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mc:AlternateContent xmlns:mc="http://schemas.openxmlformats.org/markup-compatibility/2006">
    <mc:Choice Requires="x15">
      <x15ac:absPath xmlns:x15ac="http://schemas.microsoft.com/office/spreadsheetml/2010/11/ac" url="D:\CIF\2026\COURSE 2026\"/>
    </mc:Choice>
  </mc:AlternateContent>
  <xr:revisionPtr revIDLastSave="0" documentId="13_ncr:1_{2C4AE379-20DD-456B-9BF3-5556BFE2A14E}" xr6:coauthVersionLast="47" xr6:coauthVersionMax="47" xr10:uidLastSave="{00000000-0000-0000-0000-000000000000}"/>
  <bookViews>
    <workbookView xWindow="30480" yWindow="2400" windowWidth="21600" windowHeight="11295" tabRatio="886" firstSheet="1" activeTab="6" xr2:uid="{EE287A7F-E5D9-422D-905E-FEBD62B02745}"/>
  </bookViews>
  <sheets>
    <sheet name="Mode d'Emploi" sheetId="24" r:id="rId1"/>
    <sheet name="CONFIG" sheetId="16" r:id="rId2"/>
    <sheet name="Ext A1" sheetId="1" r:id="rId3"/>
    <sheet name="Ext A2" sheetId="13" r:id="rId4"/>
    <sheet name="Ext A3" sheetId="14" r:id="rId5"/>
    <sheet name="Ext A4" sheetId="15" r:id="rId6"/>
    <sheet name="Eng A1" sheetId="18" r:id="rId7"/>
    <sheet name="Eng A2" sheetId="17" r:id="rId8"/>
    <sheet name="Eng A3" sheetId="19" r:id="rId9"/>
    <sheet name="Eng A4" sheetId="20" r:id="rId10"/>
    <sheet name="EMARGEMENT" sheetId="9" r:id="rId11"/>
    <sheet name="Enga manuel" sheetId="6" r:id="rId12"/>
    <sheet name="Résultat PE" sheetId="7" r:id="rId13"/>
    <sheet name="Engagés PE" sheetId="5" r:id="rId14"/>
    <sheet name="Saisie Class" sheetId="8" r:id="rId15"/>
    <sheet name="Rapport jury-Fiche apre" sheetId="12" r:id="rId16"/>
    <sheet name="ETAT RESULT" sheetId="10" r:id="rId17"/>
    <sheet name="FICHE INCIDENTS " sheetId="11" r:id="rId18"/>
    <sheet name="EXPORT CICLEWEB" sheetId="21" r:id="rId19"/>
    <sheet name="LICENCIES" sheetId="22" r:id="rId20"/>
  </sheets>
  <externalReferences>
    <externalReference r:id="rId21"/>
    <externalReference r:id="rId22"/>
    <externalReference r:id="rId23"/>
  </externalReferences>
  <definedNames>
    <definedName name="__CAT1">[1]EPREUVES!$C$5</definedName>
    <definedName name="__CAT10">[1]EPREUVES!$C$14</definedName>
    <definedName name="__CAT11">[1]EPREUVES!$C$15</definedName>
    <definedName name="__CAT12">[1]EPREUVES!$C$16</definedName>
    <definedName name="__CAT13">[1]EPREUVES!$C$17</definedName>
    <definedName name="__CAT14">[1]EPREUVES!$C$18</definedName>
    <definedName name="__CAT15">[1]EPREUVES!$C$19</definedName>
    <definedName name="__CAT16">[1]EPREUVES!$C$20</definedName>
    <definedName name="__CAT17">[1]EPREUVES!$C$21</definedName>
    <definedName name="__CAT18">[1]EPREUVES!$C$22</definedName>
    <definedName name="__CAT19">[1]EPREUVES!$C$23</definedName>
    <definedName name="__CAT2">[1]EPREUVES!$C$6</definedName>
    <definedName name="__CAT20">[1]EPREUVES!$C$24</definedName>
    <definedName name="__CAT3">[1]EPREUVES!$C$7</definedName>
    <definedName name="__CAT4">[1]EPREUVES!$C$8</definedName>
    <definedName name="__CAT5">[1]EPREUVES!$C$9</definedName>
    <definedName name="__CAT6">[1]EPREUVES!$C$10</definedName>
    <definedName name="__CAT7">[1]EPREUVES!$C$11</definedName>
    <definedName name="__CAT8">[1]EPREUVES!$C$12</definedName>
    <definedName name="__CAT9">[1]EPREUVES!$C$13</definedName>
    <definedName name="__EPR1">[1]EPREUVES!$B$5</definedName>
    <definedName name="__EPR10">[1]EPREUVES!$B$14</definedName>
    <definedName name="__EPR11">[1]EPREUVES!$B$15</definedName>
    <definedName name="__EPR12">[1]EPREUVES!$B$16</definedName>
    <definedName name="__EPR13">[1]EPREUVES!$B$17</definedName>
    <definedName name="__EPR14">[1]EPREUVES!$B$18</definedName>
    <definedName name="__EPR15">[1]EPREUVES!$B$19</definedName>
    <definedName name="__EPR16">[1]EPREUVES!$B$20</definedName>
    <definedName name="__EPR17">[1]EPREUVES!$B$21</definedName>
    <definedName name="__EPR18">[1]EPREUVES!$B$22</definedName>
    <definedName name="__EPR19">[1]EPREUVES!$B$23</definedName>
    <definedName name="__EPR2">[1]EPREUVES!$B$6</definedName>
    <definedName name="__EPR20">[1]EPREUVES!$B$24</definedName>
    <definedName name="__EPR3">[1]EPREUVES!$B$7</definedName>
    <definedName name="__EPR4">[1]EPREUVES!$B$8</definedName>
    <definedName name="__EPR5">[1]EPREUVES!$B$9</definedName>
    <definedName name="__EPR6">[1]EPREUVES!$B$10</definedName>
    <definedName name="__EPR7">[1]EPREUVES!$B$11</definedName>
    <definedName name="__EPR8">[1]EPREUVES!$B$12</definedName>
    <definedName name="__EPR9">[1]EPREUVES!$B$13</definedName>
    <definedName name="_CAT1">[1]EPREUVES!$C$5</definedName>
    <definedName name="_CAT10">[1]EPREUVES!$C$14</definedName>
    <definedName name="_CAT11">[1]EPREUVES!$C$15</definedName>
    <definedName name="_CAT12">[1]EPREUVES!$C$16</definedName>
    <definedName name="_CAT13">[1]EPREUVES!$C$17</definedName>
    <definedName name="_CAT14">[1]EPREUVES!$C$18</definedName>
    <definedName name="_CAT15">[1]EPREUVES!$C$19</definedName>
    <definedName name="_CAT16">[1]EPREUVES!$C$20</definedName>
    <definedName name="_CAT17">[1]EPREUVES!$C$21</definedName>
    <definedName name="_CAT18">[1]EPREUVES!$C$22</definedName>
    <definedName name="_CAT19">[1]EPREUVES!$C$23</definedName>
    <definedName name="_CAT2">[1]EPREUVES!$C$6</definedName>
    <definedName name="_CAT20">[1]EPREUVES!$C$24</definedName>
    <definedName name="_CAT3">[1]EPREUVES!$C$7</definedName>
    <definedName name="_CAT4">[1]EPREUVES!$C$8</definedName>
    <definedName name="_CAT5">[1]EPREUVES!$C$9</definedName>
    <definedName name="_CAT6">[1]EPREUVES!$C$10</definedName>
    <definedName name="_CAT7">[1]EPREUVES!$C$11</definedName>
    <definedName name="_CAT8">[1]EPREUVES!$C$12</definedName>
    <definedName name="_CAT9">[1]EPREUVES!$C$13</definedName>
    <definedName name="_EPR1">[1]EPREUVES!$B$5</definedName>
    <definedName name="_EPR10">[1]EPREUVES!$B$14</definedName>
    <definedName name="_EPR11">[1]EPREUVES!$B$15</definedName>
    <definedName name="_EPR12">[1]EPREUVES!$B$16</definedName>
    <definedName name="_EPR13">[1]EPREUVES!$B$17</definedName>
    <definedName name="_EPR14">[1]EPREUVES!$B$18</definedName>
    <definedName name="_EPR15">[1]EPREUVES!$B$19</definedName>
    <definedName name="_EPR16">[1]EPREUVES!$B$20</definedName>
    <definedName name="_EPR17">[1]EPREUVES!$B$21</definedName>
    <definedName name="_EPR18">[1]EPREUVES!$B$22</definedName>
    <definedName name="_EPR19">[1]EPREUVES!$B$23</definedName>
    <definedName name="_EPR2">[1]EPREUVES!$B$6</definedName>
    <definedName name="_EPR20">[1]EPREUVES!$B$24</definedName>
    <definedName name="_EPR3">[1]EPREUVES!$B$7</definedName>
    <definedName name="_EPR4">[1]EPREUVES!$B$8</definedName>
    <definedName name="_EPR5">[1]EPREUVES!$B$9</definedName>
    <definedName name="_EPR6">[1]EPREUVES!$B$10</definedName>
    <definedName name="_EPR7">[1]EPREUVES!$B$11</definedName>
    <definedName name="_EPR8">[1]EPREUVES!$B$12</definedName>
    <definedName name="_EPR9">[1]EPREUVES!$B$13</definedName>
    <definedName name="_xlnm._FilterDatabase" localSheetId="1" hidden="1">CONFIG!$A$1:$U$1</definedName>
    <definedName name="_xlnm._FilterDatabase" localSheetId="2" hidden="1">'Ext A1'!#REF!</definedName>
    <definedName name="_xlnm._FilterDatabase" localSheetId="3" hidden="1">'Ext A2'!#REF!</definedName>
    <definedName name="_xlnm._FilterDatabase" localSheetId="4" hidden="1">'Ext A3'!#REF!</definedName>
    <definedName name="_xlnm._FilterDatabase" localSheetId="5" hidden="1">'Ext A4'!#REF!</definedName>
    <definedName name="_xlnm._FilterDatabase" localSheetId="19" hidden="1">LICENCIES!$A$1:$I$1897</definedName>
    <definedName name="_xlnm._FilterDatabase" localSheetId="14" hidden="1">'Saisie Class'!$O$1:$O$846</definedName>
    <definedName name="Arbitre" localSheetId="6">#REF!</definedName>
    <definedName name="Arbitre" localSheetId="8">#REF!</definedName>
    <definedName name="Arbitre" localSheetId="9">#REF!</definedName>
    <definedName name="Arbitre" localSheetId="3">#REF!</definedName>
    <definedName name="Arbitre" localSheetId="4">#REF!</definedName>
    <definedName name="Arbitre" localSheetId="5">#REF!</definedName>
    <definedName name="Arbitre" localSheetId="14">#REF!</definedName>
    <definedName name="Arbitre">#REF!</definedName>
    <definedName name="Cat">'Enga manuel'!$R$9:$R$12</definedName>
    <definedName name="CHERCHE_EQUIPE" localSheetId="11">[2]Engagés!$A$10:$J$509</definedName>
    <definedName name="CHERCHE_EQUIPE" localSheetId="14">[2]Engagés!$A$10:$J$509</definedName>
    <definedName name="CHERCHE_EQUIPE">#REF!</definedName>
    <definedName name="CLEAR" localSheetId="6">#REF!</definedName>
    <definedName name="CLEAR" localSheetId="8">#REF!</definedName>
    <definedName name="CLEAR" localSheetId="9">#REF!</definedName>
    <definedName name="CLEAR" localSheetId="3">#REF!</definedName>
    <definedName name="CLEAR" localSheetId="4">#REF!</definedName>
    <definedName name="CLEAR" localSheetId="5">#REF!</definedName>
    <definedName name="CLEAR">#REF!</definedName>
    <definedName name="DIST1">[1]EPREUVES!$E$5</definedName>
    <definedName name="DIST10">[1]EPREUVES!$E$14</definedName>
    <definedName name="DIST11">[1]EPREUVES!$E$15</definedName>
    <definedName name="DIST12">[1]EPREUVES!$E$16</definedName>
    <definedName name="DIST13">[1]EPREUVES!$E$17</definedName>
    <definedName name="DIST14">[1]EPREUVES!$E$18</definedName>
    <definedName name="DIST15">[1]EPREUVES!$E$19</definedName>
    <definedName name="DIST16">[1]EPREUVES!$E$20</definedName>
    <definedName name="DIST17">[1]EPREUVES!$E$21</definedName>
    <definedName name="DIST18">[1]EPREUVES!$E$22</definedName>
    <definedName name="DIST19">[1]EPREUVES!$E$23</definedName>
    <definedName name="DIST2">[1]EPREUVES!$E$6</definedName>
    <definedName name="DIST20">[1]EPREUVES!$E$24</definedName>
    <definedName name="DIST3">[1]EPREUVES!$E$7</definedName>
    <definedName name="DIST4">[1]EPREUVES!$E$8</definedName>
    <definedName name="DIST5">[1]EPREUVES!$E$9</definedName>
    <definedName name="DIST6">[1]EPREUVES!$E$10</definedName>
    <definedName name="DIST7">[1]EPREUVES!$E$11</definedName>
    <definedName name="DIST8">[1]EPREUVES!$E$12</definedName>
    <definedName name="DIST9">[1]EPREUVES!$E$13</definedName>
    <definedName name="dossard_saisie">'[2]Saisie CLASSEMENT'!$C$8:$C$207</definedName>
    <definedName name="engage_J" localSheetId="11">IF(AND([2]Engagés!$K1&gt;0,LEN([2]Engagés!$K1)&gt;0),[2]Engagés!$K1,"")</definedName>
    <definedName name="engage_J" localSheetId="14">IF(AND([2]Engagés!$K1&gt;0,LEN([2]Engagés!$K1)&gt;0),[2]Engagés!$K1,"")</definedName>
    <definedName name="engage_J">IF(AND(#REF!&gt;0,LEN(#REF!)&gt;0),#REF!,"")</definedName>
    <definedName name="engage_k">IF(AND([2]Engagés!$L1&gt;0,LEN([2]Engagés!$L1)&gt;0),[2]Engagés!$L1,"")</definedName>
    <definedName name="engage_l">IF(AND([2]Engagés!$N1&gt;0,LEN([2]Engagés!$N1)&gt;0),[2]Engagés!$N1,"")</definedName>
    <definedName name="fdsfdfs" localSheetId="6">#REF!</definedName>
    <definedName name="fdsfdfs" localSheetId="8">#REF!</definedName>
    <definedName name="fdsfdfs" localSheetId="9">#REF!</definedName>
    <definedName name="fdsfdfs" localSheetId="3">#REF!</definedName>
    <definedName name="fdsfdfs" localSheetId="4">#REF!</definedName>
    <definedName name="fdsfdfs" localSheetId="5">#REF!</definedName>
    <definedName name="fdsfdfs" localSheetId="14">#REF!</definedName>
    <definedName name="fdsfdfs">#REF!</definedName>
    <definedName name="_xlnm.Print_Titles" localSheetId="11">'Enga manuel'!$2:$6</definedName>
    <definedName name="Licencies">LICENCIES!$A:$I</definedName>
    <definedName name="Liste_Cat1">OFFSET('[2]Edition Class Cat1'!$AD$1,1,0,COUNTA('[2]Edition Class Cat1'!$AD$2:$AD$94)-COUNTBLANK('[2]Edition Class Cat1'!$AD$2:$AD$94))</definedName>
    <definedName name="Liste_Cat2">OFFSET('[2]Edition Class Cat2'!$AD$1,1,0,COUNTA('[2]Edition Class Cat2'!$AD$2:$AD$94)-COUNTBLANK('[2]Edition Class Cat2'!$AD$2:$AD$94))</definedName>
    <definedName name="liste_cateage">OFFSET('[2]Edition Class Cat Age'!$AB$1,1,0,COUNTA('[2]Edition Class Cat Age'!$AB$2:$AB$94)-COUNTBLANK('[2]Edition Class Cat Age'!$AB$2:$AB$94))</definedName>
    <definedName name="LISTE_COUREURS">#N/A</definedName>
    <definedName name="LISTE_ETAPE">#N/A</definedName>
    <definedName name="Liste_scat">OFFSET('[2]Edition Class Cat1'!$AF$1,1,0,COUNTA('[2]Edition Class Cat1'!$AF$2:$AF$94)-COUNTBLANK('[2]Edition Class Cat1'!$AF$2:$AF$94))</definedName>
    <definedName name="liste_scat2">OFFSET('[2]Edition Class Cat2'!$AF$1,1,0,COUNTA('[2]Edition Class Cat2'!$AF$2:$AF$94)-COUNTBLANK('[2]Edition Class Cat2'!$AF$2:$AF$94))</definedName>
    <definedName name="lp">[3]Partants!$A$6:$E$1340</definedName>
    <definedName name="Niveau" localSheetId="6">#REF!</definedName>
    <definedName name="Niveau" localSheetId="8">#REF!</definedName>
    <definedName name="Niveau" localSheetId="9">#REF!</definedName>
    <definedName name="Niveau" localSheetId="3">#REF!</definedName>
    <definedName name="Niveau" localSheetId="4">#REF!</definedName>
    <definedName name="Niveau" localSheetId="5">#REF!</definedName>
    <definedName name="Niveau" localSheetId="14">#REF!</definedName>
    <definedName name="Niveau">#REF!</definedName>
    <definedName name="NiveauArbitre" localSheetId="6">#REF!</definedName>
    <definedName name="NiveauArbitre" localSheetId="8">#REF!</definedName>
    <definedName name="NiveauArbitre" localSheetId="9">#REF!</definedName>
    <definedName name="NiveauArbitre" localSheetId="3">#REF!</definedName>
    <definedName name="NiveauArbitre" localSheetId="4">#REF!</definedName>
    <definedName name="NiveauArbitre" localSheetId="5">#REF!</definedName>
    <definedName name="NiveauArbitre" localSheetId="14">#REF!</definedName>
    <definedName name="NiveauArbitre">#REF!</definedName>
    <definedName name="OLE_LINK1" localSheetId="15">'Rapport jury-Fiche apre'!$A$1</definedName>
    <definedName name="PE" localSheetId="6">#REF!</definedName>
    <definedName name="PE" localSheetId="8">#REF!</definedName>
    <definedName name="PE" localSheetId="9">#REF!</definedName>
    <definedName name="PE" localSheetId="3">#REF!</definedName>
    <definedName name="PE" localSheetId="4">#REF!</definedName>
    <definedName name="PE" localSheetId="5">#REF!</definedName>
    <definedName name="PE">#REF!</definedName>
    <definedName name="PERES" localSheetId="6">#REF!</definedName>
    <definedName name="PERES" localSheetId="8">#REF!</definedName>
    <definedName name="PERES" localSheetId="9">#REF!</definedName>
    <definedName name="PERES" localSheetId="3">#REF!</definedName>
    <definedName name="PERES" localSheetId="4">#REF!</definedName>
    <definedName name="PERES" localSheetId="5">#REF!</definedName>
    <definedName name="PERES">#REF!</definedName>
    <definedName name="RES" localSheetId="10">#REF!</definedName>
    <definedName name="RES" localSheetId="6">#REF!</definedName>
    <definedName name="RES" localSheetId="8">#REF!</definedName>
    <definedName name="RES" localSheetId="9">#REF!</definedName>
    <definedName name="RES" localSheetId="3">#REF!</definedName>
    <definedName name="RES" localSheetId="4">#REF!</definedName>
    <definedName name="RES" localSheetId="5">#REF!</definedName>
    <definedName name="RES" localSheetId="14">#REF!</definedName>
    <definedName name="RES">#REF!</definedName>
    <definedName name="Texte1" localSheetId="15">'Rapport jury-Fiche apre'!#REF!</definedName>
    <definedName name="Texte10" localSheetId="15">'Rapport jury-Fiche apre'!#REF!</definedName>
    <definedName name="Texte11" localSheetId="15">'Rapport jury-Fiche apre'!#REF!</definedName>
    <definedName name="Texte12" localSheetId="15">'Rapport jury-Fiche apre'!#REF!</definedName>
    <definedName name="Texte13" localSheetId="15">'Rapport jury-Fiche apre'!#REF!</definedName>
    <definedName name="Texte14" localSheetId="15">'Rapport jury-Fiche apre'!#REF!</definedName>
    <definedName name="Texte15" localSheetId="15">'Rapport jury-Fiche apre'!#REF!</definedName>
    <definedName name="Texte16" localSheetId="15">'Rapport jury-Fiche apre'!$A$8</definedName>
    <definedName name="Texte17" localSheetId="15">'Rapport jury-Fiche apre'!$A$10</definedName>
    <definedName name="Texte18" localSheetId="15">'Rapport jury-Fiche apre'!$D$10</definedName>
    <definedName name="Texte19" localSheetId="15">'Rapport jury-Fiche apre'!$L$10</definedName>
    <definedName name="Texte2" localSheetId="15">'Rapport jury-Fiche apre'!#REF!</definedName>
    <definedName name="Texte20" localSheetId="15">'Rapport jury-Fiche apre'!$A$12</definedName>
    <definedName name="Texte21" localSheetId="15">'Rapport jury-Fiche apre'!$A$14</definedName>
    <definedName name="Texte22" localSheetId="15">'Rapport jury-Fiche apre'!$A$18</definedName>
    <definedName name="Texte23" localSheetId="15">'Rapport jury-Fiche apre'!$D$18</definedName>
    <definedName name="Texte24" localSheetId="15">'Rapport jury-Fiche apre'!$H$18</definedName>
    <definedName name="Texte25" localSheetId="15">'Rapport jury-Fiche apre'!$B$23</definedName>
    <definedName name="Texte28" localSheetId="15">'Rapport jury-Fiche apre'!$G$23</definedName>
    <definedName name="Texte29" localSheetId="15">'Rapport jury-Fiche apre'!#REF!</definedName>
    <definedName name="Texte3" localSheetId="15">'Rapport jury-Fiche apre'!#REF!</definedName>
    <definedName name="Texte30" localSheetId="15">'Rapport jury-Fiche apre'!#REF!</definedName>
    <definedName name="Texte31" localSheetId="15">'Rapport jury-Fiche apre'!#REF!</definedName>
    <definedName name="Texte32" localSheetId="15">'Rapport jury-Fiche apre'!#REF!</definedName>
    <definedName name="Texte33" localSheetId="15">'Rapport jury-Fiche apre'!#REF!</definedName>
    <definedName name="Texte36" localSheetId="15">'Rapport jury-Fiche apre'!$I$106</definedName>
    <definedName name="Texte4" localSheetId="15">'Rapport jury-Fiche apre'!#REF!</definedName>
    <definedName name="Texte5" localSheetId="15">'Rapport jury-Fiche apre'!#REF!</definedName>
    <definedName name="Texte6" localSheetId="15">'Rapport jury-Fiche apre'!#REF!</definedName>
    <definedName name="Texte7" localSheetId="15">'Rapport jury-Fiche apre'!#REF!</definedName>
    <definedName name="Texte8" localSheetId="15">'Rapport jury-Fiche apre'!#REF!</definedName>
    <definedName name="Texte9" localSheetId="15">'Rapport jury-Fiche apre'!#REF!</definedName>
    <definedName name="TPE" localSheetId="6">#REF!</definedName>
    <definedName name="TPE" localSheetId="8">#REF!</definedName>
    <definedName name="TPE" localSheetId="9">#REF!</definedName>
    <definedName name="TPE" localSheetId="3">#REF!</definedName>
    <definedName name="TPE" localSheetId="4">#REF!</definedName>
    <definedName name="TPE" localSheetId="5">#REF!</definedName>
    <definedName name="TPE">#REF!</definedName>
    <definedName name="Z_9AA32AE5_0DAB_8E4F_A086_D2EB8423E58C_.wvu.Cols" localSheetId="6" hidden="1">'Eng A1'!#REF!,'Eng A1'!$HA:$HB</definedName>
    <definedName name="Z_9AA32AE5_0DAB_8E4F_A086_D2EB8423E58C_.wvu.Cols" localSheetId="7" hidden="1">'Eng A2'!#REF!,'Eng A2'!$K:$L,'Eng A2'!$GQ:$GR</definedName>
    <definedName name="Z_9AA32AE5_0DAB_8E4F_A086_D2EB8423E58C_.wvu.Cols" localSheetId="8" hidden="1">'Eng A3'!#REF!,'Eng A3'!$K:$M,'Eng A3'!$HE:$HF</definedName>
    <definedName name="Z_9AA32AE5_0DAB_8E4F_A086_D2EB8423E58C_.wvu.Cols" localSheetId="9" hidden="1">'Eng A4'!#REF!,'Eng A4'!$HC:$HD</definedName>
    <definedName name="Z_9AA32AE5_0DAB_8E4F_A086_D2EB8423E58C_.wvu.Cols" localSheetId="11" hidden="1">'Enga manuel'!$B:$E</definedName>
    <definedName name="Z_9AA32AE5_0DAB_8E4F_A086_D2EB8423E58C_.wvu.Cols" localSheetId="12" hidden="1">'Résultat PE'!$A:$Y,'Résultat PE'!$AB:$AB</definedName>
    <definedName name="Z_9AA32AE5_0DAB_8E4F_A086_D2EB8423E58C_.wvu.Cols" localSheetId="14" hidden="1">'Saisie Class'!$E:$E,'Saisie Class'!$R:$V</definedName>
    <definedName name="Z_9AA32AE5_0DAB_8E4F_A086_D2EB8423E58C_.wvu.FilterData" localSheetId="1" hidden="1">CONFIG!$A$1:$U$1</definedName>
    <definedName name="Z_9AA32AE5_0DAB_8E4F_A086_D2EB8423E58C_.wvu.FilterData" localSheetId="14" hidden="1">'Saisie Class'!$F$5:$N$204</definedName>
    <definedName name="Z_9AA32AE5_0DAB_8E4F_A086_D2EB8423E58C_.wvu.PrintArea" localSheetId="10" hidden="1">EMARGEMENT!$A$1:$D$112</definedName>
    <definedName name="Z_9AA32AE5_0DAB_8E4F_A086_D2EB8423E58C_.wvu.PrintArea" localSheetId="11" hidden="1">'Enga manuel'!$G:$P</definedName>
    <definedName name="Z_9AA32AE5_0DAB_8E4F_A086_D2EB8423E58C_.wvu.PrintArea" localSheetId="14" hidden="1">'Saisie Class'!$F$1:$N$233</definedName>
    <definedName name="Z_9AA32AE5_0DAB_8E4F_A086_D2EB8423E58C_.wvu.PrintTitles" localSheetId="11" hidden="1">'Enga manuel'!$2:$6</definedName>
    <definedName name="_xlnm.Print_Area" localSheetId="10">EMARGEMENT!$A$1:$D$808</definedName>
    <definedName name="_xlnm.Print_Area" localSheetId="11">'Enga manuel'!$G:$P</definedName>
    <definedName name="_xlnm.Print_Area" localSheetId="14">'Saisie Class'!$F$1:$N$846</definedName>
  </definedNames>
  <calcPr calcId="191029"/>
  <customWorkbookViews>
    <customWorkbookView name="Impression" guid="{9AA32AE5-0DAB-8E4F-A086-D2EB8423E58C}" maximized="1" xWindow="-2" yWindow="23" windowWidth="1282" windowHeight="714"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0" l="1"/>
  <c r="B10" i="12"/>
  <c r="E10" i="12"/>
  <c r="D8" i="12"/>
  <c r="D17" i="10"/>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60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02"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0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2" i="16"/>
  <c r="K20" i="6"/>
  <c r="J20" i="6"/>
  <c r="I1" i="8"/>
  <c r="N669" i="8"/>
  <c r="J666" i="21" s="1"/>
  <c r="N670" i="8"/>
  <c r="J667" i="21" s="1"/>
  <c r="N671" i="8"/>
  <c r="J668" i="21" s="1"/>
  <c r="N672" i="8"/>
  <c r="J669" i="21" s="1"/>
  <c r="N673" i="8"/>
  <c r="J670" i="21" s="1"/>
  <c r="N674" i="8"/>
  <c r="J671" i="21" s="1"/>
  <c r="N675" i="8"/>
  <c r="J672" i="21" s="1"/>
  <c r="N676" i="8"/>
  <c r="J673" i="21"/>
  <c r="N677" i="8"/>
  <c r="J674" i="21" s="1"/>
  <c r="N678" i="8"/>
  <c r="J675" i="21" s="1"/>
  <c r="N679" i="8"/>
  <c r="J676" i="21" s="1"/>
  <c r="N680" i="8"/>
  <c r="J677" i="21"/>
  <c r="N681" i="8"/>
  <c r="J678" i="21" s="1"/>
  <c r="N682" i="8"/>
  <c r="J679" i="21" s="1"/>
  <c r="N683" i="8"/>
  <c r="J680" i="21" s="1"/>
  <c r="N684" i="8"/>
  <c r="J681" i="21"/>
  <c r="N685" i="8"/>
  <c r="J682" i="21" s="1"/>
  <c r="N686" i="8"/>
  <c r="J683" i="21" s="1"/>
  <c r="N687" i="8"/>
  <c r="J684" i="21" s="1"/>
  <c r="N688" i="8"/>
  <c r="J685" i="21"/>
  <c r="N689" i="8"/>
  <c r="J686" i="21" s="1"/>
  <c r="N690" i="8"/>
  <c r="J687" i="21" s="1"/>
  <c r="N691" i="8"/>
  <c r="J688" i="21" s="1"/>
  <c r="N692" i="8"/>
  <c r="J689" i="21"/>
  <c r="N693" i="8"/>
  <c r="J690" i="21" s="1"/>
  <c r="N694" i="8"/>
  <c r="J691" i="21" s="1"/>
  <c r="N695" i="8"/>
  <c r="J692" i="21" s="1"/>
  <c r="N696" i="8"/>
  <c r="J693" i="21"/>
  <c r="N697" i="8"/>
  <c r="J694" i="21" s="1"/>
  <c r="N698" i="8"/>
  <c r="J695" i="21" s="1"/>
  <c r="N699" i="8"/>
  <c r="J696" i="21" s="1"/>
  <c r="N700" i="8"/>
  <c r="J697" i="21"/>
  <c r="N701" i="8"/>
  <c r="J698" i="21" s="1"/>
  <c r="N702" i="8"/>
  <c r="J699" i="21" s="1"/>
  <c r="N703" i="8"/>
  <c r="J700" i="21" s="1"/>
  <c r="N704" i="8"/>
  <c r="J701" i="21"/>
  <c r="N705" i="8"/>
  <c r="J702" i="21" s="1"/>
  <c r="N706" i="8"/>
  <c r="J703" i="21" s="1"/>
  <c r="N707" i="8"/>
  <c r="J704" i="21" s="1"/>
  <c r="N708" i="8"/>
  <c r="J705" i="21"/>
  <c r="N709" i="8"/>
  <c r="J706" i="21" s="1"/>
  <c r="N710" i="8"/>
  <c r="J707" i="21" s="1"/>
  <c r="N711" i="8"/>
  <c r="J708" i="21" s="1"/>
  <c r="N712" i="8"/>
  <c r="J709" i="21"/>
  <c r="N713" i="8"/>
  <c r="J710" i="21" s="1"/>
  <c r="N714" i="8"/>
  <c r="J711" i="21" s="1"/>
  <c r="N715" i="8"/>
  <c r="J712" i="21" s="1"/>
  <c r="N716" i="8"/>
  <c r="J713" i="21"/>
  <c r="N717" i="8"/>
  <c r="J714" i="21" s="1"/>
  <c r="N718" i="8"/>
  <c r="J715" i="21" s="1"/>
  <c r="N719" i="8"/>
  <c r="J716" i="21" s="1"/>
  <c r="N720" i="8"/>
  <c r="J717" i="21"/>
  <c r="N721" i="8"/>
  <c r="J718" i="21" s="1"/>
  <c r="N722" i="8"/>
  <c r="J719" i="21" s="1"/>
  <c r="N723" i="8"/>
  <c r="J720" i="21" s="1"/>
  <c r="N724" i="8"/>
  <c r="J721" i="21"/>
  <c r="N725" i="8"/>
  <c r="J722" i="21" s="1"/>
  <c r="N726" i="8"/>
  <c r="J723" i="21" s="1"/>
  <c r="N727" i="8"/>
  <c r="J724" i="21" s="1"/>
  <c r="N728" i="8"/>
  <c r="J725" i="21"/>
  <c r="N729" i="8"/>
  <c r="J726" i="21" s="1"/>
  <c r="N730" i="8"/>
  <c r="J727" i="21" s="1"/>
  <c r="N731" i="8"/>
  <c r="J728" i="21" s="1"/>
  <c r="N732" i="8"/>
  <c r="J729" i="21"/>
  <c r="N733" i="8"/>
  <c r="J730" i="21" s="1"/>
  <c r="N734" i="8"/>
  <c r="J731" i="21" s="1"/>
  <c r="N735" i="8"/>
  <c r="J732" i="21" s="1"/>
  <c r="N736" i="8"/>
  <c r="J733" i="21"/>
  <c r="N737" i="8"/>
  <c r="J734" i="21" s="1"/>
  <c r="N738" i="8"/>
  <c r="J735" i="21" s="1"/>
  <c r="N739" i="8"/>
  <c r="J736" i="21" s="1"/>
  <c r="N740" i="8"/>
  <c r="J737" i="21"/>
  <c r="N741" i="8"/>
  <c r="J738" i="21" s="1"/>
  <c r="N742" i="8"/>
  <c r="J739" i="21" s="1"/>
  <c r="N743" i="8"/>
  <c r="J740" i="21" s="1"/>
  <c r="N744" i="8"/>
  <c r="J741" i="21"/>
  <c r="N745" i="8"/>
  <c r="J742" i="21" s="1"/>
  <c r="N746" i="8"/>
  <c r="J743" i="21" s="1"/>
  <c r="N747" i="8"/>
  <c r="J744" i="21" s="1"/>
  <c r="N748" i="8"/>
  <c r="J745" i="21"/>
  <c r="N749" i="8"/>
  <c r="J746" i="21" s="1"/>
  <c r="N750" i="8"/>
  <c r="J747" i="21" s="1"/>
  <c r="N751" i="8"/>
  <c r="J748" i="21" s="1"/>
  <c r="N752" i="8"/>
  <c r="J749" i="21"/>
  <c r="N753" i="8"/>
  <c r="J750" i="21" s="1"/>
  <c r="N754" i="8"/>
  <c r="J751" i="21" s="1"/>
  <c r="N755" i="8"/>
  <c r="J752" i="21" s="1"/>
  <c r="N756" i="8"/>
  <c r="J753" i="21"/>
  <c r="N757" i="8"/>
  <c r="J754" i="21" s="1"/>
  <c r="N758" i="8"/>
  <c r="J755" i="21" s="1"/>
  <c r="N759" i="8"/>
  <c r="J756" i="21" s="1"/>
  <c r="N760" i="8"/>
  <c r="J757" i="21"/>
  <c r="N761" i="8"/>
  <c r="J758" i="21" s="1"/>
  <c r="N762" i="8"/>
  <c r="J759" i="21" s="1"/>
  <c r="N763" i="8"/>
  <c r="J760" i="21" s="1"/>
  <c r="N764" i="8"/>
  <c r="J761" i="21"/>
  <c r="N765" i="8"/>
  <c r="J762" i="21" s="1"/>
  <c r="N766" i="8"/>
  <c r="J763" i="21" s="1"/>
  <c r="N767" i="8"/>
  <c r="J764" i="21" s="1"/>
  <c r="N768" i="8"/>
  <c r="J765" i="21"/>
  <c r="N769" i="8"/>
  <c r="J766" i="21" s="1"/>
  <c r="N770" i="8"/>
  <c r="J767" i="21" s="1"/>
  <c r="N771" i="8"/>
  <c r="J768" i="21" s="1"/>
  <c r="N772" i="8"/>
  <c r="J769" i="21"/>
  <c r="N773" i="8"/>
  <c r="J770" i="21" s="1"/>
  <c r="N774" i="8"/>
  <c r="J771" i="21" s="1"/>
  <c r="N775" i="8"/>
  <c r="J772" i="21" s="1"/>
  <c r="N776" i="8"/>
  <c r="J773" i="21"/>
  <c r="N777" i="8"/>
  <c r="J774" i="21" s="1"/>
  <c r="N778" i="8"/>
  <c r="J775" i="21" s="1"/>
  <c r="N779" i="8"/>
  <c r="J776" i="21" s="1"/>
  <c r="N780" i="8"/>
  <c r="J777" i="21"/>
  <c r="N781" i="8"/>
  <c r="J778" i="21" s="1"/>
  <c r="N782" i="8"/>
  <c r="J779" i="21" s="1"/>
  <c r="N783" i="8"/>
  <c r="J780" i="21" s="1"/>
  <c r="N784" i="8"/>
  <c r="J781" i="21"/>
  <c r="N785" i="8"/>
  <c r="J782" i="21" s="1"/>
  <c r="N786" i="8"/>
  <c r="J783" i="21" s="1"/>
  <c r="N787" i="8"/>
  <c r="J784" i="21" s="1"/>
  <c r="N788" i="8"/>
  <c r="J785" i="21"/>
  <c r="N789" i="8"/>
  <c r="J786" i="21" s="1"/>
  <c r="N790" i="8"/>
  <c r="J787" i="21" s="1"/>
  <c r="N791" i="8"/>
  <c r="J788" i="21" s="1"/>
  <c r="N792" i="8"/>
  <c r="J789" i="21"/>
  <c r="N793" i="8"/>
  <c r="J790" i="21" s="1"/>
  <c r="N794" i="8"/>
  <c r="J791" i="21" s="1"/>
  <c r="N795" i="8"/>
  <c r="J792" i="21" s="1"/>
  <c r="N796" i="8"/>
  <c r="J793" i="21"/>
  <c r="N797" i="8"/>
  <c r="J794" i="21" s="1"/>
  <c r="N798" i="8"/>
  <c r="J795" i="21" s="1"/>
  <c r="N799" i="8"/>
  <c r="J796" i="21" s="1"/>
  <c r="N800" i="8"/>
  <c r="J797" i="21"/>
  <c r="N801" i="8"/>
  <c r="J798" i="21" s="1"/>
  <c r="N802" i="8"/>
  <c r="J799" i="21" s="1"/>
  <c r="N803" i="8"/>
  <c r="J800" i="21" s="1"/>
  <c r="N804" i="8"/>
  <c r="J801" i="21"/>
  <c r="N805" i="8"/>
  <c r="J802" i="21" s="1"/>
  <c r="N806" i="8"/>
  <c r="J803" i="21" s="1"/>
  <c r="N807" i="8"/>
  <c r="J804" i="21" s="1"/>
  <c r="N808" i="8"/>
  <c r="J805" i="21"/>
  <c r="N809" i="8"/>
  <c r="J806" i="21" s="1"/>
  <c r="N810" i="8"/>
  <c r="J807" i="21" s="1"/>
  <c r="N811" i="8"/>
  <c r="J808" i="21" s="1"/>
  <c r="N812" i="8"/>
  <c r="J809" i="21"/>
  <c r="N813" i="8"/>
  <c r="J810" i="21" s="1"/>
  <c r="N814" i="8"/>
  <c r="J811" i="21" s="1"/>
  <c r="N815" i="8"/>
  <c r="J812" i="21" s="1"/>
  <c r="N816" i="8"/>
  <c r="J813" i="21"/>
  <c r="N817" i="8"/>
  <c r="J814" i="21" s="1"/>
  <c r="N456" i="8"/>
  <c r="J455" i="21" s="1"/>
  <c r="N457" i="8"/>
  <c r="J456" i="21" s="1"/>
  <c r="N458" i="8"/>
  <c r="J457" i="21" s="1"/>
  <c r="N459" i="8"/>
  <c r="J458" i="21" s="1"/>
  <c r="N460" i="8"/>
  <c r="J459" i="21" s="1"/>
  <c r="N461" i="8"/>
  <c r="J460" i="21" s="1"/>
  <c r="N462" i="8"/>
  <c r="J461" i="21"/>
  <c r="N463" i="8"/>
  <c r="J462" i="21" s="1"/>
  <c r="N464" i="8"/>
  <c r="J463" i="21" s="1"/>
  <c r="N465" i="8"/>
  <c r="J464" i="21" s="1"/>
  <c r="N466" i="8"/>
  <c r="J465" i="21"/>
  <c r="N467" i="8"/>
  <c r="J466" i="21" s="1"/>
  <c r="N468" i="8"/>
  <c r="J467" i="21" s="1"/>
  <c r="N469" i="8"/>
  <c r="J468" i="21" s="1"/>
  <c r="N470" i="8"/>
  <c r="J469" i="21"/>
  <c r="N471" i="8"/>
  <c r="J470" i="21" s="1"/>
  <c r="N472" i="8"/>
  <c r="J471" i="21" s="1"/>
  <c r="N473" i="8"/>
  <c r="J472" i="21" s="1"/>
  <c r="N474" i="8"/>
  <c r="J473" i="21"/>
  <c r="N475" i="8"/>
  <c r="J474" i="21" s="1"/>
  <c r="N476" i="8"/>
  <c r="J475" i="21" s="1"/>
  <c r="N477" i="8"/>
  <c r="J476" i="21" s="1"/>
  <c r="N478" i="8"/>
  <c r="J477" i="21"/>
  <c r="N479" i="8"/>
  <c r="J478" i="21" s="1"/>
  <c r="N480" i="8"/>
  <c r="J479" i="21" s="1"/>
  <c r="N481" i="8"/>
  <c r="J480" i="21" s="1"/>
  <c r="N482" i="8"/>
  <c r="J481" i="21"/>
  <c r="N483" i="8"/>
  <c r="J482" i="21" s="1"/>
  <c r="N484" i="8"/>
  <c r="J483" i="21" s="1"/>
  <c r="N485" i="8"/>
  <c r="J484" i="21" s="1"/>
  <c r="N486" i="8"/>
  <c r="J485" i="21" s="1"/>
  <c r="N487" i="8"/>
  <c r="J486" i="21" s="1"/>
  <c r="N488" i="8"/>
  <c r="J487" i="21" s="1"/>
  <c r="N489" i="8"/>
  <c r="J488" i="21" s="1"/>
  <c r="N490" i="8"/>
  <c r="J489" i="21"/>
  <c r="N491" i="8"/>
  <c r="J490" i="21" s="1"/>
  <c r="N492" i="8"/>
  <c r="J491" i="21" s="1"/>
  <c r="N493" i="8"/>
  <c r="J492" i="21" s="1"/>
  <c r="N494" i="8"/>
  <c r="J493" i="21"/>
  <c r="N495" i="8"/>
  <c r="J494" i="21" s="1"/>
  <c r="N496" i="8"/>
  <c r="J495" i="21" s="1"/>
  <c r="N497" i="8"/>
  <c r="J496" i="21" s="1"/>
  <c r="N498" i="8"/>
  <c r="J497" i="21"/>
  <c r="N499" i="8"/>
  <c r="J498" i="21" s="1"/>
  <c r="N500" i="8"/>
  <c r="J499" i="21" s="1"/>
  <c r="N501" i="8"/>
  <c r="J500" i="21" s="1"/>
  <c r="N502" i="8"/>
  <c r="J501" i="21"/>
  <c r="N503" i="8"/>
  <c r="J502" i="21" s="1"/>
  <c r="N504" i="8"/>
  <c r="J503" i="21" s="1"/>
  <c r="N505" i="8"/>
  <c r="J504" i="21" s="1"/>
  <c r="N506" i="8"/>
  <c r="J505" i="21"/>
  <c r="N507" i="8"/>
  <c r="J506" i="21" s="1"/>
  <c r="N508" i="8"/>
  <c r="J507" i="21" s="1"/>
  <c r="N509" i="8"/>
  <c r="J508" i="21" s="1"/>
  <c r="N510" i="8"/>
  <c r="J509" i="21"/>
  <c r="N511" i="8"/>
  <c r="J510" i="21" s="1"/>
  <c r="N512" i="8"/>
  <c r="J511" i="21" s="1"/>
  <c r="N513" i="8"/>
  <c r="J512" i="21" s="1"/>
  <c r="N514" i="8"/>
  <c r="J513" i="21"/>
  <c r="N515" i="8"/>
  <c r="J514" i="21" s="1"/>
  <c r="N516" i="8"/>
  <c r="J515" i="21" s="1"/>
  <c r="N517" i="8"/>
  <c r="J516" i="21" s="1"/>
  <c r="N518" i="8"/>
  <c r="J517" i="21"/>
  <c r="N519" i="8"/>
  <c r="J518" i="21" s="1"/>
  <c r="N520" i="8"/>
  <c r="J519" i="21" s="1"/>
  <c r="N521" i="8"/>
  <c r="J520" i="21" s="1"/>
  <c r="N522" i="8"/>
  <c r="J521" i="21"/>
  <c r="N523" i="8"/>
  <c r="J522" i="21" s="1"/>
  <c r="N524" i="8"/>
  <c r="J523" i="21" s="1"/>
  <c r="N525" i="8"/>
  <c r="J524" i="21" s="1"/>
  <c r="N526" i="8"/>
  <c r="J525" i="21"/>
  <c r="N527" i="8"/>
  <c r="J526" i="21" s="1"/>
  <c r="N528" i="8"/>
  <c r="J527" i="21" s="1"/>
  <c r="N529" i="8"/>
  <c r="J528" i="21" s="1"/>
  <c r="N530" i="8"/>
  <c r="J529" i="21"/>
  <c r="N531" i="8"/>
  <c r="J530" i="21" s="1"/>
  <c r="N532" i="8"/>
  <c r="J531" i="21" s="1"/>
  <c r="N533" i="8"/>
  <c r="J532" i="21" s="1"/>
  <c r="N534" i="8"/>
  <c r="J533" i="21"/>
  <c r="N535" i="8"/>
  <c r="J534" i="21" s="1"/>
  <c r="N536" i="8"/>
  <c r="J535" i="21" s="1"/>
  <c r="N537" i="8"/>
  <c r="J536" i="21" s="1"/>
  <c r="N538" i="8"/>
  <c r="J537" i="21" s="1"/>
  <c r="N539" i="8"/>
  <c r="J538" i="21" s="1"/>
  <c r="N540" i="8"/>
  <c r="J539" i="21" s="1"/>
  <c r="N541" i="8"/>
  <c r="J540" i="21" s="1"/>
  <c r="N542" i="8"/>
  <c r="J541" i="21"/>
  <c r="N543" i="8"/>
  <c r="J542" i="21" s="1"/>
  <c r="N544" i="8"/>
  <c r="J543" i="21" s="1"/>
  <c r="N545" i="8"/>
  <c r="J544" i="21" s="1"/>
  <c r="N546" i="8"/>
  <c r="J545" i="21" s="1"/>
  <c r="N547" i="8"/>
  <c r="J546" i="21" s="1"/>
  <c r="N548" i="8"/>
  <c r="J547" i="21" s="1"/>
  <c r="N549" i="8"/>
  <c r="J548" i="21" s="1"/>
  <c r="N550" i="8"/>
  <c r="J549" i="21" s="1"/>
  <c r="N551" i="8"/>
  <c r="J550" i="21" s="1"/>
  <c r="N552" i="8"/>
  <c r="J551" i="21" s="1"/>
  <c r="N553" i="8"/>
  <c r="J552" i="21" s="1"/>
  <c r="N554" i="8"/>
  <c r="J553" i="21"/>
  <c r="N555" i="8"/>
  <c r="J554" i="21" s="1"/>
  <c r="N556" i="8"/>
  <c r="J555" i="21" s="1"/>
  <c r="N557" i="8"/>
  <c r="J556" i="21" s="1"/>
  <c r="N558" i="8"/>
  <c r="J557" i="21" s="1"/>
  <c r="N559" i="8"/>
  <c r="J558" i="21" s="1"/>
  <c r="N560" i="8"/>
  <c r="J559" i="21" s="1"/>
  <c r="N561" i="8"/>
  <c r="J560" i="21" s="1"/>
  <c r="N562" i="8"/>
  <c r="J561" i="21"/>
  <c r="N563" i="8"/>
  <c r="J562" i="21" s="1"/>
  <c r="N564" i="8"/>
  <c r="J563" i="21" s="1"/>
  <c r="N565" i="8"/>
  <c r="J564" i="21" s="1"/>
  <c r="N566" i="8"/>
  <c r="J565" i="21"/>
  <c r="N567" i="8"/>
  <c r="J566" i="21" s="1"/>
  <c r="N568" i="8"/>
  <c r="J567" i="21" s="1"/>
  <c r="N569" i="8"/>
  <c r="J568" i="21" s="1"/>
  <c r="N570" i="8"/>
  <c r="J569" i="21"/>
  <c r="N571" i="8"/>
  <c r="J570" i="21" s="1"/>
  <c r="N572" i="8"/>
  <c r="J571" i="21" s="1"/>
  <c r="N573" i="8"/>
  <c r="J572" i="21" s="1"/>
  <c r="N574" i="8"/>
  <c r="J573" i="21"/>
  <c r="N575" i="8"/>
  <c r="J574" i="21" s="1"/>
  <c r="N576" i="8"/>
  <c r="J575" i="21" s="1"/>
  <c r="N577" i="8"/>
  <c r="J576" i="21" s="1"/>
  <c r="N578" i="8"/>
  <c r="J577" i="21"/>
  <c r="N579" i="8"/>
  <c r="J578" i="21" s="1"/>
  <c r="N580" i="8"/>
  <c r="J579" i="21" s="1"/>
  <c r="N581" i="8"/>
  <c r="J580" i="21" s="1"/>
  <c r="N582" i="8"/>
  <c r="J581" i="21"/>
  <c r="N583" i="8"/>
  <c r="J582" i="21" s="1"/>
  <c r="N584" i="8"/>
  <c r="J583" i="21" s="1"/>
  <c r="N585" i="8"/>
  <c r="J584" i="21" s="1"/>
  <c r="N586" i="8"/>
  <c r="J585" i="21"/>
  <c r="N587" i="8"/>
  <c r="J586" i="21" s="1"/>
  <c r="N588" i="8"/>
  <c r="J587" i="21" s="1"/>
  <c r="N589" i="8"/>
  <c r="J588" i="21" s="1"/>
  <c r="N590" i="8"/>
  <c r="J589" i="21"/>
  <c r="N591" i="8"/>
  <c r="J590" i="21" s="1"/>
  <c r="N592" i="8"/>
  <c r="J591" i="21" s="1"/>
  <c r="N593" i="8"/>
  <c r="J592" i="21" s="1"/>
  <c r="N594" i="8"/>
  <c r="J593" i="21"/>
  <c r="N595" i="8"/>
  <c r="J594" i="21" s="1"/>
  <c r="N596" i="8"/>
  <c r="J595" i="21" s="1"/>
  <c r="N597" i="8"/>
  <c r="J596" i="21" s="1"/>
  <c r="N598" i="8"/>
  <c r="J597" i="21"/>
  <c r="N599" i="8"/>
  <c r="J598" i="21" s="1"/>
  <c r="N600" i="8"/>
  <c r="J599" i="21" s="1"/>
  <c r="N601" i="8"/>
  <c r="J600" i="21" s="1"/>
  <c r="N602" i="8"/>
  <c r="J601" i="21"/>
  <c r="N603" i="8"/>
  <c r="J602" i="21" s="1"/>
  <c r="N604" i="8"/>
  <c r="J603" i="21" s="1"/>
  <c r="N605" i="8"/>
  <c r="J604" i="21" s="1"/>
  <c r="N606" i="8"/>
  <c r="J605" i="21"/>
  <c r="N607" i="8"/>
  <c r="J606" i="21" s="1"/>
  <c r="N608" i="8"/>
  <c r="J607" i="21" s="1"/>
  <c r="N609" i="8"/>
  <c r="J608" i="21" s="1"/>
  <c r="N610" i="8"/>
  <c r="J609" i="21"/>
  <c r="N611" i="8"/>
  <c r="J610" i="21" s="1"/>
  <c r="N612" i="8"/>
  <c r="J611" i="21" s="1"/>
  <c r="N613" i="8"/>
  <c r="J612" i="21" s="1"/>
  <c r="N245" i="8"/>
  <c r="J246" i="21" s="1"/>
  <c r="N246" i="8"/>
  <c r="J247" i="21" s="1"/>
  <c r="N247" i="8"/>
  <c r="J248" i="21" s="1"/>
  <c r="N248" i="8"/>
  <c r="J249" i="21" s="1"/>
  <c r="N249" i="8"/>
  <c r="J250" i="21" s="1"/>
  <c r="N250" i="8"/>
  <c r="J251" i="21" s="1"/>
  <c r="N251" i="8"/>
  <c r="J252" i="21" s="1"/>
  <c r="N252" i="8"/>
  <c r="J253" i="21" s="1"/>
  <c r="N253" i="8"/>
  <c r="J254" i="21"/>
  <c r="N254" i="8"/>
  <c r="J255" i="21" s="1"/>
  <c r="N255" i="8"/>
  <c r="J256" i="21" s="1"/>
  <c r="N256" i="8"/>
  <c r="J257" i="21" s="1"/>
  <c r="N257" i="8"/>
  <c r="J258" i="21"/>
  <c r="N258" i="8"/>
  <c r="J259" i="21" s="1"/>
  <c r="N259" i="8"/>
  <c r="J260" i="21" s="1"/>
  <c r="N260" i="8"/>
  <c r="J261" i="21" s="1"/>
  <c r="N261" i="8"/>
  <c r="J262" i="21"/>
  <c r="N262" i="8"/>
  <c r="J263" i="21" s="1"/>
  <c r="N263" i="8"/>
  <c r="J264" i="21" s="1"/>
  <c r="N264" i="8"/>
  <c r="J265" i="21" s="1"/>
  <c r="N265" i="8"/>
  <c r="J266" i="21"/>
  <c r="N266" i="8"/>
  <c r="J267" i="21" s="1"/>
  <c r="N267" i="8"/>
  <c r="J268" i="21" s="1"/>
  <c r="N268" i="8"/>
  <c r="J269" i="21" s="1"/>
  <c r="N269" i="8"/>
  <c r="J270" i="21"/>
  <c r="N270" i="8"/>
  <c r="J271" i="21" s="1"/>
  <c r="N271" i="8"/>
  <c r="J272" i="21" s="1"/>
  <c r="N272" i="8"/>
  <c r="J273" i="21" s="1"/>
  <c r="N273" i="8"/>
  <c r="J274" i="21"/>
  <c r="N274" i="8"/>
  <c r="J275" i="21" s="1"/>
  <c r="N275" i="8"/>
  <c r="J276" i="21" s="1"/>
  <c r="N276" i="8"/>
  <c r="J277" i="21" s="1"/>
  <c r="N277" i="8"/>
  <c r="J278" i="21"/>
  <c r="N278" i="8"/>
  <c r="J279" i="21" s="1"/>
  <c r="N279" i="8"/>
  <c r="J280" i="21"/>
  <c r="N280" i="8"/>
  <c r="J281" i="21"/>
  <c r="N281" i="8"/>
  <c r="J282" i="21"/>
  <c r="N282" i="8"/>
  <c r="J283" i="21" s="1"/>
  <c r="N283" i="8"/>
  <c r="J284" i="21"/>
  <c r="N284" i="8"/>
  <c r="J285" i="21"/>
  <c r="N285" i="8"/>
  <c r="J286" i="21"/>
  <c r="N286" i="8"/>
  <c r="J287" i="21" s="1"/>
  <c r="N287" i="8"/>
  <c r="J288" i="21"/>
  <c r="N288" i="8"/>
  <c r="J289" i="21"/>
  <c r="N289" i="8"/>
  <c r="J290" i="21"/>
  <c r="N290" i="8"/>
  <c r="J291" i="21" s="1"/>
  <c r="N291" i="8"/>
  <c r="J292" i="21"/>
  <c r="N292" i="8"/>
  <c r="J293" i="21"/>
  <c r="N293" i="8"/>
  <c r="J294" i="21"/>
  <c r="N294" i="8"/>
  <c r="J295" i="21" s="1"/>
  <c r="N295" i="8"/>
  <c r="J296" i="21"/>
  <c r="N296" i="8"/>
  <c r="J297" i="21"/>
  <c r="N297" i="8"/>
  <c r="J298" i="21"/>
  <c r="N298" i="8"/>
  <c r="J299" i="21" s="1"/>
  <c r="N299" i="8"/>
  <c r="J300" i="21"/>
  <c r="N300" i="8"/>
  <c r="J301" i="21"/>
  <c r="N301" i="8"/>
  <c r="J302" i="21"/>
  <c r="N302" i="8"/>
  <c r="J303" i="21" s="1"/>
  <c r="N303" i="8"/>
  <c r="N304" i="8"/>
  <c r="J305" i="21" s="1"/>
  <c r="N305" i="8"/>
  <c r="J306" i="21" s="1"/>
  <c r="N306" i="8"/>
  <c r="J307" i="21"/>
  <c r="N307" i="8"/>
  <c r="J308" i="21" s="1"/>
  <c r="N308" i="8"/>
  <c r="J309" i="21"/>
  <c r="N309" i="8"/>
  <c r="J310" i="21"/>
  <c r="N310" i="8"/>
  <c r="J311" i="21"/>
  <c r="N311" i="8"/>
  <c r="J312" i="21" s="1"/>
  <c r="N312" i="8"/>
  <c r="J313" i="21"/>
  <c r="N313" i="8"/>
  <c r="J314" i="21"/>
  <c r="N314" i="8"/>
  <c r="J315" i="21"/>
  <c r="N315" i="8"/>
  <c r="J316" i="21" s="1"/>
  <c r="N316" i="8"/>
  <c r="J317" i="21"/>
  <c r="N317" i="8"/>
  <c r="J318" i="21"/>
  <c r="N318" i="8"/>
  <c r="J319" i="21"/>
  <c r="N319" i="8"/>
  <c r="J320" i="21" s="1"/>
  <c r="N320" i="8"/>
  <c r="J321" i="21"/>
  <c r="N321" i="8"/>
  <c r="J322" i="21"/>
  <c r="N322" i="8"/>
  <c r="J323" i="21"/>
  <c r="N323" i="8"/>
  <c r="J324" i="21" s="1"/>
  <c r="N324" i="8"/>
  <c r="J325" i="21"/>
  <c r="N325" i="8"/>
  <c r="J326" i="21"/>
  <c r="N326" i="8"/>
  <c r="J327" i="21"/>
  <c r="N327" i="8"/>
  <c r="J328" i="21" s="1"/>
  <c r="N328" i="8"/>
  <c r="J329" i="21"/>
  <c r="N329" i="8"/>
  <c r="J330" i="21"/>
  <c r="N330" i="8"/>
  <c r="J331" i="21"/>
  <c r="N331" i="8"/>
  <c r="J332" i="21" s="1"/>
  <c r="N332" i="8"/>
  <c r="J333" i="21"/>
  <c r="N333" i="8"/>
  <c r="J334" i="21"/>
  <c r="N334" i="8"/>
  <c r="J335" i="21"/>
  <c r="N335" i="8"/>
  <c r="J336" i="21" s="1"/>
  <c r="N336" i="8"/>
  <c r="J337" i="21"/>
  <c r="N337" i="8"/>
  <c r="J338" i="21"/>
  <c r="N338" i="8"/>
  <c r="J339" i="21"/>
  <c r="N339" i="8"/>
  <c r="J340" i="21" s="1"/>
  <c r="N340" i="8"/>
  <c r="J341" i="21"/>
  <c r="N341" i="8"/>
  <c r="J342" i="21"/>
  <c r="N342" i="8"/>
  <c r="J343" i="21"/>
  <c r="N343" i="8"/>
  <c r="J344" i="21" s="1"/>
  <c r="N344" i="8"/>
  <c r="J345" i="21"/>
  <c r="N345" i="8"/>
  <c r="J346" i="21"/>
  <c r="N346" i="8"/>
  <c r="J347" i="21"/>
  <c r="N347" i="8"/>
  <c r="J348" i="21" s="1"/>
  <c r="N348" i="8"/>
  <c r="J349" i="21"/>
  <c r="N349" i="8"/>
  <c r="J350" i="21"/>
  <c r="N350" i="8"/>
  <c r="J351" i="21"/>
  <c r="N351" i="8"/>
  <c r="J352" i="21" s="1"/>
  <c r="N352" i="8"/>
  <c r="J353" i="21"/>
  <c r="N353" i="8"/>
  <c r="J354" i="21"/>
  <c r="N354" i="8"/>
  <c r="J355" i="21"/>
  <c r="N355" i="8"/>
  <c r="J356" i="21" s="1"/>
  <c r="N356" i="8"/>
  <c r="J357" i="21"/>
  <c r="N357" i="8"/>
  <c r="J358" i="21"/>
  <c r="N358" i="8"/>
  <c r="J359" i="21"/>
  <c r="N359" i="8"/>
  <c r="J360" i="21" s="1"/>
  <c r="N360" i="8"/>
  <c r="J361" i="21"/>
  <c r="N361" i="8"/>
  <c r="J362" i="21"/>
  <c r="N362" i="8"/>
  <c r="J363" i="21"/>
  <c r="N363" i="8"/>
  <c r="J364" i="21" s="1"/>
  <c r="N364" i="8"/>
  <c r="J365" i="21"/>
  <c r="N365" i="8"/>
  <c r="J366" i="21"/>
  <c r="N366" i="8"/>
  <c r="J367" i="21"/>
  <c r="N367" i="8"/>
  <c r="J368" i="21" s="1"/>
  <c r="N368" i="8"/>
  <c r="J369" i="21"/>
  <c r="N369" i="8"/>
  <c r="J370" i="21"/>
  <c r="N370" i="8"/>
  <c r="J371" i="21"/>
  <c r="N371" i="8"/>
  <c r="J372" i="21" s="1"/>
  <c r="N372" i="8"/>
  <c r="J373" i="21"/>
  <c r="N373" i="8"/>
  <c r="J374" i="21"/>
  <c r="N374" i="8"/>
  <c r="J375" i="21"/>
  <c r="N375" i="8"/>
  <c r="J376" i="21" s="1"/>
  <c r="N376" i="8"/>
  <c r="J377" i="21"/>
  <c r="N377" i="8"/>
  <c r="J378" i="21"/>
  <c r="N378" i="8"/>
  <c r="J379" i="21"/>
  <c r="N379" i="8"/>
  <c r="J380" i="21" s="1"/>
  <c r="N380" i="8"/>
  <c r="J381" i="21"/>
  <c r="N381" i="8"/>
  <c r="J382" i="21"/>
  <c r="N382" i="8"/>
  <c r="J383" i="21"/>
  <c r="N383" i="8"/>
  <c r="J384" i="21" s="1"/>
  <c r="N384" i="8"/>
  <c r="J385" i="21"/>
  <c r="N385" i="8"/>
  <c r="J386" i="21"/>
  <c r="N386" i="8"/>
  <c r="J387" i="21"/>
  <c r="N387" i="8"/>
  <c r="J388" i="21" s="1"/>
  <c r="N388" i="8"/>
  <c r="J389" i="21"/>
  <c r="N389" i="8"/>
  <c r="J390" i="21"/>
  <c r="N390" i="8"/>
  <c r="J391" i="21"/>
  <c r="N391" i="8"/>
  <c r="J392" i="21" s="1"/>
  <c r="N392" i="8"/>
  <c r="J393" i="21"/>
  <c r="N393" i="8"/>
  <c r="J394" i="21"/>
  <c r="N394" i="8"/>
  <c r="J395" i="21"/>
  <c r="N395" i="8"/>
  <c r="J396" i="21" s="1"/>
  <c r="N396" i="8"/>
  <c r="J397" i="21"/>
  <c r="N397" i="8"/>
  <c r="J398" i="21"/>
  <c r="N398" i="8"/>
  <c r="J399" i="21"/>
  <c r="N399" i="8"/>
  <c r="J400" i="21" s="1"/>
  <c r="N400" i="8"/>
  <c r="J401" i="21"/>
  <c r="N401" i="8"/>
  <c r="J402" i="21"/>
  <c r="N402" i="8"/>
  <c r="J403" i="21"/>
  <c r="N403" i="8"/>
  <c r="J404" i="21" s="1"/>
  <c r="N404" i="8"/>
  <c r="J405" i="21"/>
  <c r="N405" i="8"/>
  <c r="J406" i="21"/>
  <c r="N406" i="8"/>
  <c r="J407" i="21"/>
  <c r="N407" i="8"/>
  <c r="J408" i="21" s="1"/>
  <c r="N408" i="8"/>
  <c r="J409" i="21"/>
  <c r="N409" i="8"/>
  <c r="J410" i="21"/>
  <c r="N410" i="8"/>
  <c r="D210" i="8"/>
  <c r="D211" i="8" s="1"/>
  <c r="N52" i="8"/>
  <c r="J55" i="21" s="1"/>
  <c r="N53" i="8"/>
  <c r="J56" i="21" s="1"/>
  <c r="N54" i="8"/>
  <c r="J57" i="21" s="1"/>
  <c r="N55" i="8"/>
  <c r="J58" i="21" s="1"/>
  <c r="N56" i="8"/>
  <c r="J59" i="21"/>
  <c r="N57" i="8"/>
  <c r="J60" i="21" s="1"/>
  <c r="N58" i="8"/>
  <c r="J61" i="21" s="1"/>
  <c r="N59" i="8"/>
  <c r="J62" i="21" s="1"/>
  <c r="N60" i="8"/>
  <c r="J63" i="21"/>
  <c r="N61" i="8"/>
  <c r="J64" i="21" s="1"/>
  <c r="N62" i="8"/>
  <c r="J65" i="21" s="1"/>
  <c r="N63" i="8"/>
  <c r="J66" i="21" s="1"/>
  <c r="N64" i="8"/>
  <c r="J67" i="21"/>
  <c r="N65" i="8"/>
  <c r="J68" i="21" s="1"/>
  <c r="N66" i="8"/>
  <c r="J69" i="21" s="1"/>
  <c r="N67" i="8"/>
  <c r="J70" i="21" s="1"/>
  <c r="N68" i="8"/>
  <c r="J71" i="21"/>
  <c r="N69" i="8"/>
  <c r="J72" i="21" s="1"/>
  <c r="N70" i="8"/>
  <c r="J73" i="21" s="1"/>
  <c r="N71" i="8"/>
  <c r="J74" i="21" s="1"/>
  <c r="N72" i="8"/>
  <c r="J75" i="21"/>
  <c r="N73" i="8"/>
  <c r="J76" i="21" s="1"/>
  <c r="N74" i="8"/>
  <c r="J77" i="21" s="1"/>
  <c r="N75" i="8"/>
  <c r="J78" i="21" s="1"/>
  <c r="N76" i="8"/>
  <c r="J79" i="21"/>
  <c r="N77" i="8"/>
  <c r="J80" i="21" s="1"/>
  <c r="N78" i="8"/>
  <c r="J81" i="21" s="1"/>
  <c r="N79" i="8"/>
  <c r="J82" i="21" s="1"/>
  <c r="N80" i="8"/>
  <c r="J83" i="21"/>
  <c r="N81" i="8"/>
  <c r="J84" i="21" s="1"/>
  <c r="N82" i="8"/>
  <c r="J85" i="21" s="1"/>
  <c r="N83" i="8"/>
  <c r="J86" i="21" s="1"/>
  <c r="N84" i="8"/>
  <c r="J87" i="21"/>
  <c r="N85" i="8"/>
  <c r="J88" i="21" s="1"/>
  <c r="N86" i="8"/>
  <c r="J89" i="21" s="1"/>
  <c r="N87" i="8"/>
  <c r="J90" i="21" s="1"/>
  <c r="N88" i="8"/>
  <c r="J91" i="21"/>
  <c r="N89" i="8"/>
  <c r="J92" i="21" s="1"/>
  <c r="N90" i="8"/>
  <c r="J93" i="21" s="1"/>
  <c r="N91" i="8"/>
  <c r="J94" i="21" s="1"/>
  <c r="N92" i="8"/>
  <c r="J95" i="21"/>
  <c r="N93" i="8"/>
  <c r="J96" i="21" s="1"/>
  <c r="N94" i="8"/>
  <c r="J97" i="21" s="1"/>
  <c r="N95" i="8"/>
  <c r="J98" i="21" s="1"/>
  <c r="N96" i="8"/>
  <c r="J99" i="21"/>
  <c r="N97" i="8"/>
  <c r="J100" i="21" s="1"/>
  <c r="N98" i="8"/>
  <c r="J101" i="21" s="1"/>
  <c r="N99" i="8"/>
  <c r="J102" i="21" s="1"/>
  <c r="N100" i="8"/>
  <c r="J103" i="21"/>
  <c r="N101" i="8"/>
  <c r="J104" i="21" s="1"/>
  <c r="N102" i="8"/>
  <c r="J105" i="21" s="1"/>
  <c r="N103" i="8"/>
  <c r="J106" i="21" s="1"/>
  <c r="N104" i="8"/>
  <c r="J107" i="21"/>
  <c r="N105" i="8"/>
  <c r="J108" i="21" s="1"/>
  <c r="N106" i="8"/>
  <c r="J109" i="21" s="1"/>
  <c r="N107" i="8"/>
  <c r="J110" i="21" s="1"/>
  <c r="N108" i="8"/>
  <c r="J111" i="21"/>
  <c r="N109" i="8"/>
  <c r="J112" i="21" s="1"/>
  <c r="N110" i="8"/>
  <c r="J113" i="21" s="1"/>
  <c r="N111" i="8"/>
  <c r="J114" i="21" s="1"/>
  <c r="N112" i="8"/>
  <c r="J115" i="21"/>
  <c r="N113" i="8"/>
  <c r="J116" i="21" s="1"/>
  <c r="N114" i="8"/>
  <c r="J117" i="21" s="1"/>
  <c r="N115" i="8"/>
  <c r="J118" i="21" s="1"/>
  <c r="N116" i="8"/>
  <c r="J119" i="21"/>
  <c r="N117" i="8"/>
  <c r="J120" i="21" s="1"/>
  <c r="N118" i="8"/>
  <c r="J121" i="21" s="1"/>
  <c r="N119" i="8"/>
  <c r="J122" i="21" s="1"/>
  <c r="N120" i="8"/>
  <c r="J123" i="21"/>
  <c r="N121" i="8"/>
  <c r="J124" i="21" s="1"/>
  <c r="N122" i="8"/>
  <c r="J125" i="21" s="1"/>
  <c r="N123" i="8"/>
  <c r="J126" i="21" s="1"/>
  <c r="N124" i="8"/>
  <c r="J127" i="21"/>
  <c r="N125" i="8"/>
  <c r="J128" i="21" s="1"/>
  <c r="N126" i="8"/>
  <c r="J129" i="21" s="1"/>
  <c r="N127" i="8"/>
  <c r="J130" i="21" s="1"/>
  <c r="N128" i="8"/>
  <c r="J131" i="21"/>
  <c r="N129" i="8"/>
  <c r="J132" i="21" s="1"/>
  <c r="N130" i="8"/>
  <c r="J133" i="21" s="1"/>
  <c r="N131" i="8"/>
  <c r="J134" i="21" s="1"/>
  <c r="N132" i="8"/>
  <c r="J135" i="21"/>
  <c r="N133" i="8"/>
  <c r="J136" i="21" s="1"/>
  <c r="N134" i="8"/>
  <c r="J137" i="21" s="1"/>
  <c r="N135" i="8"/>
  <c r="J138" i="21" s="1"/>
  <c r="N136" i="8"/>
  <c r="J139" i="21"/>
  <c r="N137" i="8"/>
  <c r="J140" i="21" s="1"/>
  <c r="N138" i="8"/>
  <c r="J141" i="21" s="1"/>
  <c r="N139" i="8"/>
  <c r="J142" i="21" s="1"/>
  <c r="N140" i="8"/>
  <c r="J143" i="21"/>
  <c r="N141" i="8"/>
  <c r="J144" i="21" s="1"/>
  <c r="N142" i="8"/>
  <c r="J145" i="21" s="1"/>
  <c r="N143" i="8"/>
  <c r="J146" i="21" s="1"/>
  <c r="N144" i="8"/>
  <c r="J147" i="21"/>
  <c r="N145" i="8"/>
  <c r="J148" i="21" s="1"/>
  <c r="N146" i="8"/>
  <c r="J149" i="21" s="1"/>
  <c r="N147" i="8"/>
  <c r="N148" i="8"/>
  <c r="J151" i="21" s="1"/>
  <c r="N149" i="8"/>
  <c r="J152" i="21"/>
  <c r="N150" i="8"/>
  <c r="J153" i="21"/>
  <c r="N151" i="8"/>
  <c r="J154" i="21"/>
  <c r="N152" i="8"/>
  <c r="J155" i="21" s="1"/>
  <c r="N153" i="8"/>
  <c r="J156" i="21"/>
  <c r="N154" i="8"/>
  <c r="J157" i="21"/>
  <c r="N155" i="8"/>
  <c r="J158" i="21"/>
  <c r="N156" i="8"/>
  <c r="J159" i="21" s="1"/>
  <c r="N157" i="8"/>
  <c r="J160" i="21"/>
  <c r="N158" i="8"/>
  <c r="J161" i="21"/>
  <c r="N159" i="8"/>
  <c r="J162" i="21"/>
  <c r="N160" i="8"/>
  <c r="J163" i="21" s="1"/>
  <c r="N161" i="8"/>
  <c r="J164" i="21"/>
  <c r="N162" i="8"/>
  <c r="J165" i="21"/>
  <c r="N163" i="8"/>
  <c r="J166" i="21"/>
  <c r="N164" i="8"/>
  <c r="J167" i="21" s="1"/>
  <c r="N165" i="8"/>
  <c r="J168" i="21"/>
  <c r="N166" i="8"/>
  <c r="J169" i="21"/>
  <c r="N167" i="8"/>
  <c r="J170" i="21"/>
  <c r="N168" i="8"/>
  <c r="J171" i="21" s="1"/>
  <c r="N169" i="8"/>
  <c r="J172" i="21"/>
  <c r="N170" i="8"/>
  <c r="J173" i="21"/>
  <c r="N171" i="8"/>
  <c r="J174" i="21"/>
  <c r="N172" i="8"/>
  <c r="J175" i="21" s="1"/>
  <c r="N173" i="8"/>
  <c r="J176" i="21"/>
  <c r="N174" i="8"/>
  <c r="J177" i="21"/>
  <c r="N175" i="8"/>
  <c r="J178" i="21"/>
  <c r="N176" i="8"/>
  <c r="J179" i="21" s="1"/>
  <c r="N177" i="8"/>
  <c r="J180" i="21"/>
  <c r="N178" i="8"/>
  <c r="J181" i="21"/>
  <c r="N179" i="8"/>
  <c r="J182" i="21"/>
  <c r="N180" i="8"/>
  <c r="J183" i="21" s="1"/>
  <c r="N181" i="8"/>
  <c r="J184" i="21"/>
  <c r="N182" i="8"/>
  <c r="J185" i="21"/>
  <c r="N183" i="8"/>
  <c r="J186" i="21"/>
  <c r="N184" i="8"/>
  <c r="J187" i="21" s="1"/>
  <c r="N185" i="8"/>
  <c r="J188" i="21"/>
  <c r="N186" i="8"/>
  <c r="J189" i="21"/>
  <c r="N187" i="8"/>
  <c r="J190" i="21"/>
  <c r="N188" i="8"/>
  <c r="J191" i="21" s="1"/>
  <c r="N189" i="8"/>
  <c r="J192" i="21"/>
  <c r="N190" i="8"/>
  <c r="J193" i="21"/>
  <c r="N191" i="8"/>
  <c r="J194" i="21"/>
  <c r="N192" i="8"/>
  <c r="J195" i="21" s="1"/>
  <c r="N193" i="8"/>
  <c r="J196" i="21"/>
  <c r="N194" i="8"/>
  <c r="J197" i="21"/>
  <c r="N195" i="8"/>
  <c r="J198" i="21"/>
  <c r="N196" i="8"/>
  <c r="J199" i="21" s="1"/>
  <c r="N197" i="8"/>
  <c r="J200" i="21"/>
  <c r="N198" i="8"/>
  <c r="J201" i="21"/>
  <c r="N199" i="8"/>
  <c r="J202" i="21"/>
  <c r="N200" i="8"/>
  <c r="J203" i="21" s="1"/>
  <c r="N201" i="8"/>
  <c r="J204" i="21"/>
  <c r="N202" i="8"/>
  <c r="J205" i="21"/>
  <c r="N203" i="8"/>
  <c r="J206" i="21"/>
  <c r="N204" i="8"/>
  <c r="J207" i="21" s="1"/>
  <c r="N205" i="8"/>
  <c r="J208" i="21"/>
  <c r="D618" i="8"/>
  <c r="D619" i="8"/>
  <c r="D620" i="8" s="1"/>
  <c r="D621" i="8" s="1"/>
  <c r="D622" i="8" s="1"/>
  <c r="D623" i="8" s="1"/>
  <c r="D624" i="8" s="1"/>
  <c r="D625" i="8" s="1"/>
  <c r="D626" i="8" s="1"/>
  <c r="D627" i="8" s="1"/>
  <c r="D628" i="8" s="1"/>
  <c r="D629" i="8" s="1"/>
  <c r="D630" i="8" s="1"/>
  <c r="D631" i="8" s="1"/>
  <c r="D632" i="8" s="1"/>
  <c r="D633" i="8" s="1"/>
  <c r="D634" i="8" s="1"/>
  <c r="D635" i="8" s="1"/>
  <c r="D636" i="8" s="1"/>
  <c r="D637" i="8" s="1"/>
  <c r="D638" i="8" s="1"/>
  <c r="D639" i="8" s="1"/>
  <c r="D640" i="8" s="1"/>
  <c r="D641" i="8" s="1"/>
  <c r="D642" i="8" s="1"/>
  <c r="D643" i="8" s="1"/>
  <c r="D644" i="8" s="1"/>
  <c r="D645" i="8" s="1"/>
  <c r="D646" i="8" s="1"/>
  <c r="D647" i="8" s="1"/>
  <c r="D648" i="8" s="1"/>
  <c r="D649" i="8" s="1"/>
  <c r="D650" i="8" s="1"/>
  <c r="D651" i="8" s="1"/>
  <c r="D652" i="8" s="1"/>
  <c r="D653" i="8" s="1"/>
  <c r="D654" i="8" s="1"/>
  <c r="D655" i="8" s="1"/>
  <c r="D656" i="8" s="1"/>
  <c r="D657" i="8" s="1"/>
  <c r="D658" i="8" s="1"/>
  <c r="D659" i="8" s="1"/>
  <c r="D660" i="8" s="1"/>
  <c r="D661" i="8" s="1"/>
  <c r="D662" i="8" s="1"/>
  <c r="D663" i="8" s="1"/>
  <c r="D664" i="8" s="1"/>
  <c r="D665" i="8" s="1"/>
  <c r="D666" i="8" s="1"/>
  <c r="D667" i="8" s="1"/>
  <c r="D668" i="8" s="1"/>
  <c r="D669" i="8" s="1"/>
  <c r="D670" i="8" s="1"/>
  <c r="D671" i="8" s="1"/>
  <c r="D672" i="8" s="1"/>
  <c r="D673" i="8" s="1"/>
  <c r="D674" i="8" s="1"/>
  <c r="D675" i="8" s="1"/>
  <c r="D676" i="8" s="1"/>
  <c r="D677" i="8" s="1"/>
  <c r="D678" i="8" s="1"/>
  <c r="D679" i="8" s="1"/>
  <c r="D680" i="8" s="1"/>
  <c r="D681" i="8" s="1"/>
  <c r="D682" i="8" s="1"/>
  <c r="D683" i="8" s="1"/>
  <c r="D684" i="8" s="1"/>
  <c r="D685" i="8" s="1"/>
  <c r="D686" i="8" s="1"/>
  <c r="D687" i="8" s="1"/>
  <c r="D688" i="8" s="1"/>
  <c r="D689" i="8" s="1"/>
  <c r="D690" i="8" s="1"/>
  <c r="D691" i="8" s="1"/>
  <c r="D692" i="8" s="1"/>
  <c r="D693" i="8" s="1"/>
  <c r="D694" i="8" s="1"/>
  <c r="D695" i="8" s="1"/>
  <c r="D696" i="8" s="1"/>
  <c r="D697" i="8" s="1"/>
  <c r="D698" i="8" s="1"/>
  <c r="D699" i="8" s="1"/>
  <c r="D700" i="8" s="1"/>
  <c r="D701" i="8" s="1"/>
  <c r="D702" i="8" s="1"/>
  <c r="D703" i="8" s="1"/>
  <c r="D704" i="8" s="1"/>
  <c r="D705" i="8" s="1"/>
  <c r="D706" i="8" s="1"/>
  <c r="D707" i="8" s="1"/>
  <c r="D708" i="8" s="1"/>
  <c r="D709" i="8" s="1"/>
  <c r="D710" i="8" s="1"/>
  <c r="D711" i="8" s="1"/>
  <c r="D712" i="8" s="1"/>
  <c r="D713" i="8" s="1"/>
  <c r="D714" i="8" s="1"/>
  <c r="D715" i="8" s="1"/>
  <c r="D716" i="8" s="1"/>
  <c r="D717" i="8" s="1"/>
  <c r="D718" i="8" s="1"/>
  <c r="D719" i="8" s="1"/>
  <c r="D720" i="8" s="1"/>
  <c r="D721" i="8" s="1"/>
  <c r="D722" i="8" s="1"/>
  <c r="D723" i="8" s="1"/>
  <c r="D724" i="8" s="1"/>
  <c r="D725" i="8" s="1"/>
  <c r="D726" i="8" s="1"/>
  <c r="D727" i="8" s="1"/>
  <c r="D728" i="8" s="1"/>
  <c r="D729" i="8" s="1"/>
  <c r="D730" i="8" s="1"/>
  <c r="D731" i="8" s="1"/>
  <c r="D732" i="8" s="1"/>
  <c r="D733" i="8" s="1"/>
  <c r="D734" i="8" s="1"/>
  <c r="D735" i="8" s="1"/>
  <c r="D736" i="8" s="1"/>
  <c r="D737" i="8" s="1"/>
  <c r="D738" i="8" s="1"/>
  <c r="D739" i="8" s="1"/>
  <c r="D740" i="8" s="1"/>
  <c r="D741" i="8" s="1"/>
  <c r="D742" i="8" s="1"/>
  <c r="D743" i="8" s="1"/>
  <c r="D744" i="8" s="1"/>
  <c r="D745" i="8" s="1"/>
  <c r="D746" i="8" s="1"/>
  <c r="D747" i="8" s="1"/>
  <c r="D748" i="8" s="1"/>
  <c r="D749" i="8" s="1"/>
  <c r="D750" i="8" s="1"/>
  <c r="D751" i="8" s="1"/>
  <c r="D752" i="8" s="1"/>
  <c r="D753" i="8" s="1"/>
  <c r="D754" i="8" s="1"/>
  <c r="D755" i="8" s="1"/>
  <c r="D756" i="8" s="1"/>
  <c r="D757" i="8" s="1"/>
  <c r="D758" i="8" s="1"/>
  <c r="D759" i="8" s="1"/>
  <c r="D760" i="8" s="1"/>
  <c r="D761" i="8" s="1"/>
  <c r="D762" i="8" s="1"/>
  <c r="D763" i="8" s="1"/>
  <c r="D764" i="8" s="1"/>
  <c r="D765" i="8" s="1"/>
  <c r="D766" i="8" s="1"/>
  <c r="D767" i="8" s="1"/>
  <c r="D768" i="8" s="1"/>
  <c r="D769" i="8" s="1"/>
  <c r="D770" i="8" s="1"/>
  <c r="D771" i="8" s="1"/>
  <c r="D772" i="8" s="1"/>
  <c r="D773" i="8" s="1"/>
  <c r="D774" i="8" s="1"/>
  <c r="D775" i="8" s="1"/>
  <c r="D776" i="8" s="1"/>
  <c r="D777" i="8" s="1"/>
  <c r="D778" i="8" s="1"/>
  <c r="D779" i="8" s="1"/>
  <c r="D780" i="8" s="1"/>
  <c r="D781" i="8" s="1"/>
  <c r="D782" i="8" s="1"/>
  <c r="D783" i="8" s="1"/>
  <c r="D784" i="8" s="1"/>
  <c r="D785" i="8" s="1"/>
  <c r="D786" i="8" s="1"/>
  <c r="D787" i="8" s="1"/>
  <c r="D788" i="8" s="1"/>
  <c r="D789" i="8" s="1"/>
  <c r="D790" i="8" s="1"/>
  <c r="D791" i="8" s="1"/>
  <c r="D792" i="8" s="1"/>
  <c r="D793" i="8" s="1"/>
  <c r="D794" i="8" s="1"/>
  <c r="D795" i="8" s="1"/>
  <c r="D796" i="8" s="1"/>
  <c r="D797" i="8" s="1"/>
  <c r="D798" i="8" s="1"/>
  <c r="D799" i="8" s="1"/>
  <c r="D800" i="8" s="1"/>
  <c r="D801" i="8" s="1"/>
  <c r="D802" i="8" s="1"/>
  <c r="D803" i="8" s="1"/>
  <c r="D804" i="8" s="1"/>
  <c r="D805" i="8" s="1"/>
  <c r="D806" i="8" s="1"/>
  <c r="D807" i="8" s="1"/>
  <c r="D808" i="8" s="1"/>
  <c r="D809" i="8" s="1"/>
  <c r="D810" i="8" s="1"/>
  <c r="D811" i="8" s="1"/>
  <c r="D812" i="8" s="1"/>
  <c r="D813" i="8" s="1"/>
  <c r="D814" i="8" s="1"/>
  <c r="D815" i="8" s="1"/>
  <c r="D816" i="8" s="1"/>
  <c r="D817" i="8" s="1"/>
  <c r="D414" i="8"/>
  <c r="D415" i="8"/>
  <c r="D416" i="8" s="1"/>
  <c r="D417" i="8" s="1"/>
  <c r="D418" i="8" s="1"/>
  <c r="D419" i="8" s="1"/>
  <c r="D420" i="8" s="1"/>
  <c r="D421" i="8"/>
  <c r="D422" i="8" s="1"/>
  <c r="D423" i="8" s="1"/>
  <c r="D424" i="8" s="1"/>
  <c r="D425" i="8" s="1"/>
  <c r="D426" i="8" s="1"/>
  <c r="D427" i="8" s="1"/>
  <c r="D428" i="8" s="1"/>
  <c r="D429" i="8" s="1"/>
  <c r="D430" i="8" s="1"/>
  <c r="D431" i="8" s="1"/>
  <c r="D432" i="8" s="1"/>
  <c r="D433" i="8" s="1"/>
  <c r="D434" i="8" s="1"/>
  <c r="D435" i="8" s="1"/>
  <c r="D436" i="8" s="1"/>
  <c r="D437" i="8" s="1"/>
  <c r="D438" i="8" s="1"/>
  <c r="D439" i="8" s="1"/>
  <c r="D440" i="8" s="1"/>
  <c r="D441" i="8" s="1"/>
  <c r="D442" i="8" s="1"/>
  <c r="D443" i="8" s="1"/>
  <c r="D444" i="8" s="1"/>
  <c r="D445" i="8" s="1"/>
  <c r="D446" i="8" s="1"/>
  <c r="D447" i="8" s="1"/>
  <c r="D448" i="8" s="1"/>
  <c r="D449" i="8" s="1"/>
  <c r="D450" i="8" s="1"/>
  <c r="D451" i="8" s="1"/>
  <c r="D452" i="8" s="1"/>
  <c r="D453" i="8" s="1"/>
  <c r="D454" i="8"/>
  <c r="D455" i="8"/>
  <c r="D456" i="8" s="1"/>
  <c r="D457" i="8" s="1"/>
  <c r="D458" i="8" s="1"/>
  <c r="D459" i="8" s="1"/>
  <c r="D460" i="8" s="1"/>
  <c r="D461" i="8" s="1"/>
  <c r="D462" i="8" s="1"/>
  <c r="D463" i="8" s="1"/>
  <c r="D464" i="8" s="1"/>
  <c r="D465" i="8" s="1"/>
  <c r="D466" i="8" s="1"/>
  <c r="D467" i="8" s="1"/>
  <c r="D468" i="8" s="1"/>
  <c r="D469" i="8" s="1"/>
  <c r="D470" i="8" s="1"/>
  <c r="D471" i="8" s="1"/>
  <c r="D472" i="8" s="1"/>
  <c r="D473" i="8" s="1"/>
  <c r="D474" i="8" s="1"/>
  <c r="D475" i="8" s="1"/>
  <c r="D476" i="8" s="1"/>
  <c r="D477" i="8" s="1"/>
  <c r="D478" i="8" s="1"/>
  <c r="D479" i="8" s="1"/>
  <c r="D480" i="8" s="1"/>
  <c r="D481" i="8" s="1"/>
  <c r="D482" i="8" s="1"/>
  <c r="D483" i="8" s="1"/>
  <c r="D484" i="8" s="1"/>
  <c r="D485" i="8" s="1"/>
  <c r="D486" i="8" s="1"/>
  <c r="D487" i="8" s="1"/>
  <c r="D488" i="8" s="1"/>
  <c r="D489" i="8" s="1"/>
  <c r="D490" i="8" s="1"/>
  <c r="D491" i="8" s="1"/>
  <c r="D492" i="8" s="1"/>
  <c r="D493" i="8" s="1"/>
  <c r="D494" i="8" s="1"/>
  <c r="D495" i="8" s="1"/>
  <c r="D496" i="8" s="1"/>
  <c r="D497" i="8" s="1"/>
  <c r="D498" i="8" s="1"/>
  <c r="D499" i="8" s="1"/>
  <c r="D500" i="8" s="1"/>
  <c r="D501" i="8" s="1"/>
  <c r="D502" i="8" s="1"/>
  <c r="D503" i="8" s="1"/>
  <c r="D504" i="8" s="1"/>
  <c r="D505" i="8" s="1"/>
  <c r="D506" i="8" s="1"/>
  <c r="D507" i="8" s="1"/>
  <c r="D508" i="8" s="1"/>
  <c r="D509" i="8" s="1"/>
  <c r="D510" i="8" s="1"/>
  <c r="D511" i="8" s="1"/>
  <c r="D512" i="8" s="1"/>
  <c r="D513" i="8" s="1"/>
  <c r="D514" i="8" s="1"/>
  <c r="D515" i="8" s="1"/>
  <c r="D516" i="8" s="1"/>
  <c r="D517" i="8" s="1"/>
  <c r="D518" i="8" s="1"/>
  <c r="D519" i="8" s="1"/>
  <c r="D520" i="8" s="1"/>
  <c r="D521" i="8" s="1"/>
  <c r="D522" i="8" s="1"/>
  <c r="D523" i="8" s="1"/>
  <c r="D524" i="8" s="1"/>
  <c r="D525" i="8" s="1"/>
  <c r="D526" i="8" s="1"/>
  <c r="D527" i="8" s="1"/>
  <c r="D528" i="8" s="1"/>
  <c r="D529" i="8" s="1"/>
  <c r="D530" i="8" s="1"/>
  <c r="D531" i="8" s="1"/>
  <c r="D532" i="8" s="1"/>
  <c r="D533" i="8" s="1"/>
  <c r="D534" i="8" s="1"/>
  <c r="D535" i="8" s="1"/>
  <c r="D536" i="8" s="1"/>
  <c r="D537" i="8" s="1"/>
  <c r="D538" i="8" s="1"/>
  <c r="D539" i="8" s="1"/>
  <c r="D540" i="8" s="1"/>
  <c r="D541" i="8" s="1"/>
  <c r="D542" i="8" s="1"/>
  <c r="D543" i="8" s="1"/>
  <c r="D544" i="8" s="1"/>
  <c r="D545" i="8" s="1"/>
  <c r="D546" i="8" s="1"/>
  <c r="D547" i="8" s="1"/>
  <c r="D548" i="8" s="1"/>
  <c r="D549" i="8" s="1"/>
  <c r="D550" i="8" s="1"/>
  <c r="D551" i="8" s="1"/>
  <c r="D552" i="8" s="1"/>
  <c r="D553" i="8" s="1"/>
  <c r="D554" i="8" s="1"/>
  <c r="D555" i="8" s="1"/>
  <c r="D556" i="8" s="1"/>
  <c r="D557" i="8" s="1"/>
  <c r="D558" i="8" s="1"/>
  <c r="D559" i="8" s="1"/>
  <c r="D560" i="8" s="1"/>
  <c r="D561" i="8" s="1"/>
  <c r="D562" i="8" s="1"/>
  <c r="D563" i="8" s="1"/>
  <c r="D564" i="8" s="1"/>
  <c r="D565" i="8" s="1"/>
  <c r="D566" i="8" s="1"/>
  <c r="D567" i="8" s="1"/>
  <c r="D568" i="8" s="1"/>
  <c r="D569" i="8" s="1"/>
  <c r="D570" i="8" s="1"/>
  <c r="D571" i="8" s="1"/>
  <c r="D572" i="8" s="1"/>
  <c r="D573" i="8" s="1"/>
  <c r="D574" i="8" s="1"/>
  <c r="D575" i="8" s="1"/>
  <c r="D576" i="8" s="1"/>
  <c r="D577" i="8" s="1"/>
  <c r="D578" i="8" s="1"/>
  <c r="D579" i="8" s="1"/>
  <c r="D580" i="8" s="1"/>
  <c r="D581" i="8" s="1"/>
  <c r="D582" i="8" s="1"/>
  <c r="D583" i="8" s="1"/>
  <c r="D584" i="8" s="1"/>
  <c r="D585" i="8" s="1"/>
  <c r="D586" i="8" s="1"/>
  <c r="D587" i="8" s="1"/>
  <c r="D588" i="8" s="1"/>
  <c r="D589" i="8" s="1"/>
  <c r="D590" i="8" s="1"/>
  <c r="D591" i="8" s="1"/>
  <c r="D592" i="8" s="1"/>
  <c r="D593" i="8" s="1"/>
  <c r="D594" i="8" s="1"/>
  <c r="D595" i="8" s="1"/>
  <c r="D596" i="8" s="1"/>
  <c r="D597" i="8" s="1"/>
  <c r="D598" i="8" s="1"/>
  <c r="D599" i="8" s="1"/>
  <c r="D600" i="8" s="1"/>
  <c r="D601" i="8" s="1"/>
  <c r="D602" i="8" s="1"/>
  <c r="D603" i="8" s="1"/>
  <c r="D604" i="8" s="1"/>
  <c r="D605" i="8" s="1"/>
  <c r="D606" i="8" s="1"/>
  <c r="D607" i="8" s="1"/>
  <c r="D608" i="8" s="1"/>
  <c r="D609" i="8" s="1"/>
  <c r="D610" i="8" s="1"/>
  <c r="D611" i="8" s="1"/>
  <c r="D612" i="8" s="1"/>
  <c r="D613" i="8" s="1"/>
  <c r="D6" i="8"/>
  <c r="D7" i="8"/>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09" i="8" s="1"/>
  <c r="D110" i="8" s="1"/>
  <c r="D111" i="8" s="1"/>
  <c r="D112" i="8" s="1"/>
  <c r="D113" i="8" s="1"/>
  <c r="D114" i="8" s="1"/>
  <c r="D115" i="8" s="1"/>
  <c r="D116" i="8" s="1"/>
  <c r="D117" i="8" s="1"/>
  <c r="D118" i="8" s="1"/>
  <c r="D119" i="8" s="1"/>
  <c r="D120" i="8" s="1"/>
  <c r="D121" i="8" s="1"/>
  <c r="D122" i="8" s="1"/>
  <c r="D123" i="8" s="1"/>
  <c r="D124" i="8" s="1"/>
  <c r="D125" i="8" s="1"/>
  <c r="D126" i="8" s="1"/>
  <c r="D127" i="8" s="1"/>
  <c r="D128" i="8" s="1"/>
  <c r="D129" i="8" s="1"/>
  <c r="D130" i="8" s="1"/>
  <c r="D131" i="8" s="1"/>
  <c r="D132" i="8" s="1"/>
  <c r="D133" i="8" s="1"/>
  <c r="D134" i="8" s="1"/>
  <c r="D135" i="8" s="1"/>
  <c r="D136" i="8" s="1"/>
  <c r="D137" i="8" s="1"/>
  <c r="D138" i="8" s="1"/>
  <c r="D139" i="8" s="1"/>
  <c r="D140" i="8" s="1"/>
  <c r="D141" i="8" s="1"/>
  <c r="D142" i="8" s="1"/>
  <c r="D143" i="8" s="1"/>
  <c r="D144" i="8" s="1"/>
  <c r="D145" i="8" s="1"/>
  <c r="D146" i="8" s="1"/>
  <c r="D147" i="8" s="1"/>
  <c r="D148" i="8" s="1"/>
  <c r="D149" i="8" s="1"/>
  <c r="D150" i="8" s="1"/>
  <c r="D151" i="8" s="1"/>
  <c r="D152" i="8" s="1"/>
  <c r="D153" i="8" s="1"/>
  <c r="D154" i="8" s="1"/>
  <c r="D155" i="8" s="1"/>
  <c r="D156" i="8" s="1"/>
  <c r="D157" i="8" s="1"/>
  <c r="D158" i="8" s="1"/>
  <c r="D159" i="8" s="1"/>
  <c r="D160" i="8" s="1"/>
  <c r="D161" i="8" s="1"/>
  <c r="D162" i="8" s="1"/>
  <c r="D163" i="8" s="1"/>
  <c r="D164" i="8" s="1"/>
  <c r="D165" i="8" s="1"/>
  <c r="D166" i="8" s="1"/>
  <c r="D167" i="8" s="1"/>
  <c r="D168" i="8" s="1"/>
  <c r="D169" i="8" s="1"/>
  <c r="D170" i="8" s="1"/>
  <c r="D171" i="8" s="1"/>
  <c r="D172" i="8" s="1"/>
  <c r="D173" i="8" s="1"/>
  <c r="D174" i="8" s="1"/>
  <c r="D175" i="8" s="1"/>
  <c r="D176" i="8" s="1"/>
  <c r="D177" i="8" s="1"/>
  <c r="D178" i="8" s="1"/>
  <c r="D179" i="8" s="1"/>
  <c r="D180" i="8" s="1"/>
  <c r="D181" i="8" s="1"/>
  <c r="D182" i="8" s="1"/>
  <c r="D183" i="8" s="1"/>
  <c r="D184" i="8" s="1"/>
  <c r="D185" i="8" s="1"/>
  <c r="D186" i="8" s="1"/>
  <c r="D187" i="8" s="1"/>
  <c r="D188" i="8" s="1"/>
  <c r="D189" i="8" s="1"/>
  <c r="D190" i="8" s="1"/>
  <c r="D191" i="8" s="1"/>
  <c r="D192" i="8" s="1"/>
  <c r="D193" i="8" s="1"/>
  <c r="D194" i="8" s="1"/>
  <c r="D195" i="8" s="1"/>
  <c r="D196" i="8" s="1"/>
  <c r="D197" i="8" s="1"/>
  <c r="D198" i="8" s="1"/>
  <c r="D199" i="8" s="1"/>
  <c r="D200" i="8" s="1"/>
  <c r="D201" i="8" s="1"/>
  <c r="D202" i="8" s="1"/>
  <c r="D203" i="8" s="1"/>
  <c r="D204" i="8" s="1"/>
  <c r="D205" i="8" s="1"/>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H8" i="6"/>
  <c r="L7" i="6"/>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H668" i="8"/>
  <c r="R668" i="8" s="1"/>
  <c r="H669" i="8"/>
  <c r="H670" i="8"/>
  <c r="E667" i="21" s="1"/>
  <c r="D667" i="21" s="1"/>
  <c r="H671" i="8"/>
  <c r="R671" i="8" s="1"/>
  <c r="H672" i="8"/>
  <c r="H673" i="8"/>
  <c r="E670" i="21" s="1"/>
  <c r="D670" i="21" s="1"/>
  <c r="H674" i="8"/>
  <c r="E671" i="21" s="1"/>
  <c r="D671" i="21" s="1"/>
  <c r="H675" i="8"/>
  <c r="E672" i="21" s="1"/>
  <c r="D672" i="21" s="1"/>
  <c r="H676" i="8"/>
  <c r="E673" i="21" s="1"/>
  <c r="D673" i="21" s="1"/>
  <c r="H677" i="8"/>
  <c r="R677" i="8" s="1"/>
  <c r="H678" i="8"/>
  <c r="R678" i="8" s="1"/>
  <c r="H679" i="8"/>
  <c r="R679" i="8" s="1"/>
  <c r="H680" i="8"/>
  <c r="E677" i="21" s="1"/>
  <c r="D677" i="21" s="1"/>
  <c r="H681" i="8"/>
  <c r="R681" i="8" s="1"/>
  <c r="H682" i="8"/>
  <c r="E679" i="21" s="1"/>
  <c r="D679" i="21" s="1"/>
  <c r="H683" i="8"/>
  <c r="E680" i="21" s="1"/>
  <c r="D680" i="21" s="1"/>
  <c r="H684" i="8"/>
  <c r="E681" i="21" s="1"/>
  <c r="D681" i="21" s="1"/>
  <c r="H685" i="8"/>
  <c r="R685" i="8" s="1"/>
  <c r="H686" i="8"/>
  <c r="E683" i="21" s="1"/>
  <c r="D683" i="21" s="1"/>
  <c r="H687" i="8"/>
  <c r="R687" i="8" s="1"/>
  <c r="H688" i="8"/>
  <c r="R688" i="8" s="1"/>
  <c r="H689" i="8"/>
  <c r="R689" i="8" s="1"/>
  <c r="H690" i="8"/>
  <c r="E687" i="21" s="1"/>
  <c r="D687" i="21" s="1"/>
  <c r="H691" i="8"/>
  <c r="R691" i="8" s="1"/>
  <c r="H692" i="8"/>
  <c r="E689" i="21" s="1"/>
  <c r="D689" i="21" s="1"/>
  <c r="H693" i="8"/>
  <c r="H694" i="8"/>
  <c r="R694" i="8" s="1"/>
  <c r="H695" i="8"/>
  <c r="R695" i="8" s="1"/>
  <c r="H696" i="8"/>
  <c r="R696" i="8" s="1"/>
  <c r="H697" i="8"/>
  <c r="R697" i="8" s="1"/>
  <c r="H698" i="8"/>
  <c r="E695" i="21" s="1"/>
  <c r="D695" i="21" s="1"/>
  <c r="H699" i="8"/>
  <c r="R699" i="8" s="1"/>
  <c r="H700" i="8"/>
  <c r="E697" i="21" s="1"/>
  <c r="D697" i="21" s="1"/>
  <c r="H701" i="8"/>
  <c r="R701" i="8" s="1"/>
  <c r="H702" i="8"/>
  <c r="E699" i="21" s="1"/>
  <c r="D699" i="21" s="1"/>
  <c r="H703" i="8"/>
  <c r="R703" i="8" s="1"/>
  <c r="H704" i="8"/>
  <c r="R704" i="8" s="1"/>
  <c r="H705" i="8"/>
  <c r="R705" i="8" s="1"/>
  <c r="H706" i="8"/>
  <c r="R706" i="8" s="1"/>
  <c r="H707" i="8"/>
  <c r="R707" i="8" s="1"/>
  <c r="H708" i="8"/>
  <c r="R708" i="8" s="1"/>
  <c r="H709" i="8"/>
  <c r="H710" i="8"/>
  <c r="R710" i="8" s="1"/>
  <c r="H711" i="8"/>
  <c r="R711" i="8" s="1"/>
  <c r="H712" i="8"/>
  <c r="R712" i="8" s="1"/>
  <c r="H713" i="8"/>
  <c r="R713" i="8" s="1"/>
  <c r="H714" i="8"/>
  <c r="R714" i="8" s="1"/>
  <c r="H715" i="8"/>
  <c r="E712" i="21" s="1"/>
  <c r="D712" i="21" s="1"/>
  <c r="H716" i="8"/>
  <c r="R716" i="8" s="1"/>
  <c r="H717" i="8"/>
  <c r="E714" i="21" s="1"/>
  <c r="D714" i="21" s="1"/>
  <c r="H718" i="8"/>
  <c r="R718" i="8" s="1"/>
  <c r="H719" i="8"/>
  <c r="R719" i="8" s="1"/>
  <c r="H720" i="8"/>
  <c r="E717" i="21" s="1"/>
  <c r="D717" i="21" s="1"/>
  <c r="H721" i="8"/>
  <c r="E718" i="21" s="1"/>
  <c r="D718" i="21" s="1"/>
  <c r="H722" i="8"/>
  <c r="R722" i="8" s="1"/>
  <c r="H723" i="8"/>
  <c r="R723" i="8" s="1"/>
  <c r="H724" i="8"/>
  <c r="E721" i="21" s="1"/>
  <c r="D721" i="21" s="1"/>
  <c r="H725" i="8"/>
  <c r="E722" i="21" s="1"/>
  <c r="D722" i="21" s="1"/>
  <c r="H726" i="8"/>
  <c r="E723" i="21" s="1"/>
  <c r="D723" i="21" s="1"/>
  <c r="H727" i="8"/>
  <c r="E724" i="21" s="1"/>
  <c r="D724" i="21" s="1"/>
  <c r="H728" i="8"/>
  <c r="R728" i="8" s="1"/>
  <c r="H729" i="8"/>
  <c r="R729" i="8" s="1"/>
  <c r="H730" i="8"/>
  <c r="R730" i="8" s="1"/>
  <c r="H731" i="8"/>
  <c r="R731" i="8" s="1"/>
  <c r="H732" i="8"/>
  <c r="E729" i="21" s="1"/>
  <c r="D729" i="21" s="1"/>
  <c r="H733" i="8"/>
  <c r="R733" i="8" s="1"/>
  <c r="H734" i="8"/>
  <c r="R734" i="8" s="1"/>
  <c r="H735" i="8"/>
  <c r="H736" i="8"/>
  <c r="H737" i="8"/>
  <c r="R737" i="8" s="1"/>
  <c r="H738" i="8"/>
  <c r="R738" i="8" s="1"/>
  <c r="H739" i="8"/>
  <c r="E736" i="21" s="1"/>
  <c r="D736" i="21" s="1"/>
  <c r="H740" i="8"/>
  <c r="R740" i="8" s="1"/>
  <c r="H741" i="8"/>
  <c r="E738" i="21" s="1"/>
  <c r="D738" i="21" s="1"/>
  <c r="H742" i="8"/>
  <c r="E739" i="21" s="1"/>
  <c r="D739" i="21" s="1"/>
  <c r="H743" i="8"/>
  <c r="R743" i="8" s="1"/>
  <c r="H744" i="8"/>
  <c r="E741" i="21" s="1"/>
  <c r="D741" i="21" s="1"/>
  <c r="H745" i="8"/>
  <c r="E742" i="21" s="1"/>
  <c r="D742" i="21" s="1"/>
  <c r="H746" i="8"/>
  <c r="E743" i="21" s="1"/>
  <c r="D743" i="21" s="1"/>
  <c r="H747" i="8"/>
  <c r="R747" i="8" s="1"/>
  <c r="H748" i="8"/>
  <c r="E745" i="21" s="1"/>
  <c r="D745" i="21" s="1"/>
  <c r="H749" i="8"/>
  <c r="R749" i="8" s="1"/>
  <c r="H750" i="8"/>
  <c r="E747" i="21" s="1"/>
  <c r="D747" i="21" s="1"/>
  <c r="H751" i="8"/>
  <c r="E748" i="21" s="1"/>
  <c r="D748" i="21" s="1"/>
  <c r="H752" i="8"/>
  <c r="E749" i="21" s="1"/>
  <c r="D749" i="21" s="1"/>
  <c r="H753" i="8"/>
  <c r="R753" i="8" s="1"/>
  <c r="H754" i="8"/>
  <c r="R754" i="8" s="1"/>
  <c r="H755" i="8"/>
  <c r="E752" i="21" s="1"/>
  <c r="D752" i="21" s="1"/>
  <c r="H756" i="8"/>
  <c r="R756" i="8" s="1"/>
  <c r="H757" i="8"/>
  <c r="E754" i="21" s="1"/>
  <c r="D754" i="21" s="1"/>
  <c r="H758" i="8"/>
  <c r="E755" i="21" s="1"/>
  <c r="D755" i="21" s="1"/>
  <c r="H759" i="8"/>
  <c r="R759" i="8" s="1"/>
  <c r="H760" i="8"/>
  <c r="H761" i="8"/>
  <c r="E758" i="21" s="1"/>
  <c r="D758" i="21" s="1"/>
  <c r="H762" i="8"/>
  <c r="E759" i="21" s="1"/>
  <c r="D759" i="21" s="1"/>
  <c r="H763" i="8"/>
  <c r="R763" i="8" s="1"/>
  <c r="H764" i="8"/>
  <c r="E761" i="21" s="1"/>
  <c r="D761" i="21" s="1"/>
  <c r="H765" i="8"/>
  <c r="H766" i="8"/>
  <c r="H767" i="8"/>
  <c r="E764" i="21" s="1"/>
  <c r="D764" i="21" s="1"/>
  <c r="H768" i="8"/>
  <c r="E765" i="21" s="1"/>
  <c r="D765" i="21" s="1"/>
  <c r="H769" i="8"/>
  <c r="E766" i="21" s="1"/>
  <c r="D766" i="21" s="1"/>
  <c r="H770" i="8"/>
  <c r="R770" i="8" s="1"/>
  <c r="H771" i="8"/>
  <c r="E768" i="21" s="1"/>
  <c r="D768" i="21" s="1"/>
  <c r="H772" i="8"/>
  <c r="E769" i="21" s="1"/>
  <c r="D769" i="21" s="1"/>
  <c r="H773" i="8"/>
  <c r="E770" i="21" s="1"/>
  <c r="D770" i="21" s="1"/>
  <c r="H774" i="8"/>
  <c r="R774" i="8" s="1"/>
  <c r="H775" i="8"/>
  <c r="E772" i="21" s="1"/>
  <c r="D772" i="21" s="1"/>
  <c r="H776" i="8"/>
  <c r="R776" i="8" s="1"/>
  <c r="H777" i="8"/>
  <c r="E774" i="21" s="1"/>
  <c r="D774" i="21" s="1"/>
  <c r="H778" i="8"/>
  <c r="R778" i="8" s="1"/>
  <c r="H779" i="8"/>
  <c r="E776" i="21" s="1"/>
  <c r="D776" i="21" s="1"/>
  <c r="H780" i="8"/>
  <c r="E777" i="21" s="1"/>
  <c r="D777" i="21" s="1"/>
  <c r="H781" i="8"/>
  <c r="H782" i="8"/>
  <c r="E779" i="21" s="1"/>
  <c r="D779" i="21" s="1"/>
  <c r="H783" i="8"/>
  <c r="E780" i="21" s="1"/>
  <c r="D780" i="21" s="1"/>
  <c r="H784" i="8"/>
  <c r="E781" i="21" s="1"/>
  <c r="D781" i="21" s="1"/>
  <c r="H785" i="8"/>
  <c r="E782" i="21" s="1"/>
  <c r="D782" i="21" s="1"/>
  <c r="H786" i="8"/>
  <c r="E783" i="21" s="1"/>
  <c r="D783" i="21" s="1"/>
  <c r="H787" i="8"/>
  <c r="R787" i="8" s="1"/>
  <c r="H788" i="8"/>
  <c r="E785" i="21" s="1"/>
  <c r="D785" i="21" s="1"/>
  <c r="H789" i="8"/>
  <c r="R789" i="8" s="1"/>
  <c r="H790" i="8"/>
  <c r="R790" i="8" s="1"/>
  <c r="H791" i="8"/>
  <c r="R791" i="8" s="1"/>
  <c r="H792" i="8"/>
  <c r="E789" i="21" s="1"/>
  <c r="D789" i="21" s="1"/>
  <c r="H793" i="8"/>
  <c r="E790" i="21" s="1"/>
  <c r="D790" i="21" s="1"/>
  <c r="H794" i="8"/>
  <c r="R794" i="8" s="1"/>
  <c r="H795" i="8"/>
  <c r="E792" i="21" s="1"/>
  <c r="D792" i="21" s="1"/>
  <c r="H796" i="8"/>
  <c r="R796" i="8" s="1"/>
  <c r="H797" i="8"/>
  <c r="R797" i="8" s="1"/>
  <c r="H798" i="8"/>
  <c r="R798" i="8" s="1"/>
  <c r="H799" i="8"/>
  <c r="H800" i="8"/>
  <c r="E797" i="21" s="1"/>
  <c r="D797" i="21" s="1"/>
  <c r="H801" i="8"/>
  <c r="R801" i="8" s="1"/>
  <c r="H802" i="8"/>
  <c r="E799" i="21" s="1"/>
  <c r="D799" i="21" s="1"/>
  <c r="H803" i="8"/>
  <c r="H804" i="8"/>
  <c r="R804" i="8" s="1"/>
  <c r="H805" i="8"/>
  <c r="R805" i="8" s="1"/>
  <c r="H806" i="8"/>
  <c r="E803" i="21" s="1"/>
  <c r="D803" i="21" s="1"/>
  <c r="H807" i="8"/>
  <c r="E804" i="21" s="1"/>
  <c r="D804" i="21" s="1"/>
  <c r="H808" i="8"/>
  <c r="R808" i="8" s="1"/>
  <c r="H809" i="8"/>
  <c r="E806" i="21" s="1"/>
  <c r="D806" i="21" s="1"/>
  <c r="H810" i="8"/>
  <c r="R810" i="8" s="1"/>
  <c r="H811" i="8"/>
  <c r="R811" i="8" s="1"/>
  <c r="H812" i="8"/>
  <c r="E809" i="21" s="1"/>
  <c r="D809" i="21" s="1"/>
  <c r="H813" i="8"/>
  <c r="E810" i="21" s="1"/>
  <c r="D810" i="21" s="1"/>
  <c r="H814" i="8"/>
  <c r="E811" i="21" s="1"/>
  <c r="D811" i="21" s="1"/>
  <c r="H815" i="8"/>
  <c r="E812" i="21" s="1"/>
  <c r="D812" i="21" s="1"/>
  <c r="H816" i="8"/>
  <c r="E813" i="21" s="1"/>
  <c r="D813" i="21" s="1"/>
  <c r="H817" i="8"/>
  <c r="E814" i="21" s="1"/>
  <c r="D814" i="21" s="1"/>
  <c r="B62" i="16"/>
  <c r="B61" i="16"/>
  <c r="B60" i="16"/>
  <c r="B59" i="16"/>
  <c r="H454" i="8"/>
  <c r="R454" i="8" s="1"/>
  <c r="I454" i="8"/>
  <c r="J454" i="8"/>
  <c r="K454" i="8"/>
  <c r="L454" i="8"/>
  <c r="M454" i="8"/>
  <c r="H455" i="8"/>
  <c r="R455" i="8" s="1"/>
  <c r="I455" i="8"/>
  <c r="J455" i="8"/>
  <c r="K455" i="8"/>
  <c r="L455" i="8"/>
  <c r="M455" i="8"/>
  <c r="H456" i="8"/>
  <c r="E455" i="21" s="1"/>
  <c r="D455" i="21" s="1"/>
  <c r="I456" i="8"/>
  <c r="J456" i="8"/>
  <c r="K456" i="8"/>
  <c r="L456" i="8"/>
  <c r="M456" i="8"/>
  <c r="H457" i="8"/>
  <c r="I457" i="8"/>
  <c r="J457" i="8"/>
  <c r="K457" i="8"/>
  <c r="L457" i="8"/>
  <c r="M457" i="8"/>
  <c r="H458" i="8"/>
  <c r="E457" i="21" s="1"/>
  <c r="D457" i="21" s="1"/>
  <c r="I458" i="8"/>
  <c r="J458" i="8"/>
  <c r="K458" i="8"/>
  <c r="L458" i="8"/>
  <c r="M458" i="8"/>
  <c r="H459" i="8"/>
  <c r="E458" i="21" s="1"/>
  <c r="D458" i="21" s="1"/>
  <c r="I459" i="8"/>
  <c r="J459" i="8"/>
  <c r="K459" i="8"/>
  <c r="L459" i="8"/>
  <c r="M459" i="8"/>
  <c r="H460" i="8"/>
  <c r="R460" i="8" s="1"/>
  <c r="I460" i="8"/>
  <c r="J460" i="8"/>
  <c r="K460" i="8"/>
  <c r="L460" i="8"/>
  <c r="M460" i="8"/>
  <c r="H461" i="8"/>
  <c r="R461" i="8" s="1"/>
  <c r="I461" i="8"/>
  <c r="J461" i="8"/>
  <c r="K461" i="8"/>
  <c r="L461" i="8"/>
  <c r="M461" i="8"/>
  <c r="H462" i="8"/>
  <c r="E461" i="21" s="1"/>
  <c r="D461" i="21" s="1"/>
  <c r="I462" i="8"/>
  <c r="J462" i="8"/>
  <c r="K462" i="8"/>
  <c r="L462" i="8"/>
  <c r="M462" i="8"/>
  <c r="H463" i="8"/>
  <c r="R463" i="8" s="1"/>
  <c r="I463" i="8"/>
  <c r="J463" i="8"/>
  <c r="K463" i="8"/>
  <c r="L463" i="8"/>
  <c r="M463" i="8"/>
  <c r="H464" i="8"/>
  <c r="E463" i="21" s="1"/>
  <c r="D463" i="21" s="1"/>
  <c r="I464" i="8"/>
  <c r="J464" i="8"/>
  <c r="K464" i="8"/>
  <c r="L464" i="8"/>
  <c r="M464" i="8"/>
  <c r="H465" i="8"/>
  <c r="I465" i="8"/>
  <c r="J465" i="8"/>
  <c r="K465" i="8"/>
  <c r="L465" i="8"/>
  <c r="M465" i="8"/>
  <c r="H466" i="8"/>
  <c r="E465" i="21" s="1"/>
  <c r="D465" i="21" s="1"/>
  <c r="I466" i="8"/>
  <c r="J466" i="8"/>
  <c r="K466" i="8"/>
  <c r="L466" i="8"/>
  <c r="M466" i="8"/>
  <c r="H467" i="8"/>
  <c r="E466" i="21" s="1"/>
  <c r="D466" i="21" s="1"/>
  <c r="I467" i="8"/>
  <c r="J467" i="8"/>
  <c r="K467" i="8"/>
  <c r="L467" i="8"/>
  <c r="M467" i="8"/>
  <c r="H468" i="8"/>
  <c r="R468" i="8" s="1"/>
  <c r="I468" i="8"/>
  <c r="J468" i="8"/>
  <c r="K468" i="8"/>
  <c r="L468" i="8"/>
  <c r="M468" i="8"/>
  <c r="H469" i="8"/>
  <c r="R469" i="8" s="1"/>
  <c r="I469" i="8"/>
  <c r="J469" i="8"/>
  <c r="K469" i="8"/>
  <c r="L469" i="8"/>
  <c r="M469" i="8"/>
  <c r="H470" i="8"/>
  <c r="R470" i="8" s="1"/>
  <c r="I470" i="8"/>
  <c r="J470" i="8"/>
  <c r="K470" i="8"/>
  <c r="L470" i="8"/>
  <c r="M470" i="8"/>
  <c r="H471" i="8"/>
  <c r="E470" i="21" s="1"/>
  <c r="D470" i="21" s="1"/>
  <c r="I471" i="8"/>
  <c r="J471" i="8"/>
  <c r="K471" i="8"/>
  <c r="L471" i="8"/>
  <c r="M471" i="8"/>
  <c r="H472" i="8"/>
  <c r="R472" i="8" s="1"/>
  <c r="I472" i="8"/>
  <c r="J472" i="8"/>
  <c r="K472" i="8"/>
  <c r="L472" i="8"/>
  <c r="M472" i="8"/>
  <c r="H473" i="8"/>
  <c r="E472" i="21" s="1"/>
  <c r="D472" i="21" s="1"/>
  <c r="I473" i="8"/>
  <c r="J473" i="8"/>
  <c r="K473" i="8"/>
  <c r="L473" i="8"/>
  <c r="M473" i="8"/>
  <c r="H474" i="8"/>
  <c r="E473" i="21" s="1"/>
  <c r="D473" i="21" s="1"/>
  <c r="I474" i="8"/>
  <c r="J474" i="8"/>
  <c r="K474" i="8"/>
  <c r="L474" i="8"/>
  <c r="M474" i="8"/>
  <c r="H475" i="8"/>
  <c r="I475" i="8"/>
  <c r="J475" i="8"/>
  <c r="K475" i="8"/>
  <c r="L475" i="8"/>
  <c r="M475" i="8"/>
  <c r="H476" i="8"/>
  <c r="I476" i="8"/>
  <c r="J476" i="8"/>
  <c r="K476" i="8"/>
  <c r="L476" i="8"/>
  <c r="M476" i="8"/>
  <c r="H477" i="8"/>
  <c r="R477" i="8" s="1"/>
  <c r="I477" i="8"/>
  <c r="J477" i="8"/>
  <c r="K477" i="8"/>
  <c r="L477" i="8"/>
  <c r="M477" i="8"/>
  <c r="H478" i="8"/>
  <c r="E477" i="21" s="1"/>
  <c r="D477" i="21" s="1"/>
  <c r="I478" i="8"/>
  <c r="J478" i="8"/>
  <c r="K478" i="8"/>
  <c r="L478" i="8"/>
  <c r="M478" i="8"/>
  <c r="H479" i="8"/>
  <c r="R479" i="8" s="1"/>
  <c r="I479" i="8"/>
  <c r="J479" i="8"/>
  <c r="K479" i="8"/>
  <c r="L479" i="8"/>
  <c r="M479" i="8"/>
  <c r="H480" i="8"/>
  <c r="R480" i="8" s="1"/>
  <c r="I480" i="8"/>
  <c r="J480" i="8"/>
  <c r="K480" i="8"/>
  <c r="L480" i="8"/>
  <c r="M480" i="8"/>
  <c r="H481" i="8"/>
  <c r="E480" i="21" s="1"/>
  <c r="D480" i="21" s="1"/>
  <c r="I481" i="8"/>
  <c r="J481" i="8"/>
  <c r="K481" i="8"/>
  <c r="L481" i="8"/>
  <c r="M481" i="8"/>
  <c r="H482" i="8"/>
  <c r="R482" i="8" s="1"/>
  <c r="I482" i="8"/>
  <c r="J482" i="8"/>
  <c r="K482" i="8"/>
  <c r="L482" i="8"/>
  <c r="M482" i="8"/>
  <c r="H483" i="8"/>
  <c r="R483" i="8" s="1"/>
  <c r="I483" i="8"/>
  <c r="J483" i="8"/>
  <c r="K483" i="8"/>
  <c r="L483" i="8"/>
  <c r="M483" i="8"/>
  <c r="H484" i="8"/>
  <c r="R484" i="8" s="1"/>
  <c r="I484" i="8"/>
  <c r="J484" i="8"/>
  <c r="K484" i="8"/>
  <c r="L484" i="8"/>
  <c r="M484" i="8"/>
  <c r="H485" i="8"/>
  <c r="E484" i="21" s="1"/>
  <c r="D484" i="21" s="1"/>
  <c r="I485" i="8"/>
  <c r="J485" i="8"/>
  <c r="K485" i="8"/>
  <c r="L485" i="8"/>
  <c r="M485" i="8"/>
  <c r="H486" i="8"/>
  <c r="E485" i="21" s="1"/>
  <c r="D485" i="21" s="1"/>
  <c r="I486" i="8"/>
  <c r="J486" i="8"/>
  <c r="K486" i="8"/>
  <c r="L486" i="8"/>
  <c r="M486" i="8"/>
  <c r="H487" i="8"/>
  <c r="R487" i="8" s="1"/>
  <c r="I487" i="8"/>
  <c r="J487" i="8"/>
  <c r="K487" i="8"/>
  <c r="L487" i="8"/>
  <c r="M487" i="8"/>
  <c r="H488" i="8"/>
  <c r="E487" i="21" s="1"/>
  <c r="D487" i="21" s="1"/>
  <c r="I488" i="8"/>
  <c r="J488" i="8"/>
  <c r="K488" i="8"/>
  <c r="L488" i="8"/>
  <c r="M488" i="8"/>
  <c r="H489" i="8"/>
  <c r="E488" i="21" s="1"/>
  <c r="D488" i="21" s="1"/>
  <c r="I489" i="8"/>
  <c r="J489" i="8"/>
  <c r="K489" i="8"/>
  <c r="L489" i="8"/>
  <c r="M489" i="8"/>
  <c r="H490" i="8"/>
  <c r="R490" i="8" s="1"/>
  <c r="I490" i="8"/>
  <c r="J490" i="8"/>
  <c r="K490" i="8"/>
  <c r="L490" i="8"/>
  <c r="M490" i="8"/>
  <c r="H491" i="8"/>
  <c r="E490" i="21" s="1"/>
  <c r="D490" i="21" s="1"/>
  <c r="I491" i="8"/>
  <c r="J491" i="8"/>
  <c r="K491" i="8"/>
  <c r="L491" i="8"/>
  <c r="M491" i="8"/>
  <c r="H492" i="8"/>
  <c r="I492" i="8"/>
  <c r="J492" i="8"/>
  <c r="K492" i="8"/>
  <c r="L492" i="8"/>
  <c r="M492" i="8"/>
  <c r="H493" i="8"/>
  <c r="R493" i="8" s="1"/>
  <c r="I493" i="8"/>
  <c r="J493" i="8"/>
  <c r="K493" i="8"/>
  <c r="L493" i="8"/>
  <c r="M493" i="8"/>
  <c r="H494" i="8"/>
  <c r="R494" i="8" s="1"/>
  <c r="I494" i="8"/>
  <c r="J494" i="8"/>
  <c r="K494" i="8"/>
  <c r="L494" i="8"/>
  <c r="M494" i="8"/>
  <c r="H495" i="8"/>
  <c r="R495" i="8" s="1"/>
  <c r="I495" i="8"/>
  <c r="J495" i="8"/>
  <c r="K495" i="8"/>
  <c r="L495" i="8"/>
  <c r="M495" i="8"/>
  <c r="H496" i="8"/>
  <c r="R496" i="8" s="1"/>
  <c r="I496" i="8"/>
  <c r="J496" i="8"/>
  <c r="K496" i="8"/>
  <c r="L496" i="8"/>
  <c r="M496" i="8"/>
  <c r="H497" i="8"/>
  <c r="R497" i="8" s="1"/>
  <c r="I497" i="8"/>
  <c r="J497" i="8"/>
  <c r="K497" i="8"/>
  <c r="L497" i="8"/>
  <c r="M497" i="8"/>
  <c r="H498" i="8"/>
  <c r="R498" i="8" s="1"/>
  <c r="I498" i="8"/>
  <c r="J498" i="8"/>
  <c r="K498" i="8"/>
  <c r="L498" i="8"/>
  <c r="M498" i="8"/>
  <c r="H499" i="8"/>
  <c r="R499" i="8" s="1"/>
  <c r="I499" i="8"/>
  <c r="J499" i="8"/>
  <c r="K499" i="8"/>
  <c r="L499" i="8"/>
  <c r="M499" i="8"/>
  <c r="H500" i="8"/>
  <c r="E499" i="21" s="1"/>
  <c r="D499" i="21" s="1"/>
  <c r="I500" i="8"/>
  <c r="J500" i="8"/>
  <c r="K500" i="8"/>
  <c r="L500" i="8"/>
  <c r="M500" i="8"/>
  <c r="H501" i="8"/>
  <c r="I501" i="8"/>
  <c r="J501" i="8"/>
  <c r="K501" i="8"/>
  <c r="L501" i="8"/>
  <c r="M501" i="8"/>
  <c r="H502" i="8"/>
  <c r="E501" i="21" s="1"/>
  <c r="D501" i="21" s="1"/>
  <c r="I502" i="8"/>
  <c r="J502" i="8"/>
  <c r="K502" i="8"/>
  <c r="L502" i="8"/>
  <c r="M502" i="8"/>
  <c r="H503" i="8"/>
  <c r="R503" i="8" s="1"/>
  <c r="I503" i="8"/>
  <c r="J503" i="8"/>
  <c r="K503" i="8"/>
  <c r="L503" i="8"/>
  <c r="M503" i="8"/>
  <c r="H504" i="8"/>
  <c r="R504" i="8" s="1"/>
  <c r="I504" i="8"/>
  <c r="J504" i="8"/>
  <c r="K504" i="8"/>
  <c r="L504" i="8"/>
  <c r="M504" i="8"/>
  <c r="H505" i="8"/>
  <c r="R505" i="8" s="1"/>
  <c r="I505" i="8"/>
  <c r="J505" i="8"/>
  <c r="K505" i="8"/>
  <c r="L505" i="8"/>
  <c r="M505" i="8"/>
  <c r="H506" i="8"/>
  <c r="R506" i="8" s="1"/>
  <c r="I506" i="8"/>
  <c r="J506" i="8"/>
  <c r="K506" i="8"/>
  <c r="L506" i="8"/>
  <c r="M506" i="8"/>
  <c r="H507" i="8"/>
  <c r="E506" i="21" s="1"/>
  <c r="D506" i="21" s="1"/>
  <c r="I507" i="8"/>
  <c r="J507" i="8"/>
  <c r="K507" i="8"/>
  <c r="L507" i="8"/>
  <c r="M507" i="8"/>
  <c r="H508" i="8"/>
  <c r="R508" i="8" s="1"/>
  <c r="I508" i="8"/>
  <c r="J508" i="8"/>
  <c r="K508" i="8"/>
  <c r="L508" i="8"/>
  <c r="M508" i="8"/>
  <c r="H509" i="8"/>
  <c r="E508" i="21" s="1"/>
  <c r="D508" i="21" s="1"/>
  <c r="I509" i="8"/>
  <c r="J509" i="8"/>
  <c r="K509" i="8"/>
  <c r="L509" i="8"/>
  <c r="M509" i="8"/>
  <c r="H510" i="8"/>
  <c r="R510" i="8" s="1"/>
  <c r="I510" i="8"/>
  <c r="J510" i="8"/>
  <c r="K510" i="8"/>
  <c r="L510" i="8"/>
  <c r="M510" i="8"/>
  <c r="H511" i="8"/>
  <c r="R511" i="8" s="1"/>
  <c r="I511" i="8"/>
  <c r="J511" i="8"/>
  <c r="K511" i="8"/>
  <c r="L511" i="8"/>
  <c r="M511" i="8"/>
  <c r="H512" i="8"/>
  <c r="I512" i="8"/>
  <c r="J512" i="8"/>
  <c r="K512" i="8"/>
  <c r="L512" i="8"/>
  <c r="M512" i="8"/>
  <c r="H513" i="8"/>
  <c r="R513" i="8" s="1"/>
  <c r="I513" i="8"/>
  <c r="J513" i="8"/>
  <c r="K513" i="8"/>
  <c r="L513" i="8"/>
  <c r="M513" i="8"/>
  <c r="H514" i="8"/>
  <c r="R514" i="8" s="1"/>
  <c r="I514" i="8"/>
  <c r="J514" i="8"/>
  <c r="K514" i="8"/>
  <c r="L514" i="8"/>
  <c r="M514" i="8"/>
  <c r="H515" i="8"/>
  <c r="E514" i="21" s="1"/>
  <c r="D514" i="21" s="1"/>
  <c r="I515" i="8"/>
  <c r="J515" i="8"/>
  <c r="K515" i="8"/>
  <c r="L515" i="8"/>
  <c r="M515" i="8"/>
  <c r="H516" i="8"/>
  <c r="E515" i="21" s="1"/>
  <c r="D515" i="21" s="1"/>
  <c r="I516" i="8"/>
  <c r="J516" i="8"/>
  <c r="K516" i="8"/>
  <c r="L516" i="8"/>
  <c r="M516" i="8"/>
  <c r="H517" i="8"/>
  <c r="I517" i="8"/>
  <c r="J517" i="8"/>
  <c r="K517" i="8"/>
  <c r="L517" i="8"/>
  <c r="M517" i="8"/>
  <c r="H518" i="8"/>
  <c r="E517" i="21" s="1"/>
  <c r="D517" i="21" s="1"/>
  <c r="I518" i="8"/>
  <c r="J518" i="8"/>
  <c r="K518" i="8"/>
  <c r="L518" i="8"/>
  <c r="M518" i="8"/>
  <c r="H519" i="8"/>
  <c r="R519" i="8" s="1"/>
  <c r="I519" i="8"/>
  <c r="J519" i="8"/>
  <c r="K519" i="8"/>
  <c r="L519" i="8"/>
  <c r="M519" i="8"/>
  <c r="H520" i="8"/>
  <c r="R520" i="8" s="1"/>
  <c r="I520" i="8"/>
  <c r="J520" i="8"/>
  <c r="K520" i="8"/>
  <c r="L520" i="8"/>
  <c r="M520" i="8"/>
  <c r="H521" i="8"/>
  <c r="E520" i="21" s="1"/>
  <c r="D520" i="21" s="1"/>
  <c r="I521" i="8"/>
  <c r="J521" i="8"/>
  <c r="K521" i="8"/>
  <c r="L521" i="8"/>
  <c r="M521" i="8"/>
  <c r="H522" i="8"/>
  <c r="E521" i="21" s="1"/>
  <c r="D521" i="21" s="1"/>
  <c r="I522" i="8"/>
  <c r="J522" i="8"/>
  <c r="K522" i="8"/>
  <c r="L522" i="8"/>
  <c r="M522" i="8"/>
  <c r="H523" i="8"/>
  <c r="I523" i="8"/>
  <c r="J523" i="8"/>
  <c r="K523" i="8"/>
  <c r="L523" i="8"/>
  <c r="M523" i="8"/>
  <c r="H524" i="8"/>
  <c r="E523" i="21" s="1"/>
  <c r="D523" i="21" s="1"/>
  <c r="I524" i="8"/>
  <c r="J524" i="8"/>
  <c r="K524" i="8"/>
  <c r="L524" i="8"/>
  <c r="M524" i="8"/>
  <c r="H525" i="8"/>
  <c r="R525" i="8" s="1"/>
  <c r="I525" i="8"/>
  <c r="J525" i="8"/>
  <c r="K525" i="8"/>
  <c r="L525" i="8"/>
  <c r="M525" i="8"/>
  <c r="H526" i="8"/>
  <c r="R526" i="8" s="1"/>
  <c r="I526" i="8"/>
  <c r="J526" i="8"/>
  <c r="K526" i="8"/>
  <c r="L526" i="8"/>
  <c r="M526" i="8"/>
  <c r="H527" i="8"/>
  <c r="R527" i="8" s="1"/>
  <c r="I527" i="8"/>
  <c r="J527" i="8"/>
  <c r="K527" i="8"/>
  <c r="L527" i="8"/>
  <c r="M527" i="8"/>
  <c r="H528" i="8"/>
  <c r="R528" i="8" s="1"/>
  <c r="I528" i="8"/>
  <c r="J528" i="8"/>
  <c r="K528" i="8"/>
  <c r="L528" i="8"/>
  <c r="M528" i="8"/>
  <c r="H529" i="8"/>
  <c r="I529" i="8"/>
  <c r="J529" i="8"/>
  <c r="K529" i="8"/>
  <c r="L529" i="8"/>
  <c r="M529" i="8"/>
  <c r="H530" i="8"/>
  <c r="I530" i="8"/>
  <c r="J530" i="8"/>
  <c r="K530" i="8"/>
  <c r="L530" i="8"/>
  <c r="M530" i="8"/>
  <c r="H531" i="8"/>
  <c r="E530" i="21" s="1"/>
  <c r="D530" i="21" s="1"/>
  <c r="I531" i="8"/>
  <c r="J531" i="8"/>
  <c r="K531" i="8"/>
  <c r="L531" i="8"/>
  <c r="M531" i="8"/>
  <c r="H532" i="8"/>
  <c r="I532" i="8"/>
  <c r="J532" i="8"/>
  <c r="K532" i="8"/>
  <c r="L532" i="8"/>
  <c r="M532" i="8"/>
  <c r="H533" i="8"/>
  <c r="E532" i="21" s="1"/>
  <c r="D532" i="21" s="1"/>
  <c r="I533" i="8"/>
  <c r="J533" i="8"/>
  <c r="K533" i="8"/>
  <c r="L533" i="8"/>
  <c r="M533" i="8"/>
  <c r="H534" i="8"/>
  <c r="R534" i="8" s="1"/>
  <c r="I534" i="8"/>
  <c r="J534" i="8"/>
  <c r="K534" i="8"/>
  <c r="L534" i="8"/>
  <c r="M534" i="8"/>
  <c r="H535" i="8"/>
  <c r="I535" i="8"/>
  <c r="J535" i="8"/>
  <c r="K535" i="8"/>
  <c r="L535" i="8"/>
  <c r="M535" i="8"/>
  <c r="H536" i="8"/>
  <c r="E535" i="21" s="1"/>
  <c r="D535" i="21" s="1"/>
  <c r="I536" i="8"/>
  <c r="J536" i="8"/>
  <c r="K536" i="8"/>
  <c r="L536" i="8"/>
  <c r="M536" i="8"/>
  <c r="H537" i="8"/>
  <c r="R537" i="8" s="1"/>
  <c r="I537" i="8"/>
  <c r="J537" i="8"/>
  <c r="K537" i="8"/>
  <c r="L537" i="8"/>
  <c r="M537" i="8"/>
  <c r="H538" i="8"/>
  <c r="E537" i="21" s="1"/>
  <c r="D537" i="21" s="1"/>
  <c r="I538" i="8"/>
  <c r="J538" i="8"/>
  <c r="K538" i="8"/>
  <c r="L538" i="8"/>
  <c r="M538" i="8"/>
  <c r="H539" i="8"/>
  <c r="R539" i="8" s="1"/>
  <c r="I539" i="8"/>
  <c r="J539" i="8"/>
  <c r="K539" i="8"/>
  <c r="L539" i="8"/>
  <c r="M539" i="8"/>
  <c r="H540" i="8"/>
  <c r="I540" i="8"/>
  <c r="J540" i="8"/>
  <c r="K540" i="8"/>
  <c r="L540" i="8"/>
  <c r="M540" i="8"/>
  <c r="H541" i="8"/>
  <c r="R541" i="8" s="1"/>
  <c r="I541" i="8"/>
  <c r="J541" i="8"/>
  <c r="K541" i="8"/>
  <c r="L541" i="8"/>
  <c r="M541" i="8"/>
  <c r="H542" i="8"/>
  <c r="R542" i="8" s="1"/>
  <c r="I542" i="8"/>
  <c r="J542" i="8"/>
  <c r="K542" i="8"/>
  <c r="L542" i="8"/>
  <c r="M542" i="8"/>
  <c r="H543" i="8"/>
  <c r="E542" i="21" s="1"/>
  <c r="D542" i="21" s="1"/>
  <c r="I543" i="8"/>
  <c r="J543" i="8"/>
  <c r="K543" i="8"/>
  <c r="L543" i="8"/>
  <c r="M543" i="8"/>
  <c r="H544" i="8"/>
  <c r="E543" i="21" s="1"/>
  <c r="D543" i="21" s="1"/>
  <c r="I544" i="8"/>
  <c r="J544" i="8"/>
  <c r="K544" i="8"/>
  <c r="L544" i="8"/>
  <c r="M544" i="8"/>
  <c r="H545" i="8"/>
  <c r="R545" i="8" s="1"/>
  <c r="I545" i="8"/>
  <c r="J545" i="8"/>
  <c r="K545" i="8"/>
  <c r="L545" i="8"/>
  <c r="M545" i="8"/>
  <c r="H546" i="8"/>
  <c r="E545" i="21" s="1"/>
  <c r="D545" i="21" s="1"/>
  <c r="I546" i="8"/>
  <c r="J546" i="8"/>
  <c r="K546" i="8"/>
  <c r="L546" i="8"/>
  <c r="M546" i="8"/>
  <c r="H547" i="8"/>
  <c r="R547" i="8" s="1"/>
  <c r="I547" i="8"/>
  <c r="J547" i="8"/>
  <c r="K547" i="8"/>
  <c r="L547" i="8"/>
  <c r="M547" i="8"/>
  <c r="H548" i="8"/>
  <c r="E547" i="21" s="1"/>
  <c r="D547" i="21" s="1"/>
  <c r="I548" i="8"/>
  <c r="J548" i="8"/>
  <c r="K548" i="8"/>
  <c r="L548" i="8"/>
  <c r="M548" i="8"/>
  <c r="H549" i="8"/>
  <c r="R549" i="8" s="1"/>
  <c r="I549" i="8"/>
  <c r="J549" i="8"/>
  <c r="K549" i="8"/>
  <c r="L549" i="8"/>
  <c r="M549" i="8"/>
  <c r="H550" i="8"/>
  <c r="E549" i="21" s="1"/>
  <c r="D549" i="21" s="1"/>
  <c r="I550" i="8"/>
  <c r="J550" i="8"/>
  <c r="K550" i="8"/>
  <c r="L550" i="8"/>
  <c r="M550" i="8"/>
  <c r="H551" i="8"/>
  <c r="R551" i="8" s="1"/>
  <c r="I551" i="8"/>
  <c r="J551" i="8"/>
  <c r="K551" i="8"/>
  <c r="L551" i="8"/>
  <c r="M551" i="8"/>
  <c r="H552" i="8"/>
  <c r="R552" i="8" s="1"/>
  <c r="I552" i="8"/>
  <c r="J552" i="8"/>
  <c r="K552" i="8"/>
  <c r="L552" i="8"/>
  <c r="M552" i="8"/>
  <c r="H553" i="8"/>
  <c r="R553" i="8" s="1"/>
  <c r="I553" i="8"/>
  <c r="J553" i="8"/>
  <c r="K553" i="8"/>
  <c r="L553" i="8"/>
  <c r="M553" i="8"/>
  <c r="H554" i="8"/>
  <c r="E553" i="21" s="1"/>
  <c r="D553" i="21" s="1"/>
  <c r="I554" i="8"/>
  <c r="J554" i="8"/>
  <c r="K554" i="8"/>
  <c r="L554" i="8"/>
  <c r="M554" i="8"/>
  <c r="H555" i="8"/>
  <c r="E554" i="21" s="1"/>
  <c r="D554" i="21" s="1"/>
  <c r="I555" i="8"/>
  <c r="J555" i="8"/>
  <c r="K555" i="8"/>
  <c r="L555" i="8"/>
  <c r="M555" i="8"/>
  <c r="H556" i="8"/>
  <c r="R556" i="8" s="1"/>
  <c r="I556" i="8"/>
  <c r="J556" i="8"/>
  <c r="K556" i="8"/>
  <c r="L556" i="8"/>
  <c r="M556" i="8"/>
  <c r="H557" i="8"/>
  <c r="E556" i="21" s="1"/>
  <c r="D556" i="21" s="1"/>
  <c r="I557" i="8"/>
  <c r="J557" i="8"/>
  <c r="K557" i="8"/>
  <c r="L557" i="8"/>
  <c r="M557" i="8"/>
  <c r="H558" i="8"/>
  <c r="R558" i="8" s="1"/>
  <c r="I558" i="8"/>
  <c r="J558" i="8"/>
  <c r="K558" i="8"/>
  <c r="L558" i="8"/>
  <c r="M558" i="8"/>
  <c r="H559" i="8"/>
  <c r="R559" i="8" s="1"/>
  <c r="I559" i="8"/>
  <c r="J559" i="8"/>
  <c r="K559" i="8"/>
  <c r="L559" i="8"/>
  <c r="M559" i="8"/>
  <c r="H560" i="8"/>
  <c r="E559" i="21" s="1"/>
  <c r="D559" i="21" s="1"/>
  <c r="I560" i="8"/>
  <c r="J560" i="8"/>
  <c r="K560" i="8"/>
  <c r="L560" i="8"/>
  <c r="M560" i="8"/>
  <c r="H561" i="8"/>
  <c r="I561" i="8"/>
  <c r="J561" i="8"/>
  <c r="K561" i="8"/>
  <c r="L561" i="8"/>
  <c r="M561" i="8"/>
  <c r="H562" i="8"/>
  <c r="E561" i="21" s="1"/>
  <c r="D561" i="21" s="1"/>
  <c r="I562" i="8"/>
  <c r="J562" i="8"/>
  <c r="K562" i="8"/>
  <c r="L562" i="8"/>
  <c r="M562" i="8"/>
  <c r="H563" i="8"/>
  <c r="R563" i="8" s="1"/>
  <c r="I563" i="8"/>
  <c r="J563" i="8"/>
  <c r="K563" i="8"/>
  <c r="L563" i="8"/>
  <c r="M563" i="8"/>
  <c r="H564" i="8"/>
  <c r="E563" i="21" s="1"/>
  <c r="D563" i="21" s="1"/>
  <c r="I564" i="8"/>
  <c r="J564" i="8"/>
  <c r="K564" i="8"/>
  <c r="L564" i="8"/>
  <c r="M564" i="8"/>
  <c r="H565" i="8"/>
  <c r="I565" i="8"/>
  <c r="J565" i="8"/>
  <c r="K565" i="8"/>
  <c r="L565" i="8"/>
  <c r="M565" i="8"/>
  <c r="H566" i="8"/>
  <c r="R566" i="8" s="1"/>
  <c r="I566" i="8"/>
  <c r="J566" i="8"/>
  <c r="K566" i="8"/>
  <c r="L566" i="8"/>
  <c r="M566" i="8"/>
  <c r="H567" i="8"/>
  <c r="R567" i="8" s="1"/>
  <c r="I567" i="8"/>
  <c r="J567" i="8"/>
  <c r="K567" i="8"/>
  <c r="L567" i="8"/>
  <c r="M567" i="8"/>
  <c r="H568" i="8"/>
  <c r="R568" i="8" s="1"/>
  <c r="I568" i="8"/>
  <c r="J568" i="8"/>
  <c r="K568" i="8"/>
  <c r="L568" i="8"/>
  <c r="M568" i="8"/>
  <c r="H569" i="8"/>
  <c r="R569" i="8" s="1"/>
  <c r="I569" i="8"/>
  <c r="J569" i="8"/>
  <c r="K569" i="8"/>
  <c r="L569" i="8"/>
  <c r="M569" i="8"/>
  <c r="H570" i="8"/>
  <c r="E569" i="21" s="1"/>
  <c r="D569" i="21" s="1"/>
  <c r="I570" i="8"/>
  <c r="J570" i="8"/>
  <c r="K570" i="8"/>
  <c r="L570" i="8"/>
  <c r="M570" i="8"/>
  <c r="H571" i="8"/>
  <c r="R571" i="8" s="1"/>
  <c r="I571" i="8"/>
  <c r="J571" i="8"/>
  <c r="K571" i="8"/>
  <c r="L571" i="8"/>
  <c r="M571" i="8"/>
  <c r="H572" i="8"/>
  <c r="R572" i="8" s="1"/>
  <c r="I572" i="8"/>
  <c r="J572" i="8"/>
  <c r="K572" i="8"/>
  <c r="L572" i="8"/>
  <c r="M572" i="8"/>
  <c r="H573" i="8"/>
  <c r="I573" i="8"/>
  <c r="J573" i="8"/>
  <c r="K573" i="8"/>
  <c r="L573" i="8"/>
  <c r="M573" i="8"/>
  <c r="H574" i="8"/>
  <c r="E573" i="21" s="1"/>
  <c r="D573" i="21" s="1"/>
  <c r="I574" i="8"/>
  <c r="J574" i="8"/>
  <c r="K574" i="8"/>
  <c r="L574" i="8"/>
  <c r="M574" i="8"/>
  <c r="H575" i="8"/>
  <c r="R575" i="8" s="1"/>
  <c r="I575" i="8"/>
  <c r="J575" i="8"/>
  <c r="K575" i="8"/>
  <c r="L575" i="8"/>
  <c r="M575" i="8"/>
  <c r="H576" i="8"/>
  <c r="R576" i="8" s="1"/>
  <c r="I576" i="8"/>
  <c r="J576" i="8"/>
  <c r="K576" i="8"/>
  <c r="L576" i="8"/>
  <c r="M576" i="8"/>
  <c r="H577" i="8"/>
  <c r="R577" i="8" s="1"/>
  <c r="I577" i="8"/>
  <c r="J577" i="8"/>
  <c r="K577" i="8"/>
  <c r="L577" i="8"/>
  <c r="M577" i="8"/>
  <c r="H578" i="8"/>
  <c r="R578" i="8" s="1"/>
  <c r="I578" i="8"/>
  <c r="J578" i="8"/>
  <c r="K578" i="8"/>
  <c r="L578" i="8"/>
  <c r="M578" i="8"/>
  <c r="H579" i="8"/>
  <c r="E578" i="21" s="1"/>
  <c r="D578" i="21" s="1"/>
  <c r="I579" i="8"/>
  <c r="J579" i="8"/>
  <c r="K579" i="8"/>
  <c r="L579" i="8"/>
  <c r="M579" i="8"/>
  <c r="H580" i="8"/>
  <c r="I580" i="8"/>
  <c r="J580" i="8"/>
  <c r="K580" i="8"/>
  <c r="L580" i="8"/>
  <c r="M580" i="8"/>
  <c r="H581" i="8"/>
  <c r="R581" i="8" s="1"/>
  <c r="I581" i="8"/>
  <c r="J581" i="8"/>
  <c r="K581" i="8"/>
  <c r="L581" i="8"/>
  <c r="M581" i="8"/>
  <c r="H582" i="8"/>
  <c r="E581" i="21" s="1"/>
  <c r="D581" i="21" s="1"/>
  <c r="I582" i="8"/>
  <c r="J582" i="8"/>
  <c r="K582" i="8"/>
  <c r="L582" i="8"/>
  <c r="M582" i="8"/>
  <c r="H583" i="8"/>
  <c r="E582" i="21" s="1"/>
  <c r="D582" i="21" s="1"/>
  <c r="I583" i="8"/>
  <c r="J583" i="8"/>
  <c r="K583" i="8"/>
  <c r="L583" i="8"/>
  <c r="M583" i="8"/>
  <c r="H584" i="8"/>
  <c r="R584" i="8" s="1"/>
  <c r="I584" i="8"/>
  <c r="J584" i="8"/>
  <c r="K584" i="8"/>
  <c r="L584" i="8"/>
  <c r="M584" i="8"/>
  <c r="H585" i="8"/>
  <c r="E584" i="21" s="1"/>
  <c r="D584" i="21" s="1"/>
  <c r="I585" i="8"/>
  <c r="J585" i="8"/>
  <c r="K585" i="8"/>
  <c r="L585" i="8"/>
  <c r="M585" i="8"/>
  <c r="H586" i="8"/>
  <c r="E585" i="21" s="1"/>
  <c r="D585" i="21" s="1"/>
  <c r="I586" i="8"/>
  <c r="J586" i="8"/>
  <c r="K586" i="8"/>
  <c r="L586" i="8"/>
  <c r="M586" i="8"/>
  <c r="H587" i="8"/>
  <c r="R587" i="8" s="1"/>
  <c r="I587" i="8"/>
  <c r="J587" i="8"/>
  <c r="K587" i="8"/>
  <c r="L587" i="8"/>
  <c r="M587" i="8"/>
  <c r="H588" i="8"/>
  <c r="I588" i="8"/>
  <c r="J588" i="8"/>
  <c r="K588" i="8"/>
  <c r="L588" i="8"/>
  <c r="M588" i="8"/>
  <c r="H589" i="8"/>
  <c r="R589" i="8" s="1"/>
  <c r="I589" i="8"/>
  <c r="J589" i="8"/>
  <c r="K589" i="8"/>
  <c r="L589" i="8"/>
  <c r="M589" i="8"/>
  <c r="H590" i="8"/>
  <c r="I590" i="8"/>
  <c r="J590" i="8"/>
  <c r="K590" i="8"/>
  <c r="L590" i="8"/>
  <c r="M590" i="8"/>
  <c r="H591" i="8"/>
  <c r="R591" i="8" s="1"/>
  <c r="I591" i="8"/>
  <c r="J591" i="8"/>
  <c r="K591" i="8"/>
  <c r="L591" i="8"/>
  <c r="M591" i="8"/>
  <c r="H592" i="8"/>
  <c r="E591" i="21" s="1"/>
  <c r="D591" i="21" s="1"/>
  <c r="I592" i="8"/>
  <c r="J592" i="8"/>
  <c r="K592" i="8"/>
  <c r="L592" i="8"/>
  <c r="M592" i="8"/>
  <c r="H593" i="8"/>
  <c r="R593" i="8" s="1"/>
  <c r="I593" i="8"/>
  <c r="J593" i="8"/>
  <c r="K593" i="8"/>
  <c r="L593" i="8"/>
  <c r="M593" i="8"/>
  <c r="H594" i="8"/>
  <c r="E593" i="21" s="1"/>
  <c r="D593" i="21" s="1"/>
  <c r="I594" i="8"/>
  <c r="J594" i="8"/>
  <c r="K594" i="8"/>
  <c r="L594" i="8"/>
  <c r="M594" i="8"/>
  <c r="H595" i="8"/>
  <c r="R595" i="8" s="1"/>
  <c r="I595" i="8"/>
  <c r="J595" i="8"/>
  <c r="K595" i="8"/>
  <c r="L595" i="8"/>
  <c r="M595" i="8"/>
  <c r="H596" i="8"/>
  <c r="R596" i="8" s="1"/>
  <c r="I596" i="8"/>
  <c r="J596" i="8"/>
  <c r="K596" i="8"/>
  <c r="L596" i="8"/>
  <c r="M596" i="8"/>
  <c r="H597" i="8"/>
  <c r="R597" i="8" s="1"/>
  <c r="I597" i="8"/>
  <c r="J597" i="8"/>
  <c r="K597" i="8"/>
  <c r="L597" i="8"/>
  <c r="M597" i="8"/>
  <c r="H598" i="8"/>
  <c r="R598" i="8" s="1"/>
  <c r="I598" i="8"/>
  <c r="J598" i="8"/>
  <c r="K598" i="8"/>
  <c r="L598" i="8"/>
  <c r="M598" i="8"/>
  <c r="H599" i="8"/>
  <c r="R599" i="8" s="1"/>
  <c r="I599" i="8"/>
  <c r="J599" i="8"/>
  <c r="K599" i="8"/>
  <c r="L599" i="8"/>
  <c r="M599" i="8"/>
  <c r="H600" i="8"/>
  <c r="R600" i="8" s="1"/>
  <c r="I600" i="8"/>
  <c r="J600" i="8"/>
  <c r="K600" i="8"/>
  <c r="L600" i="8"/>
  <c r="M600" i="8"/>
  <c r="H601" i="8"/>
  <c r="R601" i="8" s="1"/>
  <c r="I601" i="8"/>
  <c r="J601" i="8"/>
  <c r="K601" i="8"/>
  <c r="L601" i="8"/>
  <c r="M601" i="8"/>
  <c r="H602" i="8"/>
  <c r="R602" i="8" s="1"/>
  <c r="I602" i="8"/>
  <c r="J602" i="8"/>
  <c r="K602" i="8"/>
  <c r="L602" i="8"/>
  <c r="M602" i="8"/>
  <c r="H603" i="8"/>
  <c r="E602" i="21" s="1"/>
  <c r="D602" i="21" s="1"/>
  <c r="I603" i="8"/>
  <c r="J603" i="8"/>
  <c r="K603" i="8"/>
  <c r="L603" i="8"/>
  <c r="M603" i="8"/>
  <c r="H604" i="8"/>
  <c r="E603" i="21" s="1"/>
  <c r="D603" i="21" s="1"/>
  <c r="I604" i="8"/>
  <c r="J604" i="8"/>
  <c r="K604" i="8"/>
  <c r="L604" i="8"/>
  <c r="M604" i="8"/>
  <c r="H605" i="8"/>
  <c r="E604" i="21" s="1"/>
  <c r="D604" i="21" s="1"/>
  <c r="I605" i="8"/>
  <c r="J605" i="8"/>
  <c r="K605" i="8"/>
  <c r="L605" i="8"/>
  <c r="M605" i="8"/>
  <c r="H606" i="8"/>
  <c r="R606" i="8" s="1"/>
  <c r="I606" i="8"/>
  <c r="J606" i="8"/>
  <c r="K606" i="8"/>
  <c r="L606" i="8"/>
  <c r="M606" i="8"/>
  <c r="H607" i="8"/>
  <c r="E606" i="21" s="1"/>
  <c r="D606" i="21" s="1"/>
  <c r="I607" i="8"/>
  <c r="J607" i="8"/>
  <c r="K607" i="8"/>
  <c r="L607" i="8"/>
  <c r="M607" i="8"/>
  <c r="H608" i="8"/>
  <c r="I608" i="8"/>
  <c r="J608" i="8"/>
  <c r="K608" i="8"/>
  <c r="L608" i="8"/>
  <c r="M608" i="8"/>
  <c r="H609" i="8"/>
  <c r="E608" i="21" s="1"/>
  <c r="D608" i="21" s="1"/>
  <c r="I609" i="8"/>
  <c r="J609" i="8"/>
  <c r="K609" i="8"/>
  <c r="L609" i="8"/>
  <c r="M609" i="8"/>
  <c r="H610" i="8"/>
  <c r="E609" i="21" s="1"/>
  <c r="D609" i="21" s="1"/>
  <c r="I610" i="8"/>
  <c r="J610" i="8"/>
  <c r="K610" i="8"/>
  <c r="L610" i="8"/>
  <c r="M610" i="8"/>
  <c r="H611" i="8"/>
  <c r="E610" i="21" s="1"/>
  <c r="D610" i="21" s="1"/>
  <c r="I611" i="8"/>
  <c r="J611" i="8"/>
  <c r="K611" i="8"/>
  <c r="L611" i="8"/>
  <c r="M611" i="8"/>
  <c r="H612" i="8"/>
  <c r="R612" i="8" s="1"/>
  <c r="I612" i="8"/>
  <c r="J612" i="8"/>
  <c r="K612" i="8"/>
  <c r="L612" i="8"/>
  <c r="M612" i="8"/>
  <c r="H613" i="8"/>
  <c r="E612" i="21" s="1"/>
  <c r="D612" i="21" s="1"/>
  <c r="I613" i="8"/>
  <c r="J613" i="8"/>
  <c r="K613" i="8"/>
  <c r="L613" i="8"/>
  <c r="M613" i="8"/>
  <c r="H245" i="8"/>
  <c r="E246" i="21" s="1"/>
  <c r="D246" i="21" s="1"/>
  <c r="I245" i="8"/>
  <c r="J245" i="8"/>
  <c r="K245" i="8"/>
  <c r="L245" i="8"/>
  <c r="M245" i="8"/>
  <c r="H246" i="8"/>
  <c r="R246" i="8" s="1"/>
  <c r="I246" i="8"/>
  <c r="J246" i="8"/>
  <c r="K246" i="8"/>
  <c r="L246" i="8"/>
  <c r="M246" i="8"/>
  <c r="H247" i="8"/>
  <c r="R247" i="8" s="1"/>
  <c r="I247" i="8"/>
  <c r="J247" i="8"/>
  <c r="K247" i="8"/>
  <c r="L247" i="8"/>
  <c r="M247" i="8"/>
  <c r="H248" i="8"/>
  <c r="I248" i="8"/>
  <c r="J248" i="8"/>
  <c r="K248" i="8"/>
  <c r="L248" i="8"/>
  <c r="M248" i="8"/>
  <c r="H249" i="8"/>
  <c r="R249" i="8" s="1"/>
  <c r="I249" i="8"/>
  <c r="J249" i="8"/>
  <c r="K249" i="8"/>
  <c r="L249" i="8"/>
  <c r="M249" i="8"/>
  <c r="H250" i="8"/>
  <c r="R250" i="8" s="1"/>
  <c r="I250" i="8"/>
  <c r="J250" i="8"/>
  <c r="K250" i="8"/>
  <c r="L250" i="8"/>
  <c r="M250" i="8"/>
  <c r="H251" i="8"/>
  <c r="R251" i="8" s="1"/>
  <c r="I251" i="8"/>
  <c r="J251" i="8"/>
  <c r="K251" i="8"/>
  <c r="L251" i="8"/>
  <c r="M251" i="8"/>
  <c r="H252" i="8"/>
  <c r="R252" i="8" s="1"/>
  <c r="I252" i="8"/>
  <c r="J252" i="8"/>
  <c r="K252" i="8"/>
  <c r="L252" i="8"/>
  <c r="M252" i="8"/>
  <c r="H253" i="8"/>
  <c r="I253" i="8"/>
  <c r="J253" i="8"/>
  <c r="K253" i="8"/>
  <c r="L253" i="8"/>
  <c r="M253" i="8"/>
  <c r="H254" i="8"/>
  <c r="R254" i="8" s="1"/>
  <c r="I254" i="8"/>
  <c r="J254" i="8"/>
  <c r="K254" i="8"/>
  <c r="L254" i="8"/>
  <c r="M254" i="8"/>
  <c r="H255" i="8"/>
  <c r="R255" i="8" s="1"/>
  <c r="I255" i="8"/>
  <c r="J255" i="8"/>
  <c r="K255" i="8"/>
  <c r="L255" i="8"/>
  <c r="M255" i="8"/>
  <c r="H256" i="8"/>
  <c r="E257" i="21" s="1"/>
  <c r="D257" i="21" s="1"/>
  <c r="I256" i="8"/>
  <c r="J256" i="8"/>
  <c r="K256" i="8"/>
  <c r="L256" i="8"/>
  <c r="M256" i="8"/>
  <c r="H257" i="8"/>
  <c r="R257" i="8" s="1"/>
  <c r="I257" i="8"/>
  <c r="J257" i="8"/>
  <c r="K257" i="8"/>
  <c r="L257" i="8"/>
  <c r="M257" i="8"/>
  <c r="H258" i="8"/>
  <c r="R258" i="8" s="1"/>
  <c r="I258" i="8"/>
  <c r="J258" i="8"/>
  <c r="K258" i="8"/>
  <c r="L258" i="8"/>
  <c r="M258" i="8"/>
  <c r="H259" i="8"/>
  <c r="E260" i="21" s="1"/>
  <c r="D260" i="21" s="1"/>
  <c r="I259" i="8"/>
  <c r="J259" i="8"/>
  <c r="K259" i="8"/>
  <c r="L259" i="8"/>
  <c r="M259" i="8"/>
  <c r="H260" i="8"/>
  <c r="R260" i="8" s="1"/>
  <c r="I260" i="8"/>
  <c r="J260" i="8"/>
  <c r="K260" i="8"/>
  <c r="L260" i="8"/>
  <c r="M260" i="8"/>
  <c r="H261" i="8"/>
  <c r="E262" i="21" s="1"/>
  <c r="D262" i="21" s="1"/>
  <c r="I261" i="8"/>
  <c r="J261" i="8"/>
  <c r="K261" i="8"/>
  <c r="L261" i="8"/>
  <c r="M261" i="8"/>
  <c r="H262" i="8"/>
  <c r="R262" i="8" s="1"/>
  <c r="I262" i="8"/>
  <c r="J262" i="8"/>
  <c r="K262" i="8"/>
  <c r="L262" i="8"/>
  <c r="M262" i="8"/>
  <c r="H263" i="8"/>
  <c r="E264" i="21" s="1"/>
  <c r="D264" i="21" s="1"/>
  <c r="I263" i="8"/>
  <c r="J263" i="8"/>
  <c r="K263" i="8"/>
  <c r="L263" i="8"/>
  <c r="M263" i="8"/>
  <c r="H264" i="8"/>
  <c r="I264" i="8"/>
  <c r="J264" i="8"/>
  <c r="K264" i="8"/>
  <c r="L264" i="8"/>
  <c r="M264" i="8"/>
  <c r="H265" i="8"/>
  <c r="R265" i="8" s="1"/>
  <c r="I265" i="8"/>
  <c r="J265" i="8"/>
  <c r="K265" i="8"/>
  <c r="L265" i="8"/>
  <c r="M265" i="8"/>
  <c r="H266" i="8"/>
  <c r="E267" i="21" s="1"/>
  <c r="D267" i="21" s="1"/>
  <c r="I266" i="8"/>
  <c r="J266" i="8"/>
  <c r="K266" i="8"/>
  <c r="L266" i="8"/>
  <c r="M266" i="8"/>
  <c r="H267" i="8"/>
  <c r="E268" i="21" s="1"/>
  <c r="D268" i="21" s="1"/>
  <c r="I267" i="8"/>
  <c r="J267" i="8"/>
  <c r="K267" i="8"/>
  <c r="L267" i="8"/>
  <c r="M267" i="8"/>
  <c r="H268" i="8"/>
  <c r="R268" i="8" s="1"/>
  <c r="I268" i="8"/>
  <c r="J268" i="8"/>
  <c r="K268" i="8"/>
  <c r="L268" i="8"/>
  <c r="M268" i="8"/>
  <c r="H269" i="8"/>
  <c r="R269" i="8" s="1"/>
  <c r="I269" i="8"/>
  <c r="J269" i="8"/>
  <c r="K269" i="8"/>
  <c r="L269" i="8"/>
  <c r="M269" i="8"/>
  <c r="H270" i="8"/>
  <c r="R270" i="8" s="1"/>
  <c r="I270" i="8"/>
  <c r="J270" i="8"/>
  <c r="K270" i="8"/>
  <c r="L270" i="8"/>
  <c r="M270" i="8"/>
  <c r="H271" i="8"/>
  <c r="E272" i="21" s="1"/>
  <c r="D272" i="21" s="1"/>
  <c r="I271" i="8"/>
  <c r="J271" i="8"/>
  <c r="K271" i="8"/>
  <c r="L271" i="8"/>
  <c r="M271" i="8"/>
  <c r="H272" i="8"/>
  <c r="E273" i="21" s="1"/>
  <c r="D273" i="21" s="1"/>
  <c r="I272" i="8"/>
  <c r="J272" i="8"/>
  <c r="K272" i="8"/>
  <c r="L272" i="8"/>
  <c r="M272" i="8"/>
  <c r="H273" i="8"/>
  <c r="R273" i="8" s="1"/>
  <c r="I273" i="8"/>
  <c r="J273" i="8"/>
  <c r="K273" i="8"/>
  <c r="L273" i="8"/>
  <c r="M273" i="8"/>
  <c r="H274" i="8"/>
  <c r="E275" i="21" s="1"/>
  <c r="D275" i="21" s="1"/>
  <c r="I274" i="8"/>
  <c r="J274" i="8"/>
  <c r="K274" i="8"/>
  <c r="L274" i="8"/>
  <c r="M274" i="8"/>
  <c r="H275" i="8"/>
  <c r="E276" i="21" s="1"/>
  <c r="D276" i="21" s="1"/>
  <c r="I275" i="8"/>
  <c r="J275" i="8"/>
  <c r="K275" i="8"/>
  <c r="L275" i="8"/>
  <c r="M275" i="8"/>
  <c r="H276" i="8"/>
  <c r="E277" i="21" s="1"/>
  <c r="D277" i="21" s="1"/>
  <c r="I276" i="8"/>
  <c r="J276" i="8"/>
  <c r="K276" i="8"/>
  <c r="L276" i="8"/>
  <c r="M276" i="8"/>
  <c r="H277" i="8"/>
  <c r="R277" i="8" s="1"/>
  <c r="I277" i="8"/>
  <c r="J277" i="8"/>
  <c r="K277" i="8"/>
  <c r="L277" i="8"/>
  <c r="M277" i="8"/>
  <c r="H278" i="8"/>
  <c r="E279" i="21" s="1"/>
  <c r="D279" i="21" s="1"/>
  <c r="I278" i="8"/>
  <c r="J278" i="8"/>
  <c r="K278" i="8"/>
  <c r="L278" i="8"/>
  <c r="M278" i="8"/>
  <c r="H279" i="8"/>
  <c r="E280" i="21" s="1"/>
  <c r="D280" i="21" s="1"/>
  <c r="I279" i="8"/>
  <c r="J279" i="8"/>
  <c r="K279" i="8"/>
  <c r="L279" i="8"/>
  <c r="M279" i="8"/>
  <c r="H280" i="8"/>
  <c r="E281" i="21" s="1"/>
  <c r="D281" i="21" s="1"/>
  <c r="I280" i="8"/>
  <c r="J280" i="8"/>
  <c r="K280" i="8"/>
  <c r="L280" i="8"/>
  <c r="M280" i="8"/>
  <c r="H281" i="8"/>
  <c r="R281" i="8" s="1"/>
  <c r="I281" i="8"/>
  <c r="J281" i="8"/>
  <c r="K281" i="8"/>
  <c r="L281" i="8"/>
  <c r="M281" i="8"/>
  <c r="H282" i="8"/>
  <c r="I282" i="8"/>
  <c r="J282" i="8"/>
  <c r="K282" i="8"/>
  <c r="L282" i="8"/>
  <c r="M282" i="8"/>
  <c r="H283" i="8"/>
  <c r="R283" i="8" s="1"/>
  <c r="I283" i="8"/>
  <c r="J283" i="8"/>
  <c r="K283" i="8"/>
  <c r="L283" i="8"/>
  <c r="M283" i="8"/>
  <c r="H284" i="8"/>
  <c r="R284" i="8" s="1"/>
  <c r="I284" i="8"/>
  <c r="J284" i="8"/>
  <c r="K284" i="8"/>
  <c r="L284" i="8"/>
  <c r="M284" i="8"/>
  <c r="H285" i="8"/>
  <c r="R285" i="8" s="1"/>
  <c r="I285" i="8"/>
  <c r="J285" i="8"/>
  <c r="K285" i="8"/>
  <c r="L285" i="8"/>
  <c r="M285" i="8"/>
  <c r="H286" i="8"/>
  <c r="E287" i="21" s="1"/>
  <c r="D287" i="21" s="1"/>
  <c r="I286" i="8"/>
  <c r="J286" i="8"/>
  <c r="K286" i="8"/>
  <c r="L286" i="8"/>
  <c r="M286" i="8"/>
  <c r="H287" i="8"/>
  <c r="E288" i="21" s="1"/>
  <c r="D288" i="21" s="1"/>
  <c r="I287" i="8"/>
  <c r="J287" i="8"/>
  <c r="K287" i="8"/>
  <c r="L287" i="8"/>
  <c r="M287" i="8"/>
  <c r="H288" i="8"/>
  <c r="E289" i="21" s="1"/>
  <c r="D289" i="21" s="1"/>
  <c r="I288" i="8"/>
  <c r="J288" i="8"/>
  <c r="K288" i="8"/>
  <c r="L288" i="8"/>
  <c r="M288" i="8"/>
  <c r="H289" i="8"/>
  <c r="R289" i="8" s="1"/>
  <c r="I289" i="8"/>
  <c r="J289" i="8"/>
  <c r="K289" i="8"/>
  <c r="L289" i="8"/>
  <c r="M289" i="8"/>
  <c r="H290" i="8"/>
  <c r="E291" i="21" s="1"/>
  <c r="D291" i="21" s="1"/>
  <c r="I290" i="8"/>
  <c r="J290" i="8"/>
  <c r="K290" i="8"/>
  <c r="L290" i="8"/>
  <c r="M290" i="8"/>
  <c r="H291" i="8"/>
  <c r="E292" i="21" s="1"/>
  <c r="D292" i="21" s="1"/>
  <c r="I291" i="8"/>
  <c r="J291" i="8"/>
  <c r="K291" i="8"/>
  <c r="L291" i="8"/>
  <c r="M291" i="8"/>
  <c r="H292" i="8"/>
  <c r="I292" i="8"/>
  <c r="J292" i="8"/>
  <c r="K292" i="8"/>
  <c r="L292" i="8"/>
  <c r="M292" i="8"/>
  <c r="H293" i="8"/>
  <c r="E294" i="21" s="1"/>
  <c r="D294" i="21" s="1"/>
  <c r="I293" i="8"/>
  <c r="J293" i="8"/>
  <c r="K293" i="8"/>
  <c r="L293" i="8"/>
  <c r="M293" i="8"/>
  <c r="H294" i="8"/>
  <c r="E295" i="21" s="1"/>
  <c r="D295" i="21" s="1"/>
  <c r="I294" i="8"/>
  <c r="J294" i="8"/>
  <c r="K294" i="8"/>
  <c r="L294" i="8"/>
  <c r="M294" i="8"/>
  <c r="H295" i="8"/>
  <c r="R295" i="8" s="1"/>
  <c r="I295" i="8"/>
  <c r="J295" i="8"/>
  <c r="K295" i="8"/>
  <c r="L295" i="8"/>
  <c r="M295" i="8"/>
  <c r="H296" i="8"/>
  <c r="E297" i="21" s="1"/>
  <c r="D297" i="21" s="1"/>
  <c r="I296" i="8"/>
  <c r="J296" i="8"/>
  <c r="K296" i="8"/>
  <c r="L296" i="8"/>
  <c r="M296" i="8"/>
  <c r="H297" i="8"/>
  <c r="R297" i="8" s="1"/>
  <c r="I297" i="8"/>
  <c r="J297" i="8"/>
  <c r="K297" i="8"/>
  <c r="L297" i="8"/>
  <c r="M297" i="8"/>
  <c r="H298" i="8"/>
  <c r="R298" i="8" s="1"/>
  <c r="I298" i="8"/>
  <c r="J298" i="8"/>
  <c r="K298" i="8"/>
  <c r="L298" i="8"/>
  <c r="M298" i="8"/>
  <c r="H299" i="8"/>
  <c r="R299" i="8" s="1"/>
  <c r="I299" i="8"/>
  <c r="J299" i="8"/>
  <c r="K299" i="8"/>
  <c r="L299" i="8"/>
  <c r="M299" i="8"/>
  <c r="H300" i="8"/>
  <c r="E301" i="21" s="1"/>
  <c r="D301" i="21" s="1"/>
  <c r="I300" i="8"/>
  <c r="J300" i="8"/>
  <c r="K300" i="8"/>
  <c r="L300" i="8"/>
  <c r="M300" i="8"/>
  <c r="H301" i="8"/>
  <c r="E302" i="21" s="1"/>
  <c r="D302" i="21" s="1"/>
  <c r="I301" i="8"/>
  <c r="J301" i="8"/>
  <c r="K301" i="8"/>
  <c r="L301" i="8"/>
  <c r="M301" i="8"/>
  <c r="H302" i="8"/>
  <c r="I302" i="8"/>
  <c r="J302" i="8"/>
  <c r="K302" i="8"/>
  <c r="L302" i="8"/>
  <c r="M302" i="8"/>
  <c r="H303" i="8"/>
  <c r="I303" i="8"/>
  <c r="J303" i="8"/>
  <c r="K303" i="8"/>
  <c r="L303" i="8"/>
  <c r="M303" i="8"/>
  <c r="J304" i="21"/>
  <c r="H304" i="8"/>
  <c r="R304" i="8" s="1"/>
  <c r="I304" i="8"/>
  <c r="J304" i="8"/>
  <c r="K304" i="8"/>
  <c r="L304" i="8"/>
  <c r="M304" i="8"/>
  <c r="H305" i="8"/>
  <c r="R305" i="8" s="1"/>
  <c r="I305" i="8"/>
  <c r="J305" i="8"/>
  <c r="K305" i="8"/>
  <c r="L305" i="8"/>
  <c r="M305" i="8"/>
  <c r="H306" i="8"/>
  <c r="E307" i="21" s="1"/>
  <c r="D307" i="21" s="1"/>
  <c r="I306" i="8"/>
  <c r="J306" i="8"/>
  <c r="K306" i="8"/>
  <c r="L306" i="8"/>
  <c r="M306" i="8"/>
  <c r="H307" i="8"/>
  <c r="E308" i="21" s="1"/>
  <c r="D308" i="21" s="1"/>
  <c r="I307" i="8"/>
  <c r="J307" i="8"/>
  <c r="K307" i="8"/>
  <c r="L307" i="8"/>
  <c r="M307" i="8"/>
  <c r="H308" i="8"/>
  <c r="E309" i="21" s="1"/>
  <c r="D309" i="21" s="1"/>
  <c r="I308" i="8"/>
  <c r="J308" i="8"/>
  <c r="K308" i="8"/>
  <c r="L308" i="8"/>
  <c r="M308" i="8"/>
  <c r="H309" i="8"/>
  <c r="E310" i="21" s="1"/>
  <c r="D310" i="21" s="1"/>
  <c r="I309" i="8"/>
  <c r="J309" i="8"/>
  <c r="K309" i="8"/>
  <c r="L309" i="8"/>
  <c r="M309" i="8"/>
  <c r="H310" i="8"/>
  <c r="E311" i="21" s="1"/>
  <c r="D311" i="21" s="1"/>
  <c r="I310" i="8"/>
  <c r="J310" i="8"/>
  <c r="K310" i="8"/>
  <c r="L310" i="8"/>
  <c r="M310" i="8"/>
  <c r="H311" i="8"/>
  <c r="E312" i="21" s="1"/>
  <c r="D312" i="21" s="1"/>
  <c r="I311" i="8"/>
  <c r="J311" i="8"/>
  <c r="K311" i="8"/>
  <c r="L311" i="8"/>
  <c r="M311" i="8"/>
  <c r="H312" i="8"/>
  <c r="I312" i="8"/>
  <c r="J312" i="8"/>
  <c r="K312" i="8"/>
  <c r="L312" i="8"/>
  <c r="M312" i="8"/>
  <c r="H313" i="8"/>
  <c r="E314" i="21" s="1"/>
  <c r="D314" i="21" s="1"/>
  <c r="I313" i="8"/>
  <c r="J313" i="8"/>
  <c r="K313" i="8"/>
  <c r="L313" i="8"/>
  <c r="M313" i="8"/>
  <c r="H314" i="8"/>
  <c r="R314" i="8" s="1"/>
  <c r="I314" i="8"/>
  <c r="J314" i="8"/>
  <c r="K314" i="8"/>
  <c r="L314" i="8"/>
  <c r="M314" i="8"/>
  <c r="H315" i="8"/>
  <c r="E316" i="21" s="1"/>
  <c r="D316" i="21" s="1"/>
  <c r="I315" i="8"/>
  <c r="J315" i="8"/>
  <c r="K315" i="8"/>
  <c r="L315" i="8"/>
  <c r="M315" i="8"/>
  <c r="H316" i="8"/>
  <c r="E317" i="21" s="1"/>
  <c r="D317" i="21" s="1"/>
  <c r="I316" i="8"/>
  <c r="J316" i="8"/>
  <c r="K316" i="8"/>
  <c r="L316" i="8"/>
  <c r="M316" i="8"/>
  <c r="H317" i="8"/>
  <c r="E318" i="21" s="1"/>
  <c r="D318" i="21" s="1"/>
  <c r="I317" i="8"/>
  <c r="J317" i="8"/>
  <c r="K317" i="8"/>
  <c r="L317" i="8"/>
  <c r="M317" i="8"/>
  <c r="H318" i="8"/>
  <c r="I318" i="8"/>
  <c r="J318" i="8"/>
  <c r="K318" i="8"/>
  <c r="L318" i="8"/>
  <c r="M318" i="8"/>
  <c r="H319" i="8"/>
  <c r="E320" i="21" s="1"/>
  <c r="D320" i="21" s="1"/>
  <c r="I319" i="8"/>
  <c r="J319" i="8"/>
  <c r="K319" i="8"/>
  <c r="L319" i="8"/>
  <c r="M319" i="8"/>
  <c r="H320" i="8"/>
  <c r="E321" i="21" s="1"/>
  <c r="D321" i="21" s="1"/>
  <c r="I320" i="8"/>
  <c r="J320" i="8"/>
  <c r="K320" i="8"/>
  <c r="L320" i="8"/>
  <c r="M320" i="8"/>
  <c r="H321" i="8"/>
  <c r="E322" i="21" s="1"/>
  <c r="D322" i="21" s="1"/>
  <c r="I321" i="8"/>
  <c r="J321" i="8"/>
  <c r="K321" i="8"/>
  <c r="L321" i="8"/>
  <c r="M321" i="8"/>
  <c r="H322" i="8"/>
  <c r="I322" i="8"/>
  <c r="J322" i="8"/>
  <c r="K322" i="8"/>
  <c r="L322" i="8"/>
  <c r="M322" i="8"/>
  <c r="H323" i="8"/>
  <c r="R323" i="8" s="1"/>
  <c r="I323" i="8"/>
  <c r="J323" i="8"/>
  <c r="K323" i="8"/>
  <c r="L323" i="8"/>
  <c r="M323" i="8"/>
  <c r="H324" i="8"/>
  <c r="E325" i="21" s="1"/>
  <c r="D325" i="21" s="1"/>
  <c r="I324" i="8"/>
  <c r="J324" i="8"/>
  <c r="K324" i="8"/>
  <c r="L324" i="8"/>
  <c r="M324" i="8"/>
  <c r="H325" i="8"/>
  <c r="E326" i="21" s="1"/>
  <c r="D326" i="21" s="1"/>
  <c r="I325" i="8"/>
  <c r="J325" i="8"/>
  <c r="K325" i="8"/>
  <c r="L325" i="8"/>
  <c r="M325" i="8"/>
  <c r="H326" i="8"/>
  <c r="R326" i="8" s="1"/>
  <c r="I326" i="8"/>
  <c r="J326" i="8"/>
  <c r="K326" i="8"/>
  <c r="L326" i="8"/>
  <c r="M326" i="8"/>
  <c r="H327" i="8"/>
  <c r="R327" i="8" s="1"/>
  <c r="I327" i="8"/>
  <c r="J327" i="8"/>
  <c r="K327" i="8"/>
  <c r="L327" i="8"/>
  <c r="M327" i="8"/>
  <c r="H328" i="8"/>
  <c r="R328" i="8" s="1"/>
  <c r="I328" i="8"/>
  <c r="J328" i="8"/>
  <c r="K328" i="8"/>
  <c r="L328" i="8"/>
  <c r="M328" i="8"/>
  <c r="H329" i="8"/>
  <c r="R329" i="8" s="1"/>
  <c r="I329" i="8"/>
  <c r="J329" i="8"/>
  <c r="K329" i="8"/>
  <c r="L329" i="8"/>
  <c r="M329" i="8"/>
  <c r="H330" i="8"/>
  <c r="E331" i="21" s="1"/>
  <c r="D331" i="21" s="1"/>
  <c r="I330" i="8"/>
  <c r="J330" i="8"/>
  <c r="K330" i="8"/>
  <c r="L330" i="8"/>
  <c r="M330" i="8"/>
  <c r="H331" i="8"/>
  <c r="R331" i="8" s="1"/>
  <c r="I331" i="8"/>
  <c r="J331" i="8"/>
  <c r="K331" i="8"/>
  <c r="L331" i="8"/>
  <c r="M331" i="8"/>
  <c r="H332" i="8"/>
  <c r="E333" i="21" s="1"/>
  <c r="D333" i="21" s="1"/>
  <c r="I332" i="8"/>
  <c r="J332" i="8"/>
  <c r="K332" i="8"/>
  <c r="L332" i="8"/>
  <c r="M332" i="8"/>
  <c r="H333" i="8"/>
  <c r="R333" i="8" s="1"/>
  <c r="I333" i="8"/>
  <c r="J333" i="8"/>
  <c r="K333" i="8"/>
  <c r="L333" i="8"/>
  <c r="M333" i="8"/>
  <c r="H334" i="8"/>
  <c r="I334" i="8"/>
  <c r="J334" i="8"/>
  <c r="K334" i="8"/>
  <c r="L334" i="8"/>
  <c r="M334" i="8"/>
  <c r="H335" i="8"/>
  <c r="R335" i="8" s="1"/>
  <c r="I335" i="8"/>
  <c r="J335" i="8"/>
  <c r="K335" i="8"/>
  <c r="L335" i="8"/>
  <c r="M335" i="8"/>
  <c r="H336" i="8"/>
  <c r="R336" i="8" s="1"/>
  <c r="I336" i="8"/>
  <c r="J336" i="8"/>
  <c r="K336" i="8"/>
  <c r="L336" i="8"/>
  <c r="M336" i="8"/>
  <c r="H337" i="8"/>
  <c r="R337" i="8" s="1"/>
  <c r="I337" i="8"/>
  <c r="J337" i="8"/>
  <c r="K337" i="8"/>
  <c r="L337" i="8"/>
  <c r="M337" i="8"/>
  <c r="H338" i="8"/>
  <c r="E339" i="21" s="1"/>
  <c r="D339" i="21" s="1"/>
  <c r="I338" i="8"/>
  <c r="J338" i="8"/>
  <c r="K338" i="8"/>
  <c r="L338" i="8"/>
  <c r="M338" i="8"/>
  <c r="H339" i="8"/>
  <c r="E340" i="21" s="1"/>
  <c r="D340" i="21" s="1"/>
  <c r="I339" i="8"/>
  <c r="J339" i="8"/>
  <c r="K339" i="8"/>
  <c r="L339" i="8"/>
  <c r="M339" i="8"/>
  <c r="H340" i="8"/>
  <c r="E341" i="21" s="1"/>
  <c r="D341" i="21" s="1"/>
  <c r="I340" i="8"/>
  <c r="J340" i="8"/>
  <c r="K340" i="8"/>
  <c r="L340" i="8"/>
  <c r="M340" i="8"/>
  <c r="H341" i="8"/>
  <c r="R341" i="8" s="1"/>
  <c r="I341" i="8"/>
  <c r="J341" i="8"/>
  <c r="K341" i="8"/>
  <c r="L341" i="8"/>
  <c r="M341" i="8"/>
  <c r="H342" i="8"/>
  <c r="R342" i="8" s="1"/>
  <c r="I342" i="8"/>
  <c r="J342" i="8"/>
  <c r="K342" i="8"/>
  <c r="L342" i="8"/>
  <c r="M342" i="8"/>
  <c r="H343" i="8"/>
  <c r="E344" i="21" s="1"/>
  <c r="D344" i="21" s="1"/>
  <c r="I343" i="8"/>
  <c r="J343" i="8"/>
  <c r="K343" i="8"/>
  <c r="L343" i="8"/>
  <c r="M343" i="8"/>
  <c r="H344" i="8"/>
  <c r="E345" i="21" s="1"/>
  <c r="D345" i="21" s="1"/>
  <c r="I344" i="8"/>
  <c r="J344" i="8"/>
  <c r="K344" i="8"/>
  <c r="L344" i="8"/>
  <c r="M344" i="8"/>
  <c r="H345" i="8"/>
  <c r="R345" i="8" s="1"/>
  <c r="I345" i="8"/>
  <c r="J345" i="8"/>
  <c r="K345" i="8"/>
  <c r="L345" i="8"/>
  <c r="M345" i="8"/>
  <c r="H346" i="8"/>
  <c r="E347" i="21" s="1"/>
  <c r="D347" i="21" s="1"/>
  <c r="I346" i="8"/>
  <c r="J346" i="8"/>
  <c r="K346" i="8"/>
  <c r="L346" i="8"/>
  <c r="M346" i="8"/>
  <c r="H347" i="8"/>
  <c r="R347" i="8" s="1"/>
  <c r="I347" i="8"/>
  <c r="J347" i="8"/>
  <c r="K347" i="8"/>
  <c r="L347" i="8"/>
  <c r="M347" i="8"/>
  <c r="H348" i="8"/>
  <c r="E349" i="21" s="1"/>
  <c r="D349" i="21" s="1"/>
  <c r="I348" i="8"/>
  <c r="J348" i="8"/>
  <c r="K348" i="8"/>
  <c r="L348" i="8"/>
  <c r="M348" i="8"/>
  <c r="H349" i="8"/>
  <c r="R349" i="8" s="1"/>
  <c r="I349" i="8"/>
  <c r="J349" i="8"/>
  <c r="K349" i="8"/>
  <c r="L349" i="8"/>
  <c r="M349" i="8"/>
  <c r="H350" i="8"/>
  <c r="E351" i="21" s="1"/>
  <c r="D351" i="21" s="1"/>
  <c r="I350" i="8"/>
  <c r="J350" i="8"/>
  <c r="K350" i="8"/>
  <c r="L350" i="8"/>
  <c r="M350" i="8"/>
  <c r="H351" i="8"/>
  <c r="R351" i="8" s="1"/>
  <c r="I351" i="8"/>
  <c r="J351" i="8"/>
  <c r="K351" i="8"/>
  <c r="L351" i="8"/>
  <c r="M351" i="8"/>
  <c r="H352" i="8"/>
  <c r="R352" i="8" s="1"/>
  <c r="I352" i="8"/>
  <c r="J352" i="8"/>
  <c r="K352" i="8"/>
  <c r="L352" i="8"/>
  <c r="M352" i="8"/>
  <c r="H353" i="8"/>
  <c r="E354" i="21" s="1"/>
  <c r="D354" i="21" s="1"/>
  <c r="I353" i="8"/>
  <c r="J353" i="8"/>
  <c r="K353" i="8"/>
  <c r="L353" i="8"/>
  <c r="M353" i="8"/>
  <c r="H354" i="8"/>
  <c r="R354" i="8" s="1"/>
  <c r="I354" i="8"/>
  <c r="J354" i="8"/>
  <c r="K354" i="8"/>
  <c r="L354" i="8"/>
  <c r="M354" i="8"/>
  <c r="H355" i="8"/>
  <c r="E356" i="21" s="1"/>
  <c r="D356" i="21" s="1"/>
  <c r="I355" i="8"/>
  <c r="J355" i="8"/>
  <c r="K355" i="8"/>
  <c r="L355" i="8"/>
  <c r="M355" i="8"/>
  <c r="H356" i="8"/>
  <c r="E357" i="21" s="1"/>
  <c r="D357" i="21" s="1"/>
  <c r="I356" i="8"/>
  <c r="J356" i="8"/>
  <c r="K356" i="8"/>
  <c r="L356" i="8"/>
  <c r="M356" i="8"/>
  <c r="H357" i="8"/>
  <c r="R357" i="8" s="1"/>
  <c r="I357" i="8"/>
  <c r="J357" i="8"/>
  <c r="K357" i="8"/>
  <c r="L357" i="8"/>
  <c r="M357" i="8"/>
  <c r="H358" i="8"/>
  <c r="R358" i="8" s="1"/>
  <c r="I358" i="8"/>
  <c r="J358" i="8"/>
  <c r="K358" i="8"/>
  <c r="L358" i="8"/>
  <c r="M358" i="8"/>
  <c r="H359" i="8"/>
  <c r="E360" i="21" s="1"/>
  <c r="D360" i="21" s="1"/>
  <c r="I359" i="8"/>
  <c r="J359" i="8"/>
  <c r="K359" i="8"/>
  <c r="L359" i="8"/>
  <c r="M359" i="8"/>
  <c r="H360" i="8"/>
  <c r="E361" i="21" s="1"/>
  <c r="D361" i="21" s="1"/>
  <c r="I360" i="8"/>
  <c r="J360" i="8"/>
  <c r="K360" i="8"/>
  <c r="L360" i="8"/>
  <c r="M360" i="8"/>
  <c r="H361" i="8"/>
  <c r="R361" i="8" s="1"/>
  <c r="I361" i="8"/>
  <c r="J361" i="8"/>
  <c r="K361" i="8"/>
  <c r="L361" i="8"/>
  <c r="M361" i="8"/>
  <c r="H362" i="8"/>
  <c r="I362" i="8"/>
  <c r="J362" i="8"/>
  <c r="K362" i="8"/>
  <c r="L362" i="8"/>
  <c r="M362" i="8"/>
  <c r="H363" i="8"/>
  <c r="R363" i="8" s="1"/>
  <c r="I363" i="8"/>
  <c r="J363" i="8"/>
  <c r="K363" i="8"/>
  <c r="L363" i="8"/>
  <c r="M363" i="8"/>
  <c r="H364" i="8"/>
  <c r="R364" i="8" s="1"/>
  <c r="I364" i="8"/>
  <c r="J364" i="8"/>
  <c r="K364" i="8"/>
  <c r="L364" i="8"/>
  <c r="M364" i="8"/>
  <c r="H365" i="8"/>
  <c r="R365" i="8" s="1"/>
  <c r="I365" i="8"/>
  <c r="J365" i="8"/>
  <c r="K365" i="8"/>
  <c r="L365" i="8"/>
  <c r="M365" i="8"/>
  <c r="H366" i="8"/>
  <c r="R366" i="8" s="1"/>
  <c r="I366" i="8"/>
  <c r="J366" i="8"/>
  <c r="K366" i="8"/>
  <c r="L366" i="8"/>
  <c r="M366" i="8"/>
  <c r="H367" i="8"/>
  <c r="R367" i="8" s="1"/>
  <c r="I367" i="8"/>
  <c r="J367" i="8"/>
  <c r="K367" i="8"/>
  <c r="L367" i="8"/>
  <c r="M367" i="8"/>
  <c r="H368" i="8"/>
  <c r="R368" i="8" s="1"/>
  <c r="I368" i="8"/>
  <c r="J368" i="8"/>
  <c r="K368" i="8"/>
  <c r="L368" i="8"/>
  <c r="M368" i="8"/>
  <c r="H369" i="8"/>
  <c r="E370" i="21" s="1"/>
  <c r="D370" i="21" s="1"/>
  <c r="I369" i="8"/>
  <c r="J369" i="8"/>
  <c r="K369" i="8"/>
  <c r="L369" i="8"/>
  <c r="M369" i="8"/>
  <c r="H370" i="8"/>
  <c r="R370" i="8" s="1"/>
  <c r="I370" i="8"/>
  <c r="J370" i="8"/>
  <c r="K370" i="8"/>
  <c r="L370" i="8"/>
  <c r="M370" i="8"/>
  <c r="H371" i="8"/>
  <c r="R371" i="8" s="1"/>
  <c r="I371" i="8"/>
  <c r="J371" i="8"/>
  <c r="K371" i="8"/>
  <c r="L371" i="8"/>
  <c r="M371" i="8"/>
  <c r="H372" i="8"/>
  <c r="R372" i="8" s="1"/>
  <c r="I372" i="8"/>
  <c r="J372" i="8"/>
  <c r="K372" i="8"/>
  <c r="L372" i="8"/>
  <c r="M372" i="8"/>
  <c r="H373" i="8"/>
  <c r="R373" i="8" s="1"/>
  <c r="I373" i="8"/>
  <c r="J373" i="8"/>
  <c r="K373" i="8"/>
  <c r="L373" i="8"/>
  <c r="M373" i="8"/>
  <c r="H374" i="8"/>
  <c r="R374" i="8" s="1"/>
  <c r="I374" i="8"/>
  <c r="J374" i="8"/>
  <c r="K374" i="8"/>
  <c r="L374" i="8"/>
  <c r="M374" i="8"/>
  <c r="H375" i="8"/>
  <c r="E376" i="21" s="1"/>
  <c r="D376" i="21" s="1"/>
  <c r="I375" i="8"/>
  <c r="J375" i="8"/>
  <c r="K375" i="8"/>
  <c r="L375" i="8"/>
  <c r="M375" i="8"/>
  <c r="H376" i="8"/>
  <c r="E377" i="21" s="1"/>
  <c r="D377" i="21" s="1"/>
  <c r="I376" i="8"/>
  <c r="J376" i="8"/>
  <c r="K376" i="8"/>
  <c r="L376" i="8"/>
  <c r="M376" i="8"/>
  <c r="H377" i="8"/>
  <c r="E378" i="21" s="1"/>
  <c r="D378" i="21" s="1"/>
  <c r="I377" i="8"/>
  <c r="J377" i="8"/>
  <c r="K377" i="8"/>
  <c r="L377" i="8"/>
  <c r="M377" i="8"/>
  <c r="H378" i="8"/>
  <c r="R378" i="8" s="1"/>
  <c r="I378" i="8"/>
  <c r="J378" i="8"/>
  <c r="K378" i="8"/>
  <c r="L378" i="8"/>
  <c r="M378" i="8"/>
  <c r="H379" i="8"/>
  <c r="R379" i="8" s="1"/>
  <c r="I379" i="8"/>
  <c r="J379" i="8"/>
  <c r="K379" i="8"/>
  <c r="L379" i="8"/>
  <c r="M379" i="8"/>
  <c r="H380" i="8"/>
  <c r="R380" i="8" s="1"/>
  <c r="I380" i="8"/>
  <c r="J380" i="8"/>
  <c r="K380" i="8"/>
  <c r="L380" i="8"/>
  <c r="M380" i="8"/>
  <c r="H381" i="8"/>
  <c r="E382" i="21" s="1"/>
  <c r="D382" i="21" s="1"/>
  <c r="I381" i="8"/>
  <c r="J381" i="8"/>
  <c r="K381" i="8"/>
  <c r="L381" i="8"/>
  <c r="M381" i="8"/>
  <c r="H382" i="8"/>
  <c r="R382" i="8" s="1"/>
  <c r="I382" i="8"/>
  <c r="J382" i="8"/>
  <c r="K382" i="8"/>
  <c r="L382" i="8"/>
  <c r="M382" i="8"/>
  <c r="H383" i="8"/>
  <c r="E384" i="21" s="1"/>
  <c r="D384" i="21" s="1"/>
  <c r="I383" i="8"/>
  <c r="J383" i="8"/>
  <c r="K383" i="8"/>
  <c r="L383" i="8"/>
  <c r="M383" i="8"/>
  <c r="H384" i="8"/>
  <c r="E385" i="21" s="1"/>
  <c r="D385" i="21" s="1"/>
  <c r="I384" i="8"/>
  <c r="J384" i="8"/>
  <c r="K384" i="8"/>
  <c r="L384" i="8"/>
  <c r="M384" i="8"/>
  <c r="H385" i="8"/>
  <c r="R385" i="8" s="1"/>
  <c r="I385" i="8"/>
  <c r="J385" i="8"/>
  <c r="K385" i="8"/>
  <c r="L385" i="8"/>
  <c r="M385" i="8"/>
  <c r="H386" i="8"/>
  <c r="E387" i="21" s="1"/>
  <c r="D387" i="21" s="1"/>
  <c r="I386" i="8"/>
  <c r="J386" i="8"/>
  <c r="K386" i="8"/>
  <c r="L386" i="8"/>
  <c r="M386" i="8"/>
  <c r="H387" i="8"/>
  <c r="E388" i="21" s="1"/>
  <c r="D388" i="21" s="1"/>
  <c r="I387" i="8"/>
  <c r="J387" i="8"/>
  <c r="K387" i="8"/>
  <c r="L387" i="8"/>
  <c r="M387" i="8"/>
  <c r="H388" i="8"/>
  <c r="R388" i="8" s="1"/>
  <c r="I388" i="8"/>
  <c r="J388" i="8"/>
  <c r="K388" i="8"/>
  <c r="L388" i="8"/>
  <c r="M388" i="8"/>
  <c r="H389" i="8"/>
  <c r="E390" i="21" s="1"/>
  <c r="D390" i="21" s="1"/>
  <c r="I389" i="8"/>
  <c r="J389" i="8"/>
  <c r="K389" i="8"/>
  <c r="L389" i="8"/>
  <c r="M389" i="8"/>
  <c r="H390" i="8"/>
  <c r="E391" i="21" s="1"/>
  <c r="D391" i="21" s="1"/>
  <c r="I390" i="8"/>
  <c r="J390" i="8"/>
  <c r="K390" i="8"/>
  <c r="L390" i="8"/>
  <c r="M390" i="8"/>
  <c r="H391" i="8"/>
  <c r="E392" i="21" s="1"/>
  <c r="D392" i="21" s="1"/>
  <c r="I391" i="8"/>
  <c r="J391" i="8"/>
  <c r="K391" i="8"/>
  <c r="L391" i="8"/>
  <c r="M391" i="8"/>
  <c r="H392" i="8"/>
  <c r="R392" i="8" s="1"/>
  <c r="I392" i="8"/>
  <c r="J392" i="8"/>
  <c r="K392" i="8"/>
  <c r="L392" i="8"/>
  <c r="M392" i="8"/>
  <c r="H393" i="8"/>
  <c r="R393" i="8" s="1"/>
  <c r="I393" i="8"/>
  <c r="J393" i="8"/>
  <c r="K393" i="8"/>
  <c r="L393" i="8"/>
  <c r="M393" i="8"/>
  <c r="H394" i="8"/>
  <c r="E395" i="21" s="1"/>
  <c r="D395" i="21" s="1"/>
  <c r="I394" i="8"/>
  <c r="J394" i="8"/>
  <c r="K394" i="8"/>
  <c r="L394" i="8"/>
  <c r="M394" i="8"/>
  <c r="H395" i="8"/>
  <c r="E396" i="21" s="1"/>
  <c r="D396" i="21" s="1"/>
  <c r="I395" i="8"/>
  <c r="J395" i="8"/>
  <c r="K395" i="8"/>
  <c r="L395" i="8"/>
  <c r="M395" i="8"/>
  <c r="H396" i="8"/>
  <c r="E397" i="21" s="1"/>
  <c r="D397" i="21" s="1"/>
  <c r="I396" i="8"/>
  <c r="J396" i="8"/>
  <c r="K396" i="8"/>
  <c r="L396" i="8"/>
  <c r="M396" i="8"/>
  <c r="H397" i="8"/>
  <c r="E398" i="21" s="1"/>
  <c r="D398" i="21" s="1"/>
  <c r="I397" i="8"/>
  <c r="J397" i="8"/>
  <c r="K397" i="8"/>
  <c r="L397" i="8"/>
  <c r="M397" i="8"/>
  <c r="H398" i="8"/>
  <c r="I398" i="8"/>
  <c r="J398" i="8"/>
  <c r="K398" i="8"/>
  <c r="L398" i="8"/>
  <c r="M398" i="8"/>
  <c r="H399" i="8"/>
  <c r="E400" i="21" s="1"/>
  <c r="D400" i="21" s="1"/>
  <c r="I399" i="8"/>
  <c r="J399" i="8"/>
  <c r="K399" i="8"/>
  <c r="L399" i="8"/>
  <c r="M399" i="8"/>
  <c r="H400" i="8"/>
  <c r="E401" i="21" s="1"/>
  <c r="D401" i="21" s="1"/>
  <c r="I400" i="8"/>
  <c r="J400" i="8"/>
  <c r="K400" i="8"/>
  <c r="L400" i="8"/>
  <c r="M400" i="8"/>
  <c r="H401" i="8"/>
  <c r="R401" i="8" s="1"/>
  <c r="I401" i="8"/>
  <c r="J401" i="8"/>
  <c r="K401" i="8"/>
  <c r="L401" i="8"/>
  <c r="M401" i="8"/>
  <c r="H402" i="8"/>
  <c r="I402" i="8"/>
  <c r="J402" i="8"/>
  <c r="K402" i="8"/>
  <c r="L402" i="8"/>
  <c r="M402" i="8"/>
  <c r="H403" i="8"/>
  <c r="E404" i="21" s="1"/>
  <c r="D404" i="21" s="1"/>
  <c r="I403" i="8"/>
  <c r="J403" i="8"/>
  <c r="K403" i="8"/>
  <c r="L403" i="8"/>
  <c r="M403" i="8"/>
  <c r="H404" i="8"/>
  <c r="R404" i="8" s="1"/>
  <c r="I404" i="8"/>
  <c r="J404" i="8"/>
  <c r="K404" i="8"/>
  <c r="L404" i="8"/>
  <c r="M404" i="8"/>
  <c r="H405" i="8"/>
  <c r="R405" i="8" s="1"/>
  <c r="I405" i="8"/>
  <c r="J405" i="8"/>
  <c r="K405" i="8"/>
  <c r="L405" i="8"/>
  <c r="M405" i="8"/>
  <c r="H406" i="8"/>
  <c r="E407" i="21" s="1"/>
  <c r="D407" i="21" s="1"/>
  <c r="I406" i="8"/>
  <c r="J406" i="8"/>
  <c r="K406" i="8"/>
  <c r="L406" i="8"/>
  <c r="M406" i="8"/>
  <c r="H407" i="8"/>
  <c r="E408" i="21" s="1"/>
  <c r="D408" i="21" s="1"/>
  <c r="I407" i="8"/>
  <c r="J407" i="8"/>
  <c r="K407" i="8"/>
  <c r="L407" i="8"/>
  <c r="M407" i="8"/>
  <c r="H408" i="8"/>
  <c r="R408" i="8" s="1"/>
  <c r="I408" i="8"/>
  <c r="J408" i="8"/>
  <c r="K408" i="8"/>
  <c r="L408" i="8"/>
  <c r="M408" i="8"/>
  <c r="H409" i="8"/>
  <c r="E410" i="21" s="1"/>
  <c r="D410" i="21" s="1"/>
  <c r="I409" i="8"/>
  <c r="J409" i="8"/>
  <c r="K409" i="8"/>
  <c r="L409" i="8"/>
  <c r="M409" i="8"/>
  <c r="J150" i="21"/>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H51" i="8"/>
  <c r="R51" i="8" s="1"/>
  <c r="H52" i="8"/>
  <c r="R52" i="8" s="1"/>
  <c r="H53" i="8"/>
  <c r="R53" i="8" s="1"/>
  <c r="H54" i="8"/>
  <c r="E57" i="21" s="1"/>
  <c r="D57" i="21" s="1"/>
  <c r="H55" i="8"/>
  <c r="E58" i="21" s="1"/>
  <c r="D58" i="21" s="1"/>
  <c r="H56" i="8"/>
  <c r="E59" i="21" s="1"/>
  <c r="D59" i="21" s="1"/>
  <c r="H57" i="8"/>
  <c r="E60" i="21" s="1"/>
  <c r="D60" i="21" s="1"/>
  <c r="H58" i="8"/>
  <c r="R58" i="8" s="1"/>
  <c r="H59" i="8"/>
  <c r="R59" i="8" s="1"/>
  <c r="H60" i="8"/>
  <c r="E63" i="21" s="1"/>
  <c r="D63" i="21" s="1"/>
  <c r="H61" i="8"/>
  <c r="R61" i="8" s="1"/>
  <c r="H62" i="8"/>
  <c r="E65" i="21" s="1"/>
  <c r="D65" i="21" s="1"/>
  <c r="H63" i="8"/>
  <c r="R63" i="8" s="1"/>
  <c r="H64" i="8"/>
  <c r="E67" i="21" s="1"/>
  <c r="D67" i="21" s="1"/>
  <c r="H65" i="8"/>
  <c r="E68" i="21" s="1"/>
  <c r="D68" i="21" s="1"/>
  <c r="H66" i="8"/>
  <c r="E69" i="21" s="1"/>
  <c r="D69" i="21" s="1"/>
  <c r="H67" i="8"/>
  <c r="H68" i="8"/>
  <c r="E71" i="21" s="1"/>
  <c r="D71" i="21" s="1"/>
  <c r="H69" i="8"/>
  <c r="E72" i="21" s="1"/>
  <c r="D72" i="21" s="1"/>
  <c r="H70" i="8"/>
  <c r="E73" i="21" s="1"/>
  <c r="D73" i="21" s="1"/>
  <c r="H71" i="8"/>
  <c r="R71" i="8" s="1"/>
  <c r="H72" i="8"/>
  <c r="R72" i="8" s="1"/>
  <c r="H73" i="8"/>
  <c r="E76" i="21" s="1"/>
  <c r="D76" i="21" s="1"/>
  <c r="H74" i="8"/>
  <c r="R74" i="8" s="1"/>
  <c r="H75" i="8"/>
  <c r="H76" i="8"/>
  <c r="R76" i="8" s="1"/>
  <c r="H77" i="8"/>
  <c r="E80" i="21" s="1"/>
  <c r="D80" i="21" s="1"/>
  <c r="H78" i="8"/>
  <c r="R78" i="8" s="1"/>
  <c r="H79" i="8"/>
  <c r="R79" i="8" s="1"/>
  <c r="H80" i="8"/>
  <c r="E83" i="21" s="1"/>
  <c r="D83" i="21" s="1"/>
  <c r="H81" i="8"/>
  <c r="E84" i="21" s="1"/>
  <c r="D84" i="21" s="1"/>
  <c r="H82" i="8"/>
  <c r="E85" i="21" s="1"/>
  <c r="D85" i="21" s="1"/>
  <c r="H83" i="8"/>
  <c r="H84" i="8"/>
  <c r="R84" i="8" s="1"/>
  <c r="H85" i="8"/>
  <c r="R85" i="8" s="1"/>
  <c r="H86" i="8"/>
  <c r="R86" i="8" s="1"/>
  <c r="H87" i="8"/>
  <c r="E90" i="21" s="1"/>
  <c r="D90" i="21" s="1"/>
  <c r="H88" i="8"/>
  <c r="R88" i="8" s="1"/>
  <c r="H89" i="8"/>
  <c r="E92" i="21" s="1"/>
  <c r="D92" i="21" s="1"/>
  <c r="H90" i="8"/>
  <c r="E93" i="21" s="1"/>
  <c r="D93" i="21" s="1"/>
  <c r="H91" i="8"/>
  <c r="R91" i="8" s="1"/>
  <c r="H92" i="8"/>
  <c r="E95" i="21" s="1"/>
  <c r="D95" i="21" s="1"/>
  <c r="H93" i="8"/>
  <c r="E96" i="21" s="1"/>
  <c r="D96" i="21" s="1"/>
  <c r="H94" i="8"/>
  <c r="E97" i="21" s="1"/>
  <c r="D97" i="21" s="1"/>
  <c r="H95" i="8"/>
  <c r="H96" i="8"/>
  <c r="R96" i="8" s="1"/>
  <c r="H97" i="8"/>
  <c r="R97" i="8" s="1"/>
  <c r="H98" i="8"/>
  <c r="E101" i="21" s="1"/>
  <c r="D101" i="21" s="1"/>
  <c r="H99" i="8"/>
  <c r="H100" i="8"/>
  <c r="H101" i="8"/>
  <c r="H102" i="8"/>
  <c r="R102" i="8" s="1"/>
  <c r="H103" i="8"/>
  <c r="R103" i="8" s="1"/>
  <c r="H104" i="8"/>
  <c r="H105" i="8"/>
  <c r="E108" i="21" s="1"/>
  <c r="D108" i="21" s="1"/>
  <c r="H106" i="8"/>
  <c r="R106" i="8" s="1"/>
  <c r="H107" i="8"/>
  <c r="H108" i="8"/>
  <c r="R108" i="8" s="1"/>
  <c r="H109" i="8"/>
  <c r="H110" i="8"/>
  <c r="R110" i="8" s="1"/>
  <c r="H111" i="8"/>
  <c r="E114" i="21" s="1"/>
  <c r="D114" i="21" s="1"/>
  <c r="H112" i="8"/>
  <c r="H113" i="8"/>
  <c r="E116" i="21" s="1"/>
  <c r="D116" i="21" s="1"/>
  <c r="H114" i="8"/>
  <c r="E117" i="21" s="1"/>
  <c r="D117" i="21" s="1"/>
  <c r="H115" i="8"/>
  <c r="H116" i="8"/>
  <c r="E119" i="21" s="1"/>
  <c r="D119" i="21" s="1"/>
  <c r="H117" i="8"/>
  <c r="R117" i="8" s="1"/>
  <c r="H118" i="8"/>
  <c r="R118" i="8" s="1"/>
  <c r="H119" i="8"/>
  <c r="R119" i="8" s="1"/>
  <c r="H120" i="8"/>
  <c r="H121" i="8"/>
  <c r="E124" i="21" s="1"/>
  <c r="D124" i="21" s="1"/>
  <c r="H122" i="8"/>
  <c r="R122" i="8" s="1"/>
  <c r="H123" i="8"/>
  <c r="E126" i="21" s="1"/>
  <c r="D126" i="21" s="1"/>
  <c r="H124" i="8"/>
  <c r="E127" i="21" s="1"/>
  <c r="D127" i="21" s="1"/>
  <c r="H125" i="8"/>
  <c r="H126" i="8"/>
  <c r="R126" i="8" s="1"/>
  <c r="H127" i="8"/>
  <c r="R127" i="8" s="1"/>
  <c r="H128" i="8"/>
  <c r="R128" i="8" s="1"/>
  <c r="H129" i="8"/>
  <c r="R129" i="8" s="1"/>
  <c r="H130" i="8"/>
  <c r="R130" i="8" s="1"/>
  <c r="H131" i="8"/>
  <c r="H132" i="8"/>
  <c r="H133" i="8"/>
  <c r="H134" i="8"/>
  <c r="E137" i="21" s="1"/>
  <c r="D137" i="21" s="1"/>
  <c r="H135" i="8"/>
  <c r="R135" i="8" s="1"/>
  <c r="H136" i="8"/>
  <c r="H137" i="8"/>
  <c r="E140" i="21" s="1"/>
  <c r="D140" i="21" s="1"/>
  <c r="H138" i="8"/>
  <c r="R138" i="8" s="1"/>
  <c r="H139" i="8"/>
  <c r="E142" i="21" s="1"/>
  <c r="D142" i="21" s="1"/>
  <c r="H140" i="8"/>
  <c r="R140" i="8" s="1"/>
  <c r="H141" i="8"/>
  <c r="R141" i="8" s="1"/>
  <c r="H142" i="8"/>
  <c r="E145" i="21" s="1"/>
  <c r="D145" i="21" s="1"/>
  <c r="H143" i="8"/>
  <c r="R143" i="8" s="1"/>
  <c r="H144" i="8"/>
  <c r="H145" i="8"/>
  <c r="R145" i="8" s="1"/>
  <c r="H146" i="8"/>
  <c r="E149" i="21" s="1"/>
  <c r="D149" i="21" s="1"/>
  <c r="H147" i="8"/>
  <c r="R147" i="8" s="1"/>
  <c r="H148" i="8"/>
  <c r="R148" i="8" s="1"/>
  <c r="H149" i="8"/>
  <c r="H150" i="8"/>
  <c r="R150" i="8" s="1"/>
  <c r="H151" i="8"/>
  <c r="E154" i="21" s="1"/>
  <c r="D154" i="21" s="1"/>
  <c r="H152" i="8"/>
  <c r="H153" i="8"/>
  <c r="R153" i="8" s="1"/>
  <c r="H154" i="8"/>
  <c r="R154" i="8" s="1"/>
  <c r="H155" i="8"/>
  <c r="E158" i="21" s="1"/>
  <c r="D158" i="21" s="1"/>
  <c r="H156" i="8"/>
  <c r="R156" i="8" s="1"/>
  <c r="H157" i="8"/>
  <c r="E160" i="21" s="1"/>
  <c r="D160" i="21" s="1"/>
  <c r="H158" i="8"/>
  <c r="R158" i="8" s="1"/>
  <c r="H159" i="8"/>
  <c r="E162" i="21" s="1"/>
  <c r="D162" i="21" s="1"/>
  <c r="H160" i="8"/>
  <c r="E163" i="21" s="1"/>
  <c r="D163" i="21" s="1"/>
  <c r="H161" i="8"/>
  <c r="R161" i="8" s="1"/>
  <c r="H162" i="8"/>
  <c r="R162" i="8" s="1"/>
  <c r="H163" i="8"/>
  <c r="R163" i="8" s="1"/>
  <c r="H164" i="8"/>
  <c r="E167" i="21" s="1"/>
  <c r="D167" i="21" s="1"/>
  <c r="H165" i="8"/>
  <c r="R165" i="8" s="1"/>
  <c r="H166" i="8"/>
  <c r="E169" i="21" s="1"/>
  <c r="D169" i="21" s="1"/>
  <c r="H167" i="8"/>
  <c r="R167" i="8" s="1"/>
  <c r="H168" i="8"/>
  <c r="H169" i="8"/>
  <c r="E172" i="21" s="1"/>
  <c r="D172" i="21" s="1"/>
  <c r="H170" i="8"/>
  <c r="R170" i="8" s="1"/>
  <c r="H171" i="8"/>
  <c r="E174" i="21" s="1"/>
  <c r="D174" i="21" s="1"/>
  <c r="H172" i="8"/>
  <c r="E175" i="21" s="1"/>
  <c r="D175" i="21" s="1"/>
  <c r="H173" i="8"/>
  <c r="R173" i="8" s="1"/>
  <c r="H174" i="8"/>
  <c r="E177" i="21" s="1"/>
  <c r="D177" i="21" s="1"/>
  <c r="H175" i="8"/>
  <c r="R175" i="8" s="1"/>
  <c r="H176" i="8"/>
  <c r="H177" i="8"/>
  <c r="R177" i="8" s="1"/>
  <c r="H178" i="8"/>
  <c r="R178" i="8" s="1"/>
  <c r="H179" i="8"/>
  <c r="R179" i="8" s="1"/>
  <c r="H180" i="8"/>
  <c r="R180" i="8" s="1"/>
  <c r="H181" i="8"/>
  <c r="E184" i="21" s="1"/>
  <c r="D184" i="21" s="1"/>
  <c r="H182" i="8"/>
  <c r="R182" i="8" s="1"/>
  <c r="H183" i="8"/>
  <c r="E186" i="21" s="1"/>
  <c r="D186" i="21" s="1"/>
  <c r="H184" i="8"/>
  <c r="E187" i="21" s="1"/>
  <c r="D187" i="21" s="1"/>
  <c r="H185" i="8"/>
  <c r="E188" i="21" s="1"/>
  <c r="D188" i="21" s="1"/>
  <c r="H186" i="8"/>
  <c r="E189" i="21" s="1"/>
  <c r="D189" i="21" s="1"/>
  <c r="H187" i="8"/>
  <c r="E190" i="21" s="1"/>
  <c r="D190" i="21" s="1"/>
  <c r="H188" i="8"/>
  <c r="R188" i="8" s="1"/>
  <c r="H189" i="8"/>
  <c r="E192" i="21" s="1"/>
  <c r="D192" i="21" s="1"/>
  <c r="H190" i="8"/>
  <c r="R190" i="8" s="1"/>
  <c r="H191" i="8"/>
  <c r="E194" i="21" s="1"/>
  <c r="D194" i="21" s="1"/>
  <c r="H192" i="8"/>
  <c r="H193" i="8"/>
  <c r="E196" i="21" s="1"/>
  <c r="D196" i="21" s="1"/>
  <c r="H194" i="8"/>
  <c r="E197" i="21" s="1"/>
  <c r="D197" i="21" s="1"/>
  <c r="H195" i="8"/>
  <c r="H196" i="8"/>
  <c r="R196" i="8" s="1"/>
  <c r="H197" i="8"/>
  <c r="H198" i="8"/>
  <c r="E201" i="21" s="1"/>
  <c r="D201" i="21" s="1"/>
  <c r="H199" i="8"/>
  <c r="R199" i="8" s="1"/>
  <c r="H200" i="8"/>
  <c r="H201" i="8"/>
  <c r="R201" i="8" s="1"/>
  <c r="H202" i="8"/>
  <c r="E205" i="21" s="1"/>
  <c r="D205" i="21" s="1"/>
  <c r="H203" i="8"/>
  <c r="E206" i="21" s="1"/>
  <c r="D206" i="21" s="1"/>
  <c r="H204" i="8"/>
  <c r="H205" i="8"/>
  <c r="R205" i="8" s="1"/>
  <c r="T205" i="8" s="1"/>
  <c r="D4" i="20"/>
  <c r="D4" i="19"/>
  <c r="D3" i="20"/>
  <c r="D3" i="19"/>
  <c r="D3" i="17"/>
  <c r="D2" i="20"/>
  <c r="D2" i="19"/>
  <c r="D1" i="19"/>
  <c r="D1" i="20"/>
  <c r="D4" i="17"/>
  <c r="D2" i="17"/>
  <c r="D1" i="17"/>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D1" i="18"/>
  <c r="D2" i="18"/>
  <c r="D4" i="18"/>
  <c r="F2" i="8" s="1"/>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B7" i="6"/>
  <c r="C7" i="6"/>
  <c r="C9" i="21"/>
  <c r="A41" i="21"/>
  <c r="H270" i="6"/>
  <c r="U620" i="8"/>
  <c r="U621" i="8"/>
  <c r="U622" i="8"/>
  <c r="U623" i="8"/>
  <c r="U624" i="8"/>
  <c r="U625" i="8"/>
  <c r="U626" i="8"/>
  <c r="U627" i="8"/>
  <c r="U628" i="8"/>
  <c r="U629" i="8"/>
  <c r="U630" i="8"/>
  <c r="U631" i="8"/>
  <c r="U632" i="8"/>
  <c r="U633" i="8"/>
  <c r="U634" i="8"/>
  <c r="U635" i="8"/>
  <c r="U636" i="8"/>
  <c r="U637" i="8"/>
  <c r="U638" i="8"/>
  <c r="U639" i="8"/>
  <c r="U640" i="8"/>
  <c r="U641" i="8"/>
  <c r="U642" i="8"/>
  <c r="U643" i="8"/>
  <c r="U644" i="8"/>
  <c r="U645" i="8"/>
  <c r="U646" i="8"/>
  <c r="U647" i="8"/>
  <c r="U648" i="8"/>
  <c r="U649" i="8"/>
  <c r="U650" i="8"/>
  <c r="U651" i="8"/>
  <c r="U652" i="8"/>
  <c r="U653" i="8"/>
  <c r="U654" i="8"/>
  <c r="U655" i="8"/>
  <c r="U656" i="8"/>
  <c r="U657" i="8"/>
  <c r="U658" i="8"/>
  <c r="U659" i="8"/>
  <c r="U660" i="8"/>
  <c r="U661" i="8"/>
  <c r="U662" i="8"/>
  <c r="U663" i="8"/>
  <c r="U664" i="8"/>
  <c r="U665" i="8"/>
  <c r="U666" i="8"/>
  <c r="U667" i="8"/>
  <c r="U668" i="8"/>
  <c r="U669" i="8"/>
  <c r="U670" i="8"/>
  <c r="U671" i="8"/>
  <c r="U672" i="8"/>
  <c r="U673" i="8"/>
  <c r="U674" i="8"/>
  <c r="U675" i="8"/>
  <c r="U676" i="8"/>
  <c r="U677" i="8"/>
  <c r="U678" i="8"/>
  <c r="U679" i="8"/>
  <c r="U680" i="8"/>
  <c r="U681" i="8"/>
  <c r="U682" i="8"/>
  <c r="U683" i="8"/>
  <c r="U684" i="8"/>
  <c r="U685" i="8"/>
  <c r="U686" i="8"/>
  <c r="U687" i="8"/>
  <c r="U688" i="8"/>
  <c r="U689" i="8"/>
  <c r="U690" i="8"/>
  <c r="U691" i="8"/>
  <c r="U692" i="8"/>
  <c r="U693" i="8"/>
  <c r="U694" i="8"/>
  <c r="U695" i="8"/>
  <c r="U696" i="8"/>
  <c r="U697" i="8"/>
  <c r="U698" i="8"/>
  <c r="U699" i="8"/>
  <c r="U700" i="8"/>
  <c r="U701" i="8"/>
  <c r="U702" i="8"/>
  <c r="U703" i="8"/>
  <c r="U704" i="8"/>
  <c r="U705" i="8"/>
  <c r="U706" i="8"/>
  <c r="U707" i="8"/>
  <c r="U708" i="8"/>
  <c r="U709" i="8"/>
  <c r="U710" i="8"/>
  <c r="U711" i="8"/>
  <c r="U712" i="8"/>
  <c r="U713" i="8"/>
  <c r="U714" i="8"/>
  <c r="U715" i="8"/>
  <c r="U716" i="8"/>
  <c r="U717" i="8"/>
  <c r="U718" i="8"/>
  <c r="U719" i="8"/>
  <c r="U720" i="8"/>
  <c r="U721" i="8"/>
  <c r="U722" i="8"/>
  <c r="U723" i="8"/>
  <c r="U724" i="8"/>
  <c r="U725" i="8"/>
  <c r="U726" i="8"/>
  <c r="U727" i="8"/>
  <c r="U728" i="8"/>
  <c r="U729" i="8"/>
  <c r="U730" i="8"/>
  <c r="U731" i="8"/>
  <c r="U732" i="8"/>
  <c r="U733" i="8"/>
  <c r="U734" i="8"/>
  <c r="U735" i="8"/>
  <c r="U736" i="8"/>
  <c r="U737" i="8"/>
  <c r="U738" i="8"/>
  <c r="U739" i="8"/>
  <c r="U740" i="8"/>
  <c r="U741" i="8"/>
  <c r="U742" i="8"/>
  <c r="U743" i="8"/>
  <c r="U744" i="8"/>
  <c r="U745" i="8"/>
  <c r="U746" i="8"/>
  <c r="U747" i="8"/>
  <c r="U748" i="8"/>
  <c r="U749" i="8"/>
  <c r="U750" i="8"/>
  <c r="U751" i="8"/>
  <c r="U752" i="8"/>
  <c r="U753" i="8"/>
  <c r="U754" i="8"/>
  <c r="U755" i="8"/>
  <c r="U756" i="8"/>
  <c r="U757" i="8"/>
  <c r="U758" i="8"/>
  <c r="U759" i="8"/>
  <c r="U760" i="8"/>
  <c r="U761" i="8"/>
  <c r="U762" i="8"/>
  <c r="U763" i="8"/>
  <c r="U764" i="8"/>
  <c r="U765" i="8"/>
  <c r="U766" i="8"/>
  <c r="U767" i="8"/>
  <c r="U768" i="8"/>
  <c r="U769" i="8"/>
  <c r="U770" i="8"/>
  <c r="U771" i="8"/>
  <c r="U772" i="8"/>
  <c r="U773" i="8"/>
  <c r="U774" i="8"/>
  <c r="U775" i="8"/>
  <c r="U776" i="8"/>
  <c r="U777" i="8"/>
  <c r="U778" i="8"/>
  <c r="U779" i="8"/>
  <c r="U780" i="8"/>
  <c r="U781" i="8"/>
  <c r="U782" i="8"/>
  <c r="U783" i="8"/>
  <c r="U784" i="8"/>
  <c r="U785" i="8"/>
  <c r="U786" i="8"/>
  <c r="U787" i="8"/>
  <c r="U788" i="8"/>
  <c r="U789" i="8"/>
  <c r="U790" i="8"/>
  <c r="U791" i="8"/>
  <c r="U792" i="8"/>
  <c r="U793" i="8"/>
  <c r="U794" i="8"/>
  <c r="U795" i="8"/>
  <c r="U796" i="8"/>
  <c r="U797" i="8"/>
  <c r="U798" i="8"/>
  <c r="U799" i="8"/>
  <c r="U800" i="8"/>
  <c r="U801" i="8"/>
  <c r="U802" i="8"/>
  <c r="U803" i="8"/>
  <c r="U804" i="8"/>
  <c r="U805" i="8"/>
  <c r="U806" i="8"/>
  <c r="U807" i="8"/>
  <c r="U808" i="8"/>
  <c r="U809" i="8"/>
  <c r="U810" i="8"/>
  <c r="U811" i="8"/>
  <c r="U812" i="8"/>
  <c r="U813" i="8"/>
  <c r="U814" i="8"/>
  <c r="U815" i="8"/>
  <c r="U816" i="8"/>
  <c r="U817" i="8"/>
  <c r="U619"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U473" i="8"/>
  <c r="U474" i="8"/>
  <c r="U475" i="8"/>
  <c r="U476" i="8"/>
  <c r="U477" i="8"/>
  <c r="U478" i="8"/>
  <c r="U479" i="8"/>
  <c r="U480" i="8"/>
  <c r="U481" i="8"/>
  <c r="U482" i="8"/>
  <c r="U483" i="8"/>
  <c r="U484" i="8"/>
  <c r="U485" i="8"/>
  <c r="U486" i="8"/>
  <c r="U487" i="8"/>
  <c r="U488" i="8"/>
  <c r="U489" i="8"/>
  <c r="U490" i="8"/>
  <c r="U491" i="8"/>
  <c r="U492" i="8"/>
  <c r="U493" i="8"/>
  <c r="U494" i="8"/>
  <c r="U495" i="8"/>
  <c r="U496" i="8"/>
  <c r="U497" i="8"/>
  <c r="U498" i="8"/>
  <c r="U499" i="8"/>
  <c r="U500" i="8"/>
  <c r="U501" i="8"/>
  <c r="U502" i="8"/>
  <c r="U503" i="8"/>
  <c r="U504" i="8"/>
  <c r="U505" i="8"/>
  <c r="U506" i="8"/>
  <c r="U507" i="8"/>
  <c r="U508" i="8"/>
  <c r="U509" i="8"/>
  <c r="U510" i="8"/>
  <c r="U511" i="8"/>
  <c r="U512" i="8"/>
  <c r="U513" i="8"/>
  <c r="U514" i="8"/>
  <c r="U515" i="8"/>
  <c r="U516" i="8"/>
  <c r="U517" i="8"/>
  <c r="U518" i="8"/>
  <c r="U519" i="8"/>
  <c r="U520" i="8"/>
  <c r="U521" i="8"/>
  <c r="U522" i="8"/>
  <c r="U523" i="8"/>
  <c r="U524" i="8"/>
  <c r="U525" i="8"/>
  <c r="U526" i="8"/>
  <c r="U527" i="8"/>
  <c r="U528" i="8"/>
  <c r="U529" i="8"/>
  <c r="U530" i="8"/>
  <c r="U531" i="8"/>
  <c r="U532" i="8"/>
  <c r="U533" i="8"/>
  <c r="U534" i="8"/>
  <c r="U535" i="8"/>
  <c r="U536" i="8"/>
  <c r="U537" i="8"/>
  <c r="U538" i="8"/>
  <c r="U539" i="8"/>
  <c r="U540" i="8"/>
  <c r="U541" i="8"/>
  <c r="U542" i="8"/>
  <c r="U543" i="8"/>
  <c r="U544" i="8"/>
  <c r="U545" i="8"/>
  <c r="U546" i="8"/>
  <c r="U547" i="8"/>
  <c r="U548" i="8"/>
  <c r="U549" i="8"/>
  <c r="U550" i="8"/>
  <c r="U551" i="8"/>
  <c r="U552" i="8"/>
  <c r="U553" i="8"/>
  <c r="U554" i="8"/>
  <c r="U555" i="8"/>
  <c r="U556" i="8"/>
  <c r="U557" i="8"/>
  <c r="U558" i="8"/>
  <c r="U559" i="8"/>
  <c r="U560" i="8"/>
  <c r="U561" i="8"/>
  <c r="U562" i="8"/>
  <c r="U563" i="8"/>
  <c r="U564" i="8"/>
  <c r="U565" i="8"/>
  <c r="U566" i="8"/>
  <c r="U567" i="8"/>
  <c r="U568" i="8"/>
  <c r="U569" i="8"/>
  <c r="U570" i="8"/>
  <c r="U571" i="8"/>
  <c r="U572" i="8"/>
  <c r="U573" i="8"/>
  <c r="U574" i="8"/>
  <c r="U575" i="8"/>
  <c r="U576" i="8"/>
  <c r="U577" i="8"/>
  <c r="U578" i="8"/>
  <c r="U579" i="8"/>
  <c r="U580" i="8"/>
  <c r="U581" i="8"/>
  <c r="U582" i="8"/>
  <c r="U583" i="8"/>
  <c r="U584" i="8"/>
  <c r="U585" i="8"/>
  <c r="U586" i="8"/>
  <c r="U587" i="8"/>
  <c r="U588" i="8"/>
  <c r="U589" i="8"/>
  <c r="U590" i="8"/>
  <c r="U591" i="8"/>
  <c r="U592" i="8"/>
  <c r="U593" i="8"/>
  <c r="U594" i="8"/>
  <c r="U595" i="8"/>
  <c r="U596" i="8"/>
  <c r="U597" i="8"/>
  <c r="U598" i="8"/>
  <c r="U599" i="8"/>
  <c r="U600" i="8"/>
  <c r="U601" i="8"/>
  <c r="U602" i="8"/>
  <c r="U603" i="8"/>
  <c r="U604" i="8"/>
  <c r="U605" i="8"/>
  <c r="U606" i="8"/>
  <c r="U607" i="8"/>
  <c r="U608" i="8"/>
  <c r="U609" i="8"/>
  <c r="U610" i="8"/>
  <c r="U611" i="8"/>
  <c r="U612" i="8"/>
  <c r="U613" i="8"/>
  <c r="U415"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211"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7" i="8"/>
  <c r="S6" i="8"/>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211" i="21"/>
  <c r="C212" i="21"/>
  <c r="C213" i="21"/>
  <c r="C214" i="21"/>
  <c r="C215" i="21"/>
  <c r="C216" i="21"/>
  <c r="C217" i="21"/>
  <c r="C218" i="21"/>
  <c r="C219" i="21"/>
  <c r="C220" i="21"/>
  <c r="C221" i="21"/>
  <c r="C222" i="21"/>
  <c r="C223" i="21"/>
  <c r="C224" i="21"/>
  <c r="U210" i="8"/>
  <c r="P210" i="8"/>
  <c r="Q210" i="8"/>
  <c r="P211" i="8"/>
  <c r="Q211" i="8" s="1"/>
  <c r="P212" i="8"/>
  <c r="Q212" i="8" s="1"/>
  <c r="P213" i="8"/>
  <c r="Q213" i="8" s="1"/>
  <c r="P214" i="8"/>
  <c r="Q214" i="8" s="1"/>
  <c r="P215" i="8"/>
  <c r="Q215" i="8" s="1"/>
  <c r="P216" i="8"/>
  <c r="Q216" i="8"/>
  <c r="P217" i="8"/>
  <c r="Q217" i="8" s="1"/>
  <c r="P218" i="8"/>
  <c r="Q218" i="8"/>
  <c r="P219" i="8"/>
  <c r="Q219" i="8" s="1"/>
  <c r="P220" i="8"/>
  <c r="Q220" i="8" s="1"/>
  <c r="P221" i="8"/>
  <c r="Q221" i="8" s="1"/>
  <c r="P222" i="8"/>
  <c r="Q222" i="8" s="1"/>
  <c r="P223" i="8"/>
  <c r="Q223" i="8"/>
  <c r="P6" i="8"/>
  <c r="Q6" i="8" s="1"/>
  <c r="P7" i="8"/>
  <c r="Q7" i="8" s="1"/>
  <c r="P8" i="8"/>
  <c r="Q8" i="8" s="1"/>
  <c r="P9" i="8"/>
  <c r="Q9" i="8" s="1"/>
  <c r="P10" i="8"/>
  <c r="Q10" i="8" s="1"/>
  <c r="P11" i="8"/>
  <c r="Q11" i="8" s="1"/>
  <c r="P12" i="8"/>
  <c r="Q12" i="8"/>
  <c r="P13" i="8"/>
  <c r="Q13" i="8" s="1"/>
  <c r="P14" i="8"/>
  <c r="Q14" i="8" s="1"/>
  <c r="P15" i="8"/>
  <c r="Q15" i="8" s="1"/>
  <c r="P16" i="8"/>
  <c r="Q16" i="8" s="1"/>
  <c r="P17" i="8"/>
  <c r="Q17" i="8" s="1"/>
  <c r="P18" i="8"/>
  <c r="Q18" i="8"/>
  <c r="P19" i="8"/>
  <c r="Q19" i="8" s="1"/>
  <c r="P619" i="8"/>
  <c r="Q619" i="8" s="1"/>
  <c r="P620" i="8"/>
  <c r="Q620" i="8" s="1"/>
  <c r="P621" i="8"/>
  <c r="Q621" i="8" s="1"/>
  <c r="P622" i="8"/>
  <c r="Q622" i="8" s="1"/>
  <c r="P623" i="8"/>
  <c r="P624" i="8"/>
  <c r="Q624" i="8" s="1"/>
  <c r="P625" i="8"/>
  <c r="Q625" i="8"/>
  <c r="P626" i="8"/>
  <c r="Q626" i="8" s="1"/>
  <c r="P627" i="8"/>
  <c r="Q627" i="8"/>
  <c r="P628" i="8"/>
  <c r="Q628" i="8" s="1"/>
  <c r="P629" i="8"/>
  <c r="Q629" i="8" s="1"/>
  <c r="P630" i="8"/>
  <c r="Q630" i="8" s="1"/>
  <c r="P631" i="8"/>
  <c r="Q631" i="8" s="1"/>
  <c r="P632" i="8"/>
  <c r="Q632" i="8" s="1"/>
  <c r="P633" i="8"/>
  <c r="Q633" i="8" s="1"/>
  <c r="P634" i="8"/>
  <c r="Q634" i="8" s="1"/>
  <c r="P635" i="8"/>
  <c r="Q635" i="8"/>
  <c r="P636" i="8"/>
  <c r="Q636" i="8" s="1"/>
  <c r="P637" i="8"/>
  <c r="Q637" i="8" s="1"/>
  <c r="P638" i="8"/>
  <c r="Q638" i="8" s="1"/>
  <c r="P639" i="8"/>
  <c r="Q639" i="8"/>
  <c r="P640" i="8"/>
  <c r="Q640" i="8" s="1"/>
  <c r="P641" i="8"/>
  <c r="Q641" i="8" s="1"/>
  <c r="P642" i="8"/>
  <c r="Q642" i="8" s="1"/>
  <c r="P643" i="8"/>
  <c r="Q643" i="8" s="1"/>
  <c r="P644" i="8"/>
  <c r="Q644" i="8" s="1"/>
  <c r="P645" i="8"/>
  <c r="Q645" i="8" s="1"/>
  <c r="P646" i="8"/>
  <c r="Q646" i="8" s="1"/>
  <c r="P647" i="8"/>
  <c r="Q647" i="8" s="1"/>
  <c r="P648" i="8"/>
  <c r="Q648" i="8" s="1"/>
  <c r="P649" i="8"/>
  <c r="Q649" i="8" s="1"/>
  <c r="P650" i="8"/>
  <c r="Q650" i="8" s="1"/>
  <c r="P651" i="8"/>
  <c r="Q651" i="8"/>
  <c r="P652" i="8"/>
  <c r="Q652" i="8" s="1"/>
  <c r="P653" i="8"/>
  <c r="Q653" i="8" s="1"/>
  <c r="P654" i="8"/>
  <c r="Q654" i="8" s="1"/>
  <c r="P655" i="8"/>
  <c r="Q655" i="8"/>
  <c r="P656" i="8"/>
  <c r="Q656" i="8" s="1"/>
  <c r="P657" i="8"/>
  <c r="Q657" i="8"/>
  <c r="P658" i="8"/>
  <c r="Q658" i="8" s="1"/>
  <c r="P659" i="8"/>
  <c r="Q659" i="8"/>
  <c r="P660" i="8"/>
  <c r="Q660" i="8"/>
  <c r="P661" i="8"/>
  <c r="Q661" i="8" s="1"/>
  <c r="P662" i="8"/>
  <c r="Q662" i="8" s="1"/>
  <c r="P663" i="8"/>
  <c r="Q663" i="8"/>
  <c r="P664" i="8"/>
  <c r="Q664" i="8" s="1"/>
  <c r="P665" i="8"/>
  <c r="Q665" i="8" s="1"/>
  <c r="P666" i="8"/>
  <c r="Q666" i="8" s="1"/>
  <c r="P667" i="8"/>
  <c r="Q667" i="8"/>
  <c r="P668" i="8"/>
  <c r="Q668" i="8" s="1"/>
  <c r="P669" i="8"/>
  <c r="Q669" i="8" s="1"/>
  <c r="P670" i="8"/>
  <c r="Q670" i="8" s="1"/>
  <c r="P671" i="8"/>
  <c r="Q671" i="8" s="1"/>
  <c r="P672" i="8"/>
  <c r="Q672" i="8" s="1"/>
  <c r="P673" i="8"/>
  <c r="Q673" i="8" s="1"/>
  <c r="P674" i="8"/>
  <c r="Q674" i="8" s="1"/>
  <c r="P675" i="8"/>
  <c r="Q675" i="8" s="1"/>
  <c r="P676" i="8"/>
  <c r="Q676" i="8" s="1"/>
  <c r="P677" i="8"/>
  <c r="Q677" i="8"/>
  <c r="P678" i="8"/>
  <c r="Q678" i="8" s="1"/>
  <c r="P679" i="8"/>
  <c r="Q679" i="8"/>
  <c r="P680" i="8"/>
  <c r="Q680" i="8" s="1"/>
  <c r="P681" i="8"/>
  <c r="Q681" i="8" s="1"/>
  <c r="P682" i="8"/>
  <c r="Q682" i="8" s="1"/>
  <c r="P683" i="8"/>
  <c r="Q683" i="8"/>
  <c r="P684" i="8"/>
  <c r="Q684" i="8" s="1"/>
  <c r="P685" i="8"/>
  <c r="Q685" i="8" s="1"/>
  <c r="P686" i="8"/>
  <c r="Q686" i="8" s="1"/>
  <c r="P687" i="8"/>
  <c r="Q687" i="8"/>
  <c r="P688" i="8"/>
  <c r="Q688" i="8" s="1"/>
  <c r="P689" i="8"/>
  <c r="Q689" i="8"/>
  <c r="P690" i="8"/>
  <c r="Q690" i="8" s="1"/>
  <c r="P691" i="8"/>
  <c r="Q691" i="8" s="1"/>
  <c r="P692" i="8"/>
  <c r="Q692" i="8"/>
  <c r="P693" i="8"/>
  <c r="Q693" i="8" s="1"/>
  <c r="P694" i="8"/>
  <c r="Q694" i="8" s="1"/>
  <c r="P695" i="8"/>
  <c r="Q695" i="8" s="1"/>
  <c r="P696" i="8"/>
  <c r="Q696" i="8" s="1"/>
  <c r="P697" i="8"/>
  <c r="Q697" i="8" s="1"/>
  <c r="P698" i="8"/>
  <c r="Q698" i="8" s="1"/>
  <c r="P699" i="8"/>
  <c r="Q699" i="8" s="1"/>
  <c r="P700" i="8"/>
  <c r="Q700" i="8"/>
  <c r="P701" i="8"/>
  <c r="Q701" i="8" s="1"/>
  <c r="P702" i="8"/>
  <c r="Q702" i="8" s="1"/>
  <c r="P703" i="8"/>
  <c r="Q703" i="8" s="1"/>
  <c r="P704" i="8"/>
  <c r="Q704" i="8" s="1"/>
  <c r="P705" i="8"/>
  <c r="Q705" i="8"/>
  <c r="P706" i="8"/>
  <c r="Q706" i="8" s="1"/>
  <c r="P707" i="8"/>
  <c r="Q707" i="8"/>
  <c r="P708" i="8"/>
  <c r="Q708" i="8" s="1"/>
  <c r="P709" i="8"/>
  <c r="Q709" i="8"/>
  <c r="P710" i="8"/>
  <c r="Q710" i="8" s="1"/>
  <c r="P711" i="8"/>
  <c r="Q711" i="8"/>
  <c r="P712" i="8"/>
  <c r="Q712" i="8"/>
  <c r="P713" i="8"/>
  <c r="Q713" i="8" s="1"/>
  <c r="P714" i="8"/>
  <c r="Q714" i="8" s="1"/>
  <c r="P715" i="8"/>
  <c r="Q715" i="8" s="1"/>
  <c r="P716" i="8"/>
  <c r="Q716" i="8" s="1"/>
  <c r="P717" i="8"/>
  <c r="Q717" i="8" s="1"/>
  <c r="P718" i="8"/>
  <c r="Q718" i="8" s="1"/>
  <c r="P719" i="8"/>
  <c r="Q719" i="8"/>
  <c r="P720" i="8"/>
  <c r="Q720" i="8" s="1"/>
  <c r="P721" i="8"/>
  <c r="Q721" i="8" s="1"/>
  <c r="P722" i="8"/>
  <c r="Q722" i="8" s="1"/>
  <c r="P723" i="8"/>
  <c r="Q723" i="8" s="1"/>
  <c r="P724" i="8"/>
  <c r="Q724" i="8"/>
  <c r="P725" i="8"/>
  <c r="Q725" i="8" s="1"/>
  <c r="P726" i="8"/>
  <c r="Q726" i="8" s="1"/>
  <c r="P727" i="8"/>
  <c r="Q727" i="8"/>
  <c r="P728" i="8"/>
  <c r="Q728" i="8" s="1"/>
  <c r="P729" i="8"/>
  <c r="Q729" i="8" s="1"/>
  <c r="P730" i="8"/>
  <c r="Q730" i="8" s="1"/>
  <c r="P731" i="8"/>
  <c r="Q731" i="8" s="1"/>
  <c r="P732" i="8"/>
  <c r="Q732" i="8" s="1"/>
  <c r="P733" i="8"/>
  <c r="Q733" i="8" s="1"/>
  <c r="P734" i="8"/>
  <c r="Q734" i="8" s="1"/>
  <c r="P735" i="8"/>
  <c r="Q735" i="8"/>
  <c r="P736" i="8"/>
  <c r="Q736" i="8" s="1"/>
  <c r="P737" i="8"/>
  <c r="Q737" i="8" s="1"/>
  <c r="P738" i="8"/>
  <c r="Q738" i="8" s="1"/>
  <c r="P739" i="8"/>
  <c r="Q739" i="8"/>
  <c r="P740" i="8"/>
  <c r="Q740" i="8" s="1"/>
  <c r="P741" i="8"/>
  <c r="Q741" i="8"/>
  <c r="P742" i="8"/>
  <c r="Q742" i="8" s="1"/>
  <c r="P743" i="8"/>
  <c r="Q743" i="8" s="1"/>
  <c r="P744" i="8"/>
  <c r="Q744" i="8"/>
  <c r="P745" i="8"/>
  <c r="Q745" i="8" s="1"/>
  <c r="P746" i="8"/>
  <c r="Q746" i="8" s="1"/>
  <c r="P747" i="8"/>
  <c r="Q747" i="8" s="1"/>
  <c r="P748" i="8"/>
  <c r="Q748" i="8" s="1"/>
  <c r="P749" i="8"/>
  <c r="Q749" i="8" s="1"/>
  <c r="P750" i="8"/>
  <c r="Q750" i="8" s="1"/>
  <c r="P751" i="8"/>
  <c r="Q751" i="8" s="1"/>
  <c r="P752" i="8"/>
  <c r="Q752" i="8" s="1"/>
  <c r="P753" i="8"/>
  <c r="Q753" i="8" s="1"/>
  <c r="P754" i="8"/>
  <c r="Q754" i="8" s="1"/>
  <c r="P755" i="8"/>
  <c r="Q755" i="8"/>
  <c r="P756" i="8"/>
  <c r="Q756" i="8" s="1"/>
  <c r="P757" i="8"/>
  <c r="Q757" i="8" s="1"/>
  <c r="P758" i="8"/>
  <c r="Q758" i="8" s="1"/>
  <c r="P759" i="8"/>
  <c r="Q759" i="8" s="1"/>
  <c r="P760" i="8"/>
  <c r="Q760" i="8" s="1"/>
  <c r="P761" i="8"/>
  <c r="Q761" i="8" s="1"/>
  <c r="P762" i="8"/>
  <c r="Q762" i="8" s="1"/>
  <c r="P763" i="8"/>
  <c r="Q763" i="8"/>
  <c r="P764" i="8"/>
  <c r="Q764" i="8" s="1"/>
  <c r="P765" i="8"/>
  <c r="Q765" i="8" s="1"/>
  <c r="P766" i="8"/>
  <c r="Q766" i="8" s="1"/>
  <c r="P767" i="8"/>
  <c r="Q767" i="8"/>
  <c r="P768" i="8"/>
  <c r="Q768" i="8" s="1"/>
  <c r="P769" i="8"/>
  <c r="Q769" i="8" s="1"/>
  <c r="P770" i="8"/>
  <c r="Q770" i="8" s="1"/>
  <c r="P771" i="8"/>
  <c r="Q771" i="8"/>
  <c r="P772" i="8"/>
  <c r="Q772" i="8" s="1"/>
  <c r="P773" i="8"/>
  <c r="Q773" i="8" s="1"/>
  <c r="P774" i="8"/>
  <c r="Q774" i="8" s="1"/>
  <c r="P775" i="8"/>
  <c r="Q775" i="8" s="1"/>
  <c r="P776" i="8"/>
  <c r="Q776" i="8"/>
  <c r="P777" i="8"/>
  <c r="Q777" i="8" s="1"/>
  <c r="P778" i="8"/>
  <c r="Q778" i="8" s="1"/>
  <c r="P779" i="8"/>
  <c r="Q779" i="8"/>
  <c r="P780" i="8"/>
  <c r="Q780" i="8" s="1"/>
  <c r="P781" i="8"/>
  <c r="Q781" i="8" s="1"/>
  <c r="P782" i="8"/>
  <c r="Q782" i="8" s="1"/>
  <c r="P783" i="8"/>
  <c r="Q783" i="8"/>
  <c r="P784" i="8"/>
  <c r="Q784" i="8" s="1"/>
  <c r="P785" i="8"/>
  <c r="Q785" i="8"/>
  <c r="P786" i="8"/>
  <c r="Q786" i="8" s="1"/>
  <c r="P787" i="8"/>
  <c r="Q787" i="8" s="1"/>
  <c r="P788" i="8"/>
  <c r="Q788" i="8"/>
  <c r="P789" i="8"/>
  <c r="Q789" i="8" s="1"/>
  <c r="P790" i="8"/>
  <c r="Q790" i="8" s="1"/>
  <c r="P791" i="8"/>
  <c r="Q791" i="8" s="1"/>
  <c r="P792" i="8"/>
  <c r="Q792" i="8" s="1"/>
  <c r="P793" i="8"/>
  <c r="Q793" i="8" s="1"/>
  <c r="P794" i="8"/>
  <c r="Q794" i="8" s="1"/>
  <c r="P795" i="8"/>
  <c r="Q795" i="8"/>
  <c r="P796" i="8"/>
  <c r="Q796" i="8"/>
  <c r="P797" i="8"/>
  <c r="Q797" i="8" s="1"/>
  <c r="P798" i="8"/>
  <c r="Q798" i="8" s="1"/>
  <c r="P799" i="8"/>
  <c r="Q799" i="8" s="1"/>
  <c r="P800" i="8"/>
  <c r="Q800" i="8" s="1"/>
  <c r="P801" i="8"/>
  <c r="Q801" i="8" s="1"/>
  <c r="P802" i="8"/>
  <c r="Q802" i="8" s="1"/>
  <c r="P803" i="8"/>
  <c r="Q803" i="8" s="1"/>
  <c r="P804" i="8"/>
  <c r="Q804" i="8" s="1"/>
  <c r="P805" i="8"/>
  <c r="Q805" i="8"/>
  <c r="P806" i="8"/>
  <c r="Q806" i="8" s="1"/>
  <c r="P807" i="8"/>
  <c r="Q807" i="8"/>
  <c r="P808" i="8"/>
  <c r="Q808" i="8" s="1"/>
  <c r="P809" i="8"/>
  <c r="Q809" i="8" s="1"/>
  <c r="P810" i="8"/>
  <c r="Q810" i="8" s="1"/>
  <c r="P811" i="8"/>
  <c r="Q811" i="8"/>
  <c r="P812" i="8"/>
  <c r="Q812" i="8" s="1"/>
  <c r="P813" i="8"/>
  <c r="Q813" i="8" s="1"/>
  <c r="P814" i="8"/>
  <c r="Q814" i="8" s="1"/>
  <c r="P815" i="8"/>
  <c r="Q815" i="8"/>
  <c r="P816" i="8"/>
  <c r="Q816" i="8" s="1"/>
  <c r="P817" i="8"/>
  <c r="Q817" i="8"/>
  <c r="P415" i="8"/>
  <c r="Q415" i="8" s="1"/>
  <c r="P416" i="8"/>
  <c r="Q416" i="8" s="1"/>
  <c r="P417" i="8"/>
  <c r="Q417" i="8" s="1"/>
  <c r="P418" i="8"/>
  <c r="Q418" i="8" s="1"/>
  <c r="P419" i="8"/>
  <c r="Q419" i="8" s="1"/>
  <c r="P420" i="8"/>
  <c r="Q420" i="8" s="1"/>
  <c r="P421" i="8"/>
  <c r="Q421" i="8" s="1"/>
  <c r="P422" i="8"/>
  <c r="Q422" i="8" s="1"/>
  <c r="P423" i="8"/>
  <c r="Q423" i="8" s="1"/>
  <c r="P424" i="8"/>
  <c r="Q424" i="8"/>
  <c r="P425" i="8"/>
  <c r="Q425" i="8"/>
  <c r="P426" i="8"/>
  <c r="Q426" i="8" s="1"/>
  <c r="P427" i="8"/>
  <c r="Q427" i="8" s="1"/>
  <c r="P428" i="8"/>
  <c r="Q428" i="8" s="1"/>
  <c r="P429" i="8"/>
  <c r="P430" i="8"/>
  <c r="Q430" i="8" s="1"/>
  <c r="P431" i="8"/>
  <c r="Q431" i="8" s="1"/>
  <c r="P432" i="8"/>
  <c r="Q432" i="8" s="1"/>
  <c r="P433" i="8"/>
  <c r="Q433" i="8" s="1"/>
  <c r="P434" i="8"/>
  <c r="Q434" i="8" s="1"/>
  <c r="P435" i="8"/>
  <c r="Q435" i="8"/>
  <c r="P436" i="8"/>
  <c r="Q436" i="8" s="1"/>
  <c r="P437" i="8"/>
  <c r="Q437" i="8" s="1"/>
  <c r="P438" i="8"/>
  <c r="Q438" i="8" s="1"/>
  <c r="P439" i="8"/>
  <c r="Q439" i="8" s="1"/>
  <c r="P440" i="8"/>
  <c r="Q440" i="8" s="1"/>
  <c r="P441" i="8"/>
  <c r="Q441" i="8" s="1"/>
  <c r="P442" i="8"/>
  <c r="Q442" i="8"/>
  <c r="P443" i="8"/>
  <c r="Q443" i="8" s="1"/>
  <c r="P444" i="8"/>
  <c r="Q444" i="8" s="1"/>
  <c r="P445" i="8"/>
  <c r="Q445" i="8" s="1"/>
  <c r="P446" i="8"/>
  <c r="Q446" i="8" s="1"/>
  <c r="P447" i="8"/>
  <c r="Q447" i="8" s="1"/>
  <c r="P448" i="8"/>
  <c r="Q448" i="8" s="1"/>
  <c r="P449" i="8"/>
  <c r="Q449" i="8"/>
  <c r="P450" i="8"/>
  <c r="Q450" i="8" s="1"/>
  <c r="P451" i="8"/>
  <c r="Q451" i="8" s="1"/>
  <c r="P452" i="8"/>
  <c r="Q452" i="8" s="1"/>
  <c r="P453" i="8"/>
  <c r="Q453" i="8" s="1"/>
  <c r="P454" i="8"/>
  <c r="Q454" i="8" s="1"/>
  <c r="P455" i="8"/>
  <c r="Q455" i="8" s="1"/>
  <c r="P456" i="8"/>
  <c r="Q456" i="8" s="1"/>
  <c r="P457" i="8"/>
  <c r="Q457" i="8" s="1"/>
  <c r="P458" i="8"/>
  <c r="Q458" i="8" s="1"/>
  <c r="P459" i="8"/>
  <c r="Q459" i="8" s="1"/>
  <c r="P460" i="8"/>
  <c r="Q460" i="8" s="1"/>
  <c r="P461" i="8"/>
  <c r="Q461" i="8" s="1"/>
  <c r="P462" i="8"/>
  <c r="Q462" i="8" s="1"/>
  <c r="P463" i="8"/>
  <c r="Q463" i="8" s="1"/>
  <c r="P464" i="8"/>
  <c r="Q464" i="8" s="1"/>
  <c r="P465" i="8"/>
  <c r="Q465" i="8"/>
  <c r="P466" i="8"/>
  <c r="Q466" i="8" s="1"/>
  <c r="P467" i="8"/>
  <c r="Q467" i="8"/>
  <c r="P468" i="8"/>
  <c r="Q468" i="8" s="1"/>
  <c r="P469" i="8"/>
  <c r="Q469" i="8"/>
  <c r="P470" i="8"/>
  <c r="Q470" i="8"/>
  <c r="P471" i="8"/>
  <c r="Q471" i="8" s="1"/>
  <c r="P472" i="8"/>
  <c r="Q472" i="8" s="1"/>
  <c r="P473" i="8"/>
  <c r="Q473" i="8" s="1"/>
  <c r="P474" i="8"/>
  <c r="Q474" i="8" s="1"/>
  <c r="P475" i="8"/>
  <c r="Q475" i="8" s="1"/>
  <c r="P476" i="8"/>
  <c r="Q476" i="8" s="1"/>
  <c r="P477" i="8"/>
  <c r="Q477" i="8" s="1"/>
  <c r="P478" i="8"/>
  <c r="Q478" i="8" s="1"/>
  <c r="P479" i="8"/>
  <c r="Q479" i="8" s="1"/>
  <c r="P480" i="8"/>
  <c r="Q480" i="8" s="1"/>
  <c r="P481" i="8"/>
  <c r="Q481" i="8" s="1"/>
  <c r="P482" i="8"/>
  <c r="Q482" i="8" s="1"/>
  <c r="P483" i="8"/>
  <c r="Q483" i="8" s="1"/>
  <c r="P484" i="8"/>
  <c r="Q484" i="8" s="1"/>
  <c r="P485" i="8"/>
  <c r="P486" i="8"/>
  <c r="Q486" i="8" s="1"/>
  <c r="P487" i="8"/>
  <c r="Q487" i="8" s="1"/>
  <c r="P488" i="8"/>
  <c r="Q488" i="8" s="1"/>
  <c r="P489" i="8"/>
  <c r="Q489" i="8" s="1"/>
  <c r="P490" i="8"/>
  <c r="Q490" i="8" s="1"/>
  <c r="P491" i="8"/>
  <c r="Q491" i="8" s="1"/>
  <c r="P492" i="8"/>
  <c r="Q492" i="8" s="1"/>
  <c r="P493" i="8"/>
  <c r="Q493" i="8" s="1"/>
  <c r="P494" i="8"/>
  <c r="Q494" i="8" s="1"/>
  <c r="P495" i="8"/>
  <c r="Q495" i="8" s="1"/>
  <c r="P496" i="8"/>
  <c r="Q496" i="8" s="1"/>
  <c r="P497" i="8"/>
  <c r="Q497" i="8" s="1"/>
  <c r="P498" i="8"/>
  <c r="Q498" i="8"/>
  <c r="P499" i="8"/>
  <c r="Q499" i="8" s="1"/>
  <c r="P500" i="8"/>
  <c r="Q500" i="8" s="1"/>
  <c r="P501" i="8"/>
  <c r="Q501" i="8" s="1"/>
  <c r="P502" i="8"/>
  <c r="Q502" i="8" s="1"/>
  <c r="P503" i="8"/>
  <c r="Q503" i="8" s="1"/>
  <c r="P504" i="8"/>
  <c r="Q504" i="8" s="1"/>
  <c r="P505" i="8"/>
  <c r="Q505" i="8" s="1"/>
  <c r="P506" i="8"/>
  <c r="Q506" i="8" s="1"/>
  <c r="P507" i="8"/>
  <c r="Q507" i="8" s="1"/>
  <c r="P508" i="8"/>
  <c r="Q508" i="8" s="1"/>
  <c r="P509" i="8"/>
  <c r="Q509" i="8" s="1"/>
  <c r="P510" i="8"/>
  <c r="Q510" i="8" s="1"/>
  <c r="P511" i="8"/>
  <c r="Q511" i="8" s="1"/>
  <c r="P512" i="8"/>
  <c r="Q512" i="8" s="1"/>
  <c r="P513" i="8"/>
  <c r="Q513" i="8" s="1"/>
  <c r="P514" i="8"/>
  <c r="Q514" i="8" s="1"/>
  <c r="P515" i="8"/>
  <c r="Q515" i="8" s="1"/>
  <c r="P516" i="8"/>
  <c r="Q516" i="8" s="1"/>
  <c r="P517" i="8"/>
  <c r="Q517" i="8" s="1"/>
  <c r="P518" i="8"/>
  <c r="Q518" i="8"/>
  <c r="P519" i="8"/>
  <c r="Q519" i="8" s="1"/>
  <c r="P520" i="8"/>
  <c r="Q520" i="8" s="1"/>
  <c r="P521" i="8"/>
  <c r="Q521" i="8" s="1"/>
  <c r="P522" i="8"/>
  <c r="Q522" i="8" s="1"/>
  <c r="P523" i="8"/>
  <c r="Q523" i="8" s="1"/>
  <c r="P524" i="8"/>
  <c r="Q524" i="8" s="1"/>
  <c r="P525" i="8"/>
  <c r="Q525" i="8" s="1"/>
  <c r="P526" i="8"/>
  <c r="Q526" i="8" s="1"/>
  <c r="P527" i="8"/>
  <c r="Q527" i="8"/>
  <c r="P528" i="8"/>
  <c r="Q528" i="8" s="1"/>
  <c r="P529" i="8"/>
  <c r="Q529" i="8" s="1"/>
  <c r="P530" i="8"/>
  <c r="Q530" i="8"/>
  <c r="P531" i="8"/>
  <c r="Q531" i="8" s="1"/>
  <c r="P532" i="8"/>
  <c r="Q532" i="8" s="1"/>
  <c r="P533" i="8"/>
  <c r="Q533" i="8" s="1"/>
  <c r="P534" i="8"/>
  <c r="Q534" i="8" s="1"/>
  <c r="P535" i="8"/>
  <c r="Q535" i="8" s="1"/>
  <c r="P536" i="8"/>
  <c r="Q536" i="8" s="1"/>
  <c r="P537" i="8"/>
  <c r="Q537" i="8" s="1"/>
  <c r="P538" i="8"/>
  <c r="Q538" i="8" s="1"/>
  <c r="P539" i="8"/>
  <c r="Q539" i="8"/>
  <c r="P540" i="8"/>
  <c r="Q540" i="8" s="1"/>
  <c r="P541" i="8"/>
  <c r="Q541" i="8" s="1"/>
  <c r="P542" i="8"/>
  <c r="Q542" i="8" s="1"/>
  <c r="P543" i="8"/>
  <c r="Q543" i="8" s="1"/>
  <c r="P544" i="8"/>
  <c r="Q544" i="8" s="1"/>
  <c r="P545" i="8"/>
  <c r="Q545" i="8" s="1"/>
  <c r="P546" i="8"/>
  <c r="Q546" i="8" s="1"/>
  <c r="P547" i="8"/>
  <c r="Q547" i="8" s="1"/>
  <c r="P548" i="8"/>
  <c r="Q548" i="8" s="1"/>
  <c r="P549" i="8"/>
  <c r="Q549" i="8" s="1"/>
  <c r="P550" i="8"/>
  <c r="Q550" i="8" s="1"/>
  <c r="P551" i="8"/>
  <c r="Q551" i="8" s="1"/>
  <c r="P552" i="8"/>
  <c r="Q552" i="8" s="1"/>
  <c r="P553" i="8"/>
  <c r="Q553" i="8" s="1"/>
  <c r="P554" i="8"/>
  <c r="Q554" i="8" s="1"/>
  <c r="P555" i="8"/>
  <c r="Q555" i="8" s="1"/>
  <c r="P556" i="8"/>
  <c r="Q556" i="8" s="1"/>
  <c r="P557" i="8"/>
  <c r="Q557" i="8" s="1"/>
  <c r="P558" i="8"/>
  <c r="Q558" i="8" s="1"/>
  <c r="P559" i="8"/>
  <c r="Q559" i="8"/>
  <c r="P560" i="8"/>
  <c r="Q560" i="8"/>
  <c r="P561" i="8"/>
  <c r="Q561" i="8" s="1"/>
  <c r="P562" i="8"/>
  <c r="Q562" i="8"/>
  <c r="P563" i="8"/>
  <c r="Q563" i="8" s="1"/>
  <c r="P564" i="8"/>
  <c r="Q564" i="8" s="1"/>
  <c r="P565" i="8"/>
  <c r="Q565" i="8" s="1"/>
  <c r="P566" i="8"/>
  <c r="Q566" i="8" s="1"/>
  <c r="P567" i="8"/>
  <c r="Q567" i="8" s="1"/>
  <c r="P568" i="8"/>
  <c r="Q568" i="8" s="1"/>
  <c r="P569" i="8"/>
  <c r="Q569" i="8" s="1"/>
  <c r="P570" i="8"/>
  <c r="Q570" i="8" s="1"/>
  <c r="P571" i="8"/>
  <c r="Q571" i="8"/>
  <c r="P572" i="8"/>
  <c r="Q572" i="8" s="1"/>
  <c r="P573" i="8"/>
  <c r="Q573" i="8" s="1"/>
  <c r="P574" i="8"/>
  <c r="Q574" i="8" s="1"/>
  <c r="P575" i="8"/>
  <c r="Q575" i="8" s="1"/>
  <c r="P576" i="8"/>
  <c r="Q576" i="8" s="1"/>
  <c r="P577" i="8"/>
  <c r="Q577" i="8"/>
  <c r="P578" i="8"/>
  <c r="Q578" i="8"/>
  <c r="P579" i="8"/>
  <c r="Q579" i="8" s="1"/>
  <c r="P580" i="8"/>
  <c r="Q580" i="8" s="1"/>
  <c r="P581" i="8"/>
  <c r="Q581" i="8" s="1"/>
  <c r="P582" i="8"/>
  <c r="Q582" i="8"/>
  <c r="P583" i="8"/>
  <c r="Q583" i="8" s="1"/>
  <c r="P584" i="8"/>
  <c r="Q584" i="8" s="1"/>
  <c r="P585" i="8"/>
  <c r="P586" i="8"/>
  <c r="Q586" i="8" s="1"/>
  <c r="P587" i="8"/>
  <c r="Q587" i="8" s="1"/>
  <c r="P588" i="8"/>
  <c r="Q588" i="8" s="1"/>
  <c r="P589" i="8"/>
  <c r="Q589" i="8" s="1"/>
  <c r="P590" i="8"/>
  <c r="Q590" i="8" s="1"/>
  <c r="P591" i="8"/>
  <c r="Q591" i="8" s="1"/>
  <c r="P592" i="8"/>
  <c r="Q592" i="8" s="1"/>
  <c r="P593" i="8"/>
  <c r="Q593" i="8" s="1"/>
  <c r="P594" i="8"/>
  <c r="Q594" i="8" s="1"/>
  <c r="P595" i="8"/>
  <c r="Q595" i="8" s="1"/>
  <c r="P596" i="8"/>
  <c r="Q596" i="8" s="1"/>
  <c r="P597" i="8"/>
  <c r="Q597" i="8" s="1"/>
  <c r="P598" i="8"/>
  <c r="Q598" i="8" s="1"/>
  <c r="P599" i="8"/>
  <c r="Q599" i="8" s="1"/>
  <c r="P600" i="8"/>
  <c r="Q600" i="8"/>
  <c r="P601" i="8"/>
  <c r="Q601" i="8" s="1"/>
  <c r="P602" i="8"/>
  <c r="Q602" i="8" s="1"/>
  <c r="P603" i="8"/>
  <c r="Q603" i="8" s="1"/>
  <c r="P604" i="8"/>
  <c r="Q604" i="8"/>
  <c r="P605" i="8"/>
  <c r="Q605" i="8" s="1"/>
  <c r="P606" i="8"/>
  <c r="Q606" i="8" s="1"/>
  <c r="P607" i="8"/>
  <c r="Q607" i="8" s="1"/>
  <c r="P608" i="8"/>
  <c r="Q608" i="8" s="1"/>
  <c r="P609" i="8"/>
  <c r="Q609" i="8" s="1"/>
  <c r="P610" i="8"/>
  <c r="Q610" i="8" s="1"/>
  <c r="P611" i="8"/>
  <c r="Q611" i="8" s="1"/>
  <c r="P612" i="8"/>
  <c r="Q612" i="8" s="1"/>
  <c r="P613" i="8"/>
  <c r="Q613" i="8" s="1"/>
  <c r="P224" i="8"/>
  <c r="Q224" i="8" s="1"/>
  <c r="P225" i="8"/>
  <c r="Q225" i="8" s="1"/>
  <c r="P226" i="8"/>
  <c r="Q226" i="8"/>
  <c r="P227" i="8"/>
  <c r="Q227" i="8" s="1"/>
  <c r="P228" i="8"/>
  <c r="Q228" i="8" s="1"/>
  <c r="P229" i="8"/>
  <c r="Q229" i="8"/>
  <c r="P230" i="8"/>
  <c r="Q230" i="8" s="1"/>
  <c r="P231" i="8"/>
  <c r="Q231" i="8" s="1"/>
  <c r="P232" i="8"/>
  <c r="Q232" i="8" s="1"/>
  <c r="P233" i="8"/>
  <c r="Q233" i="8" s="1"/>
  <c r="P234" i="8"/>
  <c r="Q234" i="8" s="1"/>
  <c r="P235" i="8"/>
  <c r="Q235" i="8"/>
  <c r="P236" i="8"/>
  <c r="Q236" i="8" s="1"/>
  <c r="P237" i="8"/>
  <c r="Q237" i="8"/>
  <c r="P238" i="8"/>
  <c r="Q238" i="8" s="1"/>
  <c r="P239" i="8"/>
  <c r="Q239" i="8" s="1"/>
  <c r="P240" i="8"/>
  <c r="Q240" i="8" s="1"/>
  <c r="P241" i="8"/>
  <c r="Q241" i="8" s="1"/>
  <c r="P242" i="8"/>
  <c r="Q242" i="8"/>
  <c r="P243" i="8"/>
  <c r="Q243" i="8" s="1"/>
  <c r="P244" i="8"/>
  <c r="Q244" i="8" s="1"/>
  <c r="P245" i="8"/>
  <c r="Q245" i="8" s="1"/>
  <c r="P246" i="8"/>
  <c r="Q246" i="8"/>
  <c r="P247" i="8"/>
  <c r="Q247" i="8" s="1"/>
  <c r="P248" i="8"/>
  <c r="Q248" i="8" s="1"/>
  <c r="P249" i="8"/>
  <c r="Q249" i="8"/>
  <c r="P250" i="8"/>
  <c r="Q250" i="8" s="1"/>
  <c r="P251" i="8"/>
  <c r="Q251" i="8"/>
  <c r="P252" i="8"/>
  <c r="Q252" i="8" s="1"/>
  <c r="P253" i="8"/>
  <c r="Q253" i="8" s="1"/>
  <c r="P254" i="8"/>
  <c r="Q254" i="8" s="1"/>
  <c r="P255" i="8"/>
  <c r="Q255" i="8"/>
  <c r="P256" i="8"/>
  <c r="Q256" i="8" s="1"/>
  <c r="P257" i="8"/>
  <c r="Q257" i="8" s="1"/>
  <c r="P258" i="8"/>
  <c r="Q258" i="8"/>
  <c r="P259" i="8"/>
  <c r="Q259" i="8" s="1"/>
  <c r="P260" i="8"/>
  <c r="Q260" i="8" s="1"/>
  <c r="P261" i="8"/>
  <c r="Q261" i="8" s="1"/>
  <c r="P262" i="8"/>
  <c r="Q262" i="8" s="1"/>
  <c r="P263" i="8"/>
  <c r="Q263" i="8" s="1"/>
  <c r="P264" i="8"/>
  <c r="Q264" i="8" s="1"/>
  <c r="P265" i="8"/>
  <c r="Q265" i="8" s="1"/>
  <c r="P266" i="8"/>
  <c r="Q266" i="8" s="1"/>
  <c r="P267" i="8"/>
  <c r="Q267" i="8"/>
  <c r="P268" i="8"/>
  <c r="Q268" i="8" s="1"/>
  <c r="P269" i="8"/>
  <c r="Q269" i="8"/>
  <c r="P270" i="8"/>
  <c r="Q270" i="8" s="1"/>
  <c r="P271" i="8"/>
  <c r="Q271" i="8" s="1"/>
  <c r="P272" i="8"/>
  <c r="Q272" i="8" s="1"/>
  <c r="P273" i="8"/>
  <c r="Q273" i="8" s="1"/>
  <c r="P274" i="8"/>
  <c r="Q274" i="8"/>
  <c r="P275" i="8"/>
  <c r="Q275" i="8" s="1"/>
  <c r="P276" i="8"/>
  <c r="Q276" i="8" s="1"/>
  <c r="P277" i="8"/>
  <c r="Q277" i="8" s="1"/>
  <c r="P278" i="8"/>
  <c r="Q278" i="8"/>
  <c r="P279" i="8"/>
  <c r="Q279" i="8" s="1"/>
  <c r="P280" i="8"/>
  <c r="Q280" i="8" s="1"/>
  <c r="P281" i="8"/>
  <c r="Q281" i="8"/>
  <c r="P282" i="8"/>
  <c r="P283" i="8"/>
  <c r="Q283" i="8"/>
  <c r="P284" i="8"/>
  <c r="Q284" i="8" s="1"/>
  <c r="P285" i="8"/>
  <c r="Q285" i="8"/>
  <c r="P286" i="8"/>
  <c r="Q286" i="8" s="1"/>
  <c r="P287" i="8"/>
  <c r="Q287" i="8"/>
  <c r="P288" i="8"/>
  <c r="Q288" i="8" s="1"/>
  <c r="P289" i="8"/>
  <c r="Q289" i="8"/>
  <c r="P290" i="8"/>
  <c r="Q290" i="8" s="1"/>
  <c r="P291" i="8"/>
  <c r="Q291" i="8"/>
  <c r="P292" i="8"/>
  <c r="Q292" i="8"/>
  <c r="P293" i="8"/>
  <c r="Q293" i="8"/>
  <c r="P294" i="8"/>
  <c r="Q294" i="8" s="1"/>
  <c r="P295" i="8"/>
  <c r="Q295" i="8"/>
  <c r="P296" i="8"/>
  <c r="Q296" i="8"/>
  <c r="P297" i="8"/>
  <c r="Q297" i="8"/>
  <c r="P298" i="8"/>
  <c r="Q298" i="8" s="1"/>
  <c r="P299" i="8"/>
  <c r="Q299" i="8"/>
  <c r="P300" i="8"/>
  <c r="Q300" i="8" s="1"/>
  <c r="P301" i="8"/>
  <c r="Q301" i="8"/>
  <c r="P302" i="8"/>
  <c r="Q302" i="8" s="1"/>
  <c r="P303" i="8"/>
  <c r="Q303" i="8"/>
  <c r="P304" i="8"/>
  <c r="Q304" i="8"/>
  <c r="P305" i="8"/>
  <c r="Q305" i="8"/>
  <c r="P306" i="8"/>
  <c r="Q306" i="8" s="1"/>
  <c r="P307" i="8"/>
  <c r="Q307" i="8"/>
  <c r="P308" i="8"/>
  <c r="Q308" i="8"/>
  <c r="P309" i="8"/>
  <c r="Q309" i="8"/>
  <c r="P310" i="8"/>
  <c r="Q310" i="8" s="1"/>
  <c r="P311" i="8"/>
  <c r="Q311" i="8"/>
  <c r="P312" i="8"/>
  <c r="Q312" i="8"/>
  <c r="P313" i="8"/>
  <c r="Q313" i="8"/>
  <c r="P314" i="8"/>
  <c r="Q314" i="8" s="1"/>
  <c r="P315" i="8"/>
  <c r="Q315" i="8"/>
  <c r="P316" i="8"/>
  <c r="Q316" i="8" s="1"/>
  <c r="P317" i="8"/>
  <c r="Q317" i="8"/>
  <c r="P318" i="8"/>
  <c r="Q318" i="8" s="1"/>
  <c r="P319" i="8"/>
  <c r="Q319" i="8"/>
  <c r="P320" i="8"/>
  <c r="Q320" i="8" s="1"/>
  <c r="P321" i="8"/>
  <c r="Q321" i="8"/>
  <c r="P322" i="8"/>
  <c r="Q322" i="8" s="1"/>
  <c r="P323" i="8"/>
  <c r="Q323" i="8"/>
  <c r="P324" i="8"/>
  <c r="Q324" i="8"/>
  <c r="P325" i="8"/>
  <c r="Q325" i="8"/>
  <c r="P326" i="8"/>
  <c r="Q326" i="8" s="1"/>
  <c r="P327" i="8"/>
  <c r="Q327" i="8"/>
  <c r="P328" i="8"/>
  <c r="Q328" i="8"/>
  <c r="P329" i="8"/>
  <c r="Q329" i="8"/>
  <c r="P330" i="8"/>
  <c r="Q330" i="8" s="1"/>
  <c r="P331" i="8"/>
  <c r="Q331" i="8"/>
  <c r="P332" i="8"/>
  <c r="Q332" i="8" s="1"/>
  <c r="P333" i="8"/>
  <c r="Q333" i="8"/>
  <c r="P334" i="8"/>
  <c r="Q334" i="8" s="1"/>
  <c r="P335" i="8"/>
  <c r="Q335" i="8"/>
  <c r="P336" i="8"/>
  <c r="Q336" i="8"/>
  <c r="P337" i="8"/>
  <c r="Q337" i="8"/>
  <c r="P338" i="8"/>
  <c r="Q338" i="8" s="1"/>
  <c r="P339" i="8"/>
  <c r="Q339" i="8"/>
  <c r="P340" i="8"/>
  <c r="Q340" i="8"/>
  <c r="P341" i="8"/>
  <c r="Q341" i="8"/>
  <c r="P342" i="8"/>
  <c r="Q342" i="8" s="1"/>
  <c r="P343" i="8"/>
  <c r="Q343" i="8"/>
  <c r="P344" i="8"/>
  <c r="Q344" i="8"/>
  <c r="P345" i="8"/>
  <c r="Q345" i="8"/>
  <c r="P346" i="8"/>
  <c r="Q346" i="8" s="1"/>
  <c r="P347" i="8"/>
  <c r="Q347" i="8"/>
  <c r="P348" i="8"/>
  <c r="Q348" i="8" s="1"/>
  <c r="P349" i="8"/>
  <c r="Q349" i="8"/>
  <c r="P350" i="8"/>
  <c r="Q350" i="8" s="1"/>
  <c r="P351" i="8"/>
  <c r="Q351" i="8"/>
  <c r="P352" i="8"/>
  <c r="P353" i="8"/>
  <c r="Q353" i="8" s="1"/>
  <c r="P354" i="8"/>
  <c r="Q354" i="8" s="1"/>
  <c r="P355" i="8"/>
  <c r="Q355" i="8" s="1"/>
  <c r="P356" i="8"/>
  <c r="Q356" i="8"/>
  <c r="P357" i="8"/>
  <c r="Q357" i="8" s="1"/>
  <c r="P358" i="8"/>
  <c r="Q358" i="8" s="1"/>
  <c r="P359" i="8"/>
  <c r="Q359" i="8"/>
  <c r="P360" i="8"/>
  <c r="Q360" i="8" s="1"/>
  <c r="P361" i="8"/>
  <c r="Q361" i="8" s="1"/>
  <c r="P362" i="8"/>
  <c r="Q362" i="8"/>
  <c r="P363" i="8"/>
  <c r="Q363" i="8" s="1"/>
  <c r="P364" i="8"/>
  <c r="Q364" i="8" s="1"/>
  <c r="P365" i="8"/>
  <c r="Q365" i="8" s="1"/>
  <c r="P366" i="8"/>
  <c r="Q366" i="8" s="1"/>
  <c r="P367" i="8"/>
  <c r="Q367" i="8" s="1"/>
  <c r="P368" i="8"/>
  <c r="Q368" i="8"/>
  <c r="P369" i="8"/>
  <c r="Q369" i="8" s="1"/>
  <c r="P370" i="8"/>
  <c r="Q370" i="8"/>
  <c r="P371" i="8"/>
  <c r="Q371" i="8" s="1"/>
  <c r="P372" i="8"/>
  <c r="Q372" i="8" s="1"/>
  <c r="P373" i="8"/>
  <c r="Q373" i="8" s="1"/>
  <c r="P374" i="8"/>
  <c r="Q374" i="8" s="1"/>
  <c r="P375" i="8"/>
  <c r="Q375" i="8"/>
  <c r="P376" i="8"/>
  <c r="Q376" i="8" s="1"/>
  <c r="P377" i="8"/>
  <c r="Q377" i="8" s="1"/>
  <c r="P378" i="8"/>
  <c r="Q378" i="8" s="1"/>
  <c r="P379" i="8"/>
  <c r="Q379" i="8"/>
  <c r="P380" i="8"/>
  <c r="Q380" i="8" s="1"/>
  <c r="P381" i="8"/>
  <c r="Q381" i="8" s="1"/>
  <c r="P382" i="8"/>
  <c r="Q382" i="8"/>
  <c r="P383" i="8"/>
  <c r="Q383" i="8" s="1"/>
  <c r="P384" i="8"/>
  <c r="Q384" i="8"/>
  <c r="P385" i="8"/>
  <c r="Q385" i="8" s="1"/>
  <c r="P386" i="8"/>
  <c r="Q386" i="8" s="1"/>
  <c r="P387" i="8"/>
  <c r="Q387" i="8" s="1"/>
  <c r="P388" i="8"/>
  <c r="Q388" i="8"/>
  <c r="P389" i="8"/>
  <c r="Q389" i="8" s="1"/>
  <c r="P390" i="8"/>
  <c r="Q390" i="8" s="1"/>
  <c r="P391" i="8"/>
  <c r="Q391" i="8"/>
  <c r="P392" i="8"/>
  <c r="Q392" i="8" s="1"/>
  <c r="P393" i="8"/>
  <c r="Q393" i="8" s="1"/>
  <c r="P394" i="8"/>
  <c r="Q394" i="8" s="1"/>
  <c r="P395" i="8"/>
  <c r="Q395" i="8" s="1"/>
  <c r="P396" i="8"/>
  <c r="Q396" i="8" s="1"/>
  <c r="P397" i="8"/>
  <c r="Q397" i="8" s="1"/>
  <c r="P398" i="8"/>
  <c r="Q398" i="8" s="1"/>
  <c r="P399" i="8"/>
  <c r="Q399" i="8" s="1"/>
  <c r="P400" i="8"/>
  <c r="P401" i="8"/>
  <c r="Q401" i="8" s="1"/>
  <c r="P402" i="8"/>
  <c r="Q402" i="8"/>
  <c r="P403" i="8"/>
  <c r="Q403" i="8"/>
  <c r="P404" i="8"/>
  <c r="Q404" i="8" s="1"/>
  <c r="P405" i="8"/>
  <c r="Q405" i="8" s="1"/>
  <c r="P406" i="8"/>
  <c r="Q406" i="8"/>
  <c r="P407" i="8"/>
  <c r="Q407" i="8"/>
  <c r="P408" i="8"/>
  <c r="Q408" i="8" s="1"/>
  <c r="P409" i="8"/>
  <c r="Q409" i="8" s="1"/>
  <c r="B8" i="6"/>
  <c r="C8" i="6"/>
  <c r="B9" i="6"/>
  <c r="C9" i="6"/>
  <c r="B10" i="6"/>
  <c r="C10" i="6"/>
  <c r="B11" i="6"/>
  <c r="C11" i="6"/>
  <c r="B12" i="6"/>
  <c r="C12"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M367"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7"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F3" i="16"/>
  <c r="G3" i="16"/>
  <c r="H3" i="16"/>
  <c r="I3" i="16"/>
  <c r="K3" i="16"/>
  <c r="L3" i="16"/>
  <c r="F4" i="16"/>
  <c r="G4" i="16"/>
  <c r="H4" i="16"/>
  <c r="I4" i="16"/>
  <c r="K4" i="16"/>
  <c r="L4" i="16"/>
  <c r="F5" i="16"/>
  <c r="G5" i="16"/>
  <c r="H5" i="16"/>
  <c r="I5" i="16"/>
  <c r="K5" i="16"/>
  <c r="L5" i="16"/>
  <c r="F6" i="16"/>
  <c r="G6" i="16"/>
  <c r="H6" i="16"/>
  <c r="I6" i="16"/>
  <c r="K6" i="16"/>
  <c r="L6" i="16"/>
  <c r="F7" i="16"/>
  <c r="G7" i="16"/>
  <c r="H7" i="16"/>
  <c r="I7" i="16"/>
  <c r="K7" i="16"/>
  <c r="L7" i="16"/>
  <c r="F8" i="16"/>
  <c r="G8" i="16"/>
  <c r="H8" i="16"/>
  <c r="I8" i="16"/>
  <c r="K8" i="16"/>
  <c r="L8" i="16"/>
  <c r="F9" i="16"/>
  <c r="G9" i="16"/>
  <c r="H9" i="16"/>
  <c r="I9" i="16"/>
  <c r="K9" i="16"/>
  <c r="L9" i="16"/>
  <c r="F10" i="16"/>
  <c r="G10" i="16"/>
  <c r="H10" i="16"/>
  <c r="I10" i="16"/>
  <c r="K10" i="16"/>
  <c r="L10" i="16"/>
  <c r="F11" i="16"/>
  <c r="G11" i="16"/>
  <c r="H11" i="16"/>
  <c r="I11" i="16"/>
  <c r="K11" i="16"/>
  <c r="L11" i="16"/>
  <c r="F12" i="16"/>
  <c r="G12" i="16"/>
  <c r="H12" i="16"/>
  <c r="I12" i="16"/>
  <c r="K12" i="16"/>
  <c r="L12" i="16"/>
  <c r="F13" i="16"/>
  <c r="G13" i="16"/>
  <c r="H13" i="16"/>
  <c r="I13" i="16"/>
  <c r="K13" i="16"/>
  <c r="L13" i="16"/>
  <c r="F14" i="16"/>
  <c r="G14" i="16"/>
  <c r="H14" i="16"/>
  <c r="I14" i="16"/>
  <c r="K14" i="16"/>
  <c r="L14" i="16"/>
  <c r="F15" i="16"/>
  <c r="G15" i="16"/>
  <c r="H15" i="16"/>
  <c r="I15" i="16"/>
  <c r="K15" i="16"/>
  <c r="L15" i="16"/>
  <c r="F16" i="16"/>
  <c r="G16" i="16"/>
  <c r="H16" i="16"/>
  <c r="I16" i="16"/>
  <c r="K16" i="16"/>
  <c r="L16" i="16"/>
  <c r="F17" i="16"/>
  <c r="G17" i="16"/>
  <c r="H17" i="16"/>
  <c r="I17" i="16"/>
  <c r="K17" i="16"/>
  <c r="L17" i="16"/>
  <c r="F18" i="16"/>
  <c r="G18" i="16"/>
  <c r="H18" i="16"/>
  <c r="I18" i="16"/>
  <c r="K18" i="16"/>
  <c r="L18" i="16"/>
  <c r="F19" i="16"/>
  <c r="G19" i="16"/>
  <c r="H19" i="16"/>
  <c r="I19" i="16"/>
  <c r="K19" i="16"/>
  <c r="L19" i="16"/>
  <c r="F20" i="16"/>
  <c r="G20" i="16"/>
  <c r="H20" i="16"/>
  <c r="I20" i="16"/>
  <c r="K20" i="16"/>
  <c r="L20" i="16"/>
  <c r="F21" i="16"/>
  <c r="G21" i="16"/>
  <c r="H21" i="16"/>
  <c r="I21" i="16"/>
  <c r="K21" i="16"/>
  <c r="L21" i="16"/>
  <c r="F22" i="16"/>
  <c r="G22" i="16"/>
  <c r="H22" i="16"/>
  <c r="I22" i="16"/>
  <c r="K22" i="16"/>
  <c r="L22" i="16"/>
  <c r="F23" i="16"/>
  <c r="G23" i="16"/>
  <c r="H23" i="16"/>
  <c r="I23" i="16"/>
  <c r="K23" i="16"/>
  <c r="L23" i="16"/>
  <c r="F24" i="16"/>
  <c r="G24" i="16"/>
  <c r="H24" i="16"/>
  <c r="I24" i="16"/>
  <c r="K24" i="16"/>
  <c r="L24" i="16"/>
  <c r="F25" i="16"/>
  <c r="G25" i="16"/>
  <c r="H25" i="16"/>
  <c r="I25" i="16"/>
  <c r="K25" i="16"/>
  <c r="L25" i="16"/>
  <c r="F26" i="16"/>
  <c r="G26" i="16"/>
  <c r="H26" i="16"/>
  <c r="I26" i="16"/>
  <c r="K26" i="16"/>
  <c r="L26" i="16"/>
  <c r="F27" i="16"/>
  <c r="G27" i="16"/>
  <c r="H27" i="16"/>
  <c r="I27" i="16"/>
  <c r="K27" i="16"/>
  <c r="L27" i="16"/>
  <c r="F28" i="16"/>
  <c r="G28" i="16"/>
  <c r="H28" i="16"/>
  <c r="I28" i="16"/>
  <c r="K28" i="16"/>
  <c r="L28" i="16"/>
  <c r="F29" i="16"/>
  <c r="G29" i="16"/>
  <c r="H29" i="16"/>
  <c r="I29" i="16"/>
  <c r="K29" i="16"/>
  <c r="L29" i="16"/>
  <c r="F30" i="16"/>
  <c r="G30" i="16"/>
  <c r="H30" i="16"/>
  <c r="I30" i="16"/>
  <c r="K30" i="16"/>
  <c r="L30" i="16"/>
  <c r="F31" i="16"/>
  <c r="G31" i="16"/>
  <c r="H31" i="16"/>
  <c r="I31" i="16"/>
  <c r="K31" i="16"/>
  <c r="L31" i="16"/>
  <c r="F32" i="16"/>
  <c r="G32" i="16"/>
  <c r="H32" i="16"/>
  <c r="I32" i="16"/>
  <c r="K32" i="16"/>
  <c r="L32" i="16"/>
  <c r="F33" i="16"/>
  <c r="G33" i="16"/>
  <c r="H33" i="16"/>
  <c r="I33" i="16"/>
  <c r="K33" i="16"/>
  <c r="L33" i="16"/>
  <c r="F34" i="16"/>
  <c r="G34" i="16"/>
  <c r="H34" i="16"/>
  <c r="I34" i="16"/>
  <c r="K34" i="16"/>
  <c r="L34" i="16"/>
  <c r="F35" i="16"/>
  <c r="G35" i="16"/>
  <c r="H35" i="16"/>
  <c r="I35" i="16"/>
  <c r="K35" i="16"/>
  <c r="L35" i="16"/>
  <c r="F36" i="16"/>
  <c r="G36" i="16"/>
  <c r="H36" i="16"/>
  <c r="I36" i="16"/>
  <c r="K36" i="16"/>
  <c r="L36" i="16"/>
  <c r="F37" i="16"/>
  <c r="G37" i="16"/>
  <c r="H37" i="16"/>
  <c r="I37" i="16"/>
  <c r="K37" i="16"/>
  <c r="L37" i="16"/>
  <c r="F38" i="16"/>
  <c r="G38" i="16"/>
  <c r="H38" i="16"/>
  <c r="I38" i="16"/>
  <c r="K38" i="16"/>
  <c r="L38" i="16"/>
  <c r="F39" i="16"/>
  <c r="G39" i="16"/>
  <c r="H39" i="16"/>
  <c r="I39" i="16"/>
  <c r="K39" i="16"/>
  <c r="L39" i="16"/>
  <c r="F40" i="16"/>
  <c r="G40" i="16"/>
  <c r="H40" i="16"/>
  <c r="I40" i="16"/>
  <c r="K40" i="16"/>
  <c r="L40" i="16"/>
  <c r="F41" i="16"/>
  <c r="G41" i="16"/>
  <c r="H41" i="16"/>
  <c r="I41" i="16"/>
  <c r="K41" i="16"/>
  <c r="L41" i="16"/>
  <c r="F42" i="16"/>
  <c r="G42" i="16"/>
  <c r="H42" i="16"/>
  <c r="I42" i="16"/>
  <c r="K42" i="16"/>
  <c r="L42" i="16"/>
  <c r="F43" i="16"/>
  <c r="G43" i="16"/>
  <c r="H43" i="16"/>
  <c r="I43" i="16"/>
  <c r="K43" i="16"/>
  <c r="L43" i="16"/>
  <c r="F44" i="16"/>
  <c r="G44" i="16"/>
  <c r="H44" i="16"/>
  <c r="I44" i="16"/>
  <c r="K44" i="16"/>
  <c r="L44" i="16"/>
  <c r="F45" i="16"/>
  <c r="G45" i="16"/>
  <c r="H45" i="16"/>
  <c r="I45" i="16"/>
  <c r="K45" i="16"/>
  <c r="L45" i="16"/>
  <c r="F46" i="16"/>
  <c r="G46" i="16"/>
  <c r="H46" i="16"/>
  <c r="I46" i="16"/>
  <c r="K46" i="16"/>
  <c r="L46" i="16"/>
  <c r="F47" i="16"/>
  <c r="G47" i="16"/>
  <c r="H47" i="16"/>
  <c r="I47" i="16"/>
  <c r="K47" i="16"/>
  <c r="L47" i="16"/>
  <c r="F48" i="16"/>
  <c r="G48" i="16"/>
  <c r="H48" i="16"/>
  <c r="I48" i="16"/>
  <c r="K48" i="16"/>
  <c r="L48" i="16"/>
  <c r="F49" i="16"/>
  <c r="G49" i="16"/>
  <c r="H49" i="16"/>
  <c r="I49" i="16"/>
  <c r="K49" i="16"/>
  <c r="L49" i="16"/>
  <c r="F50" i="16"/>
  <c r="G50" i="16"/>
  <c r="H50" i="16"/>
  <c r="I50" i="16"/>
  <c r="K50" i="16"/>
  <c r="L50" i="16"/>
  <c r="F51" i="16"/>
  <c r="G51" i="16"/>
  <c r="H51" i="16"/>
  <c r="I51" i="16"/>
  <c r="K51" i="16"/>
  <c r="L51" i="16"/>
  <c r="F52" i="16"/>
  <c r="G52" i="16"/>
  <c r="H52" i="16"/>
  <c r="I52" i="16"/>
  <c r="K52" i="16"/>
  <c r="L52" i="16"/>
  <c r="F53" i="16"/>
  <c r="G53" i="16"/>
  <c r="H53" i="16"/>
  <c r="I53" i="16"/>
  <c r="K53" i="16"/>
  <c r="L53" i="16"/>
  <c r="F54" i="16"/>
  <c r="G54" i="16"/>
  <c r="H54" i="16"/>
  <c r="I54" i="16"/>
  <c r="K54" i="16"/>
  <c r="L54" i="16"/>
  <c r="F55" i="16"/>
  <c r="G55" i="16"/>
  <c r="H55" i="16"/>
  <c r="I55" i="16"/>
  <c r="K55" i="16"/>
  <c r="L55" i="16"/>
  <c r="F56" i="16"/>
  <c r="G56" i="16"/>
  <c r="H56" i="16"/>
  <c r="I56" i="16"/>
  <c r="K56" i="16"/>
  <c r="L56" i="16"/>
  <c r="F57" i="16"/>
  <c r="G57" i="16"/>
  <c r="H57" i="16"/>
  <c r="I57" i="16"/>
  <c r="K57" i="16"/>
  <c r="L57" i="16"/>
  <c r="F58" i="16"/>
  <c r="G58" i="16"/>
  <c r="H58" i="16"/>
  <c r="I58" i="16"/>
  <c r="K58" i="16"/>
  <c r="L58" i="16"/>
  <c r="F59" i="16"/>
  <c r="G59" i="16"/>
  <c r="H59" i="16"/>
  <c r="I59" i="16"/>
  <c r="K59" i="16"/>
  <c r="L59" i="16"/>
  <c r="F60" i="16"/>
  <c r="G60" i="16"/>
  <c r="H60" i="16"/>
  <c r="I60" i="16"/>
  <c r="K60" i="16"/>
  <c r="L60" i="16"/>
  <c r="F61" i="16"/>
  <c r="G61" i="16"/>
  <c r="H61" i="16"/>
  <c r="I61" i="16"/>
  <c r="K61" i="16"/>
  <c r="L61" i="16"/>
  <c r="F62" i="16"/>
  <c r="G62" i="16"/>
  <c r="H62" i="16"/>
  <c r="I62" i="16"/>
  <c r="K62" i="16"/>
  <c r="L62" i="16"/>
  <c r="F63" i="16"/>
  <c r="G63" i="16"/>
  <c r="H63" i="16"/>
  <c r="I63" i="16"/>
  <c r="K63" i="16"/>
  <c r="L63" i="16"/>
  <c r="F64" i="16"/>
  <c r="G64" i="16"/>
  <c r="H64" i="16"/>
  <c r="I64" i="16"/>
  <c r="K64" i="16"/>
  <c r="L64" i="16"/>
  <c r="F65" i="16"/>
  <c r="G65" i="16"/>
  <c r="H65" i="16"/>
  <c r="I65" i="16"/>
  <c r="K65" i="16"/>
  <c r="L65" i="16"/>
  <c r="F66" i="16"/>
  <c r="G66" i="16"/>
  <c r="H66" i="16"/>
  <c r="I66" i="16"/>
  <c r="K66" i="16"/>
  <c r="L66" i="16"/>
  <c r="F67" i="16"/>
  <c r="G67" i="16"/>
  <c r="H67" i="16"/>
  <c r="I67" i="16"/>
  <c r="K67" i="16"/>
  <c r="L67" i="16"/>
  <c r="F68" i="16"/>
  <c r="G68" i="16"/>
  <c r="H68" i="16"/>
  <c r="I68" i="16"/>
  <c r="K68" i="16"/>
  <c r="L68" i="16"/>
  <c r="F69" i="16"/>
  <c r="G69" i="16"/>
  <c r="H69" i="16"/>
  <c r="I69" i="16"/>
  <c r="K69" i="16"/>
  <c r="L69" i="16"/>
  <c r="F70" i="16"/>
  <c r="G70" i="16"/>
  <c r="H70" i="16"/>
  <c r="I70" i="16"/>
  <c r="K70" i="16"/>
  <c r="L70" i="16"/>
  <c r="F71" i="16"/>
  <c r="G71" i="16"/>
  <c r="H71" i="16"/>
  <c r="I71" i="16"/>
  <c r="K71" i="16"/>
  <c r="L71" i="16"/>
  <c r="F72" i="16"/>
  <c r="G72" i="16"/>
  <c r="H72" i="16"/>
  <c r="I72" i="16"/>
  <c r="K72" i="16"/>
  <c r="L72" i="16"/>
  <c r="F73" i="16"/>
  <c r="G73" i="16"/>
  <c r="H73" i="16"/>
  <c r="I73" i="16"/>
  <c r="K73" i="16"/>
  <c r="L73" i="16"/>
  <c r="F74" i="16"/>
  <c r="G74" i="16"/>
  <c r="H74" i="16"/>
  <c r="I74" i="16"/>
  <c r="K74" i="16"/>
  <c r="L74" i="16"/>
  <c r="F75" i="16"/>
  <c r="G75" i="16"/>
  <c r="H75" i="16"/>
  <c r="I75" i="16"/>
  <c r="K75" i="16"/>
  <c r="L75" i="16"/>
  <c r="F76" i="16"/>
  <c r="G76" i="16"/>
  <c r="H76" i="16"/>
  <c r="I76" i="16"/>
  <c r="K76" i="16"/>
  <c r="L76" i="16"/>
  <c r="F77" i="16"/>
  <c r="G77" i="16"/>
  <c r="H77" i="16"/>
  <c r="I77" i="16"/>
  <c r="K77" i="16"/>
  <c r="L77" i="16"/>
  <c r="F78" i="16"/>
  <c r="G78" i="16"/>
  <c r="H78" i="16"/>
  <c r="I78" i="16"/>
  <c r="K78" i="16"/>
  <c r="L78" i="16"/>
  <c r="F79" i="16"/>
  <c r="G79" i="16"/>
  <c r="H79" i="16"/>
  <c r="I79" i="16"/>
  <c r="K79" i="16"/>
  <c r="L79" i="16"/>
  <c r="F80" i="16"/>
  <c r="G80" i="16"/>
  <c r="H80" i="16"/>
  <c r="I80" i="16"/>
  <c r="K80" i="16"/>
  <c r="L80" i="16"/>
  <c r="F81" i="16"/>
  <c r="G81" i="16"/>
  <c r="H81" i="16"/>
  <c r="I81" i="16"/>
  <c r="K81" i="16"/>
  <c r="L81" i="16"/>
  <c r="F82" i="16"/>
  <c r="G82" i="16"/>
  <c r="H82" i="16"/>
  <c r="I82" i="16"/>
  <c r="K82" i="16"/>
  <c r="L82" i="16"/>
  <c r="F83" i="16"/>
  <c r="G83" i="16"/>
  <c r="H83" i="16"/>
  <c r="I83" i="16"/>
  <c r="K83" i="16"/>
  <c r="L83" i="16"/>
  <c r="F84" i="16"/>
  <c r="G84" i="16"/>
  <c r="H84" i="16"/>
  <c r="I84" i="16"/>
  <c r="K84" i="16"/>
  <c r="L84" i="16"/>
  <c r="F85" i="16"/>
  <c r="G85" i="16"/>
  <c r="H85" i="16"/>
  <c r="I85" i="16"/>
  <c r="K85" i="16"/>
  <c r="L85" i="16"/>
  <c r="F86" i="16"/>
  <c r="G86" i="16"/>
  <c r="H86" i="16"/>
  <c r="I86" i="16"/>
  <c r="K86" i="16"/>
  <c r="L86" i="16"/>
  <c r="F87" i="16"/>
  <c r="G87" i="16"/>
  <c r="H87" i="16"/>
  <c r="I87" i="16"/>
  <c r="K87" i="16"/>
  <c r="L87" i="16"/>
  <c r="F88" i="16"/>
  <c r="G88" i="16"/>
  <c r="H88" i="16"/>
  <c r="I88" i="16"/>
  <c r="K88" i="16"/>
  <c r="L88" i="16"/>
  <c r="F89" i="16"/>
  <c r="G89" i="16"/>
  <c r="H89" i="16"/>
  <c r="I89" i="16"/>
  <c r="K89" i="16"/>
  <c r="L89" i="16"/>
  <c r="F90" i="16"/>
  <c r="G90" i="16"/>
  <c r="H90" i="16"/>
  <c r="I90" i="16"/>
  <c r="K90" i="16"/>
  <c r="L90" i="16"/>
  <c r="F91" i="16"/>
  <c r="G91" i="16"/>
  <c r="H91" i="16"/>
  <c r="I91" i="16"/>
  <c r="K91" i="16"/>
  <c r="L91" i="16"/>
  <c r="F92" i="16"/>
  <c r="G92" i="16"/>
  <c r="H92" i="16"/>
  <c r="I92" i="16"/>
  <c r="K92" i="16"/>
  <c r="L92" i="16"/>
  <c r="F93" i="16"/>
  <c r="G93" i="16"/>
  <c r="H93" i="16"/>
  <c r="I93" i="16"/>
  <c r="K93" i="16"/>
  <c r="L93" i="16"/>
  <c r="F94" i="16"/>
  <c r="G94" i="16"/>
  <c r="H94" i="16"/>
  <c r="I94" i="16"/>
  <c r="K94" i="16"/>
  <c r="L94" i="16"/>
  <c r="F95" i="16"/>
  <c r="G95" i="16"/>
  <c r="H95" i="16"/>
  <c r="I95" i="16"/>
  <c r="K95" i="16"/>
  <c r="L95" i="16"/>
  <c r="F96" i="16"/>
  <c r="G96" i="16"/>
  <c r="H96" i="16"/>
  <c r="I96" i="16"/>
  <c r="K96" i="16"/>
  <c r="L96" i="16"/>
  <c r="F97" i="16"/>
  <c r="G97" i="16"/>
  <c r="H97" i="16"/>
  <c r="I97" i="16"/>
  <c r="K97" i="16"/>
  <c r="L97" i="16"/>
  <c r="F98" i="16"/>
  <c r="G98" i="16"/>
  <c r="H98" i="16"/>
  <c r="I98" i="16"/>
  <c r="K98" i="16"/>
  <c r="L98" i="16"/>
  <c r="F99" i="16"/>
  <c r="G99" i="16"/>
  <c r="H99" i="16"/>
  <c r="I99" i="16"/>
  <c r="K99" i="16"/>
  <c r="L99" i="16"/>
  <c r="F100" i="16"/>
  <c r="G100" i="16"/>
  <c r="H100" i="16"/>
  <c r="I100" i="16"/>
  <c r="K100" i="16"/>
  <c r="L100" i="16"/>
  <c r="F101" i="16"/>
  <c r="G101" i="16"/>
  <c r="H101" i="16"/>
  <c r="I101" i="16"/>
  <c r="K101" i="16"/>
  <c r="L101" i="16"/>
  <c r="F102" i="16"/>
  <c r="G102" i="16"/>
  <c r="H102" i="16"/>
  <c r="I102" i="16"/>
  <c r="K102" i="16"/>
  <c r="L102" i="16"/>
  <c r="F103" i="16"/>
  <c r="G103" i="16"/>
  <c r="H103" i="16"/>
  <c r="I103" i="16"/>
  <c r="K103" i="16"/>
  <c r="L103" i="16"/>
  <c r="F104" i="16"/>
  <c r="G104" i="16"/>
  <c r="H104" i="16"/>
  <c r="I104" i="16"/>
  <c r="K104" i="16"/>
  <c r="L104" i="16"/>
  <c r="F105" i="16"/>
  <c r="G105" i="16"/>
  <c r="H105" i="16"/>
  <c r="I105" i="16"/>
  <c r="K105" i="16"/>
  <c r="L105" i="16"/>
  <c r="F106" i="16"/>
  <c r="G106" i="16"/>
  <c r="H106" i="16"/>
  <c r="I106" i="16"/>
  <c r="K106" i="12" s="1"/>
  <c r="K106" i="16"/>
  <c r="L106" i="12"/>
  <c r="L106" i="16"/>
  <c r="F107" i="16"/>
  <c r="G107" i="16"/>
  <c r="H107" i="16"/>
  <c r="I107" i="16"/>
  <c r="K107" i="16"/>
  <c r="L107" i="16"/>
  <c r="F108" i="16"/>
  <c r="G108" i="16"/>
  <c r="H108" i="16"/>
  <c r="I108" i="16"/>
  <c r="K108" i="16"/>
  <c r="L108" i="16"/>
  <c r="F109" i="16"/>
  <c r="G109" i="16"/>
  <c r="H109" i="16"/>
  <c r="I109" i="16"/>
  <c r="K109" i="16"/>
  <c r="L109" i="16"/>
  <c r="F110" i="16"/>
  <c r="G110" i="16"/>
  <c r="H110" i="16"/>
  <c r="I110" i="16"/>
  <c r="K110" i="16"/>
  <c r="L110" i="16"/>
  <c r="F111" i="16"/>
  <c r="G111" i="16"/>
  <c r="H111" i="16"/>
  <c r="I111" i="16"/>
  <c r="K111" i="16"/>
  <c r="L111" i="16"/>
  <c r="F112" i="16"/>
  <c r="G112" i="16"/>
  <c r="H112" i="16"/>
  <c r="I112" i="16"/>
  <c r="K112" i="16"/>
  <c r="L112" i="16"/>
  <c r="F113" i="16"/>
  <c r="G113" i="16"/>
  <c r="H113" i="16"/>
  <c r="I113" i="16"/>
  <c r="K113" i="16"/>
  <c r="L113" i="16"/>
  <c r="F114" i="16"/>
  <c r="G114" i="16"/>
  <c r="H114" i="16"/>
  <c r="I114" i="16"/>
  <c r="K114" i="16"/>
  <c r="L114" i="16"/>
  <c r="F115" i="16"/>
  <c r="G115" i="16"/>
  <c r="H115" i="16"/>
  <c r="I115" i="16"/>
  <c r="K115" i="16"/>
  <c r="L115" i="16"/>
  <c r="F116" i="16"/>
  <c r="G116" i="16"/>
  <c r="H116" i="16"/>
  <c r="I116" i="16"/>
  <c r="K116" i="16"/>
  <c r="L116" i="16"/>
  <c r="F117" i="16"/>
  <c r="G117" i="16"/>
  <c r="H117" i="16"/>
  <c r="I117" i="16"/>
  <c r="K117" i="16"/>
  <c r="L117" i="16"/>
  <c r="F118" i="16"/>
  <c r="G118" i="16"/>
  <c r="H118" i="16"/>
  <c r="I118" i="16"/>
  <c r="K118" i="16"/>
  <c r="L118" i="16"/>
  <c r="F119" i="16"/>
  <c r="G119" i="16"/>
  <c r="H119" i="16"/>
  <c r="I119" i="16"/>
  <c r="K119" i="16"/>
  <c r="L119" i="16"/>
  <c r="F120" i="16"/>
  <c r="G120" i="16"/>
  <c r="H120" i="16"/>
  <c r="I120" i="16"/>
  <c r="K120" i="16"/>
  <c r="L120" i="16"/>
  <c r="F121" i="16"/>
  <c r="G121" i="16"/>
  <c r="H121" i="16"/>
  <c r="I121" i="16"/>
  <c r="K121" i="16"/>
  <c r="L121" i="16"/>
  <c r="F122" i="16"/>
  <c r="G122" i="16"/>
  <c r="H122" i="16"/>
  <c r="I122" i="16"/>
  <c r="K122" i="16"/>
  <c r="L122" i="16"/>
  <c r="F123" i="16"/>
  <c r="G123" i="16"/>
  <c r="H123" i="16"/>
  <c r="I123" i="16"/>
  <c r="K123" i="16"/>
  <c r="L123" i="16"/>
  <c r="F124" i="16"/>
  <c r="G124" i="16"/>
  <c r="H124" i="16"/>
  <c r="I124" i="16"/>
  <c r="K124" i="16"/>
  <c r="L124" i="16"/>
  <c r="F125" i="16"/>
  <c r="G125" i="16"/>
  <c r="H125" i="16"/>
  <c r="I125" i="16"/>
  <c r="K125" i="16"/>
  <c r="L125" i="16"/>
  <c r="F126" i="16"/>
  <c r="G126" i="16"/>
  <c r="H126" i="16"/>
  <c r="I126" i="16"/>
  <c r="K126" i="16"/>
  <c r="L126" i="16"/>
  <c r="F127" i="16"/>
  <c r="G127" i="16"/>
  <c r="H127" i="16"/>
  <c r="I127" i="16"/>
  <c r="K127" i="16"/>
  <c r="L127" i="16"/>
  <c r="F128" i="16"/>
  <c r="G128" i="16"/>
  <c r="H128" i="16"/>
  <c r="I128" i="16"/>
  <c r="K128" i="16"/>
  <c r="L128" i="16"/>
  <c r="F129" i="16"/>
  <c r="G129" i="16"/>
  <c r="H129" i="16"/>
  <c r="I129" i="16"/>
  <c r="K129" i="16"/>
  <c r="L129" i="16"/>
  <c r="F130" i="16"/>
  <c r="G130" i="16"/>
  <c r="H130" i="16"/>
  <c r="I130" i="16"/>
  <c r="K130" i="16"/>
  <c r="L130" i="16"/>
  <c r="F131" i="16"/>
  <c r="G131" i="16"/>
  <c r="H131" i="16"/>
  <c r="I131" i="16"/>
  <c r="K131" i="16"/>
  <c r="L131" i="16"/>
  <c r="F132" i="16"/>
  <c r="G132" i="16"/>
  <c r="H132" i="16"/>
  <c r="I132" i="16"/>
  <c r="K132" i="16"/>
  <c r="L132" i="16"/>
  <c r="F133" i="16"/>
  <c r="G133" i="16"/>
  <c r="H133" i="16"/>
  <c r="I133" i="16"/>
  <c r="K133" i="16"/>
  <c r="L133" i="16"/>
  <c r="F134" i="16"/>
  <c r="G134" i="16"/>
  <c r="H134" i="16"/>
  <c r="I134" i="16"/>
  <c r="K134" i="16"/>
  <c r="L134" i="16"/>
  <c r="F135" i="16"/>
  <c r="G135" i="16"/>
  <c r="H135" i="16"/>
  <c r="I135" i="16"/>
  <c r="K135" i="16"/>
  <c r="L135" i="16"/>
  <c r="F136" i="16"/>
  <c r="G136" i="16"/>
  <c r="H136" i="16"/>
  <c r="I136" i="16"/>
  <c r="K136" i="16"/>
  <c r="L136" i="16"/>
  <c r="F137" i="16"/>
  <c r="G137" i="16"/>
  <c r="H137" i="16"/>
  <c r="I137" i="16"/>
  <c r="K137" i="16"/>
  <c r="L137" i="16"/>
  <c r="F138" i="16"/>
  <c r="G138" i="16"/>
  <c r="H138" i="16"/>
  <c r="I138" i="16"/>
  <c r="K138" i="16"/>
  <c r="L138" i="16"/>
  <c r="F139" i="16"/>
  <c r="G139" i="16"/>
  <c r="H139" i="16"/>
  <c r="I139" i="16"/>
  <c r="K139" i="16"/>
  <c r="L139" i="16"/>
  <c r="F140" i="16"/>
  <c r="G140" i="16"/>
  <c r="H140" i="16"/>
  <c r="I140" i="16"/>
  <c r="K140" i="16"/>
  <c r="L140" i="16"/>
  <c r="F141" i="16"/>
  <c r="G141" i="16"/>
  <c r="H141" i="16"/>
  <c r="I141" i="16"/>
  <c r="K141" i="16"/>
  <c r="L141" i="16"/>
  <c r="F142" i="16"/>
  <c r="G142" i="16"/>
  <c r="H142" i="16"/>
  <c r="I142" i="16"/>
  <c r="K142" i="16"/>
  <c r="L142" i="16"/>
  <c r="F143" i="16"/>
  <c r="G143" i="16"/>
  <c r="H143" i="16"/>
  <c r="I143" i="16"/>
  <c r="K143" i="16"/>
  <c r="L143" i="16"/>
  <c r="F144" i="16"/>
  <c r="G144" i="16"/>
  <c r="H144" i="16"/>
  <c r="I144" i="16"/>
  <c r="K144" i="16"/>
  <c r="L144" i="16"/>
  <c r="F145" i="16"/>
  <c r="G145" i="16"/>
  <c r="H145" i="16"/>
  <c r="I145" i="16"/>
  <c r="K145" i="16"/>
  <c r="L145" i="16"/>
  <c r="F146" i="16"/>
  <c r="G146" i="16"/>
  <c r="H146" i="16"/>
  <c r="I146" i="16"/>
  <c r="K146" i="16"/>
  <c r="L146" i="16"/>
  <c r="F147" i="16"/>
  <c r="G147" i="16"/>
  <c r="H147" i="16"/>
  <c r="I147" i="16"/>
  <c r="K147" i="16"/>
  <c r="L147" i="16"/>
  <c r="F148" i="16"/>
  <c r="G148" i="16"/>
  <c r="H148" i="16"/>
  <c r="I148" i="16"/>
  <c r="K148" i="16"/>
  <c r="L148" i="16"/>
  <c r="F149" i="16"/>
  <c r="G149" i="16"/>
  <c r="H149" i="16"/>
  <c r="I149" i="16"/>
  <c r="K149" i="16"/>
  <c r="L149" i="16"/>
  <c r="F150" i="16"/>
  <c r="G150" i="16"/>
  <c r="H150" i="16"/>
  <c r="I150" i="16"/>
  <c r="K150" i="16"/>
  <c r="L150" i="16"/>
  <c r="F151" i="16"/>
  <c r="G151" i="16"/>
  <c r="H151" i="16"/>
  <c r="I151" i="16"/>
  <c r="K151" i="16"/>
  <c r="L151" i="16"/>
  <c r="F152" i="16"/>
  <c r="G152" i="16"/>
  <c r="H152" i="16"/>
  <c r="I152" i="16"/>
  <c r="K152" i="16"/>
  <c r="L152" i="16"/>
  <c r="F153" i="16"/>
  <c r="G153" i="16"/>
  <c r="H153" i="16"/>
  <c r="I153" i="16"/>
  <c r="K153" i="16"/>
  <c r="L153" i="16"/>
  <c r="F154" i="16"/>
  <c r="G154" i="16"/>
  <c r="H154" i="16"/>
  <c r="I154" i="16"/>
  <c r="K154" i="16"/>
  <c r="L154" i="16"/>
  <c r="F155" i="16"/>
  <c r="G155" i="16"/>
  <c r="H155" i="16"/>
  <c r="I155" i="16"/>
  <c r="K155" i="16"/>
  <c r="L155" i="16"/>
  <c r="F156" i="16"/>
  <c r="G156" i="16"/>
  <c r="H156" i="16"/>
  <c r="I156" i="16"/>
  <c r="K156" i="16"/>
  <c r="L156" i="16"/>
  <c r="F157" i="16"/>
  <c r="G157" i="16"/>
  <c r="H157" i="16"/>
  <c r="I157" i="16"/>
  <c r="K157" i="16"/>
  <c r="L157" i="16"/>
  <c r="F158" i="16"/>
  <c r="G158" i="16"/>
  <c r="H158" i="16"/>
  <c r="I158" i="16"/>
  <c r="K158" i="16"/>
  <c r="L158" i="16"/>
  <c r="F159" i="16"/>
  <c r="G159" i="16"/>
  <c r="H159" i="16"/>
  <c r="I159" i="16"/>
  <c r="K159" i="16"/>
  <c r="L159" i="16"/>
  <c r="F160" i="16"/>
  <c r="G160" i="16"/>
  <c r="H160" i="16"/>
  <c r="I160" i="16"/>
  <c r="K160" i="16"/>
  <c r="L160" i="16"/>
  <c r="F161" i="16"/>
  <c r="G161" i="16"/>
  <c r="H161" i="16"/>
  <c r="I161" i="16"/>
  <c r="K161" i="16"/>
  <c r="L161" i="16"/>
  <c r="F162" i="16"/>
  <c r="G162" i="16"/>
  <c r="H162" i="16"/>
  <c r="I162" i="16"/>
  <c r="K162" i="16"/>
  <c r="L162" i="16"/>
  <c r="F163" i="16"/>
  <c r="G163" i="16"/>
  <c r="H163" i="16"/>
  <c r="I163" i="16"/>
  <c r="K163" i="16"/>
  <c r="L163" i="16"/>
  <c r="F164" i="16"/>
  <c r="G164" i="16"/>
  <c r="H164" i="16"/>
  <c r="I164" i="16"/>
  <c r="K164" i="16"/>
  <c r="L164" i="16"/>
  <c r="F165" i="16"/>
  <c r="G165" i="16"/>
  <c r="H165" i="16"/>
  <c r="I165" i="16"/>
  <c r="K165" i="16"/>
  <c r="L165" i="16"/>
  <c r="F166" i="16"/>
  <c r="G166" i="16"/>
  <c r="H166" i="16"/>
  <c r="I166" i="16"/>
  <c r="K166" i="16"/>
  <c r="L166" i="16"/>
  <c r="F167" i="16"/>
  <c r="G167" i="16"/>
  <c r="H167" i="16"/>
  <c r="I167" i="16"/>
  <c r="K167" i="16"/>
  <c r="L167" i="16"/>
  <c r="F168" i="16"/>
  <c r="G168" i="16"/>
  <c r="H168" i="16"/>
  <c r="I168" i="16"/>
  <c r="K168" i="16"/>
  <c r="L168" i="16"/>
  <c r="F169" i="16"/>
  <c r="G169" i="16"/>
  <c r="H169" i="16"/>
  <c r="I169" i="16"/>
  <c r="K169" i="16"/>
  <c r="L169" i="16"/>
  <c r="F170" i="16"/>
  <c r="G170" i="16"/>
  <c r="H170" i="16"/>
  <c r="I170" i="16"/>
  <c r="K170" i="16"/>
  <c r="L170" i="16"/>
  <c r="F171" i="16"/>
  <c r="G171" i="16"/>
  <c r="H171" i="16"/>
  <c r="I171" i="16"/>
  <c r="K171" i="16"/>
  <c r="L171" i="16"/>
  <c r="F172" i="16"/>
  <c r="G172" i="16"/>
  <c r="H172" i="16"/>
  <c r="I172" i="16"/>
  <c r="K172" i="16"/>
  <c r="L172" i="16"/>
  <c r="F173" i="16"/>
  <c r="G173" i="16"/>
  <c r="H173" i="16"/>
  <c r="I173" i="16"/>
  <c r="K173" i="16"/>
  <c r="L173" i="16"/>
  <c r="F174" i="16"/>
  <c r="G174" i="16"/>
  <c r="H174" i="16"/>
  <c r="I174" i="16"/>
  <c r="K174" i="16"/>
  <c r="L174" i="16"/>
  <c r="F175" i="16"/>
  <c r="G175" i="16"/>
  <c r="H175" i="16"/>
  <c r="I175" i="16"/>
  <c r="K175" i="16"/>
  <c r="L175" i="16"/>
  <c r="F176" i="16"/>
  <c r="G176" i="16"/>
  <c r="H176" i="16"/>
  <c r="I176" i="16"/>
  <c r="K176" i="16"/>
  <c r="L176" i="16"/>
  <c r="F177" i="16"/>
  <c r="G177" i="16"/>
  <c r="H177" i="16"/>
  <c r="I177" i="16"/>
  <c r="K177" i="16"/>
  <c r="L177" i="16"/>
  <c r="F178" i="16"/>
  <c r="G178" i="16"/>
  <c r="H178" i="16"/>
  <c r="I178" i="16"/>
  <c r="K178" i="16"/>
  <c r="L178" i="16"/>
  <c r="F179" i="16"/>
  <c r="G179" i="16"/>
  <c r="H179" i="16"/>
  <c r="I179" i="16"/>
  <c r="K179" i="16"/>
  <c r="L179" i="16"/>
  <c r="F180" i="16"/>
  <c r="G180" i="16"/>
  <c r="H180" i="16"/>
  <c r="I180" i="16"/>
  <c r="K180" i="16"/>
  <c r="L180" i="16"/>
  <c r="F181" i="16"/>
  <c r="G181" i="16"/>
  <c r="H181" i="16"/>
  <c r="I181" i="16"/>
  <c r="K181" i="16"/>
  <c r="L181" i="16"/>
  <c r="F182" i="16"/>
  <c r="G182" i="16"/>
  <c r="H182" i="16"/>
  <c r="I182" i="16"/>
  <c r="K182" i="16"/>
  <c r="L182" i="16"/>
  <c r="F183" i="16"/>
  <c r="G183" i="16"/>
  <c r="H183" i="16"/>
  <c r="I183" i="16"/>
  <c r="K183" i="16"/>
  <c r="L183" i="16"/>
  <c r="F184" i="16"/>
  <c r="G184" i="16"/>
  <c r="H184" i="16"/>
  <c r="I184" i="16"/>
  <c r="K184" i="16"/>
  <c r="L184" i="16"/>
  <c r="F185" i="16"/>
  <c r="G185" i="16"/>
  <c r="H185" i="16"/>
  <c r="I185" i="16"/>
  <c r="K185" i="16"/>
  <c r="L185" i="16"/>
  <c r="F186" i="16"/>
  <c r="G186" i="16"/>
  <c r="H186" i="16"/>
  <c r="I186" i="16"/>
  <c r="K186" i="16"/>
  <c r="L186" i="16"/>
  <c r="F187" i="16"/>
  <c r="G187" i="16"/>
  <c r="H187" i="16"/>
  <c r="I187" i="16"/>
  <c r="K187" i="16"/>
  <c r="L187" i="16"/>
  <c r="F188" i="16"/>
  <c r="G188" i="16"/>
  <c r="H188" i="16"/>
  <c r="I188" i="16"/>
  <c r="K188" i="16"/>
  <c r="L188" i="16"/>
  <c r="F189" i="16"/>
  <c r="G189" i="16"/>
  <c r="H189" i="16"/>
  <c r="I189" i="16"/>
  <c r="K189" i="16"/>
  <c r="L189" i="16"/>
  <c r="F190" i="16"/>
  <c r="G190" i="16"/>
  <c r="H190" i="16"/>
  <c r="I190" i="16"/>
  <c r="K190" i="16"/>
  <c r="L190" i="16"/>
  <c r="F191" i="16"/>
  <c r="G191" i="16"/>
  <c r="H191" i="16"/>
  <c r="I191" i="16"/>
  <c r="K191" i="16"/>
  <c r="L191" i="16"/>
  <c r="F192" i="16"/>
  <c r="G192" i="16"/>
  <c r="H192" i="16"/>
  <c r="I192" i="16"/>
  <c r="K192" i="16"/>
  <c r="L192" i="16"/>
  <c r="F193" i="16"/>
  <c r="G193" i="16"/>
  <c r="H193" i="16"/>
  <c r="I193" i="16"/>
  <c r="K193" i="16"/>
  <c r="L193" i="16"/>
  <c r="F194" i="16"/>
  <c r="G194" i="16"/>
  <c r="H194" i="16"/>
  <c r="I194" i="16"/>
  <c r="K194" i="16"/>
  <c r="L194" i="16"/>
  <c r="F195" i="16"/>
  <c r="G195" i="16"/>
  <c r="H195" i="16"/>
  <c r="I195" i="16"/>
  <c r="K195" i="16"/>
  <c r="L195" i="16"/>
  <c r="F196" i="16"/>
  <c r="G196" i="16"/>
  <c r="H196" i="16"/>
  <c r="I196" i="16"/>
  <c r="K196" i="16"/>
  <c r="L196" i="16"/>
  <c r="F197" i="16"/>
  <c r="G197" i="16"/>
  <c r="H197" i="16"/>
  <c r="I197" i="16"/>
  <c r="K197" i="16"/>
  <c r="L197" i="16"/>
  <c r="F198" i="16"/>
  <c r="G198" i="16"/>
  <c r="H198" i="16"/>
  <c r="I198" i="16"/>
  <c r="K198" i="16"/>
  <c r="L198" i="16"/>
  <c r="F199" i="16"/>
  <c r="G199" i="16"/>
  <c r="H199" i="16"/>
  <c r="I199" i="16"/>
  <c r="K199" i="16"/>
  <c r="L199" i="16"/>
  <c r="F200" i="16"/>
  <c r="G200" i="16"/>
  <c r="H200" i="16"/>
  <c r="I200" i="16"/>
  <c r="K200" i="16"/>
  <c r="L200" i="16"/>
  <c r="F201" i="16"/>
  <c r="G201" i="16"/>
  <c r="H201" i="16"/>
  <c r="I201" i="16"/>
  <c r="K201" i="16"/>
  <c r="L201" i="16"/>
  <c r="K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6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40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203" i="16"/>
  <c r="K204" i="16"/>
  <c r="K205" i="16"/>
  <c r="K206" i="16"/>
  <c r="K207" i="16"/>
  <c r="K208" i="16"/>
  <c r="K209" i="16"/>
  <c r="K210" i="16"/>
  <c r="K211" i="16"/>
  <c r="K212" i="16"/>
  <c r="K213" i="16"/>
  <c r="K214" i="16"/>
  <c r="K215" i="16"/>
  <c r="K216" i="16"/>
  <c r="K217" i="16"/>
  <c r="K218" i="16"/>
  <c r="K219" i="16"/>
  <c r="K220" i="16"/>
  <c r="K221" i="16"/>
  <c r="K222" i="16"/>
  <c r="K202" i="16"/>
  <c r="Q623" i="8"/>
  <c r="P618" i="8"/>
  <c r="Q618" i="8" s="1"/>
  <c r="Q429" i="8"/>
  <c r="Q485" i="8"/>
  <c r="Q585" i="8"/>
  <c r="Q282" i="8"/>
  <c r="Q352" i="8"/>
  <c r="Q400" i="8"/>
  <c r="P414" i="8"/>
  <c r="Q414" i="8" s="1"/>
  <c r="P20" i="8"/>
  <c r="Q20" i="8" s="1"/>
  <c r="P21" i="8"/>
  <c r="Q21" i="8" s="1"/>
  <c r="P22" i="8"/>
  <c r="Q22" i="8" s="1"/>
  <c r="P23" i="8"/>
  <c r="Q23" i="8" s="1"/>
  <c r="P24" i="8"/>
  <c r="Q24" i="8" s="1"/>
  <c r="P25" i="8"/>
  <c r="Q25" i="8" s="1"/>
  <c r="P26" i="8"/>
  <c r="Q26" i="8" s="1"/>
  <c r="P27" i="8"/>
  <c r="Q27" i="8" s="1"/>
  <c r="P28" i="8"/>
  <c r="Q28" i="8" s="1"/>
  <c r="P29" i="8"/>
  <c r="Q29" i="8" s="1"/>
  <c r="P30" i="8"/>
  <c r="Q30" i="8" s="1"/>
  <c r="P31" i="8"/>
  <c r="Q31" i="8" s="1"/>
  <c r="P32" i="8"/>
  <c r="Q32" i="8" s="1"/>
  <c r="P33" i="8"/>
  <c r="Q33" i="8" s="1"/>
  <c r="P34" i="8"/>
  <c r="Q34" i="8"/>
  <c r="P35" i="8"/>
  <c r="Q35" i="8" s="1"/>
  <c r="P36" i="8"/>
  <c r="Q36" i="8"/>
  <c r="P37" i="8"/>
  <c r="Q37" i="8" s="1"/>
  <c r="P38" i="8"/>
  <c r="Q38" i="8" s="1"/>
  <c r="P39" i="8"/>
  <c r="Q39" i="8" s="1"/>
  <c r="P40" i="8"/>
  <c r="Q40" i="8" s="1"/>
  <c r="P41" i="8"/>
  <c r="Q41" i="8" s="1"/>
  <c r="P42" i="8"/>
  <c r="Q42" i="8"/>
  <c r="P43" i="8"/>
  <c r="Q43" i="8" s="1"/>
  <c r="P44" i="8"/>
  <c r="Q44" i="8" s="1"/>
  <c r="P45" i="8"/>
  <c r="Q45" i="8" s="1"/>
  <c r="P46" i="8"/>
  <c r="Q46" i="8" s="1"/>
  <c r="P47" i="8"/>
  <c r="Q47" i="8" s="1"/>
  <c r="P48" i="8"/>
  <c r="Q48" i="8"/>
  <c r="P49" i="8"/>
  <c r="Q49" i="8" s="1"/>
  <c r="P50" i="8"/>
  <c r="Q50" i="8" s="1"/>
  <c r="P51" i="8"/>
  <c r="Q51" i="8" s="1"/>
  <c r="P52" i="8"/>
  <c r="Q52" i="8"/>
  <c r="P53" i="8"/>
  <c r="Q53" i="8" s="1"/>
  <c r="P54" i="8"/>
  <c r="Q54" i="8"/>
  <c r="P55" i="8"/>
  <c r="Q55" i="8" s="1"/>
  <c r="P56" i="8"/>
  <c r="Q56" i="8"/>
  <c r="P57" i="8"/>
  <c r="Q57" i="8"/>
  <c r="P58" i="8"/>
  <c r="Q58" i="8" s="1"/>
  <c r="P59" i="8"/>
  <c r="Q59" i="8" s="1"/>
  <c r="P60" i="8"/>
  <c r="Q60" i="8" s="1"/>
  <c r="P61" i="8"/>
  <c r="Q61" i="8" s="1"/>
  <c r="P62" i="8"/>
  <c r="Q62" i="8" s="1"/>
  <c r="P63" i="8"/>
  <c r="Q63" i="8" s="1"/>
  <c r="P64" i="8"/>
  <c r="Q64" i="8" s="1"/>
  <c r="P65" i="8"/>
  <c r="Q65" i="8" s="1"/>
  <c r="P66" i="8"/>
  <c r="Q66" i="8"/>
  <c r="P67" i="8"/>
  <c r="Q67" i="8" s="1"/>
  <c r="P68" i="8"/>
  <c r="Q68" i="8"/>
  <c r="P69" i="8"/>
  <c r="Q69" i="8" s="1"/>
  <c r="P70" i="8"/>
  <c r="Q70" i="8" s="1"/>
  <c r="P71" i="8"/>
  <c r="Q71" i="8" s="1"/>
  <c r="P72" i="8"/>
  <c r="Q72" i="8" s="1"/>
  <c r="P73" i="8"/>
  <c r="Q73" i="8" s="1"/>
  <c r="P74" i="8"/>
  <c r="Q74" i="8" s="1"/>
  <c r="P75" i="8"/>
  <c r="Q75" i="8" s="1"/>
  <c r="P76" i="8"/>
  <c r="Q76" i="8" s="1"/>
  <c r="P77" i="8"/>
  <c r="Q77" i="8" s="1"/>
  <c r="P78" i="8"/>
  <c r="Q78" i="8" s="1"/>
  <c r="P79" i="8"/>
  <c r="Q79" i="8" s="1"/>
  <c r="P80" i="8"/>
  <c r="Q80" i="8" s="1"/>
  <c r="P81" i="8"/>
  <c r="Q81" i="8" s="1"/>
  <c r="P82" i="8"/>
  <c r="Q82" i="8" s="1"/>
  <c r="P83" i="8"/>
  <c r="Q83" i="8" s="1"/>
  <c r="P84" i="8"/>
  <c r="Q84" i="8" s="1"/>
  <c r="P85" i="8"/>
  <c r="Q85" i="8" s="1"/>
  <c r="P86" i="8"/>
  <c r="Q86" i="8" s="1"/>
  <c r="P87" i="8"/>
  <c r="Q87" i="8" s="1"/>
  <c r="P88" i="8"/>
  <c r="Q88" i="8" s="1"/>
  <c r="P89" i="8"/>
  <c r="Q89" i="8" s="1"/>
  <c r="P90" i="8"/>
  <c r="Q90" i="8" s="1"/>
  <c r="P91" i="8"/>
  <c r="Q91" i="8" s="1"/>
  <c r="P92" i="8"/>
  <c r="Q92" i="8" s="1"/>
  <c r="P93" i="8"/>
  <c r="Q93" i="8"/>
  <c r="P94" i="8"/>
  <c r="Q94" i="8" s="1"/>
  <c r="P95" i="8"/>
  <c r="Q95" i="8" s="1"/>
  <c r="P96" i="8"/>
  <c r="Q96" i="8" s="1"/>
  <c r="P97" i="8"/>
  <c r="Q97" i="8"/>
  <c r="P98" i="8"/>
  <c r="Q98" i="8" s="1"/>
  <c r="P99" i="8"/>
  <c r="Q99" i="8" s="1"/>
  <c r="P100" i="8"/>
  <c r="Q100" i="8" s="1"/>
  <c r="P101" i="8"/>
  <c r="Q101" i="8" s="1"/>
  <c r="P102" i="8"/>
  <c r="Q102" i="8"/>
  <c r="P103" i="8"/>
  <c r="Q103" i="8" s="1"/>
  <c r="P104" i="8"/>
  <c r="Q104" i="8" s="1"/>
  <c r="P105" i="8"/>
  <c r="Q105" i="8" s="1"/>
  <c r="P106" i="8"/>
  <c r="Q106" i="8" s="1"/>
  <c r="P107" i="8"/>
  <c r="Q107" i="8" s="1"/>
  <c r="P108" i="8"/>
  <c r="Q108" i="8" s="1"/>
  <c r="P109" i="8"/>
  <c r="Q109" i="8" s="1"/>
  <c r="P110" i="8"/>
  <c r="Q110" i="8" s="1"/>
  <c r="P111" i="8"/>
  <c r="Q111" i="8" s="1"/>
  <c r="P112" i="8"/>
  <c r="Q112" i="8" s="1"/>
  <c r="P113" i="8"/>
  <c r="Q113" i="8" s="1"/>
  <c r="P114" i="8"/>
  <c r="Q114" i="8" s="1"/>
  <c r="P115" i="8"/>
  <c r="Q115" i="8" s="1"/>
  <c r="P116" i="8"/>
  <c r="Q116" i="8"/>
  <c r="P117" i="8"/>
  <c r="Q117" i="8" s="1"/>
  <c r="P118" i="8"/>
  <c r="Q118" i="8" s="1"/>
  <c r="P119" i="8"/>
  <c r="Q119" i="8" s="1"/>
  <c r="P120" i="8"/>
  <c r="Q120" i="8"/>
  <c r="P121" i="8"/>
  <c r="Q121" i="8"/>
  <c r="P122" i="8"/>
  <c r="Q122" i="8" s="1"/>
  <c r="P123" i="8"/>
  <c r="Q123" i="8" s="1"/>
  <c r="P124" i="8"/>
  <c r="Q124" i="8" s="1"/>
  <c r="P125" i="8"/>
  <c r="Q125" i="8" s="1"/>
  <c r="P126" i="8"/>
  <c r="Q126" i="8" s="1"/>
  <c r="P127" i="8"/>
  <c r="Q127" i="8" s="1"/>
  <c r="P128" i="8"/>
  <c r="Q128" i="8" s="1"/>
  <c r="P129" i="8"/>
  <c r="Q129" i="8"/>
  <c r="P130" i="8"/>
  <c r="Q130" i="8" s="1"/>
  <c r="P131" i="8"/>
  <c r="Q131" i="8" s="1"/>
  <c r="P132" i="8"/>
  <c r="Q132" i="8"/>
  <c r="P133" i="8"/>
  <c r="Q133" i="8" s="1"/>
  <c r="P134" i="8"/>
  <c r="Q134" i="8" s="1"/>
  <c r="P135" i="8"/>
  <c r="Q135" i="8" s="1"/>
  <c r="P136" i="8"/>
  <c r="Q136" i="8" s="1"/>
  <c r="P137" i="8"/>
  <c r="Q137" i="8" s="1"/>
  <c r="P138" i="8"/>
  <c r="Q138" i="8" s="1"/>
  <c r="P139" i="8"/>
  <c r="Q139" i="8" s="1"/>
  <c r="P140" i="8"/>
  <c r="Q140" i="8" s="1"/>
  <c r="P141" i="8"/>
  <c r="Q141" i="8"/>
  <c r="P142" i="8"/>
  <c r="Q142" i="8" s="1"/>
  <c r="P143" i="8"/>
  <c r="Q143" i="8" s="1"/>
  <c r="P144" i="8"/>
  <c r="Q144" i="8" s="1"/>
  <c r="P145" i="8"/>
  <c r="Q145" i="8" s="1"/>
  <c r="P146" i="8"/>
  <c r="Q146" i="8" s="1"/>
  <c r="P147" i="8"/>
  <c r="Q147" i="8" s="1"/>
  <c r="P148" i="8"/>
  <c r="Q148" i="8"/>
  <c r="P149" i="8"/>
  <c r="Q149" i="8" s="1"/>
  <c r="P150" i="8"/>
  <c r="Q150" i="8"/>
  <c r="P151" i="8"/>
  <c r="Q151" i="8" s="1"/>
  <c r="P152" i="8"/>
  <c r="Q152" i="8" s="1"/>
  <c r="P153" i="8"/>
  <c r="Q153" i="8"/>
  <c r="P154" i="8"/>
  <c r="Q154" i="8" s="1"/>
  <c r="P155" i="8"/>
  <c r="Q155" i="8" s="1"/>
  <c r="P156" i="8"/>
  <c r="Q156" i="8" s="1"/>
  <c r="P157" i="8"/>
  <c r="Q157" i="8"/>
  <c r="P158" i="8"/>
  <c r="Q158" i="8" s="1"/>
  <c r="P159" i="8"/>
  <c r="Q159" i="8" s="1"/>
  <c r="P160" i="8"/>
  <c r="Q160" i="8" s="1"/>
  <c r="P161" i="8"/>
  <c r="Q161" i="8" s="1"/>
  <c r="P162" i="8"/>
  <c r="Q162" i="8" s="1"/>
  <c r="P163" i="8"/>
  <c r="Q163" i="8" s="1"/>
  <c r="P164" i="8"/>
  <c r="Q164" i="8" s="1"/>
  <c r="P165" i="8"/>
  <c r="Q165" i="8" s="1"/>
  <c r="P166" i="8"/>
  <c r="Q166" i="8" s="1"/>
  <c r="P167" i="8"/>
  <c r="Q167" i="8" s="1"/>
  <c r="P168" i="8"/>
  <c r="Q168" i="8" s="1"/>
  <c r="P169" i="8"/>
  <c r="Q169" i="8" s="1"/>
  <c r="P170" i="8"/>
  <c r="Q170" i="8" s="1"/>
  <c r="P171" i="8"/>
  <c r="Q171" i="8" s="1"/>
  <c r="P172" i="8"/>
  <c r="Q172" i="8" s="1"/>
  <c r="P173" i="8"/>
  <c r="Q173" i="8" s="1"/>
  <c r="P174" i="8"/>
  <c r="Q174" i="8" s="1"/>
  <c r="P175" i="8"/>
  <c r="Q175" i="8" s="1"/>
  <c r="P176" i="8"/>
  <c r="Q176" i="8" s="1"/>
  <c r="P177" i="8"/>
  <c r="Q177" i="8" s="1"/>
  <c r="P178" i="8"/>
  <c r="Q178" i="8" s="1"/>
  <c r="P179" i="8"/>
  <c r="Q179" i="8" s="1"/>
  <c r="P180" i="8"/>
  <c r="Q180" i="8"/>
  <c r="P181" i="8"/>
  <c r="Q181" i="8" s="1"/>
  <c r="P182" i="8"/>
  <c r="Q182" i="8" s="1"/>
  <c r="P183" i="8"/>
  <c r="Q183" i="8" s="1"/>
  <c r="P184" i="8"/>
  <c r="Q184" i="8" s="1"/>
  <c r="P185" i="8"/>
  <c r="Q185" i="8" s="1"/>
  <c r="P186" i="8"/>
  <c r="Q186" i="8" s="1"/>
  <c r="P187" i="8"/>
  <c r="Q187" i="8" s="1"/>
  <c r="P188" i="8"/>
  <c r="Q188" i="8" s="1"/>
  <c r="P189" i="8"/>
  <c r="Q189" i="8" s="1"/>
  <c r="P190" i="8"/>
  <c r="Q190" i="8" s="1"/>
  <c r="P191" i="8"/>
  <c r="Q191" i="8" s="1"/>
  <c r="P192" i="8"/>
  <c r="Q192" i="8" s="1"/>
  <c r="P193" i="8"/>
  <c r="Q193" i="8"/>
  <c r="P194" i="8"/>
  <c r="Q194" i="8" s="1"/>
  <c r="P195" i="8"/>
  <c r="Q195" i="8" s="1"/>
  <c r="P196" i="8"/>
  <c r="Q196" i="8" s="1"/>
  <c r="P197" i="8"/>
  <c r="Q197" i="8" s="1"/>
  <c r="P198" i="8"/>
  <c r="Q198" i="8" s="1"/>
  <c r="P199" i="8"/>
  <c r="Q199" i="8" s="1"/>
  <c r="P200" i="8"/>
  <c r="Q200" i="8" s="1"/>
  <c r="P201" i="8"/>
  <c r="Q201" i="8" s="1"/>
  <c r="P202" i="8"/>
  <c r="Q202" i="8" s="1"/>
  <c r="P203" i="8"/>
  <c r="Q203" i="8" s="1"/>
  <c r="P204" i="8"/>
  <c r="Q204" i="8" s="1"/>
  <c r="P205" i="8"/>
  <c r="Q205" i="8"/>
  <c r="J106" i="12"/>
  <c r="M5" i="6"/>
  <c r="B13" i="6"/>
  <c r="B14" i="6"/>
  <c r="B15" i="6"/>
  <c r="B16" i="6"/>
  <c r="B17" i="6"/>
  <c r="B18" i="6"/>
  <c r="B19" i="6"/>
  <c r="B20" i="6"/>
  <c r="B21" i="6"/>
  <c r="B22" i="6"/>
  <c r="B23" i="6"/>
  <c r="B24" i="6"/>
  <c r="B25" i="6"/>
  <c r="B26" i="6"/>
  <c r="B27" i="6"/>
  <c r="B28" i="6"/>
  <c r="B29" i="6"/>
  <c r="B30" i="6"/>
  <c r="B31" i="6"/>
  <c r="B32" i="6"/>
  <c r="B33" i="6"/>
  <c r="B34" i="6"/>
  <c r="B35" i="6"/>
  <c r="B36" i="6"/>
  <c r="D36" i="6" s="1"/>
  <c r="G36" i="6" s="1"/>
  <c r="B37" i="6"/>
  <c r="B38" i="6"/>
  <c r="B39" i="6"/>
  <c r="B40" i="6"/>
  <c r="B41" i="6"/>
  <c r="B42" i="6"/>
  <c r="B43" i="6"/>
  <c r="B44" i="6"/>
  <c r="B45" i="6"/>
  <c r="D45" i="6" s="1"/>
  <c r="G45" i="6" s="1"/>
  <c r="B46" i="6"/>
  <c r="B47" i="6"/>
  <c r="B48" i="6"/>
  <c r="B49" i="6"/>
  <c r="B50" i="6"/>
  <c r="B51" i="6"/>
  <c r="B52" i="6"/>
  <c r="B53" i="6"/>
  <c r="B54" i="6"/>
  <c r="B55" i="6"/>
  <c r="B56" i="6"/>
  <c r="B57" i="6"/>
  <c r="B58" i="6"/>
  <c r="B59" i="6"/>
  <c r="B60" i="6"/>
  <c r="D60" i="6" s="1"/>
  <c r="G60" i="6" s="1"/>
  <c r="B61" i="6"/>
  <c r="D61" i="6" s="1"/>
  <c r="G61" i="6" s="1"/>
  <c r="B62" i="6"/>
  <c r="B63" i="6"/>
  <c r="B64" i="6"/>
  <c r="B65" i="6"/>
  <c r="B66" i="6"/>
  <c r="B67" i="6"/>
  <c r="B68" i="6"/>
  <c r="B69" i="6"/>
  <c r="B70" i="6"/>
  <c r="D70" i="6"/>
  <c r="G70" i="6" s="1"/>
  <c r="B71" i="6"/>
  <c r="B72" i="6"/>
  <c r="B73" i="6"/>
  <c r="B74" i="6"/>
  <c r="B75" i="6"/>
  <c r="B76" i="6"/>
  <c r="D76" i="6" s="1"/>
  <c r="G76" i="6" s="1"/>
  <c r="B77" i="6"/>
  <c r="B78" i="6"/>
  <c r="B79" i="6"/>
  <c r="B80" i="6"/>
  <c r="B81" i="6"/>
  <c r="B82" i="6"/>
  <c r="B83" i="6"/>
  <c r="B84" i="6"/>
  <c r="B85" i="6"/>
  <c r="B86" i="6"/>
  <c r="B87" i="6"/>
  <c r="B88" i="6"/>
  <c r="B89" i="6"/>
  <c r="B90" i="6"/>
  <c r="B91" i="6"/>
  <c r="B92" i="6"/>
  <c r="B93" i="6"/>
  <c r="B94" i="6"/>
  <c r="D94" i="6" s="1"/>
  <c r="G94" i="6" s="1"/>
  <c r="B95" i="6"/>
  <c r="B96" i="6"/>
  <c r="B97" i="6"/>
  <c r="B98" i="6"/>
  <c r="B99" i="6"/>
  <c r="B808" i="9"/>
  <c r="B604" i="9"/>
  <c r="B605" i="9"/>
  <c r="B606" i="9"/>
  <c r="I646" i="16"/>
  <c r="L646" i="16"/>
  <c r="M646" i="16"/>
  <c r="I647" i="16"/>
  <c r="L647" i="16"/>
  <c r="M647" i="16"/>
  <c r="I648" i="16"/>
  <c r="L648" i="16"/>
  <c r="M648" i="16"/>
  <c r="I649" i="16"/>
  <c r="L649" i="16"/>
  <c r="M649" i="16"/>
  <c r="I650" i="16"/>
  <c r="L650" i="16"/>
  <c r="M650" i="16"/>
  <c r="I651" i="16"/>
  <c r="L651" i="16"/>
  <c r="M651" i="16"/>
  <c r="I652" i="16"/>
  <c r="L652" i="16"/>
  <c r="M652" i="16"/>
  <c r="I653" i="16"/>
  <c r="L653" i="16"/>
  <c r="M653" i="16"/>
  <c r="I654" i="16"/>
  <c r="L654" i="16"/>
  <c r="M654" i="16"/>
  <c r="I655" i="16"/>
  <c r="L655" i="16"/>
  <c r="M655" i="16"/>
  <c r="I656" i="16"/>
  <c r="L656" i="16"/>
  <c r="M656" i="16"/>
  <c r="I657" i="16"/>
  <c r="L657" i="16"/>
  <c r="M657" i="16"/>
  <c r="I658" i="16"/>
  <c r="L658" i="16"/>
  <c r="M658" i="16"/>
  <c r="I659" i="16"/>
  <c r="L659" i="16"/>
  <c r="M659" i="16"/>
  <c r="I660" i="16"/>
  <c r="L660" i="16"/>
  <c r="M660" i="16"/>
  <c r="I661" i="16"/>
  <c r="L661" i="16"/>
  <c r="M661" i="16"/>
  <c r="I662" i="16"/>
  <c r="L662" i="16"/>
  <c r="M662" i="16"/>
  <c r="I663" i="16"/>
  <c r="L663" i="16"/>
  <c r="M663" i="16"/>
  <c r="I664" i="16"/>
  <c r="L664" i="16"/>
  <c r="M664" i="16"/>
  <c r="I665" i="16"/>
  <c r="L665" i="16"/>
  <c r="M665" i="16"/>
  <c r="I666" i="16"/>
  <c r="L666" i="16"/>
  <c r="M666" i="16"/>
  <c r="I667" i="16"/>
  <c r="L667" i="16"/>
  <c r="M667" i="16"/>
  <c r="I668" i="16"/>
  <c r="L668" i="16"/>
  <c r="M668" i="16"/>
  <c r="I669" i="16"/>
  <c r="L669" i="16"/>
  <c r="M669" i="16"/>
  <c r="I670" i="16"/>
  <c r="L670" i="16"/>
  <c r="M670" i="16"/>
  <c r="I671" i="16"/>
  <c r="L671" i="16"/>
  <c r="M671" i="16"/>
  <c r="I672" i="16"/>
  <c r="L672" i="16"/>
  <c r="M672" i="16"/>
  <c r="I673" i="16"/>
  <c r="L673" i="16"/>
  <c r="M673" i="16"/>
  <c r="I674" i="16"/>
  <c r="L674" i="16"/>
  <c r="M674" i="16"/>
  <c r="I675" i="16"/>
  <c r="L675" i="16"/>
  <c r="M675" i="16"/>
  <c r="I676" i="16"/>
  <c r="L676" i="16"/>
  <c r="M676" i="16"/>
  <c r="I677" i="16"/>
  <c r="L677" i="16"/>
  <c r="M677" i="16"/>
  <c r="I678" i="16"/>
  <c r="L678" i="16"/>
  <c r="M678" i="16"/>
  <c r="I679" i="16"/>
  <c r="L679" i="16"/>
  <c r="M679" i="16"/>
  <c r="I680" i="16"/>
  <c r="L680" i="16"/>
  <c r="M680" i="16"/>
  <c r="I681" i="16"/>
  <c r="L681" i="16"/>
  <c r="M681" i="16"/>
  <c r="I682" i="16"/>
  <c r="L682" i="16"/>
  <c r="M682" i="16"/>
  <c r="I683" i="16"/>
  <c r="L683" i="16"/>
  <c r="M683" i="16"/>
  <c r="I684" i="16"/>
  <c r="L684" i="16"/>
  <c r="M684" i="16"/>
  <c r="I685" i="16"/>
  <c r="L685" i="16"/>
  <c r="M685" i="16"/>
  <c r="I686" i="16"/>
  <c r="L686" i="16"/>
  <c r="M686" i="16"/>
  <c r="I687" i="16"/>
  <c r="L687" i="16"/>
  <c r="M687" i="16"/>
  <c r="I688" i="16"/>
  <c r="L688" i="16"/>
  <c r="M688" i="16"/>
  <c r="I689" i="16"/>
  <c r="L689" i="16"/>
  <c r="M689" i="16"/>
  <c r="I690" i="16"/>
  <c r="L690" i="16"/>
  <c r="M690" i="16"/>
  <c r="I691" i="16"/>
  <c r="L691" i="16"/>
  <c r="M691" i="16"/>
  <c r="I692" i="16"/>
  <c r="L692" i="16"/>
  <c r="M692" i="16"/>
  <c r="I693" i="16"/>
  <c r="L693" i="16"/>
  <c r="M693" i="16"/>
  <c r="I694" i="16"/>
  <c r="L694" i="16"/>
  <c r="M694" i="16"/>
  <c r="I695" i="16"/>
  <c r="L695" i="16"/>
  <c r="M695" i="16"/>
  <c r="I696" i="16"/>
  <c r="L696" i="16"/>
  <c r="M696" i="16"/>
  <c r="I697" i="16"/>
  <c r="L697" i="16"/>
  <c r="M697" i="16"/>
  <c r="I698" i="16"/>
  <c r="L698" i="16"/>
  <c r="M698" i="16"/>
  <c r="I699" i="16"/>
  <c r="L699" i="16"/>
  <c r="M699" i="16"/>
  <c r="I700" i="16"/>
  <c r="L700" i="16"/>
  <c r="M700" i="16"/>
  <c r="I701" i="16"/>
  <c r="L701" i="16"/>
  <c r="M701" i="16"/>
  <c r="I702" i="16"/>
  <c r="L702" i="16"/>
  <c r="M702" i="16"/>
  <c r="I703" i="16"/>
  <c r="L703" i="16"/>
  <c r="M703" i="16"/>
  <c r="I704" i="16"/>
  <c r="L704" i="16"/>
  <c r="M704" i="16"/>
  <c r="I705" i="16"/>
  <c r="L705" i="16"/>
  <c r="M705" i="16"/>
  <c r="I706" i="16"/>
  <c r="L706" i="16"/>
  <c r="M706" i="16"/>
  <c r="I707" i="16"/>
  <c r="L707" i="16"/>
  <c r="M707" i="16"/>
  <c r="I708" i="16"/>
  <c r="L708" i="16"/>
  <c r="M708" i="16"/>
  <c r="I709" i="16"/>
  <c r="L709" i="16"/>
  <c r="M709" i="16"/>
  <c r="I710" i="16"/>
  <c r="L710" i="16"/>
  <c r="M710" i="16"/>
  <c r="I711" i="16"/>
  <c r="L711" i="16"/>
  <c r="M711" i="16"/>
  <c r="I712" i="16"/>
  <c r="L712" i="16"/>
  <c r="M712" i="16"/>
  <c r="I713" i="16"/>
  <c r="L713" i="16"/>
  <c r="M713" i="16"/>
  <c r="I714" i="16"/>
  <c r="L714" i="16"/>
  <c r="M714" i="16"/>
  <c r="I715" i="16"/>
  <c r="L715" i="16"/>
  <c r="M715" i="16"/>
  <c r="I716" i="16"/>
  <c r="L716" i="16"/>
  <c r="M716" i="16"/>
  <c r="I717" i="16"/>
  <c r="L717" i="16"/>
  <c r="M717" i="16"/>
  <c r="I718" i="16"/>
  <c r="L718" i="16"/>
  <c r="M718" i="16"/>
  <c r="I719" i="16"/>
  <c r="L719" i="16"/>
  <c r="M719" i="16"/>
  <c r="I720" i="16"/>
  <c r="L720" i="16"/>
  <c r="M720" i="16"/>
  <c r="I721" i="16"/>
  <c r="L721" i="16"/>
  <c r="M721" i="16"/>
  <c r="I722" i="16"/>
  <c r="L722" i="16"/>
  <c r="M722" i="16"/>
  <c r="I723" i="16"/>
  <c r="L723" i="16"/>
  <c r="M723" i="16"/>
  <c r="I724" i="16"/>
  <c r="L724" i="16"/>
  <c r="M724" i="16"/>
  <c r="I725" i="16"/>
  <c r="L725" i="16"/>
  <c r="M725" i="16"/>
  <c r="I726" i="16"/>
  <c r="L726" i="16"/>
  <c r="M726" i="16"/>
  <c r="I727" i="16"/>
  <c r="L727" i="16"/>
  <c r="M727" i="16"/>
  <c r="I728" i="16"/>
  <c r="L728" i="16"/>
  <c r="M728" i="16"/>
  <c r="I729" i="16"/>
  <c r="L729" i="16"/>
  <c r="M729" i="16"/>
  <c r="I730" i="16"/>
  <c r="L730" i="16"/>
  <c r="M730" i="16"/>
  <c r="I731" i="16"/>
  <c r="L731" i="16"/>
  <c r="M731" i="16"/>
  <c r="I732" i="16"/>
  <c r="L732" i="16"/>
  <c r="M732" i="16"/>
  <c r="I733" i="16"/>
  <c r="L733" i="16"/>
  <c r="M733" i="16"/>
  <c r="I734" i="16"/>
  <c r="L734" i="16"/>
  <c r="M734" i="16"/>
  <c r="I735" i="16"/>
  <c r="L735" i="16"/>
  <c r="M735" i="16"/>
  <c r="I736" i="16"/>
  <c r="L736" i="16"/>
  <c r="M736" i="16"/>
  <c r="I737" i="16"/>
  <c r="L737" i="16"/>
  <c r="M737" i="16"/>
  <c r="I738" i="16"/>
  <c r="L738" i="16"/>
  <c r="M738" i="16"/>
  <c r="I739" i="16"/>
  <c r="L739" i="16"/>
  <c r="M739" i="16"/>
  <c r="I740" i="16"/>
  <c r="L740" i="16"/>
  <c r="M740" i="16"/>
  <c r="I741" i="16"/>
  <c r="L741" i="16"/>
  <c r="M741" i="16"/>
  <c r="I742" i="16"/>
  <c r="L742" i="16"/>
  <c r="M742" i="16"/>
  <c r="I743" i="16"/>
  <c r="L743" i="16"/>
  <c r="M743" i="16"/>
  <c r="I744" i="16"/>
  <c r="L744" i="16"/>
  <c r="M744" i="16"/>
  <c r="I745" i="16"/>
  <c r="L745" i="16"/>
  <c r="M745" i="16"/>
  <c r="I746" i="16"/>
  <c r="L746" i="16"/>
  <c r="M746" i="16"/>
  <c r="I747" i="16"/>
  <c r="L747" i="16"/>
  <c r="M747" i="16"/>
  <c r="I748" i="16"/>
  <c r="L748" i="16"/>
  <c r="M748" i="16"/>
  <c r="I749" i="16"/>
  <c r="L749" i="16"/>
  <c r="M749" i="16"/>
  <c r="I750" i="16"/>
  <c r="L750" i="16"/>
  <c r="M750" i="16"/>
  <c r="I751" i="16"/>
  <c r="L751" i="16"/>
  <c r="M751" i="16"/>
  <c r="I752" i="16"/>
  <c r="L752" i="16"/>
  <c r="M752" i="16"/>
  <c r="I753" i="16"/>
  <c r="L753" i="16"/>
  <c r="M753" i="16"/>
  <c r="I754" i="16"/>
  <c r="L754" i="16"/>
  <c r="M754" i="16"/>
  <c r="I755" i="16"/>
  <c r="L755" i="16"/>
  <c r="M755" i="16"/>
  <c r="I756" i="16"/>
  <c r="L756" i="16"/>
  <c r="M756" i="16"/>
  <c r="I757" i="16"/>
  <c r="L757" i="16"/>
  <c r="M757" i="16"/>
  <c r="I758" i="16"/>
  <c r="L758" i="16"/>
  <c r="M758" i="16"/>
  <c r="I759" i="16"/>
  <c r="L759" i="16"/>
  <c r="M759" i="16"/>
  <c r="I760" i="16"/>
  <c r="L760" i="16"/>
  <c r="M760" i="16"/>
  <c r="I761" i="16"/>
  <c r="L761" i="16"/>
  <c r="M761" i="16"/>
  <c r="I762" i="16"/>
  <c r="L762" i="16"/>
  <c r="M762" i="16"/>
  <c r="I763" i="16"/>
  <c r="L763" i="16"/>
  <c r="M763" i="16"/>
  <c r="I764" i="16"/>
  <c r="L764" i="16"/>
  <c r="M764" i="16"/>
  <c r="I765" i="16"/>
  <c r="L765" i="16"/>
  <c r="M765" i="16"/>
  <c r="I766" i="16"/>
  <c r="L766" i="16"/>
  <c r="M766" i="16"/>
  <c r="I767" i="16"/>
  <c r="L767" i="16"/>
  <c r="M767" i="16"/>
  <c r="I768" i="16"/>
  <c r="L768" i="16"/>
  <c r="M768" i="16"/>
  <c r="I769" i="16"/>
  <c r="L769" i="16"/>
  <c r="M769" i="16"/>
  <c r="I770" i="16"/>
  <c r="L770" i="16"/>
  <c r="M770" i="16"/>
  <c r="I771" i="16"/>
  <c r="L771" i="16"/>
  <c r="M771" i="16"/>
  <c r="I772" i="16"/>
  <c r="L772" i="16"/>
  <c r="M772" i="16"/>
  <c r="I773" i="16"/>
  <c r="L773" i="16"/>
  <c r="M773" i="16"/>
  <c r="I774" i="16"/>
  <c r="L774" i="16"/>
  <c r="M774" i="16"/>
  <c r="I775" i="16"/>
  <c r="L775" i="16"/>
  <c r="M775" i="16"/>
  <c r="I776" i="16"/>
  <c r="L776" i="16"/>
  <c r="M776" i="16"/>
  <c r="I777" i="16"/>
  <c r="L777" i="16"/>
  <c r="M777" i="16"/>
  <c r="I778" i="16"/>
  <c r="L778" i="16"/>
  <c r="M778" i="16"/>
  <c r="I779" i="16"/>
  <c r="L779" i="16"/>
  <c r="M779" i="16"/>
  <c r="I780" i="16"/>
  <c r="L780" i="16"/>
  <c r="M780" i="16"/>
  <c r="I781" i="16"/>
  <c r="L781" i="16"/>
  <c r="M781" i="16"/>
  <c r="I782" i="16"/>
  <c r="L782" i="16"/>
  <c r="M782" i="16"/>
  <c r="I783" i="16"/>
  <c r="L783" i="16"/>
  <c r="M783" i="16"/>
  <c r="I784" i="16"/>
  <c r="L784" i="16"/>
  <c r="M784" i="16"/>
  <c r="I785" i="16"/>
  <c r="L785" i="16"/>
  <c r="M785" i="16"/>
  <c r="I786" i="16"/>
  <c r="L786" i="16"/>
  <c r="M786" i="16"/>
  <c r="I787" i="16"/>
  <c r="L787" i="16"/>
  <c r="M787" i="16"/>
  <c r="I788" i="16"/>
  <c r="L788" i="16"/>
  <c r="M788" i="16"/>
  <c r="I789" i="16"/>
  <c r="L789" i="16"/>
  <c r="M789" i="16"/>
  <c r="I790" i="16"/>
  <c r="L790" i="16"/>
  <c r="M790" i="16"/>
  <c r="I791" i="16"/>
  <c r="L791" i="16"/>
  <c r="M791" i="16"/>
  <c r="I792" i="16"/>
  <c r="L792" i="16"/>
  <c r="M792" i="16"/>
  <c r="I793" i="16"/>
  <c r="L793" i="16"/>
  <c r="M793" i="16"/>
  <c r="I794" i="16"/>
  <c r="L794" i="16"/>
  <c r="M794" i="16"/>
  <c r="I795" i="16"/>
  <c r="L795" i="16"/>
  <c r="M795" i="16"/>
  <c r="I796" i="16"/>
  <c r="L796" i="16"/>
  <c r="M796" i="16"/>
  <c r="I797" i="16"/>
  <c r="L797" i="16"/>
  <c r="M797" i="16"/>
  <c r="I798" i="16"/>
  <c r="L798" i="16"/>
  <c r="M798" i="16"/>
  <c r="I799" i="16"/>
  <c r="L799" i="16"/>
  <c r="M799" i="16"/>
  <c r="I800" i="16"/>
  <c r="L800" i="16"/>
  <c r="M800" i="16"/>
  <c r="I801" i="16"/>
  <c r="L801" i="16"/>
  <c r="M801" i="16"/>
  <c r="L602" i="16"/>
  <c r="L603" i="16"/>
  <c r="L604" i="16"/>
  <c r="L605" i="16"/>
  <c r="L606" i="16"/>
  <c r="L607" i="16"/>
  <c r="L608" i="16"/>
  <c r="L609" i="16"/>
  <c r="L610" i="16"/>
  <c r="L611" i="16"/>
  <c r="L612" i="16"/>
  <c r="L613" i="16"/>
  <c r="L614" i="16"/>
  <c r="L615" i="16"/>
  <c r="L616" i="16"/>
  <c r="L617" i="16"/>
  <c r="L618" i="16"/>
  <c r="L619" i="16"/>
  <c r="L620" i="16"/>
  <c r="L621" i="16"/>
  <c r="L622" i="16"/>
  <c r="L623" i="16"/>
  <c r="L624" i="16"/>
  <c r="L625" i="16"/>
  <c r="L626" i="16"/>
  <c r="L627" i="16"/>
  <c r="L628" i="16"/>
  <c r="L629" i="16"/>
  <c r="L630" i="16"/>
  <c r="L631" i="16"/>
  <c r="L632" i="16"/>
  <c r="L633" i="16"/>
  <c r="L634" i="16"/>
  <c r="L635" i="16"/>
  <c r="L636" i="16"/>
  <c r="L637" i="16"/>
  <c r="L638" i="16"/>
  <c r="L639" i="16"/>
  <c r="L640" i="16"/>
  <c r="L641" i="16"/>
  <c r="L642" i="16"/>
  <c r="L643" i="16"/>
  <c r="L644" i="16"/>
  <c r="L645"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F647" i="16"/>
  <c r="G647" i="16"/>
  <c r="H647" i="16"/>
  <c r="F648" i="16"/>
  <c r="G648" i="16"/>
  <c r="H648" i="16"/>
  <c r="F649" i="16"/>
  <c r="G649" i="16"/>
  <c r="H649" i="16"/>
  <c r="F650" i="16"/>
  <c r="G650" i="16"/>
  <c r="H650" i="16"/>
  <c r="F651" i="16"/>
  <c r="G651" i="16"/>
  <c r="H651" i="16"/>
  <c r="F652" i="16"/>
  <c r="G652" i="16"/>
  <c r="H652" i="16"/>
  <c r="F653" i="16"/>
  <c r="G653" i="16"/>
  <c r="H653" i="16"/>
  <c r="F654" i="16"/>
  <c r="G654" i="16"/>
  <c r="H654" i="16"/>
  <c r="F655" i="16"/>
  <c r="G655" i="16"/>
  <c r="H655" i="16"/>
  <c r="F656" i="16"/>
  <c r="G656" i="16"/>
  <c r="H656" i="16"/>
  <c r="F657" i="16"/>
  <c r="G657" i="16"/>
  <c r="H657" i="16"/>
  <c r="F658" i="16"/>
  <c r="G658" i="16"/>
  <c r="H658" i="16"/>
  <c r="F659" i="16"/>
  <c r="G659" i="16"/>
  <c r="H659" i="16"/>
  <c r="F660" i="16"/>
  <c r="G660" i="16"/>
  <c r="H660" i="16"/>
  <c r="F661" i="16"/>
  <c r="G661" i="16"/>
  <c r="H661" i="16"/>
  <c r="F662" i="16"/>
  <c r="G662" i="16"/>
  <c r="H662" i="16"/>
  <c r="F663" i="16"/>
  <c r="G663" i="16"/>
  <c r="H663" i="16"/>
  <c r="F664" i="16"/>
  <c r="G664" i="16"/>
  <c r="H664" i="16"/>
  <c r="F665" i="16"/>
  <c r="G665" i="16"/>
  <c r="H665" i="16"/>
  <c r="F666" i="16"/>
  <c r="G666" i="16"/>
  <c r="H666" i="16"/>
  <c r="F667" i="16"/>
  <c r="G667" i="16"/>
  <c r="H667" i="16"/>
  <c r="F668" i="16"/>
  <c r="G668" i="16"/>
  <c r="H668" i="16"/>
  <c r="F669" i="16"/>
  <c r="G669" i="16"/>
  <c r="H669" i="16"/>
  <c r="F670" i="16"/>
  <c r="G670" i="16"/>
  <c r="H670" i="16"/>
  <c r="F671" i="16"/>
  <c r="G671" i="16"/>
  <c r="H671" i="16"/>
  <c r="F672" i="16"/>
  <c r="G672" i="16"/>
  <c r="H672" i="16"/>
  <c r="F673" i="16"/>
  <c r="G673" i="16"/>
  <c r="H673" i="16"/>
  <c r="F674" i="16"/>
  <c r="G674" i="16"/>
  <c r="H674" i="16"/>
  <c r="F675" i="16"/>
  <c r="G675" i="16"/>
  <c r="H675" i="16"/>
  <c r="F676" i="16"/>
  <c r="G676" i="16"/>
  <c r="H676" i="16"/>
  <c r="F677" i="16"/>
  <c r="G677" i="16"/>
  <c r="H677" i="16"/>
  <c r="F678" i="16"/>
  <c r="G678" i="16"/>
  <c r="H678" i="16"/>
  <c r="F679" i="16"/>
  <c r="G679" i="16"/>
  <c r="H679" i="16"/>
  <c r="F680" i="16"/>
  <c r="G680" i="16"/>
  <c r="H680" i="16"/>
  <c r="F681" i="16"/>
  <c r="G681" i="16"/>
  <c r="H681" i="16"/>
  <c r="F682" i="16"/>
  <c r="G682" i="16"/>
  <c r="H682" i="16"/>
  <c r="F683" i="16"/>
  <c r="G683" i="16"/>
  <c r="H683" i="16"/>
  <c r="F684" i="16"/>
  <c r="G684" i="16"/>
  <c r="H684" i="16"/>
  <c r="F685" i="16"/>
  <c r="G685" i="16"/>
  <c r="H685" i="16"/>
  <c r="F686" i="16"/>
  <c r="G686" i="16"/>
  <c r="H686" i="16"/>
  <c r="F687" i="16"/>
  <c r="G687" i="16"/>
  <c r="H687" i="16"/>
  <c r="F688" i="16"/>
  <c r="G688" i="16"/>
  <c r="H688" i="16"/>
  <c r="F689" i="16"/>
  <c r="G689" i="16"/>
  <c r="H689" i="16"/>
  <c r="F690" i="16"/>
  <c r="G690" i="16"/>
  <c r="H690" i="16"/>
  <c r="F691" i="16"/>
  <c r="G691" i="16"/>
  <c r="H691" i="16"/>
  <c r="F692" i="16"/>
  <c r="G692" i="16"/>
  <c r="H692" i="16"/>
  <c r="F693" i="16"/>
  <c r="G693" i="16"/>
  <c r="H693" i="16"/>
  <c r="F694" i="16"/>
  <c r="G694" i="16"/>
  <c r="H694" i="16"/>
  <c r="F695" i="16"/>
  <c r="G695" i="16"/>
  <c r="H695" i="16"/>
  <c r="F696" i="16"/>
  <c r="G696" i="16"/>
  <c r="H696" i="16"/>
  <c r="F697" i="16"/>
  <c r="G697" i="16"/>
  <c r="H697" i="16"/>
  <c r="F698" i="16"/>
  <c r="G698" i="16"/>
  <c r="H698" i="16"/>
  <c r="F699" i="16"/>
  <c r="G699" i="16"/>
  <c r="H699" i="16"/>
  <c r="F700" i="16"/>
  <c r="G700" i="16"/>
  <c r="H700" i="16"/>
  <c r="F701" i="16"/>
  <c r="G701" i="16"/>
  <c r="H701" i="16"/>
  <c r="F702" i="16"/>
  <c r="G702" i="16"/>
  <c r="H702" i="16"/>
  <c r="F703" i="16"/>
  <c r="G703" i="16"/>
  <c r="H703" i="16"/>
  <c r="F704" i="16"/>
  <c r="G704" i="16"/>
  <c r="H704" i="16"/>
  <c r="F705" i="16"/>
  <c r="G705" i="16"/>
  <c r="H705" i="16"/>
  <c r="F706" i="16"/>
  <c r="G706" i="16"/>
  <c r="H706" i="16"/>
  <c r="F707" i="16"/>
  <c r="G707" i="16"/>
  <c r="H707" i="16"/>
  <c r="F708" i="16"/>
  <c r="G708" i="16"/>
  <c r="H708" i="16"/>
  <c r="F709" i="16"/>
  <c r="G709" i="16"/>
  <c r="H709" i="16"/>
  <c r="F710" i="16"/>
  <c r="G710" i="16"/>
  <c r="H710" i="16"/>
  <c r="F711" i="16"/>
  <c r="G711" i="16"/>
  <c r="H711" i="16"/>
  <c r="F712" i="16"/>
  <c r="G712" i="16"/>
  <c r="H712" i="16"/>
  <c r="F713" i="16"/>
  <c r="G713" i="16"/>
  <c r="H713" i="16"/>
  <c r="F714" i="16"/>
  <c r="G714" i="16"/>
  <c r="H714" i="16"/>
  <c r="F715" i="16"/>
  <c r="G715" i="16"/>
  <c r="H715" i="16"/>
  <c r="F716" i="16"/>
  <c r="G716" i="16"/>
  <c r="H716" i="16"/>
  <c r="F717" i="16"/>
  <c r="G717" i="16"/>
  <c r="H717" i="16"/>
  <c r="F718" i="16"/>
  <c r="G718" i="16"/>
  <c r="H718" i="16"/>
  <c r="F719" i="16"/>
  <c r="G719" i="16"/>
  <c r="H719" i="16"/>
  <c r="F720" i="16"/>
  <c r="G720" i="16"/>
  <c r="H720" i="16"/>
  <c r="F721" i="16"/>
  <c r="G721" i="16"/>
  <c r="H721" i="16"/>
  <c r="F722" i="16"/>
  <c r="G722" i="16"/>
  <c r="H722" i="16"/>
  <c r="F723" i="16"/>
  <c r="G723" i="16"/>
  <c r="H723" i="16"/>
  <c r="F724" i="16"/>
  <c r="G724" i="16"/>
  <c r="H724" i="16"/>
  <c r="F725" i="16"/>
  <c r="G725" i="16"/>
  <c r="H725" i="16"/>
  <c r="F726" i="16"/>
  <c r="G726" i="16"/>
  <c r="H726" i="16"/>
  <c r="F727" i="16"/>
  <c r="G727" i="16"/>
  <c r="H727" i="16"/>
  <c r="F728" i="16"/>
  <c r="G728" i="16"/>
  <c r="H728" i="16"/>
  <c r="F729" i="16"/>
  <c r="G729" i="16"/>
  <c r="H729" i="16"/>
  <c r="F730" i="16"/>
  <c r="G730" i="16"/>
  <c r="H730" i="16"/>
  <c r="F731" i="16"/>
  <c r="G731" i="16"/>
  <c r="H731" i="16"/>
  <c r="F732" i="16"/>
  <c r="G732" i="16"/>
  <c r="H732" i="16"/>
  <c r="F733" i="16"/>
  <c r="G733" i="16"/>
  <c r="H733" i="16"/>
  <c r="F734" i="16"/>
  <c r="G734" i="16"/>
  <c r="H734" i="16"/>
  <c r="F735" i="16"/>
  <c r="G735" i="16"/>
  <c r="H735" i="16"/>
  <c r="F736" i="16"/>
  <c r="G736" i="16"/>
  <c r="H736" i="16"/>
  <c r="F737" i="16"/>
  <c r="G737" i="16"/>
  <c r="H737" i="16"/>
  <c r="F738" i="16"/>
  <c r="G738" i="16"/>
  <c r="H738" i="16"/>
  <c r="F739" i="16"/>
  <c r="G739" i="16"/>
  <c r="H739" i="16"/>
  <c r="F740" i="16"/>
  <c r="G740" i="16"/>
  <c r="H740" i="16"/>
  <c r="F741" i="16"/>
  <c r="G741" i="16"/>
  <c r="H741" i="16"/>
  <c r="F742" i="16"/>
  <c r="G742" i="16"/>
  <c r="H742" i="16"/>
  <c r="F743" i="16"/>
  <c r="G743" i="16"/>
  <c r="H743" i="16"/>
  <c r="F744" i="16"/>
  <c r="G744" i="16"/>
  <c r="H744" i="16"/>
  <c r="F745" i="16"/>
  <c r="G745" i="16"/>
  <c r="H745" i="16"/>
  <c r="F746" i="16"/>
  <c r="G746" i="16"/>
  <c r="H746" i="16"/>
  <c r="F747" i="16"/>
  <c r="G747" i="16"/>
  <c r="H747" i="16"/>
  <c r="F748" i="16"/>
  <c r="G748" i="16"/>
  <c r="H748" i="16"/>
  <c r="F749" i="16"/>
  <c r="G749" i="16"/>
  <c r="H749" i="16"/>
  <c r="F750" i="16"/>
  <c r="G750" i="16"/>
  <c r="H750" i="16"/>
  <c r="F751" i="16"/>
  <c r="G751" i="16"/>
  <c r="H751" i="16"/>
  <c r="F752" i="16"/>
  <c r="G752" i="16"/>
  <c r="H752" i="16"/>
  <c r="F753" i="16"/>
  <c r="G753" i="16"/>
  <c r="H753" i="16"/>
  <c r="F754" i="16"/>
  <c r="G754" i="16"/>
  <c r="H754" i="16"/>
  <c r="F755" i="16"/>
  <c r="G755" i="16"/>
  <c r="H755" i="16"/>
  <c r="F756" i="16"/>
  <c r="G756" i="16"/>
  <c r="H756" i="16"/>
  <c r="F757" i="16"/>
  <c r="G757" i="16"/>
  <c r="H757" i="16"/>
  <c r="F758" i="16"/>
  <c r="G758" i="16"/>
  <c r="H758" i="16"/>
  <c r="F759" i="16"/>
  <c r="G759" i="16"/>
  <c r="H759" i="16"/>
  <c r="F760" i="16"/>
  <c r="G760" i="16"/>
  <c r="H760" i="16"/>
  <c r="F761" i="16"/>
  <c r="G761" i="16"/>
  <c r="H761" i="16"/>
  <c r="F762" i="16"/>
  <c r="G762" i="16"/>
  <c r="H762" i="16"/>
  <c r="F763" i="16"/>
  <c r="G763" i="16"/>
  <c r="H763" i="16"/>
  <c r="F764" i="16"/>
  <c r="G764" i="16"/>
  <c r="H764" i="16"/>
  <c r="F765" i="16"/>
  <c r="G765" i="16"/>
  <c r="H765" i="16"/>
  <c r="F766" i="16"/>
  <c r="G766" i="16"/>
  <c r="H766" i="16"/>
  <c r="F767" i="16"/>
  <c r="G767" i="16"/>
  <c r="H767" i="16"/>
  <c r="F768" i="16"/>
  <c r="G768" i="16"/>
  <c r="H768" i="16"/>
  <c r="F769" i="16"/>
  <c r="G769" i="16"/>
  <c r="H769" i="16"/>
  <c r="F770" i="16"/>
  <c r="G770" i="16"/>
  <c r="H770" i="16"/>
  <c r="F771" i="16"/>
  <c r="G771" i="16"/>
  <c r="H771" i="16"/>
  <c r="F772" i="16"/>
  <c r="G772" i="16"/>
  <c r="H772" i="16"/>
  <c r="F773" i="16"/>
  <c r="G773" i="16"/>
  <c r="H773" i="16"/>
  <c r="F774" i="16"/>
  <c r="G774" i="16"/>
  <c r="H774" i="16"/>
  <c r="F775" i="16"/>
  <c r="G775" i="16"/>
  <c r="H775" i="16"/>
  <c r="F776" i="16"/>
  <c r="G776" i="16"/>
  <c r="H776" i="16"/>
  <c r="F777" i="16"/>
  <c r="G777" i="16"/>
  <c r="H777" i="16"/>
  <c r="F778" i="16"/>
  <c r="G778" i="16"/>
  <c r="H778" i="16"/>
  <c r="F779" i="16"/>
  <c r="G779" i="16"/>
  <c r="H779" i="16"/>
  <c r="F780" i="16"/>
  <c r="G780" i="16"/>
  <c r="H780" i="16"/>
  <c r="F781" i="16"/>
  <c r="G781" i="16"/>
  <c r="H781" i="16"/>
  <c r="F782" i="16"/>
  <c r="G782" i="16"/>
  <c r="H782" i="16"/>
  <c r="F783" i="16"/>
  <c r="G783" i="16"/>
  <c r="H783" i="16"/>
  <c r="F784" i="16"/>
  <c r="G784" i="16"/>
  <c r="H784" i="16"/>
  <c r="F785" i="16"/>
  <c r="G785" i="16"/>
  <c r="H785" i="16"/>
  <c r="F786" i="16"/>
  <c r="G786" i="16"/>
  <c r="H786" i="16"/>
  <c r="F787" i="16"/>
  <c r="G787" i="16"/>
  <c r="H787" i="16"/>
  <c r="F788" i="16"/>
  <c r="G788" i="16"/>
  <c r="H788" i="16"/>
  <c r="F789" i="16"/>
  <c r="G789" i="16"/>
  <c r="H789" i="16"/>
  <c r="F790" i="16"/>
  <c r="G790" i="16"/>
  <c r="H790" i="16"/>
  <c r="F791" i="16"/>
  <c r="G791" i="16"/>
  <c r="H791" i="16"/>
  <c r="F792" i="16"/>
  <c r="G792" i="16"/>
  <c r="H792" i="16"/>
  <c r="F793" i="16"/>
  <c r="G793" i="16"/>
  <c r="H793" i="16"/>
  <c r="F794" i="16"/>
  <c r="G794" i="16"/>
  <c r="H794" i="16"/>
  <c r="F795" i="16"/>
  <c r="G795" i="16"/>
  <c r="H795" i="16"/>
  <c r="F796" i="16"/>
  <c r="G796" i="16"/>
  <c r="H796" i="16"/>
  <c r="F797" i="16"/>
  <c r="G797" i="16"/>
  <c r="H797" i="16"/>
  <c r="F798" i="16"/>
  <c r="G798" i="16"/>
  <c r="H798" i="16"/>
  <c r="F799" i="16"/>
  <c r="G799" i="16"/>
  <c r="H799" i="16"/>
  <c r="F800" i="16"/>
  <c r="G800" i="16"/>
  <c r="H800" i="16"/>
  <c r="F801" i="16"/>
  <c r="G801" i="16"/>
  <c r="H801" i="16"/>
  <c r="G602" i="16"/>
  <c r="H602" i="16"/>
  <c r="G603" i="16"/>
  <c r="H603" i="16"/>
  <c r="G604" i="16"/>
  <c r="H604" i="16"/>
  <c r="G605" i="16"/>
  <c r="H605" i="16"/>
  <c r="G606" i="16"/>
  <c r="H606" i="16"/>
  <c r="G607" i="16"/>
  <c r="H607" i="16"/>
  <c r="G608" i="16"/>
  <c r="H608" i="16"/>
  <c r="G609" i="16"/>
  <c r="H609" i="16"/>
  <c r="G610" i="16"/>
  <c r="H610" i="16"/>
  <c r="G611" i="16"/>
  <c r="H611" i="16"/>
  <c r="G612" i="16"/>
  <c r="H612" i="16"/>
  <c r="G613" i="16"/>
  <c r="H613" i="16"/>
  <c r="G614" i="16"/>
  <c r="H614" i="16"/>
  <c r="G615" i="16"/>
  <c r="H615" i="16"/>
  <c r="G616" i="16"/>
  <c r="H616" i="16"/>
  <c r="G617" i="16"/>
  <c r="H617" i="16"/>
  <c r="G618" i="16"/>
  <c r="H618" i="16"/>
  <c r="G619" i="16"/>
  <c r="H619" i="16"/>
  <c r="G620" i="16"/>
  <c r="H620" i="16"/>
  <c r="G621" i="16"/>
  <c r="H621" i="16"/>
  <c r="G622" i="16"/>
  <c r="H622" i="16"/>
  <c r="G623" i="16"/>
  <c r="H623" i="16"/>
  <c r="G624" i="16"/>
  <c r="H624" i="16"/>
  <c r="G625" i="16"/>
  <c r="H625" i="16"/>
  <c r="G626" i="16"/>
  <c r="H626" i="16"/>
  <c r="G627" i="16"/>
  <c r="H627" i="16"/>
  <c r="G628" i="16"/>
  <c r="H628" i="16"/>
  <c r="G629" i="16"/>
  <c r="H629" i="16"/>
  <c r="G630" i="16"/>
  <c r="H630" i="16"/>
  <c r="G631" i="16"/>
  <c r="H631" i="16"/>
  <c r="G632" i="16"/>
  <c r="H632" i="16"/>
  <c r="G633" i="16"/>
  <c r="H633" i="16"/>
  <c r="G634" i="16"/>
  <c r="H634" i="16"/>
  <c r="G635" i="16"/>
  <c r="H635" i="16"/>
  <c r="G636" i="16"/>
  <c r="H636" i="16"/>
  <c r="G637" i="16"/>
  <c r="H637" i="16"/>
  <c r="G638" i="16"/>
  <c r="H638" i="16"/>
  <c r="G639" i="16"/>
  <c r="H639" i="16"/>
  <c r="G640" i="16"/>
  <c r="H640" i="16"/>
  <c r="G641" i="16"/>
  <c r="H641" i="16"/>
  <c r="G642" i="16"/>
  <c r="H642" i="16"/>
  <c r="G643" i="16"/>
  <c r="H643" i="16"/>
  <c r="G644" i="16"/>
  <c r="H644" i="16"/>
  <c r="G645" i="16"/>
  <c r="H645" i="16"/>
  <c r="G646" i="16"/>
  <c r="H646"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40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L497" i="16"/>
  <c r="L498" i="16"/>
  <c r="L499" i="16"/>
  <c r="L500" i="16"/>
  <c r="L501" i="16"/>
  <c r="L502" i="16"/>
  <c r="L503" i="16"/>
  <c r="L504" i="16"/>
  <c r="L505" i="16"/>
  <c r="L506" i="16"/>
  <c r="L507" i="16"/>
  <c r="L508" i="16"/>
  <c r="L509" i="16"/>
  <c r="L510" i="16"/>
  <c r="L511" i="16"/>
  <c r="L512" i="16"/>
  <c r="L513" i="16"/>
  <c r="L514" i="16"/>
  <c r="L515" i="16"/>
  <c r="L516" i="16"/>
  <c r="L517" i="16"/>
  <c r="L518" i="16"/>
  <c r="L519" i="16"/>
  <c r="L520" i="16"/>
  <c r="L521" i="16"/>
  <c r="L522" i="16"/>
  <c r="L523" i="16"/>
  <c r="L524" i="16"/>
  <c r="L525" i="16"/>
  <c r="L526" i="16"/>
  <c r="L527" i="16"/>
  <c r="L528" i="16"/>
  <c r="L529" i="16"/>
  <c r="L530" i="16"/>
  <c r="L531" i="16"/>
  <c r="L532" i="16"/>
  <c r="L533" i="16"/>
  <c r="L534" i="16"/>
  <c r="L535" i="16"/>
  <c r="L536" i="16"/>
  <c r="L537" i="16"/>
  <c r="L538" i="16"/>
  <c r="L539" i="16"/>
  <c r="L540" i="16"/>
  <c r="L541" i="16"/>
  <c r="L542" i="16"/>
  <c r="L543" i="16"/>
  <c r="L544" i="16"/>
  <c r="L545" i="16"/>
  <c r="L546" i="16"/>
  <c r="L547" i="16"/>
  <c r="L548" i="16"/>
  <c r="L549" i="16"/>
  <c r="L550" i="16"/>
  <c r="L551" i="16"/>
  <c r="L552" i="16"/>
  <c r="L553" i="16"/>
  <c r="L554" i="16"/>
  <c r="L555" i="16"/>
  <c r="L556" i="16"/>
  <c r="L557" i="16"/>
  <c r="L558" i="16"/>
  <c r="L559" i="16"/>
  <c r="L560" i="16"/>
  <c r="L561" i="16"/>
  <c r="L562" i="16"/>
  <c r="L563" i="16"/>
  <c r="L564" i="16"/>
  <c r="L565" i="16"/>
  <c r="L566" i="16"/>
  <c r="L567" i="16"/>
  <c r="L568" i="16"/>
  <c r="L569" i="16"/>
  <c r="L570" i="16"/>
  <c r="L571" i="16"/>
  <c r="L572" i="16"/>
  <c r="L573" i="16"/>
  <c r="L574" i="16"/>
  <c r="L575" i="16"/>
  <c r="L576" i="16"/>
  <c r="L577" i="16"/>
  <c r="L578" i="16"/>
  <c r="L579" i="16"/>
  <c r="L580" i="16"/>
  <c r="L581" i="16"/>
  <c r="L582" i="16"/>
  <c r="L583" i="16"/>
  <c r="L584" i="16"/>
  <c r="L585" i="16"/>
  <c r="L586" i="16"/>
  <c r="L587" i="16"/>
  <c r="L588" i="16"/>
  <c r="L589" i="16"/>
  <c r="L590" i="16"/>
  <c r="L591" i="16"/>
  <c r="L592" i="16"/>
  <c r="L593" i="16"/>
  <c r="L594" i="16"/>
  <c r="L595" i="16"/>
  <c r="L596" i="16"/>
  <c r="L597" i="16"/>
  <c r="L598" i="16"/>
  <c r="L599" i="16"/>
  <c r="L600" i="16"/>
  <c r="L6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F473" i="16"/>
  <c r="G473" i="16"/>
  <c r="H473" i="16"/>
  <c r="I473" i="16"/>
  <c r="F474" i="16"/>
  <c r="G474" i="16"/>
  <c r="H474" i="16"/>
  <c r="I474" i="16"/>
  <c r="F475" i="16"/>
  <c r="G475" i="16"/>
  <c r="H475" i="16"/>
  <c r="I475" i="16"/>
  <c r="F476" i="16"/>
  <c r="G476" i="16"/>
  <c r="H476" i="16"/>
  <c r="I476" i="16"/>
  <c r="F477" i="16"/>
  <c r="G477" i="16"/>
  <c r="H477" i="16"/>
  <c r="I477" i="16"/>
  <c r="F478" i="16"/>
  <c r="G478" i="16"/>
  <c r="H478" i="16"/>
  <c r="I478" i="16"/>
  <c r="F479" i="16"/>
  <c r="G479" i="16"/>
  <c r="H479" i="16"/>
  <c r="I479" i="16"/>
  <c r="F480" i="16"/>
  <c r="G480" i="16"/>
  <c r="H480" i="16"/>
  <c r="I480" i="16"/>
  <c r="F481" i="16"/>
  <c r="G481" i="16"/>
  <c r="H481" i="16"/>
  <c r="I481" i="16"/>
  <c r="F482" i="16"/>
  <c r="G482" i="16"/>
  <c r="H482" i="16"/>
  <c r="I482" i="16"/>
  <c r="F483" i="16"/>
  <c r="G483" i="16"/>
  <c r="H483" i="16"/>
  <c r="I483" i="16"/>
  <c r="F484" i="16"/>
  <c r="G484" i="16"/>
  <c r="H484" i="16"/>
  <c r="I484" i="16"/>
  <c r="F485" i="16"/>
  <c r="G485" i="16"/>
  <c r="H485" i="16"/>
  <c r="I485" i="16"/>
  <c r="F486" i="16"/>
  <c r="G486" i="16"/>
  <c r="H486" i="16"/>
  <c r="I486" i="16"/>
  <c r="F487" i="16"/>
  <c r="G487" i="16"/>
  <c r="H487" i="16"/>
  <c r="I487" i="16"/>
  <c r="F488" i="16"/>
  <c r="G488" i="16"/>
  <c r="H488" i="16"/>
  <c r="I488" i="16"/>
  <c r="F489" i="16"/>
  <c r="G489" i="16"/>
  <c r="H489" i="16"/>
  <c r="I489" i="16"/>
  <c r="F490" i="16"/>
  <c r="G490" i="16"/>
  <c r="H490" i="16"/>
  <c r="I490" i="16"/>
  <c r="F491" i="16"/>
  <c r="G491" i="16"/>
  <c r="H491" i="16"/>
  <c r="I491" i="16"/>
  <c r="F492" i="16"/>
  <c r="G492" i="16"/>
  <c r="H492" i="16"/>
  <c r="I492" i="16"/>
  <c r="F493" i="16"/>
  <c r="G493" i="16"/>
  <c r="H493" i="16"/>
  <c r="I493" i="16"/>
  <c r="F494" i="16"/>
  <c r="G494" i="16"/>
  <c r="H494" i="16"/>
  <c r="I494" i="16"/>
  <c r="F495" i="16"/>
  <c r="G495" i="16"/>
  <c r="H495" i="16"/>
  <c r="I495" i="16"/>
  <c r="F496" i="16"/>
  <c r="G496" i="16"/>
  <c r="H496" i="16"/>
  <c r="I496" i="16"/>
  <c r="F497" i="16"/>
  <c r="G497" i="16"/>
  <c r="H497" i="16"/>
  <c r="I497" i="16"/>
  <c r="F498" i="16"/>
  <c r="G498" i="16"/>
  <c r="H498" i="16"/>
  <c r="I498" i="16"/>
  <c r="F499" i="16"/>
  <c r="G499" i="16"/>
  <c r="H499" i="16"/>
  <c r="I499" i="16"/>
  <c r="F500" i="16"/>
  <c r="G500" i="16"/>
  <c r="H500" i="16"/>
  <c r="I500" i="16"/>
  <c r="F501" i="16"/>
  <c r="G501" i="16"/>
  <c r="H501" i="16"/>
  <c r="I501" i="16"/>
  <c r="F502" i="16"/>
  <c r="G502" i="16"/>
  <c r="H502" i="16"/>
  <c r="I502" i="16"/>
  <c r="F503" i="16"/>
  <c r="G503" i="16"/>
  <c r="H503" i="16"/>
  <c r="I503" i="16"/>
  <c r="F504" i="16"/>
  <c r="G504" i="16"/>
  <c r="H504" i="16"/>
  <c r="I504" i="16"/>
  <c r="F505" i="16"/>
  <c r="G505" i="16"/>
  <c r="H505" i="16"/>
  <c r="I505" i="16"/>
  <c r="F506" i="16"/>
  <c r="G506" i="16"/>
  <c r="H506" i="16"/>
  <c r="I506" i="16"/>
  <c r="F507" i="16"/>
  <c r="G507" i="16"/>
  <c r="H507" i="16"/>
  <c r="I507" i="16"/>
  <c r="F508" i="16"/>
  <c r="G508" i="16"/>
  <c r="H508" i="16"/>
  <c r="I508" i="16"/>
  <c r="F509" i="16"/>
  <c r="G509" i="16"/>
  <c r="H509" i="16"/>
  <c r="I509" i="16"/>
  <c r="F510" i="16"/>
  <c r="G510" i="16"/>
  <c r="H510" i="16"/>
  <c r="I510" i="16"/>
  <c r="F511" i="16"/>
  <c r="G511" i="16"/>
  <c r="H511" i="16"/>
  <c r="I511" i="16"/>
  <c r="F512" i="16"/>
  <c r="G512" i="16"/>
  <c r="H512" i="16"/>
  <c r="I512" i="16"/>
  <c r="F513" i="16"/>
  <c r="G513" i="16"/>
  <c r="H513" i="16"/>
  <c r="I513" i="16"/>
  <c r="F514" i="16"/>
  <c r="G514" i="16"/>
  <c r="H514" i="16"/>
  <c r="I514" i="16"/>
  <c r="F515" i="16"/>
  <c r="G515" i="16"/>
  <c r="H515" i="16"/>
  <c r="I515" i="16"/>
  <c r="F516" i="16"/>
  <c r="G516" i="16"/>
  <c r="H516" i="16"/>
  <c r="I516" i="16"/>
  <c r="F517" i="16"/>
  <c r="G517" i="16"/>
  <c r="H517" i="16"/>
  <c r="I517" i="16"/>
  <c r="F518" i="16"/>
  <c r="G518" i="16"/>
  <c r="H518" i="16"/>
  <c r="I518" i="16"/>
  <c r="F519" i="16"/>
  <c r="G519" i="16"/>
  <c r="H519" i="16"/>
  <c r="I519" i="16"/>
  <c r="F520" i="16"/>
  <c r="G520" i="16"/>
  <c r="H520" i="16"/>
  <c r="I520" i="16"/>
  <c r="F521" i="16"/>
  <c r="G521" i="16"/>
  <c r="H521" i="16"/>
  <c r="I521" i="16"/>
  <c r="F522" i="16"/>
  <c r="G522" i="16"/>
  <c r="H522" i="16"/>
  <c r="I522" i="16"/>
  <c r="F523" i="16"/>
  <c r="G523" i="16"/>
  <c r="H523" i="16"/>
  <c r="I523" i="16"/>
  <c r="F524" i="16"/>
  <c r="G524" i="16"/>
  <c r="H524" i="16"/>
  <c r="I524" i="16"/>
  <c r="F525" i="16"/>
  <c r="G525" i="16"/>
  <c r="H525" i="16"/>
  <c r="I525" i="16"/>
  <c r="F526" i="16"/>
  <c r="G526" i="16"/>
  <c r="H526" i="16"/>
  <c r="I526" i="16"/>
  <c r="F527" i="16"/>
  <c r="G527" i="16"/>
  <c r="H527" i="16"/>
  <c r="I527" i="16"/>
  <c r="F528" i="16"/>
  <c r="G528" i="16"/>
  <c r="H528" i="16"/>
  <c r="I528" i="16"/>
  <c r="F529" i="16"/>
  <c r="G529" i="16"/>
  <c r="H529" i="16"/>
  <c r="I529" i="16"/>
  <c r="F530" i="16"/>
  <c r="G530" i="16"/>
  <c r="H530" i="16"/>
  <c r="I530" i="16"/>
  <c r="F531" i="16"/>
  <c r="G531" i="16"/>
  <c r="H531" i="16"/>
  <c r="I531" i="16"/>
  <c r="F532" i="16"/>
  <c r="G532" i="16"/>
  <c r="H532" i="16"/>
  <c r="I532" i="16"/>
  <c r="F533" i="16"/>
  <c r="G533" i="16"/>
  <c r="H533" i="16"/>
  <c r="I533" i="16"/>
  <c r="F534" i="16"/>
  <c r="G534" i="16"/>
  <c r="H534" i="16"/>
  <c r="I534" i="16"/>
  <c r="F535" i="16"/>
  <c r="G535" i="16"/>
  <c r="H535" i="16"/>
  <c r="I535" i="16"/>
  <c r="F536" i="16"/>
  <c r="G536" i="16"/>
  <c r="H536" i="16"/>
  <c r="I536" i="16"/>
  <c r="F537" i="16"/>
  <c r="G537" i="16"/>
  <c r="H537" i="16"/>
  <c r="I537" i="16"/>
  <c r="F538" i="16"/>
  <c r="G538" i="16"/>
  <c r="H538" i="16"/>
  <c r="I538" i="16"/>
  <c r="F539" i="16"/>
  <c r="G539" i="16"/>
  <c r="H539" i="16"/>
  <c r="I539" i="16"/>
  <c r="F540" i="16"/>
  <c r="G540" i="16"/>
  <c r="H540" i="16"/>
  <c r="I540" i="16"/>
  <c r="F541" i="16"/>
  <c r="G541" i="16"/>
  <c r="H541" i="16"/>
  <c r="I541" i="16"/>
  <c r="F542" i="16"/>
  <c r="G542" i="16"/>
  <c r="H542" i="16"/>
  <c r="I542" i="16"/>
  <c r="F543" i="16"/>
  <c r="G543" i="16"/>
  <c r="H543" i="16"/>
  <c r="I543" i="16"/>
  <c r="F544" i="16"/>
  <c r="G544" i="16"/>
  <c r="H544" i="16"/>
  <c r="I544" i="16"/>
  <c r="F545" i="16"/>
  <c r="G545" i="16"/>
  <c r="H545" i="16"/>
  <c r="I545" i="16"/>
  <c r="F546" i="16"/>
  <c r="G546" i="16"/>
  <c r="H546" i="16"/>
  <c r="I546" i="16"/>
  <c r="F547" i="16"/>
  <c r="G547" i="16"/>
  <c r="H547" i="16"/>
  <c r="I547" i="16"/>
  <c r="F548" i="16"/>
  <c r="G548" i="16"/>
  <c r="H548" i="16"/>
  <c r="I548" i="16"/>
  <c r="F549" i="16"/>
  <c r="G549" i="16"/>
  <c r="H549" i="16"/>
  <c r="I549" i="16"/>
  <c r="F550" i="16"/>
  <c r="G550" i="16"/>
  <c r="H550" i="16"/>
  <c r="I550" i="16"/>
  <c r="F551" i="16"/>
  <c r="G551" i="16"/>
  <c r="H551" i="16"/>
  <c r="I551" i="16"/>
  <c r="F552" i="16"/>
  <c r="G552" i="16"/>
  <c r="H552" i="16"/>
  <c r="I552" i="16"/>
  <c r="F553" i="16"/>
  <c r="G553" i="16"/>
  <c r="H553" i="16"/>
  <c r="I553" i="16"/>
  <c r="F554" i="16"/>
  <c r="G554" i="16"/>
  <c r="H554" i="16"/>
  <c r="I554" i="16"/>
  <c r="F555" i="16"/>
  <c r="G555" i="16"/>
  <c r="H555" i="16"/>
  <c r="I555" i="16"/>
  <c r="F556" i="16"/>
  <c r="G556" i="16"/>
  <c r="H556" i="16"/>
  <c r="I556" i="16"/>
  <c r="F557" i="16"/>
  <c r="G557" i="16"/>
  <c r="H557" i="16"/>
  <c r="I557" i="16"/>
  <c r="F558" i="16"/>
  <c r="G558" i="16"/>
  <c r="H558" i="16"/>
  <c r="I558" i="16"/>
  <c r="F559" i="16"/>
  <c r="G559" i="16"/>
  <c r="H559" i="16"/>
  <c r="I559" i="16"/>
  <c r="F560" i="16"/>
  <c r="G560" i="16"/>
  <c r="H560" i="16"/>
  <c r="I560" i="16"/>
  <c r="F561" i="16"/>
  <c r="G561" i="16"/>
  <c r="H561" i="16"/>
  <c r="I561" i="16"/>
  <c r="F562" i="16"/>
  <c r="G562" i="16"/>
  <c r="H562" i="16"/>
  <c r="I562" i="16"/>
  <c r="F563" i="16"/>
  <c r="G563" i="16"/>
  <c r="H563" i="16"/>
  <c r="I563" i="16"/>
  <c r="F564" i="16"/>
  <c r="G564" i="16"/>
  <c r="H564" i="16"/>
  <c r="I564" i="16"/>
  <c r="F565" i="16"/>
  <c r="G565" i="16"/>
  <c r="H565" i="16"/>
  <c r="I565" i="16"/>
  <c r="F566" i="16"/>
  <c r="G566" i="16"/>
  <c r="H566" i="16"/>
  <c r="I566" i="16"/>
  <c r="F567" i="16"/>
  <c r="G567" i="16"/>
  <c r="H567" i="16"/>
  <c r="I567" i="16"/>
  <c r="F568" i="16"/>
  <c r="G568" i="16"/>
  <c r="H568" i="16"/>
  <c r="I568" i="16"/>
  <c r="F569" i="16"/>
  <c r="G569" i="16"/>
  <c r="H569" i="16"/>
  <c r="I569" i="16"/>
  <c r="F570" i="16"/>
  <c r="G570" i="16"/>
  <c r="H570" i="16"/>
  <c r="I570" i="16"/>
  <c r="F571" i="16"/>
  <c r="G571" i="16"/>
  <c r="H571" i="16"/>
  <c r="I571" i="16"/>
  <c r="F572" i="16"/>
  <c r="G572" i="16"/>
  <c r="H572" i="16"/>
  <c r="I572" i="16"/>
  <c r="F573" i="16"/>
  <c r="G573" i="16"/>
  <c r="H573" i="16"/>
  <c r="I573" i="16"/>
  <c r="F574" i="16"/>
  <c r="G574" i="16"/>
  <c r="H574" i="16"/>
  <c r="I574" i="16"/>
  <c r="F575" i="16"/>
  <c r="G575" i="16"/>
  <c r="H575" i="16"/>
  <c r="I575" i="16"/>
  <c r="F576" i="16"/>
  <c r="G576" i="16"/>
  <c r="H576" i="16"/>
  <c r="I576" i="16"/>
  <c r="F577" i="16"/>
  <c r="G577" i="16"/>
  <c r="H577" i="16"/>
  <c r="I577" i="16"/>
  <c r="F578" i="16"/>
  <c r="G578" i="16"/>
  <c r="H578" i="16"/>
  <c r="I578" i="16"/>
  <c r="F579" i="16"/>
  <c r="G579" i="16"/>
  <c r="H579" i="16"/>
  <c r="I579" i="16"/>
  <c r="F580" i="16"/>
  <c r="G580" i="16"/>
  <c r="H580" i="16"/>
  <c r="I580" i="16"/>
  <c r="F581" i="16"/>
  <c r="G581" i="16"/>
  <c r="H581" i="16"/>
  <c r="I581" i="16"/>
  <c r="F582" i="16"/>
  <c r="G582" i="16"/>
  <c r="H582" i="16"/>
  <c r="I582" i="16"/>
  <c r="F583" i="16"/>
  <c r="G583" i="16"/>
  <c r="H583" i="16"/>
  <c r="I583" i="16"/>
  <c r="F584" i="16"/>
  <c r="G584" i="16"/>
  <c r="H584" i="16"/>
  <c r="I584" i="16"/>
  <c r="F585" i="16"/>
  <c r="G585" i="16"/>
  <c r="H585" i="16"/>
  <c r="I585" i="16"/>
  <c r="F586" i="16"/>
  <c r="G586" i="16"/>
  <c r="H586" i="16"/>
  <c r="I586" i="16"/>
  <c r="F587" i="16"/>
  <c r="G587" i="16"/>
  <c r="H587" i="16"/>
  <c r="I587" i="16"/>
  <c r="F588" i="16"/>
  <c r="G588" i="16"/>
  <c r="H588" i="16"/>
  <c r="I588" i="16"/>
  <c r="F589" i="16"/>
  <c r="G589" i="16"/>
  <c r="H589" i="16"/>
  <c r="I589" i="16"/>
  <c r="F590" i="16"/>
  <c r="G590" i="16"/>
  <c r="H590" i="16"/>
  <c r="I590" i="16"/>
  <c r="F591" i="16"/>
  <c r="G591" i="16"/>
  <c r="H591" i="16"/>
  <c r="I591" i="16"/>
  <c r="F592" i="16"/>
  <c r="G592" i="16"/>
  <c r="H592" i="16"/>
  <c r="I592" i="16"/>
  <c r="F593" i="16"/>
  <c r="G593" i="16"/>
  <c r="H593" i="16"/>
  <c r="I593" i="16"/>
  <c r="F594" i="16"/>
  <c r="G594" i="16"/>
  <c r="H594" i="16"/>
  <c r="I594" i="16"/>
  <c r="F595" i="16"/>
  <c r="G595" i="16"/>
  <c r="H595" i="16"/>
  <c r="I595" i="16"/>
  <c r="F596" i="16"/>
  <c r="G596" i="16"/>
  <c r="H596" i="16"/>
  <c r="I596" i="16"/>
  <c r="F597" i="16"/>
  <c r="G597" i="16"/>
  <c r="H597" i="16"/>
  <c r="I597" i="16"/>
  <c r="F598" i="16"/>
  <c r="G598" i="16"/>
  <c r="H598" i="16"/>
  <c r="I598" i="16"/>
  <c r="F599" i="16"/>
  <c r="G599" i="16"/>
  <c r="H599" i="16"/>
  <c r="I599" i="16"/>
  <c r="F600" i="16"/>
  <c r="G600" i="16"/>
  <c r="H600" i="16"/>
  <c r="I600" i="16"/>
  <c r="F601" i="16"/>
  <c r="G601" i="16"/>
  <c r="H601" i="16"/>
  <c r="I601" i="16"/>
  <c r="G402" i="16"/>
  <c r="H402" i="16"/>
  <c r="G403" i="16"/>
  <c r="H403" i="16"/>
  <c r="G404" i="16"/>
  <c r="H404" i="16"/>
  <c r="G405" i="16"/>
  <c r="H405" i="16"/>
  <c r="G406" i="16"/>
  <c r="H406" i="16"/>
  <c r="G407" i="16"/>
  <c r="H407" i="16"/>
  <c r="G408" i="16"/>
  <c r="H408" i="16"/>
  <c r="G409" i="16"/>
  <c r="H409" i="16"/>
  <c r="G410" i="16"/>
  <c r="H410" i="16"/>
  <c r="G411" i="16"/>
  <c r="H411" i="16"/>
  <c r="G412" i="16"/>
  <c r="H412" i="16"/>
  <c r="G413" i="16"/>
  <c r="H413" i="16"/>
  <c r="G414" i="16"/>
  <c r="H414" i="16"/>
  <c r="G415" i="16"/>
  <c r="H415" i="16"/>
  <c r="G416" i="16"/>
  <c r="H416" i="16"/>
  <c r="G417" i="16"/>
  <c r="H417" i="16"/>
  <c r="G418" i="16"/>
  <c r="H418" i="16"/>
  <c r="G419" i="16"/>
  <c r="H419" i="16"/>
  <c r="G420" i="16"/>
  <c r="H420" i="16"/>
  <c r="G421" i="16"/>
  <c r="H421" i="16"/>
  <c r="G422" i="16"/>
  <c r="H422" i="16"/>
  <c r="G423" i="16"/>
  <c r="H423" i="16"/>
  <c r="G424" i="16"/>
  <c r="H424" i="16"/>
  <c r="G425" i="16"/>
  <c r="H425" i="16"/>
  <c r="G426" i="16"/>
  <c r="H426" i="16"/>
  <c r="G427" i="16"/>
  <c r="H427" i="16"/>
  <c r="G428" i="16"/>
  <c r="H428" i="16"/>
  <c r="G429" i="16"/>
  <c r="H429" i="16"/>
  <c r="G430" i="16"/>
  <c r="H430" i="16"/>
  <c r="G431" i="16"/>
  <c r="H431" i="16"/>
  <c r="G432" i="16"/>
  <c r="H432" i="16"/>
  <c r="G433" i="16"/>
  <c r="H433" i="16"/>
  <c r="G434" i="16"/>
  <c r="H434" i="16"/>
  <c r="G435" i="16"/>
  <c r="H435" i="16"/>
  <c r="G436" i="16"/>
  <c r="H436" i="16"/>
  <c r="G437" i="16"/>
  <c r="H437" i="16"/>
  <c r="G438" i="16"/>
  <c r="H438" i="16"/>
  <c r="G439" i="16"/>
  <c r="H439" i="16"/>
  <c r="G440" i="16"/>
  <c r="H440" i="16"/>
  <c r="G441" i="16"/>
  <c r="H441" i="16"/>
  <c r="G442" i="16"/>
  <c r="H442" i="16"/>
  <c r="G443" i="16"/>
  <c r="H443" i="16"/>
  <c r="G444" i="16"/>
  <c r="H444" i="16"/>
  <c r="G445" i="16"/>
  <c r="H445" i="16"/>
  <c r="G446" i="16"/>
  <c r="H446" i="16"/>
  <c r="G447" i="16"/>
  <c r="H447" i="16"/>
  <c r="G448" i="16"/>
  <c r="H448" i="16"/>
  <c r="G449" i="16"/>
  <c r="H449" i="16"/>
  <c r="G450" i="16"/>
  <c r="H450" i="16"/>
  <c r="G451" i="16"/>
  <c r="H451" i="16"/>
  <c r="G452" i="16"/>
  <c r="H452" i="16"/>
  <c r="G453" i="16"/>
  <c r="H453" i="16"/>
  <c r="G454" i="16"/>
  <c r="H454" i="16"/>
  <c r="G455" i="16"/>
  <c r="H455" i="16"/>
  <c r="G456" i="16"/>
  <c r="H456" i="16"/>
  <c r="G457" i="16"/>
  <c r="H457" i="16"/>
  <c r="G458" i="16"/>
  <c r="H458" i="16"/>
  <c r="G459" i="16"/>
  <c r="H459" i="16"/>
  <c r="G460" i="16"/>
  <c r="H460" i="16"/>
  <c r="G461" i="16"/>
  <c r="H461" i="16"/>
  <c r="G462" i="16"/>
  <c r="H462" i="16"/>
  <c r="G463" i="16"/>
  <c r="H463" i="16"/>
  <c r="G464" i="16"/>
  <c r="H464" i="16"/>
  <c r="G465" i="16"/>
  <c r="H465" i="16"/>
  <c r="G466" i="16"/>
  <c r="H466" i="16"/>
  <c r="G467" i="16"/>
  <c r="H467" i="16"/>
  <c r="G468" i="16"/>
  <c r="H468" i="16"/>
  <c r="G469" i="16"/>
  <c r="H469" i="16"/>
  <c r="G470" i="16"/>
  <c r="H470" i="16"/>
  <c r="G471" i="16"/>
  <c r="H471" i="16"/>
  <c r="G472" i="16"/>
  <c r="H472"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I403" i="16"/>
  <c r="I404" i="16"/>
  <c r="I405" i="16"/>
  <c r="I406" i="16"/>
  <c r="I407" i="16"/>
  <c r="I408" i="16"/>
  <c r="I402"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W602" i="16"/>
  <c r="W603"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747" i="16"/>
  <c r="W748" i="16"/>
  <c r="W749" i="16"/>
  <c r="W750" i="16"/>
  <c r="W751" i="16"/>
  <c r="W752" i="16"/>
  <c r="W753" i="16"/>
  <c r="W754" i="16"/>
  <c r="W755" i="16"/>
  <c r="W756" i="16"/>
  <c r="W757" i="16"/>
  <c r="W758" i="16"/>
  <c r="W759" i="16"/>
  <c r="W760" i="16"/>
  <c r="W761" i="16"/>
  <c r="W762" i="16"/>
  <c r="W763" i="16"/>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477"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259"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F259" i="16"/>
  <c r="G259" i="16"/>
  <c r="H259" i="16"/>
  <c r="I259" i="16"/>
  <c r="M259" i="16"/>
  <c r="F260" i="16"/>
  <c r="B55" i="16" s="1"/>
  <c r="G260" i="16"/>
  <c r="H260" i="16"/>
  <c r="I260" i="16"/>
  <c r="M260" i="16"/>
  <c r="F261" i="16"/>
  <c r="G261" i="16"/>
  <c r="H261" i="16"/>
  <c r="I261" i="16"/>
  <c r="M261" i="16"/>
  <c r="F262" i="16"/>
  <c r="G262" i="16"/>
  <c r="H262" i="16"/>
  <c r="I262" i="16"/>
  <c r="M262" i="16"/>
  <c r="F263" i="16"/>
  <c r="G263" i="16"/>
  <c r="H263" i="16"/>
  <c r="I263" i="16"/>
  <c r="M263" i="16"/>
  <c r="F264" i="16"/>
  <c r="G264" i="16"/>
  <c r="H264" i="16"/>
  <c r="I264" i="16"/>
  <c r="M264" i="16"/>
  <c r="F265" i="16"/>
  <c r="G265" i="16"/>
  <c r="H265" i="16"/>
  <c r="I265" i="16"/>
  <c r="M265" i="16"/>
  <c r="F266" i="16"/>
  <c r="G266" i="16"/>
  <c r="H266" i="16"/>
  <c r="I266" i="16"/>
  <c r="M266" i="16"/>
  <c r="F267" i="16"/>
  <c r="G267" i="16"/>
  <c r="H267" i="16"/>
  <c r="I267" i="16"/>
  <c r="M267" i="16"/>
  <c r="F268" i="16"/>
  <c r="G268" i="16"/>
  <c r="H268" i="16"/>
  <c r="I268" i="16"/>
  <c r="M268" i="16"/>
  <c r="F269" i="16"/>
  <c r="G269" i="16"/>
  <c r="H269" i="16"/>
  <c r="I269" i="16"/>
  <c r="M269" i="16"/>
  <c r="F270" i="16"/>
  <c r="G270" i="16"/>
  <c r="H270" i="16"/>
  <c r="I270" i="16"/>
  <c r="M270" i="16"/>
  <c r="F271" i="16"/>
  <c r="G271" i="16"/>
  <c r="H271" i="16"/>
  <c r="I271" i="16"/>
  <c r="M271" i="16"/>
  <c r="F272" i="16"/>
  <c r="G272" i="16"/>
  <c r="H272" i="16"/>
  <c r="I272" i="16"/>
  <c r="M272" i="16"/>
  <c r="F273" i="16"/>
  <c r="G273" i="16"/>
  <c r="H273" i="16"/>
  <c r="I273" i="16"/>
  <c r="M273" i="16"/>
  <c r="F274" i="16"/>
  <c r="G274" i="16"/>
  <c r="H274" i="16"/>
  <c r="I274" i="16"/>
  <c r="M274" i="16"/>
  <c r="F275" i="16"/>
  <c r="G275" i="16"/>
  <c r="H275" i="16"/>
  <c r="I275" i="16"/>
  <c r="M275" i="16"/>
  <c r="F276" i="16"/>
  <c r="G276" i="16"/>
  <c r="H276" i="16"/>
  <c r="I276" i="16"/>
  <c r="M276" i="16"/>
  <c r="F277" i="16"/>
  <c r="G277" i="16"/>
  <c r="H277" i="16"/>
  <c r="I277" i="16"/>
  <c r="M277" i="16"/>
  <c r="F278" i="16"/>
  <c r="G278" i="16"/>
  <c r="H278" i="16"/>
  <c r="I278" i="16"/>
  <c r="M278" i="16"/>
  <c r="F279" i="16"/>
  <c r="G279" i="16"/>
  <c r="H279" i="16"/>
  <c r="I279" i="16"/>
  <c r="M279" i="16"/>
  <c r="F280" i="16"/>
  <c r="G280" i="16"/>
  <c r="H280" i="16"/>
  <c r="I280" i="16"/>
  <c r="M280" i="16"/>
  <c r="F281" i="16"/>
  <c r="G281" i="16"/>
  <c r="H281" i="16"/>
  <c r="I281" i="16"/>
  <c r="M281" i="16"/>
  <c r="F282" i="16"/>
  <c r="G282" i="16"/>
  <c r="H282" i="16"/>
  <c r="I282" i="16"/>
  <c r="M282" i="16"/>
  <c r="F283" i="16"/>
  <c r="G283" i="16"/>
  <c r="H283" i="16"/>
  <c r="I283" i="16"/>
  <c r="M283" i="16"/>
  <c r="F284" i="16"/>
  <c r="G284" i="16"/>
  <c r="H284" i="16"/>
  <c r="I284" i="16"/>
  <c r="M284" i="16"/>
  <c r="F285" i="16"/>
  <c r="G285" i="16"/>
  <c r="H285" i="16"/>
  <c r="I285" i="16"/>
  <c r="M285" i="16"/>
  <c r="F286" i="16"/>
  <c r="G286" i="16"/>
  <c r="H286" i="16"/>
  <c r="I286" i="16"/>
  <c r="M286" i="16"/>
  <c r="F287" i="16"/>
  <c r="G287" i="16"/>
  <c r="H287" i="16"/>
  <c r="I287" i="16"/>
  <c r="M287" i="16"/>
  <c r="F288" i="16"/>
  <c r="G288" i="16"/>
  <c r="H288" i="16"/>
  <c r="I288" i="16"/>
  <c r="M288" i="16"/>
  <c r="F289" i="16"/>
  <c r="G289" i="16"/>
  <c r="H289" i="16"/>
  <c r="I289" i="16"/>
  <c r="M289" i="16"/>
  <c r="F290" i="16"/>
  <c r="G290" i="16"/>
  <c r="H290" i="16"/>
  <c r="I290" i="16"/>
  <c r="M290" i="16"/>
  <c r="F291" i="16"/>
  <c r="G291" i="16"/>
  <c r="H291" i="16"/>
  <c r="I291" i="16"/>
  <c r="M291" i="16"/>
  <c r="F292" i="16"/>
  <c r="G292" i="16"/>
  <c r="H292" i="16"/>
  <c r="I292" i="16"/>
  <c r="M292" i="16"/>
  <c r="F293" i="16"/>
  <c r="G293" i="16"/>
  <c r="H293" i="16"/>
  <c r="I293" i="16"/>
  <c r="M293" i="16"/>
  <c r="F294" i="16"/>
  <c r="G294" i="16"/>
  <c r="H294" i="16"/>
  <c r="I294" i="16"/>
  <c r="M294" i="16"/>
  <c r="F295" i="16"/>
  <c r="G295" i="16"/>
  <c r="H295" i="16"/>
  <c r="I295" i="16"/>
  <c r="M295" i="16"/>
  <c r="F296" i="16"/>
  <c r="G296" i="16"/>
  <c r="H296" i="16"/>
  <c r="I296" i="16"/>
  <c r="M296" i="16"/>
  <c r="F297" i="16"/>
  <c r="G297" i="16"/>
  <c r="H297" i="16"/>
  <c r="I297" i="16"/>
  <c r="M297" i="16"/>
  <c r="F298" i="16"/>
  <c r="G298" i="16"/>
  <c r="H298" i="16"/>
  <c r="I298" i="16"/>
  <c r="M298" i="16"/>
  <c r="F299" i="16"/>
  <c r="G299" i="16"/>
  <c r="H299" i="16"/>
  <c r="I299" i="16"/>
  <c r="M299" i="16"/>
  <c r="F300" i="16"/>
  <c r="G300" i="16"/>
  <c r="H300" i="16"/>
  <c r="I300" i="16"/>
  <c r="M300" i="16"/>
  <c r="F301" i="16"/>
  <c r="G301" i="16"/>
  <c r="H301" i="16"/>
  <c r="I301" i="16"/>
  <c r="M301" i="16"/>
  <c r="F302" i="16"/>
  <c r="G302" i="16"/>
  <c r="H302" i="16"/>
  <c r="I302" i="16"/>
  <c r="M302" i="16"/>
  <c r="F303" i="16"/>
  <c r="G303" i="16"/>
  <c r="H303" i="16"/>
  <c r="I303" i="16"/>
  <c r="M303" i="16"/>
  <c r="F304" i="16"/>
  <c r="G304" i="16"/>
  <c r="H304" i="16"/>
  <c r="I304" i="16"/>
  <c r="M304" i="16"/>
  <c r="F305" i="16"/>
  <c r="G305" i="16"/>
  <c r="H305" i="16"/>
  <c r="I305" i="16"/>
  <c r="M305" i="16"/>
  <c r="F306" i="16"/>
  <c r="G306" i="16"/>
  <c r="H306" i="16"/>
  <c r="I306" i="16"/>
  <c r="M306" i="16"/>
  <c r="F307" i="16"/>
  <c r="G307" i="16"/>
  <c r="H307" i="16"/>
  <c r="I307" i="16"/>
  <c r="M307" i="16"/>
  <c r="F308" i="16"/>
  <c r="G308" i="16"/>
  <c r="H308" i="16"/>
  <c r="I308" i="16"/>
  <c r="M308" i="16"/>
  <c r="F309" i="16"/>
  <c r="G309" i="16"/>
  <c r="H309" i="16"/>
  <c r="I309" i="16"/>
  <c r="M309" i="16"/>
  <c r="F310" i="16"/>
  <c r="G310" i="16"/>
  <c r="H310" i="16"/>
  <c r="I310" i="16"/>
  <c r="M310" i="16"/>
  <c r="F311" i="16"/>
  <c r="G311" i="16"/>
  <c r="H311" i="16"/>
  <c r="I311" i="16"/>
  <c r="M311" i="16"/>
  <c r="F312" i="16"/>
  <c r="G312" i="16"/>
  <c r="H312" i="16"/>
  <c r="I312" i="16"/>
  <c r="M312" i="16"/>
  <c r="F313" i="16"/>
  <c r="G313" i="16"/>
  <c r="H313" i="16"/>
  <c r="I313" i="16"/>
  <c r="M313" i="16"/>
  <c r="F314" i="16"/>
  <c r="G314" i="16"/>
  <c r="H314" i="16"/>
  <c r="I314" i="16"/>
  <c r="M314" i="16"/>
  <c r="F315" i="16"/>
  <c r="G315" i="16"/>
  <c r="H315" i="16"/>
  <c r="I315" i="16"/>
  <c r="M315" i="16"/>
  <c r="F316" i="16"/>
  <c r="G316" i="16"/>
  <c r="H316" i="16"/>
  <c r="I316" i="16"/>
  <c r="M316" i="16"/>
  <c r="F317" i="16"/>
  <c r="G317" i="16"/>
  <c r="H317" i="16"/>
  <c r="I317" i="16"/>
  <c r="M317" i="16"/>
  <c r="F318" i="16"/>
  <c r="G318" i="16"/>
  <c r="H318" i="16"/>
  <c r="I318" i="16"/>
  <c r="M318" i="16"/>
  <c r="F319" i="16"/>
  <c r="G319" i="16"/>
  <c r="H319" i="16"/>
  <c r="I319" i="16"/>
  <c r="M319" i="16"/>
  <c r="F320" i="16"/>
  <c r="G320" i="16"/>
  <c r="H320" i="16"/>
  <c r="I320" i="16"/>
  <c r="M320" i="16"/>
  <c r="F321" i="16"/>
  <c r="G321" i="16"/>
  <c r="H321" i="16"/>
  <c r="I321" i="16"/>
  <c r="M321" i="16"/>
  <c r="F322" i="16"/>
  <c r="G322" i="16"/>
  <c r="H322" i="16"/>
  <c r="I322" i="16"/>
  <c r="M322" i="16"/>
  <c r="F323" i="16"/>
  <c r="G323" i="16"/>
  <c r="H323" i="16"/>
  <c r="I323" i="16"/>
  <c r="M323" i="16"/>
  <c r="F324" i="16"/>
  <c r="G324" i="16"/>
  <c r="H324" i="16"/>
  <c r="I324" i="16"/>
  <c r="M324" i="16"/>
  <c r="F325" i="16"/>
  <c r="G325" i="16"/>
  <c r="H325" i="16"/>
  <c r="I325" i="16"/>
  <c r="M325" i="16"/>
  <c r="F326" i="16"/>
  <c r="G326" i="16"/>
  <c r="H326" i="16"/>
  <c r="I326" i="16"/>
  <c r="M326" i="16"/>
  <c r="F327" i="16"/>
  <c r="G327" i="16"/>
  <c r="H327" i="16"/>
  <c r="I327" i="16"/>
  <c r="M327" i="16"/>
  <c r="F328" i="16"/>
  <c r="G328" i="16"/>
  <c r="H328" i="16"/>
  <c r="I328" i="16"/>
  <c r="M328" i="16"/>
  <c r="F329" i="16"/>
  <c r="G329" i="16"/>
  <c r="H329" i="16"/>
  <c r="I329" i="16"/>
  <c r="M329" i="16"/>
  <c r="F330" i="16"/>
  <c r="G330" i="16"/>
  <c r="H330" i="16"/>
  <c r="I330" i="16"/>
  <c r="M330" i="16"/>
  <c r="F331" i="16"/>
  <c r="G331" i="16"/>
  <c r="H331" i="16"/>
  <c r="I331" i="16"/>
  <c r="M331" i="16"/>
  <c r="F332" i="16"/>
  <c r="G332" i="16"/>
  <c r="H332" i="16"/>
  <c r="I332" i="16"/>
  <c r="M332" i="16"/>
  <c r="F333" i="16"/>
  <c r="G333" i="16"/>
  <c r="H333" i="16"/>
  <c r="I333" i="16"/>
  <c r="M333" i="16"/>
  <c r="F334" i="16"/>
  <c r="G334" i="16"/>
  <c r="H334" i="16"/>
  <c r="I334" i="16"/>
  <c r="M334" i="16"/>
  <c r="F335" i="16"/>
  <c r="G335" i="16"/>
  <c r="H335" i="16"/>
  <c r="I335" i="16"/>
  <c r="M335" i="16"/>
  <c r="F336" i="16"/>
  <c r="G336" i="16"/>
  <c r="H336" i="16"/>
  <c r="I336" i="16"/>
  <c r="M336" i="16"/>
  <c r="F337" i="16"/>
  <c r="G337" i="16"/>
  <c r="H337" i="16"/>
  <c r="I337" i="16"/>
  <c r="M337" i="16"/>
  <c r="F338" i="16"/>
  <c r="G338" i="16"/>
  <c r="H338" i="16"/>
  <c r="I338" i="16"/>
  <c r="M338" i="16"/>
  <c r="F339" i="16"/>
  <c r="G339" i="16"/>
  <c r="H339" i="16"/>
  <c r="I339" i="16"/>
  <c r="M339" i="16"/>
  <c r="F340" i="16"/>
  <c r="G340" i="16"/>
  <c r="H340" i="16"/>
  <c r="I340" i="16"/>
  <c r="M340" i="16"/>
  <c r="F341" i="16"/>
  <c r="G341" i="16"/>
  <c r="H341" i="16"/>
  <c r="I341" i="16"/>
  <c r="M341" i="16"/>
  <c r="F342" i="16"/>
  <c r="G342" i="16"/>
  <c r="H342" i="16"/>
  <c r="I342" i="16"/>
  <c r="M342" i="16"/>
  <c r="F343" i="16"/>
  <c r="G343" i="16"/>
  <c r="H343" i="16"/>
  <c r="I343" i="16"/>
  <c r="M343" i="16"/>
  <c r="F344" i="16"/>
  <c r="G344" i="16"/>
  <c r="H344" i="16"/>
  <c r="I344" i="16"/>
  <c r="M344" i="16"/>
  <c r="F345" i="16"/>
  <c r="G345" i="16"/>
  <c r="H345" i="16"/>
  <c r="I345" i="16"/>
  <c r="M345" i="16"/>
  <c r="F346" i="16"/>
  <c r="G346" i="16"/>
  <c r="H346" i="16"/>
  <c r="I346" i="16"/>
  <c r="M346" i="16"/>
  <c r="F347" i="16"/>
  <c r="G347" i="16"/>
  <c r="H347" i="16"/>
  <c r="I347" i="16"/>
  <c r="M347" i="16"/>
  <c r="F348" i="16"/>
  <c r="G348" i="16"/>
  <c r="H348" i="16"/>
  <c r="I348" i="16"/>
  <c r="M348" i="16"/>
  <c r="F349" i="16"/>
  <c r="G349" i="16"/>
  <c r="H349" i="16"/>
  <c r="I349" i="16"/>
  <c r="M349" i="16"/>
  <c r="F350" i="16"/>
  <c r="G350" i="16"/>
  <c r="H350" i="16"/>
  <c r="I350" i="16"/>
  <c r="M350" i="16"/>
  <c r="F351" i="16"/>
  <c r="G351" i="16"/>
  <c r="H351" i="16"/>
  <c r="I351" i="16"/>
  <c r="M351" i="16"/>
  <c r="F352" i="16"/>
  <c r="G352" i="16"/>
  <c r="H352" i="16"/>
  <c r="I352" i="16"/>
  <c r="M352" i="16"/>
  <c r="F353" i="16"/>
  <c r="G353" i="16"/>
  <c r="H353" i="16"/>
  <c r="I353" i="16"/>
  <c r="M353" i="16"/>
  <c r="F354" i="16"/>
  <c r="G354" i="16"/>
  <c r="H354" i="16"/>
  <c r="I354" i="16"/>
  <c r="M354" i="16"/>
  <c r="F355" i="16"/>
  <c r="G355" i="16"/>
  <c r="H355" i="16"/>
  <c r="I355" i="16"/>
  <c r="M355" i="16"/>
  <c r="F356" i="16"/>
  <c r="G356" i="16"/>
  <c r="H356" i="16"/>
  <c r="I356" i="16"/>
  <c r="M356" i="16"/>
  <c r="F357" i="16"/>
  <c r="G357" i="16"/>
  <c r="H357" i="16"/>
  <c r="I357" i="16"/>
  <c r="M357" i="16"/>
  <c r="F358" i="16"/>
  <c r="G358" i="16"/>
  <c r="H358" i="16"/>
  <c r="I358" i="16"/>
  <c r="M358" i="16"/>
  <c r="F359" i="16"/>
  <c r="G359" i="16"/>
  <c r="H359" i="16"/>
  <c r="I359" i="16"/>
  <c r="M359" i="16"/>
  <c r="F360" i="16"/>
  <c r="G360" i="16"/>
  <c r="H360" i="16"/>
  <c r="I360" i="16"/>
  <c r="M360" i="16"/>
  <c r="F361" i="16"/>
  <c r="G361" i="16"/>
  <c r="H361" i="16"/>
  <c r="I361" i="16"/>
  <c r="M361" i="16"/>
  <c r="F362" i="16"/>
  <c r="G362" i="16"/>
  <c r="H362" i="16"/>
  <c r="I362" i="16"/>
  <c r="M362" i="16"/>
  <c r="F363" i="16"/>
  <c r="G363" i="16"/>
  <c r="H363" i="16"/>
  <c r="I363" i="16"/>
  <c r="M363" i="16"/>
  <c r="F364" i="16"/>
  <c r="G364" i="16"/>
  <c r="H364" i="16"/>
  <c r="I364" i="16"/>
  <c r="M364" i="16"/>
  <c r="F365" i="16"/>
  <c r="G365" i="16"/>
  <c r="H365" i="16"/>
  <c r="I365" i="16"/>
  <c r="M365" i="16"/>
  <c r="F366" i="16"/>
  <c r="G366" i="16"/>
  <c r="H366" i="16"/>
  <c r="I366" i="16"/>
  <c r="M366" i="16"/>
  <c r="F367" i="16"/>
  <c r="G367" i="16"/>
  <c r="H367" i="16"/>
  <c r="I367" i="16"/>
  <c r="M367" i="16"/>
  <c r="F368" i="16"/>
  <c r="G368" i="16"/>
  <c r="H368" i="16"/>
  <c r="I368" i="16"/>
  <c r="M368" i="16"/>
  <c r="F369" i="16"/>
  <c r="G369" i="16"/>
  <c r="H369" i="16"/>
  <c r="I369" i="16"/>
  <c r="M369" i="16"/>
  <c r="F370" i="16"/>
  <c r="G370" i="16"/>
  <c r="H370" i="16"/>
  <c r="I370" i="16"/>
  <c r="M370" i="16"/>
  <c r="F371" i="16"/>
  <c r="G371" i="16"/>
  <c r="H371" i="16"/>
  <c r="I371" i="16"/>
  <c r="M371" i="16"/>
  <c r="F372" i="16"/>
  <c r="G372" i="16"/>
  <c r="H372" i="16"/>
  <c r="I372" i="16"/>
  <c r="M372" i="16"/>
  <c r="F373" i="16"/>
  <c r="G373" i="16"/>
  <c r="H373" i="16"/>
  <c r="I373" i="16"/>
  <c r="M373" i="16"/>
  <c r="F374" i="16"/>
  <c r="G374" i="16"/>
  <c r="H374" i="16"/>
  <c r="I374" i="16"/>
  <c r="M374" i="16"/>
  <c r="F375" i="16"/>
  <c r="G375" i="16"/>
  <c r="H375" i="16"/>
  <c r="I375" i="16"/>
  <c r="M375" i="16"/>
  <c r="F376" i="16"/>
  <c r="G376" i="16"/>
  <c r="H376" i="16"/>
  <c r="I376" i="16"/>
  <c r="M376" i="16"/>
  <c r="F377" i="16"/>
  <c r="G377" i="16"/>
  <c r="H377" i="16"/>
  <c r="I377" i="16"/>
  <c r="M377" i="16"/>
  <c r="F378" i="16"/>
  <c r="G378" i="16"/>
  <c r="H378" i="16"/>
  <c r="I378" i="16"/>
  <c r="M378" i="16"/>
  <c r="F379" i="16"/>
  <c r="G379" i="16"/>
  <c r="H379" i="16"/>
  <c r="I379" i="16"/>
  <c r="M379" i="16"/>
  <c r="F380" i="16"/>
  <c r="G380" i="16"/>
  <c r="H380" i="16"/>
  <c r="I380" i="16"/>
  <c r="M380" i="16"/>
  <c r="F381" i="16"/>
  <c r="G381" i="16"/>
  <c r="H381" i="16"/>
  <c r="I381" i="16"/>
  <c r="M381" i="16"/>
  <c r="F382" i="16"/>
  <c r="G382" i="16"/>
  <c r="H382" i="16"/>
  <c r="I382" i="16"/>
  <c r="M382" i="16"/>
  <c r="F383" i="16"/>
  <c r="G383" i="16"/>
  <c r="H383" i="16"/>
  <c r="I383" i="16"/>
  <c r="M383" i="16"/>
  <c r="F384" i="16"/>
  <c r="G384" i="16"/>
  <c r="H384" i="16"/>
  <c r="I384" i="16"/>
  <c r="M384" i="16"/>
  <c r="F385" i="16"/>
  <c r="G385" i="16"/>
  <c r="H385" i="16"/>
  <c r="I385" i="16"/>
  <c r="M385" i="16"/>
  <c r="F386" i="16"/>
  <c r="G386" i="16"/>
  <c r="H386" i="16"/>
  <c r="I386" i="16"/>
  <c r="M386" i="16"/>
  <c r="F387" i="16"/>
  <c r="G387" i="16"/>
  <c r="H387" i="16"/>
  <c r="I387" i="16"/>
  <c r="M387" i="16"/>
  <c r="F388" i="16"/>
  <c r="G388" i="16"/>
  <c r="H388" i="16"/>
  <c r="I388" i="16"/>
  <c r="M388" i="16"/>
  <c r="F389" i="16"/>
  <c r="G389" i="16"/>
  <c r="H389" i="16"/>
  <c r="I389" i="16"/>
  <c r="M389" i="16"/>
  <c r="F390" i="16"/>
  <c r="G390" i="16"/>
  <c r="H390" i="16"/>
  <c r="I390" i="16"/>
  <c r="M390" i="16"/>
  <c r="F391" i="16"/>
  <c r="G391" i="16"/>
  <c r="H391" i="16"/>
  <c r="I391" i="16"/>
  <c r="M391" i="16"/>
  <c r="F392" i="16"/>
  <c r="G392" i="16"/>
  <c r="H392" i="16"/>
  <c r="I392" i="16"/>
  <c r="M392" i="16"/>
  <c r="F393" i="16"/>
  <c r="G393" i="16"/>
  <c r="H393" i="16"/>
  <c r="I393" i="16"/>
  <c r="M393" i="16"/>
  <c r="F394" i="16"/>
  <c r="G394" i="16"/>
  <c r="H394" i="16"/>
  <c r="I394" i="16"/>
  <c r="M394" i="16"/>
  <c r="F395" i="16"/>
  <c r="G395" i="16"/>
  <c r="H395" i="16"/>
  <c r="I395" i="16"/>
  <c r="M395" i="16"/>
  <c r="F396" i="16"/>
  <c r="G396" i="16"/>
  <c r="H396" i="16"/>
  <c r="I396" i="16"/>
  <c r="M396" i="16"/>
  <c r="F397" i="16"/>
  <c r="G397" i="16"/>
  <c r="H397" i="16"/>
  <c r="I397" i="16"/>
  <c r="M397" i="16"/>
  <c r="F398" i="16"/>
  <c r="G398" i="16"/>
  <c r="H398" i="16"/>
  <c r="I398" i="16"/>
  <c r="M398" i="16"/>
  <c r="F399" i="16"/>
  <c r="G399" i="16"/>
  <c r="H399" i="16"/>
  <c r="I399" i="16"/>
  <c r="M399" i="16"/>
  <c r="F400" i="16"/>
  <c r="G400" i="16"/>
  <c r="H400" i="16"/>
  <c r="I400" i="16"/>
  <c r="M400" i="16"/>
  <c r="F401" i="16"/>
  <c r="G401" i="16"/>
  <c r="H401" i="16"/>
  <c r="I401" i="16"/>
  <c r="M4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F203" i="16"/>
  <c r="G203" i="16"/>
  <c r="H203" i="16"/>
  <c r="M203" i="16"/>
  <c r="F204" i="16"/>
  <c r="G204" i="16"/>
  <c r="H204" i="16"/>
  <c r="M204" i="16"/>
  <c r="F205" i="16"/>
  <c r="G205" i="16"/>
  <c r="H205" i="16"/>
  <c r="M205" i="16"/>
  <c r="F206" i="16"/>
  <c r="G206" i="16"/>
  <c r="H206" i="16"/>
  <c r="M206" i="16"/>
  <c r="F207" i="16"/>
  <c r="G207" i="16"/>
  <c r="H207" i="16"/>
  <c r="M207" i="16"/>
  <c r="F208" i="16"/>
  <c r="G208" i="16"/>
  <c r="H208" i="16"/>
  <c r="M208" i="16"/>
  <c r="F209" i="16"/>
  <c r="G209" i="16"/>
  <c r="H209" i="16"/>
  <c r="M209" i="16"/>
  <c r="F210" i="16"/>
  <c r="G210" i="16"/>
  <c r="H210" i="16"/>
  <c r="M210" i="16"/>
  <c r="F211" i="16"/>
  <c r="G211" i="16"/>
  <c r="H211" i="16"/>
  <c r="M211" i="16"/>
  <c r="F212" i="16"/>
  <c r="G212" i="16"/>
  <c r="H212" i="16"/>
  <c r="M212" i="16"/>
  <c r="F213" i="16"/>
  <c r="G213" i="16"/>
  <c r="H213" i="16"/>
  <c r="M213" i="16"/>
  <c r="F214" i="16"/>
  <c r="G214" i="16"/>
  <c r="H214" i="16"/>
  <c r="M214" i="16"/>
  <c r="F215" i="16"/>
  <c r="G215" i="16"/>
  <c r="H215" i="16"/>
  <c r="M215" i="16"/>
  <c r="F216" i="16"/>
  <c r="G216" i="16"/>
  <c r="H216" i="16"/>
  <c r="M216" i="16"/>
  <c r="F217" i="16"/>
  <c r="G217" i="16"/>
  <c r="H217" i="16"/>
  <c r="M217" i="16"/>
  <c r="F218" i="16"/>
  <c r="G218" i="16"/>
  <c r="H218" i="16"/>
  <c r="M218" i="16"/>
  <c r="F219" i="16"/>
  <c r="G219" i="16"/>
  <c r="H219" i="16"/>
  <c r="M219" i="16"/>
  <c r="F220" i="16"/>
  <c r="G220" i="16"/>
  <c r="H220" i="16"/>
  <c r="M220" i="16"/>
  <c r="F221" i="16"/>
  <c r="G221" i="16"/>
  <c r="H221" i="16"/>
  <c r="M221" i="16"/>
  <c r="F222" i="16"/>
  <c r="G222" i="16"/>
  <c r="H222" i="16"/>
  <c r="M222" i="16"/>
  <c r="F223" i="16"/>
  <c r="G223" i="16"/>
  <c r="H223" i="16"/>
  <c r="M223" i="16"/>
  <c r="F224" i="16"/>
  <c r="G224" i="16"/>
  <c r="H224" i="16"/>
  <c r="M224" i="16"/>
  <c r="F225" i="16"/>
  <c r="G225" i="16"/>
  <c r="H225" i="16"/>
  <c r="M225" i="16"/>
  <c r="F226" i="16"/>
  <c r="G226" i="16"/>
  <c r="H226" i="16"/>
  <c r="M226" i="16"/>
  <c r="F227" i="16"/>
  <c r="G227" i="16"/>
  <c r="H227" i="16"/>
  <c r="M227" i="16"/>
  <c r="F228" i="16"/>
  <c r="G228" i="16"/>
  <c r="H228" i="16"/>
  <c r="M228" i="16"/>
  <c r="F229" i="16"/>
  <c r="G229" i="16"/>
  <c r="H229" i="16"/>
  <c r="M229" i="16"/>
  <c r="F230" i="16"/>
  <c r="G230" i="16"/>
  <c r="H230" i="16"/>
  <c r="M230" i="16"/>
  <c r="F231" i="16"/>
  <c r="G231" i="16"/>
  <c r="H231" i="16"/>
  <c r="M231" i="16"/>
  <c r="F232" i="16"/>
  <c r="G232" i="16"/>
  <c r="H232" i="16"/>
  <c r="M232" i="16"/>
  <c r="F233" i="16"/>
  <c r="G233" i="16"/>
  <c r="H233" i="16"/>
  <c r="M233" i="16"/>
  <c r="F234" i="16"/>
  <c r="G234" i="16"/>
  <c r="H234" i="16"/>
  <c r="M234" i="16"/>
  <c r="F235" i="16"/>
  <c r="G235" i="16"/>
  <c r="H235" i="16"/>
  <c r="M235" i="16"/>
  <c r="F236" i="16"/>
  <c r="G236" i="16"/>
  <c r="H236" i="16"/>
  <c r="M236" i="16"/>
  <c r="F237" i="16"/>
  <c r="G237" i="16"/>
  <c r="H237" i="16"/>
  <c r="M237" i="16"/>
  <c r="F238" i="16"/>
  <c r="G238" i="16"/>
  <c r="H238" i="16"/>
  <c r="M238" i="16"/>
  <c r="F239" i="16"/>
  <c r="G239" i="16"/>
  <c r="H239" i="16"/>
  <c r="M239" i="16"/>
  <c r="F240" i="16"/>
  <c r="G240" i="16"/>
  <c r="H240" i="16"/>
  <c r="M240" i="16"/>
  <c r="F241" i="16"/>
  <c r="G241" i="16"/>
  <c r="H241" i="16"/>
  <c r="M241" i="16"/>
  <c r="F242" i="16"/>
  <c r="G242" i="16"/>
  <c r="H242" i="16"/>
  <c r="M242" i="16"/>
  <c r="F243" i="16"/>
  <c r="G243" i="16"/>
  <c r="H243" i="16"/>
  <c r="M243" i="16"/>
  <c r="F244" i="16"/>
  <c r="G244" i="16"/>
  <c r="H244" i="16"/>
  <c r="M244" i="16"/>
  <c r="F245" i="16"/>
  <c r="G245" i="16"/>
  <c r="H245" i="16"/>
  <c r="M245" i="16"/>
  <c r="F246" i="16"/>
  <c r="G246" i="16"/>
  <c r="H246" i="16"/>
  <c r="M246" i="16"/>
  <c r="F247" i="16"/>
  <c r="G247" i="16"/>
  <c r="H247" i="16"/>
  <c r="M247" i="16"/>
  <c r="F248" i="16"/>
  <c r="G248" i="16"/>
  <c r="H248" i="16"/>
  <c r="M248" i="16"/>
  <c r="F249" i="16"/>
  <c r="G249" i="16"/>
  <c r="H249" i="16"/>
  <c r="M249" i="16"/>
  <c r="F250" i="16"/>
  <c r="G250" i="16"/>
  <c r="H250" i="16"/>
  <c r="M250" i="16"/>
  <c r="F251" i="16"/>
  <c r="G251" i="16"/>
  <c r="H251" i="16"/>
  <c r="M251" i="16"/>
  <c r="F252" i="16"/>
  <c r="G252" i="16"/>
  <c r="H252" i="16"/>
  <c r="M252" i="16"/>
  <c r="F253" i="16"/>
  <c r="G253" i="16"/>
  <c r="H253" i="16"/>
  <c r="M253" i="16"/>
  <c r="F254" i="16"/>
  <c r="G254" i="16"/>
  <c r="H254" i="16"/>
  <c r="M254" i="16"/>
  <c r="F255" i="16"/>
  <c r="G255" i="16"/>
  <c r="H255" i="16"/>
  <c r="M255" i="16"/>
  <c r="F256" i="16"/>
  <c r="G256" i="16"/>
  <c r="H256" i="16"/>
  <c r="M256" i="16"/>
  <c r="F257" i="16"/>
  <c r="G257" i="16"/>
  <c r="H257" i="16"/>
  <c r="M257" i="16"/>
  <c r="F258" i="16"/>
  <c r="G258" i="16"/>
  <c r="H258" i="16"/>
  <c r="M258" i="16"/>
  <c r="M20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2"/>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H202" i="16"/>
  <c r="G202" i="16"/>
  <c r="F202" i="16"/>
  <c r="W202" i="16"/>
  <c r="W203" i="16"/>
  <c r="W201" i="16"/>
  <c r="M3"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L2" i="16"/>
  <c r="I2" i="16"/>
  <c r="M2" i="16"/>
  <c r="W2" i="16"/>
  <c r="G2" i="16"/>
  <c r="H2" i="16"/>
  <c r="F2" i="16"/>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F666" i="21" s="1"/>
  <c r="C667" i="21"/>
  <c r="C668" i="21"/>
  <c r="C669" i="21"/>
  <c r="C670" i="21"/>
  <c r="H670" i="21"/>
  <c r="C671" i="21"/>
  <c r="C672" i="21"/>
  <c r="C673" i="21"/>
  <c r="C674" i="21"/>
  <c r="G674" i="21"/>
  <c r="C675" i="21"/>
  <c r="C676" i="21"/>
  <c r="G676" i="21"/>
  <c r="C677" i="21"/>
  <c r="F677" i="21" s="1"/>
  <c r="C678" i="21"/>
  <c r="I678" i="21" s="1"/>
  <c r="C679" i="21"/>
  <c r="C680" i="21"/>
  <c r="C681" i="21"/>
  <c r="C682" i="21"/>
  <c r="H682" i="21"/>
  <c r="C683" i="21"/>
  <c r="C684" i="21"/>
  <c r="G684" i="21" s="1"/>
  <c r="C685" i="21"/>
  <c r="C686" i="21"/>
  <c r="I686" i="21" s="1"/>
  <c r="C687" i="21"/>
  <c r="C688" i="21"/>
  <c r="C689" i="21"/>
  <c r="I689" i="21"/>
  <c r="C690" i="21"/>
  <c r="I690" i="21" s="1"/>
  <c r="C691" i="21"/>
  <c r="C692" i="21"/>
  <c r="C693" i="21"/>
  <c r="C694" i="21"/>
  <c r="H694" i="21"/>
  <c r="C695" i="21"/>
  <c r="C696" i="21"/>
  <c r="C697" i="21"/>
  <c r="C698" i="21"/>
  <c r="I698" i="21" s="1"/>
  <c r="C699" i="21"/>
  <c r="C700" i="21"/>
  <c r="C701" i="21"/>
  <c r="C702" i="21"/>
  <c r="I702" i="21" s="1"/>
  <c r="C703" i="21"/>
  <c r="C704" i="21"/>
  <c r="F704" i="21" s="1"/>
  <c r="H704" i="21"/>
  <c r="C705" i="21"/>
  <c r="G705" i="21" s="1"/>
  <c r="C706" i="21"/>
  <c r="H706" i="21"/>
  <c r="C707" i="21"/>
  <c r="C708" i="21"/>
  <c r="C709" i="21"/>
  <c r="C710" i="21"/>
  <c r="H710" i="21" s="1"/>
  <c r="C711" i="21"/>
  <c r="C712" i="21"/>
  <c r="C713" i="21"/>
  <c r="C714" i="21"/>
  <c r="I714" i="21" s="1"/>
  <c r="C715" i="21"/>
  <c r="G715" i="21"/>
  <c r="C716" i="21"/>
  <c r="C717" i="21"/>
  <c r="H717" i="21"/>
  <c r="C718" i="21"/>
  <c r="G718" i="21"/>
  <c r="C719" i="21"/>
  <c r="C720" i="21"/>
  <c r="C721" i="21"/>
  <c r="G721" i="21" s="1"/>
  <c r="C722" i="21"/>
  <c r="C723" i="21"/>
  <c r="C724" i="21"/>
  <c r="C725" i="21"/>
  <c r="F725" i="21" s="1"/>
  <c r="C726" i="21"/>
  <c r="C727" i="21"/>
  <c r="C728" i="21"/>
  <c r="C729" i="21"/>
  <c r="G729" i="21" s="1"/>
  <c r="C730" i="21"/>
  <c r="C731" i="21"/>
  <c r="C732" i="21"/>
  <c r="H732" i="21"/>
  <c r="C733" i="21"/>
  <c r="C734" i="21"/>
  <c r="C735" i="21"/>
  <c r="C736" i="21"/>
  <c r="G736" i="21"/>
  <c r="C737" i="21"/>
  <c r="C738" i="21"/>
  <c r="H738" i="21"/>
  <c r="C739" i="21"/>
  <c r="C740" i="21"/>
  <c r="F740" i="21" s="1"/>
  <c r="C741" i="21"/>
  <c r="C742" i="21"/>
  <c r="C743" i="21"/>
  <c r="F743" i="21" s="1"/>
  <c r="C744" i="21"/>
  <c r="G744" i="21" s="1"/>
  <c r="C745" i="21"/>
  <c r="C746" i="21"/>
  <c r="C747" i="21"/>
  <c r="I747" i="21" s="1"/>
  <c r="C748" i="21"/>
  <c r="C749" i="21"/>
  <c r="C750" i="21"/>
  <c r="C751" i="21"/>
  <c r="I751" i="21" s="1"/>
  <c r="C752" i="21"/>
  <c r="G752" i="21" s="1"/>
  <c r="C753" i="21"/>
  <c r="G753" i="21"/>
  <c r="C754" i="21"/>
  <c r="C755" i="21"/>
  <c r="F755" i="21" s="1"/>
  <c r="C756" i="21"/>
  <c r="C757" i="21"/>
  <c r="C758" i="21"/>
  <c r="H758" i="21" s="1"/>
  <c r="C759" i="21"/>
  <c r="H759" i="21" s="1"/>
  <c r="C760" i="21"/>
  <c r="C761" i="21"/>
  <c r="C762" i="21"/>
  <c r="I762" i="21" s="1"/>
  <c r="C763" i="21"/>
  <c r="H763" i="21" s="1"/>
  <c r="C764" i="21"/>
  <c r="C765" i="21"/>
  <c r="F765" i="21"/>
  <c r="C766" i="21"/>
  <c r="C767" i="21"/>
  <c r="C768" i="21"/>
  <c r="C769" i="21"/>
  <c r="C770" i="21"/>
  <c r="H770" i="21" s="1"/>
  <c r="C771" i="21"/>
  <c r="C772" i="21"/>
  <c r="H772" i="21" s="1"/>
  <c r="C773" i="21"/>
  <c r="H773" i="21" s="1"/>
  <c r="C774" i="21"/>
  <c r="C775" i="21"/>
  <c r="C776" i="21"/>
  <c r="C777" i="21"/>
  <c r="H777" i="21"/>
  <c r="C778" i="21"/>
  <c r="C779" i="21"/>
  <c r="C780" i="21"/>
  <c r="C781" i="21"/>
  <c r="I781" i="21" s="1"/>
  <c r="C782" i="21"/>
  <c r="C783" i="21"/>
  <c r="I783" i="21"/>
  <c r="C784" i="21"/>
  <c r="H784" i="21" s="1"/>
  <c r="C785" i="21"/>
  <c r="I785" i="21"/>
  <c r="C786" i="21"/>
  <c r="I786" i="21" s="1"/>
  <c r="C787" i="21"/>
  <c r="C788" i="21"/>
  <c r="C789" i="21"/>
  <c r="C790" i="21"/>
  <c r="I790" i="21" s="1"/>
  <c r="C791" i="21"/>
  <c r="C792" i="21"/>
  <c r="C793" i="21"/>
  <c r="I793" i="21" s="1"/>
  <c r="C794" i="21"/>
  <c r="C795" i="21"/>
  <c r="G795" i="21" s="1"/>
  <c r="C796" i="21"/>
  <c r="C797" i="21"/>
  <c r="H797" i="21"/>
  <c r="C798" i="21"/>
  <c r="C799" i="21"/>
  <c r="C800" i="21"/>
  <c r="C801" i="21"/>
  <c r="I801" i="21" s="1"/>
  <c r="C802" i="21"/>
  <c r="I802" i="21" s="1"/>
  <c r="C803" i="21"/>
  <c r="G803" i="21" s="1"/>
  <c r="C804" i="21"/>
  <c r="H804" i="21"/>
  <c r="C805" i="21"/>
  <c r="C806" i="21"/>
  <c r="C807" i="21"/>
  <c r="G807" i="21" s="1"/>
  <c r="C808" i="21"/>
  <c r="C809" i="21"/>
  <c r="C810" i="21"/>
  <c r="C811" i="21"/>
  <c r="G811" i="21" s="1"/>
  <c r="C812" i="21"/>
  <c r="C813" i="21"/>
  <c r="I813" i="21" s="1"/>
  <c r="C814" i="21"/>
  <c r="C615"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I458" i="21" s="1"/>
  <c r="C459" i="21"/>
  <c r="H459" i="21" s="1"/>
  <c r="C460" i="21"/>
  <c r="C461" i="21"/>
  <c r="C462" i="21"/>
  <c r="C463" i="21"/>
  <c r="C464" i="21"/>
  <c r="G464" i="21" s="1"/>
  <c r="C465" i="21"/>
  <c r="G465" i="21" s="1"/>
  <c r="C466" i="21"/>
  <c r="F466" i="21"/>
  <c r="C467" i="21"/>
  <c r="C468" i="21"/>
  <c r="G468" i="21" s="1"/>
  <c r="C469" i="21"/>
  <c r="C470" i="21"/>
  <c r="G470" i="21" s="1"/>
  <c r="C471" i="21"/>
  <c r="C472" i="21"/>
  <c r="G472" i="21"/>
  <c r="C473" i="21"/>
  <c r="H473" i="21" s="1"/>
  <c r="C474" i="21"/>
  <c r="I474" i="21"/>
  <c r="C475" i="21"/>
  <c r="C476" i="21"/>
  <c r="H476" i="21"/>
  <c r="C477" i="21"/>
  <c r="C478" i="21"/>
  <c r="H478" i="21" s="1"/>
  <c r="C479" i="21"/>
  <c r="G479" i="21"/>
  <c r="C480" i="21"/>
  <c r="G480" i="21" s="1"/>
  <c r="C481" i="21"/>
  <c r="C482" i="21"/>
  <c r="C483" i="21"/>
  <c r="F483" i="21"/>
  <c r="C484" i="21"/>
  <c r="H484" i="21" s="1"/>
  <c r="C485" i="21"/>
  <c r="C486" i="21"/>
  <c r="F486" i="21"/>
  <c r="C487" i="21"/>
  <c r="C488" i="21"/>
  <c r="C489" i="21"/>
  <c r="C490" i="21"/>
  <c r="G490" i="21" s="1"/>
  <c r="C491" i="21"/>
  <c r="C492" i="21"/>
  <c r="H492" i="21"/>
  <c r="C493" i="21"/>
  <c r="H493" i="21" s="1"/>
  <c r="C494" i="21"/>
  <c r="C495" i="21"/>
  <c r="I495" i="21" s="1"/>
  <c r="C496" i="21"/>
  <c r="G496" i="21" s="1"/>
  <c r="C497" i="21"/>
  <c r="C498" i="21"/>
  <c r="H498" i="21"/>
  <c r="C499" i="21"/>
  <c r="C500" i="21"/>
  <c r="I500" i="21" s="1"/>
  <c r="C501" i="21"/>
  <c r="I501" i="21" s="1"/>
  <c r="C502" i="21"/>
  <c r="I502" i="21" s="1"/>
  <c r="C503" i="21"/>
  <c r="I503" i="21"/>
  <c r="C504" i="21"/>
  <c r="C505" i="21"/>
  <c r="H505" i="21" s="1"/>
  <c r="C506" i="21"/>
  <c r="C507" i="21"/>
  <c r="C508" i="21"/>
  <c r="C509" i="21"/>
  <c r="F509" i="21"/>
  <c r="C510" i="21"/>
  <c r="F510" i="21" s="1"/>
  <c r="C511" i="21"/>
  <c r="C512" i="21"/>
  <c r="C513" i="21"/>
  <c r="C514" i="21"/>
  <c r="C515" i="21"/>
  <c r="C516" i="21"/>
  <c r="C517" i="21"/>
  <c r="I517" i="21" s="1"/>
  <c r="C518" i="21"/>
  <c r="F518" i="21" s="1"/>
  <c r="C519" i="21"/>
  <c r="H519" i="21"/>
  <c r="C520" i="21"/>
  <c r="C521" i="21"/>
  <c r="C522" i="21"/>
  <c r="C523" i="21"/>
  <c r="C524" i="21"/>
  <c r="C525" i="21"/>
  <c r="H525" i="21"/>
  <c r="C526" i="21"/>
  <c r="H526" i="21" s="1"/>
  <c r="C527" i="21"/>
  <c r="F527" i="21"/>
  <c r="C528" i="21"/>
  <c r="C529" i="21"/>
  <c r="C530" i="21"/>
  <c r="F530" i="21"/>
  <c r="C531" i="21"/>
  <c r="F531" i="21" s="1"/>
  <c r="C532" i="21"/>
  <c r="H532" i="21"/>
  <c r="C533" i="21"/>
  <c r="F533" i="21" s="1"/>
  <c r="C534" i="21"/>
  <c r="C535" i="21"/>
  <c r="C536" i="21"/>
  <c r="H536" i="21" s="1"/>
  <c r="C537" i="21"/>
  <c r="F537" i="21"/>
  <c r="C538" i="21"/>
  <c r="C539" i="21"/>
  <c r="H539" i="21" s="1"/>
  <c r="C540" i="21"/>
  <c r="I540" i="21" s="1"/>
  <c r="C541" i="21"/>
  <c r="H541" i="21" s="1"/>
  <c r="C542" i="21"/>
  <c r="I542" i="21"/>
  <c r="C543" i="21"/>
  <c r="H543" i="21" s="1"/>
  <c r="C544" i="21"/>
  <c r="C545" i="21"/>
  <c r="H545" i="21" s="1"/>
  <c r="C546" i="21"/>
  <c r="C547" i="21"/>
  <c r="H547" i="21" s="1"/>
  <c r="C548" i="21"/>
  <c r="F548" i="21" s="1"/>
  <c r="C549" i="21"/>
  <c r="C550" i="21"/>
  <c r="C551" i="21"/>
  <c r="C552" i="21"/>
  <c r="C553" i="21"/>
  <c r="C554" i="21"/>
  <c r="H554" i="21"/>
  <c r="C555" i="21"/>
  <c r="H555" i="21" s="1"/>
  <c r="C556" i="21"/>
  <c r="C557" i="21"/>
  <c r="C558" i="21"/>
  <c r="C559" i="21"/>
  <c r="C560" i="21"/>
  <c r="G560" i="21"/>
  <c r="C561" i="21"/>
  <c r="G561" i="21" s="1"/>
  <c r="C562" i="21"/>
  <c r="F562" i="21" s="1"/>
  <c r="C563" i="21"/>
  <c r="H563" i="21" s="1"/>
  <c r="C564" i="21"/>
  <c r="C565" i="21"/>
  <c r="G565" i="21" s="1"/>
  <c r="C566" i="21"/>
  <c r="C567" i="21"/>
  <c r="I567" i="21" s="1"/>
  <c r="C568" i="21"/>
  <c r="C569" i="21"/>
  <c r="C570" i="21"/>
  <c r="H570" i="21"/>
  <c r="C571" i="21"/>
  <c r="H571" i="21" s="1"/>
  <c r="C572" i="21"/>
  <c r="C573" i="21"/>
  <c r="C574" i="21"/>
  <c r="I574" i="21" s="1"/>
  <c r="C575" i="21"/>
  <c r="C576" i="21"/>
  <c r="C577" i="21"/>
  <c r="C578" i="21"/>
  <c r="C579" i="21"/>
  <c r="C580" i="21"/>
  <c r="C581" i="21"/>
  <c r="I581" i="21" s="1"/>
  <c r="C582" i="21"/>
  <c r="F582" i="21"/>
  <c r="C583" i="21"/>
  <c r="C584" i="21"/>
  <c r="C585" i="21"/>
  <c r="I585" i="21" s="1"/>
  <c r="C586" i="21"/>
  <c r="H586" i="21" s="1"/>
  <c r="C587" i="21"/>
  <c r="C588" i="21"/>
  <c r="I588" i="21" s="1"/>
  <c r="C589" i="21"/>
  <c r="G589" i="21"/>
  <c r="C590" i="21"/>
  <c r="C591" i="21"/>
  <c r="C592" i="21"/>
  <c r="H592" i="21" s="1"/>
  <c r="C593" i="21"/>
  <c r="C594" i="21"/>
  <c r="C595" i="21"/>
  <c r="C596" i="21"/>
  <c r="H596" i="21" s="1"/>
  <c r="C597" i="21"/>
  <c r="H597" i="21" s="1"/>
  <c r="C598" i="21"/>
  <c r="C599" i="21"/>
  <c r="F599" i="21" s="1"/>
  <c r="C600" i="21"/>
  <c r="H600" i="21" s="1"/>
  <c r="C601" i="21"/>
  <c r="G601" i="21"/>
  <c r="C602" i="21"/>
  <c r="I602" i="21" s="1"/>
  <c r="C603" i="21"/>
  <c r="G603" i="21" s="1"/>
  <c r="C604" i="21"/>
  <c r="C605" i="21"/>
  <c r="C606" i="21"/>
  <c r="C607" i="21"/>
  <c r="C608" i="21"/>
  <c r="H608" i="21" s="1"/>
  <c r="C609" i="21"/>
  <c r="G609" i="21"/>
  <c r="C610" i="21"/>
  <c r="I610" i="21" s="1"/>
  <c r="C611" i="21"/>
  <c r="C612" i="21"/>
  <c r="C413" i="21"/>
  <c r="C225" i="21"/>
  <c r="C226" i="21"/>
  <c r="C227" i="21"/>
  <c r="C228" i="21"/>
  <c r="C229" i="21"/>
  <c r="C230" i="21"/>
  <c r="C231" i="21"/>
  <c r="C232" i="21"/>
  <c r="C233" i="21"/>
  <c r="C234" i="21"/>
  <c r="C235" i="21"/>
  <c r="C236" i="21"/>
  <c r="C237" i="21"/>
  <c r="C238" i="21"/>
  <c r="C239" i="21"/>
  <c r="C240" i="21"/>
  <c r="C241" i="21"/>
  <c r="C242" i="21"/>
  <c r="C243" i="21"/>
  <c r="C244" i="21"/>
  <c r="C245" i="21"/>
  <c r="C246" i="21"/>
  <c r="F246" i="21" s="1"/>
  <c r="C247" i="21"/>
  <c r="H247" i="21" s="1"/>
  <c r="C248" i="21"/>
  <c r="F248" i="21"/>
  <c r="C249" i="21"/>
  <c r="H249" i="21"/>
  <c r="C250" i="21"/>
  <c r="F250" i="21" s="1"/>
  <c r="C251" i="21"/>
  <c r="C252" i="21"/>
  <c r="F252" i="21" s="1"/>
  <c r="C253" i="21"/>
  <c r="G253" i="21" s="1"/>
  <c r="C254" i="21"/>
  <c r="I254" i="21" s="1"/>
  <c r="C255" i="21"/>
  <c r="F255" i="21"/>
  <c r="C256" i="21"/>
  <c r="G256" i="21" s="1"/>
  <c r="C257" i="21"/>
  <c r="H257" i="21" s="1"/>
  <c r="C258" i="21"/>
  <c r="G258" i="21" s="1"/>
  <c r="C259" i="21"/>
  <c r="C260" i="21"/>
  <c r="F260" i="21" s="1"/>
  <c r="C261" i="21"/>
  <c r="C262" i="21"/>
  <c r="C263" i="21"/>
  <c r="I263" i="21"/>
  <c r="C264" i="21"/>
  <c r="G264" i="21" s="1"/>
  <c r="C265" i="21"/>
  <c r="F265" i="21"/>
  <c r="C266" i="21"/>
  <c r="I266" i="21" s="1"/>
  <c r="C267" i="21"/>
  <c r="C268" i="21"/>
  <c r="I268" i="21" s="1"/>
  <c r="C269" i="21"/>
  <c r="C270" i="21"/>
  <c r="C271" i="21"/>
  <c r="I271" i="21"/>
  <c r="C272" i="21"/>
  <c r="F272" i="21" s="1"/>
  <c r="C273" i="21"/>
  <c r="C274" i="21"/>
  <c r="G274" i="21" s="1"/>
  <c r="C275" i="21"/>
  <c r="C276" i="21"/>
  <c r="G276" i="21" s="1"/>
  <c r="C277" i="21"/>
  <c r="G277" i="21" s="1"/>
  <c r="C278" i="21"/>
  <c r="F278" i="21" s="1"/>
  <c r="C279" i="21"/>
  <c r="I279" i="21"/>
  <c r="C280" i="21"/>
  <c r="C281" i="21"/>
  <c r="I281" i="21" s="1"/>
  <c r="C282" i="21"/>
  <c r="C283" i="21"/>
  <c r="F283" i="21" s="1"/>
  <c r="C284" i="21"/>
  <c r="C285" i="21"/>
  <c r="H285" i="21" s="1"/>
  <c r="C286" i="21"/>
  <c r="H286" i="21" s="1"/>
  <c r="C287" i="21"/>
  <c r="F287" i="21"/>
  <c r="C288" i="21"/>
  <c r="I288" i="21" s="1"/>
  <c r="C289" i="21"/>
  <c r="C290" i="21"/>
  <c r="C291" i="21"/>
  <c r="C292" i="21"/>
  <c r="F292" i="21" s="1"/>
  <c r="C293" i="21"/>
  <c r="H293" i="21" s="1"/>
  <c r="C294" i="21"/>
  <c r="H294" i="21"/>
  <c r="C295" i="21"/>
  <c r="H295" i="21"/>
  <c r="C296" i="21"/>
  <c r="H296" i="21" s="1"/>
  <c r="C297" i="21"/>
  <c r="C298" i="21"/>
  <c r="C299" i="21"/>
  <c r="G299" i="21"/>
  <c r="C300" i="21"/>
  <c r="I300" i="21"/>
  <c r="C301" i="21"/>
  <c r="G301" i="21" s="1"/>
  <c r="C302" i="21"/>
  <c r="G302" i="21" s="1"/>
  <c r="C303" i="21"/>
  <c r="G303" i="21"/>
  <c r="C304" i="21"/>
  <c r="I304" i="21" s="1"/>
  <c r="C305" i="21"/>
  <c r="C306" i="21"/>
  <c r="I306" i="21"/>
  <c r="C307" i="21"/>
  <c r="C308" i="21"/>
  <c r="F308" i="21"/>
  <c r="C309" i="21"/>
  <c r="G309" i="21" s="1"/>
  <c r="C310" i="21"/>
  <c r="G310" i="21" s="1"/>
  <c r="C311" i="21"/>
  <c r="I311" i="21" s="1"/>
  <c r="C312" i="21"/>
  <c r="G312" i="21"/>
  <c r="C313" i="21"/>
  <c r="C314" i="21"/>
  <c r="G314" i="21" s="1"/>
  <c r="C315" i="21"/>
  <c r="H315" i="21"/>
  <c r="C316" i="21"/>
  <c r="H316" i="21" s="1"/>
  <c r="C317" i="21"/>
  <c r="G317" i="21" s="1"/>
  <c r="C318" i="21"/>
  <c r="H318" i="21"/>
  <c r="C319" i="21"/>
  <c r="F319" i="21"/>
  <c r="C320" i="21"/>
  <c r="C321" i="21"/>
  <c r="C322" i="21"/>
  <c r="C323" i="21"/>
  <c r="F323" i="21" s="1"/>
  <c r="C324" i="21"/>
  <c r="I324" i="21" s="1"/>
  <c r="C325" i="21"/>
  <c r="F325" i="21" s="1"/>
  <c r="C326" i="21"/>
  <c r="I326" i="21"/>
  <c r="C327" i="21"/>
  <c r="C328" i="21"/>
  <c r="F328" i="21" s="1"/>
  <c r="C329" i="21"/>
  <c r="C330" i="21"/>
  <c r="C331" i="21"/>
  <c r="H331" i="21" s="1"/>
  <c r="C332" i="21"/>
  <c r="F332" i="21" s="1"/>
  <c r="C333" i="21"/>
  <c r="F333" i="21"/>
  <c r="C334" i="21"/>
  <c r="I334" i="21"/>
  <c r="C335" i="21"/>
  <c r="H335" i="21" s="1"/>
  <c r="C336" i="21"/>
  <c r="H336" i="21" s="1"/>
  <c r="C337" i="21"/>
  <c r="G337" i="21"/>
  <c r="C338" i="21"/>
  <c r="C339" i="21"/>
  <c r="G339" i="21" s="1"/>
  <c r="C340" i="21"/>
  <c r="G340" i="21"/>
  <c r="C341" i="21"/>
  <c r="F341" i="21" s="1"/>
  <c r="C342" i="21"/>
  <c r="I342" i="21" s="1"/>
  <c r="C343" i="21"/>
  <c r="C344" i="21"/>
  <c r="F344" i="21" s="1"/>
  <c r="C345" i="21"/>
  <c r="C346" i="21"/>
  <c r="H346" i="21"/>
  <c r="C347" i="21"/>
  <c r="I347" i="21" s="1"/>
  <c r="C348" i="21"/>
  <c r="F348" i="21" s="1"/>
  <c r="C349" i="21"/>
  <c r="F349" i="21"/>
  <c r="C350" i="21"/>
  <c r="F350" i="21" s="1"/>
  <c r="C351" i="21"/>
  <c r="G351" i="21" s="1"/>
  <c r="C352" i="21"/>
  <c r="I352" i="21" s="1"/>
  <c r="C353" i="21"/>
  <c r="C354" i="21"/>
  <c r="C355" i="21"/>
  <c r="F355" i="21"/>
  <c r="C356" i="21"/>
  <c r="H356" i="21" s="1"/>
  <c r="C357" i="21"/>
  <c r="G357" i="21" s="1"/>
  <c r="C358" i="21"/>
  <c r="H358" i="21"/>
  <c r="C359" i="21"/>
  <c r="I359" i="21" s="1"/>
  <c r="C360" i="21"/>
  <c r="I360" i="21" s="1"/>
  <c r="C361" i="21"/>
  <c r="C362" i="21"/>
  <c r="I362" i="21" s="1"/>
  <c r="C363" i="21"/>
  <c r="H363" i="21" s="1"/>
  <c r="C364" i="21"/>
  <c r="F364" i="21" s="1"/>
  <c r="C365" i="21"/>
  <c r="G365" i="21"/>
  <c r="C366" i="21"/>
  <c r="C367" i="21"/>
  <c r="F367" i="21"/>
  <c r="C368" i="21"/>
  <c r="C369" i="21"/>
  <c r="F369" i="21" s="1"/>
  <c r="C370" i="21"/>
  <c r="C371" i="21"/>
  <c r="H371" i="21" s="1"/>
  <c r="C372" i="21"/>
  <c r="I372" i="21"/>
  <c r="C373" i="21"/>
  <c r="I373" i="21" s="1"/>
  <c r="C374" i="21"/>
  <c r="F374" i="21" s="1"/>
  <c r="C375" i="21"/>
  <c r="I375" i="21" s="1"/>
  <c r="C376" i="21"/>
  <c r="C377" i="21"/>
  <c r="G377" i="21"/>
  <c r="C378" i="21"/>
  <c r="G378" i="21" s="1"/>
  <c r="C379" i="21"/>
  <c r="C380" i="21"/>
  <c r="G380" i="21" s="1"/>
  <c r="C381" i="21"/>
  <c r="G381" i="21"/>
  <c r="C382" i="21"/>
  <c r="C383" i="21"/>
  <c r="C384" i="21"/>
  <c r="H384" i="21" s="1"/>
  <c r="C385" i="21"/>
  <c r="C386" i="21"/>
  <c r="F386" i="21" s="1"/>
  <c r="C387" i="21"/>
  <c r="C388" i="21"/>
  <c r="H388" i="21" s="1"/>
  <c r="C389" i="21"/>
  <c r="G389" i="21" s="1"/>
  <c r="C390" i="21"/>
  <c r="F390" i="21" s="1"/>
  <c r="C391" i="21"/>
  <c r="H391" i="21"/>
  <c r="C392" i="21"/>
  <c r="I392" i="21"/>
  <c r="C393" i="21"/>
  <c r="H393" i="21" s="1"/>
  <c r="C394" i="21"/>
  <c r="G394" i="21" s="1"/>
  <c r="C395" i="21"/>
  <c r="G395" i="21"/>
  <c r="C396" i="21"/>
  <c r="I396" i="21" s="1"/>
  <c r="C397" i="21"/>
  <c r="H397" i="21" s="1"/>
  <c r="C398" i="21"/>
  <c r="I398" i="21" s="1"/>
  <c r="C399" i="21"/>
  <c r="G399" i="21"/>
  <c r="C400" i="21"/>
  <c r="G400" i="21"/>
  <c r="C401" i="21"/>
  <c r="C402" i="21"/>
  <c r="H402" i="21"/>
  <c r="C403" i="21"/>
  <c r="C404" i="21"/>
  <c r="F404" i="21"/>
  <c r="C405" i="21"/>
  <c r="H405" i="21"/>
  <c r="C406" i="21"/>
  <c r="H406" i="21" s="1"/>
  <c r="C407" i="21"/>
  <c r="G407" i="21" s="1"/>
  <c r="C408" i="21"/>
  <c r="F408" i="21"/>
  <c r="C409" i="21"/>
  <c r="I409" i="21" s="1"/>
  <c r="C410" i="21"/>
  <c r="I410" i="21" s="1"/>
  <c r="C46" i="21"/>
  <c r="C47" i="21"/>
  <c r="C48" i="21"/>
  <c r="C49" i="21"/>
  <c r="C50" i="21"/>
  <c r="C51" i="21"/>
  <c r="C52" i="21"/>
  <c r="C53" i="21"/>
  <c r="C54" i="21"/>
  <c r="I54" i="21" s="1"/>
  <c r="C55" i="21"/>
  <c r="C56" i="21"/>
  <c r="F56" i="21"/>
  <c r="C57" i="21"/>
  <c r="H57" i="21" s="1"/>
  <c r="C58" i="21"/>
  <c r="I58" i="21"/>
  <c r="C59" i="21"/>
  <c r="F59" i="21" s="1"/>
  <c r="C60" i="21"/>
  <c r="F60" i="21" s="1"/>
  <c r="C61" i="21"/>
  <c r="F61" i="21"/>
  <c r="C62" i="21"/>
  <c r="C63" i="21"/>
  <c r="C64" i="21"/>
  <c r="C65" i="21"/>
  <c r="C66" i="21"/>
  <c r="G66" i="21" s="1"/>
  <c r="C67" i="21"/>
  <c r="F67" i="21" s="1"/>
  <c r="G67" i="21"/>
  <c r="C68" i="21"/>
  <c r="C69" i="21"/>
  <c r="F69" i="21" s="1"/>
  <c r="C70" i="21"/>
  <c r="I70" i="21"/>
  <c r="C71" i="21"/>
  <c r="C72" i="21"/>
  <c r="H72" i="21" s="1"/>
  <c r="C73" i="21"/>
  <c r="F73" i="21" s="1"/>
  <c r="C74" i="21"/>
  <c r="C75" i="21"/>
  <c r="I75" i="21" s="1"/>
  <c r="C76" i="21"/>
  <c r="G76" i="21"/>
  <c r="C77" i="21"/>
  <c r="C78" i="21"/>
  <c r="C79" i="21"/>
  <c r="C80" i="21"/>
  <c r="C81" i="21"/>
  <c r="C82" i="21"/>
  <c r="C83" i="21"/>
  <c r="F83" i="21"/>
  <c r="C84" i="21"/>
  <c r="I84" i="21"/>
  <c r="C85" i="21"/>
  <c r="I85" i="21" s="1"/>
  <c r="C86" i="21"/>
  <c r="C87" i="21"/>
  <c r="I87" i="21" s="1"/>
  <c r="C88" i="21"/>
  <c r="F88" i="21" s="1"/>
  <c r="C89" i="21"/>
  <c r="C90" i="21"/>
  <c r="F90" i="21" s="1"/>
  <c r="C91" i="21"/>
  <c r="H91" i="21" s="1"/>
  <c r="C92" i="21"/>
  <c r="C93" i="21"/>
  <c r="I93" i="21" s="1"/>
  <c r="C94" i="21"/>
  <c r="C95" i="21"/>
  <c r="C96" i="21"/>
  <c r="G96" i="21"/>
  <c r="C97" i="21"/>
  <c r="H97" i="21" s="1"/>
  <c r="C98" i="21"/>
  <c r="C99" i="21"/>
  <c r="C100" i="21"/>
  <c r="C101" i="21"/>
  <c r="C102" i="21"/>
  <c r="H102" i="21"/>
  <c r="C103" i="21"/>
  <c r="C104" i="21"/>
  <c r="C105" i="21"/>
  <c r="H105" i="21" s="1"/>
  <c r="C106" i="21"/>
  <c r="C107" i="21"/>
  <c r="C108" i="21"/>
  <c r="C109" i="21"/>
  <c r="C110" i="21"/>
  <c r="F110" i="21" s="1"/>
  <c r="C111" i="21"/>
  <c r="C112" i="21"/>
  <c r="C113" i="21"/>
  <c r="H113" i="21" s="1"/>
  <c r="C114" i="21"/>
  <c r="C115" i="21"/>
  <c r="C116" i="21"/>
  <c r="C117" i="21"/>
  <c r="C118" i="21"/>
  <c r="G118" i="21" s="1"/>
  <c r="C119" i="21"/>
  <c r="I119" i="21" s="1"/>
  <c r="C120" i="21"/>
  <c r="C121" i="21"/>
  <c r="C122" i="21"/>
  <c r="C123" i="21"/>
  <c r="C124" i="21"/>
  <c r="C125" i="21"/>
  <c r="C126" i="21"/>
  <c r="C127" i="21"/>
  <c r="C128" i="21"/>
  <c r="C129" i="21"/>
  <c r="C130" i="21"/>
  <c r="C131" i="21"/>
  <c r="F131" i="21"/>
  <c r="C132" i="21"/>
  <c r="C133" i="21"/>
  <c r="C134" i="21"/>
  <c r="C135" i="21"/>
  <c r="C136" i="21"/>
  <c r="C137" i="21"/>
  <c r="F137" i="21" s="1"/>
  <c r="G137" i="21"/>
  <c r="C138" i="21"/>
  <c r="F138" i="21"/>
  <c r="C139" i="21"/>
  <c r="C140" i="21"/>
  <c r="C141" i="21"/>
  <c r="C142" i="21"/>
  <c r="C143" i="21"/>
  <c r="C144" i="21"/>
  <c r="G144" i="21" s="1"/>
  <c r="C145" i="21"/>
  <c r="I145" i="21" s="1"/>
  <c r="C146" i="21"/>
  <c r="C147" i="21"/>
  <c r="F147" i="21"/>
  <c r="C148" i="21"/>
  <c r="H148" i="21" s="1"/>
  <c r="C149" i="21"/>
  <c r="C150" i="21"/>
  <c r="H150" i="21" s="1"/>
  <c r="C151" i="21"/>
  <c r="H151" i="21"/>
  <c r="C152" i="21"/>
  <c r="C153" i="21"/>
  <c r="C154" i="21"/>
  <c r="C155" i="21"/>
  <c r="H155" i="21"/>
  <c r="C156" i="21"/>
  <c r="C157" i="21"/>
  <c r="C158" i="21"/>
  <c r="I158" i="21" s="1"/>
  <c r="C159" i="21"/>
  <c r="C160" i="21"/>
  <c r="C161" i="21"/>
  <c r="C162" i="21"/>
  <c r="C163" i="21"/>
  <c r="C164" i="21"/>
  <c r="H164" i="21"/>
  <c r="C165" i="21"/>
  <c r="C166" i="21"/>
  <c r="I166" i="21" s="1"/>
  <c r="C167" i="21"/>
  <c r="C168" i="21"/>
  <c r="F168" i="21" s="1"/>
  <c r="C169" i="21"/>
  <c r="G169" i="21"/>
  <c r="C170" i="21"/>
  <c r="H170" i="21" s="1"/>
  <c r="C171" i="21"/>
  <c r="C172" i="21"/>
  <c r="C173" i="21"/>
  <c r="C174" i="21"/>
  <c r="G174" i="21" s="1"/>
  <c r="C175" i="21"/>
  <c r="I175" i="21" s="1"/>
  <c r="F175" i="21"/>
  <c r="C176" i="21"/>
  <c r="C177" i="21"/>
  <c r="C178" i="21"/>
  <c r="C179" i="21"/>
  <c r="C180" i="21"/>
  <c r="C181" i="21"/>
  <c r="C182" i="21"/>
  <c r="H182" i="21" s="1"/>
  <c r="C183" i="21"/>
  <c r="C184" i="21"/>
  <c r="C185" i="21"/>
  <c r="I185" i="21" s="1"/>
  <c r="C186" i="21"/>
  <c r="H186" i="21"/>
  <c r="C187" i="21"/>
  <c r="C188" i="21"/>
  <c r="C189" i="21"/>
  <c r="G189" i="21" s="1"/>
  <c r="C190" i="21"/>
  <c r="C191" i="21"/>
  <c r="C192" i="21"/>
  <c r="C193" i="21"/>
  <c r="H193" i="21" s="1"/>
  <c r="C194" i="21"/>
  <c r="I194" i="21"/>
  <c r="C195" i="21"/>
  <c r="C196" i="21"/>
  <c r="C197" i="21"/>
  <c r="C198" i="21"/>
  <c r="G198" i="21"/>
  <c r="C199" i="21"/>
  <c r="G199" i="21"/>
  <c r="C200" i="21"/>
  <c r="C201" i="21"/>
  <c r="C202" i="21"/>
  <c r="I202" i="21" s="1"/>
  <c r="C203" i="21"/>
  <c r="C204" i="21"/>
  <c r="H204" i="21" s="1"/>
  <c r="C205" i="21"/>
  <c r="C206" i="21"/>
  <c r="I206" i="21" s="1"/>
  <c r="C207" i="21"/>
  <c r="C208" i="21"/>
  <c r="H208" i="21" s="1"/>
  <c r="B3" i="21"/>
  <c r="B5" i="21"/>
  <c r="B4"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S613" i="8"/>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204" i="16"/>
  <c r="W205" i="16"/>
  <c r="W206" i="16"/>
  <c r="W207" i="16"/>
  <c r="W208" i="16"/>
  <c r="W209"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F1" i="11"/>
  <c r="E40" i="11" s="1"/>
  <c r="D19" i="10"/>
  <c r="D18" i="10"/>
  <c r="B1" i="11" s="1"/>
  <c r="B40" i="11" s="1"/>
  <c r="B50" i="16"/>
  <c r="J208" i="8" s="1"/>
  <c r="I2" i="6"/>
  <c r="M10" i="12"/>
  <c r="D26" i="12"/>
  <c r="B52" i="16"/>
  <c r="J616" i="8" s="1"/>
  <c r="B51" i="16"/>
  <c r="J412" i="8"/>
  <c r="B49" i="16"/>
  <c r="F18" i="12" s="1"/>
  <c r="B66" i="16"/>
  <c r="E6" i="20" s="1"/>
  <c r="I616" i="8" s="1"/>
  <c r="B65" i="16"/>
  <c r="B64" i="16"/>
  <c r="B63" i="16"/>
  <c r="B6" i="21" s="1"/>
  <c r="A5" i="20"/>
  <c r="A5" i="19"/>
  <c r="A5" i="17"/>
  <c r="A5" i="18"/>
  <c r="D12" i="12"/>
  <c r="S684" i="8"/>
  <c r="S685" i="8"/>
  <c r="T685" i="8" s="1"/>
  <c r="S686" i="8"/>
  <c r="S687" i="8"/>
  <c r="S688" i="8"/>
  <c r="S689" i="8"/>
  <c r="T689" i="8" s="1"/>
  <c r="S690" i="8"/>
  <c r="S691" i="8"/>
  <c r="S692" i="8"/>
  <c r="S693" i="8"/>
  <c r="S694" i="8"/>
  <c r="S695" i="8"/>
  <c r="S696" i="8"/>
  <c r="S697" i="8"/>
  <c r="S698" i="8"/>
  <c r="S699" i="8"/>
  <c r="S700" i="8"/>
  <c r="S701" i="8"/>
  <c r="S702" i="8"/>
  <c r="S703" i="8"/>
  <c r="S704" i="8"/>
  <c r="S705" i="8"/>
  <c r="T705" i="8" s="1"/>
  <c r="S706" i="8"/>
  <c r="S707" i="8"/>
  <c r="S708" i="8"/>
  <c r="S709" i="8"/>
  <c r="S710" i="8"/>
  <c r="S711" i="8"/>
  <c r="S712" i="8"/>
  <c r="S713" i="8"/>
  <c r="T713" i="8" s="1"/>
  <c r="S714" i="8"/>
  <c r="S715" i="8"/>
  <c r="S716" i="8"/>
  <c r="S717" i="8"/>
  <c r="S718" i="8"/>
  <c r="S719" i="8"/>
  <c r="S720" i="8"/>
  <c r="S721" i="8"/>
  <c r="S722" i="8"/>
  <c r="S723" i="8"/>
  <c r="S724" i="8"/>
  <c r="S725" i="8"/>
  <c r="S726" i="8"/>
  <c r="S727" i="8"/>
  <c r="S728" i="8"/>
  <c r="S729" i="8"/>
  <c r="T729" i="8" s="1"/>
  <c r="S730" i="8"/>
  <c r="S731" i="8"/>
  <c r="S732" i="8"/>
  <c r="S733" i="8"/>
  <c r="T733" i="8" s="1"/>
  <c r="S734" i="8"/>
  <c r="S735" i="8"/>
  <c r="S736" i="8"/>
  <c r="S737" i="8"/>
  <c r="T737" i="8" s="1"/>
  <c r="S738" i="8"/>
  <c r="S739" i="8"/>
  <c r="S740" i="8"/>
  <c r="S741" i="8"/>
  <c r="S742" i="8"/>
  <c r="S743" i="8"/>
  <c r="S744" i="8"/>
  <c r="S745" i="8"/>
  <c r="S746" i="8"/>
  <c r="S747" i="8"/>
  <c r="S748" i="8"/>
  <c r="S749" i="8"/>
  <c r="T749" i="8" s="1"/>
  <c r="S750" i="8"/>
  <c r="S751" i="8"/>
  <c r="S752" i="8"/>
  <c r="S753" i="8"/>
  <c r="S754" i="8"/>
  <c r="S755" i="8"/>
  <c r="S756" i="8"/>
  <c r="S757" i="8"/>
  <c r="S758" i="8"/>
  <c r="S759" i="8"/>
  <c r="S760" i="8"/>
  <c r="S761" i="8"/>
  <c r="S762" i="8"/>
  <c r="S763" i="8"/>
  <c r="S764" i="8"/>
  <c r="S765" i="8"/>
  <c r="S766" i="8"/>
  <c r="S767" i="8"/>
  <c r="S768" i="8"/>
  <c r="S769" i="8"/>
  <c r="S770" i="8"/>
  <c r="S771" i="8"/>
  <c r="S772" i="8"/>
  <c r="S773" i="8"/>
  <c r="S774" i="8"/>
  <c r="S775" i="8"/>
  <c r="S776" i="8"/>
  <c r="S777" i="8"/>
  <c r="S778" i="8"/>
  <c r="S779" i="8"/>
  <c r="S780" i="8"/>
  <c r="S781" i="8"/>
  <c r="S782" i="8"/>
  <c r="S783" i="8"/>
  <c r="S784" i="8"/>
  <c r="S785" i="8"/>
  <c r="S786" i="8"/>
  <c r="S787" i="8"/>
  <c r="S788" i="8"/>
  <c r="S789" i="8"/>
  <c r="S790" i="8"/>
  <c r="S791" i="8"/>
  <c r="S792" i="8"/>
  <c r="S793" i="8"/>
  <c r="S794" i="8"/>
  <c r="S795" i="8"/>
  <c r="S796" i="8"/>
  <c r="S797" i="8"/>
  <c r="T797" i="8" s="1"/>
  <c r="S798" i="8"/>
  <c r="S799" i="8"/>
  <c r="S800" i="8"/>
  <c r="S801" i="8"/>
  <c r="S802" i="8"/>
  <c r="S803" i="8"/>
  <c r="S804" i="8"/>
  <c r="S805" i="8"/>
  <c r="T805" i="8" s="1"/>
  <c r="S806" i="8"/>
  <c r="S807" i="8"/>
  <c r="S808" i="8"/>
  <c r="S809" i="8"/>
  <c r="S810" i="8"/>
  <c r="S811" i="8"/>
  <c r="S812" i="8"/>
  <c r="S813" i="8"/>
  <c r="S814" i="8"/>
  <c r="S815" i="8"/>
  <c r="S816" i="8"/>
  <c r="S612" i="8"/>
  <c r="S464" i="8"/>
  <c r="S466" i="8"/>
  <c r="S467" i="8"/>
  <c r="S469" i="8"/>
  <c r="T469" i="8" s="1"/>
  <c r="S470" i="8"/>
  <c r="S471" i="8"/>
  <c r="S472" i="8"/>
  <c r="T472" i="8" s="1"/>
  <c r="S473" i="8"/>
  <c r="S474" i="8"/>
  <c r="S475" i="8"/>
  <c r="S476" i="8"/>
  <c r="S477" i="8"/>
  <c r="S478" i="8"/>
  <c r="S479" i="8"/>
  <c r="S480" i="8"/>
  <c r="T480" i="8" s="1"/>
  <c r="S481" i="8"/>
  <c r="S482" i="8"/>
  <c r="S483" i="8"/>
  <c r="S484" i="8"/>
  <c r="S485" i="8"/>
  <c r="S486" i="8"/>
  <c r="S487" i="8"/>
  <c r="S488" i="8"/>
  <c r="S489" i="8"/>
  <c r="S490" i="8"/>
  <c r="S491" i="8"/>
  <c r="S492" i="8"/>
  <c r="S493" i="8"/>
  <c r="T493" i="8" s="1"/>
  <c r="S494" i="8"/>
  <c r="S495" i="8"/>
  <c r="S496" i="8"/>
  <c r="S497" i="8"/>
  <c r="S498" i="8"/>
  <c r="S499" i="8"/>
  <c r="S500" i="8"/>
  <c r="S501" i="8"/>
  <c r="S502" i="8"/>
  <c r="S503" i="8"/>
  <c r="S504" i="8"/>
  <c r="T504" i="8" s="1"/>
  <c r="S505" i="8"/>
  <c r="T505" i="8" s="1"/>
  <c r="S506" i="8"/>
  <c r="S507" i="8"/>
  <c r="S508" i="8"/>
  <c r="T508" i="8" s="1"/>
  <c r="S509" i="8"/>
  <c r="S510" i="8"/>
  <c r="S511" i="8"/>
  <c r="S512" i="8"/>
  <c r="S513" i="8"/>
  <c r="S514" i="8"/>
  <c r="S515" i="8"/>
  <c r="S516" i="8"/>
  <c r="S517" i="8"/>
  <c r="S518" i="8"/>
  <c r="S519" i="8"/>
  <c r="S520" i="8"/>
  <c r="S521" i="8"/>
  <c r="S522" i="8"/>
  <c r="S523" i="8"/>
  <c r="S524" i="8"/>
  <c r="S525" i="8"/>
  <c r="T525" i="8" s="1"/>
  <c r="S526" i="8"/>
  <c r="S527" i="8"/>
  <c r="S528" i="8"/>
  <c r="T528" i="8" s="1"/>
  <c r="S529" i="8"/>
  <c r="S530" i="8"/>
  <c r="S531" i="8"/>
  <c r="S532" i="8"/>
  <c r="S533" i="8"/>
  <c r="S534" i="8"/>
  <c r="S535" i="8"/>
  <c r="S536" i="8"/>
  <c r="S537" i="8"/>
  <c r="S538" i="8"/>
  <c r="S539" i="8"/>
  <c r="S540" i="8"/>
  <c r="S541" i="8"/>
  <c r="S542" i="8"/>
  <c r="S543" i="8"/>
  <c r="S544" i="8"/>
  <c r="S545" i="8"/>
  <c r="S546" i="8"/>
  <c r="S547" i="8"/>
  <c r="S548" i="8"/>
  <c r="S549" i="8"/>
  <c r="S550" i="8"/>
  <c r="S551" i="8"/>
  <c r="S552" i="8"/>
  <c r="T552" i="8" s="1"/>
  <c r="S553" i="8"/>
  <c r="S554" i="8"/>
  <c r="S555" i="8"/>
  <c r="S556" i="8"/>
  <c r="T556" i="8" s="1"/>
  <c r="S557" i="8"/>
  <c r="S558" i="8"/>
  <c r="S559" i="8"/>
  <c r="S560" i="8"/>
  <c r="S561" i="8"/>
  <c r="S562" i="8"/>
  <c r="S563" i="8"/>
  <c r="S564" i="8"/>
  <c r="S565" i="8"/>
  <c r="S566" i="8"/>
  <c r="S567" i="8"/>
  <c r="S568" i="8"/>
  <c r="T568" i="8" s="1"/>
  <c r="S569" i="8"/>
  <c r="S570" i="8"/>
  <c r="S571" i="8"/>
  <c r="S572" i="8"/>
  <c r="T572" i="8" s="1"/>
  <c r="S573" i="8"/>
  <c r="S574" i="8"/>
  <c r="S575" i="8"/>
  <c r="S576" i="8"/>
  <c r="T576" i="8" s="1"/>
  <c r="S577" i="8"/>
  <c r="T577" i="8" s="1"/>
  <c r="S578" i="8"/>
  <c r="S579" i="8"/>
  <c r="S580" i="8"/>
  <c r="S581" i="8"/>
  <c r="T581" i="8" s="1"/>
  <c r="S582" i="8"/>
  <c r="S583" i="8"/>
  <c r="S584" i="8"/>
  <c r="S585" i="8"/>
  <c r="S586" i="8"/>
  <c r="S587" i="8"/>
  <c r="S588" i="8"/>
  <c r="S589" i="8"/>
  <c r="S590" i="8"/>
  <c r="S591" i="8"/>
  <c r="S592" i="8"/>
  <c r="S593" i="8"/>
  <c r="S594" i="8"/>
  <c r="S595" i="8"/>
  <c r="S596" i="8"/>
  <c r="S597" i="8"/>
  <c r="T597" i="8" s="1"/>
  <c r="S598" i="8"/>
  <c r="S599" i="8"/>
  <c r="S600" i="8"/>
  <c r="S601" i="8"/>
  <c r="S602" i="8"/>
  <c r="S603" i="8"/>
  <c r="S604" i="8"/>
  <c r="S605" i="8"/>
  <c r="S606" i="8"/>
  <c r="S607" i="8"/>
  <c r="S608" i="8"/>
  <c r="S609" i="8"/>
  <c r="S610" i="8"/>
  <c r="S611" i="8"/>
  <c r="S408" i="8"/>
  <c r="S274" i="8"/>
  <c r="S275" i="8"/>
  <c r="S276" i="8"/>
  <c r="S277" i="8"/>
  <c r="S278" i="8"/>
  <c r="S279" i="8"/>
  <c r="S280" i="8"/>
  <c r="S281" i="8"/>
  <c r="S282" i="8"/>
  <c r="S283" i="8"/>
  <c r="S284" i="8"/>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S314" i="8"/>
  <c r="T314" i="8" s="1"/>
  <c r="S315" i="8"/>
  <c r="S316" i="8"/>
  <c r="S317" i="8"/>
  <c r="S318" i="8"/>
  <c r="S319" i="8"/>
  <c r="S320" i="8"/>
  <c r="S321" i="8"/>
  <c r="S322" i="8"/>
  <c r="S323" i="8"/>
  <c r="S324" i="8"/>
  <c r="S325" i="8"/>
  <c r="S326" i="8"/>
  <c r="T326" i="8" s="1"/>
  <c r="S327" i="8"/>
  <c r="T327" i="8" s="1"/>
  <c r="S328" i="8"/>
  <c r="S329" i="8"/>
  <c r="S330" i="8"/>
  <c r="S331" i="8"/>
  <c r="S332" i="8"/>
  <c r="S333" i="8"/>
  <c r="S334" i="8"/>
  <c r="S335" i="8"/>
  <c r="S336" i="8"/>
  <c r="S337" i="8"/>
  <c r="S338" i="8"/>
  <c r="S339" i="8"/>
  <c r="S340" i="8"/>
  <c r="S341" i="8"/>
  <c r="S342" i="8"/>
  <c r="T342" i="8" s="1"/>
  <c r="S343" i="8"/>
  <c r="S344" i="8"/>
  <c r="S345" i="8"/>
  <c r="S346" i="8"/>
  <c r="S347" i="8"/>
  <c r="S348" i="8"/>
  <c r="S349" i="8"/>
  <c r="S350" i="8"/>
  <c r="S351" i="8"/>
  <c r="S352" i="8"/>
  <c r="S353" i="8"/>
  <c r="S354" i="8"/>
  <c r="S355" i="8"/>
  <c r="S356" i="8"/>
  <c r="S357" i="8"/>
  <c r="S358" i="8"/>
  <c r="S359" i="8"/>
  <c r="S360" i="8"/>
  <c r="S361" i="8"/>
  <c r="S362" i="8"/>
  <c r="S363" i="8"/>
  <c r="S364" i="8"/>
  <c r="S365" i="8"/>
  <c r="S366" i="8"/>
  <c r="T366" i="8" s="1"/>
  <c r="S367" i="8"/>
  <c r="S368" i="8"/>
  <c r="S369" i="8"/>
  <c r="S370" i="8"/>
  <c r="S371" i="8"/>
  <c r="S372" i="8"/>
  <c r="S373" i="8"/>
  <c r="S374" i="8"/>
  <c r="S375" i="8"/>
  <c r="S376" i="8"/>
  <c r="S377" i="8"/>
  <c r="S378" i="8"/>
  <c r="T378" i="8" s="1"/>
  <c r="S379" i="8"/>
  <c r="S380" i="8"/>
  <c r="S381" i="8"/>
  <c r="S382" i="8"/>
  <c r="S383" i="8"/>
  <c r="S384" i="8"/>
  <c r="S385" i="8"/>
  <c r="S386" i="8"/>
  <c r="S387" i="8"/>
  <c r="S388" i="8"/>
  <c r="S389" i="8"/>
  <c r="S390" i="8"/>
  <c r="S391" i="8"/>
  <c r="S392" i="8"/>
  <c r="S393" i="8"/>
  <c r="S394" i="8"/>
  <c r="S395" i="8"/>
  <c r="S396" i="8"/>
  <c r="S397" i="8"/>
  <c r="S398" i="8"/>
  <c r="S399" i="8"/>
  <c r="S400" i="8"/>
  <c r="S401" i="8"/>
  <c r="S402" i="8"/>
  <c r="S403" i="8"/>
  <c r="S404" i="8"/>
  <c r="S405" i="8"/>
  <c r="S406" i="8"/>
  <c r="S407" i="8"/>
  <c r="S204"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T102" i="8" s="1"/>
  <c r="S103" i="8"/>
  <c r="S104" i="8"/>
  <c r="S105" i="8"/>
  <c r="S106" i="8"/>
  <c r="S107" i="8"/>
  <c r="S108" i="8"/>
  <c r="S109" i="8"/>
  <c r="S110" i="8"/>
  <c r="T110" i="8" s="1"/>
  <c r="S111" i="8"/>
  <c r="S112" i="8"/>
  <c r="S113" i="8"/>
  <c r="S114" i="8"/>
  <c r="S115" i="8"/>
  <c r="S116" i="8"/>
  <c r="S117" i="8"/>
  <c r="S118" i="8"/>
  <c r="T118" i="8" s="1"/>
  <c r="S119" i="8"/>
  <c r="S120" i="8"/>
  <c r="S121" i="8"/>
  <c r="S122" i="8"/>
  <c r="S123" i="8"/>
  <c r="S124" i="8"/>
  <c r="S125" i="8"/>
  <c r="S126" i="8"/>
  <c r="S127" i="8"/>
  <c r="S128" i="8"/>
  <c r="S129" i="8"/>
  <c r="S130" i="8"/>
  <c r="S131" i="8"/>
  <c r="S132" i="8"/>
  <c r="S133" i="8"/>
  <c r="S134" i="8"/>
  <c r="S135" i="8"/>
  <c r="S136" i="8"/>
  <c r="S137" i="8"/>
  <c r="S138" i="8"/>
  <c r="S139" i="8"/>
  <c r="S140" i="8"/>
  <c r="S141" i="8"/>
  <c r="S142" i="8"/>
  <c r="S143" i="8"/>
  <c r="S144" i="8"/>
  <c r="S145" i="8"/>
  <c r="S146" i="8"/>
  <c r="S147" i="8"/>
  <c r="S148" i="8"/>
  <c r="S149" i="8"/>
  <c r="S150" i="8"/>
  <c r="S151" i="8"/>
  <c r="S152" i="8"/>
  <c r="S153" i="8"/>
  <c r="S154" i="8"/>
  <c r="S155" i="8"/>
  <c r="S156" i="8"/>
  <c r="S157" i="8"/>
  <c r="S158" i="8"/>
  <c r="S159" i="8"/>
  <c r="S160" i="8"/>
  <c r="S161" i="8"/>
  <c r="S162" i="8"/>
  <c r="S163" i="8"/>
  <c r="S164" i="8"/>
  <c r="S165" i="8"/>
  <c r="S166" i="8"/>
  <c r="S167" i="8"/>
  <c r="S168" i="8"/>
  <c r="S169" i="8"/>
  <c r="S170" i="8"/>
  <c r="S171" i="8"/>
  <c r="S172" i="8"/>
  <c r="S173" i="8"/>
  <c r="S174" i="8"/>
  <c r="S175" i="8"/>
  <c r="S176" i="8"/>
  <c r="S177" i="8"/>
  <c r="S178" i="8"/>
  <c r="S179" i="8"/>
  <c r="S180" i="8"/>
  <c r="S181" i="8"/>
  <c r="S182" i="8"/>
  <c r="S183" i="8"/>
  <c r="S184" i="8"/>
  <c r="S186" i="8"/>
  <c r="S187" i="8"/>
  <c r="S188" i="8"/>
  <c r="S189" i="8"/>
  <c r="S190" i="8"/>
  <c r="S191" i="8"/>
  <c r="S192" i="8"/>
  <c r="S193" i="8"/>
  <c r="S194" i="8"/>
  <c r="S195" i="8"/>
  <c r="S196" i="8"/>
  <c r="S197" i="8"/>
  <c r="S198" i="8"/>
  <c r="S199" i="8"/>
  <c r="S200" i="8"/>
  <c r="S201" i="8"/>
  <c r="S203" i="8"/>
  <c r="R207" i="8"/>
  <c r="U207" i="8"/>
  <c r="R208" i="8"/>
  <c r="U208" i="8"/>
  <c r="U411" i="8"/>
  <c r="U414" i="8"/>
  <c r="U615" i="8"/>
  <c r="U616" i="8"/>
  <c r="U618" i="8"/>
  <c r="U6" i="8"/>
  <c r="B3" i="7"/>
  <c r="W3" i="7" s="1"/>
  <c r="X3" i="7" s="1"/>
  <c r="B4" i="7"/>
  <c r="W4" i="7" s="1"/>
  <c r="X4" i="7" s="1"/>
  <c r="B5" i="7"/>
  <c r="W5" i="7" s="1"/>
  <c r="X5" i="7" s="1"/>
  <c r="B6" i="7"/>
  <c r="W6" i="7" s="1"/>
  <c r="X6" i="7" s="1"/>
  <c r="B7" i="7"/>
  <c r="W7" i="7" s="1"/>
  <c r="X7" i="7"/>
  <c r="B8" i="7"/>
  <c r="B9" i="7"/>
  <c r="W9" i="7"/>
  <c r="X9" i="7"/>
  <c r="B10" i="7"/>
  <c r="W10" i="7" s="1"/>
  <c r="X10" i="7" s="1"/>
  <c r="B11" i="7"/>
  <c r="W11" i="7" s="1"/>
  <c r="X11" i="7" s="1"/>
  <c r="B12" i="7"/>
  <c r="W12" i="7"/>
  <c r="X12" i="7" s="1"/>
  <c r="B13" i="7"/>
  <c r="W13" i="7" s="1"/>
  <c r="X13" i="7"/>
  <c r="B14" i="7"/>
  <c r="W14" i="7" s="1"/>
  <c r="X14" i="7" s="1"/>
  <c r="B15" i="7"/>
  <c r="W15" i="7"/>
  <c r="X15" i="7"/>
  <c r="B16" i="7"/>
  <c r="W16" i="7"/>
  <c r="X16" i="7" s="1"/>
  <c r="B17" i="7"/>
  <c r="W17" i="7"/>
  <c r="X17" i="7" s="1"/>
  <c r="B18" i="7"/>
  <c r="W18" i="7"/>
  <c r="X18" i="7" s="1"/>
  <c r="B19" i="7"/>
  <c r="B20" i="7"/>
  <c r="W20" i="7" s="1"/>
  <c r="X20" i="7"/>
  <c r="B21" i="7"/>
  <c r="W21" i="7" s="1"/>
  <c r="X21" i="7" s="1"/>
  <c r="B22" i="7"/>
  <c r="W22" i="7"/>
  <c r="X22" i="7" s="1"/>
  <c r="B23" i="7"/>
  <c r="W23" i="7"/>
  <c r="X23" i="7"/>
  <c r="B24" i="7"/>
  <c r="W24" i="7" s="1"/>
  <c r="X24" i="7" s="1"/>
  <c r="B25" i="7"/>
  <c r="W25" i="7" s="1"/>
  <c r="X25" i="7" s="1"/>
  <c r="B26" i="7"/>
  <c r="W26" i="7"/>
  <c r="X26" i="7"/>
  <c r="B27" i="7"/>
  <c r="W27" i="7" s="1"/>
  <c r="X27" i="7"/>
  <c r="B2" i="7"/>
  <c r="W2" i="7" s="1"/>
  <c r="X2" i="7" s="1"/>
  <c r="W3" i="16"/>
  <c r="W4" i="16"/>
  <c r="W5" i="16"/>
  <c r="W6" i="16"/>
  <c r="W7"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M363" i="6"/>
  <c r="M364"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D182" i="6" s="1"/>
  <c r="G182" i="6" s="1"/>
  <c r="C183" i="6"/>
  <c r="C184" i="6"/>
  <c r="C185" i="6"/>
  <c r="C186" i="6"/>
  <c r="C187" i="6"/>
  <c r="C188" i="6"/>
  <c r="C189" i="6"/>
  <c r="C190" i="6"/>
  <c r="D190" i="6" s="1"/>
  <c r="G190" i="6" s="1"/>
  <c r="C191" i="6"/>
  <c r="C192" i="6"/>
  <c r="C193" i="6"/>
  <c r="C194" i="6"/>
  <c r="C195" i="6"/>
  <c r="C196" i="6"/>
  <c r="C197" i="6"/>
  <c r="C198" i="6"/>
  <c r="D198" i="6" s="1"/>
  <c r="G198" i="6" s="1"/>
  <c r="C199" i="6"/>
  <c r="C200" i="6"/>
  <c r="C201" i="6"/>
  <c r="C202" i="6"/>
  <c r="C203" i="6"/>
  <c r="C204" i="6"/>
  <c r="C205" i="6"/>
  <c r="C206" i="6"/>
  <c r="D206" i="6" s="1"/>
  <c r="G206" i="6" s="1"/>
  <c r="C207" i="6"/>
  <c r="C208" i="6"/>
  <c r="C209" i="6"/>
  <c r="C210" i="6"/>
  <c r="C211" i="6"/>
  <c r="C212" i="6"/>
  <c r="C213" i="6"/>
  <c r="C214" i="6"/>
  <c r="D214" i="6" s="1"/>
  <c r="G214" i="6" s="1"/>
  <c r="C215" i="6"/>
  <c r="C216" i="6"/>
  <c r="C217" i="6"/>
  <c r="C218" i="6"/>
  <c r="C219" i="6"/>
  <c r="C220" i="6"/>
  <c r="C221" i="6"/>
  <c r="C222" i="6"/>
  <c r="D222" i="6" s="1"/>
  <c r="G222" i="6" s="1"/>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B100" i="6"/>
  <c r="D100" i="6" s="1"/>
  <c r="G100" i="6" s="1"/>
  <c r="B101" i="6"/>
  <c r="B102" i="6"/>
  <c r="B103" i="6"/>
  <c r="B104" i="6"/>
  <c r="B105" i="6"/>
  <c r="B106" i="6"/>
  <c r="B107" i="6"/>
  <c r="D107" i="6" s="1"/>
  <c r="G107" i="6" s="1"/>
  <c r="B108" i="6"/>
  <c r="D108" i="6" s="1"/>
  <c r="G108" i="6" s="1"/>
  <c r="B109" i="6"/>
  <c r="B110" i="6"/>
  <c r="B111" i="6"/>
  <c r="B112" i="6"/>
  <c r="B113" i="6"/>
  <c r="B114" i="6"/>
  <c r="B115" i="6"/>
  <c r="B116" i="6"/>
  <c r="D116" i="6" s="1"/>
  <c r="G116" i="6" s="1"/>
  <c r="B117" i="6"/>
  <c r="B118" i="6"/>
  <c r="B119" i="6"/>
  <c r="B120" i="6"/>
  <c r="B121" i="6"/>
  <c r="B122" i="6"/>
  <c r="B123" i="6"/>
  <c r="D123" i="6" s="1"/>
  <c r="G123" i="6" s="1"/>
  <c r="B124" i="6"/>
  <c r="D124" i="6" s="1"/>
  <c r="G124" i="6" s="1"/>
  <c r="B125" i="6"/>
  <c r="B126" i="6"/>
  <c r="B127" i="6"/>
  <c r="B128" i="6"/>
  <c r="B129" i="6"/>
  <c r="B130" i="6"/>
  <c r="B131" i="6"/>
  <c r="B132" i="6"/>
  <c r="B133" i="6"/>
  <c r="B134" i="6"/>
  <c r="B135" i="6"/>
  <c r="B136" i="6"/>
  <c r="B137" i="6"/>
  <c r="B138" i="6"/>
  <c r="B139" i="6"/>
  <c r="B140" i="6"/>
  <c r="D140" i="6" s="1"/>
  <c r="G140" i="6" s="1"/>
  <c r="B141" i="6"/>
  <c r="B142" i="6"/>
  <c r="B143" i="6"/>
  <c r="B144" i="6"/>
  <c r="B145" i="6"/>
  <c r="B146" i="6"/>
  <c r="B147" i="6"/>
  <c r="B148" i="6"/>
  <c r="B149" i="6"/>
  <c r="B150" i="6"/>
  <c r="B151" i="6"/>
  <c r="B152" i="6"/>
  <c r="B153" i="6"/>
  <c r="B154" i="6"/>
  <c r="D154" i="6" s="1"/>
  <c r="G154" i="6" s="1"/>
  <c r="B155" i="6"/>
  <c r="B156" i="6"/>
  <c r="D156" i="6" s="1"/>
  <c r="G156" i="6" s="1"/>
  <c r="B157" i="6"/>
  <c r="B158" i="6"/>
  <c r="B159" i="6"/>
  <c r="B160" i="6"/>
  <c r="B161" i="6"/>
  <c r="B162" i="6"/>
  <c r="D162" i="6" s="1"/>
  <c r="G162" i="6" s="1"/>
  <c r="B163" i="6"/>
  <c r="B164" i="6"/>
  <c r="D164" i="6" s="1"/>
  <c r="G164" i="6" s="1"/>
  <c r="B165" i="6"/>
  <c r="B166" i="6"/>
  <c r="B167" i="6"/>
  <c r="B168" i="6"/>
  <c r="B169" i="6"/>
  <c r="B170" i="6"/>
  <c r="D170" i="6" s="1"/>
  <c r="G170" i="6" s="1"/>
  <c r="B171" i="6"/>
  <c r="B172" i="6"/>
  <c r="D172" i="6" s="1"/>
  <c r="G172" i="6" s="1"/>
  <c r="B173" i="6"/>
  <c r="B174" i="6"/>
  <c r="B175" i="6"/>
  <c r="B176" i="6"/>
  <c r="B177" i="6"/>
  <c r="B178" i="6"/>
  <c r="D178" i="6" s="1"/>
  <c r="G178" i="6" s="1"/>
  <c r="B179" i="6"/>
  <c r="D179" i="6" s="1"/>
  <c r="G179" i="6" s="1"/>
  <c r="B180" i="6"/>
  <c r="D180" i="6" s="1"/>
  <c r="G180" i="6" s="1"/>
  <c r="B181" i="6"/>
  <c r="B182" i="6"/>
  <c r="B183" i="6"/>
  <c r="B184" i="6"/>
  <c r="B185" i="6"/>
  <c r="B186" i="6"/>
  <c r="B187" i="6"/>
  <c r="B188" i="6"/>
  <c r="D188" i="6" s="1"/>
  <c r="G188" i="6" s="1"/>
  <c r="B189" i="6"/>
  <c r="B190" i="6"/>
  <c r="B191" i="6"/>
  <c r="B192" i="6"/>
  <c r="B193" i="6"/>
  <c r="B194" i="6"/>
  <c r="B195" i="6"/>
  <c r="D195" i="6" s="1"/>
  <c r="G195" i="6" s="1"/>
  <c r="B196" i="6"/>
  <c r="D196" i="6" s="1"/>
  <c r="G196" i="6" s="1"/>
  <c r="B197" i="6"/>
  <c r="B198" i="6"/>
  <c r="B199" i="6"/>
  <c r="B200" i="6"/>
  <c r="B201" i="6"/>
  <c r="B202" i="6"/>
  <c r="B203" i="6"/>
  <c r="B204" i="6"/>
  <c r="D204" i="6" s="1"/>
  <c r="G204" i="6" s="1"/>
  <c r="B205" i="6"/>
  <c r="B206" i="6"/>
  <c r="B207" i="6"/>
  <c r="B208" i="6"/>
  <c r="B209" i="6"/>
  <c r="B210" i="6"/>
  <c r="D210" i="6" s="1"/>
  <c r="G210" i="6" s="1"/>
  <c r="B211" i="6"/>
  <c r="D211" i="6" s="1"/>
  <c r="G211" i="6" s="1"/>
  <c r="B212" i="6"/>
  <c r="B213" i="6"/>
  <c r="B214" i="6"/>
  <c r="B215" i="6"/>
  <c r="B216" i="6"/>
  <c r="B217" i="6"/>
  <c r="B218" i="6"/>
  <c r="D218" i="6" s="1"/>
  <c r="G218" i="6" s="1"/>
  <c r="B219" i="6"/>
  <c r="B220" i="6"/>
  <c r="B221" i="6"/>
  <c r="B222" i="6"/>
  <c r="B223" i="6"/>
  <c r="B224" i="6"/>
  <c r="B225" i="6"/>
  <c r="B226" i="6"/>
  <c r="B227" i="6"/>
  <c r="B228" i="6"/>
  <c r="D228" i="6" s="1"/>
  <c r="G228" i="6" s="1"/>
  <c r="B229" i="6"/>
  <c r="B230" i="6"/>
  <c r="B231" i="6"/>
  <c r="B232" i="6"/>
  <c r="B233" i="6"/>
  <c r="B234" i="6"/>
  <c r="B235" i="6"/>
  <c r="D235" i="6" s="1"/>
  <c r="G235" i="6" s="1"/>
  <c r="B236" i="6"/>
  <c r="B237" i="6"/>
  <c r="B238" i="6"/>
  <c r="B239" i="6"/>
  <c r="B240" i="6"/>
  <c r="B241" i="6"/>
  <c r="B242" i="6"/>
  <c r="B243" i="6"/>
  <c r="B244" i="6"/>
  <c r="D244" i="6" s="1"/>
  <c r="G244" i="6" s="1"/>
  <c r="B245" i="6"/>
  <c r="B246" i="6"/>
  <c r="B247" i="6"/>
  <c r="B248" i="6"/>
  <c r="B249" i="6"/>
  <c r="B250" i="6"/>
  <c r="D250" i="6" s="1"/>
  <c r="G250" i="6" s="1"/>
  <c r="B251" i="6"/>
  <c r="B252" i="6"/>
  <c r="D252" i="6" s="1"/>
  <c r="G252" i="6" s="1"/>
  <c r="B253" i="6"/>
  <c r="B254" i="6"/>
  <c r="B255" i="6"/>
  <c r="B256" i="6"/>
  <c r="B257" i="6"/>
  <c r="B258" i="6"/>
  <c r="D258" i="6" s="1"/>
  <c r="G258" i="6" s="1"/>
  <c r="B259" i="6"/>
  <c r="D259" i="6" s="1"/>
  <c r="G259" i="6" s="1"/>
  <c r="B260" i="6"/>
  <c r="B261" i="6"/>
  <c r="B262" i="6"/>
  <c r="B263" i="6"/>
  <c r="B264" i="6"/>
  <c r="B265" i="6"/>
  <c r="B266" i="6"/>
  <c r="B267" i="6"/>
  <c r="B268" i="6"/>
  <c r="B269" i="6"/>
  <c r="B270" i="6"/>
  <c r="B271" i="6"/>
  <c r="B272" i="6"/>
  <c r="B273" i="6"/>
  <c r="B274" i="6"/>
  <c r="B275" i="6"/>
  <c r="B276" i="6"/>
  <c r="B277" i="6"/>
  <c r="B278" i="6"/>
  <c r="B279" i="6"/>
  <c r="B280" i="6"/>
  <c r="B281" i="6"/>
  <c r="B282" i="6"/>
  <c r="B283" i="6"/>
  <c r="D283" i="6" s="1"/>
  <c r="G283" i="6" s="1"/>
  <c r="B284" i="6"/>
  <c r="D284" i="6" s="1"/>
  <c r="G284" i="6" s="1"/>
  <c r="B285" i="6"/>
  <c r="B286" i="6"/>
  <c r="B287" i="6"/>
  <c r="B288" i="6"/>
  <c r="B289" i="6"/>
  <c r="B290" i="6"/>
  <c r="D290" i="6" s="1"/>
  <c r="G290" i="6" s="1"/>
  <c r="B291" i="6"/>
  <c r="B292" i="6"/>
  <c r="D292" i="6" s="1"/>
  <c r="G292" i="6" s="1"/>
  <c r="B293" i="6"/>
  <c r="B294" i="6"/>
  <c r="B295" i="6"/>
  <c r="B296" i="6"/>
  <c r="B297" i="6"/>
  <c r="B298" i="6"/>
  <c r="D298" i="6" s="1"/>
  <c r="G298" i="6" s="1"/>
  <c r="B299" i="6"/>
  <c r="D299" i="6" s="1"/>
  <c r="G299" i="6" s="1"/>
  <c r="B300" i="6"/>
  <c r="B301" i="6"/>
  <c r="B302" i="6"/>
  <c r="B303" i="6"/>
  <c r="B304" i="6"/>
  <c r="B305" i="6"/>
  <c r="B306" i="6"/>
  <c r="B307" i="6"/>
  <c r="D307" i="6" s="1"/>
  <c r="G307" i="6" s="1"/>
  <c r="B308" i="6"/>
  <c r="D308" i="6" s="1"/>
  <c r="G308" i="6" s="1"/>
  <c r="B309" i="6"/>
  <c r="B310" i="6"/>
  <c r="B311" i="6"/>
  <c r="B312" i="6"/>
  <c r="B313" i="6"/>
  <c r="B314" i="6"/>
  <c r="B315" i="6"/>
  <c r="D315" i="6" s="1"/>
  <c r="G315" i="6" s="1"/>
  <c r="B316" i="6"/>
  <c r="D316" i="6" s="1"/>
  <c r="G316" i="6" s="1"/>
  <c r="B317" i="6"/>
  <c r="B318" i="6"/>
  <c r="B319" i="6"/>
  <c r="B320" i="6"/>
  <c r="B321" i="6"/>
  <c r="B322" i="6"/>
  <c r="B323" i="6"/>
  <c r="B324" i="6"/>
  <c r="B325" i="6"/>
  <c r="B326" i="6"/>
  <c r="B327" i="6"/>
  <c r="B328" i="6"/>
  <c r="B329" i="6"/>
  <c r="B330" i="6"/>
  <c r="B331" i="6"/>
  <c r="B332" i="6"/>
  <c r="B333" i="6"/>
  <c r="B334" i="6"/>
  <c r="B335" i="6"/>
  <c r="B336" i="6"/>
  <c r="B337" i="6"/>
  <c r="B338" i="6"/>
  <c r="D338" i="6" s="1"/>
  <c r="G338" i="6" s="1"/>
  <c r="B339" i="6"/>
  <c r="B340" i="6"/>
  <c r="D340" i="6" s="1"/>
  <c r="G340" i="6" s="1"/>
  <c r="B341" i="6"/>
  <c r="B342" i="6"/>
  <c r="B343" i="6"/>
  <c r="B344" i="6"/>
  <c r="B345" i="6"/>
  <c r="B346" i="6"/>
  <c r="D346" i="6" s="1"/>
  <c r="G346" i="6" s="1"/>
  <c r="B347" i="6"/>
  <c r="B348" i="6"/>
  <c r="B349" i="6"/>
  <c r="B350" i="6"/>
  <c r="B351" i="6"/>
  <c r="B352" i="6"/>
  <c r="B353" i="6"/>
  <c r="B354" i="6"/>
  <c r="D354" i="6" s="1"/>
  <c r="G354" i="6" s="1"/>
  <c r="B355" i="6"/>
  <c r="B356" i="6"/>
  <c r="H31" i="10"/>
  <c r="H30" i="10"/>
  <c r="H29" i="10"/>
  <c r="H28" i="10"/>
  <c r="H27" i="10"/>
  <c r="H26" i="10"/>
  <c r="F31" i="10"/>
  <c r="F30" i="10"/>
  <c r="F29" i="10"/>
  <c r="F28" i="10"/>
  <c r="F27" i="10"/>
  <c r="F26" i="10"/>
  <c r="D31" i="10"/>
  <c r="D30" i="10"/>
  <c r="D29" i="10"/>
  <c r="D28" i="10"/>
  <c r="D27" i="10"/>
  <c r="D26" i="10"/>
  <c r="H25" i="10"/>
  <c r="F25" i="10"/>
  <c r="D25" i="10"/>
  <c r="S679" i="8"/>
  <c r="S682" i="8"/>
  <c r="S680" i="8"/>
  <c r="S681" i="8"/>
  <c r="S265" i="8"/>
  <c r="S262" i="8"/>
  <c r="S264" i="8"/>
  <c r="S273" i="8"/>
  <c r="S270" i="8"/>
  <c r="S266" i="8"/>
  <c r="S268" i="8"/>
  <c r="T268" i="8" s="1"/>
  <c r="S267" i="8"/>
  <c r="S271" i="8"/>
  <c r="S269" i="8"/>
  <c r="S261" i="8"/>
  <c r="S272" i="8"/>
  <c r="S260" i="8"/>
  <c r="S59" i="8"/>
  <c r="S55" i="8"/>
  <c r="S52" i="8"/>
  <c r="S62" i="8"/>
  <c r="S56" i="8"/>
  <c r="S63" i="8"/>
  <c r="S66" i="8"/>
  <c r="S54" i="8"/>
  <c r="S65" i="8"/>
  <c r="S67" i="8"/>
  <c r="S53" i="8"/>
  <c r="S69" i="8"/>
  <c r="S61" i="8"/>
  <c r="S58" i="8"/>
  <c r="S57" i="8"/>
  <c r="S64" i="8"/>
  <c r="S68" i="8"/>
  <c r="S60" i="8"/>
  <c r="S263" i="8"/>
  <c r="S202" i="8"/>
  <c r="I795" i="21"/>
  <c r="H775" i="21"/>
  <c r="G775" i="21"/>
  <c r="H767" i="21"/>
  <c r="I767" i="21"/>
  <c r="I752" i="21"/>
  <c r="F752" i="21"/>
  <c r="I744" i="21"/>
  <c r="F744" i="21"/>
  <c r="H735" i="21"/>
  <c r="I735" i="21"/>
  <c r="I728" i="21"/>
  <c r="H719" i="21"/>
  <c r="I719" i="21"/>
  <c r="I704" i="21"/>
  <c r="H703" i="21"/>
  <c r="I703" i="21"/>
  <c r="H695" i="21"/>
  <c r="I695" i="21"/>
  <c r="H795" i="21"/>
  <c r="I775" i="21"/>
  <c r="F795" i="21"/>
  <c r="H792" i="21"/>
  <c r="H788" i="21"/>
  <c r="F775" i="21"/>
  <c r="I756" i="21"/>
  <c r="H731" i="21"/>
  <c r="I731" i="21"/>
  <c r="I708" i="21"/>
  <c r="F708" i="21"/>
  <c r="I700" i="21"/>
  <c r="F700" i="21"/>
  <c r="H699" i="21"/>
  <c r="I699" i="21"/>
  <c r="I692" i="21"/>
  <c r="F692" i="21"/>
  <c r="I677" i="21"/>
  <c r="S468" i="8"/>
  <c r="H342" i="21"/>
  <c r="H338" i="21"/>
  <c r="G288" i="21"/>
  <c r="I283" i="21"/>
  <c r="G342" i="21"/>
  <c r="G328" i="21"/>
  <c r="G320" i="21"/>
  <c r="H283" i="21"/>
  <c r="F342" i="21"/>
  <c r="H323" i="21"/>
  <c r="H305" i="21"/>
  <c r="H304" i="21"/>
  <c r="I278" i="21"/>
  <c r="S683" i="8"/>
  <c r="S465" i="8"/>
  <c r="S185" i="8"/>
  <c r="H470" i="21"/>
  <c r="F470" i="21"/>
  <c r="H468" i="21"/>
  <c r="H464" i="21"/>
  <c r="F468" i="21"/>
  <c r="F464" i="21"/>
  <c r="G266" i="21"/>
  <c r="H799" i="21"/>
  <c r="F796" i="21"/>
  <c r="H796" i="21"/>
  <c r="I774" i="21"/>
  <c r="F774" i="21"/>
  <c r="G774" i="21"/>
  <c r="H774" i="21"/>
  <c r="F726" i="21"/>
  <c r="F780" i="21"/>
  <c r="G701" i="21"/>
  <c r="I806" i="21"/>
  <c r="F806" i="21"/>
  <c r="G806" i="21"/>
  <c r="I788" i="21"/>
  <c r="F788" i="21"/>
  <c r="G788" i="21"/>
  <c r="G748" i="21"/>
  <c r="I758" i="21"/>
  <c r="F758" i="21"/>
  <c r="G758" i="21"/>
  <c r="F703" i="21"/>
  <c r="G703" i="21"/>
  <c r="G700" i="21"/>
  <c r="H700" i="21"/>
  <c r="G765" i="21"/>
  <c r="G687" i="21"/>
  <c r="F679" i="21"/>
  <c r="I679" i="21"/>
  <c r="G679" i="21"/>
  <c r="F767" i="21"/>
  <c r="G767" i="21"/>
  <c r="F735" i="21"/>
  <c r="G735" i="21"/>
  <c r="F733" i="21"/>
  <c r="F719" i="21"/>
  <c r="G719" i="21"/>
  <c r="H752" i="21"/>
  <c r="G746" i="21"/>
  <c r="G714" i="21"/>
  <c r="I706" i="21"/>
  <c r="G689" i="21"/>
  <c r="I531" i="21"/>
  <c r="G531" i="21"/>
  <c r="H531" i="21"/>
  <c r="H463" i="21"/>
  <c r="G599" i="21"/>
  <c r="F558" i="21"/>
  <c r="G542" i="21"/>
  <c r="I586" i="21"/>
  <c r="G586" i="21"/>
  <c r="F500" i="21"/>
  <c r="G500" i="21"/>
  <c r="H500" i="21"/>
  <c r="G556" i="21"/>
  <c r="G552" i="21"/>
  <c r="I492" i="21"/>
  <c r="F492" i="21"/>
  <c r="G492" i="21"/>
  <c r="F607" i="21"/>
  <c r="I600" i="21"/>
  <c r="I578" i="21"/>
  <c r="I576" i="21"/>
  <c r="F564" i="21"/>
  <c r="I557" i="21"/>
  <c r="I555" i="21"/>
  <c r="I551" i="21"/>
  <c r="I506" i="21"/>
  <c r="I469" i="21"/>
  <c r="F469" i="21"/>
  <c r="I607" i="21"/>
  <c r="I564" i="21"/>
  <c r="I562" i="21"/>
  <c r="I533" i="21"/>
  <c r="G533" i="21"/>
  <c r="G504" i="21"/>
  <c r="F494" i="21"/>
  <c r="G473" i="21"/>
  <c r="I507" i="21"/>
  <c r="I493" i="21"/>
  <c r="I470" i="21"/>
  <c r="I468" i="21"/>
  <c r="I464" i="21"/>
  <c r="I393" i="21"/>
  <c r="F393" i="21"/>
  <c r="G393" i="21"/>
  <c r="F406" i="21"/>
  <c r="I321" i="21"/>
  <c r="G375" i="21"/>
  <c r="G349" i="21"/>
  <c r="G376" i="21"/>
  <c r="F345" i="21"/>
  <c r="I329" i="21"/>
  <c r="G278" i="21"/>
  <c r="I386" i="21"/>
  <c r="I374" i="21"/>
  <c r="I361" i="21"/>
  <c r="F335" i="21"/>
  <c r="G305" i="21"/>
  <c r="G295" i="21"/>
  <c r="F205" i="21"/>
  <c r="H197" i="21"/>
  <c r="I193" i="21"/>
  <c r="H189" i="21"/>
  <c r="H185" i="21"/>
  <c r="F185" i="21"/>
  <c r="G185" i="21"/>
  <c r="H181" i="21"/>
  <c r="F181" i="21"/>
  <c r="H177" i="21"/>
  <c r="I177" i="21"/>
  <c r="G177" i="21"/>
  <c r="F177" i="21"/>
  <c r="H173" i="21"/>
  <c r="F173" i="21"/>
  <c r="I173" i="21"/>
  <c r="F169" i="21"/>
  <c r="F165" i="21"/>
  <c r="G173" i="21"/>
  <c r="I200" i="21"/>
  <c r="G192" i="21"/>
  <c r="H184" i="21"/>
  <c r="I184" i="21"/>
  <c r="G172" i="21"/>
  <c r="H168" i="21"/>
  <c r="G164" i="21"/>
  <c r="H160" i="21"/>
  <c r="I152" i="21"/>
  <c r="G152" i="21"/>
  <c r="G148" i="21"/>
  <c r="F172" i="21"/>
  <c r="I207" i="21"/>
  <c r="F199" i="21"/>
  <c r="G191" i="21"/>
  <c r="G179" i="21"/>
  <c r="F179" i="21"/>
  <c r="G167" i="21"/>
  <c r="I151" i="21"/>
  <c r="G147" i="21"/>
  <c r="H135" i="21"/>
  <c r="I131" i="21"/>
  <c r="G123" i="21"/>
  <c r="H115" i="21"/>
  <c r="G115" i="21"/>
  <c r="I115" i="21"/>
  <c r="F115" i="21"/>
  <c r="F103" i="21"/>
  <c r="I99" i="21"/>
  <c r="H95" i="21"/>
  <c r="I95" i="21"/>
  <c r="G95" i="21"/>
  <c r="F95" i="21"/>
  <c r="I91" i="21"/>
  <c r="H87" i="21"/>
  <c r="H83" i="21"/>
  <c r="G83" i="21"/>
  <c r="I83" i="21"/>
  <c r="I71" i="21"/>
  <c r="H59" i="21"/>
  <c r="G59" i="21"/>
  <c r="I59" i="21"/>
  <c r="H55" i="21"/>
  <c r="G55" i="21"/>
  <c r="I55" i="21"/>
  <c r="F55" i="21"/>
  <c r="G206" i="21"/>
  <c r="H190" i="21"/>
  <c r="I190" i="21"/>
  <c r="G190" i="21"/>
  <c r="I186" i="21"/>
  <c r="G186" i="21"/>
  <c r="H178" i="21"/>
  <c r="G178" i="21"/>
  <c r="I170" i="21"/>
  <c r="H158" i="21"/>
  <c r="G158" i="21"/>
  <c r="H154" i="21"/>
  <c r="G154" i="21"/>
  <c r="G150" i="21"/>
  <c r="I118" i="21"/>
  <c r="H110" i="21"/>
  <c r="I110" i="21"/>
  <c r="G110" i="21"/>
  <c r="G102" i="21"/>
  <c r="H98" i="21"/>
  <c r="I98" i="21"/>
  <c r="G98" i="21"/>
  <c r="F98" i="21"/>
  <c r="H90" i="21"/>
  <c r="F86" i="21"/>
  <c r="F78" i="21"/>
  <c r="H137" i="21"/>
  <c r="I137" i="21"/>
  <c r="H133" i="21"/>
  <c r="F133" i="21"/>
  <c r="H125" i="21"/>
  <c r="F125" i="21"/>
  <c r="F101" i="21"/>
  <c r="F89" i="21"/>
  <c r="H69" i="21"/>
  <c r="G57" i="21"/>
  <c r="F198" i="21"/>
  <c r="F190" i="21"/>
  <c r="F186" i="21"/>
  <c r="G133" i="21"/>
  <c r="I77" i="21"/>
  <c r="I140" i="21"/>
  <c r="G140" i="21"/>
  <c r="H128" i="21"/>
  <c r="I96" i="21"/>
  <c r="H92" i="21"/>
  <c r="G92" i="21"/>
  <c r="F84" i="21"/>
  <c r="F80" i="21"/>
  <c r="G80" i="21"/>
  <c r="I133" i="21"/>
  <c r="I69" i="21"/>
  <c r="S669" i="8"/>
  <c r="S457" i="8"/>
  <c r="S674" i="8"/>
  <c r="S462" i="8"/>
  <c r="S251" i="8"/>
  <c r="T251" i="8" s="1"/>
  <c r="S675" i="8"/>
  <c r="S671" i="8"/>
  <c r="S258" i="8"/>
  <c r="S257" i="8"/>
  <c r="S256" i="8"/>
  <c r="S463" i="8"/>
  <c r="T463" i="8" s="1"/>
  <c r="H456" i="21"/>
  <c r="I456" i="21"/>
  <c r="G456" i="21"/>
  <c r="F456" i="21"/>
  <c r="F251" i="21"/>
  <c r="G251" i="21"/>
  <c r="H251" i="21"/>
  <c r="I251" i="21"/>
  <c r="S250" i="8"/>
  <c r="S253" i="8"/>
  <c r="S259" i="8"/>
  <c r="S252" i="8"/>
  <c r="S678" i="8"/>
  <c r="H461" i="21"/>
  <c r="G461" i="21"/>
  <c r="I461" i="21"/>
  <c r="F461" i="21"/>
  <c r="S249" i="8"/>
  <c r="T249" i="8" s="1"/>
  <c r="G672" i="21"/>
  <c r="I672" i="21"/>
  <c r="I259" i="21"/>
  <c r="H259" i="21"/>
  <c r="G259" i="21"/>
  <c r="F259" i="21"/>
  <c r="S255" i="8"/>
  <c r="F462" i="21"/>
  <c r="S459" i="8"/>
  <c r="S677" i="8"/>
  <c r="S461" i="8"/>
  <c r="T461" i="8" s="1"/>
  <c r="H455" i="21"/>
  <c r="S673" i="8"/>
  <c r="I457" i="21"/>
  <c r="H457" i="21"/>
  <c r="S248" i="8"/>
  <c r="F667" i="21"/>
  <c r="G667" i="21"/>
  <c r="I667" i="21"/>
  <c r="H667" i="21"/>
  <c r="S676" i="8"/>
  <c r="S672" i="8"/>
  <c r="I460" i="21"/>
  <c r="H460" i="21"/>
  <c r="G460" i="21"/>
  <c r="F460" i="21"/>
  <c r="S247" i="8"/>
  <c r="T247" i="8" s="1"/>
  <c r="S456" i="8"/>
  <c r="S458" i="8"/>
  <c r="S246" i="8"/>
  <c r="S460" i="8"/>
  <c r="F249" i="21"/>
  <c r="I249" i="21"/>
  <c r="S670" i="8"/>
  <c r="G673" i="21"/>
  <c r="I673" i="21"/>
  <c r="H669" i="21"/>
  <c r="G669" i="21"/>
  <c r="S254" i="8"/>
  <c r="S245" i="8"/>
  <c r="H399" i="21"/>
  <c r="H687" i="21"/>
  <c r="F206" i="21"/>
  <c r="H206" i="21"/>
  <c r="H194" i="21"/>
  <c r="H191" i="21"/>
  <c r="F191" i="21"/>
  <c r="I191" i="21"/>
  <c r="H187" i="21"/>
  <c r="H183" i="21"/>
  <c r="I179" i="21"/>
  <c r="H167" i="21"/>
  <c r="F167" i="21"/>
  <c r="G159" i="21"/>
  <c r="F151" i="21"/>
  <c r="I147" i="21"/>
  <c r="I143" i="21"/>
  <c r="G143" i="21"/>
  <c r="I130" i="21"/>
  <c r="G130" i="21"/>
  <c r="I127" i="21"/>
  <c r="G127" i="21"/>
  <c r="F119" i="21"/>
  <c r="I106" i="21"/>
  <c r="G106" i="21"/>
  <c r="I103" i="21"/>
  <c r="G103" i="21"/>
  <c r="I90" i="21"/>
  <c r="G90" i="21"/>
  <c r="G87" i="21"/>
  <c r="G84" i="21"/>
  <c r="H84" i="21"/>
  <c r="I74" i="21"/>
  <c r="H71" i="21"/>
  <c r="F71" i="21"/>
  <c r="I67" i="21"/>
  <c r="G298" i="21"/>
  <c r="F298" i="21"/>
  <c r="I298" i="21"/>
  <c r="H298" i="21"/>
  <c r="H268" i="21"/>
  <c r="F520" i="21"/>
  <c r="I520" i="21"/>
  <c r="H520" i="21"/>
  <c r="H811" i="21"/>
  <c r="G768" i="21"/>
  <c r="I768" i="21"/>
  <c r="F768" i="21"/>
  <c r="H768" i="21"/>
  <c r="H686" i="21"/>
  <c r="I683" i="21"/>
  <c r="H683" i="21"/>
  <c r="F683" i="21"/>
  <c r="H60" i="21"/>
  <c r="G249" i="21"/>
  <c r="F106" i="21"/>
  <c r="F130" i="21"/>
  <c r="H198" i="21"/>
  <c r="H67" i="21"/>
  <c r="H103" i="21"/>
  <c r="F143" i="21"/>
  <c r="H147" i="21"/>
  <c r="I167" i="21"/>
  <c r="H179" i="21"/>
  <c r="I539" i="21"/>
  <c r="H297" i="21"/>
  <c r="G280" i="21"/>
  <c r="I276" i="21"/>
  <c r="F276" i="21"/>
  <c r="F270" i="21"/>
  <c r="F606" i="21"/>
  <c r="G606" i="21"/>
  <c r="G604" i="21"/>
  <c r="H604" i="21"/>
  <c r="F604" i="21"/>
  <c r="I604" i="21"/>
  <c r="F585" i="21"/>
  <c r="G585" i="21"/>
  <c r="H585" i="21"/>
  <c r="F577" i="21"/>
  <c r="F572" i="21"/>
  <c r="H572" i="21"/>
  <c r="I572" i="21"/>
  <c r="F522" i="21"/>
  <c r="H522" i="21"/>
  <c r="I522" i="21"/>
  <c r="H504" i="21"/>
  <c r="I504" i="21"/>
  <c r="F504" i="21"/>
  <c r="I499" i="21"/>
  <c r="F479" i="21"/>
  <c r="I463" i="21"/>
  <c r="F463" i="21"/>
  <c r="H780" i="21"/>
  <c r="I776" i="21"/>
  <c r="F337" i="21"/>
  <c r="H337" i="21"/>
  <c r="I693" i="21"/>
  <c r="I337" i="21"/>
  <c r="F687" i="21"/>
  <c r="F68" i="21"/>
  <c r="F194" i="21"/>
  <c r="H106" i="21"/>
  <c r="H130" i="21"/>
  <c r="G194" i="21"/>
  <c r="G71" i="21"/>
  <c r="F87" i="21"/>
  <c r="H143" i="21"/>
  <c r="H175" i="21"/>
  <c r="I687" i="21"/>
  <c r="G683" i="21"/>
  <c r="I61" i="21"/>
  <c r="H61" i="21"/>
  <c r="G61" i="21"/>
  <c r="H382" i="21"/>
  <c r="I331" i="21"/>
  <c r="G331" i="21"/>
  <c r="F331" i="21"/>
  <c r="I328" i="21"/>
  <c r="G325" i="21"/>
  <c r="H591" i="21"/>
  <c r="G591" i="21"/>
  <c r="G564" i="21"/>
  <c r="G551" i="21"/>
  <c r="H551" i="21"/>
  <c r="F551" i="21"/>
  <c r="H506" i="21"/>
  <c r="G93" i="21"/>
  <c r="H400" i="21"/>
  <c r="F376" i="21"/>
  <c r="G374" i="21"/>
  <c r="H374" i="21"/>
  <c r="G598" i="21"/>
  <c r="F526" i="21"/>
  <c r="I526" i="21"/>
  <c r="F519" i="21"/>
  <c r="I519" i="21"/>
  <c r="G519" i="21"/>
  <c r="H383" i="21"/>
  <c r="I367" i="21"/>
  <c r="H367" i="21"/>
  <c r="G611" i="21"/>
  <c r="G607" i="21"/>
  <c r="F595" i="21"/>
  <c r="I595" i="21"/>
  <c r="G595" i="21"/>
  <c r="G521" i="21"/>
  <c r="H521" i="21"/>
  <c r="F508" i="21"/>
  <c r="F489" i="21"/>
  <c r="H489" i="21"/>
  <c r="I489" i="21"/>
  <c r="G482" i="21"/>
  <c r="H482" i="21"/>
  <c r="G789" i="21"/>
  <c r="F741" i="21"/>
  <c r="G741" i="21"/>
  <c r="I741" i="21"/>
  <c r="G384" i="21"/>
  <c r="G323" i="21"/>
  <c r="I315" i="21"/>
  <c r="F304" i="21"/>
  <c r="F295" i="21"/>
  <c r="G282" i="21"/>
  <c r="F608" i="21"/>
  <c r="G583" i="21"/>
  <c r="F557" i="21"/>
  <c r="H557" i="21"/>
  <c r="F513" i="21"/>
  <c r="I512" i="21"/>
  <c r="F511" i="21"/>
  <c r="I511" i="21"/>
  <c r="F507" i="21"/>
  <c r="G507" i="21"/>
  <c r="G505" i="21"/>
  <c r="G493" i="21"/>
  <c r="F485" i="21"/>
  <c r="H485" i="21"/>
  <c r="F761" i="21"/>
  <c r="F759" i="21"/>
  <c r="H756" i="21"/>
  <c r="G745" i="21"/>
  <c r="H745" i="21"/>
  <c r="I745" i="21"/>
  <c r="H724" i="21"/>
  <c r="H713" i="21"/>
  <c r="G704" i="21"/>
  <c r="I682" i="21"/>
  <c r="G571" i="21"/>
  <c r="G559" i="21"/>
  <c r="F559" i="21"/>
  <c r="F516" i="21"/>
  <c r="I516" i="21"/>
  <c r="F515" i="21"/>
  <c r="I515" i="21"/>
  <c r="F785" i="21"/>
  <c r="G785" i="21"/>
  <c r="H785" i="21"/>
  <c r="F778" i="21"/>
  <c r="I778" i="21"/>
  <c r="H778" i="21"/>
  <c r="H728" i="21"/>
  <c r="F706" i="21"/>
  <c r="G706" i="21"/>
  <c r="G810" i="21"/>
  <c r="H729" i="21"/>
  <c r="G699" i="21"/>
  <c r="F699" i="21"/>
  <c r="G692" i="21"/>
  <c r="H793" i="21"/>
  <c r="F782" i="21"/>
  <c r="H782" i="21"/>
  <c r="I772" i="21"/>
  <c r="G772" i="21"/>
  <c r="H744" i="21"/>
  <c r="H725" i="21"/>
  <c r="F695" i="21"/>
  <c r="G695" i="21"/>
  <c r="F680" i="21"/>
  <c r="H680" i="21"/>
  <c r="G712" i="21"/>
  <c r="F705" i="21"/>
  <c r="H550" i="21"/>
  <c r="G550" i="21"/>
  <c r="I550" i="21"/>
  <c r="F550" i="21"/>
  <c r="F697" i="21"/>
  <c r="I697" i="21"/>
  <c r="G697" i="21"/>
  <c r="H697" i="21"/>
  <c r="I674" i="21"/>
  <c r="I670" i="21"/>
  <c r="H666" i="21"/>
  <c r="F612" i="21"/>
  <c r="I335" i="21"/>
  <c r="G335" i="21"/>
  <c r="F305" i="21"/>
  <c r="I305" i="21"/>
  <c r="F600" i="21"/>
  <c r="G600" i="21"/>
  <c r="F266" i="21"/>
  <c r="H266" i="21"/>
  <c r="G590" i="21"/>
  <c r="F580" i="21"/>
  <c r="F532" i="21"/>
  <c r="G499" i="21"/>
  <c r="F499" i="21"/>
  <c r="H499" i="21"/>
  <c r="F805" i="21"/>
  <c r="F762" i="21"/>
  <c r="F739" i="21"/>
  <c r="F734" i="21"/>
  <c r="G734" i="21"/>
  <c r="F715" i="21"/>
  <c r="G696" i="21"/>
  <c r="H696" i="21"/>
  <c r="F689" i="21"/>
  <c r="H689" i="21"/>
  <c r="G125" i="21"/>
  <c r="I384" i="21"/>
  <c r="G383" i="21"/>
  <c r="G367" i="21"/>
  <c r="I364" i="21"/>
  <c r="H359" i="21"/>
  <c r="G304" i="21"/>
  <c r="I295" i="21"/>
  <c r="H607" i="21"/>
  <c r="I591" i="21"/>
  <c r="F591" i="21"/>
  <c r="F555" i="21"/>
  <c r="G555" i="21"/>
  <c r="G478" i="21"/>
  <c r="F804" i="21"/>
  <c r="G786" i="21"/>
  <c r="H786" i="21"/>
  <c r="F746" i="21"/>
  <c r="H746" i="21"/>
  <c r="H595" i="21"/>
  <c r="F583" i="21"/>
  <c r="H580" i="21"/>
  <c r="F576" i="21"/>
  <c r="I545" i="21"/>
  <c r="F545" i="21"/>
  <c r="G545" i="21"/>
  <c r="I543" i="21"/>
  <c r="F543" i="21"/>
  <c r="G543" i="21"/>
  <c r="I541" i="21"/>
  <c r="F541" i="21"/>
  <c r="G541" i="21"/>
  <c r="G474" i="21"/>
  <c r="F474" i="21"/>
  <c r="H474" i="21"/>
  <c r="G771" i="21"/>
  <c r="F721" i="21"/>
  <c r="H721" i="21"/>
  <c r="G702" i="21"/>
  <c r="F684" i="21"/>
  <c r="H684" i="21"/>
  <c r="G476" i="21"/>
  <c r="I718" i="21"/>
  <c r="I680" i="21"/>
  <c r="G680" i="21"/>
  <c r="G572" i="21"/>
  <c r="I571" i="21"/>
  <c r="F569" i="21"/>
  <c r="H564" i="21"/>
  <c r="G557" i="21"/>
  <c r="G526" i="21"/>
  <c r="G522" i="21"/>
  <c r="G520" i="21"/>
  <c r="G516" i="21"/>
  <c r="G512" i="21"/>
  <c r="G508" i="21"/>
  <c r="H507" i="21"/>
  <c r="H503" i="21"/>
  <c r="G489" i="21"/>
  <c r="G487" i="21"/>
  <c r="G485" i="21"/>
  <c r="H810" i="21"/>
  <c r="G798" i="21"/>
  <c r="G793" i="21"/>
  <c r="G792" i="21"/>
  <c r="G778" i="21"/>
  <c r="F772" i="21"/>
  <c r="G756" i="21"/>
  <c r="G612" i="21"/>
  <c r="F383" i="21"/>
  <c r="I383" i="21"/>
  <c r="F362" i="21"/>
  <c r="G362" i="21"/>
  <c r="H362" i="21"/>
  <c r="G731" i="21"/>
  <c r="F731" i="21"/>
  <c r="H612" i="21"/>
  <c r="I612" i="21"/>
  <c r="F578" i="21"/>
  <c r="G578" i="21"/>
  <c r="H578" i="21"/>
  <c r="G562" i="21"/>
  <c r="G481" i="21"/>
  <c r="H481" i="21"/>
  <c r="H527" i="21"/>
  <c r="H518" i="21"/>
  <c r="I518" i="21"/>
  <c r="G802" i="21"/>
  <c r="F802" i="21"/>
  <c r="H802" i="21"/>
  <c r="I327" i="21"/>
  <c r="G327" i="21"/>
  <c r="F501" i="21"/>
  <c r="G501" i="21"/>
  <c r="H501" i="21"/>
  <c r="H487" i="21"/>
  <c r="I487" i="21"/>
  <c r="F400" i="21"/>
  <c r="F384" i="21"/>
  <c r="H361" i="21"/>
  <c r="I608" i="21"/>
  <c r="I569" i="21"/>
  <c r="H533" i="21"/>
  <c r="I485" i="21"/>
  <c r="F476" i="21"/>
  <c r="G809" i="21"/>
  <c r="G754" i="21"/>
  <c r="H718" i="21"/>
  <c r="H409" i="21"/>
  <c r="H754" i="21"/>
  <c r="F359" i="21"/>
  <c r="G359" i="21"/>
  <c r="I348" i="21"/>
  <c r="I322" i="21"/>
  <c r="G322" i="21"/>
  <c r="F282" i="21"/>
  <c r="H282" i="21"/>
  <c r="I282" i="21"/>
  <c r="F672" i="21"/>
  <c r="H672" i="21"/>
  <c r="F322" i="21"/>
  <c r="H322" i="21"/>
  <c r="H475" i="21"/>
  <c r="I475" i="21"/>
  <c r="F475" i="21"/>
  <c r="G475" i="21"/>
  <c r="G463" i="21"/>
  <c r="G455" i="21"/>
  <c r="F810" i="21"/>
  <c r="I810" i="21"/>
  <c r="I178" i="21"/>
  <c r="F178" i="21"/>
  <c r="F154" i="21"/>
  <c r="I154" i="21"/>
  <c r="F150" i="21"/>
  <c r="I150" i="21"/>
  <c r="F144" i="21"/>
  <c r="F123" i="21"/>
  <c r="I123" i="21"/>
  <c r="H123" i="21"/>
  <c r="G113" i="21"/>
  <c r="G513" i="21"/>
  <c r="H513" i="21"/>
  <c r="I513" i="21"/>
  <c r="F254" i="21"/>
  <c r="G254" i="21"/>
  <c r="H556" i="21"/>
  <c r="I556" i="21"/>
  <c r="F556" i="21"/>
  <c r="H552" i="21"/>
  <c r="I552" i="21"/>
  <c r="F552" i="21"/>
  <c r="G515" i="21"/>
  <c r="H515" i="21"/>
  <c r="G109" i="21"/>
  <c r="F798" i="21"/>
  <c r="H798" i="21"/>
  <c r="F792" i="21"/>
  <c r="I792" i="21"/>
  <c r="F757" i="21"/>
  <c r="I125" i="21"/>
  <c r="G592" i="21"/>
  <c r="F521" i="21"/>
  <c r="I521" i="21"/>
  <c r="F482" i="21"/>
  <c r="I482" i="21"/>
  <c r="G782" i="21"/>
  <c r="I782" i="21"/>
  <c r="H516" i="21"/>
  <c r="F714" i="21"/>
  <c r="H714" i="21"/>
  <c r="G690" i="21"/>
  <c r="F487" i="21"/>
  <c r="I481" i="21"/>
  <c r="F481" i="21"/>
  <c r="I809" i="21"/>
  <c r="G808" i="21"/>
  <c r="G814" i="21"/>
  <c r="S817" i="8"/>
  <c r="S409" i="8"/>
  <c r="H269" i="21"/>
  <c r="I488" i="21"/>
  <c r="H131" i="21"/>
  <c r="F756" i="21"/>
  <c r="F528" i="21"/>
  <c r="G800" i="21"/>
  <c r="I800" i="21"/>
  <c r="H511" i="21"/>
  <c r="G511" i="21"/>
  <c r="F76" i="21"/>
  <c r="F586" i="21"/>
  <c r="F563" i="21"/>
  <c r="G563" i="21"/>
  <c r="I563" i="21"/>
  <c r="H705" i="21"/>
  <c r="I705" i="21"/>
  <c r="F809" i="21"/>
  <c r="H809" i="21"/>
  <c r="G708" i="21"/>
  <c r="I407" i="21"/>
  <c r="F407" i="21"/>
  <c r="G319" i="21"/>
  <c r="G760" i="21"/>
  <c r="F503" i="21"/>
  <c r="G503" i="21"/>
  <c r="H737" i="21"/>
  <c r="I769" i="21"/>
  <c r="F793" i="21"/>
  <c r="F718" i="21"/>
  <c r="F409" i="21"/>
  <c r="G409" i="21"/>
  <c r="H582" i="21"/>
  <c r="I754" i="21"/>
  <c r="F754" i="21"/>
  <c r="F753" i="21"/>
  <c r="I753" i="21"/>
  <c r="F571" i="21"/>
  <c r="G364" i="21"/>
  <c r="H806" i="21"/>
  <c r="I746" i="21"/>
  <c r="I737" i="21"/>
  <c r="H692" i="21"/>
  <c r="H764" i="21"/>
  <c r="H760" i="21"/>
  <c r="I750" i="21"/>
  <c r="I721" i="21"/>
  <c r="H805" i="21"/>
  <c r="G783" i="21"/>
  <c r="F745" i="21"/>
  <c r="H741" i="21"/>
  <c r="F691" i="21"/>
  <c r="H407" i="21"/>
  <c r="H749" i="21"/>
  <c r="H679" i="21"/>
  <c r="F493" i="21"/>
  <c r="I798" i="21"/>
  <c r="H708" i="21"/>
  <c r="G77" i="21"/>
  <c r="G724" i="21"/>
  <c r="I684" i="21"/>
  <c r="H733" i="21"/>
  <c r="U8" i="8"/>
  <c r="U9" i="8"/>
  <c r="F505" i="21"/>
  <c r="F164" i="21"/>
  <c r="I164" i="21"/>
  <c r="F145" i="21"/>
  <c r="G145" i="21"/>
  <c r="H145" i="21"/>
  <c r="H138" i="21"/>
  <c r="I138" i="21"/>
  <c r="G138" i="21"/>
  <c r="I354" i="21"/>
  <c r="G354" i="21"/>
  <c r="H512" i="21"/>
  <c r="F512" i="21"/>
  <c r="I508" i="21"/>
  <c r="H508" i="21"/>
  <c r="I770" i="21"/>
  <c r="H166" i="21"/>
  <c r="I162" i="21"/>
  <c r="G162" i="21"/>
  <c r="F162" i="21"/>
  <c r="H126" i="21"/>
  <c r="I126" i="21"/>
  <c r="H122" i="21"/>
  <c r="F122" i="21"/>
  <c r="H112" i="21"/>
  <c r="I314" i="21"/>
  <c r="H314" i="21"/>
  <c r="F314" i="21"/>
  <c r="I740" i="21"/>
  <c r="F565" i="21"/>
  <c r="G527" i="21"/>
  <c r="I527" i="21"/>
  <c r="I116" i="21"/>
  <c r="H116" i="21"/>
  <c r="H119" i="21"/>
  <c r="H96" i="21"/>
  <c r="F170" i="21"/>
  <c r="F126" i="21"/>
  <c r="H162" i="21"/>
  <c r="I174" i="21"/>
  <c r="H311" i="21"/>
  <c r="I565" i="21"/>
  <c r="G311" i="21"/>
  <c r="G568" i="21"/>
  <c r="G119" i="21"/>
  <c r="G122" i="21"/>
  <c r="F174" i="21"/>
  <c r="G126" i="21"/>
  <c r="H174" i="21"/>
  <c r="H565" i="21"/>
  <c r="F311" i="21"/>
  <c r="I122" i="21"/>
  <c r="F96" i="21"/>
  <c r="F112" i="21"/>
  <c r="G170" i="21"/>
  <c r="F330" i="21"/>
  <c r="H569" i="21"/>
  <c r="G569" i="21"/>
  <c r="I204" i="21"/>
  <c r="G204" i="21"/>
  <c r="F204" i="21"/>
  <c r="F200" i="21"/>
  <c r="F196" i="21"/>
  <c r="H196" i="21"/>
  <c r="F192" i="21"/>
  <c r="H192" i="21"/>
  <c r="I192" i="21"/>
  <c r="I188" i="21"/>
  <c r="G188" i="21"/>
  <c r="G184" i="21"/>
  <c r="F184" i="21"/>
  <c r="H172" i="21"/>
  <c r="I172" i="21"/>
  <c r="I168" i="21"/>
  <c r="G168" i="21"/>
  <c r="F160" i="21"/>
  <c r="I160" i="21"/>
  <c r="G160" i="21"/>
  <c r="G156" i="21"/>
  <c r="F156" i="21"/>
  <c r="F152" i="21"/>
  <c r="H152" i="21"/>
  <c r="H140" i="21"/>
  <c r="F140" i="21"/>
  <c r="F128" i="21"/>
  <c r="I128" i="21"/>
  <c r="G128" i="21"/>
  <c r="H120" i="21"/>
  <c r="I120" i="21"/>
  <c r="F116" i="21"/>
  <c r="G116" i="21"/>
  <c r="I112" i="21"/>
  <c r="G112" i="21"/>
  <c r="I92" i="21"/>
  <c r="F92" i="21"/>
  <c r="H80" i="21"/>
  <c r="I80" i="21"/>
  <c r="H76" i="21"/>
  <c r="I76" i="21"/>
  <c r="I72" i="21"/>
  <c r="F72" i="21"/>
  <c r="H64" i="21"/>
  <c r="G56" i="21"/>
  <c r="H56" i="21"/>
  <c r="G361" i="21"/>
  <c r="F361" i="21"/>
  <c r="F584" i="21"/>
  <c r="G580" i="21"/>
  <c r="I580" i="21"/>
  <c r="G576" i="21"/>
  <c r="H576" i="21"/>
  <c r="F728" i="21"/>
  <c r="G728" i="21"/>
  <c r="I724" i="21"/>
  <c r="F724" i="21"/>
  <c r="H589" i="21"/>
  <c r="H347" i="21"/>
  <c r="H273" i="21"/>
  <c r="F273" i="21"/>
  <c r="G261" i="21"/>
  <c r="I261" i="21"/>
  <c r="I601" i="21"/>
  <c r="H579" i="21"/>
  <c r="I579" i="21"/>
  <c r="F579" i="21"/>
  <c r="F566" i="21"/>
  <c r="F808" i="21"/>
  <c r="H808" i="21"/>
  <c r="H755" i="21"/>
  <c r="G747" i="21"/>
  <c r="I739" i="21"/>
  <c r="G739" i="21"/>
  <c r="I732" i="21"/>
  <c r="I722" i="21"/>
  <c r="F722" i="21"/>
  <c r="F716" i="21"/>
  <c r="G716" i="21"/>
  <c r="H716" i="21"/>
  <c r="I713" i="21"/>
  <c r="G713" i="21"/>
  <c r="F713" i="21"/>
  <c r="H261" i="21"/>
  <c r="G273" i="21"/>
  <c r="G257" i="21"/>
  <c r="I273" i="21"/>
  <c r="F751" i="21"/>
  <c r="F117" i="21"/>
  <c r="F113" i="21"/>
  <c r="I113" i="21"/>
  <c r="H109" i="21"/>
  <c r="F109" i="21"/>
  <c r="I109" i="21"/>
  <c r="G105" i="21"/>
  <c r="I105" i="21"/>
  <c r="F105" i="21"/>
  <c r="I101" i="21"/>
  <c r="H101" i="21"/>
  <c r="G101" i="21"/>
  <c r="G89" i="21"/>
  <c r="H89" i="21"/>
  <c r="I89" i="21"/>
  <c r="H77" i="21"/>
  <c r="F77" i="21"/>
  <c r="G70" i="21"/>
  <c r="H289" i="21"/>
  <c r="F289" i="21"/>
  <c r="I289" i="21"/>
  <c r="G289" i="21"/>
  <c r="G265" i="21"/>
  <c r="I583" i="21"/>
  <c r="H583" i="21"/>
  <c r="G570" i="21"/>
  <c r="F570" i="21"/>
  <c r="I570" i="21"/>
  <c r="G812" i="21"/>
  <c r="I812" i="21"/>
  <c r="F812" i="21"/>
  <c r="G804" i="21"/>
  <c r="I804" i="21"/>
  <c r="I797" i="21"/>
  <c r="G751" i="21"/>
  <c r="G743" i="21"/>
  <c r="H743" i="21"/>
  <c r="I736" i="21"/>
  <c r="F709" i="21"/>
  <c r="H709" i="21"/>
  <c r="G722" i="21"/>
  <c r="H566" i="21"/>
  <c r="F261" i="21"/>
  <c r="G579" i="21"/>
  <c r="I716" i="21"/>
  <c r="I743" i="21"/>
  <c r="I399" i="21"/>
  <c r="F399" i="21"/>
  <c r="H351" i="21"/>
  <c r="F269" i="21"/>
  <c r="I269" i="21"/>
  <c r="G269" i="21"/>
  <c r="F257" i="21"/>
  <c r="I257" i="21"/>
  <c r="G246" i="21"/>
  <c r="I246" i="21"/>
  <c r="H246" i="21"/>
  <c r="I593" i="21"/>
  <c r="H593" i="21"/>
  <c r="G593" i="21"/>
  <c r="G726" i="21"/>
  <c r="H726" i="21"/>
  <c r="I726" i="21"/>
  <c r="G709" i="21"/>
  <c r="F801" i="21"/>
  <c r="H722" i="21"/>
  <c r="F593" i="21"/>
  <c r="G790" i="21"/>
  <c r="I808" i="21"/>
  <c r="F285" i="21"/>
  <c r="I709" i="21"/>
  <c r="H794" i="21"/>
  <c r="H812" i="21"/>
  <c r="H739" i="21"/>
  <c r="K7" i="6"/>
  <c r="H354" i="6"/>
  <c r="H338" i="6"/>
  <c r="H322" i="6"/>
  <c r="H306" i="6"/>
  <c r="H290" i="6"/>
  <c r="H274" i="6"/>
  <c r="H350" i="6"/>
  <c r="H334" i="6"/>
  <c r="H318" i="6"/>
  <c r="H302" i="6"/>
  <c r="H286" i="6"/>
  <c r="H222" i="6"/>
  <c r="H226" i="6"/>
  <c r="H230" i="6"/>
  <c r="H234" i="6"/>
  <c r="H238" i="6"/>
  <c r="H242" i="6"/>
  <c r="H246" i="6"/>
  <c r="H250" i="6"/>
  <c r="H254" i="6"/>
  <c r="H258" i="6"/>
  <c r="H262" i="6"/>
  <c r="H303" i="6"/>
  <c r="H307" i="6"/>
  <c r="H311" i="6"/>
  <c r="H315" i="6"/>
  <c r="H319" i="6"/>
  <c r="H323" i="6"/>
  <c r="H327" i="6"/>
  <c r="H331" i="6"/>
  <c r="H335" i="6"/>
  <c r="H339" i="6"/>
  <c r="H343" i="6"/>
  <c r="H347" i="6"/>
  <c r="H351" i="6"/>
  <c r="H355" i="6"/>
  <c r="H346" i="6"/>
  <c r="H330" i="6"/>
  <c r="H314" i="6"/>
  <c r="H298" i="6"/>
  <c r="H282" i="6"/>
  <c r="H266" i="6"/>
  <c r="H342" i="6"/>
  <c r="H326" i="6"/>
  <c r="H310" i="6"/>
  <c r="H294" i="6"/>
  <c r="H278" i="6"/>
  <c r="H352" i="6"/>
  <c r="H348" i="6"/>
  <c r="H344" i="6"/>
  <c r="H340" i="6"/>
  <c r="H336" i="6"/>
  <c r="H332" i="6"/>
  <c r="H328" i="6"/>
  <c r="H324" i="6"/>
  <c r="H320" i="6"/>
  <c r="H316" i="6"/>
  <c r="H312" i="6"/>
  <c r="H308" i="6"/>
  <c r="H304" i="6"/>
  <c r="H300" i="6"/>
  <c r="H296" i="6"/>
  <c r="H292" i="6"/>
  <c r="H288" i="6"/>
  <c r="H284" i="6"/>
  <c r="H280" i="6"/>
  <c r="H276" i="6"/>
  <c r="H272" i="6"/>
  <c r="H268" i="6"/>
  <c r="H264" i="6"/>
  <c r="H260" i="6"/>
  <c r="H256" i="6"/>
  <c r="H252" i="6"/>
  <c r="H248" i="6"/>
  <c r="H244" i="6"/>
  <c r="H240" i="6"/>
  <c r="H236" i="6"/>
  <c r="H232" i="6"/>
  <c r="H228" i="6"/>
  <c r="H224" i="6"/>
  <c r="H220" i="6"/>
  <c r="H216" i="6"/>
  <c r="H212" i="6"/>
  <c r="H208" i="6"/>
  <c r="H204" i="6"/>
  <c r="H200" i="6"/>
  <c r="H196" i="6"/>
  <c r="H192" i="6"/>
  <c r="H188" i="6"/>
  <c r="H184" i="6"/>
  <c r="H180" i="6"/>
  <c r="H176" i="6"/>
  <c r="H172" i="6"/>
  <c r="H168" i="6"/>
  <c r="H164" i="6"/>
  <c r="H160" i="6"/>
  <c r="H156" i="6"/>
  <c r="H152" i="6"/>
  <c r="H148" i="6"/>
  <c r="H144" i="6"/>
  <c r="H140" i="6"/>
  <c r="H136" i="6"/>
  <c r="H132" i="6"/>
  <c r="H128" i="6"/>
  <c r="H124" i="6"/>
  <c r="H120" i="6"/>
  <c r="H116" i="6"/>
  <c r="H112" i="6"/>
  <c r="H108" i="6"/>
  <c r="H104" i="6"/>
  <c r="H100" i="6"/>
  <c r="H96" i="6"/>
  <c r="H92" i="6"/>
  <c r="H88" i="6"/>
  <c r="H84" i="6"/>
  <c r="H80" i="6"/>
  <c r="H76" i="6"/>
  <c r="H72" i="6"/>
  <c r="H68" i="6"/>
  <c r="H64" i="6"/>
  <c r="H60" i="6"/>
  <c r="H56" i="6"/>
  <c r="H52" i="6"/>
  <c r="H299" i="6"/>
  <c r="H295" i="6"/>
  <c r="H291" i="6"/>
  <c r="H287" i="6"/>
  <c r="H283" i="6"/>
  <c r="H279" i="6"/>
  <c r="H275" i="6"/>
  <c r="H271" i="6"/>
  <c r="H267" i="6"/>
  <c r="H263" i="6"/>
  <c r="H259" i="6"/>
  <c r="H255" i="6"/>
  <c r="H251" i="6"/>
  <c r="H247" i="6"/>
  <c r="H243" i="6"/>
  <c r="H239" i="6"/>
  <c r="H235" i="6"/>
  <c r="H231" i="6"/>
  <c r="H227" i="6"/>
  <c r="H223" i="6"/>
  <c r="H219" i="6"/>
  <c r="H215" i="6"/>
  <c r="H211" i="6"/>
  <c r="H207" i="6"/>
  <c r="H203" i="6"/>
  <c r="H199" i="6"/>
  <c r="H195" i="6"/>
  <c r="H191" i="6"/>
  <c r="H187" i="6"/>
  <c r="H183" i="6"/>
  <c r="H179" i="6"/>
  <c r="H175" i="6"/>
  <c r="H171" i="6"/>
  <c r="H167" i="6"/>
  <c r="H163" i="6"/>
  <c r="H159" i="6"/>
  <c r="H155" i="6"/>
  <c r="H151" i="6"/>
  <c r="H147" i="6"/>
  <c r="H143" i="6"/>
  <c r="H139" i="6"/>
  <c r="H135" i="6"/>
  <c r="H131" i="6"/>
  <c r="H127" i="6"/>
  <c r="H123" i="6"/>
  <c r="H119" i="6"/>
  <c r="H115" i="6"/>
  <c r="H111" i="6"/>
  <c r="H107" i="6"/>
  <c r="H103" i="6"/>
  <c r="H99" i="6"/>
  <c r="H95" i="6"/>
  <c r="H91" i="6"/>
  <c r="H87" i="6"/>
  <c r="H83" i="6"/>
  <c r="H79" i="6"/>
  <c r="H75" i="6"/>
  <c r="H71" i="6"/>
  <c r="H67" i="6"/>
  <c r="H63" i="6"/>
  <c r="H59" i="6"/>
  <c r="H55" i="6"/>
  <c r="H51" i="6"/>
  <c r="H218" i="6"/>
  <c r="H214" i="6"/>
  <c r="H210" i="6"/>
  <c r="H206" i="6"/>
  <c r="H202" i="6"/>
  <c r="H198" i="6"/>
  <c r="H194" i="6"/>
  <c r="H190" i="6"/>
  <c r="H186" i="6"/>
  <c r="H182" i="6"/>
  <c r="H178" i="6"/>
  <c r="H174" i="6"/>
  <c r="H170" i="6"/>
  <c r="H166" i="6"/>
  <c r="H162" i="6"/>
  <c r="H158" i="6"/>
  <c r="H154" i="6"/>
  <c r="H150" i="6"/>
  <c r="H146" i="6"/>
  <c r="H142" i="6"/>
  <c r="H138" i="6"/>
  <c r="H134" i="6"/>
  <c r="H130" i="6"/>
  <c r="H126" i="6"/>
  <c r="H122" i="6"/>
  <c r="H118" i="6"/>
  <c r="H114" i="6"/>
  <c r="H110" i="6"/>
  <c r="H106" i="6"/>
  <c r="H102" i="6"/>
  <c r="H98" i="6"/>
  <c r="H94" i="6"/>
  <c r="H90" i="6"/>
  <c r="H86" i="6"/>
  <c r="H82" i="6"/>
  <c r="H78" i="6"/>
  <c r="H74" i="6"/>
  <c r="H70" i="6"/>
  <c r="H66" i="6"/>
  <c r="H62" i="6"/>
  <c r="H58" i="6"/>
  <c r="H54" i="6"/>
  <c r="H50" i="6"/>
  <c r="J7" i="6"/>
  <c r="M7" i="6"/>
  <c r="N7" i="6"/>
  <c r="P7" i="6"/>
  <c r="H353" i="6"/>
  <c r="H349" i="6"/>
  <c r="H345" i="6"/>
  <c r="H341" i="6"/>
  <c r="H337" i="6"/>
  <c r="H333" i="6"/>
  <c r="H329" i="6"/>
  <c r="H325" i="6"/>
  <c r="H321" i="6"/>
  <c r="H317" i="6"/>
  <c r="H313" i="6"/>
  <c r="H309" i="6"/>
  <c r="H305" i="6"/>
  <c r="H301" i="6"/>
  <c r="H297" i="6"/>
  <c r="H293" i="6"/>
  <c r="H289" i="6"/>
  <c r="H285" i="6"/>
  <c r="H281" i="6"/>
  <c r="H277" i="6"/>
  <c r="H273" i="6"/>
  <c r="H269" i="6"/>
  <c r="H265" i="6"/>
  <c r="H261" i="6"/>
  <c r="H257" i="6"/>
  <c r="H253" i="6"/>
  <c r="H249" i="6"/>
  <c r="H245" i="6"/>
  <c r="H241" i="6"/>
  <c r="H237" i="6"/>
  <c r="H233" i="6"/>
  <c r="H229" i="6"/>
  <c r="H225" i="6"/>
  <c r="H221" i="6"/>
  <c r="H217" i="6"/>
  <c r="H213" i="6"/>
  <c r="H209" i="6"/>
  <c r="H205" i="6"/>
  <c r="H201" i="6"/>
  <c r="H197" i="6"/>
  <c r="H193" i="6"/>
  <c r="H189" i="6"/>
  <c r="H185" i="6"/>
  <c r="H181" i="6"/>
  <c r="H177" i="6"/>
  <c r="H173" i="6"/>
  <c r="H169" i="6"/>
  <c r="H165" i="6"/>
  <c r="H161" i="6"/>
  <c r="H157" i="6"/>
  <c r="H153" i="6"/>
  <c r="H149" i="6"/>
  <c r="H145" i="6"/>
  <c r="H141" i="6"/>
  <c r="H137" i="6"/>
  <c r="H133" i="6"/>
  <c r="H129" i="6"/>
  <c r="H125" i="6"/>
  <c r="H121" i="6"/>
  <c r="H117" i="6"/>
  <c r="H113" i="6"/>
  <c r="H109" i="6"/>
  <c r="H105" i="6"/>
  <c r="H101" i="6"/>
  <c r="H97" i="6"/>
  <c r="H93" i="6"/>
  <c r="H89" i="6"/>
  <c r="H85" i="6"/>
  <c r="H81" i="6"/>
  <c r="H77" i="6"/>
  <c r="H73" i="6"/>
  <c r="H69" i="6"/>
  <c r="H65" i="6"/>
  <c r="H61" i="6"/>
  <c r="H57" i="6"/>
  <c r="H53" i="6"/>
  <c r="H7" i="6"/>
  <c r="F262" i="21"/>
  <c r="F274" i="21"/>
  <c r="G287" i="21"/>
  <c r="F284" i="21"/>
  <c r="I284" i="21"/>
  <c r="E6" i="17"/>
  <c r="I208" i="8" s="1"/>
  <c r="D19" i="12"/>
  <c r="E6" i="18"/>
  <c r="I4" i="8" s="1"/>
  <c r="D18" i="12"/>
  <c r="F352" i="21"/>
  <c r="H161" i="21"/>
  <c r="I161" i="21"/>
  <c r="G161" i="21"/>
  <c r="F161" i="21"/>
  <c r="H153" i="21"/>
  <c r="I153" i="21"/>
  <c r="G153" i="21"/>
  <c r="F153" i="21"/>
  <c r="H146" i="21"/>
  <c r="I146" i="21"/>
  <c r="G146" i="21"/>
  <c r="F146" i="21"/>
  <c r="H139" i="21"/>
  <c r="I139" i="21"/>
  <c r="G139" i="21"/>
  <c r="F139" i="21"/>
  <c r="I132" i="21"/>
  <c r="H132" i="21"/>
  <c r="G132" i="21"/>
  <c r="H86" i="21"/>
  <c r="I86" i="21"/>
  <c r="G86" i="21"/>
  <c r="F79" i="21"/>
  <c r="H79" i="21"/>
  <c r="I79" i="21"/>
  <c r="G79" i="21"/>
  <c r="H65" i="21"/>
  <c r="I65" i="21"/>
  <c r="F65" i="21"/>
  <c r="G65" i="21"/>
  <c r="H58" i="21"/>
  <c r="G58" i="21"/>
  <c r="F58" i="21"/>
  <c r="H401" i="21"/>
  <c r="I401" i="21"/>
  <c r="G401" i="21"/>
  <c r="F401" i="21"/>
  <c r="F395" i="21"/>
  <c r="H395" i="21"/>
  <c r="I395" i="21"/>
  <c r="H370" i="21"/>
  <c r="G370" i="21"/>
  <c r="F370" i="21"/>
  <c r="I370" i="21"/>
  <c r="F730" i="21"/>
  <c r="G730" i="21"/>
  <c r="H730" i="21"/>
  <c r="I730" i="21"/>
  <c r="G723" i="21"/>
  <c r="F723" i="21"/>
  <c r="H723" i="21"/>
  <c r="I723" i="21"/>
  <c r="H544" i="21"/>
  <c r="F544" i="21"/>
  <c r="I544" i="21"/>
  <c r="G544" i="21"/>
  <c r="I538" i="21"/>
  <c r="F538" i="21"/>
  <c r="G538" i="21"/>
  <c r="H538" i="21"/>
  <c r="F497" i="21"/>
  <c r="I497" i="21"/>
  <c r="H497" i="21"/>
  <c r="G497" i="21"/>
  <c r="G491" i="21"/>
  <c r="F491" i="21"/>
  <c r="H491" i="21"/>
  <c r="I491" i="21"/>
  <c r="G787" i="21"/>
  <c r="H787" i="21"/>
  <c r="F787" i="21"/>
  <c r="I787" i="21"/>
  <c r="F779" i="21"/>
  <c r="H779" i="21"/>
  <c r="G779" i="21"/>
  <c r="I779" i="21"/>
  <c r="F771" i="21"/>
  <c r="H771" i="21"/>
  <c r="I771" i="21"/>
  <c r="I763" i="21"/>
  <c r="F132" i="21"/>
  <c r="I575" i="21"/>
  <c r="F575" i="21"/>
  <c r="G575" i="21"/>
  <c r="H575" i="21"/>
  <c r="I197" i="21"/>
  <c r="F197" i="21"/>
  <c r="G197" i="21"/>
  <c r="F343" i="21"/>
  <c r="H343" i="21"/>
  <c r="F737" i="21"/>
  <c r="G737" i="21"/>
  <c r="F717" i="21"/>
  <c r="G717" i="21"/>
  <c r="G369" i="21"/>
  <c r="G72" i="21"/>
  <c r="G182" i="21"/>
  <c r="I189" i="21"/>
  <c r="F189" i="21"/>
  <c r="G181" i="21"/>
  <c r="I181" i="21"/>
  <c r="H107" i="21"/>
  <c r="G107" i="21"/>
  <c r="I107" i="21"/>
  <c r="F107" i="21"/>
  <c r="I350" i="21"/>
  <c r="G350" i="21"/>
  <c r="H350" i="21"/>
  <c r="H329" i="21"/>
  <c r="F329" i="21"/>
  <c r="G329" i="21"/>
  <c r="F594" i="21"/>
  <c r="I594" i="21"/>
  <c r="H800" i="21"/>
  <c r="F800" i="21"/>
  <c r="G330" i="21"/>
  <c r="G608" i="21"/>
  <c r="F182" i="21"/>
  <c r="I182" i="21"/>
  <c r="I717" i="21"/>
  <c r="F786" i="21"/>
  <c r="F203" i="21"/>
  <c r="H203" i="21"/>
  <c r="F91" i="21"/>
  <c r="G91" i="21"/>
  <c r="I406" i="21"/>
  <c r="G406" i="21"/>
  <c r="H284" i="21"/>
  <c r="G284" i="21"/>
  <c r="H599" i="21"/>
  <c r="H813" i="21"/>
  <c r="F813" i="21"/>
  <c r="G813" i="21"/>
  <c r="F799" i="21"/>
  <c r="I799" i="21"/>
  <c r="G799" i="21"/>
  <c r="H369" i="21"/>
  <c r="G343" i="21"/>
  <c r="I369" i="21"/>
  <c r="G175" i="21"/>
  <c r="H327" i="21"/>
  <c r="F327" i="21"/>
  <c r="I275" i="21"/>
  <c r="G275" i="21"/>
  <c r="H275" i="21"/>
  <c r="F275" i="21"/>
  <c r="H605" i="21"/>
  <c r="I605" i="21"/>
  <c r="F605" i="21"/>
  <c r="G605" i="21"/>
  <c r="F534" i="21"/>
  <c r="H534" i="21"/>
  <c r="G534" i="21"/>
  <c r="I534" i="21"/>
  <c r="G791" i="21"/>
  <c r="I791" i="21"/>
  <c r="H791" i="21"/>
  <c r="F791" i="21"/>
  <c r="F749" i="21"/>
  <c r="I749" i="21"/>
  <c r="G749" i="21"/>
  <c r="G691" i="21"/>
  <c r="H691" i="21"/>
  <c r="I691" i="21"/>
  <c r="G677" i="21"/>
  <c r="H677" i="21"/>
  <c r="I343" i="21"/>
  <c r="F93" i="21"/>
  <c r="H156" i="21"/>
  <c r="I156" i="21"/>
  <c r="I135" i="21"/>
  <c r="G135" i="21"/>
  <c r="F135" i="21"/>
  <c r="I760" i="21"/>
  <c r="F760" i="21"/>
  <c r="H93" i="21"/>
  <c r="I208" i="21"/>
  <c r="F208" i="21"/>
  <c r="F148" i="21"/>
  <c r="I148" i="21"/>
  <c r="F338" i="21"/>
  <c r="I338" i="21"/>
  <c r="G338" i="21"/>
  <c r="I319" i="21"/>
  <c r="H319" i="21"/>
  <c r="I603" i="21"/>
  <c r="F603" i="21"/>
  <c r="H603" i="21"/>
  <c r="I558" i="21"/>
  <c r="H558" i="21"/>
  <c r="G558" i="21"/>
  <c r="H467" i="21"/>
  <c r="F467" i="21"/>
  <c r="F803" i="21"/>
  <c r="I803" i="21"/>
  <c r="H803" i="21"/>
  <c r="H765" i="21"/>
  <c r="I765" i="21"/>
  <c r="H712" i="21"/>
  <c r="I712" i="21"/>
  <c r="F712" i="21"/>
  <c r="I696" i="21"/>
  <c r="F696" i="21"/>
  <c r="G345" i="21"/>
  <c r="I345" i="21"/>
  <c r="H345" i="21"/>
  <c r="G532" i="21"/>
  <c r="I532" i="21"/>
  <c r="H477" i="21"/>
  <c r="I477" i="21"/>
  <c r="F477" i="21"/>
  <c r="G477" i="21"/>
  <c r="G471" i="21"/>
  <c r="H471" i="21"/>
  <c r="I764" i="21"/>
  <c r="G764" i="21"/>
  <c r="F764" i="21"/>
  <c r="N420" i="8"/>
  <c r="J419" i="21" s="1"/>
  <c r="N415" i="8"/>
  <c r="J414" i="21"/>
  <c r="M368" i="6"/>
  <c r="M365" i="6"/>
  <c r="M369" i="6" s="1"/>
  <c r="M366" i="6"/>
  <c r="E185" i="21"/>
  <c r="D185" i="21" s="1"/>
  <c r="E600" i="21"/>
  <c r="D600" i="21" s="1"/>
  <c r="E560" i="21"/>
  <c r="D560" i="21" s="1"/>
  <c r="R561" i="8"/>
  <c r="R521" i="8"/>
  <c r="E120" i="21"/>
  <c r="D120" i="21" s="1"/>
  <c r="E788" i="21"/>
  <c r="D788" i="21" s="1"/>
  <c r="R783" i="8"/>
  <c r="T783" i="8" s="1"/>
  <c r="E136" i="21"/>
  <c r="D136" i="21" s="1"/>
  <c r="R133" i="8"/>
  <c r="R93" i="8"/>
  <c r="E328" i="21"/>
  <c r="D328" i="21" s="1"/>
  <c r="E261" i="21"/>
  <c r="D261" i="21" s="1"/>
  <c r="E104" i="21"/>
  <c r="D104" i="21" s="1"/>
  <c r="R101" i="8"/>
  <c r="E91" i="21"/>
  <c r="D91" i="21" s="1"/>
  <c r="E674" i="21"/>
  <c r="D674" i="21" s="1"/>
  <c r="I205" i="21"/>
  <c r="G205" i="21"/>
  <c r="H205" i="21"/>
  <c r="G141" i="21"/>
  <c r="H141" i="21"/>
  <c r="I141" i="21"/>
  <c r="F141" i="21"/>
  <c r="G134" i="21"/>
  <c r="F134" i="21"/>
  <c r="I134" i="21"/>
  <c r="H104" i="21"/>
  <c r="F104" i="21"/>
  <c r="H100" i="21"/>
  <c r="I97" i="21"/>
  <c r="F97" i="21"/>
  <c r="G97" i="21"/>
  <c r="F94" i="21"/>
  <c r="H94" i="21"/>
  <c r="I82" i="21"/>
  <c r="G82" i="21"/>
  <c r="I78" i="21"/>
  <c r="G78" i="21"/>
  <c r="F379" i="21"/>
  <c r="H379" i="21"/>
  <c r="G379" i="21"/>
  <c r="I379" i="21"/>
  <c r="H360" i="21"/>
  <c r="F360" i="21"/>
  <c r="G360" i="21"/>
  <c r="F315" i="21"/>
  <c r="G315" i="21"/>
  <c r="F290" i="21"/>
  <c r="G290" i="21"/>
  <c r="H280" i="21"/>
  <c r="F280" i="21"/>
  <c r="F587" i="21"/>
  <c r="I587" i="21"/>
  <c r="H587" i="21"/>
  <c r="G587" i="21"/>
  <c r="G584" i="21"/>
  <c r="H584" i="21"/>
  <c r="H553" i="21"/>
  <c r="G553" i="21"/>
  <c r="I553" i="21"/>
  <c r="H549" i="21"/>
  <c r="I549" i="21"/>
  <c r="G549" i="21"/>
  <c r="H546" i="21"/>
  <c r="I546" i="21"/>
  <c r="F546" i="21"/>
  <c r="G546" i="21"/>
  <c r="F535" i="21"/>
  <c r="H535" i="21"/>
  <c r="I535" i="21"/>
  <c r="F529" i="21"/>
  <c r="H529" i="21"/>
  <c r="I529" i="21"/>
  <c r="H523" i="21"/>
  <c r="F523" i="21"/>
  <c r="I60" i="21"/>
  <c r="G166" i="21"/>
  <c r="F166" i="21"/>
  <c r="H562" i="21"/>
  <c r="G151" i="21"/>
  <c r="H202" i="21"/>
  <c r="I280" i="21"/>
  <c r="I155" i="21"/>
  <c r="G60" i="21"/>
  <c r="F202" i="21"/>
  <c r="G539" i="21"/>
  <c r="H78" i="21"/>
  <c r="G529" i="21"/>
  <c r="H144" i="21"/>
  <c r="I144" i="21"/>
  <c r="I111" i="21"/>
  <c r="F111" i="21"/>
  <c r="F382" i="21"/>
  <c r="G382" i="21"/>
  <c r="I382" i="21"/>
  <c r="I330" i="21"/>
  <c r="H330" i="21"/>
  <c r="H606" i="21"/>
  <c r="I606" i="21"/>
  <c r="G594" i="21"/>
  <c r="H594" i="21"/>
  <c r="F590" i="21"/>
  <c r="H590" i="21"/>
  <c r="I590" i="21"/>
  <c r="I559" i="21"/>
  <c r="H559" i="21"/>
  <c r="F455" i="21"/>
  <c r="I455" i="21"/>
  <c r="H801" i="21"/>
  <c r="G794" i="21"/>
  <c r="I794" i="21"/>
  <c r="F794" i="21"/>
  <c r="G780" i="21"/>
  <c r="I780" i="21"/>
  <c r="F776" i="21"/>
  <c r="G776" i="21"/>
  <c r="H776" i="21"/>
  <c r="H769" i="21"/>
  <c r="F769" i="21"/>
  <c r="G769" i="21"/>
  <c r="F85" i="21"/>
  <c r="I104" i="21"/>
  <c r="G104" i="21"/>
  <c r="G208" i="21"/>
  <c r="G523" i="21"/>
  <c r="F553" i="21"/>
  <c r="I290" i="21"/>
  <c r="G202" i="21"/>
  <c r="F82" i="21"/>
  <c r="G94" i="21"/>
  <c r="D20" i="12"/>
  <c r="E6" i="19"/>
  <c r="I412" i="8" s="1"/>
  <c r="H180" i="21"/>
  <c r="F180" i="21"/>
  <c r="G180" i="21"/>
  <c r="I180" i="21"/>
  <c r="H169" i="21"/>
  <c r="I169" i="21"/>
  <c r="H163" i="21"/>
  <c r="I163" i="21"/>
  <c r="F163" i="21"/>
  <c r="G163" i="21"/>
  <c r="F159" i="21"/>
  <c r="H159" i="21"/>
  <c r="I159" i="21"/>
  <c r="F155" i="21"/>
  <c r="G155" i="21"/>
  <c r="F118" i="21"/>
  <c r="H118" i="21"/>
  <c r="G73" i="21"/>
  <c r="H73" i="21"/>
  <c r="I73" i="21"/>
  <c r="F64" i="21"/>
  <c r="I64" i="21"/>
  <c r="I57" i="21"/>
  <c r="F57" i="21"/>
  <c r="G403" i="21"/>
  <c r="H403" i="21"/>
  <c r="I403" i="21"/>
  <c r="H392" i="21"/>
  <c r="F392" i="21"/>
  <c r="G392" i="21"/>
  <c r="H387" i="21"/>
  <c r="G387" i="21"/>
  <c r="F375" i="21"/>
  <c r="H375" i="21"/>
  <c r="G313" i="21"/>
  <c r="F313" i="21"/>
  <c r="H313" i="21"/>
  <c r="H307" i="21"/>
  <c r="F307" i="21"/>
  <c r="I307" i="21"/>
  <c r="F268" i="21"/>
  <c r="G268" i="21"/>
  <c r="H611" i="21"/>
  <c r="F611" i="21"/>
  <c r="I611" i="21"/>
  <c r="I568" i="21"/>
  <c r="H568" i="21"/>
  <c r="H514" i="21"/>
  <c r="G514" i="21"/>
  <c r="I514" i="21"/>
  <c r="F514" i="21"/>
  <c r="F506" i="21"/>
  <c r="G506" i="21"/>
  <c r="H494" i="21"/>
  <c r="G494" i="21"/>
  <c r="I494" i="21"/>
  <c r="G488" i="21"/>
  <c r="H488" i="21"/>
  <c r="F488" i="21"/>
  <c r="H480" i="21"/>
  <c r="F480" i="21"/>
  <c r="I480" i="21"/>
  <c r="H462" i="21"/>
  <c r="I462" i="21"/>
  <c r="F403" i="21"/>
  <c r="F70" i="21"/>
  <c r="H85" i="21"/>
  <c r="I584" i="21"/>
  <c r="G64" i="21"/>
  <c r="F568" i="21"/>
  <c r="G307" i="21"/>
  <c r="H290" i="21"/>
  <c r="I313" i="21"/>
  <c r="H762" i="21"/>
  <c r="I523" i="21"/>
  <c r="F549" i="21"/>
  <c r="F539" i="21"/>
  <c r="G462" i="21"/>
  <c r="G85" i="21"/>
  <c r="F121" i="21"/>
  <c r="H70" i="21"/>
  <c r="H82" i="21"/>
  <c r="I94" i="21"/>
  <c r="H134" i="21"/>
  <c r="G535" i="21"/>
  <c r="G762" i="21"/>
  <c r="I196" i="21"/>
  <c r="G196" i="21"/>
  <c r="G193" i="21"/>
  <c r="F193" i="21"/>
  <c r="G124" i="21"/>
  <c r="I124" i="21"/>
  <c r="F75" i="21"/>
  <c r="H75" i="21"/>
  <c r="G75" i="21"/>
  <c r="F354" i="21"/>
  <c r="H354" i="21"/>
  <c r="I346" i="21"/>
  <c r="H577" i="21"/>
  <c r="G577" i="21"/>
  <c r="I577" i="21"/>
  <c r="I757" i="21"/>
  <c r="G757" i="21"/>
  <c r="H757" i="21"/>
  <c r="H748" i="21"/>
  <c r="I748" i="21"/>
  <c r="F748" i="21"/>
  <c r="I742" i="21"/>
  <c r="F742" i="21"/>
  <c r="H742" i="21"/>
  <c r="G742" i="21"/>
  <c r="G738" i="21"/>
  <c r="F738" i="21"/>
  <c r="H734" i="21"/>
  <c r="I734" i="21"/>
  <c r="I694" i="21"/>
  <c r="I688" i="21"/>
  <c r="G688" i="21"/>
  <c r="F688" i="21"/>
  <c r="H688" i="21"/>
  <c r="I681" i="21"/>
  <c r="H681" i="21"/>
  <c r="H673" i="21"/>
  <c r="F673" i="21"/>
  <c r="I669" i="21"/>
  <c r="F669" i="21"/>
  <c r="F665" i="21"/>
  <c r="I665" i="21"/>
  <c r="F158" i="21"/>
  <c r="I505" i="21"/>
  <c r="G573" i="21"/>
  <c r="G283" i="21"/>
  <c r="F320" i="21"/>
  <c r="F783" i="21"/>
  <c r="H783" i="21"/>
  <c r="R144" i="8"/>
  <c r="T144" i="8" s="1"/>
  <c r="E147" i="21"/>
  <c r="D147" i="21" s="1"/>
  <c r="R750" i="8"/>
  <c r="T750" i="8" s="1"/>
  <c r="W19" i="7"/>
  <c r="X19" i="7" s="1"/>
  <c r="W8" i="7"/>
  <c r="X8" i="7"/>
  <c r="E208" i="21"/>
  <c r="D208" i="21" s="1"/>
  <c r="E716" i="21"/>
  <c r="D716" i="21" s="1"/>
  <c r="R276" i="8"/>
  <c r="T276" i="8" s="1"/>
  <c r="E595" i="21"/>
  <c r="D595" i="21" s="1"/>
  <c r="R406" i="8"/>
  <c r="R200" i="8"/>
  <c r="E203" i="21"/>
  <c r="D203" i="21" s="1"/>
  <c r="R109" i="8"/>
  <c r="E112" i="21"/>
  <c r="D112" i="21" s="1"/>
  <c r="R684" i="8"/>
  <c r="J2" i="8"/>
  <c r="E475" i="21"/>
  <c r="D475" i="21" s="1"/>
  <c r="R476" i="8"/>
  <c r="E533" i="21"/>
  <c r="D533" i="21" s="1"/>
  <c r="E168" i="21"/>
  <c r="D168" i="21" s="1"/>
  <c r="E492" i="21"/>
  <c r="D492" i="21" s="1"/>
  <c r="E708" i="21"/>
  <c r="D708" i="21" s="1"/>
  <c r="R574" i="8"/>
  <c r="T574" i="8" s="1"/>
  <c r="E155" i="21"/>
  <c r="D155" i="21" s="1"/>
  <c r="R152" i="8"/>
  <c r="T152" i="8" s="1"/>
  <c r="E503" i="21"/>
  <c r="D503" i="21" s="1"/>
  <c r="E668" i="21"/>
  <c r="D668" i="21" s="1"/>
  <c r="R757" i="8"/>
  <c r="H176" i="21"/>
  <c r="G366" i="21"/>
  <c r="F366" i="21"/>
  <c r="I366" i="21"/>
  <c r="H366" i="21"/>
  <c r="I720" i="21"/>
  <c r="H720" i="21"/>
  <c r="G720" i="21"/>
  <c r="F720" i="21"/>
  <c r="H685" i="21"/>
  <c r="F685" i="21"/>
  <c r="I685" i="21"/>
  <c r="G685" i="21"/>
  <c r="G678" i="21"/>
  <c r="G671" i="21"/>
  <c r="I671" i="21"/>
  <c r="F671" i="21"/>
  <c r="H671" i="21"/>
  <c r="F387" i="21"/>
  <c r="I387" i="21"/>
  <c r="H727" i="21"/>
  <c r="F727" i="21"/>
  <c r="G727" i="21"/>
  <c r="I727" i="21"/>
  <c r="I566" i="21"/>
  <c r="G566" i="21"/>
  <c r="F784" i="21"/>
  <c r="H270" i="21"/>
  <c r="I270" i="21"/>
  <c r="G270" i="21"/>
  <c r="I528" i="21"/>
  <c r="H528" i="21"/>
  <c r="G528" i="21"/>
  <c r="I498" i="21"/>
  <c r="F498" i="21"/>
  <c r="G498" i="21"/>
  <c r="G458" i="21"/>
  <c r="G457" i="21"/>
  <c r="F457" i="21"/>
  <c r="H188" i="21"/>
  <c r="F188" i="21"/>
  <c r="G120" i="21"/>
  <c r="F120" i="21"/>
  <c r="I796" i="21"/>
  <c r="G796" i="21"/>
  <c r="F789" i="21"/>
  <c r="I789" i="21"/>
  <c r="H789" i="21"/>
  <c r="I733" i="21"/>
  <c r="G733" i="21"/>
  <c r="H127" i="21"/>
  <c r="F127" i="21"/>
  <c r="I56" i="21"/>
  <c r="H469" i="21"/>
  <c r="G469" i="21"/>
  <c r="G710" i="21"/>
  <c r="I710" i="21"/>
  <c r="F710" i="21"/>
  <c r="H376" i="21"/>
  <c r="I376" i="21"/>
  <c r="I592" i="21"/>
  <c r="F592" i="21"/>
  <c r="H753" i="21"/>
  <c r="H199" i="21"/>
  <c r="I199" i="21"/>
  <c r="I400" i="21"/>
  <c r="G321" i="21"/>
  <c r="H321" i="21"/>
  <c r="F321" i="21"/>
  <c r="F807" i="21"/>
  <c r="H389" i="21"/>
  <c r="I323" i="21"/>
  <c r="H276" i="21"/>
  <c r="I599" i="21"/>
  <c r="H540" i="21"/>
  <c r="I66" i="21"/>
  <c r="H676" i="21"/>
  <c r="G341" i="21"/>
  <c r="G398" i="21"/>
  <c r="G668" i="21"/>
  <c r="G131" i="21"/>
  <c r="H328" i="21"/>
  <c r="D139" i="6"/>
  <c r="G139" i="6" s="1"/>
  <c r="H66" i="21"/>
  <c r="F102" i="21"/>
  <c r="I738" i="21"/>
  <c r="F676" i="21"/>
  <c r="I486" i="21"/>
  <c r="F540" i="21"/>
  <c r="F668" i="21"/>
  <c r="G69" i="21"/>
  <c r="I102" i="21"/>
  <c r="D314" i="6"/>
  <c r="G314" i="6" s="1"/>
  <c r="H320" i="21"/>
  <c r="I320" i="21"/>
  <c r="F66" i="21"/>
  <c r="G540" i="21"/>
  <c r="I676" i="21"/>
  <c r="H486" i="21"/>
  <c r="H398" i="21"/>
  <c r="G486" i="21"/>
  <c r="F398" i="21"/>
  <c r="R488" i="8"/>
  <c r="B57" i="16"/>
  <c r="E204" i="21"/>
  <c r="D204" i="21" s="1"/>
  <c r="G453" i="21"/>
  <c r="R192" i="8"/>
  <c r="E195" i="21"/>
  <c r="D195" i="21" s="1"/>
  <c r="E179" i="21"/>
  <c r="D179" i="21" s="1"/>
  <c r="R176" i="8"/>
  <c r="T176" i="8" s="1"/>
  <c r="R362" i="8"/>
  <c r="E363" i="21"/>
  <c r="D363" i="21" s="1"/>
  <c r="E692" i="21"/>
  <c r="D692" i="21" s="1"/>
  <c r="E796" i="21"/>
  <c r="D796" i="21" s="1"/>
  <c r="R799" i="8"/>
  <c r="E669" i="21"/>
  <c r="D669" i="21" s="1"/>
  <c r="R672" i="8"/>
  <c r="E497" i="21"/>
  <c r="D497" i="21" s="1"/>
  <c r="R386" i="8"/>
  <c r="R104" i="8"/>
  <c r="T104" i="8" s="1"/>
  <c r="E107" i="21"/>
  <c r="D107" i="21" s="1"/>
  <c r="E551" i="21"/>
  <c r="D551" i="21" s="1"/>
  <c r="R500" i="8"/>
  <c r="D21" i="12"/>
  <c r="R592" i="8"/>
  <c r="E802" i="21"/>
  <c r="D802" i="21" s="1"/>
  <c r="R613" i="8"/>
  <c r="T613" i="8" s="1"/>
  <c r="E504" i="21"/>
  <c r="D504" i="21" s="1"/>
  <c r="E730" i="21"/>
  <c r="D730" i="21" s="1"/>
  <c r="E89" i="21"/>
  <c r="D89" i="21" s="1"/>
  <c r="E746" i="21"/>
  <c r="D746" i="21" s="1"/>
  <c r="R813" i="8"/>
  <c r="E794" i="21"/>
  <c r="D794" i="21" s="1"/>
  <c r="R717" i="8"/>
  <c r="R198" i="8"/>
  <c r="E256" i="21"/>
  <c r="D256" i="21" s="1"/>
  <c r="E698" i="21"/>
  <c r="D698" i="21" s="1"/>
  <c r="R773" i="8"/>
  <c r="E682" i="21"/>
  <c r="D682" i="21" s="1"/>
  <c r="E460" i="21"/>
  <c r="D460" i="21" s="1"/>
  <c r="E728" i="21"/>
  <c r="D728" i="21" s="1"/>
  <c r="R548" i="8"/>
  <c r="R489" i="8"/>
  <c r="R272" i="8"/>
  <c r="R715" i="8"/>
  <c r="R745" i="8"/>
  <c r="E524" i="21"/>
  <c r="D524" i="21" s="1"/>
  <c r="E284" i="21"/>
  <c r="D284" i="21" s="1"/>
  <c r="R779" i="8"/>
  <c r="E252" i="21"/>
  <c r="D252" i="21" s="1"/>
  <c r="R330" i="8"/>
  <c r="R604" i="8"/>
  <c r="R570" i="8"/>
  <c r="E471" i="21"/>
  <c r="D471" i="21" s="1"/>
  <c r="E710" i="21"/>
  <c r="D710" i="21" s="1"/>
  <c r="R585" i="8"/>
  <c r="T585" i="8" s="1"/>
  <c r="R259" i="8"/>
  <c r="E719" i="21"/>
  <c r="D719" i="21" s="1"/>
  <c r="E143" i="21"/>
  <c r="D143" i="21" s="1"/>
  <c r="R509" i="8"/>
  <c r="R673" i="8"/>
  <c r="R610" i="8"/>
  <c r="R816" i="8"/>
  <c r="E269" i="21"/>
  <c r="D269" i="21" s="1"/>
  <c r="E571" i="21"/>
  <c r="D571" i="21" s="1"/>
  <c r="R721" i="8"/>
  <c r="E678" i="21"/>
  <c r="D678" i="21" s="1"/>
  <c r="R89" i="8"/>
  <c r="T89" i="8" s="1"/>
  <c r="E468" i="21"/>
  <c r="D468" i="21" s="1"/>
  <c r="E343" i="21"/>
  <c r="D343" i="21" s="1"/>
  <c r="E496" i="21"/>
  <c r="D496" i="21" s="1"/>
  <c r="E583" i="21"/>
  <c r="D583" i="21" s="1"/>
  <c r="E285" i="21"/>
  <c r="D285" i="21" s="1"/>
  <c r="E726" i="21"/>
  <c r="D726" i="21" s="1"/>
  <c r="E467" i="21"/>
  <c r="D467" i="21" s="1"/>
  <c r="R473" i="8"/>
  <c r="E599" i="21"/>
  <c r="D599" i="21" s="1"/>
  <c r="E694" i="21"/>
  <c r="D694" i="21" s="1"/>
  <c r="R533" i="8"/>
  <c r="E686" i="21"/>
  <c r="D686" i="21" s="1"/>
  <c r="E525" i="21"/>
  <c r="D525" i="21" s="1"/>
  <c r="E711" i="21"/>
  <c r="D711" i="21" s="1"/>
  <c r="R609" i="8"/>
  <c r="R394" i="8"/>
  <c r="R99" i="8"/>
  <c r="E102" i="21"/>
  <c r="D102" i="21" s="1"/>
  <c r="R75" i="8"/>
  <c r="E78" i="21"/>
  <c r="D78" i="21" s="1"/>
  <c r="E70" i="21"/>
  <c r="D70" i="21" s="1"/>
  <c r="R67" i="8"/>
  <c r="H54" i="21"/>
  <c r="R398" i="8"/>
  <c r="E399" i="21"/>
  <c r="D399" i="21" s="1"/>
  <c r="E319" i="21"/>
  <c r="D319" i="21" s="1"/>
  <c r="R318" i="8"/>
  <c r="E278" i="21"/>
  <c r="D278" i="21" s="1"/>
  <c r="E512" i="21"/>
  <c r="D512" i="21" s="1"/>
  <c r="E495" i="21"/>
  <c r="D495" i="21" s="1"/>
  <c r="R605" i="8"/>
  <c r="E507" i="21"/>
  <c r="D507" i="21" s="1"/>
  <c r="R70" i="8"/>
  <c r="E81" i="21"/>
  <c r="D81" i="21" s="1"/>
  <c r="E567" i="21"/>
  <c r="D567" i="21" s="1"/>
  <c r="R62" i="8"/>
  <c r="R134" i="8"/>
  <c r="R131" i="8"/>
  <c r="E134" i="21"/>
  <c r="D134" i="21" s="1"/>
  <c r="E118" i="21"/>
  <c r="D118" i="21" s="1"/>
  <c r="R115" i="8"/>
  <c r="E110" i="21"/>
  <c r="D110" i="21" s="1"/>
  <c r="R107" i="8"/>
  <c r="E56" i="21"/>
  <c r="D56" i="21" s="1"/>
  <c r="E607" i="21"/>
  <c r="D607" i="21" s="1"/>
  <c r="R608" i="8"/>
  <c r="E572" i="21"/>
  <c r="D572" i="21" s="1"/>
  <c r="R573" i="8"/>
  <c r="E684" i="21"/>
  <c r="D684" i="21" s="1"/>
  <c r="R288" i="8"/>
  <c r="R709" i="8"/>
  <c r="E706" i="21"/>
  <c r="D706" i="21" s="1"/>
  <c r="R356" i="8"/>
  <c r="T356" i="8" s="1"/>
  <c r="E500" i="21"/>
  <c r="D500" i="21" s="1"/>
  <c r="R501" i="8"/>
  <c r="R465" i="8"/>
  <c r="E464" i="21"/>
  <c r="D464" i="21" s="1"/>
  <c r="E459" i="21"/>
  <c r="D459" i="21" s="1"/>
  <c r="R390" i="8"/>
  <c r="E133" i="21"/>
  <c r="D133" i="21" s="1"/>
  <c r="R83" i="8"/>
  <c r="E86" i="21"/>
  <c r="D86" i="21" s="1"/>
  <c r="E601" i="21"/>
  <c r="D601" i="21" s="1"/>
  <c r="E531" i="21"/>
  <c r="D531" i="21" s="1"/>
  <c r="R532" i="8"/>
  <c r="R136" i="8"/>
  <c r="T136" i="8" s="1"/>
  <c r="E139" i="21"/>
  <c r="D139" i="21" s="1"/>
  <c r="E123" i="21"/>
  <c r="D123" i="21" s="1"/>
  <c r="R120" i="8"/>
  <c r="T120" i="8" s="1"/>
  <c r="R112" i="8"/>
  <c r="T112" i="8" s="1"/>
  <c r="E115" i="21"/>
  <c r="D115" i="21" s="1"/>
  <c r="E756" i="21"/>
  <c r="D756" i="21" s="1"/>
  <c r="R751" i="8"/>
  <c r="T751" i="8" s="1"/>
  <c r="E335" i="21"/>
  <c r="D335" i="21" s="1"/>
  <c r="R334" i="8"/>
  <c r="E456" i="21"/>
  <c r="D456" i="21" s="1"/>
  <c r="R457" i="8"/>
  <c r="E778" i="21"/>
  <c r="D778" i="21" s="1"/>
  <c r="R781" i="8"/>
  <c r="R669" i="8"/>
  <c r="E666" i="21"/>
  <c r="D666" i="21" s="1"/>
  <c r="R189" i="8"/>
  <c r="R402" i="8"/>
  <c r="E403" i="21"/>
  <c r="D403" i="21" s="1"/>
  <c r="R264" i="8"/>
  <c r="E265" i="21"/>
  <c r="D265" i="21" s="1"/>
  <c r="E511" i="21"/>
  <c r="D511" i="21" s="1"/>
  <c r="R512" i="8"/>
  <c r="E198" i="21"/>
  <c r="D198" i="21" s="1"/>
  <c r="R195" i="8"/>
  <c r="E579" i="21"/>
  <c r="D579" i="21" s="1"/>
  <c r="R580" i="8"/>
  <c r="R727" i="8"/>
  <c r="T727" i="8" s="1"/>
  <c r="N211" i="8"/>
  <c r="J212" i="21" s="1"/>
  <c r="D212" i="8"/>
  <c r="D213" i="8" s="1"/>
  <c r="N213" i="8" s="1"/>
  <c r="J214" i="21" s="1"/>
  <c r="N627" i="8"/>
  <c r="J624" i="21"/>
  <c r="N631" i="8"/>
  <c r="J628" i="21"/>
  <c r="F777" i="21"/>
  <c r="H751" i="21"/>
  <c r="F747" i="21"/>
  <c r="H698" i="21"/>
  <c r="H740" i="21"/>
  <c r="G666" i="21"/>
  <c r="H674" i="21"/>
  <c r="G682" i="21"/>
  <c r="I811" i="21"/>
  <c r="I707" i="21"/>
  <c r="F729" i="21"/>
  <c r="E734" i="21"/>
  <c r="D734" i="21" s="1"/>
  <c r="E702" i="21"/>
  <c r="D702" i="21" s="1"/>
  <c r="E696" i="21"/>
  <c r="D696" i="21" s="1"/>
  <c r="H807" i="21"/>
  <c r="I784" i="21"/>
  <c r="H678" i="21"/>
  <c r="H702" i="21"/>
  <c r="F790" i="21"/>
  <c r="H747" i="21"/>
  <c r="G740" i="21"/>
  <c r="I715" i="21"/>
  <c r="F690" i="21"/>
  <c r="G686" i="21"/>
  <c r="F707" i="21"/>
  <c r="I666" i="21"/>
  <c r="F674" i="21"/>
  <c r="F686" i="21"/>
  <c r="T799" i="8"/>
  <c r="T711" i="8"/>
  <c r="G784" i="21"/>
  <c r="F678" i="21"/>
  <c r="G694" i="21"/>
  <c r="F797" i="21"/>
  <c r="G763" i="21"/>
  <c r="F702" i="21"/>
  <c r="H736" i="21"/>
  <c r="F736" i="21"/>
  <c r="H790" i="21"/>
  <c r="G732" i="21"/>
  <c r="H715" i="21"/>
  <c r="G670" i="21"/>
  <c r="I725" i="21"/>
  <c r="F770" i="21"/>
  <c r="F811" i="21"/>
  <c r="F694" i="21"/>
  <c r="G797" i="21"/>
  <c r="F763" i="21"/>
  <c r="F732" i="21"/>
  <c r="I755" i="21"/>
  <c r="G770" i="21"/>
  <c r="G725" i="21"/>
  <c r="F698" i="21"/>
  <c r="F670" i="21"/>
  <c r="F682" i="21"/>
  <c r="G759" i="21"/>
  <c r="G801" i="21"/>
  <c r="G755" i="21"/>
  <c r="I729" i="21"/>
  <c r="G698" i="21"/>
  <c r="I807" i="21"/>
  <c r="I759" i="21"/>
  <c r="I777" i="21"/>
  <c r="H665" i="21"/>
  <c r="G777" i="21"/>
  <c r="T677" i="8"/>
  <c r="E327" i="21"/>
  <c r="D327" i="21" s="1"/>
  <c r="R346" i="8"/>
  <c r="I391" i="21"/>
  <c r="F391" i="21"/>
  <c r="G344" i="21"/>
  <c r="F281" i="21"/>
  <c r="H260" i="21"/>
  <c r="H344" i="21"/>
  <c r="I274" i="21"/>
  <c r="F351" i="21"/>
  <c r="G260" i="21"/>
  <c r="F371" i="21"/>
  <c r="F303" i="21"/>
  <c r="I344" i="21"/>
  <c r="H274" i="21"/>
  <c r="I351" i="21"/>
  <c r="E253" i="21"/>
  <c r="D253" i="21" s="1"/>
  <c r="I253" i="21"/>
  <c r="H281" i="21"/>
  <c r="G281" i="21"/>
  <c r="F288" i="21"/>
  <c r="I358" i="21"/>
  <c r="F253" i="21"/>
  <c r="F296" i="21"/>
  <c r="H253" i="21"/>
  <c r="H303" i="21"/>
  <c r="I296" i="21"/>
  <c r="I260" i="21"/>
  <c r="G296" i="21"/>
  <c r="H310" i="21"/>
  <c r="I303" i="21"/>
  <c r="G391" i="21"/>
  <c r="H288" i="21"/>
  <c r="F195" i="21"/>
  <c r="H195" i="21"/>
  <c r="G195" i="21"/>
  <c r="I195" i="21"/>
  <c r="F62" i="21"/>
  <c r="G62" i="21"/>
  <c r="H62" i="21"/>
  <c r="I62" i="21"/>
  <c r="G68" i="21"/>
  <c r="H68" i="21"/>
  <c r="I68" i="21"/>
  <c r="H201" i="21"/>
  <c r="F201" i="21"/>
  <c r="I201" i="21"/>
  <c r="G201" i="21"/>
  <c r="G74" i="21"/>
  <c r="H74" i="21"/>
  <c r="F74" i="21"/>
  <c r="F81" i="21"/>
  <c r="I81" i="21"/>
  <c r="G81" i="21"/>
  <c r="H81" i="21"/>
  <c r="G207" i="21"/>
  <c r="F207" i="21"/>
  <c r="H207" i="21"/>
  <c r="F114" i="21"/>
  <c r="H114" i="21"/>
  <c r="G114" i="21"/>
  <c r="I114" i="21"/>
  <c r="G108" i="21"/>
  <c r="F108" i="21"/>
  <c r="H108" i="21"/>
  <c r="I108" i="21"/>
  <c r="I100" i="21"/>
  <c r="F100" i="21"/>
  <c r="G100" i="21"/>
  <c r="R125" i="8"/>
  <c r="E128" i="21"/>
  <c r="D128" i="21" s="1"/>
  <c r="T128" i="8"/>
  <c r="H165" i="21"/>
  <c r="I165" i="21"/>
  <c r="G165" i="21"/>
  <c r="F157" i="21"/>
  <c r="I157" i="21"/>
  <c r="H157" i="21"/>
  <c r="G157" i="21"/>
  <c r="I149" i="21"/>
  <c r="F149" i="21"/>
  <c r="G149" i="21"/>
  <c r="H149" i="21"/>
  <c r="H142" i="21"/>
  <c r="I142" i="21"/>
  <c r="G142" i="21"/>
  <c r="F142" i="21"/>
  <c r="H136" i="21"/>
  <c r="I136" i="21"/>
  <c r="G136" i="21"/>
  <c r="F136" i="21"/>
  <c r="H129" i="21"/>
  <c r="I129" i="21"/>
  <c r="G129" i="21"/>
  <c r="F129" i="21"/>
  <c r="I121" i="21"/>
  <c r="G121" i="21"/>
  <c r="H121" i="21"/>
  <c r="R80" i="8"/>
  <c r="T80" i="8" s="1"/>
  <c r="I183" i="21"/>
  <c r="G183" i="21"/>
  <c r="F183" i="21"/>
  <c r="I176" i="21"/>
  <c r="F176" i="21"/>
  <c r="G176" i="21"/>
  <c r="I198" i="21"/>
  <c r="S668" i="8"/>
  <c r="G665" i="21"/>
  <c r="N668" i="8"/>
  <c r="J665" i="21"/>
  <c r="N667" i="8"/>
  <c r="J664" i="21"/>
  <c r="N666" i="8"/>
  <c r="J663" i="21"/>
  <c r="N665" i="8"/>
  <c r="J662" i="21"/>
  <c r="N664" i="8"/>
  <c r="J661" i="21"/>
  <c r="N663" i="8"/>
  <c r="J660" i="21"/>
  <c r="N662" i="8"/>
  <c r="J659" i="21"/>
  <c r="N661" i="8"/>
  <c r="J658" i="21"/>
  <c r="N660" i="8"/>
  <c r="J657" i="21"/>
  <c r="N659" i="8"/>
  <c r="J656" i="21"/>
  <c r="N658" i="8"/>
  <c r="J655" i="21"/>
  <c r="N657" i="8"/>
  <c r="J654" i="21" s="1"/>
  <c r="N656" i="8"/>
  <c r="J653" i="21" s="1"/>
  <c r="N655" i="8"/>
  <c r="J652" i="21" s="1"/>
  <c r="N654" i="8"/>
  <c r="J651" i="21"/>
  <c r="N653" i="8"/>
  <c r="J650" i="21" s="1"/>
  <c r="N652" i="8"/>
  <c r="J649" i="21" s="1"/>
  <c r="N651" i="8"/>
  <c r="J648" i="21" s="1"/>
  <c r="N650" i="8"/>
  <c r="J647" i="21"/>
  <c r="N649" i="8"/>
  <c r="J646" i="21"/>
  <c r="N648" i="8"/>
  <c r="J645" i="21"/>
  <c r="N647" i="8"/>
  <c r="J644" i="21"/>
  <c r="N646" i="8"/>
  <c r="J643" i="21"/>
  <c r="N645" i="8"/>
  <c r="J642" i="21"/>
  <c r="N644" i="8"/>
  <c r="J641" i="21"/>
  <c r="N643" i="8"/>
  <c r="J640" i="21"/>
  <c r="N642" i="8"/>
  <c r="J639" i="21"/>
  <c r="N641" i="8"/>
  <c r="J638" i="21"/>
  <c r="N640" i="8"/>
  <c r="J637" i="21"/>
  <c r="N639" i="8"/>
  <c r="J636" i="21"/>
  <c r="N638" i="8"/>
  <c r="J635" i="21"/>
  <c r="N637" i="8"/>
  <c r="J634" i="21"/>
  <c r="N636" i="8"/>
  <c r="J633" i="21"/>
  <c r="N635" i="8"/>
  <c r="J632" i="21"/>
  <c r="N634" i="8"/>
  <c r="J631" i="21"/>
  <c r="N633" i="8"/>
  <c r="J630" i="21"/>
  <c r="N632" i="8"/>
  <c r="J629" i="21"/>
  <c r="N630" i="8"/>
  <c r="J627" i="21"/>
  <c r="N629" i="8"/>
  <c r="J626" i="21"/>
  <c r="N628" i="8"/>
  <c r="J625" i="21"/>
  <c r="N626" i="8"/>
  <c r="J623" i="21"/>
  <c r="N625" i="8"/>
  <c r="J622" i="21"/>
  <c r="N624" i="8"/>
  <c r="J621" i="21"/>
  <c r="F21" i="12"/>
  <c r="N623" i="8"/>
  <c r="J620" i="21" s="1"/>
  <c r="N622" i="8"/>
  <c r="J619" i="21" s="1"/>
  <c r="N621" i="8"/>
  <c r="J618" i="21"/>
  <c r="N620" i="8"/>
  <c r="J617" i="21" s="1"/>
  <c r="N619" i="8"/>
  <c r="J616" i="21" s="1"/>
  <c r="E596" i="21"/>
  <c r="D596" i="21" s="1"/>
  <c r="E527" i="21"/>
  <c r="D527" i="21" s="1"/>
  <c r="H465" i="21"/>
  <c r="E580" i="21"/>
  <c r="D580" i="21" s="1"/>
  <c r="F601" i="21"/>
  <c r="G567" i="21"/>
  <c r="G596" i="21"/>
  <c r="F478" i="21"/>
  <c r="F536" i="21"/>
  <c r="H472" i="21"/>
  <c r="H574" i="21"/>
  <c r="H567" i="21"/>
  <c r="G554" i="21"/>
  <c r="H542" i="21"/>
  <c r="H530" i="21"/>
  <c r="H502" i="21"/>
  <c r="F490" i="21"/>
  <c r="E611" i="21"/>
  <c r="D611" i="21" s="1"/>
  <c r="E575" i="21"/>
  <c r="D575" i="21" s="1"/>
  <c r="R485" i="8"/>
  <c r="G502" i="21"/>
  <c r="F458" i="21"/>
  <c r="G602" i="21"/>
  <c r="H510" i="21"/>
  <c r="I459" i="21"/>
  <c r="G597" i="21"/>
  <c r="H601" i="21"/>
  <c r="G582" i="21"/>
  <c r="H561" i="21"/>
  <c r="I472" i="21"/>
  <c r="I490" i="21"/>
  <c r="H495" i="21"/>
  <c r="I597" i="21"/>
  <c r="H490" i="21"/>
  <c r="F496" i="21"/>
  <c r="I479" i="21"/>
  <c r="I560" i="21"/>
  <c r="I483" i="21"/>
  <c r="F473" i="21"/>
  <c r="G536" i="21"/>
  <c r="F596" i="21"/>
  <c r="H581" i="21"/>
  <c r="F542" i="21"/>
  <c r="R536" i="8"/>
  <c r="H458" i="21"/>
  <c r="F602" i="21"/>
  <c r="F581" i="21"/>
  <c r="E555" i="21"/>
  <c r="D555" i="21" s="1"/>
  <c r="G484" i="21"/>
  <c r="G530" i="21"/>
  <c r="I530" i="21"/>
  <c r="F589" i="21"/>
  <c r="I525" i="21"/>
  <c r="F561" i="21"/>
  <c r="F574" i="21"/>
  <c r="G510" i="21"/>
  <c r="H560" i="21"/>
  <c r="F495" i="21"/>
  <c r="I496" i="21"/>
  <c r="F560" i="21"/>
  <c r="H483" i="21"/>
  <c r="I473" i="21"/>
  <c r="I547" i="21"/>
  <c r="H588" i="21"/>
  <c r="I476" i="21"/>
  <c r="H602" i="21"/>
  <c r="E568" i="21"/>
  <c r="D568" i="21" s="1"/>
  <c r="G581" i="21"/>
  <c r="H609" i="21"/>
  <c r="I484" i="21"/>
  <c r="I548" i="21"/>
  <c r="G537" i="21"/>
  <c r="I561" i="21"/>
  <c r="G547" i="21"/>
  <c r="G495" i="21"/>
  <c r="G517" i="21"/>
  <c r="H496" i="21"/>
  <c r="G483" i="21"/>
  <c r="F554" i="21"/>
  <c r="F502" i="21"/>
  <c r="F465" i="21"/>
  <c r="I609" i="21"/>
  <c r="F484" i="21"/>
  <c r="I537" i="21"/>
  <c r="G525" i="21"/>
  <c r="I582" i="21"/>
  <c r="F547" i="21"/>
  <c r="H537" i="21"/>
  <c r="I478" i="21"/>
  <c r="I596" i="21"/>
  <c r="I554" i="21"/>
  <c r="G588" i="21"/>
  <c r="I465" i="21"/>
  <c r="I510" i="21"/>
  <c r="G574" i="21"/>
  <c r="F609" i="21"/>
  <c r="I589" i="21"/>
  <c r="G548" i="21"/>
  <c r="F525" i="21"/>
  <c r="F567" i="21"/>
  <c r="G518" i="21"/>
  <c r="I536" i="21"/>
  <c r="F472" i="21"/>
  <c r="F588" i="21"/>
  <c r="H479" i="21"/>
  <c r="R544" i="8"/>
  <c r="E483" i="21"/>
  <c r="D483" i="21" s="1"/>
  <c r="F597" i="21"/>
  <c r="H548" i="21"/>
  <c r="H517" i="21"/>
  <c r="G363" i="21"/>
  <c r="G610" i="21"/>
  <c r="H610" i="21"/>
  <c r="F610" i="21"/>
  <c r="H466" i="21"/>
  <c r="I466" i="21"/>
  <c r="G466" i="21"/>
  <c r="G459" i="21"/>
  <c r="F459" i="21"/>
  <c r="G805" i="21"/>
  <c r="I805" i="21"/>
  <c r="I668" i="21"/>
  <c r="H668" i="21"/>
  <c r="H171" i="21"/>
  <c r="G171" i="21"/>
  <c r="F171" i="21"/>
  <c r="H63" i="21"/>
  <c r="I63" i="21"/>
  <c r="G63" i="21"/>
  <c r="F63" i="21"/>
  <c r="H368" i="21"/>
  <c r="G368" i="21"/>
  <c r="I368" i="21"/>
  <c r="F368" i="21"/>
  <c r="F286" i="21"/>
  <c r="F524" i="21"/>
  <c r="I524" i="21"/>
  <c r="H524" i="21"/>
  <c r="G524" i="21"/>
  <c r="G675" i="21"/>
  <c r="H675" i="21"/>
  <c r="F675" i="21"/>
  <c r="I675" i="21"/>
  <c r="G88" i="21"/>
  <c r="I88" i="21"/>
  <c r="H88" i="21"/>
  <c r="I341" i="21"/>
  <c r="I573" i="21"/>
  <c r="F573" i="21"/>
  <c r="H573" i="21"/>
  <c r="I471" i="21"/>
  <c r="F471" i="21"/>
  <c r="F711" i="21"/>
  <c r="H711" i="21"/>
  <c r="I711" i="21"/>
  <c r="G711" i="21"/>
  <c r="H99" i="21"/>
  <c r="G99" i="21"/>
  <c r="F99" i="21"/>
  <c r="F291" i="21"/>
  <c r="H291" i="21"/>
  <c r="I291" i="21"/>
  <c r="G291" i="21"/>
  <c r="G681" i="21"/>
  <c r="F681" i="21"/>
  <c r="F517" i="21"/>
  <c r="G353" i="21"/>
  <c r="I353" i="21"/>
  <c r="H353" i="21"/>
  <c r="F353" i="21"/>
  <c r="I262" i="21"/>
  <c r="H262" i="21"/>
  <c r="G262" i="21"/>
  <c r="G761" i="21"/>
  <c r="I761" i="21"/>
  <c r="H761" i="21"/>
  <c r="G250" i="21"/>
  <c r="H250" i="21"/>
  <c r="I187" i="21"/>
  <c r="F187" i="21"/>
  <c r="G187" i="21"/>
  <c r="H385" i="21"/>
  <c r="F385" i="21"/>
  <c r="I385" i="21"/>
  <c r="G385" i="21"/>
  <c r="I297" i="21"/>
  <c r="F297" i="21"/>
  <c r="G297" i="21"/>
  <c r="I250" i="21"/>
  <c r="H509" i="21"/>
  <c r="G509" i="21"/>
  <c r="G203" i="21"/>
  <c r="I203" i="21"/>
  <c r="H111" i="21"/>
  <c r="G111" i="21"/>
  <c r="H267" i="21"/>
  <c r="I267" i="21"/>
  <c r="F267" i="21"/>
  <c r="G267" i="21"/>
  <c r="I598" i="21"/>
  <c r="F598" i="21"/>
  <c r="H598" i="21"/>
  <c r="H781" i="21"/>
  <c r="G781" i="21"/>
  <c r="F781" i="21"/>
  <c r="F773" i="21"/>
  <c r="I773" i="21"/>
  <c r="G773" i="21"/>
  <c r="F766" i="21"/>
  <c r="G766" i="21"/>
  <c r="H766" i="21"/>
  <c r="I766" i="21"/>
  <c r="I171" i="21"/>
  <c r="I509" i="21"/>
  <c r="H124" i="21"/>
  <c r="F124" i="21"/>
  <c r="G750" i="21"/>
  <c r="F750" i="21"/>
  <c r="H750" i="21"/>
  <c r="F701" i="21"/>
  <c r="I701" i="21"/>
  <c r="H701" i="21"/>
  <c r="H693" i="21"/>
  <c r="F693" i="21"/>
  <c r="G693" i="21"/>
  <c r="H690" i="21"/>
  <c r="S455" i="8"/>
  <c r="S454" i="8"/>
  <c r="N455" i="8"/>
  <c r="J454" i="21" s="1"/>
  <c r="H453" i="21"/>
  <c r="I453" i="21"/>
  <c r="N454" i="8"/>
  <c r="J453" i="21" s="1"/>
  <c r="F453" i="21"/>
  <c r="N453" i="8"/>
  <c r="J452" i="21" s="1"/>
  <c r="N452" i="8"/>
  <c r="J451" i="21" s="1"/>
  <c r="N451" i="8"/>
  <c r="J450" i="21"/>
  <c r="N450" i="8"/>
  <c r="J449" i="21" s="1"/>
  <c r="N449" i="8"/>
  <c r="J448" i="21" s="1"/>
  <c r="N448" i="8"/>
  <c r="J447" i="21" s="1"/>
  <c r="N447" i="8"/>
  <c r="J446" i="21" s="1"/>
  <c r="N446" i="8"/>
  <c r="J445" i="21" s="1"/>
  <c r="N445" i="8"/>
  <c r="J444" i="21" s="1"/>
  <c r="N444" i="8"/>
  <c r="J443" i="21" s="1"/>
  <c r="N443" i="8"/>
  <c r="J442" i="21" s="1"/>
  <c r="N442" i="8"/>
  <c r="J441" i="21" s="1"/>
  <c r="N441" i="8"/>
  <c r="J440" i="21" s="1"/>
  <c r="N440" i="8"/>
  <c r="J439" i="21" s="1"/>
  <c r="N439" i="8"/>
  <c r="J438" i="21" s="1"/>
  <c r="N438" i="8"/>
  <c r="J437" i="21" s="1"/>
  <c r="N437" i="8"/>
  <c r="J436" i="21" s="1"/>
  <c r="N436" i="8"/>
  <c r="J435" i="21" s="1"/>
  <c r="N435" i="8"/>
  <c r="J434" i="21" s="1"/>
  <c r="N434" i="8"/>
  <c r="J433" i="21" s="1"/>
  <c r="N433" i="8"/>
  <c r="J432" i="21" s="1"/>
  <c r="N432" i="8"/>
  <c r="J431" i="21" s="1"/>
  <c r="N431" i="8"/>
  <c r="J430" i="21" s="1"/>
  <c r="N430" i="8"/>
  <c r="J429" i="21" s="1"/>
  <c r="N429" i="8"/>
  <c r="J428" i="21" s="1"/>
  <c r="N428" i="8"/>
  <c r="J427" i="21" s="1"/>
  <c r="N427" i="8"/>
  <c r="J426" i="21" s="1"/>
  <c r="N426" i="8"/>
  <c r="J425" i="21" s="1"/>
  <c r="N425" i="8"/>
  <c r="J424" i="21" s="1"/>
  <c r="N424" i="8"/>
  <c r="J423" i="21" s="1"/>
  <c r="N423" i="8"/>
  <c r="J422" i="21" s="1"/>
  <c r="N422" i="8"/>
  <c r="J421" i="21" s="1"/>
  <c r="F20" i="12"/>
  <c r="N421" i="8"/>
  <c r="J420" i="21" s="1"/>
  <c r="N419" i="8"/>
  <c r="J418" i="21"/>
  <c r="N418" i="8"/>
  <c r="J417" i="21"/>
  <c r="N417" i="8"/>
  <c r="J416" i="21"/>
  <c r="N416" i="8"/>
  <c r="J415" i="21" s="1"/>
  <c r="F19" i="12"/>
  <c r="S51" i="8"/>
  <c r="N51" i="8"/>
  <c r="J54" i="21"/>
  <c r="F54" i="21"/>
  <c r="G54" i="21"/>
  <c r="N50" i="8"/>
  <c r="J53" i="21" s="1"/>
  <c r="N49" i="8"/>
  <c r="J52" i="21" s="1"/>
  <c r="N48" i="8"/>
  <c r="J51" i="21" s="1"/>
  <c r="N47" i="8"/>
  <c r="J50" i="21" s="1"/>
  <c r="N46" i="8"/>
  <c r="J49" i="21" s="1"/>
  <c r="N45" i="8"/>
  <c r="J48" i="21" s="1"/>
  <c r="N44" i="8"/>
  <c r="J47" i="21" s="1"/>
  <c r="N43" i="8"/>
  <c r="J46" i="21" s="1"/>
  <c r="N42" i="8"/>
  <c r="J45" i="21" s="1"/>
  <c r="N41" i="8"/>
  <c r="J44" i="21" s="1"/>
  <c r="N40" i="8"/>
  <c r="J43" i="21" s="1"/>
  <c r="N39" i="8"/>
  <c r="J42" i="21" s="1"/>
  <c r="N38" i="8"/>
  <c r="J41" i="21" s="1"/>
  <c r="N37" i="8"/>
  <c r="J40" i="21" s="1"/>
  <c r="N36" i="8"/>
  <c r="J39" i="21" s="1"/>
  <c r="N35" i="8"/>
  <c r="J38" i="21" s="1"/>
  <c r="N34" i="8"/>
  <c r="J37" i="21" s="1"/>
  <c r="N33" i="8"/>
  <c r="J36" i="21" s="1"/>
  <c r="N32" i="8"/>
  <c r="J35" i="21" s="1"/>
  <c r="N31" i="8"/>
  <c r="J34" i="21" s="1"/>
  <c r="N30" i="8"/>
  <c r="J33" i="21" s="1"/>
  <c r="N29" i="8"/>
  <c r="J32" i="21" s="1"/>
  <c r="N28" i="8"/>
  <c r="J31" i="21" s="1"/>
  <c r="N27" i="8"/>
  <c r="J30" i="21" s="1"/>
  <c r="N26" i="8"/>
  <c r="J29" i="21"/>
  <c r="N25" i="8"/>
  <c r="J28" i="21"/>
  <c r="N24" i="8"/>
  <c r="J27" i="21"/>
  <c r="N23" i="8"/>
  <c r="J26" i="21" s="1"/>
  <c r="N22" i="8"/>
  <c r="J25" i="21"/>
  <c r="N21" i="8"/>
  <c r="J24" i="21"/>
  <c r="N20" i="8"/>
  <c r="J23" i="21"/>
  <c r="N19" i="8"/>
  <c r="J22" i="21" s="1"/>
  <c r="N18" i="8"/>
  <c r="J21" i="21"/>
  <c r="N17" i="8"/>
  <c r="J20" i="21"/>
  <c r="N16" i="8"/>
  <c r="J19" i="21"/>
  <c r="N15" i="8"/>
  <c r="J18" i="21" s="1"/>
  <c r="N14" i="8"/>
  <c r="J17" i="21"/>
  <c r="N13" i="8"/>
  <c r="J16" i="21"/>
  <c r="N12" i="8"/>
  <c r="J15" i="21"/>
  <c r="N11" i="8"/>
  <c r="J14" i="21" s="1"/>
  <c r="N10" i="8"/>
  <c r="J13" i="21"/>
  <c r="N9" i="8"/>
  <c r="J12" i="21"/>
  <c r="N8" i="8"/>
  <c r="J11" i="21"/>
  <c r="J4" i="8"/>
  <c r="N7" i="8"/>
  <c r="J10" i="21" s="1"/>
  <c r="F454" i="21"/>
  <c r="H454" i="21"/>
  <c r="G454" i="21"/>
  <c r="I454" i="21"/>
  <c r="E99" i="21"/>
  <c r="D99" i="21" s="1"/>
  <c r="R184" i="8"/>
  <c r="T184" i="8" s="1"/>
  <c r="T86" i="8"/>
  <c r="R564" i="8"/>
  <c r="E479" i="21"/>
  <c r="D479" i="21" s="1"/>
  <c r="R725" i="8"/>
  <c r="E786" i="21"/>
  <c r="D786" i="21" s="1"/>
  <c r="R160" i="8"/>
  <c r="T160" i="8" s="1"/>
  <c r="R560" i="8"/>
  <c r="T560" i="8" s="1"/>
  <c r="R123" i="8"/>
  <c r="R66" i="8"/>
  <c r="R807" i="8"/>
  <c r="T807" i="8" s="1"/>
  <c r="E592" i="21"/>
  <c r="D592" i="21" s="1"/>
  <c r="E469" i="21"/>
  <c r="D469" i="21" s="1"/>
  <c r="E131" i="21"/>
  <c r="D131" i="21" s="1"/>
  <c r="E576" i="21"/>
  <c r="D576" i="21" s="1"/>
  <c r="E359" i="21"/>
  <c r="D359" i="21" s="1"/>
  <c r="T88" i="8"/>
  <c r="G405" i="21"/>
  <c r="E375" i="21"/>
  <c r="D375" i="21" s="1"/>
  <c r="E371" i="21"/>
  <c r="D371" i="21" s="1"/>
  <c r="E379" i="21"/>
  <c r="D379" i="21" s="1"/>
  <c r="R279" i="8"/>
  <c r="H301" i="21"/>
  <c r="H357" i="21"/>
  <c r="H381" i="21"/>
  <c r="H396" i="21"/>
  <c r="I365" i="21"/>
  <c r="H334" i="21"/>
  <c r="F334" i="21"/>
  <c r="H255" i="21"/>
  <c r="I247" i="21"/>
  <c r="G293" i="21"/>
  <c r="G356" i="21"/>
  <c r="F263" i="21"/>
  <c r="F405" i="21"/>
  <c r="I404" i="21"/>
  <c r="G404" i="21"/>
  <c r="H373" i="21"/>
  <c r="F301" i="21"/>
  <c r="I381" i="21"/>
  <c r="G348" i="21"/>
  <c r="F396" i="21"/>
  <c r="I309" i="21"/>
  <c r="G334" i="21"/>
  <c r="F247" i="21"/>
  <c r="G396" i="21"/>
  <c r="F389" i="21"/>
  <c r="H349" i="21"/>
  <c r="H263" i="21"/>
  <c r="G286" i="21"/>
  <c r="H325" i="21"/>
  <c r="I317" i="21"/>
  <c r="R310" i="8"/>
  <c r="G247" i="21"/>
  <c r="G373" i="21"/>
  <c r="H348" i="21"/>
  <c r="F309" i="21"/>
  <c r="I349" i="21"/>
  <c r="I389" i="21"/>
  <c r="F356" i="21"/>
  <c r="E250" i="21"/>
  <c r="D250" i="21" s="1"/>
  <c r="I286" i="21"/>
  <c r="H364" i="21"/>
  <c r="H278" i="21"/>
  <c r="G263" i="21"/>
  <c r="H341" i="21"/>
  <c r="F279" i="21"/>
  <c r="H404" i="21"/>
  <c r="F317" i="21"/>
  <c r="E367" i="21"/>
  <c r="D367" i="21" s="1"/>
  <c r="I293" i="21"/>
  <c r="F388" i="21"/>
  <c r="G255" i="21"/>
  <c r="I405" i="21"/>
  <c r="I325" i="21"/>
  <c r="H317" i="21"/>
  <c r="H309" i="21"/>
  <c r="F293" i="21"/>
  <c r="I318" i="21"/>
  <c r="I357" i="21"/>
  <c r="F373" i="21"/>
  <c r="H380" i="21"/>
  <c r="H372" i="21"/>
  <c r="F381" i="21"/>
  <c r="I301" i="21"/>
  <c r="I388" i="21"/>
  <c r="I356" i="21"/>
  <c r="I255" i="21"/>
  <c r="I310" i="21"/>
  <c r="F310" i="21"/>
  <c r="F357" i="21"/>
  <c r="G388" i="21"/>
  <c r="T252" i="8"/>
  <c r="N212" i="8"/>
  <c r="J213" i="21"/>
  <c r="G279" i="21"/>
  <c r="I363" i="21"/>
  <c r="F378" i="21"/>
  <c r="H302" i="21"/>
  <c r="H264" i="21"/>
  <c r="I287" i="21"/>
  <c r="F347" i="21"/>
  <c r="I302" i="21"/>
  <c r="G386" i="21"/>
  <c r="I371" i="21"/>
  <c r="R256" i="8"/>
  <c r="E248" i="21"/>
  <c r="D248" i="21" s="1"/>
  <c r="H279" i="21"/>
  <c r="I378" i="21"/>
  <c r="R300" i="8"/>
  <c r="T300" i="8" s="1"/>
  <c r="F302" i="21"/>
  <c r="F256" i="21"/>
  <c r="G371" i="21"/>
  <c r="R296" i="8"/>
  <c r="I316" i="21"/>
  <c r="F324" i="21"/>
  <c r="H256" i="21"/>
  <c r="G272" i="21"/>
  <c r="I308" i="21"/>
  <c r="H378" i="21"/>
  <c r="E315" i="21"/>
  <c r="D315" i="21" s="1"/>
  <c r="G316" i="21"/>
  <c r="H287" i="21"/>
  <c r="H324" i="21"/>
  <c r="I272" i="21"/>
  <c r="I294" i="21"/>
  <c r="H355" i="21"/>
  <c r="H272" i="21"/>
  <c r="H308" i="21"/>
  <c r="I332" i="21"/>
  <c r="G332" i="21"/>
  <c r="I256" i="21"/>
  <c r="F339" i="21"/>
  <c r="I264" i="21"/>
  <c r="G324" i="21"/>
  <c r="I339" i="21"/>
  <c r="F294" i="21"/>
  <c r="H386" i="21"/>
  <c r="I355" i="21"/>
  <c r="G308" i="21"/>
  <c r="H332" i="21"/>
  <c r="H339" i="21"/>
  <c r="F264" i="21"/>
  <c r="G347" i="21"/>
  <c r="G355" i="21"/>
  <c r="I394" i="21"/>
  <c r="F316" i="21"/>
  <c r="F363" i="21"/>
  <c r="G294" i="21"/>
  <c r="H394" i="21"/>
  <c r="F394" i="21"/>
  <c r="H248" i="21"/>
  <c r="F380" i="21"/>
  <c r="I380" i="21"/>
  <c r="I248" i="21"/>
  <c r="G300" i="21"/>
  <c r="H306" i="21"/>
  <c r="G248" i="21"/>
  <c r="F300" i="21"/>
  <c r="H254" i="21"/>
  <c r="G306" i="21"/>
  <c r="T284" i="8"/>
  <c r="F365" i="21"/>
  <c r="F306" i="21"/>
  <c r="F336" i="21"/>
  <c r="G372" i="21"/>
  <c r="G336" i="21"/>
  <c r="F372" i="21"/>
  <c r="H300" i="21"/>
  <c r="H410" i="21"/>
  <c r="F410" i="21"/>
  <c r="G410" i="21"/>
  <c r="H333" i="21"/>
  <c r="F346" i="21"/>
  <c r="G318" i="21"/>
  <c r="G271" i="21"/>
  <c r="H352" i="21"/>
  <c r="H265" i="21"/>
  <c r="H365" i="21"/>
  <c r="I312" i="21"/>
  <c r="F258" i="21"/>
  <c r="F318" i="21"/>
  <c r="I408" i="21"/>
  <c r="F397" i="21"/>
  <c r="F299" i="21"/>
  <c r="I265" i="21"/>
  <c r="H258" i="21"/>
  <c r="R306" i="8"/>
  <c r="H390" i="21"/>
  <c r="G346" i="21"/>
  <c r="H299" i="21"/>
  <c r="G352" i="21"/>
  <c r="I277" i="21"/>
  <c r="G285" i="21"/>
  <c r="I390" i="21"/>
  <c r="G402" i="21"/>
  <c r="I299" i="21"/>
  <c r="H252" i="21"/>
  <c r="F277" i="21"/>
  <c r="I285" i="21"/>
  <c r="F402" i="21"/>
  <c r="F358" i="21"/>
  <c r="G397" i="21"/>
  <c r="I258" i="21"/>
  <c r="I397" i="21"/>
  <c r="R338" i="8"/>
  <c r="T338" i="8" s="1"/>
  <c r="H292" i="21"/>
  <c r="H340" i="21"/>
  <c r="I252" i="21"/>
  <c r="H277" i="21"/>
  <c r="I402" i="21"/>
  <c r="R350" i="8"/>
  <c r="F326" i="21"/>
  <c r="I292" i="21"/>
  <c r="H377" i="21"/>
  <c r="H312" i="21"/>
  <c r="F340" i="21"/>
  <c r="G252" i="21"/>
  <c r="G390" i="21"/>
  <c r="R280" i="8"/>
  <c r="G358" i="21"/>
  <c r="H408" i="21"/>
  <c r="G326" i="21"/>
  <c r="G292" i="21"/>
  <c r="F377" i="21"/>
  <c r="F312" i="21"/>
  <c r="I333" i="21"/>
  <c r="I340" i="21"/>
  <c r="G408" i="21"/>
  <c r="H326" i="21"/>
  <c r="G333" i="21"/>
  <c r="I377" i="21"/>
  <c r="H271" i="21"/>
  <c r="F271" i="21"/>
  <c r="T358" i="8"/>
  <c r="I336" i="21"/>
  <c r="T709" i="8" l="1"/>
  <c r="T394" i="8"/>
  <c r="T362" i="8"/>
  <c r="T801" i="8"/>
  <c r="E798" i="21"/>
  <c r="D798" i="21" s="1"/>
  <c r="E74" i="21"/>
  <c r="D74" i="21" s="1"/>
  <c r="R320" i="8"/>
  <c r="T320" i="8" s="1"/>
  <c r="T465" i="8"/>
  <c r="R191" i="8"/>
  <c r="T392" i="8"/>
  <c r="E170" i="21"/>
  <c r="D170" i="21" s="1"/>
  <c r="E365" i="21"/>
  <c r="D365" i="21" s="1"/>
  <c r="R159" i="8"/>
  <c r="T608" i="8"/>
  <c r="R809" i="8"/>
  <c r="E178" i="21"/>
  <c r="D178" i="21" s="1"/>
  <c r="R785" i="8"/>
  <c r="T195" i="8"/>
  <c r="R400" i="8"/>
  <c r="R793" i="8"/>
  <c r="T793" i="8" s="1"/>
  <c r="R817" i="8"/>
  <c r="E393" i="21"/>
  <c r="D393" i="21" s="1"/>
  <c r="R769" i="8"/>
  <c r="R151" i="8"/>
  <c r="R183" i="8"/>
  <c r="E409" i="21"/>
  <c r="D409" i="21" s="1"/>
  <c r="E202" i="21"/>
  <c r="D202" i="21" s="1"/>
  <c r="E750" i="21"/>
  <c r="D750" i="21" s="1"/>
  <c r="T175" i="8"/>
  <c r="R761" i="8"/>
  <c r="T199" i="8"/>
  <c r="T408" i="8"/>
  <c r="T154" i="8"/>
  <c r="T527" i="8"/>
  <c r="T400" i="8"/>
  <c r="E737" i="21"/>
  <c r="D737" i="21" s="1"/>
  <c r="E299" i="21"/>
  <c r="D299" i="21" s="1"/>
  <c r="E482" i="21"/>
  <c r="D482" i="21" s="1"/>
  <c r="E518" i="21"/>
  <c r="D518" i="21" s="1"/>
  <c r="R274" i="8"/>
  <c r="T125" i="8"/>
  <c r="T371" i="8"/>
  <c r="R339" i="8"/>
  <c r="T339" i="8" s="1"/>
  <c r="E704" i="21"/>
  <c r="D704" i="21" s="1"/>
  <c r="R57" i="8"/>
  <c r="E180" i="21"/>
  <c r="D180" i="21" s="1"/>
  <c r="T747" i="8"/>
  <c r="T707" i="8"/>
  <c r="T699" i="8"/>
  <c r="T691" i="8"/>
  <c r="R407" i="8"/>
  <c r="R399" i="8"/>
  <c r="T399" i="8" s="1"/>
  <c r="R193" i="8"/>
  <c r="T193" i="8" s="1"/>
  <c r="R169" i="8"/>
  <c r="E688" i="21"/>
  <c r="D688" i="21" s="1"/>
  <c r="E164" i="21"/>
  <c r="D164" i="21" s="1"/>
  <c r="R771" i="8"/>
  <c r="T771" i="8" s="1"/>
  <c r="R683" i="8"/>
  <c r="T683" i="8" s="1"/>
  <c r="R81" i="8"/>
  <c r="T81" i="8" s="1"/>
  <c r="R755" i="8"/>
  <c r="T177" i="8"/>
  <c r="T161" i="8"/>
  <c r="T153" i="8"/>
  <c r="T145" i="8"/>
  <c r="E348" i="21"/>
  <c r="D348" i="21" s="1"/>
  <c r="E744" i="21"/>
  <c r="D744" i="21" s="1"/>
  <c r="R739" i="8"/>
  <c r="T739" i="8" s="1"/>
  <c r="R675" i="8"/>
  <c r="E352" i="21"/>
  <c r="D352" i="21" s="1"/>
  <c r="R185" i="8"/>
  <c r="E332" i="21"/>
  <c r="D332" i="21" s="1"/>
  <c r="R73" i="8"/>
  <c r="T73" i="8" s="1"/>
  <c r="R395" i="8"/>
  <c r="T395" i="8" s="1"/>
  <c r="E760" i="21"/>
  <c r="D760" i="21" s="1"/>
  <c r="R403" i="8"/>
  <c r="T403" i="8" s="1"/>
  <c r="E156" i="21"/>
  <c r="D156" i="21" s="1"/>
  <c r="E148" i="21"/>
  <c r="D148" i="21" s="1"/>
  <c r="R137" i="8"/>
  <c r="T137" i="8" s="1"/>
  <c r="T133" i="8"/>
  <c r="T178" i="8"/>
  <c r="T170" i="8"/>
  <c r="T162" i="8"/>
  <c r="T138" i="8"/>
  <c r="T106" i="8"/>
  <c r="T270" i="8"/>
  <c r="T246" i="8"/>
  <c r="T563" i="8"/>
  <c r="T551" i="8"/>
  <c r="T519" i="8"/>
  <c r="T511" i="8"/>
  <c r="T499" i="8"/>
  <c r="T495" i="8"/>
  <c r="T487" i="8"/>
  <c r="T479" i="8"/>
  <c r="R278" i="8"/>
  <c r="T278" i="8" s="1"/>
  <c r="R732" i="8"/>
  <c r="T732" i="8" s="1"/>
  <c r="R98" i="8"/>
  <c r="T98" i="8" s="1"/>
  <c r="E165" i="21"/>
  <c r="D165" i="21" s="1"/>
  <c r="T755" i="8"/>
  <c r="E546" i="21"/>
  <c r="D546" i="21" s="1"/>
  <c r="R772" i="8"/>
  <c r="T772" i="8" s="1"/>
  <c r="R812" i="8"/>
  <c r="T812" i="8" s="1"/>
  <c r="T93" i="8"/>
  <c r="R748" i="8"/>
  <c r="T748" i="8" s="1"/>
  <c r="T288" i="8"/>
  <c r="R531" i="8"/>
  <c r="T531" i="8" s="1"/>
  <c r="E61" i="21"/>
  <c r="D61" i="21" s="1"/>
  <c r="E486" i="21"/>
  <c r="D486" i="21" s="1"/>
  <c r="T109" i="8"/>
  <c r="T280" i="8"/>
  <c r="E271" i="21"/>
  <c r="D271" i="21" s="1"/>
  <c r="R459" i="8"/>
  <c r="T459" i="8" s="1"/>
  <c r="E526" i="21"/>
  <c r="D526" i="21" s="1"/>
  <c r="R294" i="8"/>
  <c r="T294" i="8" s="1"/>
  <c r="R467" i="8"/>
  <c r="T467" i="8" s="1"/>
  <c r="R146" i="8"/>
  <c r="T146" i="8" s="1"/>
  <c r="R202" i="8"/>
  <c r="T202" i="8" s="1"/>
  <c r="R491" i="8"/>
  <c r="T491" i="8" s="1"/>
  <c r="E498" i="21"/>
  <c r="D498" i="21" s="1"/>
  <c r="E793" i="21"/>
  <c r="D793" i="21" s="1"/>
  <c r="E753" i="21"/>
  <c r="D753" i="21" s="1"/>
  <c r="T130" i="8"/>
  <c r="T122" i="8"/>
  <c r="E181" i="21"/>
  <c r="D181" i="21" s="1"/>
  <c r="E454" i="21"/>
  <c r="D454" i="21" s="1"/>
  <c r="R186" i="8"/>
  <c r="R515" i="8"/>
  <c r="T515" i="8" s="1"/>
  <c r="R82" i="8"/>
  <c r="T82" i="8" s="1"/>
  <c r="E125" i="21"/>
  <c r="D125" i="21" s="1"/>
  <c r="R788" i="8"/>
  <c r="T788" i="8" s="1"/>
  <c r="E157" i="21"/>
  <c r="D157" i="21" s="1"/>
  <c r="E109" i="21"/>
  <c r="D109" i="21" s="1"/>
  <c r="R194" i="8"/>
  <c r="T194" i="8" s="1"/>
  <c r="E462" i="21"/>
  <c r="D462" i="21" s="1"/>
  <c r="R471" i="8"/>
  <c r="T471" i="8" s="1"/>
  <c r="R780" i="8"/>
  <c r="T780" i="8" s="1"/>
  <c r="R764" i="8"/>
  <c r="E801" i="21"/>
  <c r="D801" i="21" s="1"/>
  <c r="T101" i="8"/>
  <c r="E263" i="21"/>
  <c r="D263" i="21" s="1"/>
  <c r="R676" i="8"/>
  <c r="T676" i="8" s="1"/>
  <c r="T455" i="8"/>
  <c r="T668" i="8"/>
  <c r="E665" i="21"/>
  <c r="D665" i="21" s="1"/>
  <c r="E173" i="21"/>
  <c r="D173" i="21" s="1"/>
  <c r="E494" i="21"/>
  <c r="D494" i="21" s="1"/>
  <c r="R724" i="8"/>
  <c r="T724" i="8" s="1"/>
  <c r="R290" i="8"/>
  <c r="R114" i="8"/>
  <c r="T114" i="8" s="1"/>
  <c r="T779" i="8"/>
  <c r="T715" i="8"/>
  <c r="R692" i="8"/>
  <c r="T692" i="8" s="1"/>
  <c r="T58" i="8"/>
  <c r="T386" i="8"/>
  <c r="T298" i="8"/>
  <c r="T188" i="8"/>
  <c r="T277" i="8"/>
  <c r="T273" i="8"/>
  <c r="T566" i="8"/>
  <c r="T542" i="8"/>
  <c r="T534" i="8"/>
  <c r="T526" i="8"/>
  <c r="T510" i="8"/>
  <c r="T494" i="8"/>
  <c r="T470" i="8"/>
  <c r="T734" i="8"/>
  <c r="T718" i="8"/>
  <c r="T694" i="8"/>
  <c r="T296" i="8"/>
  <c r="R90" i="8"/>
  <c r="T90" i="8" s="1"/>
  <c r="E141" i="21"/>
  <c r="D141" i="21" s="1"/>
  <c r="E478" i="21"/>
  <c r="D478" i="21" s="1"/>
  <c r="E77" i="21"/>
  <c r="D77" i="21" s="1"/>
  <c r="R286" i="8"/>
  <c r="T286" i="8" s="1"/>
  <c r="T198" i="8"/>
  <c r="T250" i="8"/>
  <c r="D255" i="6"/>
  <c r="G255" i="6" s="1"/>
  <c r="D247" i="6"/>
  <c r="G247" i="6" s="1"/>
  <c r="D231" i="6"/>
  <c r="G231" i="6" s="1"/>
  <c r="D223" i="6"/>
  <c r="G223" i="6" s="1"/>
  <c r="D215" i="6"/>
  <c r="G215" i="6" s="1"/>
  <c r="D199" i="6"/>
  <c r="G199" i="6" s="1"/>
  <c r="D183" i="6"/>
  <c r="G183" i="6" s="1"/>
  <c r="D175" i="6"/>
  <c r="G175" i="6" s="1"/>
  <c r="D143" i="6"/>
  <c r="G143" i="6" s="1"/>
  <c r="D127" i="6"/>
  <c r="G127" i="6" s="1"/>
  <c r="D119" i="6"/>
  <c r="G119" i="6" s="1"/>
  <c r="D111" i="6"/>
  <c r="G111" i="6" s="1"/>
  <c r="T306" i="8"/>
  <c r="E282" i="21"/>
  <c r="D282" i="21" s="1"/>
  <c r="T159" i="8"/>
  <c r="T402" i="8"/>
  <c r="E79" i="21"/>
  <c r="D79" i="21" s="1"/>
  <c r="R702" i="8"/>
  <c r="T702" i="8" s="1"/>
  <c r="E87" i="21"/>
  <c r="D87" i="21" s="1"/>
  <c r="T290" i="8"/>
  <c r="R538" i="8"/>
  <c r="T538" i="8" s="1"/>
  <c r="E159" i="21"/>
  <c r="D159" i="21" s="1"/>
  <c r="T717" i="8"/>
  <c r="T757" i="8"/>
  <c r="R458" i="8"/>
  <c r="T458" i="8" s="1"/>
  <c r="T265" i="8"/>
  <c r="R486" i="8"/>
  <c r="T486" i="8" s="1"/>
  <c r="E453" i="21"/>
  <c r="D453" i="21" s="1"/>
  <c r="T454" i="8"/>
  <c r="R478" i="8"/>
  <c r="T478" i="8" s="1"/>
  <c r="T346" i="8"/>
  <c r="E481" i="21"/>
  <c r="D481" i="21" s="1"/>
  <c r="T501" i="8"/>
  <c r="T573" i="8"/>
  <c r="E565" i="21"/>
  <c r="D565" i="21" s="1"/>
  <c r="R261" i="8"/>
  <c r="T261" i="8" s="1"/>
  <c r="T330" i="8"/>
  <c r="R466" i="8"/>
  <c r="T466" i="8" s="1"/>
  <c r="E493" i="21"/>
  <c r="D493" i="21" s="1"/>
  <c r="R814" i="8"/>
  <c r="T814" i="8" s="1"/>
  <c r="T52" i="8"/>
  <c r="T156" i="8"/>
  <c r="T140" i="8"/>
  <c r="T506" i="8"/>
  <c r="T498" i="8"/>
  <c r="E715" i="21"/>
  <c r="D715" i="21" s="1"/>
  <c r="E541" i="21"/>
  <c r="D541" i="21" s="1"/>
  <c r="R550" i="8"/>
  <c r="T550" i="8" s="1"/>
  <c r="E731" i="21"/>
  <c r="D731" i="21" s="1"/>
  <c r="T151" i="8"/>
  <c r="R60" i="8"/>
  <c r="T60" i="8" s="1"/>
  <c r="R554" i="8"/>
  <c r="T554" i="8" s="1"/>
  <c r="E290" i="21"/>
  <c r="D290" i="21" s="1"/>
  <c r="T813" i="8"/>
  <c r="R518" i="8"/>
  <c r="T518" i="8" s="1"/>
  <c r="E557" i="21"/>
  <c r="D557" i="21" s="1"/>
  <c r="R742" i="8"/>
  <c r="T742" i="8" s="1"/>
  <c r="T257" i="8"/>
  <c r="R245" i="8"/>
  <c r="T245" i="8" s="1"/>
  <c r="E513" i="21"/>
  <c r="D513" i="21" s="1"/>
  <c r="E509" i="21"/>
  <c r="D509" i="21" s="1"/>
  <c r="R474" i="8"/>
  <c r="T474" i="8" s="1"/>
  <c r="E191" i="21"/>
  <c r="D191" i="21" s="1"/>
  <c r="R522" i="8"/>
  <c r="T522" i="8" s="1"/>
  <c r="T183" i="8"/>
  <c r="T773" i="8"/>
  <c r="E691" i="21"/>
  <c r="D691" i="21" s="1"/>
  <c r="T192" i="8"/>
  <c r="E286" i="21"/>
  <c r="D286" i="21" s="1"/>
  <c r="R670" i="8"/>
  <c r="T670" i="8" s="1"/>
  <c r="T678" i="8"/>
  <c r="D91" i="6"/>
  <c r="G91" i="6" s="1"/>
  <c r="E266" i="21"/>
  <c r="D266" i="21" s="1"/>
  <c r="E298" i="21"/>
  <c r="D298" i="21" s="1"/>
  <c r="T485" i="8"/>
  <c r="T781" i="8"/>
  <c r="E258" i="21"/>
  <c r="D258" i="21" s="1"/>
  <c r="R301" i="8"/>
  <c r="T301" i="8" s="1"/>
  <c r="R164" i="8"/>
  <c r="T164" i="8" s="1"/>
  <c r="R502" i="8"/>
  <c r="T502" i="8" s="1"/>
  <c r="E274" i="21"/>
  <c r="D274" i="21" s="1"/>
  <c r="T200" i="8"/>
  <c r="R293" i="8"/>
  <c r="T293" i="8" s="1"/>
  <c r="D27" i="6"/>
  <c r="G27" i="6" s="1"/>
  <c r="E270" i="21"/>
  <c r="D270" i="21" s="1"/>
  <c r="E55" i="21"/>
  <c r="D55" i="21" s="1"/>
  <c r="R562" i="8"/>
  <c r="R758" i="8"/>
  <c r="T758" i="8" s="1"/>
  <c r="R726" i="8"/>
  <c r="T726" i="8" s="1"/>
  <c r="R462" i="8"/>
  <c r="T462" i="8" s="1"/>
  <c r="E151" i="21"/>
  <c r="D151" i="21" s="1"/>
  <c r="D329" i="6"/>
  <c r="G329" i="6" s="1"/>
  <c r="D321" i="6"/>
  <c r="G321" i="6" s="1"/>
  <c r="D297" i="6"/>
  <c r="G297" i="6" s="1"/>
  <c r="D289" i="6"/>
  <c r="G289" i="6" s="1"/>
  <c r="D273" i="6"/>
  <c r="G273" i="6" s="1"/>
  <c r="D265" i="6"/>
  <c r="G265" i="6" s="1"/>
  <c r="D249" i="6"/>
  <c r="G249" i="6" s="1"/>
  <c r="D217" i="6"/>
  <c r="G217" i="6" s="1"/>
  <c r="D193" i="6"/>
  <c r="G193" i="6" s="1"/>
  <c r="D177" i="6"/>
  <c r="G177" i="6" s="1"/>
  <c r="D169" i="6"/>
  <c r="G169" i="6" s="1"/>
  <c r="D161" i="6"/>
  <c r="G161" i="6" s="1"/>
  <c r="D153" i="6"/>
  <c r="G153" i="6" s="1"/>
  <c r="D137" i="6"/>
  <c r="G137" i="6" s="1"/>
  <c r="T725" i="8"/>
  <c r="R782" i="8"/>
  <c r="T782" i="8" s="1"/>
  <c r="E605" i="21"/>
  <c r="D605" i="21" s="1"/>
  <c r="R68" i="8"/>
  <c r="R546" i="8"/>
  <c r="T546" i="8" s="1"/>
  <c r="T269" i="8"/>
  <c r="D279" i="6"/>
  <c r="G279" i="6" s="1"/>
  <c r="T289" i="8"/>
  <c r="T406" i="8"/>
  <c r="T706" i="8"/>
  <c r="T79" i="8"/>
  <c r="T71" i="8"/>
  <c r="T404" i="8"/>
  <c r="T388" i="8"/>
  <c r="T372" i="8"/>
  <c r="T368" i="8"/>
  <c r="T352" i="8"/>
  <c r="T165" i="8"/>
  <c r="T141" i="8"/>
  <c r="T476" i="8"/>
  <c r="E66" i="21"/>
  <c r="D66" i="21" s="1"/>
  <c r="R384" i="8"/>
  <c r="T384" i="8" s="1"/>
  <c r="E389" i="21"/>
  <c r="D389" i="21" s="1"/>
  <c r="E751" i="21"/>
  <c r="D751" i="21" s="1"/>
  <c r="T123" i="8"/>
  <c r="R181" i="8"/>
  <c r="T181" i="8" s="1"/>
  <c r="E775" i="21"/>
  <c r="D775" i="21" s="1"/>
  <c r="T131" i="8"/>
  <c r="R746" i="8"/>
  <c r="T746" i="8" s="1"/>
  <c r="T473" i="8"/>
  <c r="R698" i="8"/>
  <c r="T698" i="8" s="1"/>
  <c r="T500" i="8"/>
  <c r="D352" i="6"/>
  <c r="G352" i="6" s="1"/>
  <c r="D344" i="6"/>
  <c r="G344" i="6" s="1"/>
  <c r="D336" i="6"/>
  <c r="G336" i="6" s="1"/>
  <c r="D328" i="6"/>
  <c r="G328" i="6" s="1"/>
  <c r="D320" i="6"/>
  <c r="G320" i="6" s="1"/>
  <c r="D312" i="6"/>
  <c r="G312" i="6" s="1"/>
  <c r="D304" i="6"/>
  <c r="G304" i="6" s="1"/>
  <c r="D296" i="6"/>
  <c r="G296" i="6" s="1"/>
  <c r="D256" i="6"/>
  <c r="G256" i="6" s="1"/>
  <c r="D248" i="6"/>
  <c r="G248" i="6" s="1"/>
  <c r="D240" i="6"/>
  <c r="G240" i="6" s="1"/>
  <c r="D232" i="6"/>
  <c r="G232" i="6" s="1"/>
  <c r="D224" i="6"/>
  <c r="G224" i="6" s="1"/>
  <c r="D200" i="6"/>
  <c r="G200" i="6" s="1"/>
  <c r="D192" i="6"/>
  <c r="G192" i="6" s="1"/>
  <c r="D184" i="6"/>
  <c r="G184" i="6" s="1"/>
  <c r="D176" i="6"/>
  <c r="G176" i="6" s="1"/>
  <c r="D160" i="6"/>
  <c r="G160" i="6" s="1"/>
  <c r="D144" i="6"/>
  <c r="G144" i="6" s="1"/>
  <c r="D136" i="6"/>
  <c r="G136" i="6" s="1"/>
  <c r="R87" i="8"/>
  <c r="R340" i="8"/>
  <c r="T340" i="8" s="1"/>
  <c r="E199" i="21"/>
  <c r="D199" i="21" s="1"/>
  <c r="T785" i="8"/>
  <c r="E369" i="21"/>
  <c r="D369" i="21" s="1"/>
  <c r="E791" i="21"/>
  <c r="D791" i="21" s="1"/>
  <c r="R55" i="8"/>
  <c r="T55" i="8" s="1"/>
  <c r="T604" i="8"/>
  <c r="T489" i="8"/>
  <c r="R94" i="8"/>
  <c r="T94" i="8" s="1"/>
  <c r="T310" i="8"/>
  <c r="R376" i="8"/>
  <c r="T376" i="8" s="1"/>
  <c r="R348" i="8"/>
  <c r="T348" i="8" s="1"/>
  <c r="D333" i="6"/>
  <c r="G333" i="6" s="1"/>
  <c r="D309" i="6"/>
  <c r="G309" i="6" s="1"/>
  <c r="D301" i="6"/>
  <c r="G301" i="6" s="1"/>
  <c r="D293" i="6"/>
  <c r="G293" i="6" s="1"/>
  <c r="D277" i="6"/>
  <c r="G277" i="6" s="1"/>
  <c r="D269" i="6"/>
  <c r="G269" i="6" s="1"/>
  <c r="D253" i="6"/>
  <c r="G253" i="6" s="1"/>
  <c r="D237" i="6"/>
  <c r="G237" i="6" s="1"/>
  <c r="D229" i="6"/>
  <c r="G229" i="6" s="1"/>
  <c r="D213" i="6"/>
  <c r="G213" i="6" s="1"/>
  <c r="D205" i="6"/>
  <c r="G205" i="6" s="1"/>
  <c r="D197" i="6"/>
  <c r="G197" i="6" s="1"/>
  <c r="D189" i="6"/>
  <c r="G189" i="6" s="1"/>
  <c r="D141" i="6"/>
  <c r="G141" i="6" s="1"/>
  <c r="D133" i="6"/>
  <c r="G133" i="6" s="1"/>
  <c r="D125" i="6"/>
  <c r="G125" i="6" s="1"/>
  <c r="D117" i="6"/>
  <c r="G117" i="6" s="1"/>
  <c r="D109" i="6"/>
  <c r="G109" i="6" s="1"/>
  <c r="D101" i="6"/>
  <c r="G101" i="6" s="1"/>
  <c r="T714" i="8"/>
  <c r="T350" i="8"/>
  <c r="E703" i="21"/>
  <c r="D703" i="21" s="1"/>
  <c r="E353" i="21"/>
  <c r="D353" i="21" s="1"/>
  <c r="E381" i="21"/>
  <c r="D381" i="21" s="1"/>
  <c r="T532" i="8"/>
  <c r="E767" i="21"/>
  <c r="D767" i="21" s="1"/>
  <c r="R344" i="8"/>
  <c r="T344" i="8" s="1"/>
  <c r="E121" i="21"/>
  <c r="D121" i="21" s="1"/>
  <c r="E405" i="21"/>
  <c r="D405" i="21" s="1"/>
  <c r="R786" i="8"/>
  <c r="T786" i="8" s="1"/>
  <c r="R360" i="8"/>
  <c r="T360" i="8" s="1"/>
  <c r="R682" i="8"/>
  <c r="T682" i="8" s="1"/>
  <c r="E82" i="21"/>
  <c r="D82" i="21" s="1"/>
  <c r="E129" i="21"/>
  <c r="D129" i="21" s="1"/>
  <c r="E144" i="21"/>
  <c r="D144" i="21" s="1"/>
  <c r="T769" i="8"/>
  <c r="R203" i="8"/>
  <c r="T203" i="8" s="1"/>
  <c r="R674" i="8"/>
  <c r="T674" i="8" s="1"/>
  <c r="E807" i="21"/>
  <c r="D807" i="21" s="1"/>
  <c r="T809" i="8"/>
  <c r="R762" i="8"/>
  <c r="T762" i="8" s="1"/>
  <c r="E373" i="21"/>
  <c r="D373" i="21" s="1"/>
  <c r="R157" i="8"/>
  <c r="T157" i="8" s="1"/>
  <c r="D82" i="6"/>
  <c r="G82" i="6" s="1"/>
  <c r="E113" i="21"/>
  <c r="D113" i="21" s="1"/>
  <c r="R690" i="8"/>
  <c r="T690" i="8" s="1"/>
  <c r="E105" i="21"/>
  <c r="D105" i="21" s="1"/>
  <c r="D327" i="6"/>
  <c r="G327" i="6" s="1"/>
  <c r="D303" i="6"/>
  <c r="G303" i="6" s="1"/>
  <c r="T84" i="8"/>
  <c r="T405" i="8"/>
  <c r="T373" i="8"/>
  <c r="T329" i="8"/>
  <c r="E675" i="21"/>
  <c r="D675" i="21" s="1"/>
  <c r="T671" i="8"/>
  <c r="D89" i="6"/>
  <c r="G89" i="6" s="1"/>
  <c r="D81" i="6"/>
  <c r="G81" i="6" s="1"/>
  <c r="D73" i="6"/>
  <c r="G73" i="6" s="1"/>
  <c r="D57" i="6"/>
  <c r="G57" i="6" s="1"/>
  <c r="D25" i="6"/>
  <c r="G25" i="6" s="1"/>
  <c r="T256" i="8"/>
  <c r="T482" i="8"/>
  <c r="R124" i="8"/>
  <c r="T124" i="8" s="1"/>
  <c r="D63" i="6"/>
  <c r="G63" i="6" s="1"/>
  <c r="D55" i="6"/>
  <c r="G55" i="6" s="1"/>
  <c r="D47" i="6"/>
  <c r="G47" i="6" s="1"/>
  <c r="D39" i="6"/>
  <c r="G39" i="6" s="1"/>
  <c r="T53" i="8"/>
  <c r="E805" i="21"/>
  <c r="D805" i="21" s="1"/>
  <c r="T67" i="8"/>
  <c r="T108" i="8"/>
  <c r="E334" i="21"/>
  <c r="D334" i="21" s="1"/>
  <c r="R313" i="8"/>
  <c r="T313" i="8" s="1"/>
  <c r="T610" i="8"/>
  <c r="T673" i="8"/>
  <c r="T457" i="8"/>
  <c r="T817" i="8"/>
  <c r="D79" i="6"/>
  <c r="G79" i="6" s="1"/>
  <c r="T407" i="8"/>
  <c r="R800" i="8"/>
  <c r="T800" i="8" s="1"/>
  <c r="E338" i="21"/>
  <c r="D338" i="21" s="1"/>
  <c r="R389" i="8"/>
  <c r="T389" i="8" s="1"/>
  <c r="D238" i="6"/>
  <c r="G238" i="6" s="1"/>
  <c r="D174" i="6"/>
  <c r="G174" i="6" s="1"/>
  <c r="D150" i="6"/>
  <c r="G150" i="6" s="1"/>
  <c r="D134" i="6"/>
  <c r="G134" i="6" s="1"/>
  <c r="R353" i="8"/>
  <c r="T353" i="8" s="1"/>
  <c r="E386" i="21"/>
  <c r="D386" i="21" s="1"/>
  <c r="R784" i="8"/>
  <c r="T784" i="8" s="1"/>
  <c r="R720" i="8"/>
  <c r="T720" i="8" s="1"/>
  <c r="T68" i="8"/>
  <c r="T147" i="8"/>
  <c r="T115" i="8"/>
  <c r="T83" i="8"/>
  <c r="T398" i="8"/>
  <c r="T334" i="8"/>
  <c r="T318" i="8"/>
  <c r="T745" i="8"/>
  <c r="T721" i="8"/>
  <c r="E362" i="21"/>
  <c r="D362" i="21" s="1"/>
  <c r="R309" i="8"/>
  <c r="T279" i="8"/>
  <c r="E709" i="21"/>
  <c r="D709" i="21" s="1"/>
  <c r="E394" i="21"/>
  <c r="D394" i="21" s="1"/>
  <c r="R139" i="8"/>
  <c r="T139" i="8" s="1"/>
  <c r="R744" i="8"/>
  <c r="T744" i="8" s="1"/>
  <c r="E725" i="21"/>
  <c r="D725" i="21" s="1"/>
  <c r="E111" i="21"/>
  <c r="D111" i="21" s="1"/>
  <c r="T365" i="8"/>
  <c r="T357" i="8"/>
  <c r="T333" i="8"/>
  <c r="T808" i="8"/>
  <c r="T704" i="8"/>
  <c r="E350" i="21"/>
  <c r="D350" i="21" s="1"/>
  <c r="R171" i="8"/>
  <c r="T171" i="8" s="1"/>
  <c r="R792" i="8"/>
  <c r="T792" i="8" s="1"/>
  <c r="E693" i="21"/>
  <c r="D693" i="21" s="1"/>
  <c r="T189" i="8"/>
  <c r="E330" i="21"/>
  <c r="D330" i="21" s="1"/>
  <c r="R325" i="8"/>
  <c r="T325" i="8" s="1"/>
  <c r="E166" i="21"/>
  <c r="D166" i="21" s="1"/>
  <c r="R680" i="8"/>
  <c r="T680" i="8" s="1"/>
  <c r="R116" i="8"/>
  <c r="T116" i="8" s="1"/>
  <c r="E342" i="21"/>
  <c r="D342" i="21" s="1"/>
  <c r="E306" i="21"/>
  <c r="D306" i="21" s="1"/>
  <c r="R409" i="8"/>
  <c r="T409" i="8" s="1"/>
  <c r="E701" i="21"/>
  <c r="D701" i="21" s="1"/>
  <c r="T602" i="8"/>
  <c r="T770" i="8"/>
  <c r="R155" i="8"/>
  <c r="T155" i="8" s="1"/>
  <c r="T185" i="8"/>
  <c r="E366" i="21"/>
  <c r="D366" i="21" s="1"/>
  <c r="T570" i="8"/>
  <c r="R815" i="8"/>
  <c r="T815" i="8" s="1"/>
  <c r="E150" i="21"/>
  <c r="D150" i="21" s="1"/>
  <c r="T562" i="8"/>
  <c r="R768" i="8"/>
  <c r="T768" i="8" s="1"/>
  <c r="T778" i="8"/>
  <c r="E685" i="21"/>
  <c r="D685" i="21" s="1"/>
  <c r="E406" i="21"/>
  <c r="D406" i="21" s="1"/>
  <c r="D72" i="6"/>
  <c r="G72" i="6" s="1"/>
  <c r="E374" i="21"/>
  <c r="D374" i="21" s="1"/>
  <c r="R397" i="8"/>
  <c r="T397" i="8" s="1"/>
  <c r="E346" i="21"/>
  <c r="D346" i="21" s="1"/>
  <c r="E358" i="21"/>
  <c r="D358" i="21" s="1"/>
  <c r="R381" i="8"/>
  <c r="T381" i="8" s="1"/>
  <c r="T669" i="8"/>
  <c r="R92" i="8"/>
  <c r="T92" i="8" s="1"/>
  <c r="R377" i="8"/>
  <c r="T377" i="8" s="1"/>
  <c r="E773" i="21"/>
  <c r="D773" i="21" s="1"/>
  <c r="D350" i="6"/>
  <c r="G350" i="6" s="1"/>
  <c r="D342" i="6"/>
  <c r="G342" i="6" s="1"/>
  <c r="D318" i="6"/>
  <c r="G318" i="6" s="1"/>
  <c r="D310" i="6"/>
  <c r="G310" i="6" s="1"/>
  <c r="D286" i="6"/>
  <c r="G286" i="6" s="1"/>
  <c r="D278" i="6"/>
  <c r="G278" i="6" s="1"/>
  <c r="D270" i="6"/>
  <c r="G270" i="6" s="1"/>
  <c r="D262" i="6"/>
  <c r="G262" i="6" s="1"/>
  <c r="D254" i="6"/>
  <c r="G254" i="6" s="1"/>
  <c r="T401" i="8"/>
  <c r="T361" i="8"/>
  <c r="T345" i="8"/>
  <c r="T337" i="8"/>
  <c r="T305" i="8"/>
  <c r="D95" i="6"/>
  <c r="G95" i="6" s="1"/>
  <c r="D48" i="6"/>
  <c r="G48" i="6" s="1"/>
  <c r="T75" i="8"/>
  <c r="T390" i="8"/>
  <c r="T99" i="8"/>
  <c r="T759" i="8"/>
  <c r="T719" i="8"/>
  <c r="T703" i="8"/>
  <c r="T695" i="8"/>
  <c r="T687" i="8"/>
  <c r="T609" i="8"/>
  <c r="T798" i="8"/>
  <c r="T790" i="8"/>
  <c r="T107" i="8"/>
  <c r="T163" i="8"/>
  <c r="T521" i="8"/>
  <c r="T262" i="8"/>
  <c r="T258" i="8"/>
  <c r="T254" i="8"/>
  <c r="T599" i="8"/>
  <c r="T591" i="8"/>
  <c r="T575" i="8"/>
  <c r="T567" i="8"/>
  <c r="T547" i="8"/>
  <c r="T539" i="8"/>
  <c r="T561" i="8"/>
  <c r="T379" i="8"/>
  <c r="T363" i="8"/>
  <c r="T351" i="8"/>
  <c r="T323" i="8"/>
  <c r="T191" i="8"/>
  <c r="T134" i="8"/>
  <c r="T70" i="8"/>
  <c r="T764" i="8"/>
  <c r="B56" i="16"/>
  <c r="D6" i="19" s="1"/>
  <c r="T190" i="8"/>
  <c r="T182" i="8"/>
  <c r="T127" i="8"/>
  <c r="T119" i="8"/>
  <c r="T103" i="8"/>
  <c r="T87" i="8"/>
  <c r="T72" i="8"/>
  <c r="T761" i="8"/>
  <c r="E161" i="21"/>
  <c r="D161" i="21" s="1"/>
  <c r="E75" i="21"/>
  <c r="D75" i="21" s="1"/>
  <c r="E106" i="21"/>
  <c r="D106" i="21" s="1"/>
  <c r="E574" i="21"/>
  <c r="D574" i="21" s="1"/>
  <c r="E700" i="21"/>
  <c r="D700" i="21" s="1"/>
  <c r="E364" i="21"/>
  <c r="D364" i="21" s="1"/>
  <c r="R583" i="8"/>
  <c r="T583" i="8" s="1"/>
  <c r="E130" i="21"/>
  <c r="D130" i="21" s="1"/>
  <c r="R266" i="8"/>
  <c r="T266" i="8" s="1"/>
  <c r="E372" i="21"/>
  <c r="D372" i="21" s="1"/>
  <c r="T564" i="8"/>
  <c r="T264" i="8"/>
  <c r="R767" i="8"/>
  <c r="T767" i="8" s="1"/>
  <c r="E251" i="21"/>
  <c r="D251" i="21" s="1"/>
  <c r="R375" i="8"/>
  <c r="T375" i="8" s="1"/>
  <c r="E380" i="21"/>
  <c r="D380" i="21" s="1"/>
  <c r="E570" i="21"/>
  <c r="D570" i="21" s="1"/>
  <c r="E193" i="21"/>
  <c r="D193" i="21" s="1"/>
  <c r="E566" i="21"/>
  <c r="D566" i="21" s="1"/>
  <c r="R142" i="8"/>
  <c r="T142" i="8" s="1"/>
  <c r="E594" i="21"/>
  <c r="D594" i="21" s="1"/>
  <c r="E598" i="21"/>
  <c r="D598" i="21" s="1"/>
  <c r="E562" i="21"/>
  <c r="D562" i="21" s="1"/>
  <c r="E795" i="21"/>
  <c r="D795" i="21" s="1"/>
  <c r="E676" i="21"/>
  <c r="D676" i="21" s="1"/>
  <c r="R64" i="8"/>
  <c r="T64" i="8" s="1"/>
  <c r="T335" i="8"/>
  <c r="R315" i="8"/>
  <c r="T315" i="8" s="1"/>
  <c r="R319" i="8"/>
  <c r="T319" i="8" s="1"/>
  <c r="E255" i="21"/>
  <c r="D255" i="21" s="1"/>
  <c r="E586" i="21"/>
  <c r="D586" i="21" s="1"/>
  <c r="E740" i="21"/>
  <c r="D740" i="21" s="1"/>
  <c r="E247" i="21"/>
  <c r="D247" i="21" s="1"/>
  <c r="R307" i="8"/>
  <c r="T307" i="8" s="1"/>
  <c r="R174" i="8"/>
  <c r="T174" i="8" s="1"/>
  <c r="E122" i="21"/>
  <c r="D122" i="21" s="1"/>
  <c r="R111" i="8"/>
  <c r="T111" i="8" s="1"/>
  <c r="E538" i="21"/>
  <c r="D538" i="21" s="1"/>
  <c r="E153" i="21"/>
  <c r="D153" i="21" s="1"/>
  <c r="R383" i="8"/>
  <c r="T383" i="8" s="1"/>
  <c r="E259" i="21"/>
  <c r="D259" i="21" s="1"/>
  <c r="R555" i="8"/>
  <c r="T555" i="8" s="1"/>
  <c r="E590" i="21"/>
  <c r="D590" i="21" s="1"/>
  <c r="E368" i="21"/>
  <c r="D368" i="21" s="1"/>
  <c r="E324" i="21"/>
  <c r="D324" i="21" s="1"/>
  <c r="E787" i="21"/>
  <c r="D787" i="21" s="1"/>
  <c r="T684" i="8"/>
  <c r="R579" i="8"/>
  <c r="T579" i="8" s="1"/>
  <c r="R56" i="8"/>
  <c r="T56" i="8" s="1"/>
  <c r="R311" i="8"/>
  <c r="T311" i="8" s="1"/>
  <c r="E550" i="21"/>
  <c r="D550" i="21" s="1"/>
  <c r="T679" i="8"/>
  <c r="T393" i="8"/>
  <c r="R343" i="8"/>
  <c r="T343" i="8" s="1"/>
  <c r="R775" i="8"/>
  <c r="T775" i="8" s="1"/>
  <c r="E336" i="21"/>
  <c r="D336" i="21" s="1"/>
  <c r="R603" i="8"/>
  <c r="T603" i="8" s="1"/>
  <c r="T63" i="8"/>
  <c r="R543" i="8"/>
  <c r="T543" i="8" s="1"/>
  <c r="R806" i="8"/>
  <c r="T806" i="8" s="1"/>
  <c r="R355" i="8"/>
  <c r="T355" i="8" s="1"/>
  <c r="E558" i="21"/>
  <c r="D558" i="21" s="1"/>
  <c r="T158" i="8"/>
  <c r="T150" i="8"/>
  <c r="T382" i="8"/>
  <c r="T370" i="8"/>
  <c r="T545" i="8"/>
  <c r="T537" i="8"/>
  <c r="T484" i="8"/>
  <c r="T743" i="8"/>
  <c r="T756" i="8"/>
  <c r="T763" i="8"/>
  <c r="T173" i="8"/>
  <c r="T598" i="8"/>
  <c r="T578" i="8"/>
  <c r="T513" i="8"/>
  <c r="T460" i="8"/>
  <c r="T811" i="8"/>
  <c r="T787" i="8"/>
  <c r="T180" i="8"/>
  <c r="T148" i="8"/>
  <c r="T367" i="8"/>
  <c r="T477" i="8"/>
  <c r="T201" i="8"/>
  <c r="T85" i="8"/>
  <c r="T61" i="8"/>
  <c r="T299" i="8"/>
  <c r="T295" i="8"/>
  <c r="T283" i="8"/>
  <c r="T490" i="8"/>
  <c r="T708" i="8"/>
  <c r="T740" i="8"/>
  <c r="T62" i="8"/>
  <c r="T285" i="8"/>
  <c r="T592" i="8"/>
  <c r="T512" i="8"/>
  <c r="T488" i="8"/>
  <c r="T91" i="8"/>
  <c r="T380" i="8"/>
  <c r="T336" i="8"/>
  <c r="T328" i="8"/>
  <c r="T304" i="8"/>
  <c r="T723" i="8"/>
  <c r="T580" i="8"/>
  <c r="T548" i="8"/>
  <c r="T796" i="8"/>
  <c r="T259" i="8"/>
  <c r="T675" i="8"/>
  <c r="T272" i="8"/>
  <c r="T169" i="8"/>
  <c r="T503" i="8"/>
  <c r="T738" i="8"/>
  <c r="T730" i="8"/>
  <c r="T129" i="8"/>
  <c r="T97" i="8"/>
  <c r="T804" i="8"/>
  <c r="T167" i="8"/>
  <c r="T601" i="8"/>
  <c r="T520" i="8"/>
  <c r="T774" i="8"/>
  <c r="T728" i="8"/>
  <c r="D3" i="6"/>
  <c r="B19" i="12"/>
  <c r="D6" i="17"/>
  <c r="R287" i="8"/>
  <c r="T287" i="8" s="1"/>
  <c r="R324" i="8"/>
  <c r="T324" i="8" s="1"/>
  <c r="T544" i="8"/>
  <c r="R464" i="8"/>
  <c r="T464" i="8" s="1"/>
  <c r="E544" i="21"/>
  <c r="D544" i="21" s="1"/>
  <c r="E784" i="21"/>
  <c r="D784" i="21" s="1"/>
  <c r="R686" i="8"/>
  <c r="T686" i="8" s="1"/>
  <c r="R507" i="8"/>
  <c r="T507" i="8" s="1"/>
  <c r="E94" i="21"/>
  <c r="D94" i="21" s="1"/>
  <c r="E489" i="21"/>
  <c r="D489" i="21" s="1"/>
  <c r="T816" i="8"/>
  <c r="R611" i="8"/>
  <c r="T611" i="8" s="1"/>
  <c r="R700" i="8"/>
  <c r="T700" i="8" s="1"/>
  <c r="T553" i="8"/>
  <c r="E132" i="21"/>
  <c r="D132" i="21" s="1"/>
  <c r="E88" i="21"/>
  <c r="D88" i="21" s="1"/>
  <c r="T78" i="8"/>
  <c r="T753" i="8"/>
  <c r="E510" i="21"/>
  <c r="D510" i="21" s="1"/>
  <c r="E305" i="21"/>
  <c r="D305" i="21" s="1"/>
  <c r="R456" i="8"/>
  <c r="T456" i="8" s="1"/>
  <c r="E808" i="21"/>
  <c r="D808" i="21" s="1"/>
  <c r="E552" i="21"/>
  <c r="D552" i="21" s="1"/>
  <c r="E476" i="21"/>
  <c r="D476" i="21" s="1"/>
  <c r="E597" i="21"/>
  <c r="D597" i="21" s="1"/>
  <c r="R271" i="8"/>
  <c r="T271" i="8" s="1"/>
  <c r="D130" i="6"/>
  <c r="G130" i="6" s="1"/>
  <c r="T96" i="8"/>
  <c r="T76" i="8"/>
  <c r="T810" i="8"/>
  <c r="R387" i="8"/>
  <c r="T387" i="8" s="1"/>
  <c r="R291" i="8"/>
  <c r="T291" i="8" s="1"/>
  <c r="E138" i="21"/>
  <c r="D138" i="21" s="1"/>
  <c r="R166" i="8"/>
  <c r="T166" i="8" s="1"/>
  <c r="R396" i="8"/>
  <c r="T396" i="8" s="1"/>
  <c r="R77" i="8"/>
  <c r="T77" i="8" s="1"/>
  <c r="E502" i="21"/>
  <c r="D502" i="21" s="1"/>
  <c r="E735" i="21"/>
  <c r="D735" i="21" s="1"/>
  <c r="E540" i="21"/>
  <c r="D540" i="21" s="1"/>
  <c r="E705" i="21"/>
  <c r="D705" i="21" s="1"/>
  <c r="E64" i="21"/>
  <c r="D64" i="21" s="1"/>
  <c r="T612" i="8"/>
  <c r="E337" i="21"/>
  <c r="D337" i="21" s="1"/>
  <c r="E383" i="21"/>
  <c r="D383" i="21" s="1"/>
  <c r="R275" i="8"/>
  <c r="T275" i="8" s="1"/>
  <c r="E519" i="21"/>
  <c r="D519" i="21" s="1"/>
  <c r="R308" i="8"/>
  <c r="T308" i="8" s="1"/>
  <c r="E771" i="21"/>
  <c r="D771" i="21" s="1"/>
  <c r="E577" i="21"/>
  <c r="D577" i="21" s="1"/>
  <c r="R187" i="8"/>
  <c r="T187" i="8" s="1"/>
  <c r="T57" i="8"/>
  <c r="E183" i="21"/>
  <c r="D183" i="21" s="1"/>
  <c r="R586" i="8"/>
  <c r="T586" i="8" s="1"/>
  <c r="R316" i="8"/>
  <c r="T316" i="8" s="1"/>
  <c r="R582" i="8"/>
  <c r="T582" i="8" s="1"/>
  <c r="T541" i="8"/>
  <c r="T126" i="8"/>
  <c r="R54" i="8"/>
  <c r="T54" i="8" s="1"/>
  <c r="E176" i="21"/>
  <c r="D176" i="21" s="1"/>
  <c r="T186" i="8"/>
  <c r="E713" i="21"/>
  <c r="D713" i="21" s="1"/>
  <c r="R267" i="8"/>
  <c r="T267" i="8" s="1"/>
  <c r="R121" i="8"/>
  <c r="T121" i="8" s="1"/>
  <c r="E720" i="21"/>
  <c r="D720" i="21" s="1"/>
  <c r="E300" i="21"/>
  <c r="D300" i="21" s="1"/>
  <c r="R481" i="8"/>
  <c r="T481" i="8" s="1"/>
  <c r="T117" i="8"/>
  <c r="T281" i="8"/>
  <c r="T697" i="8"/>
  <c r="E296" i="21"/>
  <c r="D296" i="21" s="1"/>
  <c r="E329" i="21"/>
  <c r="D329" i="21" s="1"/>
  <c r="T309" i="8"/>
  <c r="R607" i="8"/>
  <c r="T607" i="8" s="1"/>
  <c r="T536" i="8"/>
  <c r="E100" i="21"/>
  <c r="D100" i="21" s="1"/>
  <c r="E548" i="21"/>
  <c r="D548" i="21" s="1"/>
  <c r="R391" i="8"/>
  <c r="T391" i="8" s="1"/>
  <c r="E727" i="21"/>
  <c r="D727" i="21" s="1"/>
  <c r="R557" i="8"/>
  <c r="T557" i="8" s="1"/>
  <c r="R752" i="8"/>
  <c r="T752" i="8" s="1"/>
  <c r="R516" i="8"/>
  <c r="T516" i="8" s="1"/>
  <c r="T468" i="8"/>
  <c r="D99" i="6"/>
  <c r="G99" i="6" s="1"/>
  <c r="T497" i="8"/>
  <c r="T688" i="8"/>
  <c r="R332" i="8"/>
  <c r="T332" i="8" s="1"/>
  <c r="T66" i="8"/>
  <c r="E536" i="21"/>
  <c r="D536" i="21" s="1"/>
  <c r="R369" i="8"/>
  <c r="T369" i="8" s="1"/>
  <c r="T696" i="8"/>
  <c r="R594" i="8"/>
  <c r="T594" i="8" s="1"/>
  <c r="R113" i="8"/>
  <c r="T113" i="8" s="1"/>
  <c r="R105" i="8"/>
  <c r="T105" i="8" s="1"/>
  <c r="R69" i="8"/>
  <c r="T69" i="8" s="1"/>
  <c r="D317" i="6"/>
  <c r="G317" i="6" s="1"/>
  <c r="T789" i="8"/>
  <c r="D92" i="6"/>
  <c r="G92" i="6" s="1"/>
  <c r="D30" i="6"/>
  <c r="G30" i="6" s="1"/>
  <c r="T143" i="8"/>
  <c r="T135" i="8"/>
  <c r="T297" i="8"/>
  <c r="T179" i="8"/>
  <c r="T364" i="8"/>
  <c r="T331" i="8"/>
  <c r="T791" i="8"/>
  <c r="D332" i="6"/>
  <c r="G332" i="6" s="1"/>
  <c r="D324" i="6"/>
  <c r="G324" i="6" s="1"/>
  <c r="T584" i="8"/>
  <c r="T712" i="8"/>
  <c r="D74" i="6"/>
  <c r="G74" i="6" s="1"/>
  <c r="T558" i="8"/>
  <c r="T716" i="8"/>
  <c r="T710" i="8"/>
  <c r="T59" i="8"/>
  <c r="T51" i="8"/>
  <c r="T374" i="8"/>
  <c r="T672" i="8"/>
  <c r="D49" i="6"/>
  <c r="G49" i="6" s="1"/>
  <c r="T341" i="8"/>
  <c r="T589" i="8"/>
  <c r="T559" i="8"/>
  <c r="D345" i="6"/>
  <c r="G345" i="6" s="1"/>
  <c r="D337" i="6"/>
  <c r="G337" i="6" s="1"/>
  <c r="T274" i="8"/>
  <c r="T605" i="8"/>
  <c r="T549" i="8"/>
  <c r="T533" i="8"/>
  <c r="T509" i="8"/>
  <c r="T776" i="8"/>
  <c r="D86" i="6"/>
  <c r="G86" i="6" s="1"/>
  <c r="D24" i="6"/>
  <c r="G24" i="6" s="1"/>
  <c r="T354" i="8"/>
  <c r="T483" i="8"/>
  <c r="T681" i="8"/>
  <c r="D351" i="6"/>
  <c r="G351" i="6" s="1"/>
  <c r="D23" i="6"/>
  <c r="G23" i="6" s="1"/>
  <c r="T260" i="8"/>
  <c r="T569" i="8"/>
  <c r="R263" i="8"/>
  <c r="T263" i="8" s="1"/>
  <c r="E62" i="21"/>
  <c r="D62" i="21" s="1"/>
  <c r="E505" i="21"/>
  <c r="D505" i="21" s="1"/>
  <c r="E146" i="21"/>
  <c r="D146" i="21" s="1"/>
  <c r="R95" i="8"/>
  <c r="T95" i="8" s="1"/>
  <c r="E98" i="21"/>
  <c r="D98" i="21" s="1"/>
  <c r="E355" i="21"/>
  <c r="D355" i="21" s="1"/>
  <c r="R312" i="8"/>
  <c r="T312" i="8" s="1"/>
  <c r="E313" i="21"/>
  <c r="D313" i="21" s="1"/>
  <c r="R524" i="8"/>
  <c r="T524" i="8" s="1"/>
  <c r="E491" i="21"/>
  <c r="D491" i="21" s="1"/>
  <c r="R492" i="8"/>
  <c r="T492" i="8" s="1"/>
  <c r="R803" i="8"/>
  <c r="T803" i="8" s="1"/>
  <c r="E800" i="21"/>
  <c r="D800" i="21" s="1"/>
  <c r="R765" i="8"/>
  <c r="T765" i="8" s="1"/>
  <c r="E762" i="21"/>
  <c r="D762" i="21" s="1"/>
  <c r="E707" i="21"/>
  <c r="D707" i="21" s="1"/>
  <c r="R317" i="8"/>
  <c r="T317" i="8" s="1"/>
  <c r="E103" i="21"/>
  <c r="D103" i="21" s="1"/>
  <c r="R100" i="8"/>
  <c r="T100" i="8" s="1"/>
  <c r="R282" i="8"/>
  <c r="T282" i="8" s="1"/>
  <c r="E283" i="21"/>
  <c r="D283" i="21" s="1"/>
  <c r="E528" i="21"/>
  <c r="D528" i="21" s="1"/>
  <c r="R529" i="8"/>
  <c r="T529" i="8" s="1"/>
  <c r="E474" i="21"/>
  <c r="D474" i="21" s="1"/>
  <c r="R475" i="8"/>
  <c r="T475" i="8" s="1"/>
  <c r="R321" i="8"/>
  <c r="T321" i="8" s="1"/>
  <c r="E588" i="21"/>
  <c r="D588" i="21" s="1"/>
  <c r="R65" i="8"/>
  <c r="T65" i="8" s="1"/>
  <c r="D282" i="6"/>
  <c r="G282" i="6" s="1"/>
  <c r="E207" i="21"/>
  <c r="D207" i="21" s="1"/>
  <c r="R204" i="8"/>
  <c r="T204" i="8" s="1"/>
  <c r="R322" i="8"/>
  <c r="T322" i="8" s="1"/>
  <c r="E323" i="21"/>
  <c r="D323" i="21" s="1"/>
  <c r="R292" i="8"/>
  <c r="T292" i="8" s="1"/>
  <c r="E293" i="21"/>
  <c r="D293" i="21" s="1"/>
  <c r="R590" i="8"/>
  <c r="T590" i="8" s="1"/>
  <c r="E589" i="21"/>
  <c r="D589" i="21" s="1"/>
  <c r="E733" i="21"/>
  <c r="D733" i="21" s="1"/>
  <c r="R736" i="8"/>
  <c r="T736" i="8" s="1"/>
  <c r="E182" i="21"/>
  <c r="D182" i="21" s="1"/>
  <c r="E200" i="21"/>
  <c r="D200" i="21" s="1"/>
  <c r="R197" i="8"/>
  <c r="T197" i="8" s="1"/>
  <c r="E249" i="21"/>
  <c r="D249" i="21" s="1"/>
  <c r="R248" i="8"/>
  <c r="T248" i="8" s="1"/>
  <c r="R535" i="8"/>
  <c r="T535" i="8" s="1"/>
  <c r="E534" i="21"/>
  <c r="D534" i="21" s="1"/>
  <c r="E529" i="21"/>
  <c r="D529" i="21" s="1"/>
  <c r="R530" i="8"/>
  <c r="T530" i="8" s="1"/>
  <c r="E732" i="21"/>
  <c r="D732" i="21" s="1"/>
  <c r="R735" i="8"/>
  <c r="T735" i="8" s="1"/>
  <c r="R693" i="8"/>
  <c r="T693" i="8" s="1"/>
  <c r="E690" i="21"/>
  <c r="D690" i="21" s="1"/>
  <c r="R149" i="8"/>
  <c r="T149" i="8" s="1"/>
  <c r="E152" i="21"/>
  <c r="D152" i="21" s="1"/>
  <c r="E171" i="21"/>
  <c r="D171" i="21" s="1"/>
  <c r="R168" i="8"/>
  <c r="T168" i="8" s="1"/>
  <c r="E303" i="21"/>
  <c r="D303" i="21" s="1"/>
  <c r="R302" i="8"/>
  <c r="T302" i="8" s="1"/>
  <c r="E516" i="21"/>
  <c r="D516" i="21" s="1"/>
  <c r="R517" i="8"/>
  <c r="T517" i="8" s="1"/>
  <c r="R741" i="8"/>
  <c r="T741" i="8" s="1"/>
  <c r="R802" i="8"/>
  <c r="T802" i="8" s="1"/>
  <c r="E54" i="21"/>
  <c r="D54" i="21" s="1"/>
  <c r="R777" i="8"/>
  <c r="T777" i="8" s="1"/>
  <c r="R795" i="8"/>
  <c r="T795" i="8" s="1"/>
  <c r="E135" i="21"/>
  <c r="D135" i="21" s="1"/>
  <c r="R132" i="8"/>
  <c r="T132" i="8" s="1"/>
  <c r="E254" i="21"/>
  <c r="D254" i="21" s="1"/>
  <c r="R253" i="8"/>
  <c r="T253" i="8" s="1"/>
  <c r="T596" i="8"/>
  <c r="E564" i="21"/>
  <c r="D564" i="21" s="1"/>
  <c r="R565" i="8"/>
  <c r="T565" i="8" s="1"/>
  <c r="E539" i="21"/>
  <c r="D539" i="21" s="1"/>
  <c r="R540" i="8"/>
  <c r="T540" i="8" s="1"/>
  <c r="R760" i="8"/>
  <c r="T760" i="8" s="1"/>
  <c r="E757" i="21"/>
  <c r="D757" i="21" s="1"/>
  <c r="R359" i="8"/>
  <c r="T359" i="8" s="1"/>
  <c r="R172" i="8"/>
  <c r="T172" i="8" s="1"/>
  <c r="D68" i="6"/>
  <c r="G68" i="6" s="1"/>
  <c r="E402" i="21"/>
  <c r="D402" i="21" s="1"/>
  <c r="E304" i="21"/>
  <c r="D304" i="21" s="1"/>
  <c r="R303" i="8"/>
  <c r="T303" i="8" s="1"/>
  <c r="E587" i="21"/>
  <c r="D587" i="21" s="1"/>
  <c r="R588" i="8"/>
  <c r="T588" i="8" s="1"/>
  <c r="E522" i="21"/>
  <c r="D522" i="21" s="1"/>
  <c r="R523" i="8"/>
  <c r="T523" i="8" s="1"/>
  <c r="E763" i="21"/>
  <c r="D763" i="21" s="1"/>
  <c r="R766" i="8"/>
  <c r="T766" i="8" s="1"/>
  <c r="D343" i="6"/>
  <c r="G343" i="6" s="1"/>
  <c r="D288" i="6"/>
  <c r="G288" i="6" s="1"/>
  <c r="D243" i="6"/>
  <c r="G243" i="6" s="1"/>
  <c r="T595" i="8"/>
  <c r="T587" i="8"/>
  <c r="T571" i="8"/>
  <c r="D98" i="6"/>
  <c r="G98" i="6" s="1"/>
  <c r="D85" i="6"/>
  <c r="G85" i="6" s="1"/>
  <c r="D356" i="6"/>
  <c r="G356" i="6" s="1"/>
  <c r="D330" i="6"/>
  <c r="G330" i="6" s="1"/>
  <c r="D322" i="6"/>
  <c r="G322" i="6" s="1"/>
  <c r="D272" i="6"/>
  <c r="G272" i="6" s="1"/>
  <c r="D264" i="6"/>
  <c r="G264" i="6" s="1"/>
  <c r="D97" i="6"/>
  <c r="G97" i="6" s="1"/>
  <c r="D84" i="6"/>
  <c r="G84" i="6" s="1"/>
  <c r="D78" i="6"/>
  <c r="G78" i="6" s="1"/>
  <c r="D66" i="6"/>
  <c r="G66" i="6" s="1"/>
  <c r="D54" i="6"/>
  <c r="G54" i="6" s="1"/>
  <c r="D46" i="6"/>
  <c r="G46" i="6" s="1"/>
  <c r="D34" i="6"/>
  <c r="G34" i="6" s="1"/>
  <c r="D28" i="6"/>
  <c r="G28" i="6" s="1"/>
  <c r="D21" i="6"/>
  <c r="G21" i="6" s="1"/>
  <c r="D349" i="6"/>
  <c r="G349" i="6" s="1"/>
  <c r="D341" i="6"/>
  <c r="G341" i="6" s="1"/>
  <c r="D335" i="6"/>
  <c r="G335" i="6" s="1"/>
  <c r="D300" i="6"/>
  <c r="G300" i="6" s="1"/>
  <c r="D234" i="6"/>
  <c r="G234" i="6" s="1"/>
  <c r="D202" i="6"/>
  <c r="G202" i="6" s="1"/>
  <c r="D102" i="6"/>
  <c r="G102" i="6" s="1"/>
  <c r="D96" i="6"/>
  <c r="G96" i="6" s="1"/>
  <c r="D77" i="6"/>
  <c r="G77" i="6" s="1"/>
  <c r="D33" i="6"/>
  <c r="G33" i="6" s="1"/>
  <c r="D20" i="6"/>
  <c r="G20" i="6" s="1"/>
  <c r="D355" i="6"/>
  <c r="G355" i="6" s="1"/>
  <c r="D348" i="6"/>
  <c r="G348" i="6" s="1"/>
  <c r="D334" i="6"/>
  <c r="G334" i="6" s="1"/>
  <c r="D285" i="6"/>
  <c r="G285" i="6" s="1"/>
  <c r="D209" i="6"/>
  <c r="G209" i="6" s="1"/>
  <c r="T794" i="8"/>
  <c r="D90" i="6"/>
  <c r="G90" i="6" s="1"/>
  <c r="D71" i="6"/>
  <c r="G71" i="6" s="1"/>
  <c r="D64" i="6"/>
  <c r="G64" i="6" s="1"/>
  <c r="D52" i="6"/>
  <c r="G52" i="6" s="1"/>
  <c r="D44" i="6"/>
  <c r="G44" i="6" s="1"/>
  <c r="D38" i="6"/>
  <c r="G38" i="6" s="1"/>
  <c r="D347" i="6"/>
  <c r="G347" i="6" s="1"/>
  <c r="D216" i="6"/>
  <c r="G216" i="6" s="1"/>
  <c r="T385" i="8"/>
  <c r="T496" i="8"/>
  <c r="T722" i="8"/>
  <c r="D58" i="6"/>
  <c r="G58" i="6" s="1"/>
  <c r="D51" i="6"/>
  <c r="G51" i="6" s="1"/>
  <c r="D26" i="6"/>
  <c r="G26" i="6" s="1"/>
  <c r="D18" i="6"/>
  <c r="G18" i="6" s="1"/>
  <c r="T255" i="8"/>
  <c r="D353" i="6"/>
  <c r="G353" i="6" s="1"/>
  <c r="D339" i="6"/>
  <c r="G339" i="6" s="1"/>
  <c r="D319" i="6"/>
  <c r="G319" i="6" s="1"/>
  <c r="D311" i="6"/>
  <c r="G311" i="6" s="1"/>
  <c r="D291" i="6"/>
  <c r="G291" i="6" s="1"/>
  <c r="D276" i="6"/>
  <c r="G276" i="6" s="1"/>
  <c r="D268" i="6"/>
  <c r="G268" i="6" s="1"/>
  <c r="D260" i="6"/>
  <c r="G260" i="6" s="1"/>
  <c r="D239" i="6"/>
  <c r="G239" i="6" s="1"/>
  <c r="T606" i="8"/>
  <c r="D93" i="6"/>
  <c r="G93" i="6" s="1"/>
  <c r="D88" i="6"/>
  <c r="G88" i="6" s="1"/>
  <c r="D69" i="6"/>
  <c r="G69" i="6" s="1"/>
  <c r="D50" i="6"/>
  <c r="G50" i="6" s="1"/>
  <c r="D42" i="6"/>
  <c r="G42" i="6" s="1"/>
  <c r="D31" i="6"/>
  <c r="G31" i="6" s="1"/>
  <c r="D214" i="8"/>
  <c r="D6" i="20"/>
  <c r="D5" i="6"/>
  <c r="D331" i="6"/>
  <c r="G331" i="6" s="1"/>
  <c r="H200" i="21"/>
  <c r="G200" i="21"/>
  <c r="I117" i="21"/>
  <c r="H117" i="21"/>
  <c r="G117" i="21"/>
  <c r="I467" i="21"/>
  <c r="G467" i="21"/>
  <c r="I814" i="21"/>
  <c r="F814" i="21"/>
  <c r="H814" i="21"/>
  <c r="G707" i="21"/>
  <c r="H707" i="21"/>
  <c r="B21" i="12"/>
  <c r="D323" i="6"/>
  <c r="G323" i="6" s="1"/>
  <c r="D163" i="6"/>
  <c r="G163" i="6" s="1"/>
  <c r="D280" i="6"/>
  <c r="G280" i="6" s="1"/>
  <c r="D227" i="6"/>
  <c r="G227" i="6" s="1"/>
  <c r="D208" i="6"/>
  <c r="G208" i="6" s="1"/>
  <c r="D201" i="6"/>
  <c r="G201" i="6" s="1"/>
  <c r="D155" i="6"/>
  <c r="G155" i="6" s="1"/>
  <c r="D149" i="6"/>
  <c r="G149" i="6" s="1"/>
  <c r="D142" i="6"/>
  <c r="G142" i="6" s="1"/>
  <c r="D129" i="6"/>
  <c r="G129" i="6" s="1"/>
  <c r="D115" i="6"/>
  <c r="G115" i="6" s="1"/>
  <c r="D313" i="6"/>
  <c r="G313" i="6" s="1"/>
  <c r="D306" i="6"/>
  <c r="G306" i="6" s="1"/>
  <c r="D302" i="6"/>
  <c r="G302" i="6" s="1"/>
  <c r="D295" i="6"/>
  <c r="G295" i="6" s="1"/>
  <c r="D251" i="6"/>
  <c r="G251" i="6" s="1"/>
  <c r="D226" i="6"/>
  <c r="G226" i="6" s="1"/>
  <c r="D221" i="6"/>
  <c r="G221" i="6" s="1"/>
  <c r="D207" i="6"/>
  <c r="G207" i="6" s="1"/>
  <c r="D194" i="6"/>
  <c r="G194" i="6" s="1"/>
  <c r="D181" i="6"/>
  <c r="G181" i="6" s="1"/>
  <c r="D168" i="6"/>
  <c r="G168" i="6" s="1"/>
  <c r="D135" i="6"/>
  <c r="G135" i="6" s="1"/>
  <c r="D128" i="6"/>
  <c r="G128" i="6" s="1"/>
  <c r="D275" i="6"/>
  <c r="G275" i="6" s="1"/>
  <c r="D271" i="6"/>
  <c r="G271" i="6" s="1"/>
  <c r="D267" i="6"/>
  <c r="G267" i="6" s="1"/>
  <c r="D263" i="6"/>
  <c r="G263" i="6" s="1"/>
  <c r="D230" i="6"/>
  <c r="G230" i="6" s="1"/>
  <c r="D220" i="6"/>
  <c r="G220" i="6" s="1"/>
  <c r="D187" i="6"/>
  <c r="G187" i="6" s="1"/>
  <c r="D147" i="6"/>
  <c r="G147" i="6" s="1"/>
  <c r="D120" i="6"/>
  <c r="G120" i="6" s="1"/>
  <c r="D305" i="6"/>
  <c r="G305" i="6" s="1"/>
  <c r="D294" i="6"/>
  <c r="G294" i="6" s="1"/>
  <c r="D287" i="6"/>
  <c r="G287" i="6" s="1"/>
  <c r="D246" i="6"/>
  <c r="G246" i="6" s="1"/>
  <c r="D242" i="6"/>
  <c r="G242" i="6" s="1"/>
  <c r="D225" i="6"/>
  <c r="G225" i="6" s="1"/>
  <c r="D219" i="6"/>
  <c r="G219" i="6" s="1"/>
  <c r="D212" i="6"/>
  <c r="G212" i="6" s="1"/>
  <c r="D186" i="6"/>
  <c r="G186" i="6" s="1"/>
  <c r="D173" i="6"/>
  <c r="G173" i="6" s="1"/>
  <c r="D146" i="6"/>
  <c r="G146" i="6" s="1"/>
  <c r="D126" i="6"/>
  <c r="G126" i="6" s="1"/>
  <c r="D326" i="6"/>
  <c r="G326" i="6" s="1"/>
  <c r="D274" i="6"/>
  <c r="G274" i="6" s="1"/>
  <c r="D266" i="6"/>
  <c r="G266" i="6" s="1"/>
  <c r="D233" i="6"/>
  <c r="G233" i="6" s="1"/>
  <c r="D185" i="6"/>
  <c r="G185" i="6" s="1"/>
  <c r="D152" i="6"/>
  <c r="G152" i="6" s="1"/>
  <c r="D145" i="6"/>
  <c r="G145" i="6" s="1"/>
  <c r="D118" i="6"/>
  <c r="G118" i="6" s="1"/>
  <c r="D112" i="6"/>
  <c r="G112" i="6" s="1"/>
  <c r="D62" i="6"/>
  <c r="G62" i="6" s="1"/>
  <c r="D261" i="6"/>
  <c r="G261" i="6" s="1"/>
  <c r="D257" i="6"/>
  <c r="G257" i="6" s="1"/>
  <c r="D245" i="6"/>
  <c r="G245" i="6" s="1"/>
  <c r="D241" i="6"/>
  <c r="G241" i="6" s="1"/>
  <c r="D191" i="6"/>
  <c r="G191" i="6" s="1"/>
  <c r="D171" i="6"/>
  <c r="G171" i="6" s="1"/>
  <c r="D165" i="6"/>
  <c r="G165" i="6" s="1"/>
  <c r="D132" i="6"/>
  <c r="G132" i="6" s="1"/>
  <c r="D104" i="6"/>
  <c r="G104" i="6" s="1"/>
  <c r="D325" i="6"/>
  <c r="G325" i="6" s="1"/>
  <c r="D281" i="6"/>
  <c r="G281" i="6" s="1"/>
  <c r="D236" i="6"/>
  <c r="G236" i="6" s="1"/>
  <c r="D203" i="6"/>
  <c r="G203" i="6" s="1"/>
  <c r="D157" i="6"/>
  <c r="G157" i="6" s="1"/>
  <c r="D110" i="6"/>
  <c r="G110" i="6" s="1"/>
  <c r="D158" i="6"/>
  <c r="G158" i="6" s="1"/>
  <c r="D121" i="6"/>
  <c r="G121" i="6" s="1"/>
  <c r="D105" i="6"/>
  <c r="G105" i="6" s="1"/>
  <c r="D75" i="6"/>
  <c r="G75" i="6" s="1"/>
  <c r="D59" i="6"/>
  <c r="G59" i="6" s="1"/>
  <c r="D37" i="6"/>
  <c r="G37" i="6" s="1"/>
  <c r="D32" i="6"/>
  <c r="G32" i="6" s="1"/>
  <c r="D148" i="6"/>
  <c r="G148" i="6" s="1"/>
  <c r="D131" i="6"/>
  <c r="G131" i="6" s="1"/>
  <c r="D167" i="6"/>
  <c r="G167" i="6" s="1"/>
  <c r="D151" i="6"/>
  <c r="G151" i="6" s="1"/>
  <c r="D114" i="6"/>
  <c r="G114" i="6" s="1"/>
  <c r="D83" i="6"/>
  <c r="G83" i="6" s="1"/>
  <c r="D40" i="6"/>
  <c r="G40" i="6" s="1"/>
  <c r="D166" i="6"/>
  <c r="G166" i="6" s="1"/>
  <c r="D113" i="6"/>
  <c r="G113" i="6" s="1"/>
  <c r="D103" i="6"/>
  <c r="G103" i="6" s="1"/>
  <c r="D87" i="6"/>
  <c r="G87" i="6" s="1"/>
  <c r="D67" i="6"/>
  <c r="G67" i="6" s="1"/>
  <c r="D53" i="6"/>
  <c r="G53" i="6" s="1"/>
  <c r="D43" i="6"/>
  <c r="D35" i="6"/>
  <c r="G35" i="6" s="1"/>
  <c r="D159" i="6"/>
  <c r="G159" i="6" s="1"/>
  <c r="D122" i="6"/>
  <c r="G122" i="6" s="1"/>
  <c r="D106" i="6"/>
  <c r="G106" i="6" s="1"/>
  <c r="D56" i="6"/>
  <c r="G56" i="6" s="1"/>
  <c r="D29" i="6"/>
  <c r="G29" i="6" s="1"/>
  <c r="D138" i="6"/>
  <c r="G138" i="6" s="1"/>
  <c r="D80" i="6"/>
  <c r="G80" i="6" s="1"/>
  <c r="D65" i="6"/>
  <c r="G65" i="6" s="1"/>
  <c r="D9" i="6"/>
  <c r="G9" i="6" s="1"/>
  <c r="B54" i="16"/>
  <c r="T74" i="8"/>
  <c r="D41" i="6"/>
  <c r="G41" i="6" s="1"/>
  <c r="D10" i="6"/>
  <c r="G10" i="6" s="1"/>
  <c r="T514" i="8"/>
  <c r="D19" i="6"/>
  <c r="G19" i="6" s="1"/>
  <c r="D22" i="6"/>
  <c r="G22" i="6" s="1"/>
  <c r="T196" i="8"/>
  <c r="T349" i="8"/>
  <c r="T600" i="8"/>
  <c r="T347" i="8"/>
  <c r="T731" i="8"/>
  <c r="T754" i="8"/>
  <c r="T701" i="8"/>
  <c r="T593" i="8"/>
  <c r="D4" i="6" l="1"/>
  <c r="D17" i="6" s="1"/>
  <c r="G17" i="6" s="1"/>
  <c r="B20" i="12"/>
  <c r="D7" i="6"/>
  <c r="D8" i="6"/>
  <c r="G8" i="6" s="1"/>
  <c r="D6" i="18"/>
  <c r="D2" i="6"/>
  <c r="B18" i="12"/>
  <c r="D215" i="8"/>
  <c r="N214" i="8"/>
  <c r="J215" i="21" s="1"/>
  <c r="D15" i="6" l="1"/>
  <c r="G15" i="6" s="1"/>
  <c r="D16" i="6"/>
  <c r="G16" i="6" s="1"/>
  <c r="D12" i="6"/>
  <c r="G12" i="6" s="1"/>
  <c r="D14" i="6"/>
  <c r="G14" i="6" s="1"/>
  <c r="D11" i="6"/>
  <c r="D13" i="6"/>
  <c r="G13" i="6" s="1"/>
  <c r="G7" i="6"/>
  <c r="R661" i="16"/>
  <c r="R789" i="16"/>
  <c r="Q15" i="16"/>
  <c r="U354" i="16"/>
  <c r="O550" i="16"/>
  <c r="T504" i="16"/>
  <c r="P683" i="16"/>
  <c r="S135" i="16"/>
  <c r="R388" i="16"/>
  <c r="Q454" i="16"/>
  <c r="Q748" i="16"/>
  <c r="P303" i="16"/>
  <c r="S360" i="16"/>
  <c r="U323" i="16"/>
  <c r="T447" i="16"/>
  <c r="P282" i="16"/>
  <c r="U539" i="16"/>
  <c r="U448" i="16"/>
  <c r="T146" i="16"/>
  <c r="P4" i="16"/>
  <c r="P788" i="16"/>
  <c r="P700" i="16"/>
  <c r="U144" i="16"/>
  <c r="U347" i="16"/>
  <c r="R745" i="16"/>
  <c r="Q453" i="16"/>
  <c r="P458" i="16"/>
  <c r="R208" i="16"/>
  <c r="S73" i="16"/>
  <c r="T790" i="16"/>
  <c r="Q257" i="16"/>
  <c r="O445" i="16"/>
  <c r="Q119" i="16"/>
  <c r="R102" i="16"/>
  <c r="Q571" i="16"/>
  <c r="O458" i="16"/>
  <c r="Q464" i="16"/>
  <c r="S757" i="16"/>
  <c r="P288" i="16"/>
  <c r="O145" i="16"/>
  <c r="Q548" i="16"/>
  <c r="U374" i="16"/>
  <c r="U751" i="16"/>
  <c r="U265" i="16"/>
  <c r="P649" i="16"/>
  <c r="S552" i="16"/>
  <c r="Q170" i="16"/>
  <c r="P296" i="16"/>
  <c r="R772" i="16"/>
  <c r="P486" i="16"/>
  <c r="R500" i="16"/>
  <c r="P391" i="16"/>
  <c r="R782" i="16"/>
  <c r="T398" i="16"/>
  <c r="U742" i="16"/>
  <c r="O677" i="16"/>
  <c r="T101" i="16"/>
  <c r="P423" i="16"/>
  <c r="Q198" i="16"/>
  <c r="Q70" i="16"/>
  <c r="T579" i="16"/>
  <c r="O390" i="16"/>
  <c r="R709" i="16"/>
  <c r="O443" i="16"/>
  <c r="P758" i="16"/>
  <c r="P138" i="16"/>
  <c r="O129" i="16"/>
  <c r="T18" i="16"/>
  <c r="S3" i="16"/>
  <c r="T465" i="16"/>
  <c r="U649" i="16"/>
  <c r="S745" i="16"/>
  <c r="U114" i="16"/>
  <c r="S590" i="16"/>
  <c r="R188" i="16"/>
  <c r="R46" i="16"/>
  <c r="T139" i="16"/>
  <c r="P764" i="16"/>
  <c r="P489" i="16"/>
  <c r="S661" i="16"/>
  <c r="T12" i="16"/>
  <c r="Q224" i="16"/>
  <c r="R484" i="16"/>
  <c r="P307" i="16"/>
  <c r="S666" i="16"/>
  <c r="T473" i="16"/>
  <c r="O460" i="16"/>
  <c r="U727" i="16"/>
  <c r="S581" i="16"/>
  <c r="U794" i="16"/>
  <c r="U251" i="16"/>
  <c r="Q487" i="16"/>
  <c r="O97" i="16"/>
  <c r="S347" i="16"/>
  <c r="S520" i="16"/>
  <c r="P9" i="16"/>
  <c r="U36" i="16"/>
  <c r="Q528" i="16"/>
  <c r="O661" i="16"/>
  <c r="U370" i="16"/>
  <c r="Q574" i="16"/>
  <c r="P289" i="16"/>
  <c r="R19" i="16"/>
  <c r="T476" i="16"/>
  <c r="O415" i="16"/>
  <c r="P424" i="16"/>
  <c r="U296" i="16"/>
  <c r="U678" i="16"/>
  <c r="T616" i="16"/>
  <c r="O149" i="16"/>
  <c r="T626" i="16"/>
  <c r="U382" i="16"/>
  <c r="Q670" i="16"/>
  <c r="O506" i="16"/>
  <c r="R690" i="16"/>
  <c r="U263" i="16"/>
  <c r="U436" i="16"/>
  <c r="S600" i="16"/>
  <c r="T459" i="16"/>
  <c r="U169" i="16"/>
  <c r="T262" i="16"/>
  <c r="O287" i="16"/>
  <c r="S765" i="16"/>
  <c r="S593" i="16"/>
  <c r="O430" i="16"/>
  <c r="T81" i="16"/>
  <c r="R178" i="16"/>
  <c r="R286" i="16"/>
  <c r="O742" i="16"/>
  <c r="O331" i="16"/>
  <c r="P754" i="16"/>
  <c r="Q795" i="16"/>
  <c r="O499" i="16"/>
  <c r="S175" i="16"/>
  <c r="S439" i="16"/>
  <c r="O347" i="16"/>
  <c r="P14" i="16"/>
  <c r="Q624" i="16"/>
  <c r="R313" i="16"/>
  <c r="R164" i="16"/>
  <c r="O223" i="16"/>
  <c r="U584" i="16"/>
  <c r="Q379" i="16"/>
  <c r="U646" i="16"/>
  <c r="Q138" i="16"/>
  <c r="U494" i="16"/>
  <c r="O122" i="16"/>
  <c r="Q13" i="16"/>
  <c r="P136" i="16"/>
  <c r="U463" i="16"/>
  <c r="P523" i="16"/>
  <c r="R111" i="16"/>
  <c r="O684" i="16"/>
  <c r="S298" i="16"/>
  <c r="P259" i="16"/>
  <c r="Q365" i="16"/>
  <c r="S257" i="16"/>
  <c r="P504" i="16"/>
  <c r="P283" i="16"/>
  <c r="U413" i="16"/>
  <c r="P703" i="16"/>
  <c r="S692" i="16"/>
  <c r="U508" i="16"/>
  <c r="R427" i="16"/>
  <c r="U617" i="16"/>
  <c r="P692" i="16"/>
  <c r="P417" i="16"/>
  <c r="T414" i="16"/>
  <c r="P236" i="16"/>
  <c r="O203" i="16"/>
  <c r="Q238" i="16"/>
  <c r="U717" i="16"/>
  <c r="P255" i="16"/>
  <c r="T369" i="16"/>
  <c r="P772" i="16"/>
  <c r="T479" i="16"/>
  <c r="R442" i="16"/>
  <c r="S771" i="16"/>
  <c r="O713" i="16"/>
  <c r="Q247" i="16"/>
  <c r="S763" i="16"/>
  <c r="Q245" i="16"/>
  <c r="Q490" i="16"/>
  <c r="O35" i="16"/>
  <c r="S39" i="16"/>
  <c r="Q735" i="16"/>
  <c r="P783" i="16"/>
  <c r="U544" i="16"/>
  <c r="O474" i="16"/>
  <c r="P595" i="16"/>
  <c r="R166" i="16"/>
  <c r="Q654" i="16"/>
  <c r="S640" i="16"/>
  <c r="O559" i="16"/>
  <c r="P192" i="16"/>
  <c r="R777" i="16"/>
  <c r="Q133" i="16"/>
  <c r="U653" i="16"/>
  <c r="O412" i="16"/>
  <c r="S396" i="16"/>
  <c r="T488" i="16"/>
  <c r="U524" i="16"/>
  <c r="P765" i="16"/>
  <c r="R282" i="16"/>
  <c r="U446" i="16"/>
  <c r="R358" i="16"/>
  <c r="O76" i="16"/>
  <c r="Q372" i="16"/>
  <c r="O332" i="16"/>
  <c r="T781" i="16"/>
  <c r="P643" i="16"/>
  <c r="R667" i="16"/>
  <c r="R425" i="16"/>
  <c r="P614" i="16"/>
  <c r="S285" i="16"/>
  <c r="O315" i="16"/>
  <c r="T303" i="16"/>
  <c r="O647" i="16"/>
  <c r="P606" i="16"/>
  <c r="U639" i="16"/>
  <c r="O766" i="16"/>
  <c r="S801" i="16"/>
  <c r="S575" i="16"/>
  <c r="T355" i="16"/>
  <c r="U161" i="16"/>
  <c r="O266" i="16"/>
  <c r="U338" i="16"/>
  <c r="T786" i="16"/>
  <c r="U303" i="16"/>
  <c r="R473" i="16"/>
  <c r="S79" i="16"/>
  <c r="S355" i="16"/>
  <c r="P205" i="16"/>
  <c r="R721" i="16"/>
  <c r="O8" i="16"/>
  <c r="U333" i="16"/>
  <c r="Q31" i="16"/>
  <c r="O387" i="16"/>
  <c r="R116" i="16"/>
  <c r="P375" i="16"/>
  <c r="S348" i="16"/>
  <c r="P787" i="16"/>
  <c r="R706" i="16"/>
  <c r="O100" i="16"/>
  <c r="O376" i="16"/>
  <c r="R239" i="16"/>
  <c r="Q741" i="16"/>
  <c r="S43" i="16"/>
  <c r="T322" i="16"/>
  <c r="T791" i="16"/>
  <c r="R565" i="16"/>
  <c r="U405" i="16"/>
  <c r="T668" i="16"/>
  <c r="O364" i="16"/>
  <c r="U443" i="16"/>
  <c r="U391" i="16"/>
  <c r="Q152" i="16"/>
  <c r="S693" i="16"/>
  <c r="R430" i="16"/>
  <c r="P737" i="16"/>
  <c r="U310" i="16"/>
  <c r="O751" i="16"/>
  <c r="S29" i="16"/>
  <c r="T449" i="16"/>
  <c r="R287" i="16"/>
  <c r="P200" i="16"/>
  <c r="Q668" i="16"/>
  <c r="T105" i="16"/>
  <c r="S560" i="16"/>
  <c r="P638" i="16"/>
  <c r="Q647" i="16"/>
  <c r="Q116" i="16"/>
  <c r="R264" i="16"/>
  <c r="P344" i="16"/>
  <c r="P538" i="16"/>
  <c r="Q476" i="16"/>
  <c r="T349" i="16"/>
  <c r="Q514" i="16"/>
  <c r="T122" i="16"/>
  <c r="R687" i="16"/>
  <c r="R653" i="16"/>
  <c r="P83" i="16"/>
  <c r="O642" i="16"/>
  <c r="T156" i="16"/>
  <c r="P39" i="16"/>
  <c r="S443" i="16"/>
  <c r="U55" i="16"/>
  <c r="U233" i="16"/>
  <c r="T390" i="16"/>
  <c r="Q285" i="16"/>
  <c r="U301" i="16"/>
  <c r="S614" i="16"/>
  <c r="Q653" i="16"/>
  <c r="Q577" i="16"/>
  <c r="Q27" i="16"/>
  <c r="U32" i="16"/>
  <c r="U447" i="16"/>
  <c r="T248" i="16"/>
  <c r="O668" i="16"/>
  <c r="U416" i="16"/>
  <c r="T151" i="16"/>
  <c r="S583" i="16"/>
  <c r="U419" i="16"/>
  <c r="P306" i="16"/>
  <c r="P470" i="16"/>
  <c r="Q153" i="16"/>
  <c r="U298" i="16"/>
  <c r="T203" i="16"/>
  <c r="U182" i="16"/>
  <c r="T150" i="16"/>
  <c r="O141" i="16"/>
  <c r="Q617" i="16"/>
  <c r="S533" i="16"/>
  <c r="P471" i="16"/>
  <c r="O238" i="16"/>
  <c r="S499" i="16"/>
  <c r="R685" i="16"/>
  <c r="P404" i="16"/>
  <c r="S250" i="16"/>
  <c r="T622" i="16"/>
  <c r="U482" i="16"/>
  <c r="T134" i="16"/>
  <c r="S589" i="16"/>
  <c r="R602" i="16"/>
  <c r="O496" i="16"/>
  <c r="S653" i="16"/>
  <c r="P745" i="16"/>
  <c r="R151" i="16"/>
  <c r="Q330" i="16"/>
  <c r="S797" i="16"/>
  <c r="S291" i="16"/>
  <c r="S668" i="16"/>
  <c r="Q423" i="16"/>
  <c r="P771" i="16"/>
  <c r="Q22" i="16"/>
  <c r="O431" i="16"/>
  <c r="U566" i="16"/>
  <c r="O152" i="16"/>
  <c r="O109" i="16"/>
  <c r="Q96" i="16"/>
  <c r="S196" i="16"/>
  <c r="U271" i="16"/>
  <c r="Q102" i="16"/>
  <c r="R435" i="16"/>
  <c r="U152" i="16"/>
  <c r="P121" i="16"/>
  <c r="U156" i="16"/>
  <c r="S643" i="16"/>
  <c r="S386" i="16"/>
  <c r="T593" i="16"/>
  <c r="O251" i="16"/>
  <c r="U782" i="16"/>
  <c r="O616" i="16"/>
  <c r="T789" i="16"/>
  <c r="R761" i="16"/>
  <c r="R233" i="16"/>
  <c r="Q506" i="16"/>
  <c r="P320" i="16"/>
  <c r="R302" i="16"/>
  <c r="U466" i="16"/>
  <c r="O428" i="16"/>
  <c r="T484" i="16"/>
  <c r="R2" i="16"/>
  <c r="S340" i="16"/>
  <c r="Q7" i="16"/>
  <c r="R536" i="16"/>
  <c r="O592" i="16"/>
  <c r="T34" i="16"/>
  <c r="S25" i="16"/>
  <c r="T25" i="16"/>
  <c r="T316" i="16"/>
  <c r="P48" i="16"/>
  <c r="S660" i="16"/>
  <c r="Q21" i="16"/>
  <c r="Q744" i="16"/>
  <c r="Q269" i="16"/>
  <c r="O337" i="16"/>
  <c r="R235" i="16"/>
  <c r="P705" i="16"/>
  <c r="R228" i="16"/>
  <c r="S469" i="16"/>
  <c r="T764" i="16"/>
  <c r="T444" i="16"/>
  <c r="P608" i="16"/>
  <c r="S530" i="16"/>
  <c r="O267" i="16"/>
  <c r="S325" i="16"/>
  <c r="Q211" i="16"/>
  <c r="U330" i="16"/>
  <c r="T453" i="16"/>
  <c r="O252" i="16"/>
  <c r="O427" i="16"/>
  <c r="S62" i="16"/>
  <c r="O626" i="16"/>
  <c r="Q623" i="16"/>
  <c r="O368" i="16"/>
  <c r="U659" i="16"/>
  <c r="T747" i="16"/>
  <c r="U679" i="16"/>
  <c r="O700" i="16"/>
  <c r="T198" i="16"/>
  <c r="Q529" i="16"/>
  <c r="U153" i="16"/>
  <c r="Q172" i="16"/>
  <c r="S235" i="16"/>
  <c r="R628" i="16"/>
  <c r="P371" i="16"/>
  <c r="T56" i="16"/>
  <c r="U181" i="16"/>
  <c r="S329" i="16"/>
  <c r="U206" i="16"/>
  <c r="S753" i="16"/>
  <c r="S289" i="16"/>
  <c r="P559" i="16"/>
  <c r="U434" i="16"/>
  <c r="O644" i="16"/>
  <c r="T431" i="16"/>
  <c r="T514" i="16"/>
  <c r="R591" i="16"/>
  <c r="R342" i="16"/>
  <c r="Q208" i="16"/>
  <c r="P794" i="16"/>
  <c r="P20" i="16"/>
  <c r="S256" i="16"/>
  <c r="R209" i="16"/>
  <c r="U97" i="16"/>
  <c r="Q339" i="16"/>
  <c r="P628" i="16"/>
  <c r="R755" i="16"/>
  <c r="O717" i="16"/>
  <c r="S585" i="16"/>
  <c r="O70" i="16"/>
  <c r="T639" i="16"/>
  <c r="R727" i="16"/>
  <c r="T466" i="16"/>
  <c r="U590" i="16"/>
  <c r="O566" i="16"/>
  <c r="U304" i="16"/>
  <c r="U412" i="16"/>
  <c r="P27" i="16"/>
  <c r="Q759" i="16"/>
  <c r="O584" i="16"/>
  <c r="T261" i="16"/>
  <c r="U563" i="16"/>
  <c r="O546" i="16"/>
  <c r="T17" i="16"/>
  <c r="O502" i="16"/>
  <c r="O394" i="16"/>
  <c r="P419" i="16"/>
  <c r="Q381" i="16"/>
  <c r="S413" i="16"/>
  <c r="R244" i="16"/>
  <c r="R226" i="16"/>
  <c r="Q311" i="16"/>
  <c r="Q151" i="16"/>
  <c r="Q214" i="16"/>
  <c r="P441" i="16"/>
  <c r="S138" i="16"/>
  <c r="R443" i="16"/>
  <c r="P168" i="16"/>
  <c r="S385" i="16"/>
  <c r="Q532" i="16"/>
  <c r="T544" i="16"/>
  <c r="T743" i="16"/>
  <c r="S308" i="16"/>
  <c r="R262" i="16"/>
  <c r="P500" i="16"/>
  <c r="P743" i="16"/>
  <c r="R697" i="16"/>
  <c r="O384" i="16"/>
  <c r="S721" i="16"/>
  <c r="O673" i="16"/>
  <c r="O367" i="16"/>
  <c r="U227" i="16"/>
  <c r="Q793" i="16"/>
  <c r="Q422" i="16"/>
  <c r="R115" i="16"/>
  <c r="P25" i="16"/>
  <c r="O574" i="16"/>
  <c r="U729" i="16"/>
  <c r="U732" i="16"/>
  <c r="O34" i="16"/>
  <c r="Q338" i="16"/>
  <c r="U39" i="16"/>
  <c r="P326" i="16"/>
  <c r="U253" i="16"/>
  <c r="S710" i="16"/>
  <c r="Q738" i="16"/>
  <c r="T14" i="16"/>
  <c r="T64" i="16"/>
  <c r="S798" i="16"/>
  <c r="O365" i="16"/>
  <c r="U557" i="16"/>
  <c r="U222" i="16"/>
  <c r="T216" i="16"/>
  <c r="P334" i="16"/>
  <c r="T240" i="16"/>
  <c r="U437" i="16"/>
  <c r="T418" i="16"/>
  <c r="U462" i="16"/>
  <c r="R232" i="16"/>
  <c r="Q332" i="16"/>
  <c r="U255" i="16"/>
  <c r="T535" i="16"/>
  <c r="O694" i="16"/>
  <c r="U211" i="16"/>
  <c r="Q723" i="16"/>
  <c r="T727" i="16"/>
  <c r="P376" i="16"/>
  <c r="Q3" i="16"/>
  <c r="T457" i="16"/>
  <c r="O2" i="16"/>
  <c r="S504" i="16"/>
  <c r="P279" i="16"/>
  <c r="O136" i="16"/>
  <c r="U495" i="16"/>
  <c r="P697" i="16"/>
  <c r="U490" i="16"/>
  <c r="U262" i="16"/>
  <c r="S114" i="16"/>
  <c r="T23" i="16"/>
  <c r="R623" i="16"/>
  <c r="R759" i="16"/>
  <c r="O24" i="16"/>
  <c r="U746" i="16"/>
  <c r="U135" i="16"/>
  <c r="R677" i="16"/>
  <c r="T773" i="16"/>
  <c r="Q307" i="16"/>
  <c r="O293" i="16"/>
  <c r="S190" i="16"/>
  <c r="U14" i="16"/>
  <c r="O495" i="16"/>
  <c r="T573" i="16"/>
  <c r="U90" i="16"/>
  <c r="R448" i="16"/>
  <c r="O128" i="16"/>
  <c r="O262" i="16"/>
  <c r="T133" i="16"/>
  <c r="O569" i="16"/>
  <c r="O609" i="16"/>
  <c r="P324" i="16"/>
  <c r="O568" i="16"/>
  <c r="R374" i="16"/>
  <c r="O691" i="16"/>
  <c r="O256" i="16"/>
  <c r="O599" i="16"/>
  <c r="Q780" i="16"/>
  <c r="O539" i="16"/>
  <c r="U542" i="16"/>
  <c r="O409" i="16"/>
  <c r="Q707" i="16"/>
  <c r="O10" i="16"/>
  <c r="O719" i="16"/>
  <c r="R267" i="16"/>
  <c r="R403" i="16"/>
  <c r="R39" i="16"/>
  <c r="U260" i="16"/>
  <c r="S76" i="16"/>
  <c r="O741" i="16"/>
  <c r="O414" i="16"/>
  <c r="P387" i="16"/>
  <c r="R753" i="16"/>
  <c r="U499" i="16"/>
  <c r="S24" i="16"/>
  <c r="Q765" i="16"/>
  <c r="O85" i="16"/>
  <c r="P731" i="16"/>
  <c r="R97" i="16"/>
  <c r="S603" i="16"/>
  <c r="U580" i="16"/>
  <c r="P549" i="16"/>
  <c r="P730" i="16"/>
  <c r="S237" i="16"/>
  <c r="O683" i="16"/>
  <c r="Q277" i="16"/>
  <c r="U170" i="16"/>
  <c r="Q559" i="16"/>
  <c r="O221" i="16"/>
  <c r="P221" i="16"/>
  <c r="O596" i="16"/>
  <c r="O189" i="16"/>
  <c r="S228" i="16"/>
  <c r="O454" i="16"/>
  <c r="T190" i="16"/>
  <c r="R350" i="16"/>
  <c r="T289" i="16"/>
  <c r="U561" i="16"/>
  <c r="U379" i="16"/>
  <c r="R15" i="16"/>
  <c r="S204" i="16"/>
  <c r="R776" i="16"/>
  <c r="Q145" i="16"/>
  <c r="P480" i="16"/>
  <c r="O230" i="16"/>
  <c r="S278" i="16"/>
  <c r="R551" i="16"/>
  <c r="S236" i="16"/>
  <c r="Q445" i="16"/>
  <c r="S617" i="16"/>
  <c r="S290" i="16"/>
  <c r="U398" i="16"/>
  <c r="U225" i="16"/>
  <c r="R700" i="16"/>
  <c r="T705" i="16"/>
  <c r="Q720" i="16"/>
  <c r="P763" i="16"/>
  <c r="O433" i="16"/>
  <c r="U548" i="16"/>
  <c r="T562" i="16"/>
  <c r="T35" i="16"/>
  <c r="Q500" i="16"/>
  <c r="S690" i="16"/>
  <c r="T2" i="16"/>
  <c r="U78" i="16"/>
  <c r="P548" i="16"/>
  <c r="Q325" i="16"/>
  <c r="Q33" i="16"/>
  <c r="T383" i="16"/>
  <c r="R575" i="16"/>
  <c r="T99" i="16"/>
  <c r="O681" i="16"/>
  <c r="T663" i="16"/>
  <c r="T73" i="16"/>
  <c r="U336" i="16"/>
  <c r="U388" i="16"/>
  <c r="P563" i="16"/>
  <c r="T180" i="16"/>
  <c r="T725" i="16"/>
  <c r="S790" i="16"/>
  <c r="R279" i="16"/>
  <c r="Q125" i="16"/>
  <c r="O772" i="16"/>
  <c r="Q123" i="16"/>
  <c r="Q458" i="16"/>
  <c r="U688" i="16"/>
  <c r="T420" i="16"/>
  <c r="S541" i="16"/>
  <c r="Q512" i="16"/>
  <c r="Q68" i="16"/>
  <c r="S206" i="16"/>
  <c r="S444" i="16"/>
  <c r="U132" i="16"/>
  <c r="U520" i="16"/>
  <c r="O194" i="16"/>
  <c r="U604" i="16"/>
  <c r="P457" i="16"/>
  <c r="R695" i="16"/>
  <c r="P64" i="16"/>
  <c r="R599" i="16"/>
  <c r="S296" i="16"/>
  <c r="R210" i="16"/>
  <c r="U2" i="16"/>
  <c r="U279" i="16"/>
  <c r="Q281" i="16"/>
  <c r="U216" i="16"/>
  <c r="Q503" i="16"/>
  <c r="S623" i="16"/>
  <c r="P152" i="16"/>
  <c r="R408" i="16"/>
  <c r="S794" i="16"/>
  <c r="P122" i="16"/>
  <c r="P579" i="16"/>
  <c r="U738" i="16"/>
  <c r="T400" i="16"/>
  <c r="P673" i="16"/>
  <c r="R572" i="16"/>
  <c r="U538" i="16"/>
  <c r="S671" i="16"/>
  <c r="Q263" i="16"/>
  <c r="T312" i="16"/>
  <c r="O597" i="16"/>
  <c r="T571" i="16"/>
  <c r="T625" i="16"/>
  <c r="P533" i="16"/>
  <c r="Q471" i="16"/>
  <c r="Q77" i="16"/>
  <c r="S334" i="16"/>
  <c r="Q650" i="16"/>
  <c r="P167" i="16"/>
  <c r="P183" i="16"/>
  <c r="Q384" i="16"/>
  <c r="O763" i="16"/>
  <c r="Q279" i="16"/>
  <c r="S438" i="16"/>
  <c r="R80" i="16"/>
  <c r="T695" i="16"/>
  <c r="S452" i="16"/>
  <c r="O564" i="16"/>
  <c r="T332" i="16"/>
  <c r="O31" i="16"/>
  <c r="U795" i="16"/>
  <c r="P99" i="16"/>
  <c r="Q786" i="16"/>
  <c r="U87" i="16"/>
  <c r="S694" i="16"/>
  <c r="S555" i="16"/>
  <c r="R78" i="16"/>
  <c r="P176" i="16"/>
  <c r="U94" i="16"/>
  <c r="T794" i="16"/>
  <c r="S95" i="16"/>
  <c r="Q361" i="16"/>
  <c r="T702" i="16"/>
  <c r="U523" i="16"/>
  <c r="T402" i="16"/>
  <c r="U312" i="16"/>
  <c r="O286" i="16"/>
  <c r="T739" i="16"/>
  <c r="U531" i="16"/>
  <c r="P173" i="16"/>
  <c r="T244" i="16"/>
  <c r="R337" i="16"/>
  <c r="P598" i="16"/>
  <c r="O561" i="16"/>
  <c r="Q801" i="16"/>
  <c r="T654" i="16"/>
  <c r="Q342" i="16"/>
  <c r="T719" i="16"/>
  <c r="O607" i="16"/>
  <c r="O43" i="16"/>
  <c r="P189" i="16"/>
  <c r="S577" i="16"/>
  <c r="O601" i="16"/>
  <c r="S669" i="16"/>
  <c r="S568" i="16"/>
  <c r="R367" i="16"/>
  <c r="Q776" i="16"/>
  <c r="P646" i="16"/>
  <c r="R17" i="16"/>
  <c r="U123" i="16"/>
  <c r="Q358" i="16"/>
  <c r="O738" i="16"/>
  <c r="P557" i="16"/>
  <c r="P382" i="16"/>
  <c r="T223" i="16"/>
  <c r="P618" i="16"/>
  <c r="S363" i="16"/>
  <c r="O479" i="16"/>
  <c r="S570" i="16"/>
  <c r="P75" i="16"/>
  <c r="Q746" i="16"/>
  <c r="Q176" i="16"/>
  <c r="U759" i="16"/>
  <c r="U186" i="16"/>
  <c r="T638" i="16"/>
  <c r="Q762" i="16"/>
  <c r="P337" i="16"/>
  <c r="R223" i="16"/>
  <c r="Q777" i="16"/>
  <c r="Q495" i="16"/>
  <c r="U756" i="16"/>
  <c r="T510" i="16"/>
  <c r="S316" i="16"/>
  <c r="P501" i="16"/>
  <c r="T422" i="16"/>
  <c r="U521" i="16"/>
  <c r="R93" i="16"/>
  <c r="R620" i="16"/>
  <c r="T111" i="16"/>
  <c r="T182" i="16"/>
  <c r="R211" i="16"/>
  <c r="O520" i="16"/>
  <c r="P41" i="16"/>
  <c r="P175" i="16"/>
  <c r="P593" i="16"/>
  <c r="P626" i="16"/>
  <c r="Q363" i="16"/>
  <c r="T98" i="16"/>
  <c r="T9" i="16"/>
  <c r="U529" i="16"/>
  <c r="T90" i="16"/>
  <c r="Q343" i="16"/>
  <c r="O711" i="16"/>
  <c r="T517" i="16"/>
  <c r="S633" i="16"/>
  <c r="S191" i="16"/>
  <c r="Q499" i="16"/>
  <c r="O63" i="16"/>
  <c r="T520" i="16"/>
  <c r="P642" i="16"/>
  <c r="T137" i="16"/>
  <c r="Q761" i="16"/>
  <c r="T497" i="16"/>
  <c r="P270" i="16"/>
  <c r="T246" i="16"/>
  <c r="O567" i="16"/>
  <c r="U796" i="16"/>
  <c r="T617" i="16"/>
  <c r="U753" i="16"/>
  <c r="U286" i="16"/>
  <c r="Q204" i="16"/>
  <c r="U546" i="16"/>
  <c r="S563" i="16"/>
  <c r="R173" i="16"/>
  <c r="U28" i="16"/>
  <c r="T381" i="16"/>
  <c r="U98" i="16"/>
  <c r="P250" i="16"/>
  <c r="R526" i="16"/>
  <c r="P625" i="16"/>
  <c r="O745" i="16"/>
  <c r="P407" i="16"/>
  <c r="T792" i="16"/>
  <c r="S785" i="16"/>
  <c r="T548" i="16"/>
  <c r="S726" i="16"/>
  <c r="U552" i="16"/>
  <c r="Q703" i="16"/>
  <c r="Q156" i="16"/>
  <c r="Q348" i="16"/>
  <c r="P704" i="16"/>
  <c r="T458" i="16"/>
  <c r="P132" i="16"/>
  <c r="S71" i="16"/>
  <c r="R4" i="16"/>
  <c r="P97" i="16"/>
  <c r="O118" i="16"/>
  <c r="U355" i="16"/>
  <c r="P735" i="16"/>
  <c r="S696" i="16"/>
  <c r="T206" i="16"/>
  <c r="P440" i="16"/>
  <c r="R263" i="16"/>
  <c r="T584" i="16"/>
  <c r="S686" i="16"/>
  <c r="S322" i="16"/>
  <c r="T772" i="16"/>
  <c r="R581" i="16"/>
  <c r="P95" i="16"/>
  <c r="P543" i="16"/>
  <c r="S94" i="16"/>
  <c r="O226" i="16"/>
  <c r="P226" i="16"/>
  <c r="P570" i="16"/>
  <c r="O112" i="16"/>
  <c r="R462" i="16"/>
  <c r="O679" i="16"/>
  <c r="U297" i="16"/>
  <c r="U711" i="16"/>
  <c r="S31" i="16"/>
  <c r="Q675" i="16"/>
  <c r="Q346" i="16"/>
  <c r="S369" i="16"/>
  <c r="R192" i="16"/>
  <c r="T441" i="16"/>
  <c r="U501" i="16"/>
  <c r="R799" i="16"/>
  <c r="P78" i="16"/>
  <c r="R141" i="16"/>
  <c r="S238" i="16"/>
  <c r="T541" i="16"/>
  <c r="T114" i="16"/>
  <c r="U77" i="16"/>
  <c r="T446" i="16"/>
  <c r="O612" i="16"/>
  <c r="R475" i="16"/>
  <c r="Q45" i="16"/>
  <c r="S130" i="16"/>
  <c r="P680" i="16"/>
  <c r="T405" i="16"/>
  <c r="S630" i="16"/>
  <c r="S698" i="16"/>
  <c r="P446" i="16"/>
  <c r="R334" i="16"/>
  <c r="T503" i="16"/>
  <c r="U142" i="16"/>
  <c r="O214" i="16"/>
  <c r="R600" i="16"/>
  <c r="U72" i="16"/>
  <c r="O175" i="16"/>
  <c r="T39" i="16"/>
  <c r="S699" i="16"/>
  <c r="U112" i="16"/>
  <c r="R605" i="16"/>
  <c r="Q494" i="16"/>
  <c r="P17" i="16"/>
  <c r="P281" i="16"/>
  <c r="U631" i="16"/>
  <c r="Q18" i="16"/>
  <c r="Q475" i="16"/>
  <c r="U54" i="16"/>
  <c r="S34" i="16"/>
  <c r="O777" i="16"/>
  <c r="S161" i="16"/>
  <c r="Q130" i="16"/>
  <c r="U133" i="16"/>
  <c r="O715" i="16"/>
  <c r="P530" i="16"/>
  <c r="Q742" i="16"/>
  <c r="S744" i="16"/>
  <c r="O160" i="16"/>
  <c r="P798" i="16"/>
  <c r="T199" i="16"/>
  <c r="P219" i="16"/>
  <c r="Q556" i="16"/>
  <c r="R598" i="16"/>
  <c r="P166" i="16"/>
  <c r="P525" i="16"/>
  <c r="R733" i="16"/>
  <c r="S409" i="16"/>
  <c r="P518" i="16"/>
  <c r="R177" i="16"/>
  <c r="Q65" i="16"/>
  <c r="T670" i="16"/>
  <c r="T439" i="16"/>
  <c r="R618" i="16"/>
  <c r="S319" i="16"/>
  <c r="R613" i="16"/>
  <c r="P179" i="16"/>
  <c r="U735" i="16"/>
  <c r="T426" i="16"/>
  <c r="R231" i="16"/>
  <c r="R35" i="16"/>
  <c r="U620" i="16"/>
  <c r="Q135" i="16"/>
  <c r="R595" i="16"/>
  <c r="O587" i="16"/>
  <c r="Q9" i="16"/>
  <c r="Q646" i="16"/>
  <c r="R385" i="16"/>
  <c r="Q132" i="16"/>
  <c r="R357" i="16"/>
  <c r="S700" i="16"/>
  <c r="Q631" i="16"/>
  <c r="P592" i="16"/>
  <c r="S609" i="16"/>
  <c r="P752" i="16"/>
  <c r="O71" i="16"/>
  <c r="S417" i="16"/>
  <c r="U695" i="16"/>
  <c r="Q797" i="16"/>
  <c r="T236" i="16"/>
  <c r="T135" i="16"/>
  <c r="Q662" i="16"/>
  <c r="O268" i="16"/>
  <c r="R692" i="16"/>
  <c r="T302" i="16"/>
  <c r="Q728" i="16"/>
  <c r="R300" i="16"/>
  <c r="P318" i="16"/>
  <c r="O459" i="16"/>
  <c r="T260" i="16"/>
  <c r="R275" i="16"/>
  <c r="T472" i="16"/>
  <c r="Q69" i="16"/>
  <c r="Q586" i="16"/>
  <c r="S266" i="16"/>
  <c r="R568" i="16"/>
  <c r="Q698" i="16"/>
  <c r="R185" i="16"/>
  <c r="S741" i="16"/>
  <c r="S359" i="16"/>
  <c r="R466" i="16"/>
  <c r="T63" i="16"/>
  <c r="Q595" i="16"/>
  <c r="T783" i="16"/>
  <c r="R45" i="16"/>
  <c r="O790" i="16"/>
  <c r="U351" i="16"/>
  <c r="T746" i="16"/>
  <c r="U16" i="16"/>
  <c r="R160" i="16"/>
  <c r="R32" i="16"/>
  <c r="S145" i="16"/>
  <c r="T264" i="16"/>
  <c r="S679" i="16"/>
  <c r="U127" i="16"/>
  <c r="U116" i="16"/>
  <c r="O760" i="16"/>
  <c r="Q756" i="16"/>
  <c r="Q677" i="16"/>
  <c r="O192" i="16"/>
  <c r="O473" i="16"/>
  <c r="U627" i="16"/>
  <c r="T359" i="16"/>
  <c r="R331" i="16"/>
  <c r="U313" i="16"/>
  <c r="U458" i="16"/>
  <c r="T452" i="16"/>
  <c r="Q715" i="16"/>
  <c r="Q30" i="16"/>
  <c r="T278" i="16"/>
  <c r="T694" i="16"/>
  <c r="R539" i="16"/>
  <c r="U91" i="16"/>
  <c r="U109" i="16"/>
  <c r="S737" i="16"/>
  <c r="Q26" i="16"/>
  <c r="Q250" i="16"/>
  <c r="S523" i="16"/>
  <c r="Q695" i="16"/>
  <c r="S426" i="16"/>
  <c r="P736" i="16"/>
  <c r="T181" i="16"/>
  <c r="R659" i="16"/>
  <c r="P216" i="16"/>
  <c r="Q538" i="16"/>
  <c r="S155" i="16"/>
  <c r="P266" i="16"/>
  <c r="O788" i="16"/>
  <c r="P676" i="16"/>
  <c r="T417" i="16"/>
  <c r="O425" i="16"/>
  <c r="U394" i="16"/>
  <c r="S101" i="16"/>
  <c r="O522" i="16"/>
  <c r="S755" i="16"/>
  <c r="O451" i="16"/>
  <c r="U328" i="16"/>
  <c r="R48" i="16"/>
  <c r="T770" i="16"/>
  <c r="Q553" i="16"/>
  <c r="Q745" i="16"/>
  <c r="S208" i="16"/>
  <c r="O461" i="16"/>
  <c r="O732" i="16"/>
  <c r="S524" i="16"/>
  <c r="R626" i="16"/>
  <c r="T193" i="16"/>
  <c r="O264" i="16"/>
  <c r="Q493" i="16"/>
  <c r="U457" i="16"/>
  <c r="O324" i="16"/>
  <c r="S376" i="16"/>
  <c r="O102" i="16"/>
  <c r="O237" i="16"/>
  <c r="S210" i="16"/>
  <c r="U9" i="16"/>
  <c r="Q534" i="16"/>
  <c r="P229" i="16"/>
  <c r="Q708" i="16"/>
  <c r="T234" i="16"/>
  <c r="P637" i="16"/>
  <c r="Q699" i="16"/>
  <c r="S773" i="16"/>
  <c r="O782" i="16"/>
  <c r="T251" i="16"/>
  <c r="U45" i="16"/>
  <c r="T113" i="16"/>
  <c r="R60" i="16"/>
  <c r="U740" i="16"/>
  <c r="T255" i="16"/>
  <c r="T683" i="16"/>
  <c r="T352" i="16"/>
  <c r="S423" i="16"/>
  <c r="R701" i="16"/>
  <c r="Q497" i="16"/>
  <c r="Q92" i="16"/>
  <c r="U24" i="16"/>
  <c r="S390" i="16"/>
  <c r="S712" i="16"/>
  <c r="Q161" i="16"/>
  <c r="S119" i="16"/>
  <c r="T357" i="16"/>
  <c r="P591" i="16"/>
  <c r="T671" i="16"/>
  <c r="R319" i="16"/>
  <c r="Q573" i="16"/>
  <c r="U141" i="16"/>
  <c r="T696" i="16"/>
  <c r="S455" i="16"/>
  <c r="R289" i="16"/>
  <c r="T632" i="16"/>
  <c r="Q457" i="16"/>
  <c r="R670" i="16"/>
  <c r="R763" i="16"/>
  <c r="P408" i="16"/>
  <c r="S784" i="16"/>
  <c r="P768" i="16"/>
  <c r="U5" i="16"/>
  <c r="T152" i="16"/>
  <c r="R393" i="16"/>
  <c r="Q789" i="16"/>
  <c r="P76" i="16"/>
  <c r="R237" i="16"/>
  <c r="R588" i="16"/>
  <c r="O253" i="16"/>
  <c r="T533" i="16"/>
  <c r="O340" i="16"/>
  <c r="P345" i="16"/>
  <c r="T554" i="16"/>
  <c r="U167" i="16"/>
  <c r="T145" i="16"/>
  <c r="S16" i="16"/>
  <c r="O47" i="16"/>
  <c r="R147" i="16"/>
  <c r="Q554" i="16"/>
  <c r="Q418" i="16"/>
  <c r="R666" i="16"/>
  <c r="U774" i="16"/>
  <c r="S428" i="16"/>
  <c r="U270" i="16"/>
  <c r="Q521" i="16"/>
  <c r="U549" i="16"/>
  <c r="P588" i="16"/>
  <c r="R614" i="16"/>
  <c r="O3" i="16"/>
  <c r="P702" i="16"/>
  <c r="P137" i="16"/>
  <c r="T684" i="16"/>
  <c r="R527" i="16"/>
  <c r="Q618" i="16"/>
  <c r="Q38" i="16"/>
  <c r="Q139" i="16"/>
  <c r="Q12" i="16"/>
  <c r="R113" i="16"/>
  <c r="S387" i="16"/>
  <c r="P602" i="16"/>
  <c r="P790" i="16"/>
  <c r="O580" i="16"/>
  <c r="O142" i="16"/>
  <c r="R219" i="16"/>
  <c r="T299" i="16"/>
  <c r="Q94" i="16"/>
  <c r="O91" i="16"/>
  <c r="T178" i="16"/>
  <c r="S365" i="16"/>
  <c r="P57" i="16"/>
  <c r="T566" i="16"/>
  <c r="R66" i="16"/>
  <c r="T667" i="16"/>
  <c r="T287" i="16"/>
  <c r="S116" i="16"/>
  <c r="U479" i="16"/>
  <c r="U724" i="16"/>
  <c r="P741" i="16"/>
  <c r="P414" i="16"/>
  <c r="P262" i="16"/>
  <c r="Q732" i="16"/>
  <c r="P43" i="16"/>
  <c r="R433" i="16"/>
  <c r="R30" i="16"/>
  <c r="Q621" i="16"/>
  <c r="S576" i="16"/>
  <c r="S677" i="16"/>
  <c r="O735" i="16"/>
  <c r="T337" i="16"/>
  <c r="S242" i="16"/>
  <c r="Q177" i="16"/>
  <c r="O14" i="16"/>
  <c r="S336" i="16"/>
  <c r="R489" i="16"/>
  <c r="T534" i="16"/>
  <c r="T53" i="16"/>
  <c r="U184" i="16"/>
  <c r="T585" i="16"/>
  <c r="T399" i="16"/>
  <c r="Q91" i="16"/>
  <c r="U777" i="16"/>
  <c r="R47" i="16"/>
  <c r="T757" i="16"/>
  <c r="T451" i="16"/>
  <c r="P456" i="16"/>
  <c r="Q414" i="16"/>
  <c r="T551" i="16"/>
  <c r="S564" i="16"/>
  <c r="O476" i="16"/>
  <c r="R221" i="16"/>
  <c r="P104" i="16"/>
  <c r="S88" i="16"/>
  <c r="U698" i="16"/>
  <c r="S457" i="16"/>
  <c r="O352" i="16"/>
  <c r="R225" i="16"/>
  <c r="Q403" i="16"/>
  <c r="O649" i="16"/>
  <c r="R512" i="16"/>
  <c r="Q252" i="16"/>
  <c r="T336" i="16"/>
  <c r="S265" i="16"/>
  <c r="P353" i="16"/>
  <c r="S176" i="16"/>
  <c r="O432" i="16"/>
  <c r="R783" i="16"/>
  <c r="P616" i="16"/>
  <c r="R305" i="16"/>
  <c r="R330" i="16"/>
  <c r="U703" i="16"/>
  <c r="P485" i="16"/>
  <c r="R311" i="16"/>
  <c r="P272" i="16"/>
  <c r="U315" i="16"/>
  <c r="O498" i="16"/>
  <c r="Q710" i="16"/>
  <c r="T249" i="16"/>
  <c r="P89" i="16"/>
  <c r="T436" i="16"/>
  <c r="Q103" i="16"/>
  <c r="U146" i="16"/>
  <c r="U372" i="16"/>
  <c r="R57" i="16"/>
  <c r="P88" i="16"/>
  <c r="S488" i="16"/>
  <c r="Q129" i="16"/>
  <c r="Q249" i="16"/>
  <c r="T245" i="16"/>
  <c r="Q166" i="16"/>
  <c r="T623" i="16"/>
  <c r="Q428" i="16"/>
  <c r="Q313" i="16"/>
  <c r="U686" i="16"/>
  <c r="S670" i="16"/>
  <c r="R426" i="16"/>
  <c r="Q583" i="16"/>
  <c r="T44" i="16"/>
  <c r="Q697" i="16"/>
  <c r="Q448" i="16"/>
  <c r="S260" i="16"/>
  <c r="T445" i="16"/>
  <c r="T376" i="16"/>
  <c r="Q461" i="16"/>
  <c r="R779" i="16"/>
  <c r="T629" i="16"/>
  <c r="R674" i="16"/>
  <c r="O444" i="16"/>
  <c r="P782" i="16"/>
  <c r="O359" i="16"/>
  <c r="R392" i="16"/>
  <c r="S652" i="16"/>
  <c r="Q184" i="16"/>
  <c r="R434" i="16"/>
  <c r="P792" i="16"/>
  <c r="T669" i="16"/>
  <c r="U643" i="16"/>
  <c r="R307" i="16"/>
  <c r="Q652" i="16"/>
  <c r="T375" i="16"/>
  <c r="Q181" i="16"/>
  <c r="T429" i="16"/>
  <c r="R541" i="16"/>
  <c r="T425" i="16"/>
  <c r="R133" i="16"/>
  <c r="R118" i="16"/>
  <c r="O423" i="16"/>
  <c r="Q260" i="16"/>
  <c r="T601" i="16"/>
  <c r="S310" i="16"/>
  <c r="S729" i="16"/>
  <c r="O670" i="16"/>
  <c r="O465" i="16"/>
  <c r="U137" i="16"/>
  <c r="P488" i="16"/>
  <c r="Q718" i="16"/>
  <c r="P603" i="16"/>
  <c r="U256" i="16"/>
  <c r="R123" i="16"/>
  <c r="R323" i="16"/>
  <c r="S760" i="16"/>
  <c r="O225" i="16"/>
  <c r="S397" i="16"/>
  <c r="R136" i="16"/>
  <c r="P16" i="16"/>
  <c r="P664" i="16"/>
  <c r="Q46" i="16"/>
  <c r="O639" i="16"/>
  <c r="Q321" i="16"/>
  <c r="O416" i="16"/>
  <c r="Q491" i="16"/>
  <c r="S754" i="16"/>
  <c r="O330" i="16"/>
  <c r="Q477" i="16"/>
  <c r="S722" i="16"/>
  <c r="R702" i="16"/>
  <c r="O121" i="16"/>
  <c r="T745" i="16"/>
  <c r="R184" i="16"/>
  <c r="Q757" i="16"/>
  <c r="U195" i="16"/>
  <c r="S264" i="16"/>
  <c r="S767" i="16"/>
  <c r="O263" i="16"/>
  <c r="O608" i="16"/>
  <c r="O13" i="16"/>
  <c r="O457" i="16"/>
  <c r="R401" i="16"/>
  <c r="P393" i="16"/>
  <c r="P597" i="16"/>
  <c r="S458" i="16"/>
  <c r="R413" i="16"/>
  <c r="U208" i="16"/>
  <c r="Q174" i="16"/>
  <c r="T707" i="16"/>
  <c r="U384" i="16"/>
  <c r="O40" i="16"/>
  <c r="P553" i="16"/>
  <c r="Q443" i="16"/>
  <c r="U362" i="16"/>
  <c r="Q763" i="16"/>
  <c r="T37" i="16"/>
  <c r="S35" i="16"/>
  <c r="U583" i="16"/>
  <c r="T286" i="16"/>
  <c r="Q57" i="16"/>
  <c r="U389" i="16"/>
  <c r="T774" i="16"/>
  <c r="U712" i="16"/>
  <c r="S8" i="16"/>
  <c r="O288" i="16"/>
  <c r="P367" i="16"/>
  <c r="S478" i="16"/>
  <c r="Q473" i="16"/>
  <c r="T366" i="16"/>
  <c r="U650" i="16"/>
  <c r="O310" i="16"/>
  <c r="O470" i="16"/>
  <c r="R762" i="16"/>
  <c r="T498" i="16"/>
  <c r="R404" i="16"/>
  <c r="U10" i="16"/>
  <c r="R176" i="16"/>
  <c r="T87" i="16"/>
  <c r="T531" i="16"/>
  <c r="S240" i="16"/>
  <c r="S647" i="16"/>
  <c r="S320" i="16"/>
  <c r="R580" i="16"/>
  <c r="S261" i="16"/>
  <c r="S362" i="16"/>
  <c r="U134" i="16"/>
  <c r="R593" i="16"/>
  <c r="P728" i="16"/>
  <c r="U258" i="16"/>
  <c r="R170" i="16"/>
  <c r="Q322" i="16"/>
  <c r="O725" i="16"/>
  <c r="Q375" i="16"/>
  <c r="P629" i="16"/>
  <c r="R583" i="16"/>
  <c r="O447" i="16"/>
  <c r="S23" i="16"/>
  <c r="Q424" i="16"/>
  <c r="T467" i="16"/>
  <c r="T338" i="16"/>
  <c r="S682" i="16"/>
  <c r="O549" i="16"/>
  <c r="R589" i="16"/>
  <c r="R532" i="16"/>
  <c r="U728" i="16"/>
  <c r="P130" i="16"/>
  <c r="P257" i="16"/>
  <c r="O33" i="16"/>
  <c r="P85" i="16"/>
  <c r="R389" i="16"/>
  <c r="Q421" i="16"/>
  <c r="R793" i="16"/>
  <c r="R216" i="16"/>
  <c r="O610" i="16"/>
  <c r="T501" i="16"/>
  <c r="S776" i="16"/>
  <c r="R693" i="16"/>
  <c r="R258" i="16"/>
  <c r="S635" i="16"/>
  <c r="U110" i="16"/>
  <c r="O667" i="16"/>
  <c r="O172" i="16"/>
  <c r="Q60" i="16"/>
  <c r="Q688" i="16"/>
  <c r="O188" i="16"/>
  <c r="U292" i="16"/>
  <c r="U219" i="16"/>
  <c r="O336" i="16"/>
  <c r="Q74" i="16"/>
  <c r="U68" i="16"/>
  <c r="Q164" i="16"/>
  <c r="O283" i="16"/>
  <c r="T408" i="16"/>
  <c r="Q567" i="16"/>
  <c r="U249" i="16"/>
  <c r="S574" i="16"/>
  <c r="Q790" i="16"/>
  <c r="S331" i="16"/>
  <c r="S558" i="16"/>
  <c r="T386" i="16"/>
  <c r="U378" i="16"/>
  <c r="T620" i="16"/>
  <c r="P701" i="16"/>
  <c r="P744" i="16"/>
  <c r="P567" i="16"/>
  <c r="P35" i="16"/>
  <c r="T588" i="16"/>
  <c r="S154" i="16"/>
  <c r="U744" i="16"/>
  <c r="T279" i="16"/>
  <c r="P711" i="16"/>
  <c r="O492" i="16"/>
  <c r="S140" i="16"/>
  <c r="S732" i="16"/>
  <c r="T509" i="16"/>
  <c r="S454" i="16"/>
  <c r="S395" i="16"/>
  <c r="U762" i="16"/>
  <c r="O434" i="16"/>
  <c r="Q716" i="16"/>
  <c r="R106" i="16"/>
  <c r="S742" i="16"/>
  <c r="T96" i="16"/>
  <c r="S569" i="16"/>
  <c r="S55" i="16"/>
  <c r="O294" i="16"/>
  <c r="S179" i="16"/>
  <c r="R349" i="16"/>
  <c r="T518" i="16"/>
  <c r="O500" i="16"/>
  <c r="R34" i="16"/>
  <c r="P590" i="16"/>
  <c r="U231" i="16"/>
  <c r="P776" i="16"/>
  <c r="T605" i="16"/>
  <c r="T345" i="16"/>
  <c r="S41" i="16"/>
  <c r="Q71" i="16"/>
  <c r="P142" i="16"/>
  <c r="R523" i="16"/>
  <c r="U274" i="16"/>
  <c r="T440" i="16"/>
  <c r="R781" i="16"/>
  <c r="U411" i="16"/>
  <c r="P577" i="16"/>
  <c r="P113" i="16"/>
  <c r="Q649" i="16"/>
  <c r="R98" i="16"/>
  <c r="Q449" i="16"/>
  <c r="R306" i="16"/>
  <c r="U154" i="16"/>
  <c r="U229" i="16"/>
  <c r="U278" i="16"/>
  <c r="T69" i="16"/>
  <c r="S592" i="16"/>
  <c r="O706" i="16"/>
  <c r="R76" i="16"/>
  <c r="Q25" i="16"/>
  <c r="S214" i="16"/>
  <c r="T371" i="16"/>
  <c r="T704" i="16"/>
  <c r="Q709" i="16"/>
  <c r="P312" i="16"/>
  <c r="O395" i="16"/>
  <c r="T661" i="16"/>
  <c r="T110" i="16"/>
  <c r="P163" i="16"/>
  <c r="Q730" i="16"/>
  <c r="R457" i="16"/>
  <c r="S770" i="16"/>
  <c r="T574" i="16"/>
  <c r="P188" i="16"/>
  <c r="T356" i="16"/>
  <c r="R183" i="16"/>
  <c r="O106" i="16"/>
  <c r="S13" i="16"/>
  <c r="S505" i="16"/>
  <c r="S554" i="16"/>
  <c r="U747" i="16"/>
  <c r="R749" i="16"/>
  <c r="U417" i="16"/>
  <c r="Q598" i="16"/>
  <c r="O284" i="16"/>
  <c r="S111" i="16"/>
  <c r="U316" i="16"/>
  <c r="P801" i="16"/>
  <c r="S683" i="16"/>
  <c r="O570" i="16"/>
  <c r="P330" i="16"/>
  <c r="T553" i="16"/>
  <c r="O400" i="16"/>
  <c r="P68" i="16"/>
  <c r="P672" i="16"/>
  <c r="S199" i="16"/>
  <c r="Q724" i="16"/>
  <c r="O747" i="16"/>
  <c r="O527" i="16"/>
  <c r="S125" i="16"/>
  <c r="P609" i="16"/>
  <c r="T275" i="16"/>
  <c r="R673" i="16"/>
  <c r="U18" i="16"/>
  <c r="S33" i="16"/>
  <c r="S353" i="16"/>
  <c r="Q747" i="16"/>
  <c r="R143" i="16"/>
  <c r="R648" i="16"/>
  <c r="P670" i="16"/>
  <c r="O335" i="16"/>
  <c r="S375" i="16"/>
  <c r="S198" i="16"/>
  <c r="Q546" i="16"/>
  <c r="Q334" i="16"/>
  <c r="O306" i="16"/>
  <c r="R89" i="16"/>
  <c r="R252" i="16"/>
  <c r="S547" i="16"/>
  <c r="Q560" i="16"/>
  <c r="T274" i="16"/>
  <c r="P108" i="16"/>
  <c r="P77" i="16"/>
  <c r="T201" i="16"/>
  <c r="R460" i="16"/>
  <c r="R24" i="16"/>
  <c r="Q427" i="16"/>
  <c r="R603" i="16"/>
  <c r="U441" i="16"/>
  <c r="S172" i="16"/>
  <c r="Q605" i="16"/>
  <c r="P575" i="16"/>
  <c r="U766" i="16"/>
  <c r="T549" i="16"/>
  <c r="S53" i="16"/>
  <c r="T516" i="16"/>
  <c r="R414" i="16"/>
  <c r="R55" i="16"/>
  <c r="P336" i="16"/>
  <c r="U666" i="16"/>
  <c r="O249" i="16"/>
  <c r="Q320" i="16"/>
  <c r="O65" i="16"/>
  <c r="Q93" i="16"/>
  <c r="O512" i="16"/>
  <c r="P583" i="16"/>
  <c r="P285" i="16"/>
  <c r="Q405" i="16"/>
  <c r="P61" i="16"/>
  <c r="R558" i="16"/>
  <c r="R16" i="16"/>
  <c r="R703" i="16"/>
  <c r="R714" i="16"/>
  <c r="T144" i="16"/>
  <c r="R398" i="16"/>
  <c r="R44" i="16"/>
  <c r="S477" i="16"/>
  <c r="P233" i="16"/>
  <c r="R346" i="16"/>
  <c r="R586" i="16"/>
  <c r="R556" i="16"/>
  <c r="P21" i="16"/>
  <c r="U346" i="16"/>
  <c r="R780" i="16"/>
  <c r="U581" i="16"/>
  <c r="U511" i="16"/>
  <c r="T226" i="16"/>
  <c r="S725" i="16"/>
  <c r="S47" i="16"/>
  <c r="P87" i="16"/>
  <c r="Q326" i="16"/>
  <c r="O393" i="16"/>
  <c r="T307" i="16"/>
  <c r="P652" i="16"/>
  <c r="R207" i="16"/>
  <c r="T729" i="16"/>
  <c r="R744" i="16"/>
  <c r="S561" i="16"/>
  <c r="Q783" i="16"/>
  <c r="Q610" i="16"/>
  <c r="Q406" i="16"/>
  <c r="Q669" i="16"/>
  <c r="P3" i="16"/>
  <c r="P550" i="16"/>
  <c r="S120" i="16"/>
  <c r="U272" i="16"/>
  <c r="U252" i="16"/>
  <c r="Q436" i="16"/>
  <c r="O481" i="16"/>
  <c r="O422" i="16"/>
  <c r="U386" i="16"/>
  <c r="O271" i="16"/>
  <c r="S532" i="16"/>
  <c r="Q429" i="16"/>
  <c r="R53" i="16"/>
  <c r="Q255" i="16"/>
  <c r="R715" i="16"/>
  <c r="S625" i="16"/>
  <c r="O44" i="16"/>
  <c r="U95" i="16"/>
  <c r="O551" i="16"/>
  <c r="T361" i="16"/>
  <c r="P91" i="16"/>
  <c r="P531" i="16"/>
  <c r="P581" i="16"/>
  <c r="S545" i="16"/>
  <c r="U84" i="16"/>
  <c r="Q516" i="16"/>
  <c r="S621" i="16"/>
  <c r="S345" i="16"/>
  <c r="R270" i="16"/>
  <c r="T107" i="16"/>
  <c r="S638" i="16"/>
  <c r="T324" i="16"/>
  <c r="U193" i="16"/>
  <c r="O586" i="16"/>
  <c r="T92" i="16"/>
  <c r="S244" i="16"/>
  <c r="U327" i="16"/>
  <c r="Q550" i="16"/>
  <c r="T631" i="16"/>
  <c r="Q507" i="16"/>
  <c r="S761" i="16"/>
  <c r="S83" i="16"/>
  <c r="T310" i="16"/>
  <c r="R122" i="16"/>
  <c r="Q310" i="16"/>
  <c r="Q40" i="16"/>
  <c r="P328" i="16"/>
  <c r="T285" i="16"/>
  <c r="S412" i="16"/>
  <c r="P434" i="16"/>
  <c r="U440" i="16"/>
  <c r="Q394" i="16"/>
  <c r="U318" i="16"/>
  <c r="S72" i="16"/>
  <c r="P149" i="16"/>
  <c r="U192" i="16"/>
  <c r="S566" i="16"/>
  <c r="T394" i="16"/>
  <c r="U626" i="16"/>
  <c r="Q590" i="16"/>
  <c r="S200" i="16"/>
  <c r="U348" i="16"/>
  <c r="O764" i="16"/>
  <c r="U215" i="16"/>
  <c r="O166" i="16"/>
  <c r="O517" i="16"/>
  <c r="T283" i="16"/>
  <c r="T353" i="16"/>
  <c r="R594" i="16"/>
  <c r="U662" i="16"/>
  <c r="T650" i="16"/>
  <c r="R555" i="16"/>
  <c r="Q154" i="16"/>
  <c r="P560" i="16"/>
  <c r="O611" i="16"/>
  <c r="T576" i="16"/>
  <c r="T519" i="16"/>
  <c r="U615" i="16"/>
  <c r="S494" i="16"/>
  <c r="U404" i="16"/>
  <c r="T253" i="16"/>
  <c r="U527" i="16"/>
  <c r="U345" i="16"/>
  <c r="S551" i="16"/>
  <c r="P507" i="16"/>
  <c r="P32" i="16"/>
  <c r="R604" i="16"/>
  <c r="R447" i="16"/>
  <c r="T528" i="16"/>
  <c r="U306" i="16"/>
  <c r="S407" i="16"/>
  <c r="Q95" i="16"/>
  <c r="T19" i="16"/>
  <c r="T166" i="16"/>
  <c r="U528" i="16"/>
  <c r="O371" i="16"/>
  <c r="T521" i="16"/>
  <c r="T575" i="16"/>
  <c r="Q235" i="16"/>
  <c r="P366" i="16"/>
  <c r="Q230" i="16"/>
  <c r="Q634" i="16"/>
  <c r="R375" i="16"/>
  <c r="P659" i="16"/>
  <c r="U48" i="16"/>
  <c r="Q482" i="16"/>
  <c r="S42" i="16"/>
  <c r="U435" i="16"/>
  <c r="T490" i="16"/>
  <c r="T270" i="16"/>
  <c r="R378" i="16"/>
  <c r="U445" i="16"/>
  <c r="U500" i="16"/>
  <c r="P202" i="16"/>
  <c r="U767" i="16"/>
  <c r="U471" i="16"/>
  <c r="T558" i="16"/>
  <c r="T153" i="16"/>
  <c r="U350" i="16"/>
  <c r="Q337" i="16"/>
  <c r="P331" i="16"/>
  <c r="S519" i="16"/>
  <c r="P329" i="16"/>
  <c r="S627" i="16"/>
  <c r="P452" i="16"/>
  <c r="S168" i="16"/>
  <c r="P256" i="16"/>
  <c r="Q90" i="16"/>
  <c r="O206" i="16"/>
  <c r="Q222" i="16"/>
  <c r="R21" i="16"/>
  <c r="O181" i="16"/>
  <c r="R515" i="16"/>
  <c r="P584" i="16"/>
  <c r="T194" i="16"/>
  <c r="P650" i="16"/>
  <c r="U205" i="16"/>
  <c r="Q508" i="16"/>
  <c r="Q353" i="16"/>
  <c r="Q233" i="16"/>
  <c r="P388" i="16"/>
  <c r="R204" i="16"/>
  <c r="T456" i="16"/>
  <c r="Q10" i="16"/>
  <c r="T207" i="16"/>
  <c r="O259" i="16"/>
  <c r="O796" i="16"/>
  <c r="S346" i="16"/>
  <c r="T795" i="16"/>
  <c r="Q597" i="16"/>
  <c r="O618" i="16"/>
  <c r="Q39" i="16"/>
  <c r="T127" i="16"/>
  <c r="T202" i="16"/>
  <c r="U172" i="16"/>
  <c r="U498" i="16"/>
  <c r="S100" i="16"/>
  <c r="T213" i="16"/>
  <c r="S515" i="16"/>
  <c r="R742" i="16"/>
  <c r="U359" i="16"/>
  <c r="U329" i="16"/>
  <c r="T676" i="16"/>
  <c r="U364" i="16"/>
  <c r="U363" i="16"/>
  <c r="Q645" i="16"/>
  <c r="U86" i="16"/>
  <c r="T126" i="16"/>
  <c r="S45" i="16"/>
  <c r="T342" i="16"/>
  <c r="O338" i="16"/>
  <c r="O491" i="16"/>
  <c r="R344" i="16"/>
  <c r="T443" i="16"/>
  <c r="U177" i="16"/>
  <c r="S218" i="16"/>
  <c r="R477" i="16"/>
  <c r="O292" i="16"/>
  <c r="U681" i="16"/>
  <c r="R506" i="16"/>
  <c r="O754" i="16"/>
  <c r="T327" i="16"/>
  <c r="U778" i="16"/>
  <c r="R757" i="16"/>
  <c r="U559" i="16"/>
  <c r="Q555" i="16"/>
  <c r="Q676" i="16"/>
  <c r="U259" i="16"/>
  <c r="U718" i="16"/>
  <c r="U574" i="16"/>
  <c r="Q324" i="16"/>
  <c r="O578" i="16"/>
  <c r="U468" i="16"/>
  <c r="P392" i="16"/>
  <c r="S497" i="16"/>
  <c r="O79" i="16"/>
  <c r="T254" i="16"/>
  <c r="T666" i="16"/>
  <c r="P271" i="16"/>
  <c r="R86" i="16"/>
  <c r="R771" i="16"/>
  <c r="P483" i="16"/>
  <c r="S338" i="16"/>
  <c r="T730" i="16"/>
  <c r="R732" i="16"/>
  <c r="T397" i="16"/>
  <c r="T403" i="16"/>
  <c r="P402" i="16"/>
  <c r="P81" i="16"/>
  <c r="P199" i="16"/>
  <c r="U240" i="16"/>
  <c r="U196" i="16"/>
  <c r="S98" i="16"/>
  <c r="O598" i="16"/>
  <c r="P800" i="16"/>
  <c r="R734" i="16"/>
  <c r="U76" i="16"/>
  <c r="P611" i="16"/>
  <c r="S713" i="16"/>
  <c r="S615" i="16"/>
  <c r="R153" i="16"/>
  <c r="S540" i="16"/>
  <c r="R705" i="16"/>
  <c r="P698" i="16"/>
  <c r="O680" i="16"/>
  <c r="O231" i="16"/>
  <c r="T798" i="16"/>
  <c r="Q637" i="16"/>
  <c r="T232" i="16"/>
  <c r="Q439" i="16"/>
  <c r="S511" i="16"/>
  <c r="P679" i="16"/>
  <c r="O281" i="16"/>
  <c r="Q725" i="16"/>
  <c r="U287" i="16"/>
  <c r="U198" i="16"/>
  <c r="O27" i="16"/>
  <c r="O235" i="16"/>
  <c r="U420" i="16"/>
  <c r="Q390" i="16"/>
  <c r="Q729" i="16"/>
  <c r="R202" i="16"/>
  <c r="S299" i="16"/>
  <c r="U115" i="16"/>
  <c r="T367" i="16"/>
  <c r="R681" i="16"/>
  <c r="R418" i="16"/>
  <c r="T738" i="16"/>
  <c r="T693" i="16"/>
  <c r="T290" i="16"/>
  <c r="O507" i="16"/>
  <c r="O624" i="16"/>
  <c r="T448" i="16"/>
  <c r="P53" i="16"/>
  <c r="P253" i="16"/>
  <c r="P528" i="16"/>
  <c r="Q16" i="16"/>
  <c r="U509" i="16"/>
  <c r="O787" i="16"/>
  <c r="P505" i="16"/>
  <c r="U340" i="16"/>
  <c r="T121" i="16"/>
  <c r="P111" i="16"/>
  <c r="R266" i="16"/>
  <c r="R651" i="16"/>
  <c r="S128" i="16"/>
  <c r="S393" i="16"/>
  <c r="U554" i="16"/>
  <c r="U221" i="16"/>
  <c r="O257" i="16"/>
  <c r="O358" i="16"/>
  <c r="S485" i="16"/>
  <c r="Q484" i="16"/>
  <c r="R169" i="16"/>
  <c r="O705" i="16"/>
  <c r="R84" i="16"/>
  <c r="T508" i="16"/>
  <c r="T222" i="16"/>
  <c r="U31" i="16"/>
  <c r="S356" i="16"/>
  <c r="S610" i="16"/>
  <c r="T141" i="16"/>
  <c r="Q705" i="16"/>
  <c r="R645" i="16"/>
  <c r="R259" i="16"/>
  <c r="U602" i="16"/>
  <c r="P712" i="16"/>
  <c r="O462" i="16"/>
  <c r="R148" i="16"/>
  <c r="P660" i="16"/>
  <c r="T196" i="16"/>
  <c r="P455" i="16"/>
  <c r="Q711" i="16"/>
  <c r="P684" i="16"/>
  <c r="T801" i="16"/>
  <c r="Q364" i="16"/>
  <c r="O565" i="16"/>
  <c r="P734" i="16"/>
  <c r="Q733" i="16"/>
  <c r="R353" i="16"/>
  <c r="S674" i="16"/>
  <c r="T434" i="16"/>
  <c r="P327" i="16"/>
  <c r="O22" i="16"/>
  <c r="U66" i="16"/>
  <c r="U324" i="16"/>
  <c r="U477" i="16"/>
  <c r="S66" i="16"/>
  <c r="O577" i="16"/>
  <c r="R675" i="16"/>
  <c r="P715" i="16"/>
  <c r="Q755" i="16"/>
  <c r="U409" i="16"/>
  <c r="P688" i="16"/>
  <c r="U174" i="16"/>
  <c r="R571" i="16"/>
  <c r="P623" i="16"/>
  <c r="S22" i="16"/>
  <c r="S498" i="16"/>
  <c r="S370" i="16"/>
  <c r="P148" i="16"/>
  <c r="S40" i="16"/>
  <c r="O571" i="16"/>
  <c r="Q227" i="16"/>
  <c r="P568" i="16"/>
  <c r="P280" i="16"/>
  <c r="S394" i="16"/>
  <c r="O464" i="16"/>
  <c r="U731" i="16"/>
  <c r="S704" i="16"/>
  <c r="T469" i="16"/>
  <c r="P207" i="16"/>
  <c r="R215" i="16"/>
  <c r="R540" i="16"/>
  <c r="Q526" i="16"/>
  <c r="U194" i="16"/>
  <c r="R752" i="16"/>
  <c r="U183" i="16"/>
  <c r="Q256" i="16"/>
  <c r="T241" i="16"/>
  <c r="S399" i="16"/>
  <c r="Q629" i="16"/>
  <c r="S104" i="16"/>
  <c r="O463" i="16"/>
  <c r="U387" i="16"/>
  <c r="P696" i="16"/>
  <c r="O435" i="16"/>
  <c r="T428" i="16"/>
  <c r="S349" i="16"/>
  <c r="O115" i="16"/>
  <c r="T505" i="16"/>
  <c r="S36" i="16"/>
  <c r="O633" i="16"/>
  <c r="U685" i="16"/>
  <c r="Q601" i="16"/>
  <c r="O114" i="16"/>
  <c r="U492" i="16"/>
  <c r="R592" i="16"/>
  <c r="R566" i="16"/>
  <c r="R481" i="16"/>
  <c r="S259" i="16"/>
  <c r="U367" i="16"/>
  <c r="R405" i="16"/>
  <c r="T563" i="16"/>
  <c r="O380" i="16"/>
  <c r="O689" i="16"/>
  <c r="U147" i="16"/>
  <c r="U475" i="16"/>
  <c r="T388" i="16"/>
  <c r="U768" i="16"/>
  <c r="O243" i="16"/>
  <c r="T326" i="16"/>
  <c r="T736" i="16"/>
  <c r="S518" i="16"/>
  <c r="P671" i="16"/>
  <c r="R437" i="16"/>
  <c r="P599" i="16"/>
  <c r="S514" i="16"/>
  <c r="S736" i="16"/>
  <c r="Q178" i="16"/>
  <c r="Q515" i="16"/>
  <c r="P450" i="16"/>
  <c r="U376" i="16"/>
  <c r="O727" i="16"/>
  <c r="O801" i="16"/>
  <c r="U104" i="16"/>
  <c r="U787" i="16"/>
  <c r="R271" i="16"/>
  <c r="R671" i="16"/>
  <c r="R724" i="16"/>
  <c r="R213" i="16"/>
  <c r="O173" i="16"/>
  <c r="S448" i="16"/>
  <c r="U582" i="16"/>
  <c r="O196" i="16"/>
  <c r="O37" i="16"/>
  <c r="T737" i="16"/>
  <c r="T607" i="16"/>
  <c r="R707" i="16"/>
  <c r="P667" i="16"/>
  <c r="T768" i="16"/>
  <c r="T363" i="16"/>
  <c r="T492" i="16"/>
  <c r="P400" i="16"/>
  <c r="O111" i="16"/>
  <c r="R444" i="16"/>
  <c r="R680" i="16"/>
  <c r="T769" i="16"/>
  <c r="Q613" i="16"/>
  <c r="O218" i="16"/>
  <c r="T296" i="16"/>
  <c r="R37" i="16"/>
  <c r="P63" i="16"/>
  <c r="Q459" i="16"/>
  <c r="R474" i="16"/>
  <c r="Q396" i="16"/>
  <c r="O555" i="16"/>
  <c r="U242" i="16"/>
  <c r="P514" i="16"/>
  <c r="P709" i="16"/>
  <c r="S708" i="16"/>
  <c r="T565" i="16"/>
  <c r="T343" i="16"/>
  <c r="Q469" i="16"/>
  <c r="U661" i="16"/>
  <c r="T143" i="16"/>
  <c r="T344" i="16"/>
  <c r="T339" i="16"/>
  <c r="R662" i="16"/>
  <c r="P374" i="16"/>
  <c r="O389" i="16"/>
  <c r="Q218" i="16"/>
  <c r="O113" i="16"/>
  <c r="R787" i="16"/>
  <c r="U667" i="16"/>
  <c r="Q731" i="16"/>
  <c r="Q173" i="16"/>
  <c r="T645" i="16"/>
  <c r="S255" i="16"/>
  <c r="U81" i="16"/>
  <c r="S19" i="16"/>
  <c r="R590" i="16"/>
  <c r="P242" i="16"/>
  <c r="U585" i="16"/>
  <c r="P29" i="16"/>
  <c r="S608" i="16"/>
  <c r="T160" i="16"/>
  <c r="U532" i="16"/>
  <c r="U512" i="16"/>
  <c r="Q522" i="16"/>
  <c r="O402" i="16"/>
  <c r="U320" i="16"/>
  <c r="O424" i="16"/>
  <c r="U453" i="16"/>
  <c r="P174" i="16"/>
  <c r="P323" i="16"/>
  <c r="Q404" i="16"/>
  <c r="O582" i="16"/>
  <c r="U61" i="16"/>
  <c r="R717" i="16"/>
  <c r="R253" i="16"/>
  <c r="S719" i="16"/>
  <c r="P150" i="16"/>
  <c r="R129" i="16"/>
  <c r="R467" i="16"/>
  <c r="S68" i="16"/>
  <c r="T724" i="16"/>
  <c r="O222" i="16"/>
  <c r="U752" i="16"/>
  <c r="S567" i="16"/>
  <c r="P459" i="16"/>
  <c r="T758" i="16"/>
  <c r="R689" i="16"/>
  <c r="Q271" i="16"/>
  <c r="R247" i="16"/>
  <c r="S115" i="16"/>
  <c r="U369" i="16"/>
  <c r="S510" i="16"/>
  <c r="O16" i="16"/>
  <c r="Q193" i="16"/>
  <c r="S383" i="16"/>
  <c r="Q212" i="16"/>
  <c r="Q374" i="16"/>
  <c r="S343" i="16"/>
  <c r="T95" i="16"/>
  <c r="T188" i="16"/>
  <c r="Q588" i="16"/>
  <c r="Q585" i="16"/>
  <c r="R134" i="16"/>
  <c r="R382" i="16"/>
  <c r="S418" i="16"/>
  <c r="O756" i="16"/>
  <c r="U281" i="16"/>
  <c r="T351" i="16"/>
  <c r="P556" i="16"/>
  <c r="S492" i="16"/>
  <c r="O441" i="16"/>
  <c r="P674" i="16"/>
  <c r="S612" i="16"/>
  <c r="U117" i="16"/>
  <c r="P322" i="16"/>
  <c r="P170" i="16"/>
  <c r="U361" i="16"/>
  <c r="Q251" i="16"/>
  <c r="U162" i="16"/>
  <c r="P37" i="16"/>
  <c r="T712" i="16"/>
  <c r="Q122" i="16"/>
  <c r="U670" i="16"/>
  <c r="P690" i="16"/>
  <c r="R402" i="16"/>
  <c r="S80" i="16"/>
  <c r="S38" i="16"/>
  <c r="S144" i="16"/>
  <c r="U540" i="16"/>
  <c r="O86" i="16"/>
  <c r="O516" i="16"/>
  <c r="S584" i="16"/>
  <c r="P775" i="16"/>
  <c r="U553" i="16"/>
  <c r="U451" i="16"/>
  <c r="O704" i="16"/>
  <c r="T782" i="16"/>
  <c r="U799" i="16"/>
  <c r="U88" i="16"/>
  <c r="U697" i="16"/>
  <c r="U530" i="16"/>
  <c r="S170" i="16"/>
  <c r="T250" i="16"/>
  <c r="U158" i="16"/>
  <c r="S262" i="16"/>
  <c r="O299" i="16"/>
  <c r="S613" i="16"/>
  <c r="T619" i="16"/>
  <c r="U629" i="16"/>
  <c r="O313" i="16"/>
  <c r="O124" i="16"/>
  <c r="P70" i="16"/>
  <c r="T117" i="16"/>
  <c r="R99" i="16"/>
  <c r="U155" i="16"/>
  <c r="O370" i="16"/>
  <c r="P429" i="16"/>
  <c r="T348" i="16"/>
  <c r="P756" i="16"/>
  <c r="S739" i="16"/>
  <c r="S113" i="16"/>
  <c r="Q589" i="16"/>
  <c r="O594" i="16"/>
  <c r="S293" i="16"/>
  <c r="U598" i="16"/>
  <c r="P725" i="16"/>
  <c r="Q727" i="16"/>
  <c r="R676" i="16"/>
  <c r="T333" i="16"/>
  <c r="T662" i="16"/>
  <c r="P532" i="16"/>
  <c r="S253" i="16"/>
  <c r="Q782" i="16"/>
  <c r="P699" i="16"/>
  <c r="Q48" i="16"/>
  <c r="T115" i="16"/>
  <c r="O419" i="16"/>
  <c r="U67" i="16"/>
  <c r="T75" i="16"/>
  <c r="P317" i="16"/>
  <c r="S350" i="16"/>
  <c r="U217" i="16"/>
  <c r="R364" i="16"/>
  <c r="P569" i="16"/>
  <c r="U800" i="16"/>
  <c r="T674" i="16"/>
  <c r="R738" i="16"/>
  <c r="U696" i="16"/>
  <c r="U537" i="16"/>
  <c r="O201" i="16"/>
  <c r="T317" i="16"/>
  <c r="R137" i="16"/>
  <c r="S136" i="16"/>
  <c r="U107" i="16"/>
  <c r="S414" i="16"/>
  <c r="O556" i="16"/>
  <c r="U212" i="16"/>
  <c r="O438" i="16"/>
  <c r="U487" i="16"/>
  <c r="P160" i="16"/>
  <c r="Q561" i="16"/>
  <c r="S539" i="16"/>
  <c r="O82" i="16"/>
  <c r="T268" i="16"/>
  <c r="R138" i="16"/>
  <c r="S287" i="16"/>
  <c r="S447" i="16"/>
  <c r="R548" i="16"/>
  <c r="Q99" i="16"/>
  <c r="Q572" i="16"/>
  <c r="O399" i="16"/>
  <c r="O521" i="16"/>
  <c r="T330" i="16"/>
  <c r="P358" i="16"/>
  <c r="R187" i="16"/>
  <c r="U335" i="16"/>
  <c r="S606" i="16"/>
  <c r="O708" i="16"/>
  <c r="P155" i="16"/>
  <c r="T36" i="16"/>
  <c r="S400" i="16"/>
  <c r="T474" i="16"/>
  <c r="T511" i="16"/>
  <c r="T6" i="16"/>
  <c r="P260" i="16"/>
  <c r="Q753" i="16"/>
  <c r="R205" i="16"/>
  <c r="Q267" i="16"/>
  <c r="R552" i="16"/>
  <c r="S594" i="16"/>
  <c r="U700" i="16"/>
  <c r="R639" i="16"/>
  <c r="R301" i="16"/>
  <c r="S366" i="16"/>
  <c r="U691" i="16"/>
  <c r="U63" i="16"/>
  <c r="Q43" i="16"/>
  <c r="P38" i="16"/>
  <c r="R383" i="16"/>
  <c r="O699" i="16"/>
  <c r="Q450" i="16"/>
  <c r="U282" i="16"/>
  <c r="S211" i="16"/>
  <c r="P214" i="16"/>
  <c r="O185" i="16"/>
  <c r="P469" i="16"/>
  <c r="P508" i="16"/>
  <c r="S516" i="16"/>
  <c r="R40" i="16"/>
  <c r="U432" i="16"/>
  <c r="U748" i="16"/>
  <c r="P11" i="16"/>
  <c r="R637" i="16"/>
  <c r="P604" i="16"/>
  <c r="T130" i="16"/>
  <c r="T653" i="16"/>
  <c r="Q114" i="16"/>
  <c r="O388" i="16"/>
  <c r="O150" i="16"/>
  <c r="U173" i="16"/>
  <c r="T147" i="16"/>
  <c r="Q478" i="16"/>
  <c r="S527" i="16"/>
  <c r="R696" i="16"/>
  <c r="O312" i="16"/>
  <c r="Q319" i="16"/>
  <c r="P66" i="16"/>
  <c r="S588" i="16"/>
  <c r="Q442" i="16"/>
  <c r="P275" i="16"/>
  <c r="U424" i="16"/>
  <c r="S117" i="16"/>
  <c r="Q537" i="16"/>
  <c r="S185" i="16"/>
  <c r="O343" i="16"/>
  <c r="S463" i="16"/>
  <c r="T416" i="16"/>
  <c r="Q286" i="16"/>
  <c r="O326" i="16"/>
  <c r="P342" i="16"/>
  <c r="T10" i="16"/>
  <c r="R338" i="16"/>
  <c r="T742" i="16"/>
  <c r="P437" i="16"/>
  <c r="T545" i="16"/>
  <c r="R747" i="16"/>
  <c r="U56" i="16"/>
  <c r="O28" i="16"/>
  <c r="Q523" i="16"/>
  <c r="U325" i="16"/>
  <c r="O776" i="16"/>
  <c r="R265" i="16"/>
  <c r="O289" i="16"/>
  <c r="T313" i="16"/>
  <c r="O617" i="16"/>
  <c r="S27" i="16"/>
  <c r="P622" i="16"/>
  <c r="S665" i="16"/>
  <c r="R582" i="16"/>
  <c r="Q563" i="16"/>
  <c r="R501" i="16"/>
  <c r="S651" i="16"/>
  <c r="T269" i="16"/>
  <c r="S531" i="16"/>
  <c r="O12" i="16"/>
  <c r="O19" i="16"/>
  <c r="U210" i="16"/>
  <c r="R596" i="16"/>
  <c r="U663" i="16"/>
  <c r="R348" i="16"/>
  <c r="T218" i="16"/>
  <c r="Q389" i="16"/>
  <c r="R416" i="16"/>
  <c r="R683" i="16"/>
  <c r="T706" i="16"/>
  <c r="P92" i="16"/>
  <c r="O509" i="16"/>
  <c r="U101" i="16"/>
  <c r="U763" i="16"/>
  <c r="S288" i="16"/>
  <c r="O356" i="16"/>
  <c r="R191" i="16"/>
  <c r="P224" i="16"/>
  <c r="Q140" i="16"/>
  <c r="O372" i="16"/>
  <c r="P117" i="16"/>
  <c r="P779" i="16"/>
  <c r="U102" i="16"/>
  <c r="P412" i="16"/>
  <c r="T350" i="16"/>
  <c r="U73" i="16"/>
  <c r="O698" i="16"/>
  <c r="U385" i="16"/>
  <c r="R407" i="16"/>
  <c r="O620" i="16"/>
  <c r="Q264" i="16"/>
  <c r="S675" i="16"/>
  <c r="T360" i="16"/>
  <c r="S482" i="16"/>
  <c r="T184" i="16"/>
  <c r="S782" i="16"/>
  <c r="S467" i="16"/>
  <c r="T77" i="16"/>
  <c r="T437" i="16"/>
  <c r="Q5" i="16"/>
  <c r="T406" i="16"/>
  <c r="O272" i="16"/>
  <c r="U645" i="16"/>
  <c r="Q767" i="16"/>
  <c r="Q766" i="16"/>
  <c r="S738" i="16"/>
  <c r="U25" i="16"/>
  <c r="O99" i="16"/>
  <c r="O716" i="16"/>
  <c r="O703" i="16"/>
  <c r="S4" i="16"/>
  <c r="O650" i="16"/>
  <c r="O184" i="16"/>
  <c r="T138" i="16"/>
  <c r="Q387" i="16"/>
  <c r="U750" i="16"/>
  <c r="Q282" i="16"/>
  <c r="P341" i="16"/>
  <c r="U496" i="16"/>
  <c r="R699" i="16"/>
  <c r="R424" i="16"/>
  <c r="O773" i="16"/>
  <c r="Q242" i="16"/>
  <c r="T672" i="16"/>
  <c r="R513" i="16"/>
  <c r="U280" i="16"/>
  <c r="Q479" i="16"/>
  <c r="O158" i="16"/>
  <c r="U189" i="16"/>
  <c r="O794" i="16"/>
  <c r="T256" i="16"/>
  <c r="Q302" i="16"/>
  <c r="Q395" i="16"/>
  <c r="O537" i="16"/>
  <c r="P268" i="16"/>
  <c r="Q246" i="16"/>
  <c r="O270" i="16"/>
  <c r="P364" i="16"/>
  <c r="P19" i="16"/>
  <c r="R406" i="16"/>
  <c r="Q584" i="16"/>
  <c r="U589" i="16"/>
  <c r="O187" i="16"/>
  <c r="Q291" i="16"/>
  <c r="S327" i="16"/>
  <c r="R456" i="16"/>
  <c r="Q536" i="16"/>
  <c r="U699" i="16"/>
  <c r="Q6" i="16"/>
  <c r="S162" i="16"/>
  <c r="O204" i="16"/>
  <c r="U706" i="16"/>
  <c r="U366" i="16"/>
  <c r="U403" i="16"/>
  <c r="S778" i="16"/>
  <c r="U430" i="16"/>
  <c r="T377" i="16"/>
  <c r="S715" i="16"/>
  <c r="Q619" i="16"/>
  <c r="P22" i="16"/>
  <c r="S748" i="16"/>
  <c r="Q329" i="16"/>
  <c r="O325" i="16"/>
  <c r="P766" i="16"/>
  <c r="O210" i="16"/>
  <c r="Q608" i="16"/>
  <c r="R668" i="16"/>
  <c r="Q602" i="16"/>
  <c r="R778" i="16"/>
  <c r="O662" i="16"/>
  <c r="O646" i="16"/>
  <c r="Q2" i="16"/>
  <c r="O648" i="16"/>
  <c r="R246" i="16"/>
  <c r="R601" i="16"/>
  <c r="P347" i="16"/>
  <c r="O177" i="16"/>
  <c r="O771" i="16"/>
  <c r="P760" i="16"/>
  <c r="S108" i="16"/>
  <c r="R162" i="16"/>
  <c r="Q413" i="16"/>
  <c r="Q687" i="16"/>
  <c r="T733" i="16"/>
  <c r="Q266" i="16"/>
  <c r="Q535" i="16"/>
  <c r="Q557" i="16"/>
  <c r="O660" i="16"/>
  <c r="U261" i="16"/>
  <c r="T247" i="16"/>
  <c r="Q511" i="16"/>
  <c r="Q694" i="16"/>
  <c r="T487" i="16"/>
  <c r="S432" i="16"/>
  <c r="P377" i="16"/>
  <c r="R450" i="16"/>
  <c r="R145" i="16"/>
  <c r="T685" i="16"/>
  <c r="R104" i="16"/>
  <c r="T580" i="16"/>
  <c r="S70" i="16"/>
  <c r="Q455" i="16"/>
  <c r="S598" i="16"/>
  <c r="T744" i="16"/>
  <c r="R365" i="16"/>
  <c r="R150" i="16"/>
  <c r="Q774" i="16"/>
  <c r="P79" i="16"/>
  <c r="T164" i="16"/>
  <c r="U392" i="16"/>
  <c r="T209" i="16"/>
  <c r="O239" i="16"/>
  <c r="P668" i="16"/>
  <c r="T297" i="16"/>
  <c r="S273" i="16"/>
  <c r="S389" i="16"/>
  <c r="S5" i="16"/>
  <c r="T161" i="16"/>
  <c r="T800" i="16"/>
  <c r="O575" i="16"/>
  <c r="T217" i="16"/>
  <c r="P707" i="16"/>
  <c r="O635" i="16"/>
  <c r="T396" i="16"/>
  <c r="R730" i="16"/>
  <c r="R429" i="16"/>
  <c r="U179" i="16"/>
  <c r="T557" i="16"/>
  <c r="S796" i="16"/>
  <c r="U62" i="16"/>
  <c r="T382" i="16"/>
  <c r="U69" i="16"/>
  <c r="S189" i="16"/>
  <c r="R114" i="16"/>
  <c r="U139" i="16"/>
  <c r="T455" i="16"/>
  <c r="U664" i="16"/>
  <c r="Q354" i="16"/>
  <c r="U726" i="16"/>
  <c r="U82" i="16"/>
  <c r="R678" i="16"/>
  <c r="R33" i="16"/>
  <c r="R725" i="16"/>
  <c r="R716" i="16"/>
  <c r="Q210" i="16"/>
  <c r="P479" i="16"/>
  <c r="O563" i="16"/>
  <c r="T592" i="16"/>
  <c r="Q750" i="16"/>
  <c r="P314" i="16"/>
  <c r="O219" i="16"/>
  <c r="P383" i="16"/>
  <c r="T679" i="16"/>
  <c r="U438" i="16"/>
  <c r="S601" i="16"/>
  <c r="Q739" i="16"/>
  <c r="O600" i="16"/>
  <c r="U358" i="16"/>
  <c r="Q409" i="16"/>
  <c r="Q185" i="16"/>
  <c r="R269" i="16"/>
  <c r="O92" i="16"/>
  <c r="P681" i="16"/>
  <c r="O300" i="16"/>
  <c r="T68" i="16"/>
  <c r="O62" i="16"/>
  <c r="R96" i="16"/>
  <c r="P521" i="16"/>
  <c r="S641" i="16"/>
  <c r="Q187" i="16"/>
  <c r="Q297" i="16"/>
  <c r="O174" i="16"/>
  <c r="O375" i="16"/>
  <c r="U65" i="16"/>
  <c r="S743" i="16"/>
  <c r="O532" i="16"/>
  <c r="R304" i="16"/>
  <c r="T185" i="16"/>
  <c r="O429" i="16"/>
  <c r="T28" i="16"/>
  <c r="O637" i="16"/>
  <c r="U17" i="16"/>
  <c r="R449" i="16"/>
  <c r="S664" i="16"/>
  <c r="S212" i="16"/>
  <c r="S328" i="16"/>
  <c r="S294" i="16"/>
  <c r="P340" i="16"/>
  <c r="Q341" i="16"/>
  <c r="Q509" i="16"/>
  <c r="P146" i="16"/>
  <c r="S164" i="16"/>
  <c r="S281" i="16"/>
  <c r="P403" i="16"/>
  <c r="Q105" i="16"/>
  <c r="S86" i="16"/>
  <c r="T272" i="16"/>
  <c r="R631" i="16"/>
  <c r="U406" i="16"/>
  <c r="S21" i="16"/>
  <c r="O228" i="16"/>
  <c r="Q678" i="16"/>
  <c r="R109" i="16"/>
  <c r="U571" i="16"/>
  <c r="O137" i="16"/>
  <c r="T731" i="16"/>
  <c r="P178" i="16"/>
  <c r="T675" i="16"/>
  <c r="R88" i="16"/>
  <c r="Q734" i="16"/>
  <c r="R729" i="16"/>
  <c r="R569" i="16"/>
  <c r="P215" i="16"/>
  <c r="R101" i="16"/>
  <c r="U594" i="16"/>
  <c r="U357" i="16"/>
  <c r="P217" i="16"/>
  <c r="O426" i="16"/>
  <c r="P691" i="16"/>
  <c r="P415" i="16"/>
  <c r="U710" i="16"/>
  <c r="P687" i="16"/>
  <c r="P509" i="16"/>
  <c r="U332" i="16"/>
  <c r="S57" i="16"/>
  <c r="R360" i="16"/>
  <c r="P612" i="16"/>
  <c r="R461" i="16"/>
  <c r="S149" i="16"/>
  <c r="Q378" i="16"/>
  <c r="R472" i="16"/>
  <c r="R9" i="16"/>
  <c r="S381" i="16"/>
  <c r="P128" i="16"/>
  <c r="R284" i="16"/>
  <c r="U587" i="16"/>
  <c r="T778" i="16"/>
  <c r="P365" i="16"/>
  <c r="S793" i="16"/>
  <c r="R563" i="16"/>
  <c r="O733" i="16"/>
  <c r="R36" i="16"/>
  <c r="T550" i="16"/>
  <c r="T636" i="16"/>
  <c r="O547" i="16"/>
  <c r="T454" i="16"/>
  <c r="R741" i="16"/>
  <c r="S528" i="16"/>
  <c r="O417" i="16"/>
  <c r="S309" i="16"/>
  <c r="O144" i="16"/>
  <c r="S507" i="16"/>
  <c r="T682" i="16"/>
  <c r="R107" i="16"/>
  <c r="R616" i="16"/>
  <c r="Q399" i="16"/>
  <c r="R105" i="16"/>
  <c r="O769" i="16"/>
  <c r="T91" i="16"/>
  <c r="O528" i="16"/>
  <c r="P661" i="16"/>
  <c r="P759" i="16"/>
  <c r="P212" i="16"/>
  <c r="P493" i="16"/>
  <c r="S188" i="16"/>
  <c r="U456" i="16"/>
  <c r="S282" i="16"/>
  <c r="T258" i="16"/>
  <c r="Q441" i="16"/>
  <c r="O792" i="16"/>
  <c r="P332" i="16"/>
  <c r="Q505" i="16"/>
  <c r="U786" i="16"/>
  <c r="S118" i="16"/>
  <c r="O84" i="16"/>
  <c r="S471" i="16"/>
  <c r="T38" i="16"/>
  <c r="Q671" i="16"/>
  <c r="S461" i="16"/>
  <c r="Q533" i="16"/>
  <c r="Q483" i="16"/>
  <c r="T624" i="16"/>
  <c r="O261" i="16"/>
  <c r="O276" i="16"/>
  <c r="S751" i="16"/>
  <c r="T777" i="16"/>
  <c r="P230" i="16"/>
  <c r="O167" i="16"/>
  <c r="T799" i="16"/>
  <c r="S225" i="16"/>
  <c r="U518" i="16"/>
  <c r="R82" i="16"/>
  <c r="T177" i="16"/>
  <c r="R479" i="16"/>
  <c r="T294" i="16"/>
  <c r="P634" i="16"/>
  <c r="R469" i="16"/>
  <c r="T766" i="16"/>
  <c r="U704" i="16"/>
  <c r="O291" i="16"/>
  <c r="T200" i="16"/>
  <c r="P120" i="16"/>
  <c r="R361" i="16"/>
  <c r="P23" i="16"/>
  <c r="Q426" i="16"/>
  <c r="Q159" i="16"/>
  <c r="T242" i="16"/>
  <c r="U607" i="16"/>
  <c r="T538" i="16"/>
  <c r="R743" i="16"/>
  <c r="Q171" i="16"/>
  <c r="Q100" i="16"/>
  <c r="T140" i="16"/>
  <c r="T346" i="16"/>
  <c r="Q219" i="16"/>
  <c r="U618" i="16"/>
  <c r="O30" i="16"/>
  <c r="Q517" i="16"/>
  <c r="U588" i="16"/>
  <c r="S272" i="16"/>
  <c r="R124" i="16"/>
  <c r="U739" i="16"/>
  <c r="R785" i="16"/>
  <c r="Q188" i="16"/>
  <c r="P222" i="16"/>
  <c r="T136" i="16"/>
  <c r="Q419" i="16"/>
  <c r="Q524" i="16"/>
  <c r="T48" i="16"/>
  <c r="Q196" i="16"/>
  <c r="U187" i="16"/>
  <c r="S436" i="16"/>
  <c r="S620" i="16"/>
  <c r="T567" i="16"/>
  <c r="P225" i="16"/>
  <c r="R285" i="16"/>
  <c r="R720" i="16"/>
  <c r="P73" i="16"/>
  <c r="O714" i="16"/>
  <c r="Q456" i="16"/>
  <c r="O29" i="16"/>
  <c r="Q84" i="16"/>
  <c r="Q229" i="16"/>
  <c r="T597" i="16"/>
  <c r="S103" i="16"/>
  <c r="Q78" i="16"/>
  <c r="U26" i="16"/>
  <c r="Q305" i="16"/>
  <c r="T395" i="16"/>
  <c r="P319" i="16"/>
  <c r="O494" i="16"/>
  <c r="O663" i="16"/>
  <c r="U788" i="16"/>
  <c r="S659" i="16"/>
  <c r="O21" i="16"/>
  <c r="S391" i="16"/>
  <c r="Q28" i="16"/>
  <c r="T552" i="16"/>
  <c r="P492" i="16"/>
  <c r="U293" i="16"/>
  <c r="S645" i="16"/>
  <c r="P762" i="16"/>
  <c r="U595" i="16"/>
  <c r="Q203" i="16"/>
  <c r="T70" i="16"/>
  <c r="P12" i="16"/>
  <c r="R156" i="16"/>
  <c r="R617" i="16"/>
  <c r="T21" i="16"/>
  <c r="U400" i="16"/>
  <c r="O246" i="16"/>
  <c r="R643" i="16"/>
  <c r="P769" i="16"/>
  <c r="S84" i="16"/>
  <c r="R574" i="16"/>
  <c r="O482" i="16"/>
  <c r="Q740" i="16"/>
  <c r="T204" i="16"/>
  <c r="O74" i="16"/>
  <c r="S406" i="16"/>
  <c r="Q663" i="16"/>
  <c r="U136" i="16"/>
  <c r="Q149" i="16"/>
  <c r="P447" i="16"/>
  <c r="Q20" i="16"/>
  <c r="R248" i="16"/>
  <c r="O514" i="16"/>
  <c r="T765" i="16"/>
  <c r="T494" i="16"/>
  <c r="S599" i="16"/>
  <c r="O301" i="16"/>
  <c r="S247" i="16"/>
  <c r="R299" i="16"/>
  <c r="O69" i="16"/>
  <c r="Q781" i="16"/>
  <c r="S734" i="16"/>
  <c r="O319" i="16"/>
  <c r="R629" i="16"/>
  <c r="Q706" i="16"/>
  <c r="U730" i="16"/>
  <c r="U37" i="16"/>
  <c r="O487" i="16"/>
  <c r="R362" i="16"/>
  <c r="R298" i="16"/>
  <c r="R710" i="16"/>
  <c r="T489" i="16"/>
  <c r="R609" i="16"/>
  <c r="T559" i="16"/>
  <c r="Q616" i="16"/>
  <c r="P708" i="16"/>
  <c r="S553" i="16"/>
  <c r="P94" i="16"/>
  <c r="T556" i="16"/>
  <c r="O373" i="16"/>
  <c r="O193" i="16"/>
  <c r="T372" i="16"/>
  <c r="O542" i="16"/>
  <c r="U481" i="16"/>
  <c r="Q518" i="16"/>
  <c r="U790" i="16"/>
  <c r="R446" i="16"/>
  <c r="U289" i="16"/>
  <c r="P369" i="16"/>
  <c r="U719" i="16"/>
  <c r="S711" i="16"/>
  <c r="P778" i="16"/>
  <c r="R20" i="16"/>
  <c r="U426" i="16"/>
  <c r="R251" i="16"/>
  <c r="S153" i="16"/>
  <c r="U459" i="16"/>
  <c r="T547" i="16"/>
  <c r="R195" i="16"/>
  <c r="R199" i="16"/>
  <c r="O562" i="16"/>
  <c r="U74" i="16"/>
  <c r="R531" i="16"/>
  <c r="S187" i="16"/>
  <c r="O628" i="16"/>
  <c r="R391" i="16"/>
  <c r="Q362" i="16"/>
  <c r="T173" i="16"/>
  <c r="T590" i="16"/>
  <c r="O146" i="16"/>
  <c r="Q189" i="16"/>
  <c r="Q82" i="16"/>
  <c r="P55" i="16"/>
  <c r="P785" i="16"/>
  <c r="Q591" i="16"/>
  <c r="P639" i="16"/>
  <c r="P477" i="16"/>
  <c r="O572" i="16"/>
  <c r="S127" i="16"/>
  <c r="R560" i="16"/>
  <c r="P190" i="16"/>
  <c r="O486" i="16"/>
  <c r="R627" i="16"/>
  <c r="O795" i="16"/>
  <c r="T393" i="16"/>
  <c r="P478" i="16"/>
  <c r="T755" i="16"/>
  <c r="T513" i="16"/>
  <c r="P18" i="16"/>
  <c r="R660" i="16"/>
  <c r="T162" i="16"/>
  <c r="O355" i="16"/>
  <c r="S152" i="16"/>
  <c r="P555" i="16"/>
  <c r="U92" i="16"/>
  <c r="U714" i="16"/>
  <c r="P572" i="16"/>
  <c r="U339" i="16"/>
  <c r="O623" i="16"/>
  <c r="P401" i="16"/>
  <c r="R42" i="16"/>
  <c r="R769" i="16"/>
  <c r="U151" i="16"/>
  <c r="O724" i="16"/>
  <c r="S714" i="16"/>
  <c r="T536" i="16"/>
  <c r="Q714" i="16"/>
  <c r="Q183" i="16"/>
  <c r="O436" i="16"/>
  <c r="T8" i="16"/>
  <c r="T389" i="16"/>
  <c r="R322" i="16"/>
  <c r="P169" i="16"/>
  <c r="R130" i="16"/>
  <c r="U317" i="16"/>
  <c r="S449" i="16"/>
  <c r="T176" i="16"/>
  <c r="P607" i="16"/>
  <c r="O591" i="16"/>
  <c r="O469" i="16"/>
  <c r="S392" i="16"/>
  <c r="R691" i="16"/>
  <c r="O634" i="16"/>
  <c r="U601" i="16"/>
  <c r="T710" i="16"/>
  <c r="O350" i="16"/>
  <c r="P547" i="16"/>
  <c r="Q369" i="16"/>
  <c r="O307" i="16"/>
  <c r="T540" i="16"/>
  <c r="O403" i="16"/>
  <c r="U651" i="16"/>
  <c r="S335" i="16"/>
  <c r="U772" i="16"/>
  <c r="U472" i="16"/>
  <c r="P633" i="16"/>
  <c r="P56" i="16"/>
  <c r="U234" i="16"/>
  <c r="U572" i="16"/>
  <c r="R288" i="16"/>
  <c r="S720" i="16"/>
  <c r="O366" i="16"/>
  <c r="S361" i="16"/>
  <c r="R770" i="16"/>
  <c r="P33" i="16"/>
  <c r="R155" i="16"/>
  <c r="P287" i="16"/>
  <c r="P286" i="16"/>
  <c r="S326" i="16"/>
  <c r="R642" i="16"/>
  <c r="R347" i="16"/>
  <c r="S403" i="16"/>
  <c r="U444" i="16"/>
  <c r="U344" i="16"/>
  <c r="S496" i="16"/>
  <c r="S177" i="16"/>
  <c r="O475" i="16"/>
  <c r="S769" i="16"/>
  <c r="Q265" i="16"/>
  <c r="U633" i="16"/>
  <c r="S582" i="16"/>
  <c r="S180" i="16"/>
  <c r="U89" i="16"/>
  <c r="P338" i="16"/>
  <c r="P390" i="16"/>
  <c r="P249" i="16"/>
  <c r="R161" i="16"/>
  <c r="T591" i="16"/>
  <c r="R454" i="16"/>
  <c r="T678" i="16"/>
  <c r="T613" i="16"/>
  <c r="O296" i="16"/>
  <c r="R546" i="16"/>
  <c r="U592" i="16"/>
  <c r="R750" i="16"/>
  <c r="S28" i="16"/>
  <c r="S254" i="16"/>
  <c r="O448" i="16"/>
  <c r="S374" i="16"/>
  <c r="Q168" i="16"/>
  <c r="T686" i="16"/>
  <c r="Q784" i="16"/>
  <c r="U308" i="16"/>
  <c r="O304" i="16"/>
  <c r="Q615" i="16"/>
  <c r="T116" i="16"/>
  <c r="U402" i="16"/>
  <c r="O767" i="16"/>
  <c r="U247" i="16"/>
  <c r="S789" i="16"/>
  <c r="U705" i="16"/>
  <c r="S312" i="16"/>
  <c r="O80" i="16"/>
  <c r="T208" i="16"/>
  <c r="P527" i="16"/>
  <c r="R543" i="16"/>
  <c r="U138" i="16"/>
  <c r="T300" i="16"/>
  <c r="R530" i="16"/>
  <c r="P67" i="16"/>
  <c r="T109" i="16"/>
  <c r="T89" i="16"/>
  <c r="T697" i="16"/>
  <c r="Q771" i="16"/>
  <c r="P566" i="16"/>
  <c r="P552" i="16"/>
  <c r="R325" i="16"/>
  <c r="R765" i="16"/>
  <c r="O155" i="16"/>
  <c r="R309" i="16"/>
  <c r="R293" i="16"/>
  <c r="O411" i="16"/>
  <c r="U373" i="16"/>
  <c r="S245" i="16"/>
  <c r="O573" i="16"/>
  <c r="S146" i="16"/>
  <c r="P632" i="16"/>
  <c r="O383" i="16"/>
  <c r="T212" i="16"/>
  <c r="R768" i="16"/>
  <c r="O298" i="16"/>
  <c r="T104" i="16"/>
  <c r="T311" i="16"/>
  <c r="T364" i="16"/>
  <c r="R518" i="16"/>
  <c r="O209" i="16"/>
  <c r="U377" i="16"/>
  <c r="O734" i="16"/>
  <c r="O241" i="16"/>
  <c r="P411" i="16"/>
  <c r="P209" i="16"/>
  <c r="S132" i="16"/>
  <c r="O583" i="16"/>
  <c r="Q444" i="16"/>
  <c r="Q244" i="16"/>
  <c r="O154" i="16"/>
  <c r="P2" i="16"/>
  <c r="T715" i="16"/>
  <c r="P430" i="16"/>
  <c r="U635" i="16"/>
  <c r="S542" i="16"/>
  <c r="T132" i="16"/>
  <c r="S735" i="16"/>
  <c r="O208" i="16"/>
  <c r="Q520" i="16"/>
  <c r="T577" i="16"/>
  <c r="R236" i="16"/>
  <c r="U781" i="16"/>
  <c r="R795" i="16"/>
  <c r="U668" i="16"/>
  <c r="O439" i="16"/>
  <c r="O752" i="16"/>
  <c r="S110" i="16"/>
  <c r="Q575" i="16"/>
  <c r="S759" i="16"/>
  <c r="T785" i="16"/>
  <c r="S424" i="16"/>
  <c r="O640" i="16"/>
  <c r="S619" i="16"/>
  <c r="O560" i="16"/>
  <c r="S441" i="16"/>
  <c r="Q498" i="16"/>
  <c r="P297" i="16"/>
  <c r="T596" i="16"/>
  <c r="O622" i="16"/>
  <c r="U779" i="16"/>
  <c r="P343" i="16"/>
  <c r="S580" i="16"/>
  <c r="S61" i="16"/>
  <c r="S124" i="16"/>
  <c r="Q349" i="16"/>
  <c r="S766" i="16"/>
  <c r="Q412" i="16"/>
  <c r="O690" i="16"/>
  <c r="T72" i="16"/>
  <c r="T763" i="16"/>
  <c r="U611" i="16"/>
  <c r="T102" i="16"/>
  <c r="U573" i="16"/>
  <c r="R480" i="16"/>
  <c r="R257" i="16"/>
  <c r="P7" i="16"/>
  <c r="Q366" i="16"/>
  <c r="S231" i="16"/>
  <c r="U551" i="16"/>
  <c r="R423" i="16"/>
  <c r="Q541" i="16"/>
  <c r="U484" i="16"/>
  <c r="T767" i="16"/>
  <c r="O548" i="16"/>
  <c r="P198" i="16"/>
  <c r="U605" i="16"/>
  <c r="U15" i="16"/>
  <c r="P438" i="16"/>
  <c r="S301" i="16"/>
  <c r="Q109" i="16"/>
  <c r="O198" i="16"/>
  <c r="T543" i="16"/>
  <c r="S167" i="16"/>
  <c r="T108" i="16"/>
  <c r="Q580" i="16"/>
  <c r="P742" i="16"/>
  <c r="S703" i="16"/>
  <c r="P396" i="16"/>
  <c r="O449" i="16"/>
  <c r="S420" i="16"/>
  <c r="U485" i="16"/>
  <c r="Q333" i="16"/>
  <c r="R395" i="16"/>
  <c r="Q800" i="16"/>
  <c r="P784" i="16"/>
  <c r="P464" i="16"/>
  <c r="P635" i="16"/>
  <c r="S6" i="16"/>
  <c r="T688" i="16"/>
  <c r="R630" i="16"/>
  <c r="T85" i="16"/>
  <c r="P678" i="16"/>
  <c r="S573" i="16"/>
  <c r="R800" i="16"/>
  <c r="U380" i="16"/>
  <c r="U723" i="16"/>
  <c r="U294" i="16"/>
  <c r="Q566" i="16"/>
  <c r="R534" i="16"/>
  <c r="T76" i="16"/>
  <c r="O334" i="16"/>
  <c r="O671" i="16"/>
  <c r="O157" i="16"/>
  <c r="T106" i="16"/>
  <c r="U707" i="16"/>
  <c r="U38" i="16"/>
  <c r="R190" i="16"/>
  <c r="S246" i="16"/>
  <c r="P445" i="16"/>
  <c r="Q213" i="16"/>
  <c r="Q344" i="16"/>
  <c r="U202" i="16"/>
  <c r="T170" i="16"/>
  <c r="Q41" i="16"/>
  <c r="U178" i="16"/>
  <c r="T169" i="16"/>
  <c r="Q206" i="16"/>
  <c r="R189" i="16"/>
  <c r="P468" i="16"/>
  <c r="O478" i="16"/>
  <c r="U105" i="16"/>
  <c r="O159" i="16"/>
  <c r="U284" i="16"/>
  <c r="Q417" i="16"/>
  <c r="P585" i="16"/>
  <c r="S173" i="16"/>
  <c r="U30" i="16"/>
  <c r="R229" i="16"/>
  <c r="R273" i="16"/>
  <c r="U79" i="16"/>
  <c r="R352" i="16"/>
  <c r="O391" i="16"/>
  <c r="R758" i="16"/>
  <c r="O385" i="16"/>
  <c r="R295" i="16"/>
  <c r="Q693" i="16"/>
  <c r="T243" i="16"/>
  <c r="R766" i="16"/>
  <c r="U784" i="16"/>
  <c r="S96" i="16"/>
  <c r="R26" i="16"/>
  <c r="O406" i="16"/>
  <c r="Q371" i="16"/>
  <c r="T525" i="16"/>
  <c r="P786" i="16"/>
  <c r="Q481" i="16"/>
  <c r="S800" i="16"/>
  <c r="R737" i="16"/>
  <c r="S788" i="16"/>
  <c r="O75" i="16"/>
  <c r="U250" i="16"/>
  <c r="T224" i="16"/>
  <c r="R179" i="16"/>
  <c r="R281" i="16"/>
  <c r="P724" i="16"/>
  <c r="U773" i="16"/>
  <c r="R577" i="16"/>
  <c r="O450" i="16"/>
  <c r="O200" i="16"/>
  <c r="R230" i="16"/>
  <c r="T796" i="16"/>
  <c r="T123" i="16"/>
  <c r="R682" i="16"/>
  <c r="R607" i="16"/>
  <c r="R740" i="16"/>
  <c r="R354" i="16"/>
  <c r="O397" i="16"/>
  <c r="P245" i="16"/>
  <c r="U791" i="16"/>
  <c r="T30" i="16"/>
  <c r="U725" i="16"/>
  <c r="Q386" i="16"/>
  <c r="U53" i="16"/>
  <c r="P748" i="16"/>
  <c r="U606" i="16"/>
  <c r="O107" i="16"/>
  <c r="T703" i="16"/>
  <c r="P305" i="16"/>
  <c r="O314" i="16"/>
  <c r="U349" i="16"/>
  <c r="R579" i="16"/>
  <c r="S384" i="16"/>
  <c r="Q360" i="16"/>
  <c r="T192" i="16"/>
  <c r="Q519" i="16"/>
  <c r="O190" i="16"/>
  <c r="R290" i="16"/>
  <c r="U429" i="16"/>
  <c r="Q743" i="16"/>
  <c r="U321" i="16"/>
  <c r="Q241" i="16"/>
  <c r="P733" i="16"/>
  <c r="Q392" i="16"/>
  <c r="O349" i="16"/>
  <c r="Q400" i="16"/>
  <c r="O242" i="16"/>
  <c r="R665" i="16"/>
  <c r="R201" i="16"/>
  <c r="Q773" i="16"/>
  <c r="R504" i="16"/>
  <c r="R127" i="16"/>
  <c r="P540" i="16"/>
  <c r="O83" i="16"/>
  <c r="O666" i="16"/>
  <c r="O722" i="16"/>
  <c r="S445" i="16"/>
  <c r="T374" i="16"/>
  <c r="Q293" i="16"/>
  <c r="O140" i="16"/>
  <c r="Q35" i="16"/>
  <c r="S730" i="16"/>
  <c r="Q179" i="16"/>
  <c r="U331" i="16"/>
  <c r="T599" i="16"/>
  <c r="P631" i="16"/>
  <c r="P384" i="16"/>
  <c r="S777" i="16"/>
  <c r="P34" i="16"/>
  <c r="R439" i="16"/>
  <c r="R31" i="16"/>
  <c r="U43" i="16"/>
  <c r="T546" i="16"/>
  <c r="R672" i="16"/>
  <c r="P586" i="16"/>
  <c r="R492" i="16"/>
  <c r="Q134" i="16"/>
  <c r="Q504" i="16"/>
  <c r="R784" i="16"/>
  <c r="U236" i="16"/>
  <c r="T677" i="16"/>
  <c r="O248" i="16"/>
  <c r="U761" i="16"/>
  <c r="U111" i="16"/>
  <c r="R459" i="16"/>
  <c r="P463" i="16"/>
  <c r="P665" i="16"/>
  <c r="O42" i="16"/>
  <c r="Q80" i="16"/>
  <c r="R786" i="16"/>
  <c r="S416" i="16"/>
  <c r="S203" i="16"/>
  <c r="S489" i="16"/>
  <c r="T427" i="16"/>
  <c r="P71" i="16"/>
  <c r="R585" i="16"/>
  <c r="R181" i="16"/>
  <c r="P613" i="16"/>
  <c r="S490" i="16"/>
  <c r="S684" i="16"/>
  <c r="S122" i="16"/>
  <c r="U209" i="16"/>
  <c r="T309" i="16"/>
  <c r="U757" i="16"/>
  <c r="P203" i="16"/>
  <c r="U200" i="16"/>
  <c r="R154" i="16"/>
  <c r="O168" i="16"/>
  <c r="O322" i="16"/>
  <c r="O552" i="16"/>
  <c r="R496" i="16"/>
  <c r="S274" i="16"/>
  <c r="U309" i="16"/>
  <c r="Q686" i="16"/>
  <c r="Q357" i="16"/>
  <c r="Q8" i="16"/>
  <c r="U507" i="16"/>
  <c r="Q513" i="16"/>
  <c r="O541" i="16"/>
  <c r="O295" i="16"/>
  <c r="T65" i="16"/>
  <c r="T84" i="16"/>
  <c r="Q191" i="16"/>
  <c r="U341" i="16"/>
  <c r="O543" i="16"/>
  <c r="U599" i="16"/>
  <c r="O576" i="16"/>
  <c r="P218" i="16"/>
  <c r="S562" i="16"/>
  <c r="T485" i="16"/>
  <c r="R458" i="16"/>
  <c r="S157" i="16"/>
  <c r="T410" i="16"/>
  <c r="S500" i="16"/>
  <c r="O636" i="16"/>
  <c r="P466" i="16"/>
  <c r="S688" i="16"/>
  <c r="S522" i="16"/>
  <c r="R488" i="16"/>
  <c r="O593" i="16"/>
  <c r="R10" i="16"/>
  <c r="U442" i="16"/>
  <c r="U46" i="16"/>
  <c r="R241" i="16"/>
  <c r="T461" i="16"/>
  <c r="R470" i="16"/>
  <c r="O540" i="16"/>
  <c r="P795" i="16"/>
  <c r="P213" i="16"/>
  <c r="S691" i="16"/>
  <c r="P325" i="16"/>
  <c r="U721" i="16"/>
  <c r="O739" i="16"/>
  <c r="U203" i="16"/>
  <c r="Q465" i="16"/>
  <c r="T530" i="16"/>
  <c r="R272" i="16"/>
  <c r="R83" i="16"/>
  <c r="S379" i="16"/>
  <c r="P112" i="16"/>
  <c r="P433" i="16"/>
  <c r="O579" i="16"/>
  <c r="O20" i="16"/>
  <c r="Q199" i="16"/>
  <c r="O472" i="16"/>
  <c r="U290" i="16"/>
  <c r="O93" i="16"/>
  <c r="O348" i="16"/>
  <c r="O11" i="16"/>
  <c r="Q236" i="16"/>
  <c r="O236" i="16"/>
  <c r="U486" i="16"/>
  <c r="S243" i="16"/>
  <c r="S484" i="16"/>
  <c r="O726" i="16"/>
  <c r="U58" i="16"/>
  <c r="R550" i="16"/>
  <c r="T659" i="16"/>
  <c r="O695" i="16"/>
  <c r="P444" i="16"/>
  <c r="P410" i="16"/>
  <c r="P54" i="16"/>
  <c r="P45" i="16"/>
  <c r="Q787" i="16"/>
  <c r="U764" i="16"/>
  <c r="O780" i="16"/>
  <c r="Q4" i="16"/>
  <c r="Q576" i="16"/>
  <c r="P62" i="16"/>
  <c r="R256" i="16"/>
  <c r="T754" i="16"/>
  <c r="Q540" i="16"/>
  <c r="Q692" i="16"/>
  <c r="O95" i="16"/>
  <c r="Q142" i="16"/>
  <c r="P93" i="16"/>
  <c r="S775" i="16"/>
  <c r="S192" i="16"/>
  <c r="S456" i="16"/>
  <c r="O361" i="16"/>
  <c r="U638" i="16"/>
  <c r="T665" i="16"/>
  <c r="O66" i="16"/>
  <c r="P481" i="16"/>
  <c r="T325" i="16"/>
  <c r="S267" i="16"/>
  <c r="S277" i="16"/>
  <c r="O258" i="16"/>
  <c r="P258" i="16"/>
  <c r="S252" i="16"/>
  <c r="S239" i="16"/>
  <c r="O320" i="16"/>
  <c r="O452" i="16"/>
  <c r="O345" i="16"/>
  <c r="S401" i="16"/>
  <c r="S90" i="16"/>
  <c r="O712" i="16"/>
  <c r="Q162" i="16"/>
  <c r="R368" i="16"/>
  <c r="T227" i="16"/>
  <c r="R196" i="16"/>
  <c r="S315" i="16"/>
  <c r="S159" i="16"/>
  <c r="P774" i="16"/>
  <c r="S93" i="16"/>
  <c r="R422" i="16"/>
  <c r="P159" i="16"/>
  <c r="R712" i="16"/>
  <c r="S525" i="16"/>
  <c r="Q544" i="16"/>
  <c r="U578" i="16"/>
  <c r="T168" i="16"/>
  <c r="P310" i="16"/>
  <c r="R335" i="16"/>
  <c r="R62" i="16"/>
  <c r="P653" i="16"/>
  <c r="S216" i="16"/>
  <c r="P301" i="16"/>
  <c r="O240" i="16"/>
  <c r="R220" i="16"/>
  <c r="T183" i="16"/>
  <c r="P290" i="16"/>
  <c r="O420" i="16"/>
  <c r="R640" i="16"/>
  <c r="R363" i="16"/>
  <c r="S317" i="16"/>
  <c r="O4" i="16"/>
  <c r="S97" i="16"/>
  <c r="R14" i="16"/>
  <c r="Q463" i="16"/>
  <c r="O799" i="16"/>
  <c r="S642" i="16"/>
  <c r="T331" i="16"/>
  <c r="U11" i="16"/>
  <c r="U273" i="16"/>
  <c r="P620" i="16"/>
  <c r="S26" i="16"/>
  <c r="Q113" i="16"/>
  <c r="U801" i="16"/>
  <c r="T378" i="16"/>
  <c r="P516" i="16"/>
  <c r="R308" i="16"/>
  <c r="T129" i="16"/>
  <c r="Q345" i="16"/>
  <c r="R654" i="16"/>
  <c r="Q606" i="16"/>
  <c r="T230" i="16"/>
  <c r="P720" i="16"/>
  <c r="Q717" i="16"/>
  <c r="U522" i="16"/>
  <c r="P293" i="16"/>
  <c r="P582" i="16"/>
  <c r="S697" i="16"/>
  <c r="P714" i="16"/>
  <c r="U449" i="16"/>
  <c r="S32" i="16"/>
  <c r="T486" i="16"/>
  <c r="T598" i="16"/>
  <c r="T595" i="16"/>
  <c r="P624" i="16"/>
  <c r="P5" i="16"/>
  <c r="O687" i="16"/>
  <c r="Q651" i="16"/>
  <c r="O488" i="16"/>
  <c r="U709" i="16"/>
  <c r="O339" i="16"/>
  <c r="P436" i="16"/>
  <c r="U365" i="16"/>
  <c r="Q736" i="16"/>
  <c r="S487" i="16"/>
  <c r="O57" i="16"/>
  <c r="R206" i="16"/>
  <c r="O654" i="16"/>
  <c r="Q770" i="16"/>
  <c r="S473" i="16"/>
  <c r="R521" i="16"/>
  <c r="Q772" i="16"/>
  <c r="U383" i="16"/>
  <c r="P171" i="16"/>
  <c r="P333" i="16"/>
  <c r="O199" i="16"/>
  <c r="S616" i="16"/>
  <c r="U433" i="16"/>
  <c r="P587" i="16"/>
  <c r="Q127" i="16"/>
  <c r="R491" i="16"/>
  <c r="R355" i="16"/>
  <c r="Q640" i="16"/>
  <c r="T793" i="16"/>
  <c r="S429" i="16"/>
  <c r="U677" i="16"/>
  <c r="R713" i="16"/>
  <c r="S372" i="16"/>
  <c r="O770" i="16"/>
  <c r="T276" i="16"/>
  <c r="O581" i="16"/>
  <c r="P738" i="16"/>
  <c r="P694" i="16"/>
  <c r="U230" i="16"/>
  <c r="T611" i="16"/>
  <c r="O96" i="16"/>
  <c r="O48" i="16"/>
  <c r="S373" i="16"/>
  <c r="R650" i="16"/>
  <c r="P600" i="16"/>
  <c r="T495" i="16"/>
  <c r="P143" i="16"/>
  <c r="U197" i="16"/>
  <c r="P349" i="16"/>
  <c r="P47" i="16"/>
  <c r="U694" i="16"/>
  <c r="U248" i="16"/>
  <c r="Q719" i="16"/>
  <c r="U232" i="16"/>
  <c r="U428" i="16"/>
  <c r="T500" i="16"/>
  <c r="P495" i="16"/>
  <c r="T67" i="16"/>
  <c r="O530" i="16"/>
  <c r="T301" i="16"/>
  <c r="U93" i="16"/>
  <c r="S304" i="16"/>
  <c r="U516" i="16"/>
  <c r="P472" i="16"/>
  <c r="S165" i="16"/>
  <c r="P534" i="16"/>
  <c r="R471" i="16"/>
  <c r="P15" i="16"/>
  <c r="O529" i="16"/>
  <c r="T27" i="16"/>
  <c r="S626" i="16"/>
  <c r="U264" i="16"/>
  <c r="U672" i="16"/>
  <c r="O779" i="16"/>
  <c r="U676" i="16"/>
  <c r="R22" i="16"/>
  <c r="S749" i="16"/>
  <c r="Q659" i="16"/>
  <c r="U461" i="16"/>
  <c r="U57" i="16"/>
  <c r="U519" i="16"/>
  <c r="R567" i="16"/>
  <c r="R327" i="16"/>
  <c r="R224" i="16"/>
  <c r="Q799" i="16"/>
  <c r="T354" i="16"/>
  <c r="O254" i="16"/>
  <c r="O354" i="16"/>
  <c r="P210" i="16"/>
  <c r="S106" i="16"/>
  <c r="P60" i="16"/>
  <c r="U652" i="16"/>
  <c r="T634" i="16"/>
  <c r="P36" i="16"/>
  <c r="S59" i="16"/>
  <c r="R415" i="16"/>
  <c r="P662" i="16"/>
  <c r="T537" i="16"/>
  <c r="O440" i="16"/>
  <c r="U421" i="16"/>
  <c r="S764" i="16"/>
  <c r="O758" i="16"/>
  <c r="Q625" i="16"/>
  <c r="U59" i="16"/>
  <c r="T292" i="16"/>
  <c r="S178" i="16"/>
  <c r="P747" i="16"/>
  <c r="S371" i="16"/>
  <c r="U771" i="16"/>
  <c r="S556" i="16"/>
  <c r="P373" i="16"/>
  <c r="Q298" i="16"/>
  <c r="O513" i="16"/>
  <c r="O360" i="16"/>
  <c r="Q53" i="16"/>
  <c r="T468" i="16"/>
  <c r="Q510" i="16"/>
  <c r="P361" i="16"/>
  <c r="P558" i="16"/>
  <c r="P206" i="16"/>
  <c r="O269" i="16"/>
  <c r="R67" i="16"/>
  <c r="T211" i="16"/>
  <c r="O525" i="16"/>
  <c r="T735" i="16"/>
  <c r="R332" i="16"/>
  <c r="P726" i="16"/>
  <c r="P546" i="16"/>
  <c r="T522" i="16"/>
  <c r="R333" i="16"/>
  <c r="S297" i="16"/>
  <c r="O442" i="16"/>
  <c r="R260" i="16"/>
  <c r="O554" i="16"/>
  <c r="P755" i="16"/>
  <c r="P84" i="16"/>
  <c r="O664" i="16"/>
  <c r="R81" i="16"/>
  <c r="O707" i="16"/>
  <c r="U397" i="16"/>
  <c r="U749" i="16"/>
  <c r="P295" i="16"/>
  <c r="P291" i="16"/>
  <c r="R366" i="16"/>
  <c r="S30" i="16"/>
  <c r="U381" i="16"/>
  <c r="S672" i="16"/>
  <c r="U254" i="16"/>
  <c r="R791" i="16"/>
  <c r="P380" i="16"/>
  <c r="R329" i="16"/>
  <c r="T627" i="16"/>
  <c r="O357" i="16"/>
  <c r="P476" i="16"/>
  <c r="O798" i="16"/>
  <c r="O378" i="16"/>
  <c r="U541" i="16"/>
  <c r="S166" i="16"/>
  <c r="P574" i="16"/>
  <c r="O696" i="16"/>
  <c r="S221" i="16"/>
  <c r="P561" i="16"/>
  <c r="R316" i="16"/>
  <c r="S501" i="16"/>
  <c r="U164" i="16"/>
  <c r="S17" i="16"/>
  <c r="U488" i="16"/>
  <c r="O515" i="16"/>
  <c r="S491" i="16"/>
  <c r="U454" i="16"/>
  <c r="Q431" i="16"/>
  <c r="R440" i="16"/>
  <c r="S706" i="16"/>
  <c r="R767" i="16"/>
  <c r="P636" i="16"/>
  <c r="Q760" i="16"/>
  <c r="P448" i="16"/>
  <c r="R562" i="16"/>
  <c r="Q382" i="16"/>
  <c r="R321" i="16"/>
  <c r="P422" i="16"/>
  <c r="O688" i="16"/>
  <c r="O585" i="16"/>
  <c r="R227" i="16"/>
  <c r="Q160" i="16"/>
  <c r="T732" i="16"/>
  <c r="U769" i="16"/>
  <c r="U64" i="16"/>
  <c r="R222" i="16"/>
  <c r="Q165" i="16"/>
  <c r="S546" i="16"/>
  <c r="U165" i="16"/>
  <c r="U13" i="16"/>
  <c r="U480" i="16"/>
  <c r="U6" i="16"/>
  <c r="Q54" i="16"/>
  <c r="S646" i="16"/>
  <c r="Q430" i="16"/>
  <c r="S405" i="16"/>
  <c r="U469" i="16"/>
  <c r="P435" i="16"/>
  <c r="P316" i="16"/>
  <c r="P161" i="16"/>
  <c r="U276" i="16"/>
  <c r="Q98" i="16"/>
  <c r="R746" i="16"/>
  <c r="U560" i="16"/>
  <c r="Q547" i="16"/>
  <c r="T512" i="16"/>
  <c r="R121" i="16"/>
  <c r="U513" i="16"/>
  <c r="Q148" i="16"/>
  <c r="R18" i="16"/>
  <c r="U291" i="16"/>
  <c r="T628" i="16"/>
  <c r="O297" i="16"/>
  <c r="T60" i="16"/>
  <c r="R85" i="16"/>
  <c r="P675" i="16"/>
  <c r="Q679" i="16"/>
  <c r="S129" i="16"/>
  <c r="S724" i="16"/>
  <c r="T320" i="16"/>
  <c r="R412" i="16"/>
  <c r="U163" i="16"/>
  <c r="Q175" i="16"/>
  <c r="O631" i="16"/>
  <c r="R533" i="16"/>
  <c r="U793" i="16"/>
  <c r="Q660" i="16"/>
  <c r="R167" i="16"/>
  <c r="P398" i="16"/>
  <c r="O743" i="16"/>
  <c r="T462" i="16"/>
  <c r="O421" i="16"/>
  <c r="P605" i="16"/>
  <c r="S280" i="16"/>
  <c r="R343" i="16"/>
  <c r="Q682" i="16"/>
  <c r="Q209" i="16"/>
  <c r="U683" i="16"/>
  <c r="P751" i="16"/>
  <c r="S65" i="16"/>
  <c r="Q304" i="16"/>
  <c r="R428" i="16"/>
  <c r="R23" i="16"/>
  <c r="O217" i="16"/>
  <c r="T26" i="16"/>
  <c r="Q582" i="16"/>
  <c r="S622" i="16"/>
  <c r="U545" i="16"/>
  <c r="U226" i="16"/>
  <c r="U550" i="16"/>
  <c r="O392" i="16"/>
  <c r="S2" i="16"/>
  <c r="O247" i="16"/>
  <c r="R718" i="16"/>
  <c r="O342" i="16"/>
  <c r="Q215" i="16"/>
  <c r="Q397" i="16"/>
  <c r="Q486" i="16"/>
  <c r="T720" i="16"/>
  <c r="T391" i="16"/>
  <c r="S783" i="16"/>
  <c r="P362" i="16"/>
  <c r="T594" i="16"/>
  <c r="P541" i="16"/>
  <c r="P119" i="16"/>
  <c r="R522" i="16"/>
  <c r="Q36" i="16"/>
  <c r="U654" i="16"/>
  <c r="Q118" i="16"/>
  <c r="P151" i="16"/>
  <c r="P537" i="16"/>
  <c r="T41" i="16"/>
  <c r="T233" i="16"/>
  <c r="T529" i="16"/>
  <c r="P321" i="16"/>
  <c r="Q702" i="16"/>
  <c r="R525" i="16"/>
  <c r="Q564" i="16"/>
  <c r="R278" i="16"/>
  <c r="U130" i="16"/>
  <c r="T125" i="16"/>
  <c r="T587" i="16"/>
  <c r="T647" i="16"/>
  <c r="Q603" i="16"/>
  <c r="U452" i="16"/>
  <c r="O220" i="16"/>
  <c r="S538" i="16"/>
  <c r="P103" i="16"/>
  <c r="T11" i="16"/>
  <c r="O505" i="16"/>
  <c r="R528" i="16"/>
  <c r="O501" i="16"/>
  <c r="P251" i="16"/>
  <c r="R535" i="16"/>
  <c r="S142" i="16"/>
  <c r="S194" i="16"/>
  <c r="U140" i="16"/>
  <c r="R611" i="16"/>
  <c r="T195" i="16"/>
  <c r="O675" i="16"/>
  <c r="S733" i="16"/>
  <c r="Q614" i="16"/>
  <c r="Q232" i="16"/>
  <c r="P80" i="16"/>
  <c r="R487" i="16"/>
  <c r="T482" i="16"/>
  <c r="Q593" i="16"/>
  <c r="U180" i="16"/>
  <c r="P554" i="16"/>
  <c r="R159" i="16"/>
  <c r="U96" i="16"/>
  <c r="U21" i="16"/>
  <c r="S368" i="16"/>
  <c r="O718" i="16"/>
  <c r="R438" i="16"/>
  <c r="O353" i="16"/>
  <c r="S529" i="16"/>
  <c r="S126" i="16"/>
  <c r="Q180" i="16"/>
  <c r="S249" i="16"/>
  <c r="R198" i="16"/>
  <c r="O162" i="16"/>
  <c r="O653" i="16"/>
  <c r="T581" i="16"/>
  <c r="Q221" i="16"/>
  <c r="T438" i="16"/>
  <c r="O793" i="16"/>
  <c r="O784" i="16"/>
  <c r="P406" i="16"/>
  <c r="T189" i="16"/>
  <c r="S342" i="16"/>
  <c r="Q356" i="16"/>
  <c r="P721" i="16"/>
  <c r="Q117" i="16"/>
  <c r="Q87" i="16"/>
  <c r="P405" i="16"/>
  <c r="P379" i="16"/>
  <c r="T614" i="16"/>
  <c r="U600" i="16"/>
  <c r="S750" i="16"/>
  <c r="T16" i="16"/>
  <c r="Q452" i="16"/>
  <c r="P352" i="16"/>
  <c r="T362" i="16"/>
  <c r="O138" i="16"/>
  <c r="O183" i="16"/>
  <c r="P524" i="16"/>
  <c r="U42" i="16"/>
  <c r="Q248" i="16"/>
  <c r="T775" i="16"/>
  <c r="S427" i="16"/>
  <c r="T602" i="16"/>
  <c r="R314" i="16"/>
  <c r="U201" i="16"/>
  <c r="O603" i="16"/>
  <c r="Q633" i="16"/>
  <c r="O740" i="16"/>
  <c r="R326" i="16"/>
  <c r="S302" i="16"/>
  <c r="T321" i="16"/>
  <c r="Q690" i="16"/>
  <c r="T583" i="16"/>
  <c r="P311" i="16"/>
  <c r="S295" i="16"/>
  <c r="Q261" i="16"/>
  <c r="S248" i="16"/>
  <c r="P716" i="16"/>
  <c r="T751" i="16"/>
  <c r="S181" i="16"/>
  <c r="T555" i="16"/>
  <c r="P644" i="16"/>
  <c r="O721" i="16"/>
  <c r="O466" i="16"/>
  <c r="S276" i="16"/>
  <c r="R468" i="16"/>
  <c r="S364" i="16"/>
  <c r="U393" i="16"/>
  <c r="P315" i="16"/>
  <c r="Q136" i="16"/>
  <c r="U108" i="16"/>
  <c r="S174" i="16"/>
  <c r="P131" i="16"/>
  <c r="T475" i="16"/>
  <c r="U80" i="16"/>
  <c r="P428" i="16"/>
  <c r="R578" i="16"/>
  <c r="Q240" i="16"/>
  <c r="P497" i="16"/>
  <c r="O169" i="16"/>
  <c r="T62" i="16"/>
  <c r="O233" i="16"/>
  <c r="P125" i="16"/>
  <c r="R139" i="16"/>
  <c r="R445" i="16"/>
  <c r="Q531" i="16"/>
  <c r="R686" i="16"/>
  <c r="Q169" i="16"/>
  <c r="U682" i="16"/>
  <c r="U120" i="16"/>
  <c r="R478" i="16"/>
  <c r="T74" i="16"/>
  <c r="S324" i="16"/>
  <c r="P542" i="16"/>
  <c r="R619" i="16"/>
  <c r="O750" i="16"/>
  <c r="R436" i="16"/>
  <c r="Q296" i="16"/>
  <c r="P416" i="16"/>
  <c r="P427" i="16"/>
  <c r="O176" i="16"/>
  <c r="O273" i="16"/>
  <c r="R25" i="16"/>
  <c r="U7" i="16"/>
  <c r="S48" i="16"/>
  <c r="T235" i="16"/>
  <c r="O456" i="16"/>
  <c r="P564" i="16"/>
  <c r="T13" i="16"/>
  <c r="T308" i="16"/>
  <c r="Q306" i="16"/>
  <c r="P789" i="16"/>
  <c r="O538" i="16"/>
  <c r="O615" i="16"/>
  <c r="S648" i="16"/>
  <c r="T787" i="16"/>
  <c r="T385" i="16"/>
  <c r="S611" i="16"/>
  <c r="U128" i="16"/>
  <c r="Q472" i="16"/>
  <c r="R688" i="16"/>
  <c r="U515" i="16"/>
  <c r="R75" i="16"/>
  <c r="O785" i="16"/>
  <c r="P193" i="16"/>
  <c r="Q751" i="16"/>
  <c r="P544" i="16"/>
  <c r="P580" i="16"/>
  <c r="T649" i="16"/>
  <c r="Q408" i="16"/>
  <c r="S398" i="16"/>
  <c r="S300" i="16"/>
  <c r="O64" i="16"/>
  <c r="U758" i="16"/>
  <c r="U126" i="16"/>
  <c r="Q29" i="16"/>
  <c r="S676" i="16"/>
  <c r="Q186" i="16"/>
  <c r="R684" i="16"/>
  <c r="R172" i="16"/>
  <c r="Q62" i="16"/>
  <c r="O407" i="16"/>
  <c r="O645" i="16"/>
  <c r="O318" i="16"/>
  <c r="S92" i="16"/>
  <c r="T380" i="16"/>
  <c r="Q237" i="16"/>
  <c r="S493" i="16"/>
  <c r="T323" i="16"/>
  <c r="U634" i="16"/>
  <c r="R792" i="16"/>
  <c r="S550" i="16"/>
  <c r="U103" i="16"/>
  <c r="P40" i="16"/>
  <c r="D216" i="8"/>
  <c r="N215" i="8"/>
  <c r="J216" i="21" s="1"/>
  <c r="U119" i="16" l="1"/>
  <c r="T413" i="16"/>
  <c r="U478" i="16"/>
  <c r="S147" i="16"/>
  <c r="R294" i="16"/>
  <c r="U283" i="16"/>
  <c r="Q352" i="16"/>
  <c r="T433" i="16"/>
  <c r="O398" i="16"/>
  <c r="Q11" i="16"/>
  <c r="S339" i="16"/>
  <c r="S680" i="16"/>
  <c r="T124" i="16"/>
  <c r="R371" i="16"/>
  <c r="O143" i="16"/>
  <c r="T411" i="16"/>
  <c r="R516" i="16"/>
  <c r="U27" i="16"/>
  <c r="Q347" i="16"/>
  <c r="P693" i="16"/>
  <c r="T734" i="16"/>
  <c r="R570" i="16"/>
  <c r="S468" i="16"/>
  <c r="Q402" i="16"/>
  <c r="T295" i="16"/>
  <c r="P182" i="16"/>
  <c r="Q58" i="16"/>
  <c r="Q350" i="16"/>
  <c r="U637" i="16"/>
  <c r="S306" i="16"/>
  <c r="P24" i="16"/>
  <c r="U597" i="16"/>
  <c r="U765" i="16"/>
  <c r="P339" i="16"/>
  <c r="Q121" i="16"/>
  <c r="R92" i="16"/>
  <c r="P165" i="16"/>
  <c r="Q158" i="16"/>
  <c r="T55" i="16"/>
  <c r="O87" i="16"/>
  <c r="R524" i="16"/>
  <c r="O453" i="16"/>
  <c r="P69" i="16"/>
  <c r="P467" i="16"/>
  <c r="O126" i="16"/>
  <c r="P663" i="16"/>
  <c r="Q273" i="16"/>
  <c r="U556" i="16"/>
  <c r="R694" i="16"/>
  <c r="U322" i="16"/>
  <c r="T167" i="16"/>
  <c r="O17" i="16"/>
  <c r="R212" i="16"/>
  <c r="P223" i="16"/>
  <c r="S207" i="16"/>
  <c r="O736" i="16"/>
  <c r="R381" i="16"/>
  <c r="T29" i="16"/>
  <c r="R788" i="16"/>
  <c r="U536" i="16"/>
  <c r="P158" i="16"/>
  <c r="P439" i="16"/>
  <c r="T478" i="16"/>
  <c r="S628" i="16"/>
  <c r="O328" i="16"/>
  <c r="U568" i="16"/>
  <c r="U623" i="16"/>
  <c r="R95" i="16"/>
  <c r="Q596" i="16"/>
  <c r="U214" i="16"/>
  <c r="R464" i="16"/>
  <c r="S163" i="16"/>
  <c r="U353" i="16"/>
  <c r="P746" i="16"/>
  <c r="T407" i="16"/>
  <c r="T608" i="16"/>
  <c r="U474" i="16"/>
  <c r="R171" i="16"/>
  <c r="O285" i="16"/>
  <c r="P247" i="16"/>
  <c r="T66" i="16"/>
  <c r="S433" i="16"/>
  <c r="R553" i="16"/>
  <c r="R12" i="16"/>
  <c r="Q775" i="16"/>
  <c r="O557" i="16"/>
  <c r="T714" i="16"/>
  <c r="O32" i="16"/>
  <c r="S450" i="16"/>
  <c r="S419" i="16"/>
  <c r="S11" i="16"/>
  <c r="O195" i="16"/>
  <c r="Q197" i="16"/>
  <c r="T589" i="16"/>
  <c r="P354" i="16"/>
  <c r="O153" i="16"/>
  <c r="S7" i="16"/>
  <c r="O277" i="16"/>
  <c r="U489" i="16"/>
  <c r="T392" i="16"/>
  <c r="T718" i="16"/>
  <c r="T341" i="16"/>
  <c r="P105" i="16"/>
  <c r="O164" i="16"/>
  <c r="O382" i="16"/>
  <c r="Q492" i="16"/>
  <c r="P177" i="16"/>
  <c r="P304" i="16"/>
  <c r="O23" i="16"/>
  <c r="O497" i="16"/>
  <c r="Z497" i="16" s="1"/>
  <c r="E103" i="19" s="1"/>
  <c r="P727" i="16"/>
  <c r="O374" i="16"/>
  <c r="R255" i="16"/>
  <c r="P264" i="16"/>
  <c r="T633" i="16"/>
  <c r="P355" i="16"/>
  <c r="Q66" i="16"/>
  <c r="Q401" i="16"/>
  <c r="U395" i="16"/>
  <c r="U3" i="16"/>
  <c r="T155" i="16"/>
  <c r="R43" i="16"/>
  <c r="T179" i="16"/>
  <c r="T347" i="16"/>
  <c r="S654" i="16"/>
  <c r="Q335" i="16"/>
  <c r="T148" i="16"/>
  <c r="P98" i="16"/>
  <c r="P228" i="16"/>
  <c r="P252" i="16"/>
  <c r="P729" i="16"/>
  <c r="P706" i="16"/>
  <c r="O316" i="16"/>
  <c r="Q639" i="16"/>
  <c r="S268" i="16"/>
  <c r="O490" i="16"/>
  <c r="Q270" i="16"/>
  <c r="R328" i="16"/>
  <c r="U535" i="16"/>
  <c r="U525" i="16"/>
  <c r="P551" i="16"/>
  <c r="T306" i="16"/>
  <c r="O588" i="16"/>
  <c r="T493" i="16"/>
  <c r="R482" i="16"/>
  <c r="Q398" i="16"/>
  <c r="T491" i="16"/>
  <c r="S774" i="16"/>
  <c r="U792" i="16"/>
  <c r="T749" i="16"/>
  <c r="Q76" i="16"/>
  <c r="T368" i="16"/>
  <c r="T257" i="16"/>
  <c r="S410" i="16"/>
  <c r="P484" i="16"/>
  <c r="Q205" i="16"/>
  <c r="P267" i="16"/>
  <c r="Q340" i="16"/>
  <c r="R497" i="16"/>
  <c r="Q451" i="16"/>
  <c r="S81" i="16"/>
  <c r="S121" i="16"/>
  <c r="U29" i="16"/>
  <c r="U567" i="16"/>
  <c r="O216" i="16"/>
  <c r="O768" i="16"/>
  <c r="AF768" i="16" s="1"/>
  <c r="Q712" i="16"/>
  <c r="O731" i="16"/>
  <c r="R41" i="16"/>
  <c r="O602" i="16"/>
  <c r="P129" i="16"/>
  <c r="Q110" i="16"/>
  <c r="T606" i="16"/>
  <c r="O341" i="16"/>
  <c r="AC341" i="16" s="1"/>
  <c r="H147" i="17" s="1"/>
  <c r="T564" i="16"/>
  <c r="O686" i="16"/>
  <c r="R277" i="16"/>
  <c r="Q231" i="16"/>
  <c r="S227" i="16"/>
  <c r="S474" i="16"/>
  <c r="R498" i="16"/>
  <c r="T238" i="16"/>
  <c r="Q309" i="16"/>
  <c r="T779" i="16"/>
  <c r="O651" i="16"/>
  <c r="O632" i="16"/>
  <c r="S99" i="16"/>
  <c r="S60" i="16"/>
  <c r="T288" i="16"/>
  <c r="R74" i="16"/>
  <c r="T267" i="16"/>
  <c r="U425" i="16"/>
  <c r="T643" i="16"/>
  <c r="S220" i="16"/>
  <c r="Q195" i="16"/>
  <c r="U505" i="16"/>
  <c r="O120" i="16"/>
  <c r="P421" i="16"/>
  <c r="S305" i="16"/>
  <c r="T71" i="16"/>
  <c r="U305" i="16"/>
  <c r="Q620" i="16"/>
  <c r="U396" i="16"/>
  <c r="Q216" i="16"/>
  <c r="T760" i="16"/>
  <c r="O737" i="16"/>
  <c r="O455" i="16"/>
  <c r="T88" i="16"/>
  <c r="U569" i="16"/>
  <c r="S470" i="16"/>
  <c r="R68" i="16"/>
  <c r="P461" i="16"/>
  <c r="S91" i="16"/>
  <c r="O46" i="16"/>
  <c r="X46" i="16" s="1"/>
  <c r="P395" i="16"/>
  <c r="T82" i="16"/>
  <c r="Q612" i="16"/>
  <c r="O467" i="16"/>
  <c r="O139" i="16"/>
  <c r="T4" i="16"/>
  <c r="P685" i="16"/>
  <c r="U427" i="16"/>
  <c r="Q474" i="16"/>
  <c r="P686" i="16"/>
  <c r="Q299" i="16"/>
  <c r="Q120" i="16"/>
  <c r="R726" i="16"/>
  <c r="T128" i="16"/>
  <c r="T340" i="16"/>
  <c r="P499" i="16"/>
  <c r="Q61" i="16"/>
  <c r="T86" i="16"/>
  <c r="AC86" i="16" s="1"/>
  <c r="H92" i="18" s="1"/>
  <c r="T159" i="16"/>
  <c r="P238" i="16"/>
  <c r="R649" i="16"/>
  <c r="Q111" i="16"/>
  <c r="S464" i="16"/>
  <c r="U334" i="16"/>
  <c r="U543" i="16"/>
  <c r="O503" i="16"/>
  <c r="U660" i="16"/>
  <c r="Q758" i="16"/>
  <c r="T756" i="16"/>
  <c r="U576" i="16"/>
  <c r="O329" i="16"/>
  <c r="P278" i="16"/>
  <c r="T507" i="16"/>
  <c r="S786" i="16"/>
  <c r="Q648" i="16"/>
  <c r="S20" i="16"/>
  <c r="O493" i="16"/>
  <c r="U625" i="16"/>
  <c r="T239" i="16"/>
  <c r="P573" i="16"/>
  <c r="S632" i="16"/>
  <c r="T502" i="16"/>
  <c r="AC502" i="16" s="1"/>
  <c r="H108" i="19" s="1"/>
  <c r="P263" i="16"/>
  <c r="T298" i="16"/>
  <c r="U34" i="16"/>
  <c r="Q327" i="16"/>
  <c r="U224" i="16"/>
  <c r="P545" i="16"/>
  <c r="Q163" i="16"/>
  <c r="S442" i="16"/>
  <c r="AB442" i="16" s="1"/>
  <c r="G48" i="19" s="1"/>
  <c r="S723" i="16"/>
  <c r="R359" i="16"/>
  <c r="P723" i="16"/>
  <c r="P627" i="16"/>
  <c r="U401" i="16"/>
  <c r="U343" i="16"/>
  <c r="P201" i="16"/>
  <c r="S535" i="16"/>
  <c r="P750" i="16"/>
  <c r="T542" i="16"/>
  <c r="T15" i="16"/>
  <c r="U337" i="16"/>
  <c r="T477" i="16"/>
  <c r="Q587" i="16"/>
  <c r="O53" i="16"/>
  <c r="U302" i="16"/>
  <c r="P298" i="16"/>
  <c r="O748" i="16"/>
  <c r="S781" i="16"/>
  <c r="S731" i="16"/>
  <c r="S465" i="16"/>
  <c r="P153" i="16"/>
  <c r="Q627" i="16"/>
  <c r="O369" i="16"/>
  <c r="AD369" i="16" s="1"/>
  <c r="I175" i="17" s="1"/>
  <c r="Q157" i="16"/>
  <c r="P184" i="16"/>
  <c r="P309" i="16"/>
  <c r="Q696" i="16"/>
  <c r="P13" i="16"/>
  <c r="Q239" i="16"/>
  <c r="U125" i="16"/>
  <c r="R58" i="16"/>
  <c r="R633" i="16"/>
  <c r="P594" i="16"/>
  <c r="Q594" i="16"/>
  <c r="O386" i="16"/>
  <c r="U603" i="16"/>
  <c r="P793" i="16"/>
  <c r="T586" i="16"/>
  <c r="S687" i="16"/>
  <c r="AB687" i="16" s="1"/>
  <c r="G93" i="20" s="1"/>
  <c r="U579" i="16"/>
  <c r="P651" i="16"/>
  <c r="R704" i="16"/>
  <c r="T271" i="16"/>
  <c r="Q798" i="16"/>
  <c r="O131" i="16"/>
  <c r="P506" i="16"/>
  <c r="P719" i="16"/>
  <c r="Q44" i="16"/>
  <c r="T318" i="16"/>
  <c r="P442" i="16"/>
  <c r="T370" i="16"/>
  <c r="T640" i="16"/>
  <c r="O260" i="16"/>
  <c r="R292" i="16"/>
  <c r="P710" i="16"/>
  <c r="O38" i="16"/>
  <c r="Q167" i="16"/>
  <c r="U277" i="16"/>
  <c r="R38" i="16"/>
  <c r="R73" i="16"/>
  <c r="R514" i="16"/>
  <c r="S548" i="16"/>
  <c r="S411" i="16"/>
  <c r="O518" i="16"/>
  <c r="Q641" i="16"/>
  <c r="Q328" i="16"/>
  <c r="S602" i="16"/>
  <c r="T561" i="16"/>
  <c r="O709" i="16"/>
  <c r="U641" i="16"/>
  <c r="P399" i="16"/>
  <c r="T265" i="16"/>
  <c r="S792" i="16"/>
  <c r="Q432" i="16"/>
  <c r="T221" i="16"/>
  <c r="P357" i="16"/>
  <c r="S571" i="16"/>
  <c r="AB571" i="16" s="1"/>
  <c r="G177" i="19" s="1"/>
  <c r="R218" i="16"/>
  <c r="O90" i="16"/>
  <c r="S534" i="16"/>
  <c r="R756" i="16"/>
  <c r="O363" i="16"/>
  <c r="Q440" i="16"/>
  <c r="R152" i="16"/>
  <c r="T280" i="16"/>
  <c r="S85" i="16"/>
  <c r="Q81" i="16"/>
  <c r="T33" i="16"/>
  <c r="S234" i="16"/>
  <c r="P453" i="16"/>
  <c r="S323" i="16"/>
  <c r="S82" i="16"/>
  <c r="S716" i="16"/>
  <c r="AB716" i="16" s="1"/>
  <c r="G122" i="20" s="1"/>
  <c r="Q377" i="16"/>
  <c r="R751" i="16"/>
  <c r="T225" i="16"/>
  <c r="Q150" i="16"/>
  <c r="O674" i="16"/>
  <c r="Q67" i="16"/>
  <c r="S105" i="16"/>
  <c r="T750" i="16"/>
  <c r="R144" i="16"/>
  <c r="U269" i="16"/>
  <c r="R634" i="16"/>
  <c r="O81" i="16"/>
  <c r="O6" i="16"/>
  <c r="O381" i="16"/>
  <c r="Q192" i="16"/>
  <c r="S102" i="16"/>
  <c r="Q788" i="16"/>
  <c r="Q288" i="16"/>
  <c r="R495" i="16"/>
  <c r="R317" i="16"/>
  <c r="S462" i="16"/>
  <c r="U407" i="16"/>
  <c r="T277" i="16"/>
  <c r="Q284" i="16"/>
  <c r="R635" i="16"/>
  <c r="R280" i="16"/>
  <c r="R254" i="16"/>
  <c r="P682" i="16"/>
  <c r="P157" i="16"/>
  <c r="R112" i="16"/>
  <c r="Q672" i="16"/>
  <c r="T219" i="16"/>
  <c r="AC219" i="16" s="1"/>
  <c r="Q83" i="16"/>
  <c r="R11" i="16"/>
  <c r="U244" i="16"/>
  <c r="U191" i="16"/>
  <c r="T483" i="16"/>
  <c r="S10" i="16"/>
  <c r="T305" i="16"/>
  <c r="P164" i="16"/>
  <c r="S318" i="16"/>
  <c r="R276" i="16"/>
  <c r="T57" i="16"/>
  <c r="P370" i="16"/>
  <c r="R125" i="16"/>
  <c r="O774" i="16"/>
  <c r="G11" i="6"/>
  <c r="R517" i="16"/>
  <c r="T175" i="16"/>
  <c r="P589" i="16"/>
  <c r="U460" i="16"/>
  <c r="U450" i="16"/>
  <c r="O317" i="16"/>
  <c r="P244" i="16"/>
  <c r="R61" i="16"/>
  <c r="O104" i="16"/>
  <c r="O744" i="16"/>
  <c r="P6" i="16"/>
  <c r="R394" i="16"/>
  <c r="Q115" i="16"/>
  <c r="R29" i="16"/>
  <c r="S77" i="16"/>
  <c r="S313" i="16"/>
  <c r="P265" i="16"/>
  <c r="U743" i="16"/>
  <c r="O489" i="16"/>
  <c r="X489" i="16" s="1"/>
  <c r="C95" i="19" s="1"/>
  <c r="U464" i="16"/>
  <c r="Q685" i="16"/>
  <c r="T464" i="16"/>
  <c r="O351" i="16"/>
  <c r="R711" i="16"/>
  <c r="O127" i="16"/>
  <c r="S685" i="16"/>
  <c r="P418" i="16"/>
  <c r="R494" i="16"/>
  <c r="R296" i="16"/>
  <c r="Q488" i="16"/>
  <c r="O508" i="16"/>
  <c r="S193" i="16"/>
  <c r="Q37" i="16"/>
  <c r="S649" i="16"/>
  <c r="T186" i="16"/>
  <c r="U266" i="16"/>
  <c r="R421" i="16"/>
  <c r="P578" i="16"/>
  <c r="T442" i="16"/>
  <c r="S286" i="16"/>
  <c r="T387" i="16"/>
  <c r="AC387" i="16" s="1"/>
  <c r="H193" i="17" s="1"/>
  <c r="S536" i="16"/>
  <c r="R140" i="16"/>
  <c r="S251" i="16"/>
  <c r="S607" i="16"/>
  <c r="P539" i="16"/>
  <c r="P641" i="16"/>
  <c r="U35" i="16"/>
  <c r="U371" i="16"/>
  <c r="R163" i="16"/>
  <c r="R505" i="16"/>
  <c r="P346" i="16"/>
  <c r="Q86" i="16"/>
  <c r="R561" i="16"/>
  <c r="R431" i="16"/>
  <c r="R610" i="16"/>
  <c r="T229" i="16"/>
  <c r="P519" i="16"/>
  <c r="Q112" i="16"/>
  <c r="P645" i="16"/>
  <c r="Q73" i="16"/>
  <c r="Q754" i="16"/>
  <c r="R108" i="16"/>
  <c r="Q794" i="16"/>
  <c r="U44" i="16"/>
  <c r="O676" i="16"/>
  <c r="O723" i="16"/>
  <c r="AA723" i="16" s="1"/>
  <c r="F129" i="20" s="1"/>
  <c r="S476" i="16"/>
  <c r="Q75" i="16"/>
  <c r="S591" i="16"/>
  <c r="P294" i="16"/>
  <c r="O68" i="16"/>
  <c r="P610" i="16"/>
  <c r="O52" i="16"/>
  <c r="T157" i="16"/>
  <c r="AC157" i="16" s="1"/>
  <c r="H163" i="18" s="1"/>
  <c r="R774" i="16"/>
  <c r="R386" i="16"/>
  <c r="R509" i="16"/>
  <c r="T560" i="16"/>
  <c r="S430" i="16"/>
  <c r="Q549" i="16"/>
  <c r="Q437" i="16"/>
  <c r="O103" i="16"/>
  <c r="AB103" i="16" s="1"/>
  <c r="G109" i="18" s="1"/>
  <c r="O629" i="16"/>
  <c r="Q552" i="16"/>
  <c r="U33" i="16"/>
  <c r="Q489" i="16"/>
  <c r="R120" i="16"/>
  <c r="U621" i="16"/>
  <c r="U243" i="16"/>
  <c r="R503" i="16"/>
  <c r="U547" i="16"/>
  <c r="O589" i="16"/>
  <c r="Q373" i="16"/>
  <c r="T163" i="16"/>
  <c r="S197" i="16"/>
  <c r="S141" i="16"/>
  <c r="AB141" i="16" s="1"/>
  <c r="G147" i="18" s="1"/>
  <c r="Q543" i="16"/>
  <c r="P648" i="16"/>
  <c r="U121" i="16"/>
  <c r="U780" i="16"/>
  <c r="P211" i="16"/>
  <c r="P239" i="16"/>
  <c r="O211" i="16"/>
  <c r="O757" i="16"/>
  <c r="Z757" i="16" s="1"/>
  <c r="E163" i="20" s="1"/>
  <c r="T149" i="16"/>
  <c r="S307" i="16"/>
  <c r="AB307" i="16" s="1"/>
  <c r="G113" i="17" s="1"/>
  <c r="O786" i="16"/>
  <c r="S378" i="16"/>
  <c r="R234" i="16"/>
  <c r="Q684" i="16"/>
  <c r="Q673" i="16"/>
  <c r="R557" i="16"/>
  <c r="U235" i="16"/>
  <c r="R174" i="16"/>
  <c r="T648" i="16"/>
  <c r="R719" i="16"/>
  <c r="T471" i="16"/>
  <c r="T515" i="16"/>
  <c r="P386" i="16"/>
  <c r="Q289" i="16"/>
  <c r="R801" i="16"/>
  <c r="R722" i="16"/>
  <c r="T210" i="16"/>
  <c r="S195" i="16"/>
  <c r="O437" i="16"/>
  <c r="Z437" i="16" s="1"/>
  <c r="E43" i="19" s="1"/>
  <c r="R242" i="16"/>
  <c r="T5" i="16"/>
  <c r="S787" i="16"/>
  <c r="AB787" i="16" s="1"/>
  <c r="G193" i="20" s="1"/>
  <c r="T215" i="16"/>
  <c r="T604" i="16"/>
  <c r="Q312" i="16"/>
  <c r="R369" i="16"/>
  <c r="P372" i="16"/>
  <c r="Q104" i="16"/>
  <c r="R373" i="16"/>
  <c r="R529" i="16"/>
  <c r="T214" i="16"/>
  <c r="R376" i="16"/>
  <c r="O605" i="16"/>
  <c r="T54" i="16"/>
  <c r="S639" i="16"/>
  <c r="P172" i="16"/>
  <c r="T315" i="16"/>
  <c r="O590" i="16"/>
  <c r="Z590" i="16" s="1"/>
  <c r="E196" i="19" s="1"/>
  <c r="P732" i="16"/>
  <c r="R622" i="16"/>
  <c r="U570" i="16"/>
  <c r="R197" i="16"/>
  <c r="P502" i="16"/>
  <c r="U624" i="16"/>
  <c r="P511" i="16"/>
  <c r="P791" i="16"/>
  <c r="Q24" i="16"/>
  <c r="P449" i="16"/>
  <c r="O165" i="16"/>
  <c r="P180" i="16"/>
  <c r="T612" i="16"/>
  <c r="Q630" i="16"/>
  <c r="P601" i="16"/>
  <c r="O765" i="16"/>
  <c r="AE765" i="16" s="1"/>
  <c r="J171" i="20" s="1"/>
  <c r="P181" i="16"/>
  <c r="P565" i="16"/>
  <c r="R320" i="16"/>
  <c r="P666" i="16"/>
  <c r="P126" i="16"/>
  <c r="S333" i="16"/>
  <c r="T481" i="16"/>
  <c r="U311" i="16"/>
  <c r="Q749" i="16"/>
  <c r="Q47" i="16"/>
  <c r="Z47" i="16" s="1"/>
  <c r="E53" i="18" s="1"/>
  <c r="O630" i="16"/>
  <c r="P292" i="16"/>
  <c r="P232" i="16"/>
  <c r="P220" i="16"/>
  <c r="T499" i="16"/>
  <c r="Q391" i="16"/>
  <c r="U798" i="16"/>
  <c r="O56" i="16"/>
  <c r="Q143" i="16"/>
  <c r="Q666" i="16"/>
  <c r="P717" i="16"/>
  <c r="P74" i="16"/>
  <c r="Q691" i="16"/>
  <c r="R646" i="16"/>
  <c r="R411" i="16"/>
  <c r="T80" i="16"/>
  <c r="AC80" i="16" s="1"/>
  <c r="H86" i="18" s="1"/>
  <c r="Q632" i="16"/>
  <c r="S271" i="16"/>
  <c r="T42" i="16"/>
  <c r="P234" i="16"/>
  <c r="Q63" i="16"/>
  <c r="Q272" i="16"/>
  <c r="U160" i="16"/>
  <c r="O308" i="16"/>
  <c r="AC308" i="16" s="1"/>
  <c r="H114" i="17" s="1"/>
  <c r="T59" i="16"/>
  <c r="U614" i="16"/>
  <c r="U268" i="16"/>
  <c r="U675" i="16"/>
  <c r="T100" i="16"/>
  <c r="O41" i="16"/>
  <c r="AA41" i="16" s="1"/>
  <c r="U493" i="16"/>
  <c r="O9" i="16"/>
  <c r="Y9" i="16" s="1"/>
  <c r="D15" i="18" s="1"/>
  <c r="U431" i="16"/>
  <c r="R419" i="16"/>
  <c r="O558" i="16"/>
  <c r="AA558" i="16" s="1"/>
  <c r="F164" i="19" s="1"/>
  <c r="R490" i="16"/>
  <c r="O77" i="16"/>
  <c r="T713" i="16"/>
  <c r="O130" i="16"/>
  <c r="S404" i="16"/>
  <c r="U175" i="16"/>
  <c r="S182" i="16"/>
  <c r="Q701" i="16"/>
  <c r="S779" i="16"/>
  <c r="P522" i="16"/>
  <c r="R165" i="16"/>
  <c r="P426" i="16"/>
  <c r="S9" i="16"/>
  <c r="O191" i="16"/>
  <c r="P454" i="16"/>
  <c r="R168" i="16"/>
  <c r="Q316" i="16"/>
  <c r="P187" i="16"/>
  <c r="Q182" i="16"/>
  <c r="U565" i="16"/>
  <c r="Q792" i="16"/>
  <c r="S695" i="16"/>
  <c r="S727" i="16"/>
  <c r="O7" i="16"/>
  <c r="AC7" i="16" s="1"/>
  <c r="H13" i="18" s="1"/>
  <c r="U360" i="16"/>
  <c r="U223" i="16"/>
  <c r="P431" i="16"/>
  <c r="O672" i="16"/>
  <c r="U470" i="16"/>
  <c r="T432" i="16"/>
  <c r="P669" i="16"/>
  <c r="U60" i="16"/>
  <c r="T470" i="16"/>
  <c r="T231" i="16"/>
  <c r="Q194" i="16"/>
  <c r="T154" i="16"/>
  <c r="Q569" i="16"/>
  <c r="U148" i="16"/>
  <c r="T692" i="16"/>
  <c r="P796" i="16"/>
  <c r="R379" i="16"/>
  <c r="T463" i="16"/>
  <c r="O408" i="16"/>
  <c r="AA408" i="16" s="1"/>
  <c r="R318" i="16"/>
  <c r="P443" i="16"/>
  <c r="S740" i="16"/>
  <c r="S689" i="16"/>
  <c r="O627" i="16"/>
  <c r="Y627" i="16" s="1"/>
  <c r="T93" i="16"/>
  <c r="S772" i="16"/>
  <c r="T680" i="16"/>
  <c r="AC680" i="16" s="1"/>
  <c r="H86" i="20" s="1"/>
  <c r="U692" i="16"/>
  <c r="O749" i="16"/>
  <c r="Q416" i="16"/>
  <c r="O791" i="16"/>
  <c r="O778" i="16"/>
  <c r="Q460" i="16"/>
  <c r="O98" i="16"/>
  <c r="T47" i="16"/>
  <c r="AC47" i="16" s="1"/>
  <c r="S587" i="16"/>
  <c r="U257" i="16"/>
  <c r="S270" i="16"/>
  <c r="S513" i="16"/>
  <c r="T641" i="16"/>
  <c r="U671" i="16"/>
  <c r="R146" i="16"/>
  <c r="O614" i="16"/>
  <c r="Y614" i="16" s="1"/>
  <c r="S337" i="16"/>
  <c r="S559" i="16"/>
  <c r="O775" i="16"/>
  <c r="R519" i="16"/>
  <c r="P780" i="16"/>
  <c r="T762" i="16"/>
  <c r="T615" i="16"/>
  <c r="R135" i="16"/>
  <c r="R217" i="16"/>
  <c r="S629" i="16"/>
  <c r="AB629" i="16" s="1"/>
  <c r="U514" i="16"/>
  <c r="S171" i="16"/>
  <c r="U238" i="16"/>
  <c r="R638" i="16"/>
  <c r="O729" i="16"/>
  <c r="Q292" i="16"/>
  <c r="R736" i="16"/>
  <c r="T689" i="16"/>
  <c r="U713" i="16"/>
  <c r="O524" i="16"/>
  <c r="T753" i="16"/>
  <c r="P308" i="16"/>
  <c r="O186" i="16"/>
  <c r="O147" i="16"/>
  <c r="AE147" i="16" s="1"/>
  <c r="J153" i="18" s="1"/>
  <c r="O227" i="16"/>
  <c r="AD227" i="16" s="1"/>
  <c r="P30" i="16"/>
  <c r="P195" i="16"/>
  <c r="Q268" i="16"/>
  <c r="R69" i="16"/>
  <c r="S107" i="16"/>
  <c r="S526" i="16"/>
  <c r="S269" i="16"/>
  <c r="AB269" i="16" s="1"/>
  <c r="G75" i="17" s="1"/>
  <c r="T187" i="16"/>
  <c r="U504" i="16"/>
  <c r="Q411" i="16"/>
  <c r="S230" i="16"/>
  <c r="T568" i="16"/>
  <c r="AC568" i="16" s="1"/>
  <c r="H174" i="19" s="1"/>
  <c r="S451" i="16"/>
  <c r="T709" i="16"/>
  <c r="T409" i="16"/>
  <c r="T603" i="16"/>
  <c r="O110" i="16"/>
  <c r="AB110" i="16" s="1"/>
  <c r="G116" i="18" s="1"/>
  <c r="P781" i="16"/>
  <c r="P243" i="16"/>
  <c r="T687" i="16"/>
  <c r="AC687" i="16" s="1"/>
  <c r="H93" i="20" s="1"/>
  <c r="Q433" i="16"/>
  <c r="S521" i="16"/>
  <c r="P8" i="16"/>
  <c r="S636" i="16"/>
  <c r="U122" i="16"/>
  <c r="Q107" i="16"/>
  <c r="Q295" i="16"/>
  <c r="Q201" i="16"/>
  <c r="U465" i="16"/>
  <c r="P72" i="16"/>
  <c r="R493" i="16"/>
  <c r="R775" i="16"/>
  <c r="U185" i="16"/>
  <c r="U693" i="16"/>
  <c r="U467" i="16"/>
  <c r="S508" i="16"/>
  <c r="AB508" i="16" s="1"/>
  <c r="G114" i="19" s="1"/>
  <c r="R249" i="16"/>
  <c r="U204" i="16"/>
  <c r="U562" i="16"/>
  <c r="Q791" i="16"/>
  <c r="Q665" i="16"/>
  <c r="U734" i="16"/>
  <c r="R708" i="16"/>
  <c r="T723" i="16"/>
  <c r="P562" i="16"/>
  <c r="S213" i="16"/>
  <c r="S12" i="16"/>
  <c r="U755" i="16"/>
  <c r="P420" i="16"/>
  <c r="O659" i="16"/>
  <c r="P261" i="16"/>
  <c r="U702" i="16"/>
  <c r="O94" i="16"/>
  <c r="R238" i="16"/>
  <c r="Q722" i="16"/>
  <c r="T784" i="16"/>
  <c r="AC784" i="16" s="1"/>
  <c r="H190" i="20" s="1"/>
  <c r="S425" i="16"/>
  <c r="P617" i="16"/>
  <c r="T776" i="16"/>
  <c r="T197" i="16"/>
  <c r="R485" i="16"/>
  <c r="Q88" i="16"/>
  <c r="Q315" i="16"/>
  <c r="Q393" i="16"/>
  <c r="R748" i="16"/>
  <c r="P513" i="16"/>
  <c r="Q200" i="16"/>
  <c r="U422" i="16"/>
  <c r="R453" i="16"/>
  <c r="Q89" i="16"/>
  <c r="T480" i="16"/>
  <c r="R356" i="16"/>
  <c r="P630" i="16"/>
  <c r="O619" i="16"/>
  <c r="P389" i="16"/>
  <c r="P773" i="16"/>
  <c r="R537" i="16"/>
  <c r="P462" i="16"/>
  <c r="R243" i="16"/>
  <c r="O265" i="16"/>
  <c r="S217" i="16"/>
  <c r="AB217" i="16" s="1"/>
  <c r="U85" i="16"/>
  <c r="S226" i="16"/>
  <c r="S650" i="16"/>
  <c r="R612" i="16"/>
  <c r="T698" i="16"/>
  <c r="O234" i="16"/>
  <c r="T664" i="16"/>
  <c r="AC664" i="16" s="1"/>
  <c r="H70" i="20" s="1"/>
  <c r="R410" i="16"/>
  <c r="R396" i="16"/>
  <c r="S435" i="16"/>
  <c r="O197" i="16"/>
  <c r="S344" i="16"/>
  <c r="Q283" i="16"/>
  <c r="R182" i="16"/>
  <c r="U149" i="16"/>
  <c r="S586" i="16"/>
  <c r="AB586" i="16" s="1"/>
  <c r="G192" i="19" s="1"/>
  <c r="R606" i="16"/>
  <c r="R584" i="16"/>
  <c r="R142" i="16"/>
  <c r="O485" i="16"/>
  <c r="U418" i="16"/>
  <c r="R554" i="16"/>
  <c r="P101" i="16"/>
  <c r="S148" i="16"/>
  <c r="AB148" i="16" s="1"/>
  <c r="G154" i="18" s="1"/>
  <c r="O163" i="16"/>
  <c r="R336" i="16"/>
  <c r="T328" i="16"/>
  <c r="AC328" i="16" s="1"/>
  <c r="H134" i="17" s="1"/>
  <c r="S352" i="16"/>
  <c r="S139" i="16"/>
  <c r="Q438" i="16"/>
  <c r="O405" i="16"/>
  <c r="O692" i="16"/>
  <c r="T618" i="16"/>
  <c r="U680" i="16"/>
  <c r="Q501" i="16"/>
  <c r="P273" i="16"/>
  <c r="O5" i="16"/>
  <c r="U220" i="16"/>
  <c r="U610" i="16"/>
  <c r="U558" i="16"/>
  <c r="S201" i="16"/>
  <c r="R372" i="16"/>
  <c r="S717" i="16"/>
  <c r="AB717" i="16" s="1"/>
  <c r="G123" i="20" s="1"/>
  <c r="T158" i="16"/>
  <c r="Q336" i="16"/>
  <c r="T119" i="16"/>
  <c r="U473" i="16"/>
  <c r="Q485" i="16"/>
  <c r="S314" i="16"/>
  <c r="T460" i="16"/>
  <c r="Q635" i="16"/>
  <c r="S544" i="16"/>
  <c r="U213" i="16"/>
  <c r="Q570" i="16"/>
  <c r="P110" i="16"/>
  <c r="S150" i="16"/>
  <c r="AB150" i="16" s="1"/>
  <c r="G156" i="18" s="1"/>
  <c r="Q376" i="16"/>
  <c r="S480" i="16"/>
  <c r="P761" i="16"/>
  <c r="T165" i="16"/>
  <c r="U423" i="16"/>
  <c r="U314" i="16"/>
  <c r="O346" i="16"/>
  <c r="Q664" i="16"/>
  <c r="R70" i="16"/>
  <c r="P156" i="16"/>
  <c r="T131" i="16"/>
  <c r="P248" i="16"/>
  <c r="O519" i="16"/>
  <c r="T797" i="16"/>
  <c r="Q700" i="16"/>
  <c r="R632" i="16"/>
  <c r="R119" i="16"/>
  <c r="P185" i="16"/>
  <c r="U628" i="16"/>
  <c r="T142" i="16"/>
  <c r="S718" i="16"/>
  <c r="R175" i="16"/>
  <c r="Q578" i="16"/>
  <c r="S509" i="16"/>
  <c r="AB509" i="16" s="1"/>
  <c r="G115" i="19" s="1"/>
  <c r="O54" i="16"/>
  <c r="R735" i="16"/>
  <c r="R250" i="16"/>
  <c r="Q410" i="16"/>
  <c r="P100" i="16"/>
  <c r="O323" i="16"/>
  <c r="S768" i="16"/>
  <c r="R511" i="16"/>
  <c r="O171" i="16"/>
  <c r="P535" i="16"/>
  <c r="O321" i="16"/>
  <c r="T329" i="16"/>
  <c r="P58" i="16"/>
  <c r="S184" i="16"/>
  <c r="T78" i="16"/>
  <c r="T40" i="16"/>
  <c r="Q287" i="16"/>
  <c r="S74" i="16"/>
  <c r="Q551" i="16"/>
  <c r="Q234" i="16"/>
  <c r="O278" i="16"/>
  <c r="U503" i="16"/>
  <c r="T660" i="16"/>
  <c r="R194" i="16"/>
  <c r="Q253" i="16"/>
  <c r="Q308" i="16"/>
  <c r="R240" i="16"/>
  <c r="S422" i="16"/>
  <c r="R27" i="16"/>
  <c r="O536" i="16"/>
  <c r="S156" i="16"/>
  <c r="T284" i="16"/>
  <c r="AC284" i="16" s="1"/>
  <c r="H90" i="17" s="1"/>
  <c r="R117" i="16"/>
  <c r="R64" i="16"/>
  <c r="R397" i="16"/>
  <c r="O344" i="16"/>
  <c r="S466" i="16"/>
  <c r="T532" i="16"/>
  <c r="AC532" i="16" s="1"/>
  <c r="H138" i="19" s="1"/>
  <c r="R387" i="16"/>
  <c r="R510" i="16"/>
  <c r="O643" i="16"/>
  <c r="S596" i="16"/>
  <c r="Q72" i="16"/>
  <c r="S358" i="16"/>
  <c r="Q638" i="16"/>
  <c r="O753" i="16"/>
  <c r="AF753" i="16" s="1"/>
  <c r="U166" i="16"/>
  <c r="R451" i="16"/>
  <c r="U99" i="16"/>
  <c r="R764" i="16"/>
  <c r="P487" i="16"/>
  <c r="O665" i="16"/>
  <c r="P235" i="16"/>
  <c r="U644" i="16"/>
  <c r="Q680" i="16"/>
  <c r="Q85" i="16"/>
  <c r="R261" i="16"/>
  <c r="P147" i="16"/>
  <c r="S565" i="16"/>
  <c r="AB565" i="16" s="1"/>
  <c r="G171" i="19" s="1"/>
  <c r="S14" i="16"/>
  <c r="P141" i="16"/>
  <c r="P647" i="16"/>
  <c r="P413" i="16"/>
  <c r="T252" i="16"/>
  <c r="AC252" i="16" s="1"/>
  <c r="H58" i="17" s="1"/>
  <c r="S367" i="16"/>
  <c r="T49" i="16"/>
  <c r="U131" i="16"/>
  <c r="R723" i="16"/>
  <c r="T273" i="16"/>
  <c r="T263" i="16"/>
  <c r="O305" i="16"/>
  <c r="O468" i="16"/>
  <c r="AD468" i="16" s="1"/>
  <c r="I74" i="19" s="1"/>
  <c r="S537" i="16"/>
  <c r="AB537" i="16" s="1"/>
  <c r="G143" i="19" s="1"/>
  <c r="P381" i="16"/>
  <c r="T681" i="16"/>
  <c r="AC681" i="16" s="1"/>
  <c r="H87" i="20" s="1"/>
  <c r="O148" i="16"/>
  <c r="O213" i="16"/>
  <c r="R545" i="16"/>
  <c r="R417" i="16"/>
  <c r="P115" i="16"/>
  <c r="R559" i="16"/>
  <c r="U616" i="16"/>
  <c r="S472" i="16"/>
  <c r="AB472" i="16" s="1"/>
  <c r="G78" i="19" s="1"/>
  <c r="R193" i="16"/>
  <c r="R441" i="16"/>
  <c r="R131" i="16"/>
  <c r="R274" i="16"/>
  <c r="P86" i="16"/>
  <c r="S109" i="16"/>
  <c r="P494" i="16"/>
  <c r="T600" i="16"/>
  <c r="U145" i="16"/>
  <c r="U722" i="16"/>
  <c r="R245" i="16"/>
  <c r="S667" i="16"/>
  <c r="AB667" i="16" s="1"/>
  <c r="G73" i="20" s="1"/>
  <c r="P82" i="16"/>
  <c r="Q496" i="16"/>
  <c r="P621" i="16"/>
  <c r="U352" i="16"/>
  <c r="P475" i="16"/>
  <c r="T788" i="16"/>
  <c r="O108" i="16"/>
  <c r="AA108" i="16" s="1"/>
  <c r="F114" i="18" s="1"/>
  <c r="T771" i="16"/>
  <c r="AC771" i="16" s="1"/>
  <c r="H177" i="20" s="1"/>
  <c r="U690" i="16"/>
  <c r="S799" i="16"/>
  <c r="Q446" i="16"/>
  <c r="O800" i="16"/>
  <c r="Y800" i="16" s="1"/>
  <c r="D206" i="20" s="1"/>
  <c r="P767" i="16"/>
  <c r="S232" i="16"/>
  <c r="O526" i="16"/>
  <c r="AF526" i="16" s="1"/>
  <c r="S186" i="16"/>
  <c r="P144" i="16"/>
  <c r="T701" i="16"/>
  <c r="T728" i="16"/>
  <c r="Q355" i="16"/>
  <c r="R547" i="16"/>
  <c r="T526" i="16"/>
  <c r="T103" i="16"/>
  <c r="Q764" i="16"/>
  <c r="S502" i="16"/>
  <c r="AB502" i="16" s="1"/>
  <c r="G108" i="19" s="1"/>
  <c r="O58" i="16"/>
  <c r="P432" i="16"/>
  <c r="O50" i="16"/>
  <c r="AD50" i="16" s="1"/>
  <c r="R3" i="16"/>
  <c r="U596" i="16"/>
  <c r="Q383" i="16"/>
  <c r="Q642" i="16"/>
  <c r="R542" i="16"/>
  <c r="O26" i="16"/>
  <c r="Q217" i="16"/>
  <c r="O309" i="16"/>
  <c r="AE309" i="16" s="1"/>
  <c r="J115" i="17" s="1"/>
  <c r="R669" i="16"/>
  <c r="O18" i="16"/>
  <c r="T450" i="16"/>
  <c r="AC450" i="16" s="1"/>
  <c r="H56" i="19" s="1"/>
  <c r="P360" i="16"/>
  <c r="S131" i="16"/>
  <c r="R420" i="16"/>
  <c r="T609" i="16"/>
  <c r="U502" i="16"/>
  <c r="T32" i="16"/>
  <c r="R483" i="16"/>
  <c r="S209" i="16"/>
  <c r="AB209" i="16" s="1"/>
  <c r="R303" i="16"/>
  <c r="Q131" i="16"/>
  <c r="Q141" i="16"/>
  <c r="T691" i="16"/>
  <c r="P695" i="16"/>
  <c r="Q542" i="16"/>
  <c r="S78" i="16"/>
  <c r="P749" i="16"/>
  <c r="T721" i="16"/>
  <c r="AC721" i="16" s="1"/>
  <c r="H127" i="20" s="1"/>
  <c r="S517" i="16"/>
  <c r="AB517" i="16" s="1"/>
  <c r="G123" i="19" s="1"/>
  <c r="U517" i="16"/>
  <c r="O606" i="16"/>
  <c r="R636" i="16"/>
  <c r="Q64" i="16"/>
  <c r="Q137" i="16"/>
  <c r="U701" i="16"/>
  <c r="O180" i="16"/>
  <c r="AE180" i="16" s="1"/>
  <c r="J186" i="18" s="1"/>
  <c r="Q278" i="16"/>
  <c r="P300" i="16"/>
  <c r="S382" i="16"/>
  <c r="Q32" i="16"/>
  <c r="T384" i="16"/>
  <c r="Q124" i="16"/>
  <c r="T415" i="16"/>
  <c r="R621" i="16"/>
  <c r="U288" i="16"/>
  <c r="R5" i="16"/>
  <c r="R502" i="16"/>
  <c r="Q599" i="16"/>
  <c r="U510" i="16"/>
  <c r="Q778" i="16"/>
  <c r="T642" i="16"/>
  <c r="O39" i="16"/>
  <c r="AD39" i="16" s="1"/>
  <c r="I45" i="18" s="1"/>
  <c r="S579" i="16"/>
  <c r="AB579" i="16" s="1"/>
  <c r="G185" i="19" s="1"/>
  <c r="O161" i="16"/>
  <c r="P135" i="16"/>
  <c r="Q626" i="16"/>
  <c r="O418" i="16"/>
  <c r="S408" i="16"/>
  <c r="O523" i="16"/>
  <c r="Y523" i="16" s="1"/>
  <c r="D129" i="19" s="1"/>
  <c r="S15" i="16"/>
  <c r="R59" i="16"/>
  <c r="Q622" i="16"/>
  <c r="U609" i="16"/>
  <c r="U497" i="16"/>
  <c r="O720" i="16"/>
  <c r="R399" i="16"/>
  <c r="P335" i="16"/>
  <c r="S453" i="16"/>
  <c r="T578" i="16"/>
  <c r="O207" i="16"/>
  <c r="U157" i="16"/>
  <c r="T401" i="16"/>
  <c r="P770" i="16"/>
  <c r="T741" i="16"/>
  <c r="R549" i="16"/>
  <c r="Q370" i="16"/>
  <c r="R77" i="16"/>
  <c r="Q155" i="16"/>
  <c r="R158" i="16"/>
  <c r="T24" i="16"/>
  <c r="S431" i="16"/>
  <c r="U228" i="16"/>
  <c r="O125" i="16"/>
  <c r="T118" i="16"/>
  <c r="Q275" i="16"/>
  <c r="Q480" i="16"/>
  <c r="R641" i="16"/>
  <c r="U190" i="16"/>
  <c r="U342" i="16"/>
  <c r="P231" i="16"/>
  <c r="U245" i="16"/>
  <c r="P368" i="16"/>
  <c r="Q262" i="16"/>
  <c r="Q106" i="16"/>
  <c r="T722" i="16"/>
  <c r="T711" i="16"/>
  <c r="AC711" i="16" s="1"/>
  <c r="H117" i="20" s="1"/>
  <c r="S75" i="16"/>
  <c r="S483" i="16"/>
  <c r="O244" i="16"/>
  <c r="AE244" i="16" s="1"/>
  <c r="J50" i="17" s="1"/>
  <c r="T652" i="16"/>
  <c r="R149" i="16"/>
  <c r="S756" i="16"/>
  <c r="AB756" i="16" s="1"/>
  <c r="G162" i="20" s="1"/>
  <c r="Q796" i="16"/>
  <c r="P299" i="16"/>
  <c r="T430" i="16"/>
  <c r="S351" i="16"/>
  <c r="Q323" i="16"/>
  <c r="R214" i="16"/>
  <c r="R739" i="16"/>
  <c r="R132" i="16"/>
  <c r="Q609" i="16"/>
  <c r="Q713" i="16"/>
  <c r="R608" i="16"/>
  <c r="O621" i="16"/>
  <c r="P465" i="16"/>
  <c r="O728" i="16"/>
  <c r="S624" i="16"/>
  <c r="AB624" i="16" s="1"/>
  <c r="Q565" i="16"/>
  <c r="Q604" i="16"/>
  <c r="P90" i="16"/>
  <c r="P356" i="16"/>
  <c r="U285" i="16"/>
  <c r="R564" i="16"/>
  <c r="S662" i="16"/>
  <c r="AB662" i="16" s="1"/>
  <c r="G68" i="20" s="1"/>
  <c r="S604" i="16"/>
  <c r="R507" i="16"/>
  <c r="P186" i="16"/>
  <c r="R340" i="16"/>
  <c r="O535" i="16"/>
  <c r="U368" i="16"/>
  <c r="O480" i="16"/>
  <c r="AA480" i="16" s="1"/>
  <c r="F86" i="19" s="1"/>
  <c r="O477" i="16"/>
  <c r="AB477" i="16" s="1"/>
  <c r="G83" i="19" s="1"/>
  <c r="R520" i="16"/>
  <c r="P31" i="16"/>
  <c r="T740" i="16"/>
  <c r="T506" i="16"/>
  <c r="U295" i="16"/>
  <c r="U143" i="16"/>
  <c r="U564" i="16"/>
  <c r="U218" i="16"/>
  <c r="S446" i="16"/>
  <c r="T46" i="16"/>
  <c r="Q470" i="16"/>
  <c r="P118" i="16"/>
  <c r="O101" i="16"/>
  <c r="Q579" i="16"/>
  <c r="P394" i="16"/>
  <c r="O302" i="16"/>
  <c r="S503" i="16"/>
  <c r="AB503" i="16" s="1"/>
  <c r="G109" i="19" s="1"/>
  <c r="O701" i="16"/>
  <c r="Q467" i="16"/>
  <c r="O511" i="16"/>
  <c r="AE511" i="16" s="1"/>
  <c r="J117" i="19" s="1"/>
  <c r="T281" i="16"/>
  <c r="P799" i="16"/>
  <c r="U375" i="16"/>
  <c r="U577" i="16"/>
  <c r="Q785" i="16"/>
  <c r="U593" i="16"/>
  <c r="O377" i="16"/>
  <c r="P739" i="16"/>
  <c r="Q525" i="16"/>
  <c r="S495" i="16"/>
  <c r="S380" i="16"/>
  <c r="AB380" i="16" s="1"/>
  <c r="G186" i="17" s="1"/>
  <c r="O250" i="16"/>
  <c r="T780" i="16"/>
  <c r="AC780" i="16" s="1"/>
  <c r="H186" i="20" s="1"/>
  <c r="R390" i="16"/>
  <c r="Q674" i="16"/>
  <c r="U113" i="16"/>
  <c r="Q17" i="16"/>
  <c r="T334" i="16"/>
  <c r="T761" i="16"/>
  <c r="P246" i="16"/>
  <c r="T748" i="16"/>
  <c r="AC748" i="16" s="1"/>
  <c r="H154" i="20" s="1"/>
  <c r="R664" i="16"/>
  <c r="S223" i="16"/>
  <c r="P510" i="16"/>
  <c r="Q530" i="16"/>
  <c r="O135" i="16"/>
  <c r="T496" i="16"/>
  <c r="AC496" i="16" s="1"/>
  <c r="H102" i="19" s="1"/>
  <c r="U241" i="16"/>
  <c r="P615" i="16"/>
  <c r="Q415" i="16"/>
  <c r="S673" i="16"/>
  <c r="O123" i="16"/>
  <c r="P28" i="16"/>
  <c r="P777" i="16"/>
  <c r="Q592" i="16"/>
  <c r="R796" i="16"/>
  <c r="U684" i="16"/>
  <c r="U613" i="16"/>
  <c r="P52" i="16"/>
  <c r="O36" i="16"/>
  <c r="Q147" i="16"/>
  <c r="Q636" i="16"/>
  <c r="O105" i="16"/>
  <c r="Q294" i="16"/>
  <c r="R91" i="16"/>
  <c r="U591" i="16"/>
  <c r="S388" i="16"/>
  <c r="R380" i="16"/>
  <c r="U586" i="16"/>
  <c r="O471" i="16"/>
  <c r="Q79" i="16"/>
  <c r="Q769" i="16"/>
  <c r="R180" i="16"/>
  <c r="R587" i="16"/>
  <c r="R731" i="16"/>
  <c r="S595" i="16"/>
  <c r="U656" i="16"/>
  <c r="Q667" i="16"/>
  <c r="R103" i="16"/>
  <c r="T424" i="16"/>
  <c r="P397" i="16"/>
  <c r="T635" i="16"/>
  <c r="U648" i="16"/>
  <c r="R644" i="16"/>
  <c r="O25" i="16"/>
  <c r="S479" i="16"/>
  <c r="S402" i="16"/>
  <c r="R773" i="16"/>
  <c r="P26" i="16"/>
  <c r="Q388" i="16"/>
  <c r="Q661" i="16"/>
  <c r="S634" i="16"/>
  <c r="AB634" i="16" s="1"/>
  <c r="G40" i="20" s="1"/>
  <c r="T220" i="16"/>
  <c r="O658" i="16"/>
  <c r="U23" i="16"/>
  <c r="T421" i="16"/>
  <c r="T717" i="16"/>
  <c r="AC717" i="16" s="1"/>
  <c r="H123" i="20" s="1"/>
  <c r="S341" i="16"/>
  <c r="S354" i="16"/>
  <c r="U716" i="16"/>
  <c r="P351" i="16"/>
  <c r="O202" i="16"/>
  <c r="O61" i="16"/>
  <c r="AD61" i="16" s="1"/>
  <c r="I67" i="18" s="1"/>
  <c r="O205" i="16"/>
  <c r="Z205" i="16" s="1"/>
  <c r="E11" i="17" s="1"/>
  <c r="U797" i="16"/>
  <c r="R71" i="16"/>
  <c r="U555" i="16"/>
  <c r="U40" i="16"/>
  <c r="S229" i="16"/>
  <c r="T412" i="16"/>
  <c r="O232" i="16"/>
  <c r="P42" i="16"/>
  <c r="Q108" i="16"/>
  <c r="S357" i="16"/>
  <c r="O224" i="16"/>
  <c r="Q258" i="16"/>
  <c r="Q502" i="16"/>
  <c r="Q681" i="16"/>
  <c r="O510" i="16"/>
  <c r="Z510" i="16" s="1"/>
  <c r="E116" i="19" s="1"/>
  <c r="S134" i="16"/>
  <c r="U124" i="16"/>
  <c r="R790" i="16"/>
  <c r="P227" i="16"/>
  <c r="O483" i="16"/>
  <c r="U100" i="16"/>
  <c r="P274" i="16"/>
  <c r="Q254" i="16"/>
  <c r="O783" i="16"/>
  <c r="Z783" i="16" s="1"/>
  <c r="E189" i="20" s="1"/>
  <c r="R486" i="16"/>
  <c r="Q562" i="16"/>
  <c r="Q726" i="16"/>
  <c r="O401" i="16"/>
  <c r="Q447" i="16"/>
  <c r="T527" i="16"/>
  <c r="S330" i="16"/>
  <c r="AB330" i="16" s="1"/>
  <c r="G136" i="17" s="1"/>
  <c r="S512" i="16"/>
  <c r="AB512" i="16" s="1"/>
  <c r="G118" i="19" s="1"/>
  <c r="P197" i="16"/>
  <c r="T31" i="16"/>
  <c r="P204" i="16"/>
  <c r="T79" i="16"/>
  <c r="O156" i="16"/>
  <c r="U776" i="16"/>
  <c r="P529" i="16"/>
  <c r="U622" i="16"/>
  <c r="U326" i="16"/>
  <c r="R186" i="16"/>
  <c r="S795" i="16"/>
  <c r="R157" i="16"/>
  <c r="O303" i="16"/>
  <c r="T304" i="16"/>
  <c r="S224" i="16"/>
  <c r="T569" i="16"/>
  <c r="U775" i="16"/>
  <c r="U4" i="16"/>
  <c r="T205" i="16"/>
  <c r="R100" i="16"/>
  <c r="T319" i="16"/>
  <c r="S37" i="16"/>
  <c r="U741" i="16"/>
  <c r="U455" i="16"/>
  <c r="P689" i="16"/>
  <c r="P517" i="16"/>
  <c r="Q314" i="16"/>
  <c r="T259" i="16"/>
  <c r="AC259" i="16" s="1"/>
  <c r="H65" i="17" s="1"/>
  <c r="S746" i="16"/>
  <c r="U630" i="16"/>
  <c r="Q425" i="16"/>
  <c r="Q689" i="16"/>
  <c r="S63" i="16"/>
  <c r="AB63" i="16" s="1"/>
  <c r="G69" i="18" s="1"/>
  <c r="S143" i="16"/>
  <c r="S631" i="16"/>
  <c r="T423" i="16"/>
  <c r="O669" i="16"/>
  <c r="S158" i="16"/>
  <c r="S263" i="16"/>
  <c r="T43" i="16"/>
  <c r="T570" i="16"/>
  <c r="AC570" i="16" s="1"/>
  <c r="H176" i="19" s="1"/>
  <c r="S169" i="16"/>
  <c r="Q207" i="16"/>
  <c r="O73" i="16"/>
  <c r="S605" i="16"/>
  <c r="S69" i="16"/>
  <c r="AB69" i="16" s="1"/>
  <c r="G75" i="18" s="1"/>
  <c r="Q420" i="16"/>
  <c r="P359" i="16"/>
  <c r="R615" i="16"/>
  <c r="Q225" i="16"/>
  <c r="T335" i="16"/>
  <c r="R538" i="16"/>
  <c r="O117" i="16"/>
  <c r="P363" i="16"/>
  <c r="R476" i="16"/>
  <c r="P65" i="16"/>
  <c r="O761" i="16"/>
  <c r="AA761" i="16" s="1"/>
  <c r="F167" i="20" s="1"/>
  <c r="U647" i="16"/>
  <c r="P139" i="16"/>
  <c r="P640" i="16"/>
  <c r="O133" i="16"/>
  <c r="S543" i="16"/>
  <c r="P526" i="16"/>
  <c r="O762" i="16"/>
  <c r="AE762" i="16" s="1"/>
  <c r="J168" i="20" s="1"/>
  <c r="O362" i="16"/>
  <c r="AE362" i="16" s="1"/>
  <c r="J168" i="17" s="1"/>
  <c r="O275" i="16"/>
  <c r="T759" i="16"/>
  <c r="T373" i="16"/>
  <c r="AC373" i="16" s="1"/>
  <c r="H179" i="17" s="1"/>
  <c r="S205" i="16"/>
  <c r="P657" i="16"/>
  <c r="U632" i="16"/>
  <c r="R7" i="16"/>
  <c r="U687" i="16"/>
  <c r="P145" i="16"/>
  <c r="R370" i="16"/>
  <c r="T112" i="16"/>
  <c r="AC112" i="16" s="1"/>
  <c r="H118" i="18" s="1"/>
  <c r="R200" i="16"/>
  <c r="Q704" i="16"/>
  <c r="T539" i="16"/>
  <c r="AC539" i="16" s="1"/>
  <c r="H145" i="19" s="1"/>
  <c r="O595" i="16"/>
  <c r="O182" i="16"/>
  <c r="AF182" i="16" s="1"/>
  <c r="O544" i="16"/>
  <c r="S752" i="16"/>
  <c r="S67" i="16"/>
  <c r="R341" i="16"/>
  <c r="T658" i="16"/>
  <c r="R573" i="16"/>
  <c r="O178" i="16"/>
  <c r="S303" i="16"/>
  <c r="AB303" i="16" s="1"/>
  <c r="G109" i="17" s="1"/>
  <c r="S663" i="16"/>
  <c r="Q385" i="16"/>
  <c r="P619" i="16"/>
  <c r="Q318" i="16"/>
  <c r="S215" i="16"/>
  <c r="R384" i="16"/>
  <c r="Q435" i="16"/>
  <c r="S222" i="16"/>
  <c r="AB222" i="16" s="1"/>
  <c r="U188" i="16"/>
  <c r="R754" i="16"/>
  <c r="T673" i="16"/>
  <c r="U476" i="16"/>
  <c r="O504" i="16"/>
  <c r="AB504" i="16" s="1"/>
  <c r="G110" i="19" s="1"/>
  <c r="U526" i="16"/>
  <c r="Q220" i="16"/>
  <c r="U619" i="16"/>
  <c r="U736" i="16"/>
  <c r="U673" i="16"/>
  <c r="Q407" i="16"/>
  <c r="T228" i="16"/>
  <c r="P536" i="16"/>
  <c r="O797" i="16"/>
  <c r="AB797" i="16" s="1"/>
  <c r="G203" i="20" s="1"/>
  <c r="U299" i="16"/>
  <c r="U785" i="16"/>
  <c r="O531" i="16"/>
  <c r="U300" i="16"/>
  <c r="P571" i="16"/>
  <c r="R297" i="16"/>
  <c r="Q628" i="16"/>
  <c r="S51" i="16"/>
  <c r="O282" i="16"/>
  <c r="AD282" i="16" s="1"/>
  <c r="I88" i="17" s="1"/>
  <c r="S241" i="16"/>
  <c r="AB241" i="16" s="1"/>
  <c r="Q101" i="16"/>
  <c r="P276" i="16"/>
  <c r="P350" i="16"/>
  <c r="O641" i="16"/>
  <c r="U783" i="16"/>
  <c r="S702" i="16"/>
  <c r="U491" i="16"/>
  <c r="P107" i="16"/>
  <c r="P106" i="16"/>
  <c r="P102" i="16"/>
  <c r="R760" i="16"/>
  <c r="T191" i="16"/>
  <c r="S332" i="16"/>
  <c r="O533" i="16"/>
  <c r="O685" i="16"/>
  <c r="Y685" i="16" s="1"/>
  <c r="D91" i="20" s="1"/>
  <c r="Q259" i="16"/>
  <c r="O279" i="16"/>
  <c r="Q368" i="16"/>
  <c r="O229" i="16"/>
  <c r="AE229" i="16" s="1"/>
  <c r="J35" i="17" s="1"/>
  <c r="S219" i="16"/>
  <c r="T644" i="16"/>
  <c r="T52" i="16"/>
  <c r="U207" i="16"/>
  <c r="O652" i="16"/>
  <c r="Z652" i="16" s="1"/>
  <c r="E58" i="20" s="1"/>
  <c r="P503" i="16"/>
  <c r="U760" i="16"/>
  <c r="U19" i="16"/>
  <c r="T621" i="16"/>
  <c r="T708" i="16"/>
  <c r="R339" i="16"/>
  <c r="U41" i="16"/>
  <c r="P473" i="16"/>
  <c r="U415" i="16"/>
  <c r="U129" i="16"/>
  <c r="O638" i="16"/>
  <c r="AE638" i="16" s="1"/>
  <c r="J44" i="20" s="1"/>
  <c r="P114" i="16"/>
  <c r="Q146" i="16"/>
  <c r="Q34" i="16"/>
  <c r="Q55" i="16"/>
  <c r="T700" i="16"/>
  <c r="Q351" i="16"/>
  <c r="Q527" i="16"/>
  <c r="Q331" i="16"/>
  <c r="R508" i="16"/>
  <c r="O132" i="16"/>
  <c r="P134" i="16"/>
  <c r="S618" i="16"/>
  <c r="O170" i="16"/>
  <c r="Y170" i="16" s="1"/>
  <c r="D176" i="18" s="1"/>
  <c r="R679" i="16"/>
  <c r="P194" i="16"/>
  <c r="U20" i="16"/>
  <c r="R310" i="16"/>
  <c r="P496" i="16"/>
  <c r="U658" i="16"/>
  <c r="R52" i="16"/>
  <c r="R698" i="16"/>
  <c r="O545" i="16"/>
  <c r="P385" i="16"/>
  <c r="R291" i="16"/>
  <c r="P96" i="16"/>
  <c r="T3" i="16"/>
  <c r="S758" i="16"/>
  <c r="Q228" i="16"/>
  <c r="S728" i="16"/>
  <c r="AB728" i="16" s="1"/>
  <c r="G134" i="20" s="1"/>
  <c r="R315" i="16"/>
  <c r="P313" i="16"/>
  <c r="R268" i="16"/>
  <c r="T690" i="16"/>
  <c r="S89" i="16"/>
  <c r="O697" i="16"/>
  <c r="AF697" i="16" s="1"/>
  <c r="U414" i="16"/>
  <c r="R647" i="16"/>
  <c r="P753" i="16"/>
  <c r="T83" i="16"/>
  <c r="R110" i="16"/>
  <c r="P277" i="16"/>
  <c r="O55" i="16"/>
  <c r="O655" i="16"/>
  <c r="Z655" i="16" s="1"/>
  <c r="E61" i="20" s="1"/>
  <c r="S597" i="16"/>
  <c r="O379" i="16"/>
  <c r="AF379" i="16" s="1"/>
  <c r="S506" i="16"/>
  <c r="AB506" i="16" s="1"/>
  <c r="G112" i="19" s="1"/>
  <c r="O274" i="16"/>
  <c r="O327" i="16"/>
  <c r="Z327" i="16" s="1"/>
  <c r="E133" i="17" s="1"/>
  <c r="U575" i="16"/>
  <c r="Q658" i="16"/>
  <c r="U319" i="16"/>
  <c r="P460" i="16"/>
  <c r="S658" i="16"/>
  <c r="AB658" i="16" s="1"/>
  <c r="Q737" i="16"/>
  <c r="U410" i="16"/>
  <c r="Q683" i="16"/>
  <c r="U754" i="16"/>
  <c r="R87" i="16"/>
  <c r="S549" i="16"/>
  <c r="U12" i="16"/>
  <c r="S46" i="16"/>
  <c r="Q611" i="16"/>
  <c r="U640" i="16"/>
  <c r="O255" i="16"/>
  <c r="AC255" i="16" s="1"/>
  <c r="H61" i="17" s="1"/>
  <c r="O78" i="16"/>
  <c r="Q226" i="16"/>
  <c r="O657" i="16"/>
  <c r="AD657" i="16" s="1"/>
  <c r="T22" i="16"/>
  <c r="R126" i="16"/>
  <c r="Q274" i="16"/>
  <c r="R128" i="16"/>
  <c r="S656" i="16"/>
  <c r="Q126" i="16"/>
  <c r="U199" i="16"/>
  <c r="Q468" i="16"/>
  <c r="U657" i="16"/>
  <c r="S709" i="16"/>
  <c r="T657" i="16"/>
  <c r="R28" i="16"/>
  <c r="P512" i="16"/>
  <c r="S791" i="16"/>
  <c r="P654" i="16"/>
  <c r="P576" i="16"/>
  <c r="Q290" i="16"/>
  <c r="R8" i="16"/>
  <c r="Q243" i="16"/>
  <c r="P474" i="16"/>
  <c r="O245" i="16"/>
  <c r="Z245" i="16" s="1"/>
  <c r="E51" i="17" s="1"/>
  <c r="P10" i="16"/>
  <c r="S780" i="16"/>
  <c r="O72" i="16"/>
  <c r="AB72" i="16" s="1"/>
  <c r="G78" i="18" s="1"/>
  <c r="P658" i="16"/>
  <c r="U390" i="16"/>
  <c r="R324" i="16"/>
  <c r="R400" i="16"/>
  <c r="R6" i="16"/>
  <c r="R377" i="16"/>
  <c r="T293" i="16"/>
  <c r="P237" i="16"/>
  <c r="O759" i="16"/>
  <c r="AE759" i="16" s="1"/>
  <c r="J165" i="20" s="1"/>
  <c r="O51" i="16"/>
  <c r="AF51" i="16" s="1"/>
  <c r="U118" i="16"/>
  <c r="T237" i="16"/>
  <c r="T404" i="16"/>
  <c r="Q644" i="16"/>
  <c r="S377" i="16"/>
  <c r="S421" i="16"/>
  <c r="O553" i="16"/>
  <c r="AA553" i="16" s="1"/>
  <c r="F159" i="19" s="1"/>
  <c r="U399" i="16"/>
  <c r="T314" i="16"/>
  <c r="S707" i="16"/>
  <c r="U71" i="16"/>
  <c r="S459" i="16"/>
  <c r="R345" i="16"/>
  <c r="U275" i="16"/>
  <c r="P269" i="16"/>
  <c r="U674" i="16"/>
  <c r="U83" i="16"/>
  <c r="U665" i="16"/>
  <c r="U75" i="16"/>
  <c r="P655" i="16"/>
  <c r="U47" i="16"/>
  <c r="Q568" i="16"/>
  <c r="S481" i="16"/>
  <c r="AB481" i="16" s="1"/>
  <c r="G87" i="19" s="1"/>
  <c r="Q359" i="16"/>
  <c r="P44" i="16"/>
  <c r="T365" i="16"/>
  <c r="O755" i="16"/>
  <c r="X755" i="16" s="1"/>
  <c r="C161" i="20" s="1"/>
  <c r="U612" i="16"/>
  <c r="U176" i="16"/>
  <c r="R625" i="16"/>
  <c r="S133" i="16"/>
  <c r="AB133" i="16" s="1"/>
  <c r="G139" i="18" s="1"/>
  <c r="T51" i="16"/>
  <c r="P109" i="16"/>
  <c r="P490" i="16"/>
  <c r="U745" i="16"/>
  <c r="P378" i="16"/>
  <c r="O678" i="16"/>
  <c r="Q721" i="16"/>
  <c r="P425" i="16"/>
  <c r="O702" i="16"/>
  <c r="Y702" i="16" s="1"/>
  <c r="D108" i="20" s="1"/>
  <c r="S183" i="16"/>
  <c r="R624" i="16"/>
  <c r="Q128" i="16"/>
  <c r="U636" i="16"/>
  <c r="S64" i="16"/>
  <c r="P50" i="16"/>
  <c r="Q42" i="16"/>
  <c r="P718" i="16"/>
  <c r="R455" i="16"/>
  <c r="Q49" i="16"/>
  <c r="T120" i="16"/>
  <c r="AC120" i="16" s="1"/>
  <c r="H126" i="18" s="1"/>
  <c r="U106" i="16"/>
  <c r="U150" i="16"/>
  <c r="S578" i="16"/>
  <c r="AB578" i="16" s="1"/>
  <c r="G184" i="19" s="1"/>
  <c r="T379" i="16"/>
  <c r="O625" i="16"/>
  <c r="AE625" i="16" s="1"/>
  <c r="J31" i="20" s="1"/>
  <c r="T266" i="16"/>
  <c r="U737" i="16"/>
  <c r="P59" i="16"/>
  <c r="R794" i="16"/>
  <c r="S292" i="16"/>
  <c r="S747" i="16"/>
  <c r="AB747" i="16" s="1"/>
  <c r="G153" i="20" s="1"/>
  <c r="S123" i="16"/>
  <c r="P162" i="16"/>
  <c r="Q56" i="16"/>
  <c r="Q656" i="16"/>
  <c r="R203" i="16"/>
  <c r="R409" i="16"/>
  <c r="S681" i="16"/>
  <c r="O15" i="16"/>
  <c r="AF15" i="16" s="1"/>
  <c r="P757" i="16"/>
  <c r="O404" i="16"/>
  <c r="AD404" i="16" s="1"/>
  <c r="O89" i="16"/>
  <c r="O119" i="16"/>
  <c r="P49" i="16"/>
  <c r="S284" i="16"/>
  <c r="O613" i="16"/>
  <c r="S678" i="16"/>
  <c r="AB678" i="16" s="1"/>
  <c r="G84" i="20" s="1"/>
  <c r="O49" i="16"/>
  <c r="AD49" i="16" s="1"/>
  <c r="Q19" i="16"/>
  <c r="S54" i="16"/>
  <c r="S44" i="16"/>
  <c r="T656" i="16"/>
  <c r="T97" i="16"/>
  <c r="P241" i="16"/>
  <c r="O396" i="16"/>
  <c r="Y396" i="16" s="1"/>
  <c r="D202" i="17" s="1"/>
  <c r="R544" i="16"/>
  <c r="O730" i="16"/>
  <c r="AB730" i="16" s="1"/>
  <c r="G136" i="20" s="1"/>
  <c r="P656" i="16"/>
  <c r="R432" i="16"/>
  <c r="T435" i="16"/>
  <c r="AC435" i="16" s="1"/>
  <c r="T655" i="16"/>
  <c r="O656" i="16"/>
  <c r="P740" i="16"/>
  <c r="P208" i="16"/>
  <c r="P451" i="16"/>
  <c r="U770" i="16"/>
  <c r="R655" i="16"/>
  <c r="O215" i="16"/>
  <c r="AA215" i="16" s="1"/>
  <c r="F21" i="17" s="1"/>
  <c r="O410" i="16"/>
  <c r="Q655" i="16"/>
  <c r="U168" i="16"/>
  <c r="O746" i="16"/>
  <c r="Z746" i="16" s="1"/>
  <c r="E152" i="20" s="1"/>
  <c r="O311" i="16"/>
  <c r="AE311" i="16" s="1"/>
  <c r="J117" i="17" s="1"/>
  <c r="R499" i="16"/>
  <c r="R351" i="16"/>
  <c r="T646" i="16"/>
  <c r="U237" i="16"/>
  <c r="S440" i="16"/>
  <c r="O534" i="16"/>
  <c r="O116" i="16"/>
  <c r="AD116" i="16" s="1"/>
  <c r="I122" i="18" s="1"/>
  <c r="U171" i="16"/>
  <c r="Q462" i="16"/>
  <c r="Q380" i="16"/>
  <c r="U483" i="16"/>
  <c r="O179" i="16"/>
  <c r="Q657" i="16"/>
  <c r="U49" i="16"/>
  <c r="O446" i="16"/>
  <c r="AF446" i="16" s="1"/>
  <c r="U159" i="16"/>
  <c r="R463" i="16"/>
  <c r="P409" i="16"/>
  <c r="U655" i="16"/>
  <c r="U356" i="16"/>
  <c r="O88" i="16"/>
  <c r="S655" i="16"/>
  <c r="P284" i="16"/>
  <c r="R54" i="16"/>
  <c r="O280" i="16"/>
  <c r="Q280" i="16"/>
  <c r="P348" i="16"/>
  <c r="Q144" i="16"/>
  <c r="T171" i="16"/>
  <c r="O693" i="16"/>
  <c r="R656" i="16"/>
  <c r="Q190" i="16"/>
  <c r="S160" i="16"/>
  <c r="P482" i="16"/>
  <c r="S279" i="16"/>
  <c r="AB279" i="16" s="1"/>
  <c r="G85" i="17" s="1"/>
  <c r="S637" i="16"/>
  <c r="Q779" i="16"/>
  <c r="S657" i="16"/>
  <c r="S701" i="16"/>
  <c r="AB701" i="16" s="1"/>
  <c r="G107" i="20" s="1"/>
  <c r="O134" i="16"/>
  <c r="AA134" i="16" s="1"/>
  <c r="F140" i="18" s="1"/>
  <c r="T610" i="16"/>
  <c r="AC610" i="16" s="1"/>
  <c r="Q14" i="16"/>
  <c r="Q300" i="16"/>
  <c r="S137" i="16"/>
  <c r="Q539" i="16"/>
  <c r="T45" i="16"/>
  <c r="S311" i="16"/>
  <c r="R657" i="16"/>
  <c r="O710" i="16"/>
  <c r="AE710" i="16" s="1"/>
  <c r="J116" i="20" s="1"/>
  <c r="P154" i="16"/>
  <c r="U669" i="16"/>
  <c r="P123" i="16"/>
  <c r="O290" i="16"/>
  <c r="U608" i="16"/>
  <c r="U22" i="16"/>
  <c r="P302" i="16"/>
  <c r="Q607" i="16"/>
  <c r="P240" i="16"/>
  <c r="T572" i="16"/>
  <c r="P515" i="16"/>
  <c r="P127" i="16"/>
  <c r="S762" i="16"/>
  <c r="P596" i="16"/>
  <c r="S572" i="16"/>
  <c r="AB572" i="16" s="1"/>
  <c r="G178" i="19" s="1"/>
  <c r="U52" i="16"/>
  <c r="P797" i="16"/>
  <c r="T726" i="16"/>
  <c r="S644" i="16"/>
  <c r="R658" i="16"/>
  <c r="R56" i="16"/>
  <c r="U642" i="16"/>
  <c r="S49" i="16"/>
  <c r="O789" i="16"/>
  <c r="Y789" i="16" s="1"/>
  <c r="D195" i="20" s="1"/>
  <c r="P191" i="16"/>
  <c r="P116" i="16"/>
  <c r="S202" i="16"/>
  <c r="S283" i="16"/>
  <c r="U246" i="16"/>
  <c r="S415" i="16"/>
  <c r="U307" i="16"/>
  <c r="U720" i="16"/>
  <c r="T630" i="16"/>
  <c r="Q97" i="16"/>
  <c r="P46" i="16"/>
  <c r="O781" i="16"/>
  <c r="Y781" i="16" s="1"/>
  <c r="D187" i="20" s="1"/>
  <c r="S486" i="16"/>
  <c r="AB486" i="16" s="1"/>
  <c r="G92" i="19" s="1"/>
  <c r="R90" i="16"/>
  <c r="P713" i="16"/>
  <c r="U50" i="16"/>
  <c r="Q581" i="16"/>
  <c r="S258" i="16"/>
  <c r="AB258" i="16" s="1"/>
  <c r="G64" i="17" s="1"/>
  <c r="R312" i="16"/>
  <c r="Q752" i="16"/>
  <c r="R797" i="16"/>
  <c r="P722" i="16"/>
  <c r="P133" i="16"/>
  <c r="Q202" i="16"/>
  <c r="R652" i="16"/>
  <c r="Q50" i="16"/>
  <c r="R94" i="16"/>
  <c r="U708" i="16"/>
  <c r="U533" i="16"/>
  <c r="S18" i="16"/>
  <c r="S321" i="16"/>
  <c r="U267" i="16"/>
  <c r="Q317" i="16"/>
  <c r="U408" i="16"/>
  <c r="T358" i="16"/>
  <c r="Q301" i="16"/>
  <c r="S475" i="16"/>
  <c r="S58" i="16"/>
  <c r="Q276" i="16"/>
  <c r="O151" i="16"/>
  <c r="Z151" i="16" s="1"/>
  <c r="E157" i="18" s="1"/>
  <c r="T58" i="16"/>
  <c r="O413" i="16"/>
  <c r="X413" i="16" s="1"/>
  <c r="O212" i="16"/>
  <c r="T282" i="16"/>
  <c r="T582" i="16"/>
  <c r="AC582" i="16" s="1"/>
  <c r="H188" i="19" s="1"/>
  <c r="O333" i="16"/>
  <c r="AC333" i="16" s="1"/>
  <c r="H139" i="17" s="1"/>
  <c r="T291" i="16"/>
  <c r="AC291" i="16" s="1"/>
  <c r="H97" i="17" s="1"/>
  <c r="T174" i="16"/>
  <c r="U239" i="16"/>
  <c r="T637" i="16"/>
  <c r="AC637" i="16" s="1"/>
  <c r="S460" i="16"/>
  <c r="T172" i="16"/>
  <c r="S52" i="16"/>
  <c r="P196" i="16"/>
  <c r="S275" i="16"/>
  <c r="AB275" i="16" s="1"/>
  <c r="G81" i="17" s="1"/>
  <c r="Q545" i="16"/>
  <c r="T752" i="16"/>
  <c r="O682" i="16"/>
  <c r="Y682" i="16" s="1"/>
  <c r="D88" i="20" s="1"/>
  <c r="T61" i="16"/>
  <c r="O45" i="16"/>
  <c r="P491" i="16"/>
  <c r="T523" i="16"/>
  <c r="R51" i="16"/>
  <c r="O60" i="16"/>
  <c r="S437" i="16"/>
  <c r="T699" i="16"/>
  <c r="AC699" i="16" s="1"/>
  <c r="H105" i="20" s="1"/>
  <c r="P677" i="16"/>
  <c r="U789" i="16"/>
  <c r="R728" i="16"/>
  <c r="R49" i="16"/>
  <c r="O484" i="16"/>
  <c r="Y484" i="16" s="1"/>
  <c r="D90" i="19" s="1"/>
  <c r="Q303" i="16"/>
  <c r="S233" i="16"/>
  <c r="R283" i="16"/>
  <c r="R65" i="16"/>
  <c r="Q434" i="16"/>
  <c r="P140" i="16"/>
  <c r="S705" i="16"/>
  <c r="AB705" i="16" s="1"/>
  <c r="G111" i="20" s="1"/>
  <c r="Q600" i="16"/>
  <c r="T524" i="16"/>
  <c r="AC524" i="16" s="1"/>
  <c r="H130" i="19" s="1"/>
  <c r="P254" i="16"/>
  <c r="Q52" i="16"/>
  <c r="R576" i="16"/>
  <c r="R452" i="16"/>
  <c r="S87" i="16"/>
  <c r="Q59" i="16"/>
  <c r="S434" i="16"/>
  <c r="AB434" i="16" s="1"/>
  <c r="U506" i="16"/>
  <c r="Q223" i="16"/>
  <c r="Q643" i="16"/>
  <c r="T50" i="16"/>
  <c r="T419" i="16"/>
  <c r="P520" i="16"/>
  <c r="Q558" i="16"/>
  <c r="U715" i="16"/>
  <c r="U51" i="16"/>
  <c r="R663" i="16"/>
  <c r="S151" i="16"/>
  <c r="O59" i="16"/>
  <c r="T716" i="16"/>
  <c r="AC716" i="16" s="1"/>
  <c r="H122" i="20" s="1"/>
  <c r="Q367" i="16"/>
  <c r="R79" i="16"/>
  <c r="T20" i="16"/>
  <c r="P124" i="16"/>
  <c r="S112" i="16"/>
  <c r="U689" i="16"/>
  <c r="R72" i="16"/>
  <c r="R63" i="16"/>
  <c r="U70" i="16"/>
  <c r="R597" i="16"/>
  <c r="T651" i="16"/>
  <c r="AC651" i="16" s="1"/>
  <c r="U733" i="16"/>
  <c r="Q23" i="16"/>
  <c r="O604" i="16"/>
  <c r="AE604" i="16" s="1"/>
  <c r="J10" i="20" s="1"/>
  <c r="R50" i="16"/>
  <c r="Q768" i="16"/>
  <c r="P498" i="16"/>
  <c r="U439" i="16"/>
  <c r="R465" i="16"/>
  <c r="U8" i="16"/>
  <c r="S56" i="16"/>
  <c r="R13" i="16"/>
  <c r="Q466" i="16"/>
  <c r="O67" i="16"/>
  <c r="S50" i="16"/>
  <c r="T94" i="16"/>
  <c r="AC94" i="16" s="1"/>
  <c r="H100" i="18" s="1"/>
  <c r="T7" i="16"/>
  <c r="X721" i="16"/>
  <c r="C127" i="20" s="1"/>
  <c r="Z721" i="16"/>
  <c r="E127" i="20" s="1"/>
  <c r="AD721" i="16"/>
  <c r="I127" i="20" s="1"/>
  <c r="Y721" i="16"/>
  <c r="D127" i="20" s="1"/>
  <c r="AA721" i="16"/>
  <c r="F127" i="20" s="1"/>
  <c r="AF721" i="16"/>
  <c r="AE721" i="16"/>
  <c r="J127" i="20" s="1"/>
  <c r="AB721" i="16"/>
  <c r="G127" i="20" s="1"/>
  <c r="Z675" i="16"/>
  <c r="E81" i="20" s="1"/>
  <c r="AE675" i="16"/>
  <c r="J81" i="20" s="1"/>
  <c r="AA675" i="16"/>
  <c r="F81" i="20" s="1"/>
  <c r="X675" i="16"/>
  <c r="C81" i="20" s="1"/>
  <c r="AF675" i="16"/>
  <c r="Y675" i="16"/>
  <c r="D81" i="20" s="1"/>
  <c r="AD675" i="16"/>
  <c r="I81" i="20" s="1"/>
  <c r="AB675" i="16"/>
  <c r="G81" i="20" s="1"/>
  <c r="AC675" i="16"/>
  <c r="H81" i="20" s="1"/>
  <c r="Z217" i="16"/>
  <c r="E23" i="17" s="1"/>
  <c r="AF217" i="16"/>
  <c r="AC217" i="16"/>
  <c r="Y217" i="16"/>
  <c r="AA217" i="16"/>
  <c r="X217" i="16"/>
  <c r="AE217" i="16"/>
  <c r="J23" i="17" s="1"/>
  <c r="AD217" i="16"/>
  <c r="AD64" i="16"/>
  <c r="I70" i="18" s="1"/>
  <c r="AA64" i="16"/>
  <c r="F70" i="18" s="1"/>
  <c r="Y64" i="16"/>
  <c r="D70" i="18" s="1"/>
  <c r="AC64" i="16"/>
  <c r="H70" i="18" s="1"/>
  <c r="X64" i="16"/>
  <c r="C70" i="18" s="1"/>
  <c r="AE64" i="16"/>
  <c r="J70" i="18" s="1"/>
  <c r="AB64" i="16"/>
  <c r="G70" i="18" s="1"/>
  <c r="Z64" i="16"/>
  <c r="E70" i="18" s="1"/>
  <c r="AF64" i="16"/>
  <c r="AA176" i="16"/>
  <c r="F182" i="18" s="1"/>
  <c r="Y176" i="16"/>
  <c r="D182" i="18" s="1"/>
  <c r="Z176" i="16"/>
  <c r="E182" i="18" s="1"/>
  <c r="X176" i="16"/>
  <c r="C182" i="18" s="1"/>
  <c r="AF176" i="16"/>
  <c r="AC176" i="16"/>
  <c r="H182" i="18" s="1"/>
  <c r="AE176" i="16"/>
  <c r="J182" i="18" s="1"/>
  <c r="AD176" i="16"/>
  <c r="I182" i="18" s="1"/>
  <c r="AB176" i="16"/>
  <c r="G182" i="18" s="1"/>
  <c r="X183" i="16"/>
  <c r="C189" i="18" s="1"/>
  <c r="AC183" i="16"/>
  <c r="H189" i="18" s="1"/>
  <c r="Z183" i="16"/>
  <c r="E189" i="18" s="1"/>
  <c r="AB183" i="16"/>
  <c r="G189" i="18" s="1"/>
  <c r="Y183" i="16"/>
  <c r="D189" i="18" s="1"/>
  <c r="AF183" i="16"/>
  <c r="AD183" i="16"/>
  <c r="I189" i="18" s="1"/>
  <c r="AA183" i="16"/>
  <c r="F189" i="18" s="1"/>
  <c r="AE183" i="16"/>
  <c r="J189" i="18" s="1"/>
  <c r="Y162" i="16"/>
  <c r="D168" i="18" s="1"/>
  <c r="AA162" i="16"/>
  <c r="F168" i="18" s="1"/>
  <c r="Z162" i="16"/>
  <c r="E168" i="18" s="1"/>
  <c r="AB162" i="16"/>
  <c r="G168" i="18" s="1"/>
  <c r="AC162" i="16"/>
  <c r="H168" i="18" s="1"/>
  <c r="X162" i="16"/>
  <c r="C168" i="18" s="1"/>
  <c r="AD162" i="16"/>
  <c r="I168" i="18" s="1"/>
  <c r="AE162" i="16"/>
  <c r="J168" i="18" s="1"/>
  <c r="AF162" i="16"/>
  <c r="Y718" i="16"/>
  <c r="D124" i="20" s="1"/>
  <c r="X718" i="16"/>
  <c r="C124" i="20" s="1"/>
  <c r="AD718" i="16"/>
  <c r="I124" i="20" s="1"/>
  <c r="AA718" i="16"/>
  <c r="F124" i="20" s="1"/>
  <c r="Z718" i="16"/>
  <c r="E124" i="20" s="1"/>
  <c r="AE718" i="16"/>
  <c r="J124" i="20" s="1"/>
  <c r="AF718" i="16"/>
  <c r="AB718" i="16"/>
  <c r="G124" i="20" s="1"/>
  <c r="AC718" i="16"/>
  <c r="H124" i="20" s="1"/>
  <c r="AD505" i="16"/>
  <c r="I111" i="19" s="1"/>
  <c r="AC505" i="16"/>
  <c r="H111" i="19" s="1"/>
  <c r="AA505" i="16"/>
  <c r="F111" i="19" s="1"/>
  <c r="Z505" i="16"/>
  <c r="E111" i="19" s="1"/>
  <c r="X505" i="16"/>
  <c r="C111" i="19" s="1"/>
  <c r="AF505" i="16"/>
  <c r="AE505" i="16"/>
  <c r="J111" i="19" s="1"/>
  <c r="Y505" i="16"/>
  <c r="D111" i="19" s="1"/>
  <c r="AB505" i="16"/>
  <c r="G111" i="19" s="1"/>
  <c r="Y529" i="16"/>
  <c r="D135" i="19" s="1"/>
  <c r="Z529" i="16"/>
  <c r="E135" i="19" s="1"/>
  <c r="AB529" i="16"/>
  <c r="G135" i="19" s="1"/>
  <c r="AD529" i="16"/>
  <c r="I135" i="19" s="1"/>
  <c r="AF529" i="16"/>
  <c r="AC529" i="16"/>
  <c r="H135" i="19" s="1"/>
  <c r="X529" i="16"/>
  <c r="C135" i="19" s="1"/>
  <c r="AE529" i="16"/>
  <c r="J135" i="19" s="1"/>
  <c r="AA529" i="16"/>
  <c r="F135" i="19" s="1"/>
  <c r="AD199" i="16"/>
  <c r="I205" i="18" s="1"/>
  <c r="AC199" i="16"/>
  <c r="H205" i="18" s="1"/>
  <c r="AE199" i="16"/>
  <c r="J205" i="18" s="1"/>
  <c r="X199" i="16"/>
  <c r="C205" i="18" s="1"/>
  <c r="Z199" i="16"/>
  <c r="E205" i="18" s="1"/>
  <c r="AA199" i="16"/>
  <c r="F205" i="18" s="1"/>
  <c r="AF199" i="16"/>
  <c r="AB199" i="16"/>
  <c r="G205" i="18" s="1"/>
  <c r="Y199" i="16"/>
  <c r="D205" i="18" s="1"/>
  <c r="AC654" i="16"/>
  <c r="X654" i="16"/>
  <c r="AD654" i="16"/>
  <c r="AA654" i="16"/>
  <c r="AE654" i="16"/>
  <c r="J60" i="20" s="1"/>
  <c r="Y654" i="16"/>
  <c r="Z654" i="16"/>
  <c r="E60" i="20" s="1"/>
  <c r="AF654" i="16"/>
  <c r="AB654" i="16"/>
  <c r="Y452" i="16"/>
  <c r="D58" i="19" s="1"/>
  <c r="X452" i="16"/>
  <c r="C58" i="19" s="1"/>
  <c r="AE452" i="16"/>
  <c r="J58" i="19" s="1"/>
  <c r="AB452" i="16"/>
  <c r="G58" i="19" s="1"/>
  <c r="AD452" i="16"/>
  <c r="I58" i="19" s="1"/>
  <c r="AC452" i="16"/>
  <c r="H58" i="19" s="1"/>
  <c r="AA452" i="16"/>
  <c r="F58" i="19" s="1"/>
  <c r="AF452" i="16"/>
  <c r="Z452" i="16"/>
  <c r="E58" i="19" s="1"/>
  <c r="AC472" i="16"/>
  <c r="H78" i="19" s="1"/>
  <c r="AF472" i="16"/>
  <c r="Z472" i="16"/>
  <c r="E78" i="19" s="1"/>
  <c r="AA472" i="16"/>
  <c r="F78" i="19" s="1"/>
  <c r="X472" i="16"/>
  <c r="C78" i="19" s="1"/>
  <c r="AE472" i="16"/>
  <c r="J78" i="19" s="1"/>
  <c r="Y472" i="16"/>
  <c r="D78" i="19" s="1"/>
  <c r="AD472" i="16"/>
  <c r="I78" i="19" s="1"/>
  <c r="AD543" i="16"/>
  <c r="I149" i="19" s="1"/>
  <c r="AC543" i="16"/>
  <c r="H149" i="19" s="1"/>
  <c r="AA543" i="16"/>
  <c r="F149" i="19" s="1"/>
  <c r="Y543" i="16"/>
  <c r="D149" i="19" s="1"/>
  <c r="Z543" i="16"/>
  <c r="E149" i="19" s="1"/>
  <c r="AE543" i="16"/>
  <c r="J149" i="19" s="1"/>
  <c r="AF543" i="16"/>
  <c r="X543" i="16"/>
  <c r="C149" i="19" s="1"/>
  <c r="AB543" i="16"/>
  <c r="G149" i="19" s="1"/>
  <c r="AF322" i="16"/>
  <c r="AD322" i="16"/>
  <c r="I128" i="17" s="1"/>
  <c r="AE322" i="16"/>
  <c r="J128" i="17" s="1"/>
  <c r="AC322" i="16"/>
  <c r="H128" i="17" s="1"/>
  <c r="Y322" i="16"/>
  <c r="D128" i="17" s="1"/>
  <c r="Z322" i="16"/>
  <c r="E128" i="17" s="1"/>
  <c r="AA322" i="16"/>
  <c r="F128" i="17" s="1"/>
  <c r="X322" i="16"/>
  <c r="C128" i="17" s="1"/>
  <c r="AB322" i="16"/>
  <c r="G128" i="17" s="1"/>
  <c r="Z349" i="16"/>
  <c r="E155" i="17" s="1"/>
  <c r="AC349" i="16"/>
  <c r="H155" i="17" s="1"/>
  <c r="Y349" i="16"/>
  <c r="D155" i="17" s="1"/>
  <c r="AB349" i="16"/>
  <c r="G155" i="17" s="1"/>
  <c r="X349" i="16"/>
  <c r="C155" i="17" s="1"/>
  <c r="AD349" i="16"/>
  <c r="I155" i="17" s="1"/>
  <c r="AA349" i="16"/>
  <c r="F155" i="17" s="1"/>
  <c r="AE349" i="16"/>
  <c r="J155" i="17" s="1"/>
  <c r="AF349" i="16"/>
  <c r="AB190" i="16"/>
  <c r="G196" i="18" s="1"/>
  <c r="AE190" i="16"/>
  <c r="J196" i="18" s="1"/>
  <c r="Z190" i="16"/>
  <c r="E196" i="18" s="1"/>
  <c r="AD190" i="16"/>
  <c r="I196" i="18" s="1"/>
  <c r="AA190" i="16"/>
  <c r="F196" i="18" s="1"/>
  <c r="AF190" i="16"/>
  <c r="AC190" i="16"/>
  <c r="H196" i="18" s="1"/>
  <c r="Y190" i="16"/>
  <c r="D196" i="18" s="1"/>
  <c r="X190" i="16"/>
  <c r="C196" i="18" s="1"/>
  <c r="AB159" i="16"/>
  <c r="G165" i="18" s="1"/>
  <c r="X159" i="16"/>
  <c r="C165" i="18" s="1"/>
  <c r="Z159" i="16"/>
  <c r="E165" i="18" s="1"/>
  <c r="AE159" i="16"/>
  <c r="J165" i="18" s="1"/>
  <c r="AD159" i="16"/>
  <c r="I165" i="18" s="1"/>
  <c r="AA159" i="16"/>
  <c r="F165" i="18" s="1"/>
  <c r="AC159" i="16"/>
  <c r="H165" i="18" s="1"/>
  <c r="Y159" i="16"/>
  <c r="D165" i="18" s="1"/>
  <c r="AF159" i="16"/>
  <c r="AE560" i="16"/>
  <c r="J166" i="19" s="1"/>
  <c r="Y560" i="16"/>
  <c r="D166" i="19" s="1"/>
  <c r="AB560" i="16"/>
  <c r="G166" i="19" s="1"/>
  <c r="Z560" i="16"/>
  <c r="E166" i="19" s="1"/>
  <c r="AD560" i="16"/>
  <c r="I166" i="19" s="1"/>
  <c r="X560" i="16"/>
  <c r="C166" i="19" s="1"/>
  <c r="AA560" i="16"/>
  <c r="F166" i="19" s="1"/>
  <c r="AF560" i="16"/>
  <c r="AC560" i="16"/>
  <c r="H166" i="19" s="1"/>
  <c r="AA752" i="16"/>
  <c r="F158" i="20" s="1"/>
  <c r="AF752" i="16"/>
  <c r="AE752" i="16"/>
  <c r="J158" i="20" s="1"/>
  <c r="AC752" i="16"/>
  <c r="H158" i="20" s="1"/>
  <c r="AB752" i="16"/>
  <c r="G158" i="20" s="1"/>
  <c r="Z752" i="16"/>
  <c r="E158" i="20" s="1"/>
  <c r="AD752" i="16"/>
  <c r="I158" i="20" s="1"/>
  <c r="Y752" i="16"/>
  <c r="D158" i="20" s="1"/>
  <c r="X752" i="16"/>
  <c r="C158" i="20" s="1"/>
  <c r="Z208" i="16"/>
  <c r="E14" i="17" s="1"/>
  <c r="AC208" i="16"/>
  <c r="AF208" i="16"/>
  <c r="AE208" i="16"/>
  <c r="J14" i="17" s="1"/>
  <c r="AD208" i="16"/>
  <c r="AA208" i="16"/>
  <c r="X208" i="16"/>
  <c r="Y208" i="16"/>
  <c r="AB208" i="16"/>
  <c r="X154" i="16"/>
  <c r="C160" i="18" s="1"/>
  <c r="AB154" i="16"/>
  <c r="G160" i="18" s="1"/>
  <c r="AD154" i="16"/>
  <c r="I160" i="18" s="1"/>
  <c r="AF154" i="16"/>
  <c r="AA154" i="16"/>
  <c r="F160" i="18" s="1"/>
  <c r="Y154" i="16"/>
  <c r="D160" i="18" s="1"/>
  <c r="AE154" i="16"/>
  <c r="J160" i="18" s="1"/>
  <c r="Z154" i="16"/>
  <c r="E160" i="18" s="1"/>
  <c r="AC154" i="16"/>
  <c r="H160" i="18" s="1"/>
  <c r="AC734" i="16"/>
  <c r="H140" i="20" s="1"/>
  <c r="AF734" i="16"/>
  <c r="Z734" i="16"/>
  <c r="E140" i="20" s="1"/>
  <c r="X734" i="16"/>
  <c r="C140" i="20" s="1"/>
  <c r="AA734" i="16"/>
  <c r="F140" i="20" s="1"/>
  <c r="Y734" i="16"/>
  <c r="D140" i="20" s="1"/>
  <c r="AD734" i="16"/>
  <c r="I140" i="20" s="1"/>
  <c r="AE734" i="16"/>
  <c r="J140" i="20" s="1"/>
  <c r="AB734" i="16"/>
  <c r="G140" i="20" s="1"/>
  <c r="X411" i="16"/>
  <c r="AF411" i="16"/>
  <c r="AB411" i="16"/>
  <c r="AD411" i="16"/>
  <c r="AC411" i="16"/>
  <c r="Y411" i="16"/>
  <c r="Z411" i="16"/>
  <c r="E17" i="19" s="1"/>
  <c r="AE411" i="16"/>
  <c r="J17" i="19" s="1"/>
  <c r="AA411" i="16"/>
  <c r="AE767" i="16"/>
  <c r="J173" i="20" s="1"/>
  <c r="Y767" i="16"/>
  <c r="D173" i="20" s="1"/>
  <c r="X767" i="16"/>
  <c r="C173" i="20" s="1"/>
  <c r="AD767" i="16"/>
  <c r="I173" i="20" s="1"/>
  <c r="AF767" i="16"/>
  <c r="AC767" i="16"/>
  <c r="H173" i="20" s="1"/>
  <c r="AB767" i="16"/>
  <c r="G173" i="20" s="1"/>
  <c r="Z767" i="16"/>
  <c r="E173" i="20" s="1"/>
  <c r="AA767" i="16"/>
  <c r="F173" i="20" s="1"/>
  <c r="X296" i="16"/>
  <c r="C102" i="17" s="1"/>
  <c r="AC296" i="16"/>
  <c r="H102" i="17" s="1"/>
  <c r="AB296" i="16"/>
  <c r="G102" i="17" s="1"/>
  <c r="Z296" i="16"/>
  <c r="E102" i="17" s="1"/>
  <c r="AA296" i="16"/>
  <c r="F102" i="17" s="1"/>
  <c r="AE296" i="16"/>
  <c r="J102" i="17" s="1"/>
  <c r="Y296" i="16"/>
  <c r="D102" i="17" s="1"/>
  <c r="AD296" i="16"/>
  <c r="I102" i="17" s="1"/>
  <c r="AF296" i="16"/>
  <c r="AA355" i="16"/>
  <c r="F161" i="17" s="1"/>
  <c r="AC355" i="16"/>
  <c r="H161" i="17" s="1"/>
  <c r="X355" i="16"/>
  <c r="C161" i="17" s="1"/>
  <c r="Y355" i="16"/>
  <c r="D161" i="17" s="1"/>
  <c r="AF355" i="16"/>
  <c r="Z355" i="16"/>
  <c r="E161" i="17" s="1"/>
  <c r="AD355" i="16"/>
  <c r="I161" i="17" s="1"/>
  <c r="AB355" i="16"/>
  <c r="G161" i="17" s="1"/>
  <c r="AE355" i="16"/>
  <c r="J161" i="17" s="1"/>
  <c r="AD795" i="16"/>
  <c r="I201" i="20" s="1"/>
  <c r="AB795" i="16"/>
  <c r="G201" i="20" s="1"/>
  <c r="Z795" i="16"/>
  <c r="E201" i="20" s="1"/>
  <c r="Y795" i="16"/>
  <c r="D201" i="20" s="1"/>
  <c r="AA795" i="16"/>
  <c r="F201" i="20" s="1"/>
  <c r="AC795" i="16"/>
  <c r="H201" i="20" s="1"/>
  <c r="AF795" i="16"/>
  <c r="AE795" i="16"/>
  <c r="J201" i="20" s="1"/>
  <c r="X795" i="16"/>
  <c r="C201" i="20" s="1"/>
  <c r="AF487" i="16"/>
  <c r="AD487" i="16"/>
  <c r="I93" i="19" s="1"/>
  <c r="AB487" i="16"/>
  <c r="G93" i="19" s="1"/>
  <c r="X487" i="16"/>
  <c r="C93" i="19" s="1"/>
  <c r="AA487" i="16"/>
  <c r="F93" i="19" s="1"/>
  <c r="Z487" i="16"/>
  <c r="E93" i="19" s="1"/>
  <c r="AC487" i="16"/>
  <c r="H93" i="19" s="1"/>
  <c r="AE487" i="16"/>
  <c r="J93" i="19" s="1"/>
  <c r="Y487" i="16"/>
  <c r="D93" i="19" s="1"/>
  <c r="AA69" i="16"/>
  <c r="F75" i="18" s="1"/>
  <c r="AE69" i="16"/>
  <c r="J75" i="18" s="1"/>
  <c r="Z69" i="16"/>
  <c r="E75" i="18" s="1"/>
  <c r="AD69" i="16"/>
  <c r="I75" i="18" s="1"/>
  <c r="Y69" i="16"/>
  <c r="D75" i="18" s="1"/>
  <c r="AC69" i="16"/>
  <c r="H75" i="18" s="1"/>
  <c r="X69" i="16"/>
  <c r="C75" i="18" s="1"/>
  <c r="AF69" i="16"/>
  <c r="Z769" i="16"/>
  <c r="E175" i="20" s="1"/>
  <c r="Y769" i="16"/>
  <c r="D175" i="20" s="1"/>
  <c r="AC769" i="16"/>
  <c r="H175" i="20" s="1"/>
  <c r="X769" i="16"/>
  <c r="C175" i="20" s="1"/>
  <c r="AB769" i="16"/>
  <c r="G175" i="20" s="1"/>
  <c r="AD769" i="16"/>
  <c r="I175" i="20" s="1"/>
  <c r="AE769" i="16"/>
  <c r="J175" i="20" s="1"/>
  <c r="AF769" i="16"/>
  <c r="AA769" i="16"/>
  <c r="F175" i="20" s="1"/>
  <c r="Z426" i="16"/>
  <c r="E32" i="19" s="1"/>
  <c r="Y426" i="16"/>
  <c r="AF426" i="16"/>
  <c r="AE426" i="16"/>
  <c r="J32" i="19" s="1"/>
  <c r="AB426" i="16"/>
  <c r="X426" i="16"/>
  <c r="AD426" i="16"/>
  <c r="AA426" i="16"/>
  <c r="AC426" i="16"/>
  <c r="AB92" i="16"/>
  <c r="G98" i="18" s="1"/>
  <c r="AC92" i="16"/>
  <c r="H98" i="18" s="1"/>
  <c r="AE92" i="16"/>
  <c r="J98" i="18" s="1"/>
  <c r="Z92" i="16"/>
  <c r="E98" i="18" s="1"/>
  <c r="X92" i="16"/>
  <c r="C98" i="18" s="1"/>
  <c r="Y92" i="16"/>
  <c r="D98" i="18" s="1"/>
  <c r="AA92" i="16"/>
  <c r="F98" i="18" s="1"/>
  <c r="AD92" i="16"/>
  <c r="I98" i="18" s="1"/>
  <c r="AF92" i="16"/>
  <c r="AD537" i="16"/>
  <c r="I143" i="19" s="1"/>
  <c r="X537" i="16"/>
  <c r="C143" i="19" s="1"/>
  <c r="Y537" i="16"/>
  <c r="D143" i="19" s="1"/>
  <c r="Z537" i="16"/>
  <c r="E143" i="19" s="1"/>
  <c r="AC537" i="16"/>
  <c r="H143" i="19" s="1"/>
  <c r="AA537" i="16"/>
  <c r="F143" i="19" s="1"/>
  <c r="AF537" i="16"/>
  <c r="AE537" i="16"/>
  <c r="J143" i="19" s="1"/>
  <c r="AB703" i="16"/>
  <c r="G109" i="20" s="1"/>
  <c r="AC703" i="16"/>
  <c r="H109" i="20" s="1"/>
  <c r="Z703" i="16"/>
  <c r="E109" i="20" s="1"/>
  <c r="AD703" i="16"/>
  <c r="I109" i="20" s="1"/>
  <c r="X703" i="16"/>
  <c r="C109" i="20" s="1"/>
  <c r="Y703" i="16"/>
  <c r="D109" i="20" s="1"/>
  <c r="AE703" i="16"/>
  <c r="J109" i="20" s="1"/>
  <c r="AA703" i="16"/>
  <c r="F109" i="20" s="1"/>
  <c r="AF703" i="16"/>
  <c r="Y272" i="16"/>
  <c r="D78" i="17" s="1"/>
  <c r="AD272" i="16"/>
  <c r="I78" i="17" s="1"/>
  <c r="X272" i="16"/>
  <c r="C78" i="17" s="1"/>
  <c r="Z272" i="16"/>
  <c r="E78" i="17" s="1"/>
  <c r="AF272" i="16"/>
  <c r="AB272" i="16"/>
  <c r="G78" i="17" s="1"/>
  <c r="AC272" i="16"/>
  <c r="H78" i="17" s="1"/>
  <c r="AA272" i="16"/>
  <c r="F78" i="17" s="1"/>
  <c r="AE272" i="16"/>
  <c r="J78" i="17" s="1"/>
  <c r="Y776" i="16"/>
  <c r="D182" i="20" s="1"/>
  <c r="AC776" i="16"/>
  <c r="H182" i="20" s="1"/>
  <c r="Z776" i="16"/>
  <c r="E182" i="20" s="1"/>
  <c r="X776" i="16"/>
  <c r="C182" i="20" s="1"/>
  <c r="AF776" i="16"/>
  <c r="AD776" i="16"/>
  <c r="I182" i="20" s="1"/>
  <c r="AB776" i="16"/>
  <c r="G182" i="20" s="1"/>
  <c r="AA776" i="16"/>
  <c r="F182" i="20" s="1"/>
  <c r="AE776" i="16"/>
  <c r="J182" i="20" s="1"/>
  <c r="X343" i="16"/>
  <c r="C149" i="17" s="1"/>
  <c r="AF343" i="16"/>
  <c r="AD343" i="16"/>
  <c r="I149" i="17" s="1"/>
  <c r="AA343" i="16"/>
  <c r="F149" i="17" s="1"/>
  <c r="Z343" i="16"/>
  <c r="E149" i="17" s="1"/>
  <c r="AE343" i="16"/>
  <c r="J149" i="17" s="1"/>
  <c r="Y343" i="16"/>
  <c r="D149" i="17" s="1"/>
  <c r="AC343" i="16"/>
  <c r="H149" i="17" s="1"/>
  <c r="AB343" i="16"/>
  <c r="G149" i="17" s="1"/>
  <c r="AA150" i="16"/>
  <c r="F156" i="18" s="1"/>
  <c r="AE150" i="16"/>
  <c r="J156" i="18" s="1"/>
  <c r="AD150" i="16"/>
  <c r="I156" i="18" s="1"/>
  <c r="AF150" i="16"/>
  <c r="X150" i="16"/>
  <c r="C156" i="18" s="1"/>
  <c r="Y150" i="16"/>
  <c r="D156" i="18" s="1"/>
  <c r="Z150" i="16"/>
  <c r="E156" i="18" s="1"/>
  <c r="AC150" i="16"/>
  <c r="H156" i="18" s="1"/>
  <c r="AA399" i="16"/>
  <c r="F205" i="17" s="1"/>
  <c r="X399" i="16"/>
  <c r="C205" i="17" s="1"/>
  <c r="AB399" i="16"/>
  <c r="G205" i="17" s="1"/>
  <c r="AE399" i="16"/>
  <c r="J205" i="17" s="1"/>
  <c r="AF399" i="16"/>
  <c r="Y399" i="16"/>
  <c r="D205" i="17" s="1"/>
  <c r="AD399" i="16"/>
  <c r="I205" i="17" s="1"/>
  <c r="AC399" i="16"/>
  <c r="H205" i="17" s="1"/>
  <c r="Z399" i="16"/>
  <c r="E205" i="17" s="1"/>
  <c r="AC82" i="16"/>
  <c r="H88" i="18" s="1"/>
  <c r="AA82" i="16"/>
  <c r="F88" i="18" s="1"/>
  <c r="AF82" i="16"/>
  <c r="AE82" i="16"/>
  <c r="J88" i="18" s="1"/>
  <c r="AD82" i="16"/>
  <c r="I88" i="18" s="1"/>
  <c r="Y82" i="16"/>
  <c r="D88" i="18" s="1"/>
  <c r="AB82" i="16"/>
  <c r="G88" i="18" s="1"/>
  <c r="X82" i="16"/>
  <c r="C88" i="18" s="1"/>
  <c r="Z82" i="16"/>
  <c r="E88" i="18" s="1"/>
  <c r="AB594" i="16"/>
  <c r="G200" i="19" s="1"/>
  <c r="AC594" i="16"/>
  <c r="H200" i="19" s="1"/>
  <c r="Z594" i="16"/>
  <c r="E200" i="19" s="1"/>
  <c r="AE594" i="16"/>
  <c r="J200" i="19" s="1"/>
  <c r="Y594" i="16"/>
  <c r="D200" i="19" s="1"/>
  <c r="AD594" i="16"/>
  <c r="I200" i="19" s="1"/>
  <c r="AA594" i="16"/>
  <c r="F200" i="19" s="1"/>
  <c r="AF594" i="16"/>
  <c r="X594" i="16"/>
  <c r="C200" i="19" s="1"/>
  <c r="AD516" i="16"/>
  <c r="I122" i="19" s="1"/>
  <c r="AC516" i="16"/>
  <c r="H122" i="19" s="1"/>
  <c r="X516" i="16"/>
  <c r="C122" i="19" s="1"/>
  <c r="AB516" i="16"/>
  <c r="G122" i="19" s="1"/>
  <c r="AE516" i="16"/>
  <c r="J122" i="19" s="1"/>
  <c r="AA516" i="16"/>
  <c r="F122" i="19" s="1"/>
  <c r="AF516" i="16"/>
  <c r="Y516" i="16"/>
  <c r="D122" i="19" s="1"/>
  <c r="Z516" i="16"/>
  <c r="E122" i="19" s="1"/>
  <c r="X424" i="16"/>
  <c r="AD424" i="16"/>
  <c r="AB424" i="16"/>
  <c r="Z424" i="16"/>
  <c r="E30" i="19" s="1"/>
  <c r="AA424" i="16"/>
  <c r="AE424" i="16"/>
  <c r="J30" i="19" s="1"/>
  <c r="Y424" i="16"/>
  <c r="AC424" i="16"/>
  <c r="AF424" i="16"/>
  <c r="AF111" i="16"/>
  <c r="AD111" i="16"/>
  <c r="I117" i="18" s="1"/>
  <c r="Z111" i="16"/>
  <c r="E117" i="18" s="1"/>
  <c r="Y111" i="16"/>
  <c r="D117" i="18" s="1"/>
  <c r="AB111" i="16"/>
  <c r="G117" i="18" s="1"/>
  <c r="AA111" i="16"/>
  <c r="F117" i="18" s="1"/>
  <c r="AC111" i="16"/>
  <c r="H117" i="18" s="1"/>
  <c r="X111" i="16"/>
  <c r="C117" i="18" s="1"/>
  <c r="AE111" i="16"/>
  <c r="J117" i="18" s="1"/>
  <c r="AE380" i="16"/>
  <c r="J186" i="17" s="1"/>
  <c r="AF380" i="16"/>
  <c r="Z380" i="16"/>
  <c r="E186" i="17" s="1"/>
  <c r="AD380" i="16"/>
  <c r="I186" i="17" s="1"/>
  <c r="Y380" i="16"/>
  <c r="D186" i="17" s="1"/>
  <c r="AC380" i="16"/>
  <c r="H186" i="17" s="1"/>
  <c r="AA380" i="16"/>
  <c r="F186" i="17" s="1"/>
  <c r="X380" i="16"/>
  <c r="C186" i="17" s="1"/>
  <c r="AA577" i="16"/>
  <c r="F183" i="19" s="1"/>
  <c r="Y577" i="16"/>
  <c r="D183" i="19" s="1"/>
  <c r="X577" i="16"/>
  <c r="C183" i="19" s="1"/>
  <c r="AF577" i="16"/>
  <c r="AD577" i="16"/>
  <c r="I183" i="19" s="1"/>
  <c r="AC577" i="16"/>
  <c r="H183" i="19" s="1"/>
  <c r="AE577" i="16"/>
  <c r="J183" i="19" s="1"/>
  <c r="Z577" i="16"/>
  <c r="E183" i="19" s="1"/>
  <c r="AB577" i="16"/>
  <c r="G183" i="19" s="1"/>
  <c r="Z27" i="16"/>
  <c r="E33" i="18" s="1"/>
  <c r="AB27" i="16"/>
  <c r="AE27" i="16"/>
  <c r="J33" i="18" s="1"/>
  <c r="AC27" i="16"/>
  <c r="AD27" i="16"/>
  <c r="Y27" i="16"/>
  <c r="AF27" i="16"/>
  <c r="AA27" i="16"/>
  <c r="X27" i="16"/>
  <c r="AC754" i="16"/>
  <c r="H160" i="20" s="1"/>
  <c r="AD754" i="16"/>
  <c r="I160" i="20" s="1"/>
  <c r="Y754" i="16"/>
  <c r="D160" i="20" s="1"/>
  <c r="X754" i="16"/>
  <c r="C160" i="20" s="1"/>
  <c r="AA754" i="16"/>
  <c r="F160" i="20" s="1"/>
  <c r="Z754" i="16"/>
  <c r="E160" i="20" s="1"/>
  <c r="AE754" i="16"/>
  <c r="J160" i="20" s="1"/>
  <c r="AF754" i="16"/>
  <c r="AB754" i="16"/>
  <c r="G160" i="20" s="1"/>
  <c r="Y527" i="16"/>
  <c r="D133" i="19" s="1"/>
  <c r="AC527" i="16"/>
  <c r="H133" i="19" s="1"/>
  <c r="AA527" i="16"/>
  <c r="F133" i="19" s="1"/>
  <c r="AE527" i="16"/>
  <c r="J133" i="19" s="1"/>
  <c r="AD527" i="16"/>
  <c r="I133" i="19" s="1"/>
  <c r="AB527" i="16"/>
  <c r="G133" i="19" s="1"/>
  <c r="AF527" i="16"/>
  <c r="X527" i="16"/>
  <c r="C133" i="19" s="1"/>
  <c r="Z527" i="16"/>
  <c r="E133" i="19" s="1"/>
  <c r="AB188" i="16"/>
  <c r="G194" i="18" s="1"/>
  <c r="AD188" i="16"/>
  <c r="I194" i="18" s="1"/>
  <c r="AF188" i="16"/>
  <c r="X188" i="16"/>
  <c r="C194" i="18" s="1"/>
  <c r="Y188" i="16"/>
  <c r="D194" i="18" s="1"/>
  <c r="Z188" i="16"/>
  <c r="E194" i="18" s="1"/>
  <c r="AA188" i="16"/>
  <c r="F194" i="18" s="1"/>
  <c r="AE188" i="16"/>
  <c r="J194" i="18" s="1"/>
  <c r="AC188" i="16"/>
  <c r="H194" i="18" s="1"/>
  <c r="AD649" i="16"/>
  <c r="Z649" i="16"/>
  <c r="E55" i="20" s="1"/>
  <c r="AC649" i="16"/>
  <c r="X649" i="16"/>
  <c r="AF649" i="16"/>
  <c r="AA649" i="16"/>
  <c r="Y649" i="16"/>
  <c r="AE649" i="16"/>
  <c r="J55" i="20" s="1"/>
  <c r="AB649" i="16"/>
  <c r="X580" i="16"/>
  <c r="C186" i="19" s="1"/>
  <c r="Y580" i="16"/>
  <c r="D186" i="19" s="1"/>
  <c r="AE580" i="16"/>
  <c r="J186" i="19" s="1"/>
  <c r="AB580" i="16"/>
  <c r="G186" i="19" s="1"/>
  <c r="AD580" i="16"/>
  <c r="I186" i="19" s="1"/>
  <c r="Z580" i="16"/>
  <c r="E186" i="19" s="1"/>
  <c r="AF580" i="16"/>
  <c r="AC580" i="16"/>
  <c r="H186" i="19" s="1"/>
  <c r="AA580" i="16"/>
  <c r="F186" i="19" s="1"/>
  <c r="Z522" i="16"/>
  <c r="E128" i="19" s="1"/>
  <c r="AA522" i="16"/>
  <c r="F128" i="19" s="1"/>
  <c r="Y522" i="16"/>
  <c r="D128" i="19" s="1"/>
  <c r="AF522" i="16"/>
  <c r="AD522" i="16"/>
  <c r="I128" i="19" s="1"/>
  <c r="X522" i="16"/>
  <c r="C128" i="19" s="1"/>
  <c r="AE522" i="16"/>
  <c r="J128" i="19" s="1"/>
  <c r="AC522" i="16"/>
  <c r="H128" i="19" s="1"/>
  <c r="AB522" i="16"/>
  <c r="G128" i="19" s="1"/>
  <c r="Y790" i="16"/>
  <c r="D196" i="20" s="1"/>
  <c r="X790" i="16"/>
  <c r="C196" i="20" s="1"/>
  <c r="Z790" i="16"/>
  <c r="E196" i="20" s="1"/>
  <c r="AB790" i="16"/>
  <c r="G196" i="20" s="1"/>
  <c r="AE790" i="16"/>
  <c r="J196" i="20" s="1"/>
  <c r="AC790" i="16"/>
  <c r="H196" i="20" s="1"/>
  <c r="AF790" i="16"/>
  <c r="AA790" i="16"/>
  <c r="F196" i="20" s="1"/>
  <c r="AD790" i="16"/>
  <c r="I196" i="20" s="1"/>
  <c r="Y175" i="16"/>
  <c r="D181" i="18" s="1"/>
  <c r="AA175" i="16"/>
  <c r="F181" i="18" s="1"/>
  <c r="Z175" i="16"/>
  <c r="E181" i="18" s="1"/>
  <c r="AE175" i="16"/>
  <c r="J181" i="18" s="1"/>
  <c r="AC175" i="16"/>
  <c r="H181" i="18" s="1"/>
  <c r="AF175" i="16"/>
  <c r="X175" i="16"/>
  <c r="C181" i="18" s="1"/>
  <c r="AD175" i="16"/>
  <c r="I181" i="18" s="1"/>
  <c r="AB175" i="16"/>
  <c r="G181" i="18" s="1"/>
  <c r="AC683" i="16"/>
  <c r="H89" i="20" s="1"/>
  <c r="AE683" i="16"/>
  <c r="J89" i="20" s="1"/>
  <c r="AA683" i="16"/>
  <c r="F89" i="20" s="1"/>
  <c r="Y683" i="16"/>
  <c r="D89" i="20" s="1"/>
  <c r="AB683" i="16"/>
  <c r="G89" i="20" s="1"/>
  <c r="Z683" i="16"/>
  <c r="E89" i="20" s="1"/>
  <c r="AF683" i="16"/>
  <c r="AD683" i="16"/>
  <c r="I89" i="20" s="1"/>
  <c r="X683" i="16"/>
  <c r="C89" i="20" s="1"/>
  <c r="AE85" i="16"/>
  <c r="J91" i="18" s="1"/>
  <c r="AA85" i="16"/>
  <c r="F91" i="18" s="1"/>
  <c r="AF85" i="16"/>
  <c r="AC85" i="16"/>
  <c r="H91" i="18" s="1"/>
  <c r="X85" i="16"/>
  <c r="C91" i="18" s="1"/>
  <c r="Z85" i="16"/>
  <c r="E91" i="18" s="1"/>
  <c r="Y85" i="16"/>
  <c r="D91" i="18" s="1"/>
  <c r="AB85" i="16"/>
  <c r="G91" i="18" s="1"/>
  <c r="AD85" i="16"/>
  <c r="I91" i="18" s="1"/>
  <c r="AD409" i="16"/>
  <c r="AA409" i="16"/>
  <c r="AC409" i="16"/>
  <c r="AF409" i="16"/>
  <c r="AB409" i="16"/>
  <c r="Y409" i="16"/>
  <c r="Z409" i="16"/>
  <c r="E15" i="19" s="1"/>
  <c r="AE409" i="16"/>
  <c r="J15" i="19" s="1"/>
  <c r="X409" i="16"/>
  <c r="AA568" i="16"/>
  <c r="F174" i="19" s="1"/>
  <c r="AB568" i="16"/>
  <c r="G174" i="19" s="1"/>
  <c r="Z568" i="16"/>
  <c r="E174" i="19" s="1"/>
  <c r="AD568" i="16"/>
  <c r="I174" i="19" s="1"/>
  <c r="AE568" i="16"/>
  <c r="J174" i="19" s="1"/>
  <c r="X568" i="16"/>
  <c r="C174" i="19" s="1"/>
  <c r="AF568" i="16"/>
  <c r="Y568" i="16"/>
  <c r="D174" i="19" s="1"/>
  <c r="AC574" i="16"/>
  <c r="H180" i="19" s="1"/>
  <c r="AB574" i="16"/>
  <c r="G180" i="19" s="1"/>
  <c r="AF574" i="16"/>
  <c r="Y574" i="16"/>
  <c r="D180" i="19" s="1"/>
  <c r="AD574" i="16"/>
  <c r="I180" i="19" s="1"/>
  <c r="AE574" i="16"/>
  <c r="J180" i="19" s="1"/>
  <c r="AA574" i="16"/>
  <c r="F180" i="19" s="1"/>
  <c r="X574" i="16"/>
  <c r="C180" i="19" s="1"/>
  <c r="Z574" i="16"/>
  <c r="E180" i="19" s="1"/>
  <c r="AF502" i="16"/>
  <c r="Y502" i="16"/>
  <c r="D108" i="19" s="1"/>
  <c r="AD502" i="16"/>
  <c r="I108" i="19" s="1"/>
  <c r="X502" i="16"/>
  <c r="C108" i="19" s="1"/>
  <c r="AE502" i="16"/>
  <c r="J108" i="19" s="1"/>
  <c r="AA502" i="16"/>
  <c r="F108" i="19" s="1"/>
  <c r="Z502" i="16"/>
  <c r="E108" i="19" s="1"/>
  <c r="AA252" i="16"/>
  <c r="F58" i="17" s="1"/>
  <c r="AE252" i="16"/>
  <c r="J58" i="17" s="1"/>
  <c r="AB252" i="16"/>
  <c r="G58" i="17" s="1"/>
  <c r="Z252" i="16"/>
  <c r="E58" i="17" s="1"/>
  <c r="X252" i="16"/>
  <c r="C58" i="17" s="1"/>
  <c r="AD252" i="16"/>
  <c r="I58" i="17" s="1"/>
  <c r="Y252" i="16"/>
  <c r="D58" i="17" s="1"/>
  <c r="AF252" i="16"/>
  <c r="AC592" i="16"/>
  <c r="H198" i="19" s="1"/>
  <c r="Z592" i="16"/>
  <c r="E198" i="19" s="1"/>
  <c r="AB592" i="16"/>
  <c r="G198" i="19" s="1"/>
  <c r="AE592" i="16"/>
  <c r="J198" i="19" s="1"/>
  <c r="Y592" i="16"/>
  <c r="D198" i="19" s="1"/>
  <c r="AA592" i="16"/>
  <c r="F198" i="19" s="1"/>
  <c r="AF592" i="16"/>
  <c r="AD592" i="16"/>
  <c r="I198" i="19" s="1"/>
  <c r="X592" i="16"/>
  <c r="C198" i="19" s="1"/>
  <c r="AF251" i="16"/>
  <c r="AE251" i="16"/>
  <c r="J57" i="17" s="1"/>
  <c r="X251" i="16"/>
  <c r="C57" i="17" s="1"/>
  <c r="AC251" i="16"/>
  <c r="H57" i="17" s="1"/>
  <c r="AB251" i="16"/>
  <c r="G57" i="17" s="1"/>
  <c r="AA251" i="16"/>
  <c r="F57" i="17" s="1"/>
  <c r="Y251" i="16"/>
  <c r="D57" i="17" s="1"/>
  <c r="Z251" i="16"/>
  <c r="E57" i="17" s="1"/>
  <c r="AD251" i="16"/>
  <c r="I57" i="17" s="1"/>
  <c r="Y141" i="16"/>
  <c r="D147" i="18" s="1"/>
  <c r="AC141" i="16"/>
  <c r="H147" i="18" s="1"/>
  <c r="AA141" i="16"/>
  <c r="F147" i="18" s="1"/>
  <c r="AE141" i="16"/>
  <c r="J147" i="18" s="1"/>
  <c r="X141" i="16"/>
  <c r="C147" i="18" s="1"/>
  <c r="Z141" i="16"/>
  <c r="E147" i="18" s="1"/>
  <c r="AD141" i="16"/>
  <c r="I147" i="18" s="1"/>
  <c r="AF141" i="16"/>
  <c r="AC76" i="16"/>
  <c r="H82" i="18" s="1"/>
  <c r="AB76" i="16"/>
  <c r="G82" i="18" s="1"/>
  <c r="AE76" i="16"/>
  <c r="J82" i="18" s="1"/>
  <c r="AD76" i="16"/>
  <c r="I82" i="18" s="1"/>
  <c r="X76" i="16"/>
  <c r="C82" i="18" s="1"/>
  <c r="Y76" i="16"/>
  <c r="D82" i="18" s="1"/>
  <c r="AF76" i="16"/>
  <c r="Z76" i="16"/>
  <c r="E82" i="18" s="1"/>
  <c r="AA76" i="16"/>
  <c r="F82" i="18" s="1"/>
  <c r="Z412" i="16"/>
  <c r="E18" i="19" s="1"/>
  <c r="AA412" i="16"/>
  <c r="AF412" i="16"/>
  <c r="X412" i="16"/>
  <c r="AB412" i="16"/>
  <c r="AE412" i="16"/>
  <c r="J18" i="19" s="1"/>
  <c r="AD412" i="16"/>
  <c r="AC412" i="16"/>
  <c r="Y412" i="16"/>
  <c r="AB331" i="16"/>
  <c r="G137" i="17" s="1"/>
  <c r="AC331" i="16"/>
  <c r="H137" i="17" s="1"/>
  <c r="Z331" i="16"/>
  <c r="E137" i="17" s="1"/>
  <c r="Y331" i="16"/>
  <c r="D137" i="17" s="1"/>
  <c r="AA331" i="16"/>
  <c r="F137" i="17" s="1"/>
  <c r="AF331" i="16"/>
  <c r="AE331" i="16"/>
  <c r="J137" i="17" s="1"/>
  <c r="X331" i="16"/>
  <c r="C137" i="17" s="1"/>
  <c r="AD331" i="16"/>
  <c r="I137" i="17" s="1"/>
  <c r="Y430" i="16"/>
  <c r="X430" i="16"/>
  <c r="AA430" i="16"/>
  <c r="AE430" i="16"/>
  <c r="J36" i="19" s="1"/>
  <c r="Z430" i="16"/>
  <c r="E36" i="19" s="1"/>
  <c r="AF430" i="16"/>
  <c r="AC430" i="16"/>
  <c r="AD430" i="16"/>
  <c r="AB430" i="16"/>
  <c r="AD149" i="16"/>
  <c r="I155" i="18" s="1"/>
  <c r="AB149" i="16"/>
  <c r="G155" i="18" s="1"/>
  <c r="AF149" i="16"/>
  <c r="AE149" i="16"/>
  <c r="J155" i="18" s="1"/>
  <c r="AA149" i="16"/>
  <c r="F155" i="18" s="1"/>
  <c r="X149" i="16"/>
  <c r="C155" i="18" s="1"/>
  <c r="AC149" i="16"/>
  <c r="H155" i="18" s="1"/>
  <c r="Y149" i="16"/>
  <c r="D155" i="18" s="1"/>
  <c r="Z149" i="16"/>
  <c r="E155" i="18" s="1"/>
  <c r="AA415" i="16"/>
  <c r="AC415" i="16"/>
  <c r="AE415" i="16"/>
  <c r="J21" i="19" s="1"/>
  <c r="Z415" i="16"/>
  <c r="E21" i="19" s="1"/>
  <c r="AD415" i="16"/>
  <c r="Y415" i="16"/>
  <c r="X415" i="16"/>
  <c r="AF415" i="16"/>
  <c r="AB415" i="16"/>
  <c r="Z145" i="16"/>
  <c r="E151" i="18" s="1"/>
  <c r="AB145" i="16"/>
  <c r="G151" i="18" s="1"/>
  <c r="AC145" i="16"/>
  <c r="H151" i="18" s="1"/>
  <c r="Y145" i="16"/>
  <c r="D151" i="18" s="1"/>
  <c r="AE145" i="16"/>
  <c r="J151" i="18" s="1"/>
  <c r="AA145" i="16"/>
  <c r="F151" i="18" s="1"/>
  <c r="X145" i="16"/>
  <c r="C151" i="18" s="1"/>
  <c r="AD145" i="16"/>
  <c r="I151" i="18" s="1"/>
  <c r="AF145" i="16"/>
  <c r="AB458" i="16"/>
  <c r="G64" i="19" s="1"/>
  <c r="AC458" i="16"/>
  <c r="H64" i="19" s="1"/>
  <c r="X458" i="16"/>
  <c r="C64" i="19" s="1"/>
  <c r="Y458" i="16"/>
  <c r="D64" i="19" s="1"/>
  <c r="AE458" i="16"/>
  <c r="J64" i="19" s="1"/>
  <c r="Z458" i="16"/>
  <c r="E64" i="19" s="1"/>
  <c r="AD458" i="16"/>
  <c r="I64" i="19" s="1"/>
  <c r="AF458" i="16"/>
  <c r="AA458" i="16"/>
  <c r="F64" i="19" s="1"/>
  <c r="Z445" i="16"/>
  <c r="E51" i="19" s="1"/>
  <c r="AD445" i="16"/>
  <c r="Y445" i="16"/>
  <c r="AB445" i="16"/>
  <c r="AC445" i="16"/>
  <c r="AE445" i="16"/>
  <c r="J51" i="19" s="1"/>
  <c r="X445" i="16"/>
  <c r="AA445" i="16"/>
  <c r="AF445" i="16"/>
  <c r="AE602" i="16"/>
  <c r="J8" i="20" s="1"/>
  <c r="Z602" i="16"/>
  <c r="E8" i="20" s="1"/>
  <c r="AB602" i="16"/>
  <c r="AA602" i="16"/>
  <c r="Y602" i="16"/>
  <c r="AC602" i="16"/>
  <c r="AD602" i="16"/>
  <c r="AF602" i="16"/>
  <c r="X602" i="16"/>
  <c r="AB550" i="16"/>
  <c r="G156" i="19" s="1"/>
  <c r="AC550" i="16"/>
  <c r="H156" i="19" s="1"/>
  <c r="AE550" i="16"/>
  <c r="J156" i="19" s="1"/>
  <c r="AA550" i="16"/>
  <c r="F156" i="19" s="1"/>
  <c r="Y550" i="16"/>
  <c r="D156" i="19" s="1"/>
  <c r="Z550" i="16"/>
  <c r="E156" i="19" s="1"/>
  <c r="X550" i="16"/>
  <c r="C156" i="19" s="1"/>
  <c r="AF550" i="16"/>
  <c r="AD550" i="16"/>
  <c r="I156" i="19" s="1"/>
  <c r="Y341" i="16"/>
  <c r="D147" i="17" s="1"/>
  <c r="AA53" i="16"/>
  <c r="F59" i="18" s="1"/>
  <c r="Y53" i="16"/>
  <c r="D59" i="18" s="1"/>
  <c r="X53" i="16"/>
  <c r="C59" i="18" s="1"/>
  <c r="AF53" i="16"/>
  <c r="AB53" i="16"/>
  <c r="G59" i="18" s="1"/>
  <c r="AE53" i="16"/>
  <c r="J59" i="18" s="1"/>
  <c r="AD53" i="16"/>
  <c r="I59" i="18" s="1"/>
  <c r="Z53" i="16"/>
  <c r="E59" i="18" s="1"/>
  <c r="AC53" i="16"/>
  <c r="H59" i="18" s="1"/>
  <c r="AA748" i="16"/>
  <c r="F154" i="20" s="1"/>
  <c r="AD748" i="16"/>
  <c r="I154" i="20" s="1"/>
  <c r="Z748" i="16"/>
  <c r="E154" i="20" s="1"/>
  <c r="X748" i="16"/>
  <c r="C154" i="20" s="1"/>
  <c r="Y748" i="16"/>
  <c r="D154" i="20" s="1"/>
  <c r="AF748" i="16"/>
  <c r="AE748" i="16"/>
  <c r="J154" i="20" s="1"/>
  <c r="AB748" i="16"/>
  <c r="G154" i="20" s="1"/>
  <c r="AE753" i="16"/>
  <c r="J159" i="20" s="1"/>
  <c r="AB665" i="16"/>
  <c r="G71" i="20" s="1"/>
  <c r="AE665" i="16"/>
  <c r="J71" i="20" s="1"/>
  <c r="AA665" i="16"/>
  <c r="F71" i="20" s="1"/>
  <c r="Y665" i="16"/>
  <c r="D71" i="20" s="1"/>
  <c r="AF665" i="16"/>
  <c r="X665" i="16"/>
  <c r="C71" i="20" s="1"/>
  <c r="Z665" i="16"/>
  <c r="E71" i="20" s="1"/>
  <c r="AD665" i="16"/>
  <c r="I71" i="20" s="1"/>
  <c r="AC665" i="16"/>
  <c r="H71" i="20" s="1"/>
  <c r="AD305" i="16"/>
  <c r="I111" i="17" s="1"/>
  <c r="Z305" i="16"/>
  <c r="E111" i="17" s="1"/>
  <c r="AF504" i="16"/>
  <c r="AC504" i="16"/>
  <c r="H110" i="19" s="1"/>
  <c r="Y504" i="16"/>
  <c r="D110" i="19" s="1"/>
  <c r="AD504" i="16"/>
  <c r="I110" i="19" s="1"/>
  <c r="AA504" i="16"/>
  <c r="F110" i="19" s="1"/>
  <c r="AE504" i="16"/>
  <c r="J110" i="19" s="1"/>
  <c r="Z504" i="16"/>
  <c r="E110" i="19" s="1"/>
  <c r="AD229" i="16"/>
  <c r="AD710" i="16"/>
  <c r="I116" i="20" s="1"/>
  <c r="AC710" i="16"/>
  <c r="H116" i="20" s="1"/>
  <c r="X710" i="16"/>
  <c r="C116" i="20" s="1"/>
  <c r="Z789" i="16"/>
  <c r="E195" i="20" s="1"/>
  <c r="X789" i="16"/>
  <c r="C195" i="20" s="1"/>
  <c r="AB781" i="16"/>
  <c r="G187" i="20" s="1"/>
  <c r="X781" i="16"/>
  <c r="C187" i="20" s="1"/>
  <c r="Z781" i="16"/>
  <c r="E187" i="20" s="1"/>
  <c r="AC781" i="16"/>
  <c r="H187" i="20" s="1"/>
  <c r="S557" i="16"/>
  <c r="AB557" i="16" s="1"/>
  <c r="G163" i="19" s="1"/>
  <c r="U534" i="16"/>
  <c r="Q51" i="16"/>
  <c r="R798" i="16"/>
  <c r="AE138" i="16"/>
  <c r="J144" i="18" s="1"/>
  <c r="AA138" i="16"/>
  <c r="F144" i="18" s="1"/>
  <c r="Y138" i="16"/>
  <c r="D144" i="18" s="1"/>
  <c r="AC138" i="16"/>
  <c r="H144" i="18" s="1"/>
  <c r="AD138" i="16"/>
  <c r="I144" i="18" s="1"/>
  <c r="Z138" i="16"/>
  <c r="E144" i="18" s="1"/>
  <c r="AB138" i="16"/>
  <c r="G144" i="18" s="1"/>
  <c r="X138" i="16"/>
  <c r="C144" i="18" s="1"/>
  <c r="AF138" i="16"/>
  <c r="Z378" i="16"/>
  <c r="E184" i="17" s="1"/>
  <c r="AD378" i="16"/>
  <c r="I184" i="17" s="1"/>
  <c r="AC378" i="16"/>
  <c r="H184" i="17" s="1"/>
  <c r="AE378" i="16"/>
  <c r="J184" i="17" s="1"/>
  <c r="X378" i="16"/>
  <c r="C184" i="17" s="1"/>
  <c r="AA378" i="16"/>
  <c r="F184" i="17" s="1"/>
  <c r="Y378" i="16"/>
  <c r="D184" i="17" s="1"/>
  <c r="AF378" i="16"/>
  <c r="AB378" i="16"/>
  <c r="G184" i="17" s="1"/>
  <c r="X442" i="16"/>
  <c r="C48" i="19" s="1"/>
  <c r="AC442" i="16"/>
  <c r="H48" i="19" s="1"/>
  <c r="AF442" i="16"/>
  <c r="Z442" i="16"/>
  <c r="E48" i="19" s="1"/>
  <c r="AA442" i="16"/>
  <c r="F48" i="19" s="1"/>
  <c r="AE442" i="16"/>
  <c r="J48" i="19" s="1"/>
  <c r="AD442" i="16"/>
  <c r="I48" i="19" s="1"/>
  <c r="Y442" i="16"/>
  <c r="D48" i="19" s="1"/>
  <c r="AE525" i="16"/>
  <c r="J131" i="19" s="1"/>
  <c r="Z525" i="16"/>
  <c r="E131" i="19" s="1"/>
  <c r="AB525" i="16"/>
  <c r="G131" i="19" s="1"/>
  <c r="X525" i="16"/>
  <c r="C131" i="19" s="1"/>
  <c r="AC525" i="16"/>
  <c r="H131" i="19" s="1"/>
  <c r="AD525" i="16"/>
  <c r="I131" i="19" s="1"/>
  <c r="Y525" i="16"/>
  <c r="D131" i="19" s="1"/>
  <c r="AA525" i="16"/>
  <c r="F131" i="19" s="1"/>
  <c r="AF525" i="16"/>
  <c r="Z581" i="16"/>
  <c r="E187" i="19" s="1"/>
  <c r="AB581" i="16"/>
  <c r="G187" i="19" s="1"/>
  <c r="AF581" i="16"/>
  <c r="AD581" i="16"/>
  <c r="I187" i="19" s="1"/>
  <c r="Y581" i="16"/>
  <c r="D187" i="19" s="1"/>
  <c r="AE581" i="16"/>
  <c r="J187" i="19" s="1"/>
  <c r="AA581" i="16"/>
  <c r="F187" i="19" s="1"/>
  <c r="X581" i="16"/>
  <c r="C187" i="19" s="1"/>
  <c r="AC581" i="16"/>
  <c r="H187" i="19" s="1"/>
  <c r="AA488" i="16"/>
  <c r="F94" i="19" s="1"/>
  <c r="AC488" i="16"/>
  <c r="H94" i="19" s="1"/>
  <c r="AF488" i="16"/>
  <c r="AB488" i="16"/>
  <c r="G94" i="19" s="1"/>
  <c r="Z488" i="16"/>
  <c r="E94" i="19" s="1"/>
  <c r="AD488" i="16"/>
  <c r="I94" i="19" s="1"/>
  <c r="AE488" i="16"/>
  <c r="J94" i="19" s="1"/>
  <c r="X488" i="16"/>
  <c r="C94" i="19" s="1"/>
  <c r="Y488" i="16"/>
  <c r="D94" i="19" s="1"/>
  <c r="Z320" i="16"/>
  <c r="E126" i="17" s="1"/>
  <c r="AD320" i="16"/>
  <c r="I126" i="17" s="1"/>
  <c r="AB320" i="16"/>
  <c r="G126" i="17" s="1"/>
  <c r="AF320" i="16"/>
  <c r="AE320" i="16"/>
  <c r="J126" i="17" s="1"/>
  <c r="Y320" i="16"/>
  <c r="D126" i="17" s="1"/>
  <c r="X320" i="16"/>
  <c r="C126" i="17" s="1"/>
  <c r="AC320" i="16"/>
  <c r="H126" i="17" s="1"/>
  <c r="AA320" i="16"/>
  <c r="F126" i="17" s="1"/>
  <c r="AD593" i="16"/>
  <c r="I199" i="19" s="1"/>
  <c r="AA593" i="16"/>
  <c r="F199" i="19" s="1"/>
  <c r="AF593" i="16"/>
  <c r="AC593" i="16"/>
  <c r="H199" i="19" s="1"/>
  <c r="AE593" i="16"/>
  <c r="J199" i="19" s="1"/>
  <c r="X593" i="16"/>
  <c r="C199" i="19" s="1"/>
  <c r="Z593" i="16"/>
  <c r="E199" i="19" s="1"/>
  <c r="AB593" i="16"/>
  <c r="G199" i="19" s="1"/>
  <c r="Y593" i="16"/>
  <c r="D199" i="19" s="1"/>
  <c r="Z168" i="16"/>
  <c r="E174" i="18" s="1"/>
  <c r="AE168" i="16"/>
  <c r="J174" i="18" s="1"/>
  <c r="AF168" i="16"/>
  <c r="AC168" i="16"/>
  <c r="H174" i="18" s="1"/>
  <c r="X168" i="16"/>
  <c r="C174" i="18" s="1"/>
  <c r="AA168" i="16"/>
  <c r="F174" i="18" s="1"/>
  <c r="Y168" i="16"/>
  <c r="D174" i="18" s="1"/>
  <c r="AB168" i="16"/>
  <c r="G174" i="18" s="1"/>
  <c r="AD168" i="16"/>
  <c r="I174" i="18" s="1"/>
  <c r="AB140" i="16"/>
  <c r="G146" i="18" s="1"/>
  <c r="Y140" i="16"/>
  <c r="D146" i="18" s="1"/>
  <c r="AD140" i="16"/>
  <c r="I146" i="18" s="1"/>
  <c r="AA140" i="16"/>
  <c r="F146" i="18" s="1"/>
  <c r="AC140" i="16"/>
  <c r="H146" i="18" s="1"/>
  <c r="AE140" i="16"/>
  <c r="J146" i="18" s="1"/>
  <c r="AF140" i="16"/>
  <c r="X140" i="16"/>
  <c r="C146" i="18" s="1"/>
  <c r="Z140" i="16"/>
  <c r="E146" i="18" s="1"/>
  <c r="X439" i="16"/>
  <c r="AF439" i="16"/>
  <c r="AC439" i="16"/>
  <c r="Y439" i="16"/>
  <c r="Z439" i="16"/>
  <c r="E45" i="19" s="1"/>
  <c r="AA439" i="16"/>
  <c r="AD439" i="16"/>
  <c r="AB439" i="16"/>
  <c r="AE439" i="16"/>
  <c r="J45" i="19" s="1"/>
  <c r="AD403" i="16"/>
  <c r="AE403" i="16"/>
  <c r="J9" i="19" s="1"/>
  <c r="X403" i="16"/>
  <c r="Z403" i="16"/>
  <c r="E9" i="19" s="1"/>
  <c r="AA403" i="16"/>
  <c r="AC403" i="16"/>
  <c r="AB403" i="16"/>
  <c r="Y403" i="16"/>
  <c r="AF403" i="16"/>
  <c r="Z634" i="16"/>
  <c r="E40" i="20" s="1"/>
  <c r="Y634" i="16"/>
  <c r="D40" i="20" s="1"/>
  <c r="AE634" i="16"/>
  <c r="J40" i="20" s="1"/>
  <c r="X634" i="16"/>
  <c r="C40" i="20" s="1"/>
  <c r="AF634" i="16"/>
  <c r="AC634" i="16"/>
  <c r="H40" i="20" s="1"/>
  <c r="AA634" i="16"/>
  <c r="F40" i="20" s="1"/>
  <c r="AD634" i="16"/>
  <c r="I40" i="20" s="1"/>
  <c r="Z623" i="16"/>
  <c r="E29" i="20" s="1"/>
  <c r="X623" i="16"/>
  <c r="Y623" i="16"/>
  <c r="AF623" i="16"/>
  <c r="AD623" i="16"/>
  <c r="AE623" i="16"/>
  <c r="J29" i="20" s="1"/>
  <c r="AB623" i="16"/>
  <c r="AA623" i="16"/>
  <c r="AC623" i="16"/>
  <c r="AB542" i="16"/>
  <c r="G148" i="19" s="1"/>
  <c r="AF542" i="16"/>
  <c r="Y542" i="16"/>
  <c r="D148" i="19" s="1"/>
  <c r="Z542" i="16"/>
  <c r="E148" i="19" s="1"/>
  <c r="AE542" i="16"/>
  <c r="J148" i="19" s="1"/>
  <c r="AC542" i="16"/>
  <c r="H148" i="19" s="1"/>
  <c r="AD542" i="16"/>
  <c r="I148" i="19" s="1"/>
  <c r="X542" i="16"/>
  <c r="C148" i="19" s="1"/>
  <c r="AA542" i="16"/>
  <c r="F148" i="19" s="1"/>
  <c r="Z417" i="16"/>
  <c r="E23" i="19" s="1"/>
  <c r="X417" i="16"/>
  <c r="AB417" i="16"/>
  <c r="AD417" i="16"/>
  <c r="AC417" i="16"/>
  <c r="AE417" i="16"/>
  <c r="J23" i="19" s="1"/>
  <c r="AF417" i="16"/>
  <c r="AA417" i="16"/>
  <c r="Y417" i="16"/>
  <c r="AB733" i="16"/>
  <c r="G139" i="20" s="1"/>
  <c r="AA733" i="16"/>
  <c r="F139" i="20" s="1"/>
  <c r="AF733" i="16"/>
  <c r="Z733" i="16"/>
  <c r="E139" i="20" s="1"/>
  <c r="AE733" i="16"/>
  <c r="J139" i="20" s="1"/>
  <c r="AC733" i="16"/>
  <c r="H139" i="20" s="1"/>
  <c r="Y733" i="16"/>
  <c r="D139" i="20" s="1"/>
  <c r="AD733" i="16"/>
  <c r="I139" i="20" s="1"/>
  <c r="X733" i="16"/>
  <c r="C139" i="20" s="1"/>
  <c r="AE228" i="16"/>
  <c r="J34" i="17" s="1"/>
  <c r="Y228" i="16"/>
  <c r="AD228" i="16"/>
  <c r="AB228" i="16"/>
  <c r="Z228" i="16"/>
  <c r="E34" i="17" s="1"/>
  <c r="AC228" i="16"/>
  <c r="X228" i="16"/>
  <c r="AF228" i="16"/>
  <c r="AA228" i="16"/>
  <c r="AD648" i="16"/>
  <c r="X648" i="16"/>
  <c r="AF648" i="16"/>
  <c r="AC648" i="16"/>
  <c r="AB648" i="16"/>
  <c r="AA648" i="16"/>
  <c r="AE648" i="16"/>
  <c r="J54" i="20" s="1"/>
  <c r="Y648" i="16"/>
  <c r="Z648" i="16"/>
  <c r="E54" i="20" s="1"/>
  <c r="AC210" i="16"/>
  <c r="Z210" i="16"/>
  <c r="E16" i="17" s="1"/>
  <c r="AB210" i="16"/>
  <c r="AD210" i="16"/>
  <c r="Y210" i="16"/>
  <c r="AF210" i="16"/>
  <c r="AE210" i="16"/>
  <c r="J16" i="17" s="1"/>
  <c r="X210" i="16"/>
  <c r="AA210" i="16"/>
  <c r="X716" i="16"/>
  <c r="C122" i="20" s="1"/>
  <c r="Y716" i="16"/>
  <c r="D122" i="20" s="1"/>
  <c r="AA716" i="16"/>
  <c r="F122" i="20" s="1"/>
  <c r="AE716" i="16"/>
  <c r="J122" i="20" s="1"/>
  <c r="AF716" i="16"/>
  <c r="Z716" i="16"/>
  <c r="E122" i="20" s="1"/>
  <c r="AD716" i="16"/>
  <c r="I122" i="20" s="1"/>
  <c r="AD19" i="16"/>
  <c r="Z19" i="16"/>
  <c r="E25" i="18" s="1"/>
  <c r="AB19" i="16"/>
  <c r="AA19" i="16"/>
  <c r="Y19" i="16"/>
  <c r="AE19" i="16"/>
  <c r="J25" i="18" s="1"/>
  <c r="X19" i="16"/>
  <c r="AF19" i="16"/>
  <c r="AC19" i="16"/>
  <c r="AD388" i="16"/>
  <c r="I194" i="17" s="1"/>
  <c r="AA388" i="16"/>
  <c r="F194" i="17" s="1"/>
  <c r="AE388" i="16"/>
  <c r="J194" i="17" s="1"/>
  <c r="Z388" i="16"/>
  <c r="E194" i="17" s="1"/>
  <c r="X388" i="16"/>
  <c r="C194" i="17" s="1"/>
  <c r="AF388" i="16"/>
  <c r="AB388" i="16"/>
  <c r="G194" i="17" s="1"/>
  <c r="Y388" i="16"/>
  <c r="D194" i="17" s="1"/>
  <c r="AC388" i="16"/>
  <c r="H194" i="17" s="1"/>
  <c r="AE708" i="16"/>
  <c r="J114" i="20" s="1"/>
  <c r="AC708" i="16"/>
  <c r="H114" i="20" s="1"/>
  <c r="AA708" i="16"/>
  <c r="F114" i="20" s="1"/>
  <c r="AB708" i="16"/>
  <c r="G114" i="20" s="1"/>
  <c r="AF708" i="16"/>
  <c r="Y708" i="16"/>
  <c r="D114" i="20" s="1"/>
  <c r="AD708" i="16"/>
  <c r="I114" i="20" s="1"/>
  <c r="X708" i="16"/>
  <c r="C114" i="20" s="1"/>
  <c r="Z708" i="16"/>
  <c r="E114" i="20" s="1"/>
  <c r="AB299" i="16"/>
  <c r="G105" i="17" s="1"/>
  <c r="AE299" i="16"/>
  <c r="J105" i="17" s="1"/>
  <c r="AC299" i="16"/>
  <c r="H105" i="17" s="1"/>
  <c r="Z299" i="16"/>
  <c r="E105" i="17" s="1"/>
  <c r="Y299" i="16"/>
  <c r="D105" i="17" s="1"/>
  <c r="AD299" i="16"/>
  <c r="I105" i="17" s="1"/>
  <c r="X299" i="16"/>
  <c r="C105" i="17" s="1"/>
  <c r="AF299" i="16"/>
  <c r="AA299" i="16"/>
  <c r="F105" i="17" s="1"/>
  <c r="AA86" i="16"/>
  <c r="F92" i="18" s="1"/>
  <c r="AF86" i="16"/>
  <c r="AE86" i="16"/>
  <c r="J92" i="18" s="1"/>
  <c r="X86" i="16"/>
  <c r="C92" i="18" s="1"/>
  <c r="Z86" i="16"/>
  <c r="E92" i="18" s="1"/>
  <c r="AB86" i="16"/>
  <c r="G92" i="18" s="1"/>
  <c r="AD86" i="16"/>
  <c r="I92" i="18" s="1"/>
  <c r="Y86" i="16"/>
  <c r="D92" i="18" s="1"/>
  <c r="X756" i="16"/>
  <c r="C162" i="20" s="1"/>
  <c r="AC756" i="16"/>
  <c r="H162" i="20" s="1"/>
  <c r="AF756" i="16"/>
  <c r="Y756" i="16"/>
  <c r="D162" i="20" s="1"/>
  <c r="AA756" i="16"/>
  <c r="F162" i="20" s="1"/>
  <c r="Z756" i="16"/>
  <c r="E162" i="20" s="1"/>
  <c r="AE756" i="16"/>
  <c r="J162" i="20" s="1"/>
  <c r="AD756" i="16"/>
  <c r="I162" i="20" s="1"/>
  <c r="X222" i="16"/>
  <c r="AA222" i="16"/>
  <c r="AE222" i="16"/>
  <c r="J28" i="17" s="1"/>
  <c r="AF222" i="16"/>
  <c r="Z222" i="16"/>
  <c r="E28" i="17" s="1"/>
  <c r="AD222" i="16"/>
  <c r="Y222" i="16"/>
  <c r="AC222" i="16"/>
  <c r="AC37" i="16"/>
  <c r="AA37" i="16"/>
  <c r="AB37" i="16"/>
  <c r="Z37" i="16"/>
  <c r="E43" i="18" s="1"/>
  <c r="Y37" i="16"/>
  <c r="AF37" i="16"/>
  <c r="X37" i="16"/>
  <c r="AD37" i="16"/>
  <c r="AE37" i="16"/>
  <c r="J43" i="18" s="1"/>
  <c r="AD114" i="16"/>
  <c r="I120" i="18" s="1"/>
  <c r="AF114" i="16"/>
  <c r="Z114" i="16"/>
  <c r="E120" i="18" s="1"/>
  <c r="Y114" i="16"/>
  <c r="D120" i="18" s="1"/>
  <c r="AB114" i="16"/>
  <c r="G120" i="18" s="1"/>
  <c r="AE114" i="16"/>
  <c r="J120" i="18" s="1"/>
  <c r="X114" i="16"/>
  <c r="C120" i="18" s="1"/>
  <c r="AA114" i="16"/>
  <c r="F120" i="18" s="1"/>
  <c r="AC114" i="16"/>
  <c r="H120" i="18" s="1"/>
  <c r="AF624" i="16"/>
  <c r="Z624" i="16"/>
  <c r="E30" i="20" s="1"/>
  <c r="AD624" i="16"/>
  <c r="AA624" i="16"/>
  <c r="AC624" i="16"/>
  <c r="AE624" i="16"/>
  <c r="J30" i="20" s="1"/>
  <c r="X624" i="16"/>
  <c r="Y624" i="16"/>
  <c r="AC79" i="16"/>
  <c r="H85" i="18" s="1"/>
  <c r="Z79" i="16"/>
  <c r="E85" i="18" s="1"/>
  <c r="AD79" i="16"/>
  <c r="I85" i="18" s="1"/>
  <c r="AE79" i="16"/>
  <c r="J85" i="18" s="1"/>
  <c r="AF79" i="16"/>
  <c r="X79" i="16"/>
  <c r="C85" i="18" s="1"/>
  <c r="Y79" i="16"/>
  <c r="D85" i="18" s="1"/>
  <c r="AA79" i="16"/>
  <c r="F85" i="18" s="1"/>
  <c r="AB79" i="16"/>
  <c r="G85" i="18" s="1"/>
  <c r="X491" i="16"/>
  <c r="C97" i="19" s="1"/>
  <c r="Z491" i="16"/>
  <c r="E97" i="19" s="1"/>
  <c r="AC491" i="16"/>
  <c r="H97" i="19" s="1"/>
  <c r="AB491" i="16"/>
  <c r="G97" i="19" s="1"/>
  <c r="AD491" i="16"/>
  <c r="I97" i="19" s="1"/>
  <c r="AF491" i="16"/>
  <c r="Y491" i="16"/>
  <c r="D97" i="19" s="1"/>
  <c r="AE491" i="16"/>
  <c r="J97" i="19" s="1"/>
  <c r="AA491" i="16"/>
  <c r="F97" i="19" s="1"/>
  <c r="Y181" i="16"/>
  <c r="D187" i="18" s="1"/>
  <c r="X181" i="16"/>
  <c r="C187" i="18" s="1"/>
  <c r="AA181" i="16"/>
  <c r="F187" i="18" s="1"/>
  <c r="AD181" i="16"/>
  <c r="I187" i="18" s="1"/>
  <c r="Z181" i="16"/>
  <c r="E187" i="18" s="1"/>
  <c r="AB181" i="16"/>
  <c r="G187" i="18" s="1"/>
  <c r="AE181" i="16"/>
  <c r="J187" i="18" s="1"/>
  <c r="AF181" i="16"/>
  <c r="AC181" i="16"/>
  <c r="H187" i="18" s="1"/>
  <c r="AC747" i="16"/>
  <c r="H153" i="20" s="1"/>
  <c r="Z747" i="16"/>
  <c r="E153" i="20" s="1"/>
  <c r="X747" i="16"/>
  <c r="C153" i="20" s="1"/>
  <c r="Y747" i="16"/>
  <c r="D153" i="20" s="1"/>
  <c r="AD747" i="16"/>
  <c r="I153" i="20" s="1"/>
  <c r="AA747" i="16"/>
  <c r="F153" i="20" s="1"/>
  <c r="AE747" i="16"/>
  <c r="J153" i="20" s="1"/>
  <c r="AF747" i="16"/>
  <c r="AB570" i="16"/>
  <c r="G176" i="19" s="1"/>
  <c r="AA570" i="16"/>
  <c r="F176" i="19" s="1"/>
  <c r="AE570" i="16"/>
  <c r="J176" i="19" s="1"/>
  <c r="AF570" i="16"/>
  <c r="AD570" i="16"/>
  <c r="I176" i="19" s="1"/>
  <c r="Z570" i="16"/>
  <c r="E176" i="19" s="1"/>
  <c r="X570" i="16"/>
  <c r="C176" i="19" s="1"/>
  <c r="Y570" i="16"/>
  <c r="D176" i="19" s="1"/>
  <c r="AC395" i="16"/>
  <c r="H201" i="17" s="1"/>
  <c r="Z395" i="16"/>
  <c r="E201" i="17" s="1"/>
  <c r="AE395" i="16"/>
  <c r="J201" i="17" s="1"/>
  <c r="AB395" i="16"/>
  <c r="G201" i="17" s="1"/>
  <c r="AD395" i="16"/>
  <c r="I201" i="17" s="1"/>
  <c r="AA395" i="16"/>
  <c r="F201" i="17" s="1"/>
  <c r="AF395" i="16"/>
  <c r="Y395" i="16"/>
  <c r="D201" i="17" s="1"/>
  <c r="X395" i="16"/>
  <c r="C201" i="17" s="1"/>
  <c r="AC706" i="16"/>
  <c r="H112" i="20" s="1"/>
  <c r="AB706" i="16"/>
  <c r="G112" i="20" s="1"/>
  <c r="AA706" i="16"/>
  <c r="F112" i="20" s="1"/>
  <c r="Y706" i="16"/>
  <c r="D112" i="20" s="1"/>
  <c r="AF706" i="16"/>
  <c r="X706" i="16"/>
  <c r="C112" i="20" s="1"/>
  <c r="Z706" i="16"/>
  <c r="E112" i="20" s="1"/>
  <c r="AD706" i="16"/>
  <c r="I112" i="20" s="1"/>
  <c r="AE706" i="16"/>
  <c r="J112" i="20" s="1"/>
  <c r="Y283" i="16"/>
  <c r="D89" i="17" s="1"/>
  <c r="AC283" i="16"/>
  <c r="H89" i="17" s="1"/>
  <c r="Z283" i="16"/>
  <c r="E89" i="17" s="1"/>
  <c r="AA283" i="16"/>
  <c r="F89" i="17" s="1"/>
  <c r="AD283" i="16"/>
  <c r="I89" i="17" s="1"/>
  <c r="AF283" i="16"/>
  <c r="X283" i="16"/>
  <c r="C89" i="17" s="1"/>
  <c r="AE283" i="16"/>
  <c r="J89" i="17" s="1"/>
  <c r="AB283" i="16"/>
  <c r="G89" i="17" s="1"/>
  <c r="Z33" i="16"/>
  <c r="E39" i="18" s="1"/>
  <c r="Y33" i="16"/>
  <c r="AD33" i="16"/>
  <c r="X33" i="16"/>
  <c r="AA33" i="16"/>
  <c r="AB33" i="16"/>
  <c r="AF33" i="16"/>
  <c r="AE33" i="16"/>
  <c r="J39" i="18" s="1"/>
  <c r="AC33" i="16"/>
  <c r="AE725" i="16"/>
  <c r="J131" i="20" s="1"/>
  <c r="AA725" i="16"/>
  <c r="F131" i="20" s="1"/>
  <c r="X725" i="16"/>
  <c r="C131" i="20" s="1"/>
  <c r="AB725" i="16"/>
  <c r="G131" i="20" s="1"/>
  <c r="AC725" i="16"/>
  <c r="H131" i="20" s="1"/>
  <c r="Y725" i="16"/>
  <c r="D131" i="20" s="1"/>
  <c r="AD725" i="16"/>
  <c r="I131" i="20" s="1"/>
  <c r="Z725" i="16"/>
  <c r="E131" i="20" s="1"/>
  <c r="AF725" i="16"/>
  <c r="AF432" i="16"/>
  <c r="AC432" i="16"/>
  <c r="Y432" i="16"/>
  <c r="AD432" i="16"/>
  <c r="AA432" i="16"/>
  <c r="Z432" i="16"/>
  <c r="E38" i="19" s="1"/>
  <c r="AB432" i="16"/>
  <c r="AE432" i="16"/>
  <c r="J38" i="19" s="1"/>
  <c r="X432" i="16"/>
  <c r="AF476" i="16"/>
  <c r="X476" i="16"/>
  <c r="C82" i="19" s="1"/>
  <c r="AE476" i="16"/>
  <c r="J82" i="19" s="1"/>
  <c r="Z476" i="16"/>
  <c r="E82" i="19" s="1"/>
  <c r="AA476" i="16"/>
  <c r="F82" i="19" s="1"/>
  <c r="Y476" i="16"/>
  <c r="D82" i="19" s="1"/>
  <c r="AB476" i="16"/>
  <c r="G82" i="19" s="1"/>
  <c r="AC476" i="16"/>
  <c r="H82" i="19" s="1"/>
  <c r="AD476" i="16"/>
  <c r="I82" i="19" s="1"/>
  <c r="AF47" i="16"/>
  <c r="AB47" i="16"/>
  <c r="Y47" i="16"/>
  <c r="AE47" i="16"/>
  <c r="J53" i="18" s="1"/>
  <c r="AA47" i="16"/>
  <c r="AD47" i="16"/>
  <c r="X47" i="16"/>
  <c r="AB253" i="16"/>
  <c r="G59" i="17" s="1"/>
  <c r="AF253" i="16"/>
  <c r="AC253" i="16"/>
  <c r="H59" i="17" s="1"/>
  <c r="AD253" i="16"/>
  <c r="I59" i="17" s="1"/>
  <c r="AA253" i="16"/>
  <c r="F59" i="17" s="1"/>
  <c r="Z253" i="16"/>
  <c r="E59" i="17" s="1"/>
  <c r="Y253" i="16"/>
  <c r="D59" i="17" s="1"/>
  <c r="X253" i="16"/>
  <c r="C59" i="17" s="1"/>
  <c r="AE253" i="16"/>
  <c r="J59" i="17" s="1"/>
  <c r="AB473" i="16"/>
  <c r="G79" i="19" s="1"/>
  <c r="Z473" i="16"/>
  <c r="E79" i="19" s="1"/>
  <c r="AD473" i="16"/>
  <c r="I79" i="19" s="1"/>
  <c r="AE473" i="16"/>
  <c r="J79" i="19" s="1"/>
  <c r="AA473" i="16"/>
  <c r="F79" i="19" s="1"/>
  <c r="AC473" i="16"/>
  <c r="H79" i="19" s="1"/>
  <c r="AF473" i="16"/>
  <c r="Y473" i="16"/>
  <c r="D79" i="19" s="1"/>
  <c r="X473" i="16"/>
  <c r="C79" i="19" s="1"/>
  <c r="Y459" i="16"/>
  <c r="D65" i="19" s="1"/>
  <c r="X459" i="16"/>
  <c r="C65" i="19" s="1"/>
  <c r="AA459" i="16"/>
  <c r="F65" i="19" s="1"/>
  <c r="AE459" i="16"/>
  <c r="J65" i="19" s="1"/>
  <c r="Z459" i="16"/>
  <c r="E65" i="19" s="1"/>
  <c r="AB459" i="16"/>
  <c r="G65" i="19" s="1"/>
  <c r="AF459" i="16"/>
  <c r="AD459" i="16"/>
  <c r="I65" i="19" s="1"/>
  <c r="AC459" i="16"/>
  <c r="H65" i="19" s="1"/>
  <c r="Y587" i="16"/>
  <c r="D193" i="19" s="1"/>
  <c r="AB587" i="16"/>
  <c r="G193" i="19" s="1"/>
  <c r="AD587" i="16"/>
  <c r="I193" i="19" s="1"/>
  <c r="AA587" i="16"/>
  <c r="F193" i="19" s="1"/>
  <c r="X587" i="16"/>
  <c r="C193" i="19" s="1"/>
  <c r="AF587" i="16"/>
  <c r="AE587" i="16"/>
  <c r="J193" i="19" s="1"/>
  <c r="Z587" i="16"/>
  <c r="E193" i="19" s="1"/>
  <c r="AC587" i="16"/>
  <c r="H193" i="19" s="1"/>
  <c r="X679" i="16"/>
  <c r="C85" i="20" s="1"/>
  <c r="AF679" i="16"/>
  <c r="AB679" i="16"/>
  <c r="G85" i="20" s="1"/>
  <c r="Z679" i="16"/>
  <c r="E85" i="20" s="1"/>
  <c r="Y679" i="16"/>
  <c r="D85" i="20" s="1"/>
  <c r="AC679" i="16"/>
  <c r="H85" i="20" s="1"/>
  <c r="AD679" i="16"/>
  <c r="I85" i="20" s="1"/>
  <c r="AE679" i="16"/>
  <c r="J85" i="20" s="1"/>
  <c r="AA679" i="16"/>
  <c r="F85" i="20" s="1"/>
  <c r="AB711" i="16"/>
  <c r="G117" i="20" s="1"/>
  <c r="Y711" i="16"/>
  <c r="D117" i="20" s="1"/>
  <c r="AA711" i="16"/>
  <c r="F117" i="20" s="1"/>
  <c r="AD711" i="16"/>
  <c r="I117" i="20" s="1"/>
  <c r="AE711" i="16"/>
  <c r="J117" i="20" s="1"/>
  <c r="X711" i="16"/>
  <c r="C117" i="20" s="1"/>
  <c r="Z711" i="16"/>
  <c r="E117" i="20" s="1"/>
  <c r="AF711" i="16"/>
  <c r="Y681" i="16"/>
  <c r="D87" i="20" s="1"/>
  <c r="Z681" i="16"/>
  <c r="E87" i="20" s="1"/>
  <c r="AF681" i="16"/>
  <c r="AD681" i="16"/>
  <c r="I87" i="20" s="1"/>
  <c r="AA681" i="16"/>
  <c r="F87" i="20" s="1"/>
  <c r="AE681" i="16"/>
  <c r="J87" i="20" s="1"/>
  <c r="AB681" i="16"/>
  <c r="G87" i="20" s="1"/>
  <c r="X681" i="16"/>
  <c r="C87" i="20" s="1"/>
  <c r="AB189" i="16"/>
  <c r="G195" i="18" s="1"/>
  <c r="AC189" i="16"/>
  <c r="H195" i="18" s="1"/>
  <c r="Y189" i="16"/>
  <c r="D195" i="18" s="1"/>
  <c r="Z189" i="16"/>
  <c r="E195" i="18" s="1"/>
  <c r="AE189" i="16"/>
  <c r="J195" i="18" s="1"/>
  <c r="AD189" i="16"/>
  <c r="I195" i="18" s="1"/>
  <c r="AF189" i="16"/>
  <c r="X189" i="16"/>
  <c r="C195" i="18" s="1"/>
  <c r="AA189" i="16"/>
  <c r="F195" i="18" s="1"/>
  <c r="AB384" i="16"/>
  <c r="G190" i="17" s="1"/>
  <c r="AD384" i="16"/>
  <c r="I190" i="17" s="1"/>
  <c r="Z384" i="16"/>
  <c r="E190" i="17" s="1"/>
  <c r="AF384" i="16"/>
  <c r="AA384" i="16"/>
  <c r="F190" i="17" s="1"/>
  <c r="X384" i="16"/>
  <c r="C190" i="17" s="1"/>
  <c r="AC384" i="16"/>
  <c r="H190" i="17" s="1"/>
  <c r="AE384" i="16"/>
  <c r="J190" i="17" s="1"/>
  <c r="Y384" i="16"/>
  <c r="D190" i="17" s="1"/>
  <c r="Y717" i="16"/>
  <c r="D123" i="20" s="1"/>
  <c r="Z717" i="16"/>
  <c r="E123" i="20" s="1"/>
  <c r="AA717" i="16"/>
  <c r="F123" i="20" s="1"/>
  <c r="AF717" i="16"/>
  <c r="AD717" i="16"/>
  <c r="I123" i="20" s="1"/>
  <c r="X717" i="16"/>
  <c r="C123" i="20" s="1"/>
  <c r="AE717" i="16"/>
  <c r="J123" i="20" s="1"/>
  <c r="Y751" i="16"/>
  <c r="D157" i="20" s="1"/>
  <c r="AD751" i="16"/>
  <c r="I157" i="20" s="1"/>
  <c r="X751" i="16"/>
  <c r="C157" i="20" s="1"/>
  <c r="Z751" i="16"/>
  <c r="E157" i="20" s="1"/>
  <c r="AF751" i="16"/>
  <c r="AE751" i="16"/>
  <c r="J157" i="20" s="1"/>
  <c r="AB751" i="16"/>
  <c r="G157" i="20" s="1"/>
  <c r="AC751" i="16"/>
  <c r="H157" i="20" s="1"/>
  <c r="AA751" i="16"/>
  <c r="F157" i="20" s="1"/>
  <c r="AA364" i="16"/>
  <c r="F170" i="17" s="1"/>
  <c r="X364" i="16"/>
  <c r="C170" i="17" s="1"/>
  <c r="Y364" i="16"/>
  <c r="D170" i="17" s="1"/>
  <c r="AF364" i="16"/>
  <c r="Z364" i="16"/>
  <c r="E170" i="17" s="1"/>
  <c r="AD364" i="16"/>
  <c r="I170" i="17" s="1"/>
  <c r="AB364" i="16"/>
  <c r="G170" i="17" s="1"/>
  <c r="AC364" i="16"/>
  <c r="H170" i="17" s="1"/>
  <c r="AE364" i="16"/>
  <c r="J170" i="17" s="1"/>
  <c r="AD387" i="16"/>
  <c r="I193" i="17" s="1"/>
  <c r="Y387" i="16"/>
  <c r="D193" i="17" s="1"/>
  <c r="AF387" i="16"/>
  <c r="X387" i="16"/>
  <c r="C193" i="17" s="1"/>
  <c r="AE387" i="16"/>
  <c r="J193" i="17" s="1"/>
  <c r="Z387" i="16"/>
  <c r="E193" i="17" s="1"/>
  <c r="AB387" i="16"/>
  <c r="G193" i="17" s="1"/>
  <c r="AA387" i="16"/>
  <c r="F193" i="17" s="1"/>
  <c r="AC742" i="16"/>
  <c r="H148" i="20" s="1"/>
  <c r="X742" i="16"/>
  <c r="C148" i="20" s="1"/>
  <c r="AF742" i="16"/>
  <c r="AB742" i="16"/>
  <c r="G148" i="20" s="1"/>
  <c r="AE742" i="16"/>
  <c r="J148" i="20" s="1"/>
  <c r="AD742" i="16"/>
  <c r="I148" i="20" s="1"/>
  <c r="Z742" i="16"/>
  <c r="E148" i="20" s="1"/>
  <c r="AA742" i="16"/>
  <c r="F148" i="20" s="1"/>
  <c r="Y742" i="16"/>
  <c r="D148" i="20" s="1"/>
  <c r="AA506" i="16"/>
  <c r="F112" i="19" s="1"/>
  <c r="X506" i="16"/>
  <c r="C112" i="19" s="1"/>
  <c r="AD506" i="16"/>
  <c r="I112" i="19" s="1"/>
  <c r="AC506" i="16"/>
  <c r="H112" i="19" s="1"/>
  <c r="AE506" i="16"/>
  <c r="J112" i="19" s="1"/>
  <c r="Z506" i="16"/>
  <c r="E112" i="19" s="1"/>
  <c r="AF506" i="16"/>
  <c r="Y506" i="16"/>
  <c r="D112" i="19" s="1"/>
  <c r="X661" i="16"/>
  <c r="C67" i="20" s="1"/>
  <c r="AE661" i="16"/>
  <c r="J67" i="20" s="1"/>
  <c r="Y661" i="16"/>
  <c r="D67" i="20" s="1"/>
  <c r="Z661" i="16"/>
  <c r="E67" i="20" s="1"/>
  <c r="AD661" i="16"/>
  <c r="I67" i="20" s="1"/>
  <c r="AB661" i="16"/>
  <c r="G67" i="20" s="1"/>
  <c r="AF661" i="16"/>
  <c r="AA661" i="16"/>
  <c r="F67" i="20" s="1"/>
  <c r="AC661" i="16"/>
  <c r="H67" i="20" s="1"/>
  <c r="X443" i="16"/>
  <c r="C49" i="19" s="1"/>
  <c r="AF443" i="16"/>
  <c r="Y443" i="16"/>
  <c r="D49" i="19" s="1"/>
  <c r="AC443" i="16"/>
  <c r="H49" i="19" s="1"/>
  <c r="AD443" i="16"/>
  <c r="I49" i="19" s="1"/>
  <c r="AB443" i="16"/>
  <c r="G49" i="19" s="1"/>
  <c r="Z443" i="16"/>
  <c r="E49" i="19" s="1"/>
  <c r="AE443" i="16"/>
  <c r="J49" i="19" s="1"/>
  <c r="AA443" i="16"/>
  <c r="F49" i="19" s="1"/>
  <c r="AD126" i="16"/>
  <c r="I132" i="18" s="1"/>
  <c r="AB126" i="16"/>
  <c r="G132" i="18" s="1"/>
  <c r="AC126" i="16"/>
  <c r="H132" i="18" s="1"/>
  <c r="AE126" i="16"/>
  <c r="J132" i="18" s="1"/>
  <c r="AF126" i="16"/>
  <c r="Z126" i="16"/>
  <c r="E132" i="18" s="1"/>
  <c r="Y126" i="16"/>
  <c r="D132" i="18" s="1"/>
  <c r="AA126" i="16"/>
  <c r="F132" i="18" s="1"/>
  <c r="X126" i="16"/>
  <c r="C132" i="18" s="1"/>
  <c r="AA216" i="16"/>
  <c r="X216" i="16"/>
  <c r="AF216" i="16"/>
  <c r="Z216" i="16"/>
  <c r="E22" i="17" s="1"/>
  <c r="AE216" i="16"/>
  <c r="J22" i="17" s="1"/>
  <c r="AB216" i="16"/>
  <c r="Y216" i="16"/>
  <c r="AD216" i="16"/>
  <c r="AC216" i="16"/>
  <c r="AC768" i="16"/>
  <c r="H174" i="20" s="1"/>
  <c r="AE17" i="16"/>
  <c r="J23" i="18" s="1"/>
  <c r="AB17" i="16"/>
  <c r="AC17" i="16"/>
  <c r="AF17" i="16"/>
  <c r="AA17" i="16"/>
  <c r="AD17" i="16"/>
  <c r="Y17" i="16"/>
  <c r="X17" i="16"/>
  <c r="Z17" i="16"/>
  <c r="E23" i="18" s="1"/>
  <c r="AF632" i="16"/>
  <c r="Y632" i="16"/>
  <c r="AB632" i="16"/>
  <c r="AA632" i="16"/>
  <c r="Z632" i="16"/>
  <c r="E38" i="20" s="1"/>
  <c r="AC632" i="16"/>
  <c r="AE632" i="16"/>
  <c r="J38" i="20" s="1"/>
  <c r="AD632" i="16"/>
  <c r="X632" i="16"/>
  <c r="AD316" i="16"/>
  <c r="I122" i="17" s="1"/>
  <c r="AB316" i="16"/>
  <c r="G122" i="17" s="1"/>
  <c r="AA316" i="16"/>
  <c r="F122" i="17" s="1"/>
  <c r="Y316" i="16"/>
  <c r="D122" i="17" s="1"/>
  <c r="Z316" i="16"/>
  <c r="E122" i="17" s="1"/>
  <c r="AE316" i="16"/>
  <c r="J122" i="17" s="1"/>
  <c r="AF316" i="16"/>
  <c r="AC316" i="16"/>
  <c r="H122" i="17" s="1"/>
  <c r="X316" i="16"/>
  <c r="C122" i="17" s="1"/>
  <c r="AF227" i="16"/>
  <c r="Z227" i="16"/>
  <c r="E33" i="17" s="1"/>
  <c r="AC147" i="16"/>
  <c r="H153" i="18" s="1"/>
  <c r="AD186" i="16"/>
  <c r="I192" i="18" s="1"/>
  <c r="AF186" i="16"/>
  <c r="AE186" i="16"/>
  <c r="J192" i="18" s="1"/>
  <c r="AA186" i="16"/>
  <c r="F192" i="18" s="1"/>
  <c r="X186" i="16"/>
  <c r="C192" i="18" s="1"/>
  <c r="Y186" i="16"/>
  <c r="D192" i="18" s="1"/>
  <c r="Z186" i="16"/>
  <c r="E192" i="18" s="1"/>
  <c r="AF524" i="16"/>
  <c r="AB524" i="16"/>
  <c r="G130" i="19" s="1"/>
  <c r="X524" i="16"/>
  <c r="C130" i="19" s="1"/>
  <c r="Y524" i="16"/>
  <c r="D130" i="19" s="1"/>
  <c r="Z524" i="16"/>
  <c r="E130" i="19" s="1"/>
  <c r="AD524" i="16"/>
  <c r="I130" i="19" s="1"/>
  <c r="AE524" i="16"/>
  <c r="J130" i="19" s="1"/>
  <c r="AA524" i="16"/>
  <c r="F130" i="19" s="1"/>
  <c r="AB729" i="16"/>
  <c r="G135" i="20" s="1"/>
  <c r="AC729" i="16"/>
  <c r="H135" i="20" s="1"/>
  <c r="AE729" i="16"/>
  <c r="J135" i="20" s="1"/>
  <c r="X729" i="16"/>
  <c r="C135" i="20" s="1"/>
  <c r="Z729" i="16"/>
  <c r="E135" i="20" s="1"/>
  <c r="Y729" i="16"/>
  <c r="D135" i="20" s="1"/>
  <c r="AD729" i="16"/>
  <c r="I135" i="20" s="1"/>
  <c r="AF729" i="16"/>
  <c r="AA729" i="16"/>
  <c r="F135" i="20" s="1"/>
  <c r="AB775" i="16"/>
  <c r="G181" i="20" s="1"/>
  <c r="AC775" i="16"/>
  <c r="H181" i="20" s="1"/>
  <c r="X775" i="16"/>
  <c r="C181" i="20" s="1"/>
  <c r="AE775" i="16"/>
  <c r="J181" i="20" s="1"/>
  <c r="AA775" i="16"/>
  <c r="F181" i="20" s="1"/>
  <c r="Y775" i="16"/>
  <c r="D181" i="20" s="1"/>
  <c r="AD775" i="16"/>
  <c r="I181" i="20" s="1"/>
  <c r="Z775" i="16"/>
  <c r="E181" i="20" s="1"/>
  <c r="AF775" i="16"/>
  <c r="Z614" i="16"/>
  <c r="E20" i="20" s="1"/>
  <c r="AC108" i="16"/>
  <c r="H114" i="18" s="1"/>
  <c r="Z800" i="16"/>
  <c r="E206" i="20" s="1"/>
  <c r="AC526" i="16"/>
  <c r="H132" i="19" s="1"/>
  <c r="AE630" i="16"/>
  <c r="J36" i="20" s="1"/>
  <c r="AF630" i="16"/>
  <c r="Z630" i="16"/>
  <c r="E36" i="20" s="1"/>
  <c r="X630" i="16"/>
  <c r="Y630" i="16"/>
  <c r="AD630" i="16"/>
  <c r="AC630" i="16"/>
  <c r="AA630" i="16"/>
  <c r="AB630" i="16"/>
  <c r="AF641" i="16"/>
  <c r="Z641" i="16"/>
  <c r="E47" i="20" s="1"/>
  <c r="AB641" i="16"/>
  <c r="AA641" i="16"/>
  <c r="AE641" i="16"/>
  <c r="J47" i="20" s="1"/>
  <c r="AC641" i="16"/>
  <c r="AD641" i="16"/>
  <c r="X641" i="16"/>
  <c r="Y641" i="16"/>
  <c r="Z697" i="16"/>
  <c r="E103" i="20" s="1"/>
  <c r="AD55" i="16"/>
  <c r="I61" i="18" s="1"/>
  <c r="AF55" i="16"/>
  <c r="Z55" i="16"/>
  <c r="E61" i="18" s="1"/>
  <c r="Y55" i="16"/>
  <c r="D61" i="18" s="1"/>
  <c r="AA55" i="16"/>
  <c r="F61" i="18" s="1"/>
  <c r="AB55" i="16"/>
  <c r="G61" i="18" s="1"/>
  <c r="AE55" i="16"/>
  <c r="J61" i="18" s="1"/>
  <c r="AC55" i="16"/>
  <c r="H61" i="18" s="1"/>
  <c r="X55" i="16"/>
  <c r="C61" i="18" s="1"/>
  <c r="AE655" i="16"/>
  <c r="J61" i="20" s="1"/>
  <c r="AC151" i="16"/>
  <c r="H157" i="18" s="1"/>
  <c r="Y151" i="16"/>
  <c r="D157" i="18" s="1"/>
  <c r="AE151" i="16"/>
  <c r="J157" i="18" s="1"/>
  <c r="Y413" i="16"/>
  <c r="X212" i="16"/>
  <c r="Y212" i="16"/>
  <c r="AB212" i="16"/>
  <c r="AE212" i="16"/>
  <c r="J18" i="17" s="1"/>
  <c r="AA212" i="16"/>
  <c r="AC212" i="16"/>
  <c r="Z212" i="16"/>
  <c r="E18" i="17" s="1"/>
  <c r="AF212" i="16"/>
  <c r="AD212" i="16"/>
  <c r="Z67" i="16"/>
  <c r="E73" i="18" s="1"/>
  <c r="Y67" i="16"/>
  <c r="D73" i="18" s="1"/>
  <c r="AD67" i="16"/>
  <c r="I73" i="18" s="1"/>
  <c r="AA67" i="16"/>
  <c r="F73" i="18" s="1"/>
  <c r="D217" i="8"/>
  <c r="N216" i="8"/>
  <c r="J217" i="21" s="1"/>
  <c r="AB456" i="16"/>
  <c r="G62" i="19" s="1"/>
  <c r="Z456" i="16"/>
  <c r="E62" i="19" s="1"/>
  <c r="AC456" i="16"/>
  <c r="H62" i="19" s="1"/>
  <c r="AF456" i="16"/>
  <c r="X456" i="16"/>
  <c r="C62" i="19" s="1"/>
  <c r="AE456" i="16"/>
  <c r="J62" i="19" s="1"/>
  <c r="AD456" i="16"/>
  <c r="I62" i="19" s="1"/>
  <c r="Y456" i="16"/>
  <c r="D62" i="19" s="1"/>
  <c r="AA456" i="16"/>
  <c r="F62" i="19" s="1"/>
  <c r="AE784" i="16"/>
  <c r="J190" i="20" s="1"/>
  <c r="AA784" i="16"/>
  <c r="F190" i="20" s="1"/>
  <c r="AF784" i="16"/>
  <c r="AB784" i="16"/>
  <c r="G190" i="20" s="1"/>
  <c r="Y784" i="16"/>
  <c r="D190" i="20" s="1"/>
  <c r="Z784" i="16"/>
  <c r="E190" i="20" s="1"/>
  <c r="X784" i="16"/>
  <c r="C190" i="20" s="1"/>
  <c r="AD784" i="16"/>
  <c r="I190" i="20" s="1"/>
  <c r="Y421" i="16"/>
  <c r="AC421" i="16"/>
  <c r="X421" i="16"/>
  <c r="AF421" i="16"/>
  <c r="AB421" i="16"/>
  <c r="AD421" i="16"/>
  <c r="AA421" i="16"/>
  <c r="Z421" i="16"/>
  <c r="E27" i="19" s="1"/>
  <c r="AE421" i="16"/>
  <c r="J27" i="19" s="1"/>
  <c r="X631" i="16"/>
  <c r="C37" i="20" s="1"/>
  <c r="AB631" i="16"/>
  <c r="G37" i="20" s="1"/>
  <c r="AA631" i="16"/>
  <c r="F37" i="20" s="1"/>
  <c r="Z631" i="16"/>
  <c r="E37" i="20" s="1"/>
  <c r="AC631" i="16"/>
  <c r="H37" i="20" s="1"/>
  <c r="AE631" i="16"/>
  <c r="J37" i="20" s="1"/>
  <c r="AF631" i="16"/>
  <c r="Y631" i="16"/>
  <c r="D37" i="20" s="1"/>
  <c r="AD631" i="16"/>
  <c r="I37" i="20" s="1"/>
  <c r="AC798" i="16"/>
  <c r="H204" i="20" s="1"/>
  <c r="AB798" i="16"/>
  <c r="G204" i="20" s="1"/>
  <c r="AE798" i="16"/>
  <c r="J204" i="20" s="1"/>
  <c r="AD798" i="16"/>
  <c r="I204" i="20" s="1"/>
  <c r="Y798" i="16"/>
  <c r="D204" i="20" s="1"/>
  <c r="X798" i="16"/>
  <c r="C204" i="20" s="1"/>
  <c r="Z798" i="16"/>
  <c r="E204" i="20" s="1"/>
  <c r="AF798" i="16"/>
  <c r="AA798" i="16"/>
  <c r="F204" i="20" s="1"/>
  <c r="Y707" i="16"/>
  <c r="D113" i="20" s="1"/>
  <c r="Z707" i="16"/>
  <c r="E113" i="20" s="1"/>
  <c r="AB707" i="16"/>
  <c r="G113" i="20" s="1"/>
  <c r="X707" i="16"/>
  <c r="C113" i="20" s="1"/>
  <c r="AF707" i="16"/>
  <c r="AC707" i="16"/>
  <c r="H113" i="20" s="1"/>
  <c r="AA707" i="16"/>
  <c r="F113" i="20" s="1"/>
  <c r="AD707" i="16"/>
  <c r="I113" i="20" s="1"/>
  <c r="AE707" i="16"/>
  <c r="J113" i="20" s="1"/>
  <c r="AB440" i="16"/>
  <c r="AC440" i="16"/>
  <c r="AF440" i="16"/>
  <c r="Z440" i="16"/>
  <c r="E46" i="19" s="1"/>
  <c r="AA440" i="16"/>
  <c r="X440" i="16"/>
  <c r="AE440" i="16"/>
  <c r="J46" i="19" s="1"/>
  <c r="Y440" i="16"/>
  <c r="AD440" i="16"/>
  <c r="AC530" i="16"/>
  <c r="H136" i="19" s="1"/>
  <c r="AE530" i="16"/>
  <c r="J136" i="19" s="1"/>
  <c r="AD530" i="16"/>
  <c r="I136" i="19" s="1"/>
  <c r="Z530" i="16"/>
  <c r="E136" i="19" s="1"/>
  <c r="AF530" i="16"/>
  <c r="AA530" i="16"/>
  <c r="F136" i="19" s="1"/>
  <c r="AB530" i="16"/>
  <c r="G136" i="19" s="1"/>
  <c r="Y530" i="16"/>
  <c r="D136" i="19" s="1"/>
  <c r="X530" i="16"/>
  <c r="C136" i="19" s="1"/>
  <c r="AF57" i="16"/>
  <c r="AD57" i="16"/>
  <c r="I63" i="18" s="1"/>
  <c r="AE57" i="16"/>
  <c r="J63" i="18" s="1"/>
  <c r="X57" i="16"/>
  <c r="C63" i="18" s="1"/>
  <c r="AA57" i="16"/>
  <c r="F63" i="18" s="1"/>
  <c r="AC57" i="16"/>
  <c r="H63" i="18" s="1"/>
  <c r="Z57" i="16"/>
  <c r="E63" i="18" s="1"/>
  <c r="AB57" i="16"/>
  <c r="G63" i="18" s="1"/>
  <c r="Y57" i="16"/>
  <c r="D63" i="18" s="1"/>
  <c r="Y799" i="16"/>
  <c r="D205" i="20" s="1"/>
  <c r="X799" i="16"/>
  <c r="C205" i="20" s="1"/>
  <c r="AD799" i="16"/>
  <c r="I205" i="20" s="1"/>
  <c r="AA799" i="16"/>
  <c r="F205" i="20" s="1"/>
  <c r="AC799" i="16"/>
  <c r="H205" i="20" s="1"/>
  <c r="AB799" i="16"/>
  <c r="G205" i="20" s="1"/>
  <c r="AF799" i="16"/>
  <c r="AE799" i="16"/>
  <c r="J205" i="20" s="1"/>
  <c r="Z799" i="16"/>
  <c r="E205" i="20" s="1"/>
  <c r="AF420" i="16"/>
  <c r="Z420" i="16"/>
  <c r="E26" i="19" s="1"/>
  <c r="AB420" i="16"/>
  <c r="AA420" i="16"/>
  <c r="AE420" i="16"/>
  <c r="J26" i="19" s="1"/>
  <c r="X420" i="16"/>
  <c r="AD420" i="16"/>
  <c r="AC420" i="16"/>
  <c r="Y420" i="16"/>
  <c r="Z66" i="16"/>
  <c r="E72" i="18" s="1"/>
  <c r="AA66" i="16"/>
  <c r="F72" i="18" s="1"/>
  <c r="AD66" i="16"/>
  <c r="I72" i="18" s="1"/>
  <c r="AE66" i="16"/>
  <c r="J72" i="18" s="1"/>
  <c r="X66" i="16"/>
  <c r="C72" i="18" s="1"/>
  <c r="AC66" i="16"/>
  <c r="H72" i="18" s="1"/>
  <c r="AF66" i="16"/>
  <c r="Y66" i="16"/>
  <c r="D72" i="18" s="1"/>
  <c r="AB66" i="16"/>
  <c r="G72" i="18" s="1"/>
  <c r="AD695" i="16"/>
  <c r="I101" i="20" s="1"/>
  <c r="AE695" i="16"/>
  <c r="J101" i="20" s="1"/>
  <c r="X695" i="16"/>
  <c r="C101" i="20" s="1"/>
  <c r="Y695" i="16"/>
  <c r="D101" i="20" s="1"/>
  <c r="AB695" i="16"/>
  <c r="G101" i="20" s="1"/>
  <c r="AA695" i="16"/>
  <c r="F101" i="20" s="1"/>
  <c r="AF695" i="16"/>
  <c r="AC695" i="16"/>
  <c r="H101" i="20" s="1"/>
  <c r="Z695" i="16"/>
  <c r="E101" i="20" s="1"/>
  <c r="AB236" i="16"/>
  <c r="Y236" i="16"/>
  <c r="AE236" i="16"/>
  <c r="J42" i="17" s="1"/>
  <c r="AA236" i="16"/>
  <c r="AD236" i="16"/>
  <c r="AC236" i="16"/>
  <c r="AF236" i="16"/>
  <c r="X236" i="16"/>
  <c r="Z236" i="16"/>
  <c r="E42" i="17" s="1"/>
  <c r="AF20" i="16"/>
  <c r="AA20" i="16"/>
  <c r="AB20" i="16"/>
  <c r="Z20" i="16"/>
  <c r="E26" i="18" s="1"/>
  <c r="AD20" i="16"/>
  <c r="AE20" i="16"/>
  <c r="J26" i="18" s="1"/>
  <c r="X20" i="16"/>
  <c r="Y20" i="16"/>
  <c r="AC20" i="16"/>
  <c r="AB540" i="16"/>
  <c r="G146" i="19" s="1"/>
  <c r="AE540" i="16"/>
  <c r="J146" i="19" s="1"/>
  <c r="AC540" i="16"/>
  <c r="H146" i="19" s="1"/>
  <c r="Y540" i="16"/>
  <c r="D146" i="19" s="1"/>
  <c r="AF540" i="16"/>
  <c r="Z540" i="16"/>
  <c r="E146" i="19" s="1"/>
  <c r="X540" i="16"/>
  <c r="C146" i="19" s="1"/>
  <c r="AD540" i="16"/>
  <c r="I146" i="19" s="1"/>
  <c r="AA540" i="16"/>
  <c r="F146" i="19" s="1"/>
  <c r="AD107" i="16"/>
  <c r="I113" i="18" s="1"/>
  <c r="AE107" i="16"/>
  <c r="J113" i="18" s="1"/>
  <c r="Y107" i="16"/>
  <c r="D113" i="18" s="1"/>
  <c r="AF107" i="16"/>
  <c r="AB107" i="16"/>
  <c r="G113" i="18" s="1"/>
  <c r="X107" i="16"/>
  <c r="C113" i="18" s="1"/>
  <c r="Z107" i="16"/>
  <c r="E113" i="18" s="1"/>
  <c r="AC107" i="16"/>
  <c r="H113" i="18" s="1"/>
  <c r="AA107" i="16"/>
  <c r="F113" i="18" s="1"/>
  <c r="AF478" i="16"/>
  <c r="Z478" i="16"/>
  <c r="E84" i="19" s="1"/>
  <c r="AD478" i="16"/>
  <c r="I84" i="19" s="1"/>
  <c r="AE478" i="16"/>
  <c r="J84" i="19" s="1"/>
  <c r="AB478" i="16"/>
  <c r="G84" i="19" s="1"/>
  <c r="AC478" i="16"/>
  <c r="H84" i="19" s="1"/>
  <c r="X478" i="16"/>
  <c r="C84" i="19" s="1"/>
  <c r="AA478" i="16"/>
  <c r="F84" i="19" s="1"/>
  <c r="Y478" i="16"/>
  <c r="D84" i="19" s="1"/>
  <c r="AA548" i="16"/>
  <c r="F154" i="19" s="1"/>
  <c r="Z548" i="16"/>
  <c r="E154" i="19" s="1"/>
  <c r="AE548" i="16"/>
  <c r="J154" i="19" s="1"/>
  <c r="X548" i="16"/>
  <c r="C154" i="19" s="1"/>
  <c r="AD548" i="16"/>
  <c r="I154" i="19" s="1"/>
  <c r="AB548" i="16"/>
  <c r="G154" i="19" s="1"/>
  <c r="Y548" i="16"/>
  <c r="D154" i="19" s="1"/>
  <c r="AF548" i="16"/>
  <c r="AC548" i="16"/>
  <c r="H154" i="19" s="1"/>
  <c r="AB690" i="16"/>
  <c r="G96" i="20" s="1"/>
  <c r="Z690" i="16"/>
  <c r="E96" i="20" s="1"/>
  <c r="AF690" i="16"/>
  <c r="AC690" i="16"/>
  <c r="H96" i="20" s="1"/>
  <c r="AD690" i="16"/>
  <c r="I96" i="20" s="1"/>
  <c r="AE690" i="16"/>
  <c r="J96" i="20" s="1"/>
  <c r="AA690" i="16"/>
  <c r="F96" i="20" s="1"/>
  <c r="X690" i="16"/>
  <c r="C96" i="20" s="1"/>
  <c r="Y690" i="16"/>
  <c r="D96" i="20" s="1"/>
  <c r="Z640" i="16"/>
  <c r="E46" i="20" s="1"/>
  <c r="AC640" i="16"/>
  <c r="AB640" i="16"/>
  <c r="AD640" i="16"/>
  <c r="Y640" i="16"/>
  <c r="X640" i="16"/>
  <c r="AF640" i="16"/>
  <c r="AA640" i="16"/>
  <c r="AE640" i="16"/>
  <c r="J46" i="20" s="1"/>
  <c r="Z209" i="16"/>
  <c r="E15" i="17" s="1"/>
  <c r="AC209" i="16"/>
  <c r="AE209" i="16"/>
  <c r="J15" i="17" s="1"/>
  <c r="Y209" i="16"/>
  <c r="AF209" i="16"/>
  <c r="X209" i="16"/>
  <c r="AA209" i="16"/>
  <c r="AD209" i="16"/>
  <c r="X383" i="16"/>
  <c r="C189" i="17" s="1"/>
  <c r="AB383" i="16"/>
  <c r="G189" i="17" s="1"/>
  <c r="AE383" i="16"/>
  <c r="J189" i="17" s="1"/>
  <c r="AA383" i="16"/>
  <c r="F189" i="17" s="1"/>
  <c r="AD383" i="16"/>
  <c r="I189" i="17" s="1"/>
  <c r="Y383" i="16"/>
  <c r="D189" i="17" s="1"/>
  <c r="AF383" i="16"/>
  <c r="Z383" i="16"/>
  <c r="E189" i="17" s="1"/>
  <c r="AC383" i="16"/>
  <c r="H189" i="17" s="1"/>
  <c r="AE448" i="16"/>
  <c r="J54" i="19" s="1"/>
  <c r="Z448" i="16"/>
  <c r="E54" i="19" s="1"/>
  <c r="AF448" i="16"/>
  <c r="Y448" i="16"/>
  <c r="D54" i="19" s="1"/>
  <c r="X448" i="16"/>
  <c r="C54" i="19" s="1"/>
  <c r="AD448" i="16"/>
  <c r="I54" i="19" s="1"/>
  <c r="AA448" i="16"/>
  <c r="F54" i="19" s="1"/>
  <c r="AC448" i="16"/>
  <c r="H54" i="19" s="1"/>
  <c r="AB448" i="16"/>
  <c r="G54" i="19" s="1"/>
  <c r="AC486" i="16"/>
  <c r="H92" i="19" s="1"/>
  <c r="Y486" i="16"/>
  <c r="D92" i="19" s="1"/>
  <c r="AA486" i="16"/>
  <c r="F92" i="19" s="1"/>
  <c r="X486" i="16"/>
  <c r="C92" i="19" s="1"/>
  <c r="Z486" i="16"/>
  <c r="E92" i="19" s="1"/>
  <c r="AE486" i="16"/>
  <c r="J92" i="19" s="1"/>
  <c r="AD486" i="16"/>
  <c r="I92" i="19" s="1"/>
  <c r="AF486" i="16"/>
  <c r="AA482" i="16"/>
  <c r="F88" i="19" s="1"/>
  <c r="Y482" i="16"/>
  <c r="D88" i="19" s="1"/>
  <c r="X482" i="16"/>
  <c r="C88" i="19" s="1"/>
  <c r="Z482" i="16"/>
  <c r="E88" i="19" s="1"/>
  <c r="AD482" i="16"/>
  <c r="I88" i="19" s="1"/>
  <c r="AC482" i="16"/>
  <c r="H88" i="19" s="1"/>
  <c r="AF482" i="16"/>
  <c r="AB482" i="16"/>
  <c r="G88" i="19" s="1"/>
  <c r="AE482" i="16"/>
  <c r="J88" i="19" s="1"/>
  <c r="AC663" i="16"/>
  <c r="H69" i="20" s="1"/>
  <c r="AA663" i="16"/>
  <c r="F69" i="20" s="1"/>
  <c r="AB663" i="16"/>
  <c r="G69" i="20" s="1"/>
  <c r="Y663" i="16"/>
  <c r="D69" i="20" s="1"/>
  <c r="AD663" i="16"/>
  <c r="I69" i="20" s="1"/>
  <c r="AE663" i="16"/>
  <c r="J69" i="20" s="1"/>
  <c r="Z663" i="16"/>
  <c r="E69" i="20" s="1"/>
  <c r="AF663" i="16"/>
  <c r="X663" i="16"/>
  <c r="C69" i="20" s="1"/>
  <c r="AF167" i="16"/>
  <c r="AA167" i="16"/>
  <c r="F173" i="18" s="1"/>
  <c r="AB167" i="16"/>
  <c r="G173" i="18" s="1"/>
  <c r="AD167" i="16"/>
  <c r="I173" i="18" s="1"/>
  <c r="Z167" i="16"/>
  <c r="E173" i="18" s="1"/>
  <c r="Y167" i="16"/>
  <c r="D173" i="18" s="1"/>
  <c r="AE167" i="16"/>
  <c r="J173" i="18" s="1"/>
  <c r="AC167" i="16"/>
  <c r="H173" i="18" s="1"/>
  <c r="X167" i="16"/>
  <c r="C173" i="18" s="1"/>
  <c r="AB532" i="16"/>
  <c r="G138" i="19" s="1"/>
  <c r="AF532" i="16"/>
  <c r="Y532" i="16"/>
  <c r="D138" i="19" s="1"/>
  <c r="AE532" i="16"/>
  <c r="J138" i="19" s="1"/>
  <c r="AD532" i="16"/>
  <c r="I138" i="19" s="1"/>
  <c r="AA532" i="16"/>
  <c r="F138" i="19" s="1"/>
  <c r="Z532" i="16"/>
  <c r="E138" i="19" s="1"/>
  <c r="X532" i="16"/>
  <c r="C138" i="19" s="1"/>
  <c r="Y575" i="16"/>
  <c r="D181" i="19" s="1"/>
  <c r="AC575" i="16"/>
  <c r="H181" i="19" s="1"/>
  <c r="AB575" i="16"/>
  <c r="G181" i="19" s="1"/>
  <c r="AD575" i="16"/>
  <c r="I181" i="19" s="1"/>
  <c r="Z575" i="16"/>
  <c r="E181" i="19" s="1"/>
  <c r="AA575" i="16"/>
  <c r="F181" i="19" s="1"/>
  <c r="X575" i="16"/>
  <c r="C181" i="19" s="1"/>
  <c r="AE575" i="16"/>
  <c r="J181" i="19" s="1"/>
  <c r="AF575" i="16"/>
  <c r="AD239" i="16"/>
  <c r="X239" i="16"/>
  <c r="AF239" i="16"/>
  <c r="AB239" i="16"/>
  <c r="AE239" i="16"/>
  <c r="J45" i="17" s="1"/>
  <c r="Z239" i="16"/>
  <c r="E45" i="17" s="1"/>
  <c r="AA239" i="16"/>
  <c r="AC239" i="16"/>
  <c r="Y239" i="16"/>
  <c r="Z660" i="16"/>
  <c r="E66" i="20" s="1"/>
  <c r="AE660" i="16"/>
  <c r="J66" i="20" s="1"/>
  <c r="AC660" i="16"/>
  <c r="H66" i="20" s="1"/>
  <c r="AD660" i="16"/>
  <c r="I66" i="20" s="1"/>
  <c r="AB660" i="16"/>
  <c r="G66" i="20" s="1"/>
  <c r="AF660" i="16"/>
  <c r="Y660" i="16"/>
  <c r="D66" i="20" s="1"/>
  <c r="X660" i="16"/>
  <c r="C66" i="20" s="1"/>
  <c r="AA660" i="16"/>
  <c r="F66" i="20" s="1"/>
  <c r="AD99" i="16"/>
  <c r="I105" i="18" s="1"/>
  <c r="Z99" i="16"/>
  <c r="E105" i="18" s="1"/>
  <c r="AC99" i="16"/>
  <c r="H105" i="18" s="1"/>
  <c r="Y99" i="16"/>
  <c r="D105" i="18" s="1"/>
  <c r="AB99" i="16"/>
  <c r="G105" i="18" s="1"/>
  <c r="X99" i="16"/>
  <c r="C105" i="18" s="1"/>
  <c r="AF99" i="16"/>
  <c r="AA99" i="16"/>
  <c r="F105" i="18" s="1"/>
  <c r="AE99" i="16"/>
  <c r="J105" i="18" s="1"/>
  <c r="Y356" i="16"/>
  <c r="D162" i="17" s="1"/>
  <c r="AB356" i="16"/>
  <c r="G162" i="17" s="1"/>
  <c r="AA356" i="16"/>
  <c r="F162" i="17" s="1"/>
  <c r="AE356" i="16"/>
  <c r="J162" i="17" s="1"/>
  <c r="AF356" i="16"/>
  <c r="AD356" i="16"/>
  <c r="I162" i="17" s="1"/>
  <c r="Z356" i="16"/>
  <c r="E162" i="17" s="1"/>
  <c r="AC356" i="16"/>
  <c r="H162" i="17" s="1"/>
  <c r="X356" i="16"/>
  <c r="C162" i="17" s="1"/>
  <c r="AB12" i="16"/>
  <c r="AA12" i="16"/>
  <c r="X12" i="16"/>
  <c r="AD12" i="16"/>
  <c r="Y12" i="16"/>
  <c r="Z12" i="16"/>
  <c r="E18" i="18" s="1"/>
  <c r="AC12" i="16"/>
  <c r="AF12" i="16"/>
  <c r="AE12" i="16"/>
  <c r="J18" i="18" s="1"/>
  <c r="AE312" i="16"/>
  <c r="J118" i="17" s="1"/>
  <c r="AB312" i="16"/>
  <c r="G118" i="17" s="1"/>
  <c r="AA312" i="16"/>
  <c r="F118" i="17" s="1"/>
  <c r="AC312" i="16"/>
  <c r="H118" i="17" s="1"/>
  <c r="Y312" i="16"/>
  <c r="D118" i="17" s="1"/>
  <c r="Z312" i="16"/>
  <c r="E118" i="17" s="1"/>
  <c r="X312" i="16"/>
  <c r="C118" i="17" s="1"/>
  <c r="AD312" i="16"/>
  <c r="I118" i="17" s="1"/>
  <c r="AF312" i="16"/>
  <c r="Y419" i="16"/>
  <c r="AD419" i="16"/>
  <c r="AC419" i="16"/>
  <c r="AE419" i="16"/>
  <c r="J25" i="19" s="1"/>
  <c r="Z419" i="16"/>
  <c r="E25" i="19" s="1"/>
  <c r="X419" i="16"/>
  <c r="AF419" i="16"/>
  <c r="AB419" i="16"/>
  <c r="AA419" i="16"/>
  <c r="AF402" i="16"/>
  <c r="X402" i="16"/>
  <c r="AD402" i="16"/>
  <c r="AB402" i="16"/>
  <c r="AA402" i="16"/>
  <c r="AC402" i="16"/>
  <c r="Z402" i="16"/>
  <c r="E8" i="19" s="1"/>
  <c r="Y402" i="16"/>
  <c r="AE402" i="16"/>
  <c r="J8" i="19" s="1"/>
  <c r="Z196" i="16"/>
  <c r="E202" i="18" s="1"/>
  <c r="AC196" i="16"/>
  <c r="H202" i="18" s="1"/>
  <c r="Y196" i="16"/>
  <c r="D202" i="18" s="1"/>
  <c r="AA196" i="16"/>
  <c r="F202" i="18" s="1"/>
  <c r="X196" i="16"/>
  <c r="C202" i="18" s="1"/>
  <c r="AB196" i="16"/>
  <c r="G202" i="18" s="1"/>
  <c r="AD196" i="16"/>
  <c r="I202" i="18" s="1"/>
  <c r="AE196" i="16"/>
  <c r="J202" i="18" s="1"/>
  <c r="AF196" i="16"/>
  <c r="X243" i="16"/>
  <c r="C49" i="17" s="1"/>
  <c r="AC243" i="16"/>
  <c r="H49" i="17" s="1"/>
  <c r="Z243" i="16"/>
  <c r="E49" i="17" s="1"/>
  <c r="AD243" i="16"/>
  <c r="I49" i="17" s="1"/>
  <c r="AE243" i="16"/>
  <c r="J49" i="17" s="1"/>
  <c r="AA243" i="16"/>
  <c r="F49" i="17" s="1"/>
  <c r="AF243" i="16"/>
  <c r="AB243" i="16"/>
  <c r="G49" i="17" s="1"/>
  <c r="Y243" i="16"/>
  <c r="D49" i="17" s="1"/>
  <c r="X435" i="16"/>
  <c r="AF435" i="16"/>
  <c r="Y435" i="16"/>
  <c r="Z435" i="16"/>
  <c r="E41" i="19" s="1"/>
  <c r="AB435" i="16"/>
  <c r="AD435" i="16"/>
  <c r="AA435" i="16"/>
  <c r="AE435" i="16"/>
  <c r="J41" i="19" s="1"/>
  <c r="AE571" i="16"/>
  <c r="J177" i="19" s="1"/>
  <c r="AD571" i="16"/>
  <c r="I177" i="19" s="1"/>
  <c r="Z571" i="16"/>
  <c r="E177" i="19" s="1"/>
  <c r="AF571" i="16"/>
  <c r="Y571" i="16"/>
  <c r="D177" i="19" s="1"/>
  <c r="AC571" i="16"/>
  <c r="H177" i="19" s="1"/>
  <c r="AA571" i="16"/>
  <c r="F177" i="19" s="1"/>
  <c r="X571" i="16"/>
  <c r="C177" i="19" s="1"/>
  <c r="Z705" i="16"/>
  <c r="E111" i="20" s="1"/>
  <c r="AF705" i="16"/>
  <c r="Y705" i="16"/>
  <c r="D111" i="20" s="1"/>
  <c r="AE705" i="16"/>
  <c r="J111" i="20" s="1"/>
  <c r="AA705" i="16"/>
  <c r="F111" i="20" s="1"/>
  <c r="AC705" i="16"/>
  <c r="H111" i="20" s="1"/>
  <c r="AD705" i="16"/>
  <c r="I111" i="20" s="1"/>
  <c r="X705" i="16"/>
  <c r="C111" i="20" s="1"/>
  <c r="AF787" i="16"/>
  <c r="AA787" i="16"/>
  <c r="F193" i="20" s="1"/>
  <c r="Y787" i="16"/>
  <c r="D193" i="20" s="1"/>
  <c r="AE787" i="16"/>
  <c r="J193" i="20" s="1"/>
  <c r="Z787" i="16"/>
  <c r="E193" i="20" s="1"/>
  <c r="X787" i="16"/>
  <c r="C193" i="20" s="1"/>
  <c r="AD787" i="16"/>
  <c r="I193" i="20" s="1"/>
  <c r="AC787" i="16"/>
  <c r="H193" i="20" s="1"/>
  <c r="AB507" i="16"/>
  <c r="G113" i="19" s="1"/>
  <c r="Z507" i="16"/>
  <c r="E113" i="19" s="1"/>
  <c r="AE507" i="16"/>
  <c r="J113" i="19" s="1"/>
  <c r="AD507" i="16"/>
  <c r="I113" i="19" s="1"/>
  <c r="AA507" i="16"/>
  <c r="F113" i="19" s="1"/>
  <c r="AC507" i="16"/>
  <c r="H113" i="19" s="1"/>
  <c r="Y507" i="16"/>
  <c r="D113" i="19" s="1"/>
  <c r="AF507" i="16"/>
  <c r="X507" i="16"/>
  <c r="C113" i="19" s="1"/>
  <c r="AC338" i="16"/>
  <c r="H144" i="17" s="1"/>
  <c r="AA338" i="16"/>
  <c r="F144" i="17" s="1"/>
  <c r="AE338" i="16"/>
  <c r="J144" i="17" s="1"/>
  <c r="Y338" i="16"/>
  <c r="D144" i="17" s="1"/>
  <c r="AB338" i="16"/>
  <c r="G144" i="17" s="1"/>
  <c r="AF338" i="16"/>
  <c r="Z338" i="16"/>
  <c r="E144" i="17" s="1"/>
  <c r="X338" i="16"/>
  <c r="C144" i="17" s="1"/>
  <c r="AD338" i="16"/>
  <c r="I144" i="17" s="1"/>
  <c r="AA796" i="16"/>
  <c r="F202" i="20" s="1"/>
  <c r="AF796" i="16"/>
  <c r="AD796" i="16"/>
  <c r="I202" i="20" s="1"/>
  <c r="AC796" i="16"/>
  <c r="H202" i="20" s="1"/>
  <c r="X796" i="16"/>
  <c r="C202" i="20" s="1"/>
  <c r="AE796" i="16"/>
  <c r="J202" i="20" s="1"/>
  <c r="AB796" i="16"/>
  <c r="G202" i="20" s="1"/>
  <c r="Y796" i="16"/>
  <c r="D202" i="20" s="1"/>
  <c r="Z796" i="16"/>
  <c r="E202" i="20" s="1"/>
  <c r="AF611" i="16"/>
  <c r="AB611" i="16"/>
  <c r="X611" i="16"/>
  <c r="AD611" i="16"/>
  <c r="Y611" i="16"/>
  <c r="AC611" i="16"/>
  <c r="AE611" i="16"/>
  <c r="J17" i="20" s="1"/>
  <c r="Z611" i="16"/>
  <c r="E17" i="20" s="1"/>
  <c r="AA611" i="16"/>
  <c r="AC551" i="16"/>
  <c r="H157" i="19" s="1"/>
  <c r="AD551" i="16"/>
  <c r="I157" i="19" s="1"/>
  <c r="AE551" i="16"/>
  <c r="J157" i="19" s="1"/>
  <c r="Y551" i="16"/>
  <c r="D157" i="19" s="1"/>
  <c r="AA551" i="16"/>
  <c r="F157" i="19" s="1"/>
  <c r="X551" i="16"/>
  <c r="C157" i="19" s="1"/>
  <c r="Z551" i="16"/>
  <c r="E157" i="19" s="1"/>
  <c r="AF551" i="16"/>
  <c r="AB551" i="16"/>
  <c r="G157" i="19" s="1"/>
  <c r="Y512" i="16"/>
  <c r="D118" i="19" s="1"/>
  <c r="AC512" i="16"/>
  <c r="H118" i="19" s="1"/>
  <c r="AD512" i="16"/>
  <c r="I118" i="19" s="1"/>
  <c r="Z512" i="16"/>
  <c r="E118" i="19" s="1"/>
  <c r="AF512" i="16"/>
  <c r="X512" i="16"/>
  <c r="C118" i="19" s="1"/>
  <c r="AE512" i="16"/>
  <c r="J118" i="19" s="1"/>
  <c r="AA512" i="16"/>
  <c r="F118" i="19" s="1"/>
  <c r="AE40" i="16"/>
  <c r="J46" i="18" s="1"/>
  <c r="X40" i="16"/>
  <c r="AC40" i="16"/>
  <c r="AB40" i="16"/>
  <c r="AD40" i="16"/>
  <c r="AA40" i="16"/>
  <c r="Z40" i="16"/>
  <c r="E46" i="18" s="1"/>
  <c r="Y40" i="16"/>
  <c r="AF40" i="16"/>
  <c r="AC330" i="16"/>
  <c r="H136" i="17" s="1"/>
  <c r="AF330" i="16"/>
  <c r="Z330" i="16"/>
  <c r="E136" i="17" s="1"/>
  <c r="AD330" i="16"/>
  <c r="I136" i="17" s="1"/>
  <c r="AE330" i="16"/>
  <c r="J136" i="17" s="1"/>
  <c r="X330" i="16"/>
  <c r="C136" i="17" s="1"/>
  <c r="Y330" i="16"/>
  <c r="D136" i="17" s="1"/>
  <c r="AA330" i="16"/>
  <c r="F136" i="17" s="1"/>
  <c r="AF14" i="16"/>
  <c r="AD14" i="16"/>
  <c r="AC14" i="16"/>
  <c r="AE14" i="16"/>
  <c r="J20" i="18" s="1"/>
  <c r="Y14" i="16"/>
  <c r="X14" i="16"/>
  <c r="Z14" i="16"/>
  <c r="E20" i="18" s="1"/>
  <c r="AB14" i="16"/>
  <c r="AA14" i="16"/>
  <c r="Z782" i="16"/>
  <c r="E188" i="20" s="1"/>
  <c r="AA782" i="16"/>
  <c r="F188" i="20" s="1"/>
  <c r="X782" i="16"/>
  <c r="C188" i="20" s="1"/>
  <c r="AB782" i="16"/>
  <c r="G188" i="20" s="1"/>
  <c r="AF782" i="16"/>
  <c r="Y782" i="16"/>
  <c r="D188" i="20" s="1"/>
  <c r="AE782" i="16"/>
  <c r="J188" i="20" s="1"/>
  <c r="AD782" i="16"/>
  <c r="I188" i="20" s="1"/>
  <c r="AC782" i="16"/>
  <c r="H188" i="20" s="1"/>
  <c r="AC264" i="16"/>
  <c r="H70" i="17" s="1"/>
  <c r="AA264" i="16"/>
  <c r="F70" i="17" s="1"/>
  <c r="AF264" i="16"/>
  <c r="AD264" i="16"/>
  <c r="I70" i="17" s="1"/>
  <c r="Z264" i="16"/>
  <c r="E70" i="17" s="1"/>
  <c r="AB264" i="16"/>
  <c r="G70" i="17" s="1"/>
  <c r="Y264" i="16"/>
  <c r="D70" i="17" s="1"/>
  <c r="X264" i="16"/>
  <c r="C70" i="17" s="1"/>
  <c r="AE264" i="16"/>
  <c r="J70" i="17" s="1"/>
  <c r="AB192" i="16"/>
  <c r="G198" i="18" s="1"/>
  <c r="AC192" i="16"/>
  <c r="H198" i="18" s="1"/>
  <c r="AD192" i="16"/>
  <c r="I198" i="18" s="1"/>
  <c r="X192" i="16"/>
  <c r="C198" i="18" s="1"/>
  <c r="Y192" i="16"/>
  <c r="D198" i="18" s="1"/>
  <c r="Z192" i="16"/>
  <c r="E198" i="18" s="1"/>
  <c r="AE192" i="16"/>
  <c r="J198" i="18" s="1"/>
  <c r="AA192" i="16"/>
  <c r="F198" i="18" s="1"/>
  <c r="AF192" i="16"/>
  <c r="Z738" i="16"/>
  <c r="E144" i="20" s="1"/>
  <c r="AB738" i="16"/>
  <c r="G144" i="20" s="1"/>
  <c r="X738" i="16"/>
  <c r="C144" i="20" s="1"/>
  <c r="AF738" i="16"/>
  <c r="AE738" i="16"/>
  <c r="J144" i="20" s="1"/>
  <c r="AA738" i="16"/>
  <c r="F144" i="20" s="1"/>
  <c r="AC738" i="16"/>
  <c r="H144" i="20" s="1"/>
  <c r="AD738" i="16"/>
  <c r="I144" i="20" s="1"/>
  <c r="Y738" i="16"/>
  <c r="D144" i="20" s="1"/>
  <c r="B745" i="9" s="1"/>
  <c r="AC194" i="16"/>
  <c r="H200" i="18" s="1"/>
  <c r="AB194" i="16"/>
  <c r="G200" i="18" s="1"/>
  <c r="Z194" i="16"/>
  <c r="E200" i="18" s="1"/>
  <c r="AD194" i="16"/>
  <c r="I200" i="18" s="1"/>
  <c r="AA194" i="16"/>
  <c r="F200" i="18" s="1"/>
  <c r="X194" i="16"/>
  <c r="C200" i="18" s="1"/>
  <c r="AE194" i="16"/>
  <c r="J200" i="18" s="1"/>
  <c r="AF194" i="16"/>
  <c r="Y194" i="16"/>
  <c r="D200" i="18" s="1"/>
  <c r="Z596" i="16"/>
  <c r="E202" i="19" s="1"/>
  <c r="X596" i="16"/>
  <c r="C202" i="19" s="1"/>
  <c r="Y596" i="16"/>
  <c r="D202" i="19" s="1"/>
  <c r="AE596" i="16"/>
  <c r="J202" i="19" s="1"/>
  <c r="AD596" i="16"/>
  <c r="I202" i="19" s="1"/>
  <c r="AF596" i="16"/>
  <c r="AB596" i="16"/>
  <c r="G202" i="19" s="1"/>
  <c r="AC596" i="16"/>
  <c r="H202" i="19" s="1"/>
  <c r="AA596" i="16"/>
  <c r="F202" i="19" s="1"/>
  <c r="AB539" i="16"/>
  <c r="G145" i="19" s="1"/>
  <c r="AA539" i="16"/>
  <c r="F145" i="19" s="1"/>
  <c r="Y539" i="16"/>
  <c r="D145" i="19" s="1"/>
  <c r="AE539" i="16"/>
  <c r="J145" i="19" s="1"/>
  <c r="AF539" i="16"/>
  <c r="Z539" i="16"/>
  <c r="E145" i="19" s="1"/>
  <c r="AD539" i="16"/>
  <c r="I145" i="19" s="1"/>
  <c r="X539" i="16"/>
  <c r="C145" i="19" s="1"/>
  <c r="AE609" i="16"/>
  <c r="J15" i="20" s="1"/>
  <c r="AD609" i="16"/>
  <c r="AF609" i="16"/>
  <c r="Z609" i="16"/>
  <c r="E15" i="20" s="1"/>
  <c r="AA609" i="16"/>
  <c r="Y609" i="16"/>
  <c r="AC609" i="16"/>
  <c r="AB609" i="16"/>
  <c r="X609" i="16"/>
  <c r="X495" i="16"/>
  <c r="C101" i="19" s="1"/>
  <c r="Z495" i="16"/>
  <c r="E101" i="19" s="1"/>
  <c r="AB495" i="16"/>
  <c r="G101" i="19" s="1"/>
  <c r="AD495" i="16"/>
  <c r="I101" i="19" s="1"/>
  <c r="AF495" i="16"/>
  <c r="Y495" i="16"/>
  <c r="D101" i="19" s="1"/>
  <c r="AA495" i="16"/>
  <c r="F101" i="19" s="1"/>
  <c r="AE495" i="16"/>
  <c r="J101" i="19" s="1"/>
  <c r="AC495" i="16"/>
  <c r="H101" i="19" s="1"/>
  <c r="AC546" i="16"/>
  <c r="H152" i="19" s="1"/>
  <c r="AB546" i="16"/>
  <c r="G152" i="19" s="1"/>
  <c r="AE546" i="16"/>
  <c r="J152" i="19" s="1"/>
  <c r="Z546" i="16"/>
  <c r="E152" i="19" s="1"/>
  <c r="AD546" i="16"/>
  <c r="I152" i="19" s="1"/>
  <c r="AA546" i="16"/>
  <c r="F152" i="19" s="1"/>
  <c r="X546" i="16"/>
  <c r="C152" i="19" s="1"/>
  <c r="AF546" i="16"/>
  <c r="Y546" i="16"/>
  <c r="D152" i="19" s="1"/>
  <c r="AA566" i="16"/>
  <c r="F172" i="19" s="1"/>
  <c r="AD566" i="16"/>
  <c r="I172" i="19" s="1"/>
  <c r="AC566" i="16"/>
  <c r="H172" i="19" s="1"/>
  <c r="X566" i="16"/>
  <c r="C172" i="19" s="1"/>
  <c r="AF566" i="16"/>
  <c r="Y566" i="16"/>
  <c r="D172" i="19" s="1"/>
  <c r="AB566" i="16"/>
  <c r="G172" i="19" s="1"/>
  <c r="Z566" i="16"/>
  <c r="E172" i="19" s="1"/>
  <c r="AE566" i="16"/>
  <c r="J172" i="19" s="1"/>
  <c r="AD496" i="16"/>
  <c r="I102" i="19" s="1"/>
  <c r="AE496" i="16"/>
  <c r="J102" i="19" s="1"/>
  <c r="Y496" i="16"/>
  <c r="D102" i="19" s="1"/>
  <c r="AF496" i="16"/>
  <c r="AA496" i="16"/>
  <c r="F102" i="19" s="1"/>
  <c r="Z496" i="16"/>
  <c r="E102" i="19" s="1"/>
  <c r="AB496" i="16"/>
  <c r="G102" i="19" s="1"/>
  <c r="X496" i="16"/>
  <c r="C102" i="19" s="1"/>
  <c r="AB376" i="16"/>
  <c r="G182" i="17" s="1"/>
  <c r="Y376" i="16"/>
  <c r="D182" i="17" s="1"/>
  <c r="AA376" i="16"/>
  <c r="F182" i="17" s="1"/>
  <c r="AC376" i="16"/>
  <c r="H182" i="17" s="1"/>
  <c r="Z376" i="16"/>
  <c r="E182" i="17" s="1"/>
  <c r="X376" i="16"/>
  <c r="C182" i="17" s="1"/>
  <c r="AD376" i="16"/>
  <c r="I182" i="17" s="1"/>
  <c r="AF376" i="16"/>
  <c r="AE376" i="16"/>
  <c r="J182" i="17" s="1"/>
  <c r="AA766" i="16"/>
  <c r="F172" i="20" s="1"/>
  <c r="X766" i="16"/>
  <c r="C172" i="20" s="1"/>
  <c r="AE766" i="16"/>
  <c r="J172" i="20" s="1"/>
  <c r="Y766" i="16"/>
  <c r="D172" i="20" s="1"/>
  <c r="Z766" i="16"/>
  <c r="E172" i="20" s="1"/>
  <c r="AD766" i="16"/>
  <c r="I172" i="20" s="1"/>
  <c r="AF766" i="16"/>
  <c r="AB766" i="16"/>
  <c r="G172" i="20" s="1"/>
  <c r="AC766" i="16"/>
  <c r="H172" i="20" s="1"/>
  <c r="AB474" i="16"/>
  <c r="G80" i="19" s="1"/>
  <c r="X474" i="16"/>
  <c r="C80" i="19" s="1"/>
  <c r="Z474" i="16"/>
  <c r="E80" i="19" s="1"/>
  <c r="AA474" i="16"/>
  <c r="F80" i="19" s="1"/>
  <c r="AD474" i="16"/>
  <c r="I80" i="19" s="1"/>
  <c r="AC474" i="16"/>
  <c r="H80" i="19" s="1"/>
  <c r="Y474" i="16"/>
  <c r="D80" i="19" s="1"/>
  <c r="AF474" i="16"/>
  <c r="AE474" i="16"/>
  <c r="J80" i="19" s="1"/>
  <c r="Z328" i="16"/>
  <c r="E134" i="17" s="1"/>
  <c r="AE328" i="16"/>
  <c r="J134" i="17" s="1"/>
  <c r="AD328" i="16"/>
  <c r="I134" i="17" s="1"/>
  <c r="AF328" i="16"/>
  <c r="AB328" i="16"/>
  <c r="G134" i="17" s="1"/>
  <c r="Y328" i="16"/>
  <c r="D134" i="17" s="1"/>
  <c r="X328" i="16"/>
  <c r="C134" i="17" s="1"/>
  <c r="AA328" i="16"/>
  <c r="F134" i="17" s="1"/>
  <c r="X285" i="16"/>
  <c r="C91" i="17" s="1"/>
  <c r="AA285" i="16"/>
  <c r="F91" i="17" s="1"/>
  <c r="AC285" i="16"/>
  <c r="H91" i="17" s="1"/>
  <c r="AF285" i="16"/>
  <c r="Z285" i="16"/>
  <c r="E91" i="17" s="1"/>
  <c r="AB285" i="16"/>
  <c r="G91" i="17" s="1"/>
  <c r="AD285" i="16"/>
  <c r="I91" i="17" s="1"/>
  <c r="Y285" i="16"/>
  <c r="D91" i="17" s="1"/>
  <c r="AE285" i="16"/>
  <c r="J91" i="17" s="1"/>
  <c r="Y46" i="16"/>
  <c r="AF46" i="16"/>
  <c r="AD46" i="16"/>
  <c r="Y467" i="16"/>
  <c r="D73" i="19" s="1"/>
  <c r="Z467" i="16"/>
  <c r="E73" i="19" s="1"/>
  <c r="AA467" i="16"/>
  <c r="F73" i="19" s="1"/>
  <c r="AE467" i="16"/>
  <c r="J73" i="19" s="1"/>
  <c r="AC467" i="16"/>
  <c r="H73" i="19" s="1"/>
  <c r="AB467" i="16"/>
  <c r="G73" i="19" s="1"/>
  <c r="AF467" i="16"/>
  <c r="X467" i="16"/>
  <c r="C73" i="19" s="1"/>
  <c r="AD467" i="16"/>
  <c r="I73" i="19" s="1"/>
  <c r="AE139" i="16"/>
  <c r="J145" i="18" s="1"/>
  <c r="AF139" i="16"/>
  <c r="X139" i="16"/>
  <c r="C145" i="18" s="1"/>
  <c r="AB139" i="16"/>
  <c r="G145" i="18" s="1"/>
  <c r="AD139" i="16"/>
  <c r="I145" i="18" s="1"/>
  <c r="AA139" i="16"/>
  <c r="F145" i="18" s="1"/>
  <c r="Z139" i="16"/>
  <c r="E145" i="18" s="1"/>
  <c r="Y139" i="16"/>
  <c r="D145" i="18" s="1"/>
  <c r="AC139" i="16"/>
  <c r="H145" i="18" s="1"/>
  <c r="AF627" i="16"/>
  <c r="AD408" i="16"/>
  <c r="X672" i="16"/>
  <c r="C78" i="20" s="1"/>
  <c r="Y672" i="16"/>
  <c r="D78" i="20" s="1"/>
  <c r="AB672" i="16"/>
  <c r="G78" i="20" s="1"/>
  <c r="Z672" i="16"/>
  <c r="E78" i="20" s="1"/>
  <c r="AC672" i="16"/>
  <c r="H78" i="20" s="1"/>
  <c r="AD672" i="16"/>
  <c r="I78" i="20" s="1"/>
  <c r="AE672" i="16"/>
  <c r="J78" i="20" s="1"/>
  <c r="AF672" i="16"/>
  <c r="AA672" i="16"/>
  <c r="F78" i="20" s="1"/>
  <c r="AB7" i="16"/>
  <c r="G13" i="18" s="1"/>
  <c r="AB191" i="16"/>
  <c r="G197" i="18" s="1"/>
  <c r="AD191" i="16"/>
  <c r="I197" i="18" s="1"/>
  <c r="AF191" i="16"/>
  <c r="Z191" i="16"/>
  <c r="E197" i="18" s="1"/>
  <c r="X191" i="16"/>
  <c r="C197" i="18" s="1"/>
  <c r="AA191" i="16"/>
  <c r="F197" i="18" s="1"/>
  <c r="Y191" i="16"/>
  <c r="D197" i="18" s="1"/>
  <c r="AE191" i="16"/>
  <c r="J197" i="18" s="1"/>
  <c r="AC191" i="16"/>
  <c r="H197" i="18" s="1"/>
  <c r="AE130" i="16"/>
  <c r="J136" i="18" s="1"/>
  <c r="AA130" i="16"/>
  <c r="F136" i="18" s="1"/>
  <c r="Y130" i="16"/>
  <c r="D136" i="18" s="1"/>
  <c r="AF130" i="16"/>
  <c r="AC130" i="16"/>
  <c r="H136" i="18" s="1"/>
  <c r="AD130" i="16"/>
  <c r="I136" i="18" s="1"/>
  <c r="X130" i="16"/>
  <c r="C136" i="18" s="1"/>
  <c r="AB130" i="16"/>
  <c r="G136" i="18" s="1"/>
  <c r="Z130" i="16"/>
  <c r="E136" i="18" s="1"/>
  <c r="AC77" i="16"/>
  <c r="H83" i="18" s="1"/>
  <c r="AD77" i="16"/>
  <c r="I83" i="18" s="1"/>
  <c r="AF77" i="16"/>
  <c r="Z77" i="16"/>
  <c r="E83" i="18" s="1"/>
  <c r="X77" i="16"/>
  <c r="C83" i="18" s="1"/>
  <c r="AE77" i="16"/>
  <c r="J83" i="18" s="1"/>
  <c r="Y77" i="16"/>
  <c r="D83" i="18" s="1"/>
  <c r="AA77" i="16"/>
  <c r="F83" i="18" s="1"/>
  <c r="AB77" i="16"/>
  <c r="G83" i="18" s="1"/>
  <c r="AC558" i="16"/>
  <c r="H164" i="19" s="1"/>
  <c r="Y558" i="16"/>
  <c r="D164" i="19" s="1"/>
  <c r="X41" i="16"/>
  <c r="AD26" i="16"/>
  <c r="X26" i="16"/>
  <c r="Z26" i="16"/>
  <c r="E32" i="18" s="1"/>
  <c r="AB26" i="16"/>
  <c r="AA26" i="16"/>
  <c r="Y26" i="16"/>
  <c r="AF26" i="16"/>
  <c r="AE26" i="16"/>
  <c r="J32" i="18" s="1"/>
  <c r="AC26" i="16"/>
  <c r="AC309" i="16"/>
  <c r="H115" i="17" s="1"/>
  <c r="AA309" i="16"/>
  <c r="F115" i="17" s="1"/>
  <c r="X18" i="16"/>
  <c r="AE18" i="16"/>
  <c r="J24" i="18" s="1"/>
  <c r="AC18" i="16"/>
  <c r="AB18" i="16"/>
  <c r="AF18" i="16"/>
  <c r="Z18" i="16"/>
  <c r="E24" i="18" s="1"/>
  <c r="AA18" i="16"/>
  <c r="AD18" i="16"/>
  <c r="Y18" i="16"/>
  <c r="X606" i="16"/>
  <c r="AA606" i="16"/>
  <c r="AD606" i="16"/>
  <c r="Y606" i="16"/>
  <c r="AE606" i="16"/>
  <c r="J12" i="20" s="1"/>
  <c r="Z606" i="16"/>
  <c r="E12" i="20" s="1"/>
  <c r="AC606" i="16"/>
  <c r="AF606" i="16"/>
  <c r="AB606" i="16"/>
  <c r="AF58" i="16"/>
  <c r="AE58" i="16"/>
  <c r="J64" i="18" s="1"/>
  <c r="Y58" i="16"/>
  <c r="D64" i="18" s="1"/>
  <c r="Z58" i="16"/>
  <c r="E64" i="18" s="1"/>
  <c r="AB58" i="16"/>
  <c r="G64" i="18" s="1"/>
  <c r="AA58" i="16"/>
  <c r="F64" i="18" s="1"/>
  <c r="AC58" i="16"/>
  <c r="H64" i="18" s="1"/>
  <c r="X58" i="16"/>
  <c r="C64" i="18" s="1"/>
  <c r="AD58" i="16"/>
  <c r="I64" i="18" s="1"/>
  <c r="AF638" i="16"/>
  <c r="AA783" i="16"/>
  <c r="F189" i="20" s="1"/>
  <c r="AD783" i="16"/>
  <c r="I189" i="20" s="1"/>
  <c r="AE50" i="16"/>
  <c r="J56" i="18" s="1"/>
  <c r="X25" i="16"/>
  <c r="Y25" i="16"/>
  <c r="Z25" i="16"/>
  <c r="E31" i="18" s="1"/>
  <c r="AF25" i="16"/>
  <c r="AE25" i="16"/>
  <c r="J31" i="18" s="1"/>
  <c r="AA25" i="16"/>
  <c r="AC25" i="16"/>
  <c r="AD25" i="16"/>
  <c r="AB25" i="16"/>
  <c r="AE255" i="16"/>
  <c r="J61" i="17" s="1"/>
  <c r="X78" i="16"/>
  <c r="C84" i="18" s="1"/>
  <c r="AE78" i="16"/>
  <c r="J84" i="18" s="1"/>
  <c r="AF78" i="16"/>
  <c r="AB78" i="16"/>
  <c r="G84" i="18" s="1"/>
  <c r="AA78" i="16"/>
  <c r="F84" i="18" s="1"/>
  <c r="AD78" i="16"/>
  <c r="I84" i="18" s="1"/>
  <c r="Y78" i="16"/>
  <c r="D84" i="18" s="1"/>
  <c r="Z78" i="16"/>
  <c r="E84" i="18" s="1"/>
  <c r="X657" i="16"/>
  <c r="AC282" i="16"/>
  <c r="H88" i="17" s="1"/>
  <c r="AB290" i="16"/>
  <c r="G96" i="17" s="1"/>
  <c r="AC290" i="16"/>
  <c r="H96" i="17" s="1"/>
  <c r="AA290" i="16"/>
  <c r="F96" i="17" s="1"/>
  <c r="Z290" i="16"/>
  <c r="E96" i="17" s="1"/>
  <c r="Y290" i="16"/>
  <c r="D96" i="17" s="1"/>
  <c r="X290" i="16"/>
  <c r="C96" i="17" s="1"/>
  <c r="AF290" i="16"/>
  <c r="AD290" i="16"/>
  <c r="I96" i="17" s="1"/>
  <c r="AE290" i="16"/>
  <c r="J96" i="17" s="1"/>
  <c r="AE274" i="16"/>
  <c r="J80" i="17" s="1"/>
  <c r="AD274" i="16"/>
  <c r="I80" i="17" s="1"/>
  <c r="AF274" i="16"/>
  <c r="Z274" i="16"/>
  <c r="E80" i="17" s="1"/>
  <c r="X274" i="16"/>
  <c r="C80" i="17" s="1"/>
  <c r="AC274" i="16"/>
  <c r="H80" i="17" s="1"/>
  <c r="Y274" i="16"/>
  <c r="D80" i="17" s="1"/>
  <c r="AA274" i="16"/>
  <c r="F80" i="17" s="1"/>
  <c r="AB274" i="16"/>
  <c r="G80" i="17" s="1"/>
  <c r="AB327" i="16"/>
  <c r="G133" i="17" s="1"/>
  <c r="X327" i="16"/>
  <c r="C133" i="17" s="1"/>
  <c r="AE682" i="16"/>
  <c r="J88" i="20" s="1"/>
  <c r="AA45" i="16"/>
  <c r="AB45" i="16"/>
  <c r="AE45" i="16"/>
  <c r="J51" i="18" s="1"/>
  <c r="X45" i="16"/>
  <c r="AF45" i="16"/>
  <c r="Z45" i="16"/>
  <c r="E51" i="18" s="1"/>
  <c r="Y45" i="16"/>
  <c r="AC45" i="16"/>
  <c r="AD45" i="16"/>
  <c r="AB615" i="16"/>
  <c r="Z615" i="16"/>
  <c r="E21" i="20" s="1"/>
  <c r="AC615" i="16"/>
  <c r="AA615" i="16"/>
  <c r="AD615" i="16"/>
  <c r="Y615" i="16"/>
  <c r="X615" i="16"/>
  <c r="AE615" i="16"/>
  <c r="J21" i="20" s="1"/>
  <c r="AF615" i="16"/>
  <c r="AD233" i="16"/>
  <c r="AB233" i="16"/>
  <c r="Z233" i="16"/>
  <c r="E39" i="17" s="1"/>
  <c r="AE233" i="16"/>
  <c r="J39" i="17" s="1"/>
  <c r="AA233" i="16"/>
  <c r="X233" i="16"/>
  <c r="AC233" i="16"/>
  <c r="AF233" i="16"/>
  <c r="Y233" i="16"/>
  <c r="Z793" i="16"/>
  <c r="E199" i="20" s="1"/>
  <c r="Y793" i="16"/>
  <c r="D199" i="20" s="1"/>
  <c r="X793" i="16"/>
  <c r="C199" i="20" s="1"/>
  <c r="AA793" i="16"/>
  <c r="F199" i="20" s="1"/>
  <c r="AC793" i="16"/>
  <c r="H199" i="20" s="1"/>
  <c r="AB793" i="16"/>
  <c r="G199" i="20" s="1"/>
  <c r="AF793" i="16"/>
  <c r="AE793" i="16"/>
  <c r="J199" i="20" s="1"/>
  <c r="AD793" i="16"/>
  <c r="I199" i="20" s="1"/>
  <c r="AA342" i="16"/>
  <c r="F148" i="17" s="1"/>
  <c r="AC342" i="16"/>
  <c r="H148" i="17" s="1"/>
  <c r="AE342" i="16"/>
  <c r="J148" i="17" s="1"/>
  <c r="AB342" i="16"/>
  <c r="G148" i="17" s="1"/>
  <c r="Z342" i="16"/>
  <c r="E148" i="17" s="1"/>
  <c r="AD342" i="16"/>
  <c r="I148" i="17" s="1"/>
  <c r="AF342" i="16"/>
  <c r="Y342" i="16"/>
  <c r="D148" i="17" s="1"/>
  <c r="X342" i="16"/>
  <c r="C148" i="17" s="1"/>
  <c r="AA360" i="16"/>
  <c r="F166" i="17" s="1"/>
  <c r="AB360" i="16"/>
  <c r="G166" i="17" s="1"/>
  <c r="AD360" i="16"/>
  <c r="I166" i="17" s="1"/>
  <c r="Y360" i="16"/>
  <c r="D166" i="17" s="1"/>
  <c r="AF360" i="16"/>
  <c r="X360" i="16"/>
  <c r="C166" i="17" s="1"/>
  <c r="Z360" i="16"/>
  <c r="E166" i="17" s="1"/>
  <c r="AE360" i="16"/>
  <c r="J166" i="17" s="1"/>
  <c r="AC360" i="16"/>
  <c r="H166" i="17" s="1"/>
  <c r="Y779" i="16"/>
  <c r="D185" i="20" s="1"/>
  <c r="AB779" i="16"/>
  <c r="G185" i="20" s="1"/>
  <c r="Z779" i="16"/>
  <c r="E185" i="20" s="1"/>
  <c r="AE779" i="16"/>
  <c r="J185" i="20" s="1"/>
  <c r="AA779" i="16"/>
  <c r="F185" i="20" s="1"/>
  <c r="AD779" i="16"/>
  <c r="I185" i="20" s="1"/>
  <c r="X779" i="16"/>
  <c r="C185" i="20" s="1"/>
  <c r="AC779" i="16"/>
  <c r="H185" i="20" s="1"/>
  <c r="AF779" i="16"/>
  <c r="AB48" i="16"/>
  <c r="Z48" i="16"/>
  <c r="E54" i="18" s="1"/>
  <c r="AF48" i="16"/>
  <c r="Y48" i="16"/>
  <c r="AA48" i="16"/>
  <c r="X48" i="16"/>
  <c r="AC48" i="16"/>
  <c r="AD48" i="16"/>
  <c r="AE48" i="16"/>
  <c r="J54" i="18" s="1"/>
  <c r="AD770" i="16"/>
  <c r="I176" i="20" s="1"/>
  <c r="Z770" i="16"/>
  <c r="E176" i="20" s="1"/>
  <c r="AA770" i="16"/>
  <c r="F176" i="20" s="1"/>
  <c r="AF770" i="16"/>
  <c r="X770" i="16"/>
  <c r="C176" i="20" s="1"/>
  <c r="AE770" i="16"/>
  <c r="J176" i="20" s="1"/>
  <c r="AB770" i="16"/>
  <c r="G176" i="20" s="1"/>
  <c r="Y770" i="16"/>
  <c r="D176" i="20" s="1"/>
  <c r="AC770" i="16"/>
  <c r="H176" i="20" s="1"/>
  <c r="AD687" i="16"/>
  <c r="I93" i="20" s="1"/>
  <c r="AF687" i="16"/>
  <c r="Z687" i="16"/>
  <c r="E93" i="20" s="1"/>
  <c r="X687" i="16"/>
  <c r="C93" i="20" s="1"/>
  <c r="AE687" i="16"/>
  <c r="J93" i="20" s="1"/>
  <c r="Y687" i="16"/>
  <c r="D93" i="20" s="1"/>
  <c r="AA687" i="16"/>
  <c r="F93" i="20" s="1"/>
  <c r="AE95" i="16"/>
  <c r="J101" i="18" s="1"/>
  <c r="Y95" i="16"/>
  <c r="D101" i="18" s="1"/>
  <c r="AC95" i="16"/>
  <c r="H101" i="18" s="1"/>
  <c r="AA95" i="16"/>
  <c r="F101" i="18" s="1"/>
  <c r="AF95" i="16"/>
  <c r="AB95" i="16"/>
  <c r="G101" i="18" s="1"/>
  <c r="X95" i="16"/>
  <c r="C101" i="18" s="1"/>
  <c r="AD95" i="16"/>
  <c r="I101" i="18" s="1"/>
  <c r="Z95" i="16"/>
  <c r="E101" i="18" s="1"/>
  <c r="AB780" i="16"/>
  <c r="G186" i="20" s="1"/>
  <c r="AF780" i="16"/>
  <c r="AD780" i="16"/>
  <c r="I186" i="20" s="1"/>
  <c r="Y780" i="16"/>
  <c r="D186" i="20" s="1"/>
  <c r="X780" i="16"/>
  <c r="C186" i="20" s="1"/>
  <c r="AA780" i="16"/>
  <c r="F186" i="20" s="1"/>
  <c r="AE780" i="16"/>
  <c r="J186" i="20" s="1"/>
  <c r="Z780" i="16"/>
  <c r="E186" i="20" s="1"/>
  <c r="AF579" i="16"/>
  <c r="AA579" i="16"/>
  <c r="F185" i="19" s="1"/>
  <c r="Y579" i="16"/>
  <c r="D185" i="19" s="1"/>
  <c r="X579" i="16"/>
  <c r="C185" i="19" s="1"/>
  <c r="Z579" i="16"/>
  <c r="E185" i="19" s="1"/>
  <c r="AD579" i="16"/>
  <c r="I185" i="19" s="1"/>
  <c r="AE579" i="16"/>
  <c r="J185" i="19" s="1"/>
  <c r="AC579" i="16"/>
  <c r="H185" i="19" s="1"/>
  <c r="AD248" i="16"/>
  <c r="I54" i="17" s="1"/>
  <c r="AB248" i="16"/>
  <c r="G54" i="17" s="1"/>
  <c r="Y248" i="16"/>
  <c r="D54" i="17" s="1"/>
  <c r="AF248" i="16"/>
  <c r="AC248" i="16"/>
  <c r="H54" i="17" s="1"/>
  <c r="Z248" i="16"/>
  <c r="E54" i="17" s="1"/>
  <c r="AA248" i="16"/>
  <c r="F54" i="17" s="1"/>
  <c r="AE248" i="16"/>
  <c r="J54" i="17" s="1"/>
  <c r="X248" i="16"/>
  <c r="C54" i="17" s="1"/>
  <c r="Y397" i="16"/>
  <c r="D203" i="17" s="1"/>
  <c r="AB397" i="16"/>
  <c r="G203" i="17" s="1"/>
  <c r="AE397" i="16"/>
  <c r="J203" i="17" s="1"/>
  <c r="X397" i="16"/>
  <c r="C203" i="17" s="1"/>
  <c r="AA397" i="16"/>
  <c r="F203" i="17" s="1"/>
  <c r="Z397" i="16"/>
  <c r="E203" i="17" s="1"/>
  <c r="AF397" i="16"/>
  <c r="AD397" i="16"/>
  <c r="I203" i="17" s="1"/>
  <c r="AC397" i="16"/>
  <c r="H203" i="17" s="1"/>
  <c r="AB200" i="16"/>
  <c r="G206" i="18" s="1"/>
  <c r="AC200" i="16"/>
  <c r="H206" i="18" s="1"/>
  <c r="Y200" i="16"/>
  <c r="D206" i="18" s="1"/>
  <c r="AD200" i="16"/>
  <c r="I206" i="18" s="1"/>
  <c r="AE200" i="16"/>
  <c r="J206" i="18" s="1"/>
  <c r="X200" i="16"/>
  <c r="C206" i="18" s="1"/>
  <c r="AF200" i="16"/>
  <c r="AA200" i="16"/>
  <c r="F206" i="18" s="1"/>
  <c r="Z200" i="16"/>
  <c r="E206" i="18" s="1"/>
  <c r="AB157" i="16"/>
  <c r="G163" i="18" s="1"/>
  <c r="X157" i="16"/>
  <c r="C163" i="18" s="1"/>
  <c r="AD157" i="16"/>
  <c r="I163" i="18" s="1"/>
  <c r="Z157" i="16"/>
  <c r="E163" i="18" s="1"/>
  <c r="AF157" i="16"/>
  <c r="Y157" i="16"/>
  <c r="D163" i="18" s="1"/>
  <c r="AA157" i="16"/>
  <c r="F163" i="18" s="1"/>
  <c r="AE157" i="16"/>
  <c r="J163" i="18" s="1"/>
  <c r="Y449" i="16"/>
  <c r="D55" i="19" s="1"/>
  <c r="AE449" i="16"/>
  <c r="J55" i="19" s="1"/>
  <c r="AB449" i="16"/>
  <c r="G55" i="19" s="1"/>
  <c r="Z449" i="16"/>
  <c r="E55" i="19" s="1"/>
  <c r="X449" i="16"/>
  <c r="C55" i="19" s="1"/>
  <c r="AC449" i="16"/>
  <c r="H55" i="19" s="1"/>
  <c r="AF449" i="16"/>
  <c r="AA449" i="16"/>
  <c r="F55" i="19" s="1"/>
  <c r="AD449" i="16"/>
  <c r="I55" i="19" s="1"/>
  <c r="AF198" i="16"/>
  <c r="AA198" i="16"/>
  <c r="F204" i="18" s="1"/>
  <c r="AD198" i="16"/>
  <c r="I204" i="18" s="1"/>
  <c r="AE198" i="16"/>
  <c r="J204" i="18" s="1"/>
  <c r="AB198" i="16"/>
  <c r="G204" i="18" s="1"/>
  <c r="Z198" i="16"/>
  <c r="E204" i="18" s="1"/>
  <c r="X198" i="16"/>
  <c r="C204" i="18" s="1"/>
  <c r="Y198" i="16"/>
  <c r="D204" i="18" s="1"/>
  <c r="AC198" i="16"/>
  <c r="H204" i="18" s="1"/>
  <c r="AB622" i="16"/>
  <c r="G28" i="20" s="1"/>
  <c r="AE622" i="16"/>
  <c r="J28" i="20" s="1"/>
  <c r="Y622" i="16"/>
  <c r="D28" i="20" s="1"/>
  <c r="AA622" i="16"/>
  <c r="F28" i="20" s="1"/>
  <c r="AC622" i="16"/>
  <c r="H28" i="20" s="1"/>
  <c r="Z622" i="16"/>
  <c r="E28" i="20" s="1"/>
  <c r="AF622" i="16"/>
  <c r="X622" i="16"/>
  <c r="C28" i="20" s="1"/>
  <c r="AD622" i="16"/>
  <c r="I28" i="20" s="1"/>
  <c r="AD583" i="16"/>
  <c r="I189" i="19" s="1"/>
  <c r="AF583" i="16"/>
  <c r="AA583" i="16"/>
  <c r="F189" i="19" s="1"/>
  <c r="Z583" i="16"/>
  <c r="E189" i="19" s="1"/>
  <c r="X583" i="16"/>
  <c r="C189" i="19" s="1"/>
  <c r="AE583" i="16"/>
  <c r="J189" i="19" s="1"/>
  <c r="AB583" i="16"/>
  <c r="G189" i="19" s="1"/>
  <c r="AC583" i="16"/>
  <c r="H189" i="19" s="1"/>
  <c r="Y583" i="16"/>
  <c r="D189" i="19" s="1"/>
  <c r="AA155" i="16"/>
  <c r="F161" i="18" s="1"/>
  <c r="AF155" i="16"/>
  <c r="AC155" i="16"/>
  <c r="H161" i="18" s="1"/>
  <c r="X155" i="16"/>
  <c r="C161" i="18" s="1"/>
  <c r="Z155" i="16"/>
  <c r="E161" i="18" s="1"/>
  <c r="Y155" i="16"/>
  <c r="D161" i="18" s="1"/>
  <c r="AD155" i="16"/>
  <c r="I161" i="18" s="1"/>
  <c r="AE155" i="16"/>
  <c r="J161" i="18" s="1"/>
  <c r="AB155" i="16"/>
  <c r="G161" i="18" s="1"/>
  <c r="AE80" i="16"/>
  <c r="J86" i="18" s="1"/>
  <c r="AD80" i="16"/>
  <c r="I86" i="18" s="1"/>
  <c r="Y80" i="16"/>
  <c r="D86" i="18" s="1"/>
  <c r="AF80" i="16"/>
  <c r="Z80" i="16"/>
  <c r="E86" i="18" s="1"/>
  <c r="X80" i="16"/>
  <c r="C86" i="18" s="1"/>
  <c r="AA80" i="16"/>
  <c r="F86" i="18" s="1"/>
  <c r="AB80" i="16"/>
  <c r="G86" i="18" s="1"/>
  <c r="AE307" i="16"/>
  <c r="J113" i="17" s="1"/>
  <c r="Z307" i="16"/>
  <c r="E113" i="17" s="1"/>
  <c r="AA307" i="16"/>
  <c r="F113" i="17" s="1"/>
  <c r="AF307" i="16"/>
  <c r="X307" i="16"/>
  <c r="C113" i="17" s="1"/>
  <c r="AD307" i="16"/>
  <c r="I113" i="17" s="1"/>
  <c r="AC307" i="16"/>
  <c r="H113" i="17" s="1"/>
  <c r="Y307" i="16"/>
  <c r="D113" i="17" s="1"/>
  <c r="AA628" i="16"/>
  <c r="AD628" i="16"/>
  <c r="X628" i="16"/>
  <c r="AC628" i="16"/>
  <c r="AF628" i="16"/>
  <c r="Z628" i="16"/>
  <c r="E34" i="20" s="1"/>
  <c r="Y628" i="16"/>
  <c r="AB628" i="16"/>
  <c r="AE628" i="16"/>
  <c r="J34" i="20" s="1"/>
  <c r="AC193" i="16"/>
  <c r="H199" i="18" s="1"/>
  <c r="AA193" i="16"/>
  <c r="F199" i="18" s="1"/>
  <c r="Z193" i="16"/>
  <c r="E199" i="18" s="1"/>
  <c r="Y193" i="16"/>
  <c r="D199" i="18" s="1"/>
  <c r="AF193" i="16"/>
  <c r="X193" i="16"/>
  <c r="C199" i="18" s="1"/>
  <c r="AD193" i="16"/>
  <c r="I199" i="18" s="1"/>
  <c r="AE193" i="16"/>
  <c r="J199" i="18" s="1"/>
  <c r="AB193" i="16"/>
  <c r="G199" i="18" s="1"/>
  <c r="AA301" i="16"/>
  <c r="F107" i="17" s="1"/>
  <c r="X301" i="16"/>
  <c r="C107" i="17" s="1"/>
  <c r="Z301" i="16"/>
  <c r="E107" i="17" s="1"/>
  <c r="Y301" i="16"/>
  <c r="D107" i="17" s="1"/>
  <c r="AE301" i="16"/>
  <c r="J107" i="17" s="1"/>
  <c r="AC301" i="16"/>
  <c r="H107" i="17" s="1"/>
  <c r="AF301" i="16"/>
  <c r="AB301" i="16"/>
  <c r="G107" i="17" s="1"/>
  <c r="AD301" i="16"/>
  <c r="I107" i="17" s="1"/>
  <c r="Z494" i="16"/>
  <c r="E100" i="19" s="1"/>
  <c r="X494" i="16"/>
  <c r="C100" i="19" s="1"/>
  <c r="AE494" i="16"/>
  <c r="J100" i="19" s="1"/>
  <c r="AD494" i="16"/>
  <c r="I100" i="19" s="1"/>
  <c r="AA494" i="16"/>
  <c r="F100" i="19" s="1"/>
  <c r="Y494" i="16"/>
  <c r="D100" i="19" s="1"/>
  <c r="AF494" i="16"/>
  <c r="AC494" i="16"/>
  <c r="H100" i="19" s="1"/>
  <c r="AB494" i="16"/>
  <c r="G100" i="19" s="1"/>
  <c r="AB219" i="16"/>
  <c r="X219" i="16"/>
  <c r="AE219" i="16"/>
  <c r="J25" i="17" s="1"/>
  <c r="Y219" i="16"/>
  <c r="AF219" i="16"/>
  <c r="AD219" i="16"/>
  <c r="AA219" i="16"/>
  <c r="Z219" i="16"/>
  <c r="E25" i="17" s="1"/>
  <c r="Y646" i="16"/>
  <c r="AD646" i="16"/>
  <c r="AF646" i="16"/>
  <c r="AA646" i="16"/>
  <c r="AC646" i="16"/>
  <c r="Z646" i="16"/>
  <c r="E52" i="20" s="1"/>
  <c r="AB646" i="16"/>
  <c r="AE646" i="16"/>
  <c r="J52" i="20" s="1"/>
  <c r="X646" i="16"/>
  <c r="AC325" i="16"/>
  <c r="H131" i="17" s="1"/>
  <c r="AE325" i="16"/>
  <c r="J131" i="17" s="1"/>
  <c r="AB325" i="16"/>
  <c r="G131" i="17" s="1"/>
  <c r="X325" i="16"/>
  <c r="C131" i="17" s="1"/>
  <c r="Z325" i="16"/>
  <c r="E131" i="17" s="1"/>
  <c r="Y325" i="16"/>
  <c r="D131" i="17" s="1"/>
  <c r="AD325" i="16"/>
  <c r="I131" i="17" s="1"/>
  <c r="AA325" i="16"/>
  <c r="F131" i="17" s="1"/>
  <c r="AF325" i="16"/>
  <c r="AE28" i="16"/>
  <c r="J34" i="18" s="1"/>
  <c r="AD28" i="16"/>
  <c r="AB28" i="16"/>
  <c r="Z28" i="16"/>
  <c r="E34" i="18" s="1"/>
  <c r="X28" i="16"/>
  <c r="AA28" i="16"/>
  <c r="Y28" i="16"/>
  <c r="AF28" i="16"/>
  <c r="AC28" i="16"/>
  <c r="X699" i="16"/>
  <c r="C105" i="20" s="1"/>
  <c r="AF699" i="16"/>
  <c r="Z699" i="16"/>
  <c r="E105" i="20" s="1"/>
  <c r="Y699" i="16"/>
  <c r="D105" i="20" s="1"/>
  <c r="AE699" i="16"/>
  <c r="J105" i="20" s="1"/>
  <c r="AA699" i="16"/>
  <c r="F105" i="20" s="1"/>
  <c r="AB699" i="16"/>
  <c r="G105" i="20" s="1"/>
  <c r="AD699" i="16"/>
  <c r="I105" i="20" s="1"/>
  <c r="AD704" i="16"/>
  <c r="I110" i="20" s="1"/>
  <c r="X704" i="16"/>
  <c r="C110" i="20" s="1"/>
  <c r="AF704" i="16"/>
  <c r="AA704" i="16"/>
  <c r="F110" i="20" s="1"/>
  <c r="AE704" i="16"/>
  <c r="J110" i="20" s="1"/>
  <c r="AC704" i="16"/>
  <c r="H110" i="20" s="1"/>
  <c r="Y704" i="16"/>
  <c r="D110" i="20" s="1"/>
  <c r="AB704" i="16"/>
  <c r="G110" i="20" s="1"/>
  <c r="Z704" i="16"/>
  <c r="E110" i="20" s="1"/>
  <c r="AF582" i="16"/>
  <c r="AA582" i="16"/>
  <c r="F188" i="19" s="1"/>
  <c r="AD582" i="16"/>
  <c r="I188" i="19" s="1"/>
  <c r="X582" i="16"/>
  <c r="C188" i="19" s="1"/>
  <c r="AE582" i="16"/>
  <c r="J188" i="19" s="1"/>
  <c r="Z582" i="16"/>
  <c r="E188" i="19" s="1"/>
  <c r="Y582" i="16"/>
  <c r="D188" i="19" s="1"/>
  <c r="AB582" i="16"/>
  <c r="G188" i="19" s="1"/>
  <c r="AA218" i="16"/>
  <c r="AD218" i="16"/>
  <c r="AB218" i="16"/>
  <c r="Y218" i="16"/>
  <c r="Z218" i="16"/>
  <c r="E24" i="17" s="1"/>
  <c r="X218" i="16"/>
  <c r="AE218" i="16"/>
  <c r="J24" i="17" s="1"/>
  <c r="AC218" i="16"/>
  <c r="AF218" i="16"/>
  <c r="AC231" i="16"/>
  <c r="AD231" i="16"/>
  <c r="AF231" i="16"/>
  <c r="AA231" i="16"/>
  <c r="Z231" i="16"/>
  <c r="E37" i="17" s="1"/>
  <c r="AE231" i="16"/>
  <c r="J37" i="17" s="1"/>
  <c r="AB231" i="16"/>
  <c r="Y231" i="16"/>
  <c r="X231" i="16"/>
  <c r="AC292" i="16"/>
  <c r="H98" i="17" s="1"/>
  <c r="X292" i="16"/>
  <c r="C98" i="17" s="1"/>
  <c r="AB292" i="16"/>
  <c r="G98" i="17" s="1"/>
  <c r="AD292" i="16"/>
  <c r="I98" i="17" s="1"/>
  <c r="Y292" i="16"/>
  <c r="D98" i="17" s="1"/>
  <c r="AF292" i="16"/>
  <c r="AA292" i="16"/>
  <c r="F98" i="17" s="1"/>
  <c r="AE292" i="16"/>
  <c r="J98" i="17" s="1"/>
  <c r="Z292" i="16"/>
  <c r="E98" i="17" s="1"/>
  <c r="AB259" i="16"/>
  <c r="G65" i="17" s="1"/>
  <c r="X259" i="16"/>
  <c r="C65" i="17" s="1"/>
  <c r="AE259" i="16"/>
  <c r="J65" i="17" s="1"/>
  <c r="AF259" i="16"/>
  <c r="Y259" i="16"/>
  <c r="D65" i="17" s="1"/>
  <c r="Z259" i="16"/>
  <c r="E65" i="17" s="1"/>
  <c r="AA259" i="16"/>
  <c r="F65" i="17" s="1"/>
  <c r="AD259" i="16"/>
  <c r="I65" i="17" s="1"/>
  <c r="Y517" i="16"/>
  <c r="D123" i="19" s="1"/>
  <c r="AA517" i="16"/>
  <c r="F123" i="19" s="1"/>
  <c r="AE517" i="16"/>
  <c r="J123" i="19" s="1"/>
  <c r="AF517" i="16"/>
  <c r="Z517" i="16"/>
  <c r="E123" i="19" s="1"/>
  <c r="AD517" i="16"/>
  <c r="I123" i="19" s="1"/>
  <c r="X517" i="16"/>
  <c r="C123" i="19" s="1"/>
  <c r="AC517" i="16"/>
  <c r="H123" i="19" s="1"/>
  <c r="AC586" i="16"/>
  <c r="H192" i="19" s="1"/>
  <c r="Y586" i="16"/>
  <c r="D192" i="19" s="1"/>
  <c r="X586" i="16"/>
  <c r="C192" i="19" s="1"/>
  <c r="AF586" i="16"/>
  <c r="AE586" i="16"/>
  <c r="J192" i="19" s="1"/>
  <c r="AD586" i="16"/>
  <c r="I192" i="19" s="1"/>
  <c r="AA586" i="16"/>
  <c r="F192" i="19" s="1"/>
  <c r="Z586" i="16"/>
  <c r="E192" i="19" s="1"/>
  <c r="Y271" i="16"/>
  <c r="D77" i="17" s="1"/>
  <c r="AF271" i="16"/>
  <c r="Z271" i="16"/>
  <c r="E77" i="17" s="1"/>
  <c r="AA271" i="16"/>
  <c r="F77" i="17" s="1"/>
  <c r="AC271" i="16"/>
  <c r="H77" i="17" s="1"/>
  <c r="AE271" i="16"/>
  <c r="J77" i="17" s="1"/>
  <c r="X271" i="16"/>
  <c r="C77" i="17" s="1"/>
  <c r="AD271" i="16"/>
  <c r="I77" i="17" s="1"/>
  <c r="AB271" i="16"/>
  <c r="G77" i="17" s="1"/>
  <c r="AC500" i="16"/>
  <c r="H106" i="19" s="1"/>
  <c r="Y500" i="16"/>
  <c r="D106" i="19" s="1"/>
  <c r="AB500" i="16"/>
  <c r="G106" i="19" s="1"/>
  <c r="AD500" i="16"/>
  <c r="I106" i="19" s="1"/>
  <c r="Z500" i="16"/>
  <c r="E106" i="19" s="1"/>
  <c r="AA500" i="16"/>
  <c r="F106" i="19" s="1"/>
  <c r="AF500" i="16"/>
  <c r="AE500" i="16"/>
  <c r="J106" i="19" s="1"/>
  <c r="X500" i="16"/>
  <c r="C106" i="19" s="1"/>
  <c r="AB172" i="16"/>
  <c r="G178" i="18" s="1"/>
  <c r="X172" i="16"/>
  <c r="C178" i="18" s="1"/>
  <c r="AE172" i="16"/>
  <c r="J178" i="18" s="1"/>
  <c r="AD172" i="16"/>
  <c r="I178" i="18" s="1"/>
  <c r="Y172" i="16"/>
  <c r="D178" i="18" s="1"/>
  <c r="Z172" i="16"/>
  <c r="E178" i="18" s="1"/>
  <c r="AF172" i="16"/>
  <c r="AA172" i="16"/>
  <c r="F178" i="18" s="1"/>
  <c r="AC172" i="16"/>
  <c r="H178" i="18" s="1"/>
  <c r="AD610" i="16"/>
  <c r="Z610" i="16"/>
  <c r="E16" i="20" s="1"/>
  <c r="AA610" i="16"/>
  <c r="Y610" i="16"/>
  <c r="AF610" i="16"/>
  <c r="AE610" i="16"/>
  <c r="J16" i="20" s="1"/>
  <c r="X610" i="16"/>
  <c r="AB610" i="16"/>
  <c r="AE352" i="16"/>
  <c r="J158" i="17" s="1"/>
  <c r="AC352" i="16"/>
  <c r="H158" i="17" s="1"/>
  <c r="AD352" i="16"/>
  <c r="I158" i="17" s="1"/>
  <c r="AF352" i="16"/>
  <c r="Y352" i="16"/>
  <c r="D158" i="17" s="1"/>
  <c r="AB352" i="16"/>
  <c r="G158" i="17" s="1"/>
  <c r="Z352" i="16"/>
  <c r="E158" i="17" s="1"/>
  <c r="X352" i="16"/>
  <c r="C158" i="17" s="1"/>
  <c r="AA352" i="16"/>
  <c r="F158" i="17" s="1"/>
  <c r="AC91" i="16"/>
  <c r="H97" i="18" s="1"/>
  <c r="AA91" i="16"/>
  <c r="F97" i="18" s="1"/>
  <c r="AD91" i="16"/>
  <c r="I97" i="18" s="1"/>
  <c r="Y91" i="16"/>
  <c r="D97" i="18" s="1"/>
  <c r="AF91" i="16"/>
  <c r="AB91" i="16"/>
  <c r="G97" i="18" s="1"/>
  <c r="AE91" i="16"/>
  <c r="J97" i="18" s="1"/>
  <c r="Z91" i="16"/>
  <c r="E97" i="18" s="1"/>
  <c r="X91" i="16"/>
  <c r="C97" i="18" s="1"/>
  <c r="Y425" i="16"/>
  <c r="AE425" i="16"/>
  <c r="J31" i="19" s="1"/>
  <c r="AC425" i="16"/>
  <c r="AD425" i="16"/>
  <c r="AA425" i="16"/>
  <c r="X425" i="16"/>
  <c r="Z425" i="16"/>
  <c r="E31" i="19" s="1"/>
  <c r="AB425" i="16"/>
  <c r="AF425" i="16"/>
  <c r="AC160" i="16"/>
  <c r="H166" i="18" s="1"/>
  <c r="AA160" i="16"/>
  <c r="F166" i="18" s="1"/>
  <c r="Z160" i="16"/>
  <c r="E166" i="18" s="1"/>
  <c r="AB160" i="16"/>
  <c r="G166" i="18" s="1"/>
  <c r="X160" i="16"/>
  <c r="C166" i="18" s="1"/>
  <c r="Y160" i="16"/>
  <c r="D166" i="18" s="1"/>
  <c r="AF160" i="16"/>
  <c r="AD160" i="16"/>
  <c r="I166" i="18" s="1"/>
  <c r="AE160" i="16"/>
  <c r="J166" i="18" s="1"/>
  <c r="AB777" i="16"/>
  <c r="G183" i="20" s="1"/>
  <c r="AC777" i="16"/>
  <c r="H183" i="20" s="1"/>
  <c r="Z777" i="16"/>
  <c r="E183" i="20" s="1"/>
  <c r="Y777" i="16"/>
  <c r="D183" i="20" s="1"/>
  <c r="AD777" i="16"/>
  <c r="I183" i="20" s="1"/>
  <c r="AF777" i="16"/>
  <c r="AA777" i="16"/>
  <c r="F183" i="20" s="1"/>
  <c r="X777" i="16"/>
  <c r="C183" i="20" s="1"/>
  <c r="AE777" i="16"/>
  <c r="J183" i="20" s="1"/>
  <c r="Y214" i="16"/>
  <c r="AD214" i="16"/>
  <c r="AC214" i="16"/>
  <c r="X214" i="16"/>
  <c r="AF214" i="16"/>
  <c r="AE214" i="16"/>
  <c r="J20" i="17" s="1"/>
  <c r="Z214" i="16"/>
  <c r="E20" i="17" s="1"/>
  <c r="AA214" i="16"/>
  <c r="AB214" i="16"/>
  <c r="X112" i="16"/>
  <c r="C118" i="18" s="1"/>
  <c r="AD112" i="16"/>
  <c r="I118" i="18" s="1"/>
  <c r="AF112" i="16"/>
  <c r="Y112" i="16"/>
  <c r="D118" i="18" s="1"/>
  <c r="AE112" i="16"/>
  <c r="J118" i="18" s="1"/>
  <c r="AB112" i="16"/>
  <c r="G118" i="18" s="1"/>
  <c r="AA112" i="16"/>
  <c r="F118" i="18" s="1"/>
  <c r="Z112" i="16"/>
  <c r="E118" i="18" s="1"/>
  <c r="AD601" i="16"/>
  <c r="AF601" i="16"/>
  <c r="Z601" i="16"/>
  <c r="AA601" i="16"/>
  <c r="AE601" i="16"/>
  <c r="AB601" i="16"/>
  <c r="Y601" i="16"/>
  <c r="X601" i="16"/>
  <c r="AC601" i="16"/>
  <c r="AC286" i="16"/>
  <c r="H92" i="17" s="1"/>
  <c r="Y286" i="16"/>
  <c r="D92" i="17" s="1"/>
  <c r="AA286" i="16"/>
  <c r="F92" i="17" s="1"/>
  <c r="AD286" i="16"/>
  <c r="I92" i="17" s="1"/>
  <c r="AF286" i="16"/>
  <c r="Z286" i="16"/>
  <c r="E92" i="17" s="1"/>
  <c r="AE286" i="16"/>
  <c r="J92" i="17" s="1"/>
  <c r="X286" i="16"/>
  <c r="C92" i="17" s="1"/>
  <c r="AB286" i="16"/>
  <c r="G92" i="17" s="1"/>
  <c r="AB569" i="16"/>
  <c r="G175" i="19" s="1"/>
  <c r="AD569" i="16"/>
  <c r="I175" i="19" s="1"/>
  <c r="Z569" i="16"/>
  <c r="E175" i="19" s="1"/>
  <c r="Y569" i="16"/>
  <c r="D175" i="19" s="1"/>
  <c r="X569" i="16"/>
  <c r="C175" i="19" s="1"/>
  <c r="AE569" i="16"/>
  <c r="J175" i="19" s="1"/>
  <c r="AF569" i="16"/>
  <c r="AC569" i="16"/>
  <c r="H175" i="19" s="1"/>
  <c r="AA569" i="16"/>
  <c r="F175" i="19" s="1"/>
  <c r="AA24" i="16"/>
  <c r="F30" i="18" s="1"/>
  <c r="X24" i="16"/>
  <c r="C30" i="18" s="1"/>
  <c r="AF24" i="16"/>
  <c r="AC24" i="16"/>
  <c r="H30" i="18" s="1"/>
  <c r="AB24" i="16"/>
  <c r="G30" i="18" s="1"/>
  <c r="Y24" i="16"/>
  <c r="D30" i="18" s="1"/>
  <c r="Z24" i="16"/>
  <c r="E30" i="18" s="1"/>
  <c r="AD24" i="16"/>
  <c r="I30" i="18" s="1"/>
  <c r="AE24" i="16"/>
  <c r="J30" i="18" s="1"/>
  <c r="AB365" i="16"/>
  <c r="G171" i="17" s="1"/>
  <c r="AC365" i="16"/>
  <c r="H171" i="17" s="1"/>
  <c r="AD365" i="16"/>
  <c r="I171" i="17" s="1"/>
  <c r="AE365" i="16"/>
  <c r="J171" i="17" s="1"/>
  <c r="X365" i="16"/>
  <c r="C171" i="17" s="1"/>
  <c r="Z365" i="16"/>
  <c r="E171" i="17" s="1"/>
  <c r="Y365" i="16"/>
  <c r="D171" i="17" s="1"/>
  <c r="AF365" i="16"/>
  <c r="AA365" i="16"/>
  <c r="F171" i="17" s="1"/>
  <c r="AB368" i="16"/>
  <c r="G174" i="17" s="1"/>
  <c r="Z368" i="16"/>
  <c r="E174" i="17" s="1"/>
  <c r="X368" i="16"/>
  <c r="C174" i="17" s="1"/>
  <c r="AD368" i="16"/>
  <c r="I174" i="17" s="1"/>
  <c r="AF368" i="16"/>
  <c r="AA368" i="16"/>
  <c r="F174" i="17" s="1"/>
  <c r="Y368" i="16"/>
  <c r="D174" i="17" s="1"/>
  <c r="AE368" i="16"/>
  <c r="J174" i="17" s="1"/>
  <c r="AC368" i="16"/>
  <c r="H174" i="17" s="1"/>
  <c r="Y100" i="16"/>
  <c r="D106" i="18" s="1"/>
  <c r="AA100" i="16"/>
  <c r="F106" i="18" s="1"/>
  <c r="X100" i="16"/>
  <c r="C106" i="18" s="1"/>
  <c r="AD100" i="16"/>
  <c r="I106" i="18" s="1"/>
  <c r="AC100" i="16"/>
  <c r="H106" i="18" s="1"/>
  <c r="AE100" i="16"/>
  <c r="J106" i="18" s="1"/>
  <c r="AF100" i="16"/>
  <c r="AB100" i="16"/>
  <c r="G106" i="18" s="1"/>
  <c r="Z100" i="16"/>
  <c r="E106" i="18" s="1"/>
  <c r="AC153" i="16"/>
  <c r="H159" i="18" s="1"/>
  <c r="AD153" i="16"/>
  <c r="I159" i="18" s="1"/>
  <c r="Z153" i="16"/>
  <c r="E159" i="18" s="1"/>
  <c r="AE153" i="16"/>
  <c r="J159" i="18" s="1"/>
  <c r="AA153" i="16"/>
  <c r="F159" i="18" s="1"/>
  <c r="AF153" i="16"/>
  <c r="AB153" i="16"/>
  <c r="G159" i="18" s="1"/>
  <c r="Y153" i="16"/>
  <c r="D159" i="18" s="1"/>
  <c r="X153" i="16"/>
  <c r="C159" i="18" s="1"/>
  <c r="AC277" i="16"/>
  <c r="H83" i="17" s="1"/>
  <c r="AB277" i="16"/>
  <c r="G83" i="17" s="1"/>
  <c r="X277" i="16"/>
  <c r="C83" i="17" s="1"/>
  <c r="AE277" i="16"/>
  <c r="J83" i="17" s="1"/>
  <c r="Y277" i="16"/>
  <c r="D83" i="17" s="1"/>
  <c r="AA277" i="16"/>
  <c r="F83" i="17" s="1"/>
  <c r="AD277" i="16"/>
  <c r="I83" i="17" s="1"/>
  <c r="AF277" i="16"/>
  <c r="Z277" i="16"/>
  <c r="E83" i="17" s="1"/>
  <c r="AB164" i="16"/>
  <c r="G170" i="18" s="1"/>
  <c r="AA164" i="16"/>
  <c r="F170" i="18" s="1"/>
  <c r="AF164" i="16"/>
  <c r="AD164" i="16"/>
  <c r="I170" i="18" s="1"/>
  <c r="AC164" i="16"/>
  <c r="H170" i="18" s="1"/>
  <c r="AE164" i="16"/>
  <c r="J170" i="18" s="1"/>
  <c r="Z164" i="16"/>
  <c r="E170" i="18" s="1"/>
  <c r="Y164" i="16"/>
  <c r="D170" i="18" s="1"/>
  <c r="X164" i="16"/>
  <c r="C170" i="18" s="1"/>
  <c r="AC382" i="16"/>
  <c r="H188" i="17" s="1"/>
  <c r="Z382" i="16"/>
  <c r="E188" i="17" s="1"/>
  <c r="AA382" i="16"/>
  <c r="F188" i="17" s="1"/>
  <c r="AF382" i="16"/>
  <c r="AD382" i="16"/>
  <c r="I188" i="17" s="1"/>
  <c r="Y382" i="16"/>
  <c r="D188" i="17" s="1"/>
  <c r="AE382" i="16"/>
  <c r="J188" i="17" s="1"/>
  <c r="X382" i="16"/>
  <c r="C188" i="17" s="1"/>
  <c r="AB382" i="16"/>
  <c r="G188" i="17" s="1"/>
  <c r="Y23" i="16"/>
  <c r="X23" i="16"/>
  <c r="AC23" i="16"/>
  <c r="Z23" i="16"/>
  <c r="E29" i="18" s="1"/>
  <c r="AB23" i="16"/>
  <c r="AD23" i="16"/>
  <c r="AF23" i="16"/>
  <c r="AE23" i="16"/>
  <c r="J29" i="18" s="1"/>
  <c r="AA23" i="16"/>
  <c r="AA497" i="16"/>
  <c r="F103" i="19" s="1"/>
  <c r="AE497" i="16"/>
  <c r="J103" i="19" s="1"/>
  <c r="AC497" i="16"/>
  <c r="H103" i="19" s="1"/>
  <c r="AB497" i="16"/>
  <c r="G103" i="19" s="1"/>
  <c r="AF497" i="16"/>
  <c r="X497" i="16"/>
  <c r="C103" i="19" s="1"/>
  <c r="AD497" i="16"/>
  <c r="I103" i="19" s="1"/>
  <c r="AA374" i="16"/>
  <c r="F180" i="17" s="1"/>
  <c r="AD374" i="16"/>
  <c r="I180" i="17" s="1"/>
  <c r="X374" i="16"/>
  <c r="C180" i="17" s="1"/>
  <c r="AE374" i="16"/>
  <c r="J180" i="17" s="1"/>
  <c r="Z374" i="16"/>
  <c r="E180" i="17" s="1"/>
  <c r="Y374" i="16"/>
  <c r="D180" i="17" s="1"/>
  <c r="AB374" i="16"/>
  <c r="G180" i="17" s="1"/>
  <c r="AF374" i="16"/>
  <c r="AC374" i="16"/>
  <c r="H180" i="17" s="1"/>
  <c r="AB493" i="16"/>
  <c r="G99" i="19" s="1"/>
  <c r="AA493" i="16"/>
  <c r="F99" i="19" s="1"/>
  <c r="AF493" i="16"/>
  <c r="AE493" i="16"/>
  <c r="J99" i="19" s="1"/>
  <c r="X493" i="16"/>
  <c r="C99" i="19" s="1"/>
  <c r="Y493" i="16"/>
  <c r="D99" i="19" s="1"/>
  <c r="AD493" i="16"/>
  <c r="I99" i="19" s="1"/>
  <c r="AC493" i="16"/>
  <c r="H99" i="19" s="1"/>
  <c r="Z493" i="16"/>
  <c r="E99" i="19" s="1"/>
  <c r="X765" i="16"/>
  <c r="C171" i="20" s="1"/>
  <c r="Y765" i="16"/>
  <c r="D171" i="20" s="1"/>
  <c r="AB765" i="16"/>
  <c r="G171" i="20" s="1"/>
  <c r="Z765" i="16"/>
  <c r="E171" i="20" s="1"/>
  <c r="AA165" i="16"/>
  <c r="F171" i="18" s="1"/>
  <c r="AF165" i="16"/>
  <c r="AC165" i="16"/>
  <c r="H171" i="18" s="1"/>
  <c r="X165" i="16"/>
  <c r="C171" i="18" s="1"/>
  <c r="AD165" i="16"/>
  <c r="I171" i="18" s="1"/>
  <c r="Z165" i="16"/>
  <c r="E171" i="18" s="1"/>
  <c r="AE165" i="16"/>
  <c r="J171" i="18" s="1"/>
  <c r="AB165" i="16"/>
  <c r="G171" i="18" s="1"/>
  <c r="Y165" i="16"/>
  <c r="D171" i="18" s="1"/>
  <c r="AB590" i="16"/>
  <c r="G196" i="19" s="1"/>
  <c r="AF590" i="16"/>
  <c r="AE590" i="16"/>
  <c r="J196" i="19" s="1"/>
  <c r="AA605" i="16"/>
  <c r="AF605" i="16"/>
  <c r="Z605" i="16"/>
  <c r="E11" i="20" s="1"/>
  <c r="AD605" i="16"/>
  <c r="AE605" i="16"/>
  <c r="J11" i="20" s="1"/>
  <c r="AB605" i="16"/>
  <c r="AC605" i="16"/>
  <c r="Y605" i="16"/>
  <c r="X605" i="16"/>
  <c r="Y437" i="16"/>
  <c r="AC786" i="16"/>
  <c r="H192" i="20" s="1"/>
  <c r="AB786" i="16"/>
  <c r="G192" i="20" s="1"/>
  <c r="AD786" i="16"/>
  <c r="I192" i="20" s="1"/>
  <c r="X786" i="16"/>
  <c r="C192" i="20" s="1"/>
  <c r="Y786" i="16"/>
  <c r="D192" i="20" s="1"/>
  <c r="AF786" i="16"/>
  <c r="AE786" i="16"/>
  <c r="J192" i="20" s="1"/>
  <c r="AA786" i="16"/>
  <c r="F192" i="20" s="1"/>
  <c r="Z786" i="16"/>
  <c r="E192" i="20" s="1"/>
  <c r="AB757" i="16"/>
  <c r="G163" i="20" s="1"/>
  <c r="AE757" i="16"/>
  <c r="J163" i="20" s="1"/>
  <c r="AF757" i="16"/>
  <c r="X757" i="16"/>
  <c r="C163" i="20" s="1"/>
  <c r="AA211" i="16"/>
  <c r="F17" i="17" s="1"/>
  <c r="X211" i="16"/>
  <c r="C17" i="17" s="1"/>
  <c r="Z211" i="16"/>
  <c r="E17" i="17" s="1"/>
  <c r="AC211" i="16"/>
  <c r="H17" i="17" s="1"/>
  <c r="AB211" i="16"/>
  <c r="G17" i="17" s="1"/>
  <c r="Y211" i="16"/>
  <c r="D17" i="17" s="1"/>
  <c r="AF211" i="16"/>
  <c r="AE211" i="16"/>
  <c r="J17" i="17" s="1"/>
  <c r="AD211" i="16"/>
  <c r="I17" i="17" s="1"/>
  <c r="AA39" i="16"/>
  <c r="F45" i="18" s="1"/>
  <c r="Y39" i="16"/>
  <c r="D45" i="18" s="1"/>
  <c r="AB161" i="16"/>
  <c r="G167" i="18" s="1"/>
  <c r="AC161" i="16"/>
  <c r="H167" i="18" s="1"/>
  <c r="Y161" i="16"/>
  <c r="D167" i="18" s="1"/>
  <c r="AF161" i="16"/>
  <c r="Z161" i="16"/>
  <c r="E167" i="18" s="1"/>
  <c r="AE161" i="16"/>
  <c r="J167" i="18" s="1"/>
  <c r="AD161" i="16"/>
  <c r="I167" i="18" s="1"/>
  <c r="X161" i="16"/>
  <c r="C167" i="18" s="1"/>
  <c r="AA161" i="16"/>
  <c r="F167" i="18" s="1"/>
  <c r="AD418" i="16"/>
  <c r="AB418" i="16"/>
  <c r="AC418" i="16"/>
  <c r="AE418" i="16"/>
  <c r="J24" i="19" s="1"/>
  <c r="Y418" i="16"/>
  <c r="AF418" i="16"/>
  <c r="Z418" i="16"/>
  <c r="E24" i="19" s="1"/>
  <c r="X418" i="16"/>
  <c r="AA418" i="16"/>
  <c r="AE523" i="16"/>
  <c r="J129" i="19" s="1"/>
  <c r="AB523" i="16"/>
  <c r="G129" i="19" s="1"/>
  <c r="AC523" i="16"/>
  <c r="H129" i="19" s="1"/>
  <c r="AB720" i="16"/>
  <c r="G126" i="20" s="1"/>
  <c r="AC720" i="16"/>
  <c r="H126" i="20" s="1"/>
  <c r="Z720" i="16"/>
  <c r="E126" i="20" s="1"/>
  <c r="X720" i="16"/>
  <c r="C126" i="20" s="1"/>
  <c r="AE720" i="16"/>
  <c r="J126" i="20" s="1"/>
  <c r="AF720" i="16"/>
  <c r="AA720" i="16"/>
  <c r="F126" i="20" s="1"/>
  <c r="Y720" i="16"/>
  <c r="D126" i="20" s="1"/>
  <c r="AD720" i="16"/>
  <c r="I126" i="20" s="1"/>
  <c r="AB207" i="16"/>
  <c r="AE207" i="16"/>
  <c r="J13" i="17" s="1"/>
  <c r="Z207" i="16"/>
  <c r="E13" i="17" s="1"/>
  <c r="Y207" i="16"/>
  <c r="AA207" i="16"/>
  <c r="AC207" i="16"/>
  <c r="X207" i="16"/>
  <c r="AD207" i="16"/>
  <c r="AF207" i="16"/>
  <c r="X148" i="16"/>
  <c r="C154" i="18" s="1"/>
  <c r="Y148" i="16"/>
  <c r="D154" i="18" s="1"/>
  <c r="AE148" i="16"/>
  <c r="J154" i="18" s="1"/>
  <c r="Z148" i="16"/>
  <c r="E154" i="18" s="1"/>
  <c r="AA148" i="16"/>
  <c r="F154" i="18" s="1"/>
  <c r="AD148" i="16"/>
  <c r="I154" i="18" s="1"/>
  <c r="AF148" i="16"/>
  <c r="AC148" i="16"/>
  <c r="H154" i="18" s="1"/>
  <c r="AC213" i="16"/>
  <c r="AB213" i="16"/>
  <c r="AA213" i="16"/>
  <c r="Y213" i="16"/>
  <c r="X213" i="16"/>
  <c r="AF213" i="16"/>
  <c r="AD213" i="16"/>
  <c r="Z213" i="16"/>
  <c r="E19" i="17" s="1"/>
  <c r="AE213" i="16"/>
  <c r="J19" i="17" s="1"/>
  <c r="AD510" i="16"/>
  <c r="I116" i="19" s="1"/>
  <c r="X510" i="16"/>
  <c r="C116" i="19" s="1"/>
  <c r="X669" i="16"/>
  <c r="C75" i="20" s="1"/>
  <c r="AB669" i="16"/>
  <c r="G75" i="20" s="1"/>
  <c r="AA669" i="16"/>
  <c r="F75" i="20" s="1"/>
  <c r="AC669" i="16"/>
  <c r="H75" i="20" s="1"/>
  <c r="AD669" i="16"/>
  <c r="I75" i="20" s="1"/>
  <c r="AE669" i="16"/>
  <c r="J75" i="20" s="1"/>
  <c r="Z669" i="16"/>
  <c r="E75" i="20" s="1"/>
  <c r="Y669" i="16"/>
  <c r="D75" i="20" s="1"/>
  <c r="AF669" i="16"/>
  <c r="AF61" i="16"/>
  <c r="X61" i="16"/>
  <c r="C67" i="18" s="1"/>
  <c r="X685" i="16"/>
  <c r="C91" i="20" s="1"/>
  <c r="AF685" i="16"/>
  <c r="AC658" i="16"/>
  <c r="AA658" i="16"/>
  <c r="AE658" i="16"/>
  <c r="J64" i="20" s="1"/>
  <c r="X658" i="16"/>
  <c r="Y658" i="16"/>
  <c r="AF658" i="16"/>
  <c r="AD658" i="16"/>
  <c r="Z658" i="16"/>
  <c r="E64" i="20" s="1"/>
  <c r="AE205" i="16"/>
  <c r="J11" i="17" s="1"/>
  <c r="AA205" i="16"/>
  <c r="Z797" i="16"/>
  <c r="E203" i="20" s="1"/>
  <c r="AC797" i="16"/>
  <c r="H203" i="20" s="1"/>
  <c r="AD133" i="16"/>
  <c r="I139" i="18" s="1"/>
  <c r="X133" i="16"/>
  <c r="C139" i="18" s="1"/>
  <c r="AC133" i="16"/>
  <c r="H139" i="18" s="1"/>
  <c r="Z133" i="16"/>
  <c r="E139" i="18" s="1"/>
  <c r="AA133" i="16"/>
  <c r="F139" i="18" s="1"/>
  <c r="Y133" i="16"/>
  <c r="D139" i="18" s="1"/>
  <c r="AE133" i="16"/>
  <c r="J139" i="18" s="1"/>
  <c r="AF133" i="16"/>
  <c r="AC755" i="16"/>
  <c r="H161" i="20" s="1"/>
  <c r="Z755" i="16"/>
  <c r="E161" i="20" s="1"/>
  <c r="AD678" i="16"/>
  <c r="I84" i="20" s="1"/>
  <c r="Y678" i="16"/>
  <c r="D84" i="20" s="1"/>
  <c r="AA678" i="16"/>
  <c r="F84" i="20" s="1"/>
  <c r="AE678" i="16"/>
  <c r="J84" i="20" s="1"/>
  <c r="Z678" i="16"/>
  <c r="E84" i="20" s="1"/>
  <c r="X678" i="16"/>
  <c r="C84" i="20" s="1"/>
  <c r="AF678" i="16"/>
  <c r="AC678" i="16"/>
  <c r="H84" i="20" s="1"/>
  <c r="AF60" i="16"/>
  <c r="AB60" i="16"/>
  <c r="G66" i="18" s="1"/>
  <c r="Y60" i="16"/>
  <c r="D66" i="18" s="1"/>
  <c r="X60" i="16"/>
  <c r="C66" i="18" s="1"/>
  <c r="AC60" i="16"/>
  <c r="H66" i="18" s="1"/>
  <c r="AE60" i="16"/>
  <c r="J66" i="18" s="1"/>
  <c r="AD60" i="16"/>
  <c r="I66" i="18" s="1"/>
  <c r="AA60" i="16"/>
  <c r="F66" i="18" s="1"/>
  <c r="Z60" i="16"/>
  <c r="E66" i="18" s="1"/>
  <c r="AC538" i="16"/>
  <c r="H144" i="19" s="1"/>
  <c r="AF538" i="16"/>
  <c r="Y538" i="16"/>
  <c r="D144" i="19" s="1"/>
  <c r="Z538" i="16"/>
  <c r="E144" i="19" s="1"/>
  <c r="X538" i="16"/>
  <c r="C144" i="19" s="1"/>
  <c r="AD538" i="16"/>
  <c r="I144" i="19" s="1"/>
  <c r="AE538" i="16"/>
  <c r="J144" i="19" s="1"/>
  <c r="AB538" i="16"/>
  <c r="G144" i="19" s="1"/>
  <c r="AA538" i="16"/>
  <c r="F144" i="19" s="1"/>
  <c r="AD220" i="16"/>
  <c r="AC220" i="16"/>
  <c r="AB220" i="16"/>
  <c r="AA220" i="16"/>
  <c r="Y220" i="16"/>
  <c r="X220" i="16"/>
  <c r="AF220" i="16"/>
  <c r="Z220" i="16"/>
  <c r="E26" i="17" s="1"/>
  <c r="AE220" i="16"/>
  <c r="J26" i="17" s="1"/>
  <c r="Z743" i="16"/>
  <c r="E149" i="20" s="1"/>
  <c r="AC743" i="16"/>
  <c r="H149" i="20" s="1"/>
  <c r="AF743" i="16"/>
  <c r="AB743" i="16"/>
  <c r="G149" i="20" s="1"/>
  <c r="Y743" i="16"/>
  <c r="D149" i="20" s="1"/>
  <c r="AD743" i="16"/>
  <c r="I149" i="20" s="1"/>
  <c r="X743" i="16"/>
  <c r="C149" i="20" s="1"/>
  <c r="AA743" i="16"/>
  <c r="F149" i="20" s="1"/>
  <c r="AE743" i="16"/>
  <c r="J149" i="20" s="1"/>
  <c r="Y357" i="16"/>
  <c r="D163" i="17" s="1"/>
  <c r="AA357" i="16"/>
  <c r="F163" i="17" s="1"/>
  <c r="AB357" i="16"/>
  <c r="G163" i="17" s="1"/>
  <c r="AE357" i="16"/>
  <c r="J163" i="17" s="1"/>
  <c r="X357" i="16"/>
  <c r="C163" i="17" s="1"/>
  <c r="AC357" i="16"/>
  <c r="H163" i="17" s="1"/>
  <c r="AD357" i="16"/>
  <c r="I163" i="17" s="1"/>
  <c r="Z357" i="16"/>
  <c r="E163" i="17" s="1"/>
  <c r="AF357" i="16"/>
  <c r="AE664" i="16"/>
  <c r="J70" i="20" s="1"/>
  <c r="X664" i="16"/>
  <c r="C70" i="20" s="1"/>
  <c r="AA664" i="16"/>
  <c r="F70" i="20" s="1"/>
  <c r="Z664" i="16"/>
  <c r="E70" i="20" s="1"/>
  <c r="Y664" i="16"/>
  <c r="D70" i="20" s="1"/>
  <c r="AB664" i="16"/>
  <c r="G70" i="20" s="1"/>
  <c r="AF664" i="16"/>
  <c r="AD664" i="16"/>
  <c r="I70" i="20" s="1"/>
  <c r="AC269" i="16"/>
  <c r="H75" i="17" s="1"/>
  <c r="AA269" i="16"/>
  <c r="F75" i="17" s="1"/>
  <c r="X269" i="16"/>
  <c r="C75" i="17" s="1"/>
  <c r="AE269" i="16"/>
  <c r="J75" i="17" s="1"/>
  <c r="AD269" i="16"/>
  <c r="I75" i="17" s="1"/>
  <c r="Y269" i="16"/>
  <c r="D75" i="17" s="1"/>
  <c r="AF269" i="16"/>
  <c r="Z269" i="16"/>
  <c r="E75" i="17" s="1"/>
  <c r="Y513" i="16"/>
  <c r="D119" i="19" s="1"/>
  <c r="AF513" i="16"/>
  <c r="X513" i="16"/>
  <c r="C119" i="19" s="1"/>
  <c r="AA513" i="16"/>
  <c r="F119" i="19" s="1"/>
  <c r="Z513" i="16"/>
  <c r="E119" i="19" s="1"/>
  <c r="AB513" i="16"/>
  <c r="G119" i="19" s="1"/>
  <c r="AD513" i="16"/>
  <c r="I119" i="19" s="1"/>
  <c r="AC513" i="16"/>
  <c r="H119" i="19" s="1"/>
  <c r="AE513" i="16"/>
  <c r="J119" i="19" s="1"/>
  <c r="AE96" i="16"/>
  <c r="J102" i="18" s="1"/>
  <c r="X96" i="16"/>
  <c r="C102" i="18" s="1"/>
  <c r="AF96" i="16"/>
  <c r="AD96" i="16"/>
  <c r="I102" i="18" s="1"/>
  <c r="Y96" i="16"/>
  <c r="D102" i="18" s="1"/>
  <c r="AB96" i="16"/>
  <c r="G102" i="18" s="1"/>
  <c r="Z96" i="16"/>
  <c r="E102" i="18" s="1"/>
  <c r="AA96" i="16"/>
  <c r="F102" i="18" s="1"/>
  <c r="AC96" i="16"/>
  <c r="H102" i="18" s="1"/>
  <c r="X712" i="16"/>
  <c r="C118" i="20" s="1"/>
  <c r="AB712" i="16"/>
  <c r="G118" i="20" s="1"/>
  <c r="AE712" i="16"/>
  <c r="J118" i="20" s="1"/>
  <c r="Z712" i="16"/>
  <c r="E118" i="20" s="1"/>
  <c r="AD712" i="16"/>
  <c r="I118" i="20" s="1"/>
  <c r="AF712" i="16"/>
  <c r="Y712" i="16"/>
  <c r="D118" i="20" s="1"/>
  <c r="AC712" i="16"/>
  <c r="H118" i="20" s="1"/>
  <c r="AA712" i="16"/>
  <c r="F118" i="20" s="1"/>
  <c r="AD11" i="16"/>
  <c r="AA11" i="16"/>
  <c r="AC11" i="16"/>
  <c r="AF11" i="16"/>
  <c r="X11" i="16"/>
  <c r="Z11" i="16"/>
  <c r="E17" i="18" s="1"/>
  <c r="Y11" i="16"/>
  <c r="AB11" i="16"/>
  <c r="AE11" i="16"/>
  <c r="J17" i="18" s="1"/>
  <c r="AE739" i="16"/>
  <c r="J145" i="20" s="1"/>
  <c r="X739" i="16"/>
  <c r="C145" i="20" s="1"/>
  <c r="Z739" i="16"/>
  <c r="E145" i="20" s="1"/>
  <c r="AF739" i="16"/>
  <c r="AD739" i="16"/>
  <c r="I145" i="20" s="1"/>
  <c r="Y739" i="16"/>
  <c r="D145" i="20" s="1"/>
  <c r="AA739" i="16"/>
  <c r="F145" i="20" s="1"/>
  <c r="AC739" i="16"/>
  <c r="H145" i="20" s="1"/>
  <c r="AB739" i="16"/>
  <c r="G145" i="20" s="1"/>
  <c r="AF450" i="16"/>
  <c r="Z450" i="16"/>
  <c r="E56" i="19" s="1"/>
  <c r="AA450" i="16"/>
  <c r="F56" i="19" s="1"/>
  <c r="AB450" i="16"/>
  <c r="G56" i="19" s="1"/>
  <c r="Y450" i="16"/>
  <c r="D56" i="19" s="1"/>
  <c r="AE450" i="16"/>
  <c r="J56" i="19" s="1"/>
  <c r="X450" i="16"/>
  <c r="C56" i="19" s="1"/>
  <c r="AD450" i="16"/>
  <c r="I56" i="19" s="1"/>
  <c r="AE75" i="16"/>
  <c r="J81" i="18" s="1"/>
  <c r="AB75" i="16"/>
  <c r="G81" i="18" s="1"/>
  <c r="AA75" i="16"/>
  <c r="F81" i="18" s="1"/>
  <c r="Y75" i="16"/>
  <c r="D81" i="18" s="1"/>
  <c r="AD75" i="16"/>
  <c r="I81" i="18" s="1"/>
  <c r="AC75" i="16"/>
  <c r="H81" i="18" s="1"/>
  <c r="AF75" i="16"/>
  <c r="Z75" i="16"/>
  <c r="E81" i="18" s="1"/>
  <c r="X75" i="16"/>
  <c r="C81" i="18" s="1"/>
  <c r="Y406" i="16"/>
  <c r="AC406" i="16"/>
  <c r="Z406" i="16"/>
  <c r="E12" i="19" s="1"/>
  <c r="AB406" i="16"/>
  <c r="AF406" i="16"/>
  <c r="X406" i="16"/>
  <c r="AA406" i="16"/>
  <c r="AD406" i="16"/>
  <c r="AE406" i="16"/>
  <c r="J12" i="19" s="1"/>
  <c r="AA385" i="16"/>
  <c r="F191" i="17" s="1"/>
  <c r="AB385" i="16"/>
  <c r="G191" i="17" s="1"/>
  <c r="AF385" i="16"/>
  <c r="AC385" i="16"/>
  <c r="H191" i="17" s="1"/>
  <c r="Z385" i="16"/>
  <c r="E191" i="17" s="1"/>
  <c r="X385" i="16"/>
  <c r="C191" i="17" s="1"/>
  <c r="AD385" i="16"/>
  <c r="I191" i="17" s="1"/>
  <c r="Y385" i="16"/>
  <c r="D191" i="17" s="1"/>
  <c r="AE385" i="16"/>
  <c r="J191" i="17" s="1"/>
  <c r="AB671" i="16"/>
  <c r="G77" i="20" s="1"/>
  <c r="AA671" i="16"/>
  <c r="F77" i="20" s="1"/>
  <c r="X671" i="16"/>
  <c r="C77" i="20" s="1"/>
  <c r="Y671" i="16"/>
  <c r="D77" i="20" s="1"/>
  <c r="AF671" i="16"/>
  <c r="AE671" i="16"/>
  <c r="J77" i="20" s="1"/>
  <c r="AD671" i="16"/>
  <c r="I77" i="20" s="1"/>
  <c r="Z671" i="16"/>
  <c r="E77" i="20" s="1"/>
  <c r="AC671" i="16"/>
  <c r="H77" i="20" s="1"/>
  <c r="X304" i="16"/>
  <c r="C110" i="17" s="1"/>
  <c r="AF304" i="16"/>
  <c r="AB304" i="16"/>
  <c r="G110" i="17" s="1"/>
  <c r="AE304" i="16"/>
  <c r="J110" i="17" s="1"/>
  <c r="Z304" i="16"/>
  <c r="E110" i="17" s="1"/>
  <c r="AD304" i="16"/>
  <c r="I110" i="17" s="1"/>
  <c r="AA304" i="16"/>
  <c r="F110" i="17" s="1"/>
  <c r="Y304" i="16"/>
  <c r="D110" i="17" s="1"/>
  <c r="AC304" i="16"/>
  <c r="H110" i="17" s="1"/>
  <c r="AE469" i="16"/>
  <c r="J75" i="19" s="1"/>
  <c r="Z469" i="16"/>
  <c r="E75" i="19" s="1"/>
  <c r="AF469" i="16"/>
  <c r="AD469" i="16"/>
  <c r="I75" i="19" s="1"/>
  <c r="AB469" i="16"/>
  <c r="G75" i="19" s="1"/>
  <c r="AA469" i="16"/>
  <c r="F75" i="19" s="1"/>
  <c r="AC469" i="16"/>
  <c r="H75" i="19" s="1"/>
  <c r="Y469" i="16"/>
  <c r="D75" i="19" s="1"/>
  <c r="X469" i="16"/>
  <c r="C75" i="19" s="1"/>
  <c r="AB724" i="16"/>
  <c r="G130" i="20" s="1"/>
  <c r="AE724" i="16"/>
  <c r="J130" i="20" s="1"/>
  <c r="AC724" i="16"/>
  <c r="H130" i="20" s="1"/>
  <c r="X724" i="16"/>
  <c r="C130" i="20" s="1"/>
  <c r="AD724" i="16"/>
  <c r="I130" i="20" s="1"/>
  <c r="AA724" i="16"/>
  <c r="F130" i="20" s="1"/>
  <c r="AF724" i="16"/>
  <c r="Y724" i="16"/>
  <c r="D130" i="20" s="1"/>
  <c r="Z724" i="16"/>
  <c r="E130" i="20" s="1"/>
  <c r="AB373" i="16"/>
  <c r="G179" i="17" s="1"/>
  <c r="X373" i="16"/>
  <c r="C179" i="17" s="1"/>
  <c r="Z373" i="16"/>
  <c r="E179" i="17" s="1"/>
  <c r="AF373" i="16"/>
  <c r="Y373" i="16"/>
  <c r="D179" i="17" s="1"/>
  <c r="AD373" i="16"/>
  <c r="I179" i="17" s="1"/>
  <c r="AE373" i="16"/>
  <c r="J179" i="17" s="1"/>
  <c r="AA373" i="16"/>
  <c r="F179" i="17" s="1"/>
  <c r="AD792" i="16"/>
  <c r="I198" i="20" s="1"/>
  <c r="Y792" i="16"/>
  <c r="D198" i="20" s="1"/>
  <c r="AF792" i="16"/>
  <c r="X792" i="16"/>
  <c r="C198" i="20" s="1"/>
  <c r="Z792" i="16"/>
  <c r="E198" i="20" s="1"/>
  <c r="AE792" i="16"/>
  <c r="J198" i="20" s="1"/>
  <c r="AB792" i="16"/>
  <c r="G198" i="20" s="1"/>
  <c r="AA792" i="16"/>
  <c r="F198" i="20" s="1"/>
  <c r="AC792" i="16"/>
  <c r="H198" i="20" s="1"/>
  <c r="AC62" i="16"/>
  <c r="H68" i="18" s="1"/>
  <c r="Y62" i="16"/>
  <c r="D68" i="18" s="1"/>
  <c r="AA62" i="16"/>
  <c r="F68" i="18" s="1"/>
  <c r="AB62" i="16"/>
  <c r="G68" i="18" s="1"/>
  <c r="AE62" i="16"/>
  <c r="J68" i="18" s="1"/>
  <c r="AF62" i="16"/>
  <c r="X62" i="16"/>
  <c r="C68" i="18" s="1"/>
  <c r="Z62" i="16"/>
  <c r="E68" i="18" s="1"/>
  <c r="AD62" i="16"/>
  <c r="I68" i="18" s="1"/>
  <c r="X771" i="16"/>
  <c r="C177" i="20" s="1"/>
  <c r="AE771" i="16"/>
  <c r="J177" i="20" s="1"/>
  <c r="Y771" i="16"/>
  <c r="D177" i="20" s="1"/>
  <c r="AF771" i="16"/>
  <c r="Z771" i="16"/>
  <c r="E177" i="20" s="1"/>
  <c r="AD771" i="16"/>
  <c r="I177" i="20" s="1"/>
  <c r="AB771" i="16"/>
  <c r="G177" i="20" s="1"/>
  <c r="AA771" i="16"/>
  <c r="F177" i="20" s="1"/>
  <c r="X662" i="16"/>
  <c r="C68" i="20" s="1"/>
  <c r="AA662" i="16"/>
  <c r="F68" i="20" s="1"/>
  <c r="Z662" i="16"/>
  <c r="E68" i="20" s="1"/>
  <c r="AE662" i="16"/>
  <c r="J68" i="20" s="1"/>
  <c r="AD662" i="16"/>
  <c r="I68" i="20" s="1"/>
  <c r="Y662" i="16"/>
  <c r="D68" i="20" s="1"/>
  <c r="AF662" i="16"/>
  <c r="AC662" i="16"/>
  <c r="H68" i="20" s="1"/>
  <c r="Z794" i="16"/>
  <c r="E200" i="20" s="1"/>
  <c r="AF794" i="16"/>
  <c r="AE794" i="16"/>
  <c r="J200" i="20" s="1"/>
  <c r="AA794" i="16"/>
  <c r="F200" i="20" s="1"/>
  <c r="AD794" i="16"/>
  <c r="I200" i="20" s="1"/>
  <c r="AB794" i="16"/>
  <c r="G200" i="20" s="1"/>
  <c r="Y794" i="16"/>
  <c r="D200" i="20" s="1"/>
  <c r="AC794" i="16"/>
  <c r="H200" i="20" s="1"/>
  <c r="X794" i="16"/>
  <c r="C200" i="20" s="1"/>
  <c r="AA773" i="16"/>
  <c r="F179" i="20" s="1"/>
  <c r="AE773" i="16"/>
  <c r="J179" i="20" s="1"/>
  <c r="Y773" i="16"/>
  <c r="D179" i="20" s="1"/>
  <c r="AF773" i="16"/>
  <c r="AD773" i="16"/>
  <c r="I179" i="20" s="1"/>
  <c r="AC773" i="16"/>
  <c r="H179" i="20" s="1"/>
  <c r="AB773" i="16"/>
  <c r="G179" i="20" s="1"/>
  <c r="X773" i="16"/>
  <c r="C179" i="20" s="1"/>
  <c r="Z773" i="16"/>
  <c r="E179" i="20" s="1"/>
  <c r="AA620" i="16"/>
  <c r="AF620" i="16"/>
  <c r="AC620" i="16"/>
  <c r="Y620" i="16"/>
  <c r="X620" i="16"/>
  <c r="AB620" i="16"/>
  <c r="Z620" i="16"/>
  <c r="E26" i="20" s="1"/>
  <c r="AD620" i="16"/>
  <c r="AE620" i="16"/>
  <c r="J26" i="20" s="1"/>
  <c r="AE617" i="16"/>
  <c r="J23" i="20" s="1"/>
  <c r="AD617" i="16"/>
  <c r="X617" i="16"/>
  <c r="AC617" i="16"/>
  <c r="AA617" i="16"/>
  <c r="AB617" i="16"/>
  <c r="Y617" i="16"/>
  <c r="Z617" i="16"/>
  <c r="E23" i="20" s="1"/>
  <c r="AF617" i="16"/>
  <c r="AC326" i="16"/>
  <c r="H132" i="17" s="1"/>
  <c r="X326" i="16"/>
  <c r="C132" i="17" s="1"/>
  <c r="AE326" i="16"/>
  <c r="J132" i="17" s="1"/>
  <c r="AD326" i="16"/>
  <c r="I132" i="17" s="1"/>
  <c r="AF326" i="16"/>
  <c r="AB326" i="16"/>
  <c r="G132" i="17" s="1"/>
  <c r="Y326" i="16"/>
  <c r="D132" i="17" s="1"/>
  <c r="Z326" i="16"/>
  <c r="E132" i="17" s="1"/>
  <c r="AA326" i="16"/>
  <c r="F132" i="17" s="1"/>
  <c r="Y124" i="16"/>
  <c r="D130" i="18" s="1"/>
  <c r="AB124" i="16"/>
  <c r="G130" i="18" s="1"/>
  <c r="Z124" i="16"/>
  <c r="E130" i="18" s="1"/>
  <c r="AC124" i="16"/>
  <c r="H130" i="18" s="1"/>
  <c r="AD124" i="16"/>
  <c r="I130" i="18" s="1"/>
  <c r="X124" i="16"/>
  <c r="C130" i="18" s="1"/>
  <c r="AF124" i="16"/>
  <c r="AA124" i="16"/>
  <c r="F130" i="18" s="1"/>
  <c r="AE124" i="16"/>
  <c r="J130" i="18" s="1"/>
  <c r="Y441" i="16"/>
  <c r="AB441" i="16"/>
  <c r="AF441" i="16"/>
  <c r="Z441" i="16"/>
  <c r="E47" i="19" s="1"/>
  <c r="AE441" i="16"/>
  <c r="J47" i="19" s="1"/>
  <c r="AC441" i="16"/>
  <c r="AD441" i="16"/>
  <c r="X441" i="16"/>
  <c r="AA441" i="16"/>
  <c r="Z113" i="16"/>
  <c r="E119" i="18" s="1"/>
  <c r="AE113" i="16"/>
  <c r="J119" i="18" s="1"/>
  <c r="Y113" i="16"/>
  <c r="D119" i="18" s="1"/>
  <c r="AD113" i="16"/>
  <c r="I119" i="18" s="1"/>
  <c r="AA113" i="16"/>
  <c r="F119" i="18" s="1"/>
  <c r="AB113" i="16"/>
  <c r="G119" i="18" s="1"/>
  <c r="AF113" i="16"/>
  <c r="X113" i="16"/>
  <c r="C119" i="18" s="1"/>
  <c r="AC113" i="16"/>
  <c r="H119" i="18" s="1"/>
  <c r="X555" i="16"/>
  <c r="C161" i="19" s="1"/>
  <c r="AE555" i="16"/>
  <c r="J161" i="19" s="1"/>
  <c r="AC555" i="16"/>
  <c r="H161" i="19" s="1"/>
  <c r="Z555" i="16"/>
  <c r="E161" i="19" s="1"/>
  <c r="AD555" i="16"/>
  <c r="I161" i="19" s="1"/>
  <c r="AA555" i="16"/>
  <c r="F161" i="19" s="1"/>
  <c r="AB555" i="16"/>
  <c r="G161" i="19" s="1"/>
  <c r="Y555" i="16"/>
  <c r="D161" i="19" s="1"/>
  <c r="AF555" i="16"/>
  <c r="Z801" i="16"/>
  <c r="X801" i="16"/>
  <c r="AD801" i="16"/>
  <c r="AE801" i="16"/>
  <c r="AC801" i="16"/>
  <c r="H207" i="20" s="1"/>
  <c r="AF801" i="16"/>
  <c r="AA801" i="16"/>
  <c r="Y801" i="16"/>
  <c r="AB801" i="16"/>
  <c r="AE633" i="16"/>
  <c r="J39" i="20" s="1"/>
  <c r="X633" i="16"/>
  <c r="AC633" i="16"/>
  <c r="Y633" i="16"/>
  <c r="AA633" i="16"/>
  <c r="AF633" i="16"/>
  <c r="Z633" i="16"/>
  <c r="E39" i="20" s="1"/>
  <c r="AD633" i="16"/>
  <c r="AB633" i="16"/>
  <c r="AE565" i="16"/>
  <c r="J171" i="19" s="1"/>
  <c r="AC565" i="16"/>
  <c r="H171" i="19" s="1"/>
  <c r="AA565" i="16"/>
  <c r="F171" i="19" s="1"/>
  <c r="Z565" i="16"/>
  <c r="E171" i="19" s="1"/>
  <c r="Y565" i="16"/>
  <c r="D171" i="19" s="1"/>
  <c r="AD565" i="16"/>
  <c r="I171" i="19" s="1"/>
  <c r="X565" i="16"/>
  <c r="C171" i="19" s="1"/>
  <c r="AF565" i="16"/>
  <c r="AB281" i="16"/>
  <c r="G87" i="17" s="1"/>
  <c r="AE281" i="16"/>
  <c r="J87" i="17" s="1"/>
  <c r="AA281" i="16"/>
  <c r="F87" i="17" s="1"/>
  <c r="AC281" i="16"/>
  <c r="H87" i="17" s="1"/>
  <c r="Z281" i="16"/>
  <c r="E87" i="17" s="1"/>
  <c r="Y281" i="16"/>
  <c r="D87" i="17" s="1"/>
  <c r="AF281" i="16"/>
  <c r="X281" i="16"/>
  <c r="C87" i="17" s="1"/>
  <c r="AD281" i="16"/>
  <c r="I87" i="17" s="1"/>
  <c r="AA680" i="16"/>
  <c r="F86" i="20" s="1"/>
  <c r="X680" i="16"/>
  <c r="C86" i="20" s="1"/>
  <c r="AF680" i="16"/>
  <c r="Z680" i="16"/>
  <c r="E86" i="20" s="1"/>
  <c r="Y680" i="16"/>
  <c r="D86" i="20" s="1"/>
  <c r="AD680" i="16"/>
  <c r="I86" i="20" s="1"/>
  <c r="AB680" i="16"/>
  <c r="G86" i="20" s="1"/>
  <c r="AE680" i="16"/>
  <c r="J86" i="20" s="1"/>
  <c r="X206" i="16"/>
  <c r="AD206" i="16"/>
  <c r="AA206" i="16"/>
  <c r="AE206" i="16"/>
  <c r="J12" i="17" s="1"/>
  <c r="Y206" i="16"/>
  <c r="AF206" i="16"/>
  <c r="AC206" i="16"/>
  <c r="Z206" i="16"/>
  <c r="E12" i="17" s="1"/>
  <c r="AB206" i="16"/>
  <c r="AC166" i="16"/>
  <c r="H172" i="18" s="1"/>
  <c r="AB166" i="16"/>
  <c r="G172" i="18" s="1"/>
  <c r="Y166" i="16"/>
  <c r="D172" i="18" s="1"/>
  <c r="X166" i="16"/>
  <c r="C172" i="18" s="1"/>
  <c r="AA166" i="16"/>
  <c r="F172" i="18" s="1"/>
  <c r="AD166" i="16"/>
  <c r="I172" i="18" s="1"/>
  <c r="AF166" i="16"/>
  <c r="Z166" i="16"/>
  <c r="E172" i="18" s="1"/>
  <c r="AE166" i="16"/>
  <c r="J172" i="18" s="1"/>
  <c r="AF44" i="16"/>
  <c r="Z44" i="16"/>
  <c r="E50" i="18" s="1"/>
  <c r="X44" i="16"/>
  <c r="Y44" i="16"/>
  <c r="AA44" i="16"/>
  <c r="AB44" i="16"/>
  <c r="AD44" i="16"/>
  <c r="AC44" i="16"/>
  <c r="AE44" i="16"/>
  <c r="J50" i="18" s="1"/>
  <c r="AE65" i="16"/>
  <c r="J71" i="18" s="1"/>
  <c r="AD65" i="16"/>
  <c r="I71" i="18" s="1"/>
  <c r="AF65" i="16"/>
  <c r="Z65" i="16"/>
  <c r="E71" i="18" s="1"/>
  <c r="Y65" i="16"/>
  <c r="D71" i="18" s="1"/>
  <c r="AC65" i="16"/>
  <c r="H71" i="18" s="1"/>
  <c r="AB65" i="16"/>
  <c r="G71" i="18" s="1"/>
  <c r="AA65" i="16"/>
  <c r="F71" i="18" s="1"/>
  <c r="X65" i="16"/>
  <c r="C71" i="18" s="1"/>
  <c r="AB335" i="16"/>
  <c r="G141" i="17" s="1"/>
  <c r="AC335" i="16"/>
  <c r="H141" i="17" s="1"/>
  <c r="AE335" i="16"/>
  <c r="J141" i="17" s="1"/>
  <c r="AA335" i="16"/>
  <c r="F141" i="17" s="1"/>
  <c r="Z335" i="16"/>
  <c r="E141" i="17" s="1"/>
  <c r="AF335" i="16"/>
  <c r="AD335" i="16"/>
  <c r="I141" i="17" s="1"/>
  <c r="Y335" i="16"/>
  <c r="D141" i="17" s="1"/>
  <c r="X335" i="16"/>
  <c r="C141" i="17" s="1"/>
  <c r="AC667" i="16"/>
  <c r="H73" i="20" s="1"/>
  <c r="AE667" i="16"/>
  <c r="J73" i="20" s="1"/>
  <c r="AA667" i="16"/>
  <c r="F73" i="20" s="1"/>
  <c r="Y667" i="16"/>
  <c r="D73" i="20" s="1"/>
  <c r="AD667" i="16"/>
  <c r="I73" i="20" s="1"/>
  <c r="Z667" i="16"/>
  <c r="E73" i="20" s="1"/>
  <c r="X667" i="16"/>
  <c r="C73" i="20" s="1"/>
  <c r="AF667" i="16"/>
  <c r="X288" i="16"/>
  <c r="C94" i="17" s="1"/>
  <c r="AD288" i="16"/>
  <c r="I94" i="17" s="1"/>
  <c r="AA288" i="16"/>
  <c r="F94" i="17" s="1"/>
  <c r="AC288" i="16"/>
  <c r="H94" i="17" s="1"/>
  <c r="AE288" i="16"/>
  <c r="J94" i="17" s="1"/>
  <c r="Z288" i="16"/>
  <c r="E94" i="17" s="1"/>
  <c r="Y288" i="16"/>
  <c r="D94" i="17" s="1"/>
  <c r="AB288" i="16"/>
  <c r="G94" i="17" s="1"/>
  <c r="AF288" i="16"/>
  <c r="X457" i="16"/>
  <c r="C63" i="19" s="1"/>
  <c r="AC457" i="16"/>
  <c r="H63" i="19" s="1"/>
  <c r="AE457" i="16"/>
  <c r="J63" i="19" s="1"/>
  <c r="Y457" i="16"/>
  <c r="D63" i="19" s="1"/>
  <c r="AD457" i="16"/>
  <c r="I63" i="19" s="1"/>
  <c r="AA457" i="16"/>
  <c r="F63" i="19" s="1"/>
  <c r="AB457" i="16"/>
  <c r="G63" i="19" s="1"/>
  <c r="AF457" i="16"/>
  <c r="Z457" i="16"/>
  <c r="E63" i="19" s="1"/>
  <c r="AC423" i="16"/>
  <c r="AB423" i="16"/>
  <c r="Y423" i="16"/>
  <c r="AA423" i="16"/>
  <c r="AE423" i="16"/>
  <c r="J29" i="19" s="1"/>
  <c r="Z423" i="16"/>
  <c r="E29" i="19" s="1"/>
  <c r="AD423" i="16"/>
  <c r="AF423" i="16"/>
  <c r="X423" i="16"/>
  <c r="AD237" i="16"/>
  <c r="AC237" i="16"/>
  <c r="Z237" i="16"/>
  <c r="E43" i="17" s="1"/>
  <c r="AE237" i="16"/>
  <c r="J43" i="17" s="1"/>
  <c r="AF237" i="16"/>
  <c r="Y237" i="16"/>
  <c r="X237" i="16"/>
  <c r="AB237" i="16"/>
  <c r="AA237" i="16"/>
  <c r="AC567" i="16"/>
  <c r="H173" i="19" s="1"/>
  <c r="AB567" i="16"/>
  <c r="G173" i="19" s="1"/>
  <c r="Z567" i="16"/>
  <c r="E173" i="19" s="1"/>
  <c r="AE567" i="16"/>
  <c r="J173" i="19" s="1"/>
  <c r="AF567" i="16"/>
  <c r="Y567" i="16"/>
  <c r="D173" i="19" s="1"/>
  <c r="AA567" i="16"/>
  <c r="F173" i="19" s="1"/>
  <c r="AD567" i="16"/>
  <c r="I173" i="19" s="1"/>
  <c r="X567" i="16"/>
  <c r="C173" i="19" s="1"/>
  <c r="Z63" i="16"/>
  <c r="E69" i="18" s="1"/>
  <c r="AA63" i="16"/>
  <c r="F69" i="18" s="1"/>
  <c r="AF63" i="16"/>
  <c r="AE63" i="16"/>
  <c r="J69" i="18" s="1"/>
  <c r="AC63" i="16"/>
  <c r="H69" i="18" s="1"/>
  <c r="X63" i="16"/>
  <c r="C69" i="18" s="1"/>
  <c r="AD63" i="16"/>
  <c r="I69" i="18" s="1"/>
  <c r="Y63" i="16"/>
  <c r="D69" i="18" s="1"/>
  <c r="AA520" i="16"/>
  <c r="F126" i="19" s="1"/>
  <c r="Y520" i="16"/>
  <c r="D126" i="19" s="1"/>
  <c r="AB520" i="16"/>
  <c r="G126" i="19" s="1"/>
  <c r="AE520" i="16"/>
  <c r="J126" i="19" s="1"/>
  <c r="AD520" i="16"/>
  <c r="I126" i="19" s="1"/>
  <c r="AC520" i="16"/>
  <c r="H126" i="19" s="1"/>
  <c r="AF520" i="16"/>
  <c r="Z520" i="16"/>
  <c r="E126" i="19" s="1"/>
  <c r="X520" i="16"/>
  <c r="C126" i="19" s="1"/>
  <c r="AC479" i="16"/>
  <c r="H85" i="19" s="1"/>
  <c r="AE479" i="16"/>
  <c r="J85" i="19" s="1"/>
  <c r="AA479" i="16"/>
  <c r="F85" i="19" s="1"/>
  <c r="AF479" i="16"/>
  <c r="Y479" i="16"/>
  <c r="D85" i="19" s="1"/>
  <c r="Z479" i="16"/>
  <c r="E85" i="19" s="1"/>
  <c r="X479" i="16"/>
  <c r="C85" i="19" s="1"/>
  <c r="AD479" i="16"/>
  <c r="I85" i="19" s="1"/>
  <c r="AB479" i="16"/>
  <c r="G85" i="19" s="1"/>
  <c r="AE561" i="16"/>
  <c r="J167" i="19" s="1"/>
  <c r="AB561" i="16"/>
  <c r="G167" i="19" s="1"/>
  <c r="X561" i="16"/>
  <c r="C167" i="19" s="1"/>
  <c r="Z561" i="16"/>
  <c r="E167" i="19" s="1"/>
  <c r="AF561" i="16"/>
  <c r="AD561" i="16"/>
  <c r="I167" i="19" s="1"/>
  <c r="AC561" i="16"/>
  <c r="H167" i="19" s="1"/>
  <c r="AA561" i="16"/>
  <c r="F167" i="19" s="1"/>
  <c r="Y561" i="16"/>
  <c r="D167" i="19" s="1"/>
  <c r="X31" i="16"/>
  <c r="AD31" i="16"/>
  <c r="AF31" i="16"/>
  <c r="Z31" i="16"/>
  <c r="E37" i="18" s="1"/>
  <c r="AE31" i="16"/>
  <c r="J37" i="18" s="1"/>
  <c r="AB31" i="16"/>
  <c r="AC31" i="16"/>
  <c r="Y31" i="16"/>
  <c r="AA31" i="16"/>
  <c r="Z763" i="16"/>
  <c r="E169" i="20" s="1"/>
  <c r="AB763" i="16"/>
  <c r="G169" i="20" s="1"/>
  <c r="AE763" i="16"/>
  <c r="J169" i="20" s="1"/>
  <c r="AC763" i="16"/>
  <c r="H169" i="20" s="1"/>
  <c r="AD763" i="16"/>
  <c r="I169" i="20" s="1"/>
  <c r="AF763" i="16"/>
  <c r="AA763" i="16"/>
  <c r="F169" i="20" s="1"/>
  <c r="Y763" i="16"/>
  <c r="D169" i="20" s="1"/>
  <c r="X763" i="16"/>
  <c r="C169" i="20" s="1"/>
  <c r="AF230" i="16"/>
  <c r="Y230" i="16"/>
  <c r="X230" i="16"/>
  <c r="AC230" i="16"/>
  <c r="AD230" i="16"/>
  <c r="AA230" i="16"/>
  <c r="Z230" i="16"/>
  <c r="E36" i="17" s="1"/>
  <c r="AB230" i="16"/>
  <c r="AE230" i="16"/>
  <c r="J36" i="17" s="1"/>
  <c r="AD221" i="16"/>
  <c r="I27" i="17" s="1"/>
  <c r="Z221" i="16"/>
  <c r="E27" i="17" s="1"/>
  <c r="AE221" i="16"/>
  <c r="J27" i="17" s="1"/>
  <c r="X221" i="16"/>
  <c r="C27" i="17" s="1"/>
  <c r="AF221" i="16"/>
  <c r="Y221" i="16"/>
  <c r="D27" i="17" s="1"/>
  <c r="AA221" i="16"/>
  <c r="F27" i="17" s="1"/>
  <c r="AB221" i="16"/>
  <c r="G27" i="17" s="1"/>
  <c r="AC221" i="16"/>
  <c r="H27" i="17" s="1"/>
  <c r="AB599" i="16"/>
  <c r="AC599" i="16"/>
  <c r="AA599" i="16"/>
  <c r="AE599" i="16"/>
  <c r="Z599" i="16"/>
  <c r="X599" i="16"/>
  <c r="AF599" i="16"/>
  <c r="Y599" i="16"/>
  <c r="AD599" i="16"/>
  <c r="AC136" i="16"/>
  <c r="H142" i="18" s="1"/>
  <c r="AD136" i="16"/>
  <c r="I142" i="18" s="1"/>
  <c r="X136" i="16"/>
  <c r="C142" i="18" s="1"/>
  <c r="AE136" i="16"/>
  <c r="J142" i="18" s="1"/>
  <c r="AF136" i="16"/>
  <c r="AA136" i="16"/>
  <c r="F142" i="18" s="1"/>
  <c r="Z136" i="16"/>
  <c r="E142" i="18" s="1"/>
  <c r="Y136" i="16"/>
  <c r="D142" i="18" s="1"/>
  <c r="AB136" i="16"/>
  <c r="G142" i="18" s="1"/>
  <c r="AC109" i="16"/>
  <c r="H115" i="18" s="1"/>
  <c r="AF109" i="16"/>
  <c r="X109" i="16"/>
  <c r="C115" i="18" s="1"/>
  <c r="AE109" i="16"/>
  <c r="J115" i="18" s="1"/>
  <c r="AA109" i="16"/>
  <c r="F115" i="18" s="1"/>
  <c r="Z109" i="16"/>
  <c r="E115" i="18" s="1"/>
  <c r="AD109" i="16"/>
  <c r="I115" i="18" s="1"/>
  <c r="Y109" i="16"/>
  <c r="D115" i="18" s="1"/>
  <c r="AB109" i="16"/>
  <c r="G115" i="18" s="1"/>
  <c r="AF238" i="16"/>
  <c r="Y238" i="16"/>
  <c r="D44" i="17" s="1"/>
  <c r="AC238" i="16"/>
  <c r="H44" i="17" s="1"/>
  <c r="AD238" i="16"/>
  <c r="I44" i="17" s="1"/>
  <c r="Z238" i="16"/>
  <c r="E44" i="17" s="1"/>
  <c r="AA238" i="16"/>
  <c r="F44" i="17" s="1"/>
  <c r="X238" i="16"/>
  <c r="C44" i="17" s="1"/>
  <c r="AB238" i="16"/>
  <c r="G44" i="17" s="1"/>
  <c r="AE238" i="16"/>
  <c r="J44" i="17" s="1"/>
  <c r="AC668" i="16"/>
  <c r="H74" i="20" s="1"/>
  <c r="X668" i="16"/>
  <c r="C74" i="20" s="1"/>
  <c r="AD668" i="16"/>
  <c r="I74" i="20" s="1"/>
  <c r="AE668" i="16"/>
  <c r="J74" i="20" s="1"/>
  <c r="AF668" i="16"/>
  <c r="Z668" i="16"/>
  <c r="E74" i="20" s="1"/>
  <c r="Y668" i="16"/>
  <c r="D74" i="20" s="1"/>
  <c r="AA668" i="16"/>
  <c r="F74" i="20" s="1"/>
  <c r="AB668" i="16"/>
  <c r="G74" i="20" s="1"/>
  <c r="AC642" i="16"/>
  <c r="H48" i="20" s="1"/>
  <c r="AF642" i="16"/>
  <c r="AD642" i="16"/>
  <c r="I48" i="20" s="1"/>
  <c r="Z642" i="16"/>
  <c r="E48" i="20" s="1"/>
  <c r="X642" i="16"/>
  <c r="C48" i="20" s="1"/>
  <c r="Y642" i="16"/>
  <c r="D48" i="20" s="1"/>
  <c r="AB642" i="16"/>
  <c r="G48" i="20" s="1"/>
  <c r="AA642" i="16"/>
  <c r="F48" i="20" s="1"/>
  <c r="AE642" i="16"/>
  <c r="J48" i="20" s="1"/>
  <c r="AE8" i="16"/>
  <c r="J14" i="18" s="1"/>
  <c r="AA8" i="16"/>
  <c r="AF8" i="16"/>
  <c r="AB8" i="16"/>
  <c r="AD8" i="16"/>
  <c r="Z8" i="16"/>
  <c r="E14" i="18" s="1"/>
  <c r="X8" i="16"/>
  <c r="Y8" i="16"/>
  <c r="AC8" i="16"/>
  <c r="AA713" i="16"/>
  <c r="F119" i="20" s="1"/>
  <c r="Y713" i="16"/>
  <c r="D119" i="20" s="1"/>
  <c r="AF713" i="16"/>
  <c r="AD713" i="16"/>
  <c r="I119" i="20" s="1"/>
  <c r="Z713" i="16"/>
  <c r="E119" i="20" s="1"/>
  <c r="AC713" i="16"/>
  <c r="H119" i="20" s="1"/>
  <c r="AE713" i="16"/>
  <c r="J119" i="20" s="1"/>
  <c r="X713" i="16"/>
  <c r="C119" i="20" s="1"/>
  <c r="AB713" i="16"/>
  <c r="G119" i="20" s="1"/>
  <c r="Z499" i="16"/>
  <c r="E105" i="19" s="1"/>
  <c r="AA499" i="16"/>
  <c r="F105" i="19" s="1"/>
  <c r="AD499" i="16"/>
  <c r="I105" i="19" s="1"/>
  <c r="Y499" i="16"/>
  <c r="D105" i="19" s="1"/>
  <c r="AE499" i="16"/>
  <c r="J105" i="19" s="1"/>
  <c r="X499" i="16"/>
  <c r="C105" i="19" s="1"/>
  <c r="AC499" i="16"/>
  <c r="H105" i="19" s="1"/>
  <c r="AF499" i="16"/>
  <c r="AB499" i="16"/>
  <c r="G105" i="19" s="1"/>
  <c r="AB97" i="16"/>
  <c r="G103" i="18" s="1"/>
  <c r="Z97" i="16"/>
  <c r="E103" i="18" s="1"/>
  <c r="AC97" i="16"/>
  <c r="H103" i="18" s="1"/>
  <c r="AE97" i="16"/>
  <c r="J103" i="18" s="1"/>
  <c r="AF97" i="16"/>
  <c r="X97" i="16"/>
  <c r="C103" i="18" s="1"/>
  <c r="AA97" i="16"/>
  <c r="F103" i="18" s="1"/>
  <c r="Y97" i="16"/>
  <c r="D103" i="18" s="1"/>
  <c r="AD97" i="16"/>
  <c r="I103" i="18" s="1"/>
  <c r="AC369" i="16"/>
  <c r="H175" i="17" s="1"/>
  <c r="AA369" i="16"/>
  <c r="F175" i="17" s="1"/>
  <c r="Y369" i="16"/>
  <c r="D175" i="17" s="1"/>
  <c r="X369" i="16"/>
  <c r="C175" i="17" s="1"/>
  <c r="AF369" i="16"/>
  <c r="AD386" i="16"/>
  <c r="I192" i="17" s="1"/>
  <c r="AB386" i="16"/>
  <c r="G192" i="17" s="1"/>
  <c r="X386" i="16"/>
  <c r="C192" i="17" s="1"/>
  <c r="AE386" i="16"/>
  <c r="J192" i="17" s="1"/>
  <c r="AA386" i="16"/>
  <c r="F192" i="17" s="1"/>
  <c r="AC386" i="16"/>
  <c r="H192" i="17" s="1"/>
  <c r="Y386" i="16"/>
  <c r="D192" i="17" s="1"/>
  <c r="AF386" i="16"/>
  <c r="Z386" i="16"/>
  <c r="E192" i="17" s="1"/>
  <c r="AF629" i="16"/>
  <c r="X629" i="16"/>
  <c r="AA629" i="16"/>
  <c r="Z629" i="16"/>
  <c r="E35" i="20" s="1"/>
  <c r="Y629" i="16"/>
  <c r="AC629" i="16"/>
  <c r="AE629" i="16"/>
  <c r="J35" i="20" s="1"/>
  <c r="AD629" i="16"/>
  <c r="AD103" i="16"/>
  <c r="I109" i="18" s="1"/>
  <c r="AA103" i="16"/>
  <c r="F109" i="18" s="1"/>
  <c r="AE52" i="16"/>
  <c r="J58" i="18" s="1"/>
  <c r="AF52" i="16"/>
  <c r="AD52" i="16"/>
  <c r="Z52" i="16"/>
  <c r="E58" i="18" s="1"/>
  <c r="AA52" i="16"/>
  <c r="X52" i="16"/>
  <c r="Y52" i="16"/>
  <c r="AB68" i="16"/>
  <c r="G74" i="18" s="1"/>
  <c r="AE68" i="16"/>
  <c r="J74" i="18" s="1"/>
  <c r="X68" i="16"/>
  <c r="C74" i="18" s="1"/>
  <c r="AD68" i="16"/>
  <c r="I74" i="18" s="1"/>
  <c r="AF68" i="16"/>
  <c r="Y68" i="16"/>
  <c r="D74" i="18" s="1"/>
  <c r="AA68" i="16"/>
  <c r="F74" i="18" s="1"/>
  <c r="AC68" i="16"/>
  <c r="H74" i="18" s="1"/>
  <c r="Z68" i="16"/>
  <c r="E74" i="18" s="1"/>
  <c r="AF723" i="16"/>
  <c r="AD723" i="16"/>
  <c r="I129" i="20" s="1"/>
  <c r="AB723" i="16"/>
  <c r="G129" i="20" s="1"/>
  <c r="AC676" i="16"/>
  <c r="H82" i="20" s="1"/>
  <c r="X676" i="16"/>
  <c r="C82" i="20" s="1"/>
  <c r="AE676" i="16"/>
  <c r="J82" i="20" s="1"/>
  <c r="AD676" i="16"/>
  <c r="I82" i="20" s="1"/>
  <c r="AF676" i="16"/>
  <c r="Y676" i="16"/>
  <c r="D82" i="20" s="1"/>
  <c r="AA676" i="16"/>
  <c r="F82" i="20" s="1"/>
  <c r="Z676" i="16"/>
  <c r="E82" i="20" s="1"/>
  <c r="AB676" i="16"/>
  <c r="G82" i="20" s="1"/>
  <c r="AC508" i="16"/>
  <c r="H114" i="19" s="1"/>
  <c r="X508" i="16"/>
  <c r="C114" i="19" s="1"/>
  <c r="Z508" i="16"/>
  <c r="E114" i="19" s="1"/>
  <c r="AA508" i="16"/>
  <c r="F114" i="19" s="1"/>
  <c r="AF508" i="16"/>
  <c r="Y508" i="16"/>
  <c r="D114" i="19" s="1"/>
  <c r="AD508" i="16"/>
  <c r="I114" i="19" s="1"/>
  <c r="AE508" i="16"/>
  <c r="J114" i="19" s="1"/>
  <c r="AF127" i="16"/>
  <c r="Z127" i="16"/>
  <c r="E133" i="18" s="1"/>
  <c r="X127" i="16"/>
  <c r="C133" i="18" s="1"/>
  <c r="Y127" i="16"/>
  <c r="D133" i="18" s="1"/>
  <c r="AB127" i="16"/>
  <c r="G133" i="18" s="1"/>
  <c r="AD127" i="16"/>
  <c r="I133" i="18" s="1"/>
  <c r="AE127" i="16"/>
  <c r="J133" i="18" s="1"/>
  <c r="AA127" i="16"/>
  <c r="F133" i="18" s="1"/>
  <c r="AC127" i="16"/>
  <c r="H133" i="18" s="1"/>
  <c r="AF351" i="16"/>
  <c r="Y351" i="16"/>
  <c r="D157" i="17" s="1"/>
  <c r="AD351" i="16"/>
  <c r="I157" i="17" s="1"/>
  <c r="Z351" i="16"/>
  <c r="E157" i="17" s="1"/>
  <c r="X351" i="16"/>
  <c r="C157" i="17" s="1"/>
  <c r="AC351" i="16"/>
  <c r="H157" i="17" s="1"/>
  <c r="AE351" i="16"/>
  <c r="J157" i="17" s="1"/>
  <c r="AB351" i="16"/>
  <c r="G157" i="17" s="1"/>
  <c r="AA351" i="16"/>
  <c r="F157" i="17" s="1"/>
  <c r="AF489" i="16"/>
  <c r="AB489" i="16"/>
  <c r="G95" i="19" s="1"/>
  <c r="Y489" i="16"/>
  <c r="D95" i="19" s="1"/>
  <c r="AC489" i="16"/>
  <c r="H95" i="19" s="1"/>
  <c r="AF244" i="16"/>
  <c r="AD244" i="16"/>
  <c r="I50" i="17" s="1"/>
  <c r="AA244" i="16"/>
  <c r="F50" i="17" s="1"/>
  <c r="X621" i="16"/>
  <c r="C27" i="20" s="1"/>
  <c r="AA621" i="16"/>
  <c r="F27" i="20" s="1"/>
  <c r="AF621" i="16"/>
  <c r="Y621" i="16"/>
  <c r="D27" i="20" s="1"/>
  <c r="AE621" i="16"/>
  <c r="J27" i="20" s="1"/>
  <c r="Z621" i="16"/>
  <c r="E27" i="20" s="1"/>
  <c r="AB621" i="16"/>
  <c r="G27" i="20" s="1"/>
  <c r="AC621" i="16"/>
  <c r="H27" i="20" s="1"/>
  <c r="AD621" i="16"/>
  <c r="I27" i="20" s="1"/>
  <c r="Y535" i="16"/>
  <c r="D141" i="19" s="1"/>
  <c r="AB535" i="16"/>
  <c r="G141" i="19" s="1"/>
  <c r="AC535" i="16"/>
  <c r="H141" i="19" s="1"/>
  <c r="AE535" i="16"/>
  <c r="J141" i="19" s="1"/>
  <c r="AF535" i="16"/>
  <c r="Z535" i="16"/>
  <c r="E141" i="19" s="1"/>
  <c r="X535" i="16"/>
  <c r="C141" i="19" s="1"/>
  <c r="AA535" i="16"/>
  <c r="F141" i="19" s="1"/>
  <c r="AD535" i="16"/>
  <c r="I141" i="19" s="1"/>
  <c r="X480" i="16"/>
  <c r="C86" i="19" s="1"/>
  <c r="AE480" i="16"/>
  <c r="J86" i="19" s="1"/>
  <c r="AC480" i="16"/>
  <c r="H86" i="19" s="1"/>
  <c r="AC477" i="16"/>
  <c r="H83" i="19" s="1"/>
  <c r="AD477" i="16"/>
  <c r="I83" i="19" s="1"/>
  <c r="Y477" i="16"/>
  <c r="D83" i="19" s="1"/>
  <c r="X477" i="16"/>
  <c r="C83" i="19" s="1"/>
  <c r="Z477" i="16"/>
  <c r="E83" i="19" s="1"/>
  <c r="AE156" i="16"/>
  <c r="J162" i="18" s="1"/>
  <c r="AC156" i="16"/>
  <c r="H162" i="18" s="1"/>
  <c r="AF156" i="16"/>
  <c r="X156" i="16"/>
  <c r="C162" i="18" s="1"/>
  <c r="Z156" i="16"/>
  <c r="E162" i="18" s="1"/>
  <c r="AD156" i="16"/>
  <c r="I162" i="18" s="1"/>
  <c r="Y156" i="16"/>
  <c r="D162" i="18" s="1"/>
  <c r="AA156" i="16"/>
  <c r="F162" i="18" s="1"/>
  <c r="X377" i="16"/>
  <c r="C183" i="17" s="1"/>
  <c r="AD377" i="16"/>
  <c r="I183" i="17" s="1"/>
  <c r="AA377" i="16"/>
  <c r="F183" i="17" s="1"/>
  <c r="AF377" i="16"/>
  <c r="Y377" i="16"/>
  <c r="D183" i="17" s="1"/>
  <c r="AE377" i="16"/>
  <c r="J183" i="17" s="1"/>
  <c r="AB377" i="16"/>
  <c r="G183" i="17" s="1"/>
  <c r="Z377" i="16"/>
  <c r="E183" i="17" s="1"/>
  <c r="AC377" i="16"/>
  <c r="H183" i="17" s="1"/>
  <c r="AC279" i="16"/>
  <c r="H85" i="17" s="1"/>
  <c r="AA279" i="16"/>
  <c r="F85" i="17" s="1"/>
  <c r="AF279" i="16"/>
  <c r="Z279" i="16"/>
  <c r="E85" i="17" s="1"/>
  <c r="Y279" i="16"/>
  <c r="D85" i="17" s="1"/>
  <c r="X279" i="16"/>
  <c r="C85" i="17" s="1"/>
  <c r="AE279" i="16"/>
  <c r="J85" i="17" s="1"/>
  <c r="AD279" i="16"/>
  <c r="I85" i="17" s="1"/>
  <c r="AB531" i="16"/>
  <c r="G137" i="19" s="1"/>
  <c r="AC531" i="16"/>
  <c r="H137" i="19" s="1"/>
  <c r="Y531" i="16"/>
  <c r="D137" i="19" s="1"/>
  <c r="AE531" i="16"/>
  <c r="J137" i="19" s="1"/>
  <c r="AA531" i="16"/>
  <c r="F137" i="19" s="1"/>
  <c r="X531" i="16"/>
  <c r="C137" i="19" s="1"/>
  <c r="Z531" i="16"/>
  <c r="E137" i="19" s="1"/>
  <c r="AF531" i="16"/>
  <c r="AD531" i="16"/>
  <c r="I137" i="19" s="1"/>
  <c r="X15" i="16"/>
  <c r="AA15" i="16"/>
  <c r="AB89" i="16"/>
  <c r="G95" i="18" s="1"/>
  <c r="Y89" i="16"/>
  <c r="D95" i="18" s="1"/>
  <c r="AE89" i="16"/>
  <c r="J95" i="18" s="1"/>
  <c r="AF89" i="16"/>
  <c r="AA89" i="16"/>
  <c r="F95" i="18" s="1"/>
  <c r="AC89" i="16"/>
  <c r="H95" i="18" s="1"/>
  <c r="Z89" i="16"/>
  <c r="E95" i="18" s="1"/>
  <c r="AD89" i="16"/>
  <c r="I95" i="18" s="1"/>
  <c r="X89" i="16"/>
  <c r="C95" i="18" s="1"/>
  <c r="AC119" i="16"/>
  <c r="H125" i="18" s="1"/>
  <c r="AF119" i="16"/>
  <c r="AD119" i="16"/>
  <c r="I125" i="18" s="1"/>
  <c r="AB119" i="16"/>
  <c r="G125" i="18" s="1"/>
  <c r="Y119" i="16"/>
  <c r="D125" i="18" s="1"/>
  <c r="AE119" i="16"/>
  <c r="J125" i="18" s="1"/>
  <c r="Z119" i="16"/>
  <c r="E125" i="18" s="1"/>
  <c r="X119" i="16"/>
  <c r="C125" i="18" s="1"/>
  <c r="AA119" i="16"/>
  <c r="F125" i="18" s="1"/>
  <c r="AF613" i="16"/>
  <c r="Z613" i="16"/>
  <c r="E19" i="20" s="1"/>
  <c r="X613" i="16"/>
  <c r="AC613" i="16"/>
  <c r="AB613" i="16"/>
  <c r="Y613" i="16"/>
  <c r="AA613" i="16"/>
  <c r="AE613" i="16"/>
  <c r="J19" i="20" s="1"/>
  <c r="AD613" i="16"/>
  <c r="AA88" i="16"/>
  <c r="F94" i="18" s="1"/>
  <c r="AB88" i="16"/>
  <c r="G94" i="18" s="1"/>
  <c r="Y88" i="16"/>
  <c r="D94" i="18" s="1"/>
  <c r="AE88" i="16"/>
  <c r="J94" i="18" s="1"/>
  <c r="X88" i="16"/>
  <c r="C94" i="18" s="1"/>
  <c r="AF88" i="16"/>
  <c r="AD88" i="16"/>
  <c r="I94" i="18" s="1"/>
  <c r="AC88" i="16"/>
  <c r="H94" i="18" s="1"/>
  <c r="Z88" i="16"/>
  <c r="E94" i="18" s="1"/>
  <c r="AB396" i="16"/>
  <c r="G202" i="17" s="1"/>
  <c r="AD396" i="16"/>
  <c r="I202" i="17" s="1"/>
  <c r="Z215" i="16"/>
  <c r="E21" i="17" s="1"/>
  <c r="AC471" i="16"/>
  <c r="H77" i="19" s="1"/>
  <c r="AB471" i="16"/>
  <c r="G77" i="19" s="1"/>
  <c r="X471" i="16"/>
  <c r="C77" i="19" s="1"/>
  <c r="AF471" i="16"/>
  <c r="AD471" i="16"/>
  <c r="I77" i="19" s="1"/>
  <c r="Z471" i="16"/>
  <c r="E77" i="19" s="1"/>
  <c r="AA471" i="16"/>
  <c r="F77" i="19" s="1"/>
  <c r="Y471" i="16"/>
  <c r="D77" i="19" s="1"/>
  <c r="AE471" i="16"/>
  <c r="J77" i="19" s="1"/>
  <c r="AF785" i="16"/>
  <c r="AA785" i="16"/>
  <c r="F191" i="20" s="1"/>
  <c r="Y785" i="16"/>
  <c r="D191" i="20" s="1"/>
  <c r="X785" i="16"/>
  <c r="C191" i="20" s="1"/>
  <c r="AE785" i="16"/>
  <c r="J191" i="20" s="1"/>
  <c r="AC785" i="16"/>
  <c r="H191" i="20" s="1"/>
  <c r="AD785" i="16"/>
  <c r="I191" i="20" s="1"/>
  <c r="Z785" i="16"/>
  <c r="E191" i="20" s="1"/>
  <c r="AB785" i="16"/>
  <c r="G191" i="20" s="1"/>
  <c r="Z318" i="16"/>
  <c r="E124" i="17" s="1"/>
  <c r="AE318" i="16"/>
  <c r="J124" i="17" s="1"/>
  <c r="AA318" i="16"/>
  <c r="F124" i="17" s="1"/>
  <c r="AD318" i="16"/>
  <c r="I124" i="17" s="1"/>
  <c r="AC318" i="16"/>
  <c r="H124" i="17" s="1"/>
  <c r="Y318" i="16"/>
  <c r="D124" i="17" s="1"/>
  <c r="X318" i="16"/>
  <c r="C124" i="17" s="1"/>
  <c r="AF318" i="16"/>
  <c r="AB318" i="16"/>
  <c r="G124" i="17" s="1"/>
  <c r="X750" i="16"/>
  <c r="C156" i="20" s="1"/>
  <c r="AA750" i="16"/>
  <c r="F156" i="20" s="1"/>
  <c r="AE750" i="16"/>
  <c r="J156" i="20" s="1"/>
  <c r="Y750" i="16"/>
  <c r="D156" i="20" s="1"/>
  <c r="AC750" i="16"/>
  <c r="H156" i="20" s="1"/>
  <c r="AD750" i="16"/>
  <c r="I156" i="20" s="1"/>
  <c r="Z750" i="16"/>
  <c r="E156" i="20" s="1"/>
  <c r="AF750" i="16"/>
  <c r="AB750" i="16"/>
  <c r="G156" i="20" s="1"/>
  <c r="AE169" i="16"/>
  <c r="J175" i="18" s="1"/>
  <c r="X169" i="16"/>
  <c r="C175" i="18" s="1"/>
  <c r="AF169" i="16"/>
  <c r="Y169" i="16"/>
  <c r="D175" i="18" s="1"/>
  <c r="Z169" i="16"/>
  <c r="E175" i="18" s="1"/>
  <c r="AC169" i="16"/>
  <c r="H175" i="18" s="1"/>
  <c r="AA169" i="16"/>
  <c r="F175" i="18" s="1"/>
  <c r="AB169" i="16"/>
  <c r="G175" i="18" s="1"/>
  <c r="AD169" i="16"/>
  <c r="I175" i="18" s="1"/>
  <c r="AD466" i="16"/>
  <c r="I72" i="19" s="1"/>
  <c r="AE466" i="16"/>
  <c r="J72" i="19" s="1"/>
  <c r="Y466" i="16"/>
  <c r="D72" i="19" s="1"/>
  <c r="X466" i="16"/>
  <c r="C72" i="19" s="1"/>
  <c r="AC466" i="16"/>
  <c r="H72" i="19" s="1"/>
  <c r="Z466" i="16"/>
  <c r="E72" i="19" s="1"/>
  <c r="AF466" i="16"/>
  <c r="AB466" i="16"/>
  <c r="G72" i="19" s="1"/>
  <c r="AA466" i="16"/>
  <c r="F72" i="19" s="1"/>
  <c r="AD740" i="16"/>
  <c r="I146" i="20" s="1"/>
  <c r="AF740" i="16"/>
  <c r="AE740" i="16"/>
  <c r="J146" i="20" s="1"/>
  <c r="Z740" i="16"/>
  <c r="E146" i="20" s="1"/>
  <c r="AA740" i="16"/>
  <c r="F146" i="20" s="1"/>
  <c r="AB740" i="16"/>
  <c r="G146" i="20" s="1"/>
  <c r="AC740" i="16"/>
  <c r="H146" i="20" s="1"/>
  <c r="Y740" i="16"/>
  <c r="D146" i="20" s="1"/>
  <c r="X740" i="16"/>
  <c r="C146" i="20" s="1"/>
  <c r="Z247" i="16"/>
  <c r="E53" i="17" s="1"/>
  <c r="AE247" i="16"/>
  <c r="J53" i="17" s="1"/>
  <c r="AD247" i="16"/>
  <c r="I53" i="17" s="1"/>
  <c r="AF247" i="16"/>
  <c r="AB247" i="16"/>
  <c r="G53" i="17" s="1"/>
  <c r="AA247" i="16"/>
  <c r="F53" i="17" s="1"/>
  <c r="AC247" i="16"/>
  <c r="H53" i="17" s="1"/>
  <c r="X247" i="16"/>
  <c r="C53" i="17" s="1"/>
  <c r="Y247" i="16"/>
  <c r="D53" i="17" s="1"/>
  <c r="B250" i="9" s="1"/>
  <c r="AB297" i="16"/>
  <c r="G103" i="17" s="1"/>
  <c r="AE297" i="16"/>
  <c r="J103" i="17" s="1"/>
  <c r="AA297" i="16"/>
  <c r="F103" i="17" s="1"/>
  <c r="Y297" i="16"/>
  <c r="D103" i="17" s="1"/>
  <c r="Z297" i="16"/>
  <c r="E103" i="17" s="1"/>
  <c r="AD297" i="16"/>
  <c r="I103" i="17" s="1"/>
  <c r="AF297" i="16"/>
  <c r="X297" i="16"/>
  <c r="C103" i="17" s="1"/>
  <c r="AC297" i="16"/>
  <c r="H103" i="17" s="1"/>
  <c r="AA515" i="16"/>
  <c r="F121" i="19" s="1"/>
  <c r="X515" i="16"/>
  <c r="C121" i="19" s="1"/>
  <c r="AC515" i="16"/>
  <c r="H121" i="19" s="1"/>
  <c r="AF515" i="16"/>
  <c r="Y515" i="16"/>
  <c r="D121" i="19" s="1"/>
  <c r="AB515" i="16"/>
  <c r="G121" i="19" s="1"/>
  <c r="AE515" i="16"/>
  <c r="J121" i="19" s="1"/>
  <c r="Z515" i="16"/>
  <c r="E121" i="19" s="1"/>
  <c r="AD515" i="16"/>
  <c r="I121" i="19" s="1"/>
  <c r="Y696" i="16"/>
  <c r="D102" i="20" s="1"/>
  <c r="AB696" i="16"/>
  <c r="G102" i="20" s="1"/>
  <c r="AA696" i="16"/>
  <c r="F102" i="20" s="1"/>
  <c r="X696" i="16"/>
  <c r="C102" i="20" s="1"/>
  <c r="Z696" i="16"/>
  <c r="E102" i="20" s="1"/>
  <c r="AD696" i="16"/>
  <c r="I102" i="20" s="1"/>
  <c r="AF696" i="16"/>
  <c r="AE696" i="16"/>
  <c r="J102" i="20" s="1"/>
  <c r="AC696" i="16"/>
  <c r="H102" i="20" s="1"/>
  <c r="AD354" i="16"/>
  <c r="I160" i="17" s="1"/>
  <c r="X354" i="16"/>
  <c r="C160" i="17" s="1"/>
  <c r="Y354" i="16"/>
  <c r="D160" i="17" s="1"/>
  <c r="AE354" i="16"/>
  <c r="J160" i="17" s="1"/>
  <c r="AA354" i="16"/>
  <c r="F160" i="17" s="1"/>
  <c r="AC354" i="16"/>
  <c r="H160" i="17" s="1"/>
  <c r="AB354" i="16"/>
  <c r="G160" i="17" s="1"/>
  <c r="AF354" i="16"/>
  <c r="Z354" i="16"/>
  <c r="E160" i="17" s="1"/>
  <c r="AE258" i="16"/>
  <c r="J64" i="17" s="1"/>
  <c r="AD258" i="16"/>
  <c r="I64" i="17" s="1"/>
  <c r="Y258" i="16"/>
  <c r="D64" i="17" s="1"/>
  <c r="AF258" i="16"/>
  <c r="Z258" i="16"/>
  <c r="E64" i="17" s="1"/>
  <c r="X258" i="16"/>
  <c r="C64" i="17" s="1"/>
  <c r="AC258" i="16"/>
  <c r="H64" i="17" s="1"/>
  <c r="AA258" i="16"/>
  <c r="F64" i="17" s="1"/>
  <c r="AB361" i="16"/>
  <c r="G167" i="17" s="1"/>
  <c r="AA361" i="16"/>
  <c r="F167" i="17" s="1"/>
  <c r="AD361" i="16"/>
  <c r="I167" i="17" s="1"/>
  <c r="Z361" i="16"/>
  <c r="E167" i="17" s="1"/>
  <c r="Y361" i="16"/>
  <c r="D167" i="17" s="1"/>
  <c r="AF361" i="16"/>
  <c r="AC361" i="16"/>
  <c r="H167" i="17" s="1"/>
  <c r="AE361" i="16"/>
  <c r="J167" i="17" s="1"/>
  <c r="X361" i="16"/>
  <c r="C167" i="17" s="1"/>
  <c r="AC348" i="16"/>
  <c r="H154" i="17" s="1"/>
  <c r="AD348" i="16"/>
  <c r="I154" i="17" s="1"/>
  <c r="AB348" i="16"/>
  <c r="G154" i="17" s="1"/>
  <c r="AF348" i="16"/>
  <c r="X348" i="16"/>
  <c r="C154" i="17" s="1"/>
  <c r="AE348" i="16"/>
  <c r="J154" i="17" s="1"/>
  <c r="Y348" i="16"/>
  <c r="D154" i="17" s="1"/>
  <c r="Z348" i="16"/>
  <c r="E154" i="17" s="1"/>
  <c r="AA348" i="16"/>
  <c r="F154" i="17" s="1"/>
  <c r="AC295" i="16"/>
  <c r="H101" i="17" s="1"/>
  <c r="AB295" i="16"/>
  <c r="G101" i="17" s="1"/>
  <c r="Z295" i="16"/>
  <c r="E101" i="17" s="1"/>
  <c r="AD295" i="16"/>
  <c r="I101" i="17" s="1"/>
  <c r="X295" i="16"/>
  <c r="C101" i="17" s="1"/>
  <c r="AA295" i="16"/>
  <c r="F101" i="17" s="1"/>
  <c r="Y295" i="16"/>
  <c r="D101" i="17" s="1"/>
  <c r="AF295" i="16"/>
  <c r="AE295" i="16"/>
  <c r="J101" i="17" s="1"/>
  <c r="AE42" i="16"/>
  <c r="J48" i="18" s="1"/>
  <c r="X42" i="16"/>
  <c r="AD42" i="16"/>
  <c r="AA42" i="16"/>
  <c r="Y42" i="16"/>
  <c r="Z42" i="16"/>
  <c r="E48" i="18" s="1"/>
  <c r="AB42" i="16"/>
  <c r="AF42" i="16"/>
  <c r="AC42" i="16"/>
  <c r="Y722" i="16"/>
  <c r="D128" i="20" s="1"/>
  <c r="AD722" i="16"/>
  <c r="I128" i="20" s="1"/>
  <c r="AC722" i="16"/>
  <c r="H128" i="20" s="1"/>
  <c r="X722" i="16"/>
  <c r="C128" i="20" s="1"/>
  <c r="AF722" i="16"/>
  <c r="AA722" i="16"/>
  <c r="F128" i="20" s="1"/>
  <c r="Z722" i="16"/>
  <c r="E128" i="20" s="1"/>
  <c r="AB722" i="16"/>
  <c r="G128" i="20" s="1"/>
  <c r="AE722" i="16"/>
  <c r="J128" i="20" s="1"/>
  <c r="Y334" i="16"/>
  <c r="D140" i="17" s="1"/>
  <c r="AF334" i="16"/>
  <c r="AB334" i="16"/>
  <c r="G140" i="17" s="1"/>
  <c r="Z334" i="16"/>
  <c r="E140" i="17" s="1"/>
  <c r="AE334" i="16"/>
  <c r="J140" i="17" s="1"/>
  <c r="AD334" i="16"/>
  <c r="I140" i="17" s="1"/>
  <c r="X334" i="16"/>
  <c r="C140" i="17" s="1"/>
  <c r="AC334" i="16"/>
  <c r="H140" i="17" s="1"/>
  <c r="AA334" i="16"/>
  <c r="F140" i="17" s="1"/>
  <c r="AC573" i="16"/>
  <c r="H179" i="19" s="1"/>
  <c r="AD573" i="16"/>
  <c r="I179" i="19" s="1"/>
  <c r="Y573" i="16"/>
  <c r="D179" i="19" s="1"/>
  <c r="X573" i="16"/>
  <c r="C179" i="19" s="1"/>
  <c r="AA573" i="16"/>
  <c r="F179" i="19" s="1"/>
  <c r="AE573" i="16"/>
  <c r="J179" i="19" s="1"/>
  <c r="AF573" i="16"/>
  <c r="Z573" i="16"/>
  <c r="E179" i="19" s="1"/>
  <c r="AB573" i="16"/>
  <c r="G179" i="19" s="1"/>
  <c r="AD591" i="16"/>
  <c r="I197" i="19" s="1"/>
  <c r="Z591" i="16"/>
  <c r="E197" i="19" s="1"/>
  <c r="X591" i="16"/>
  <c r="C197" i="19" s="1"/>
  <c r="AE591" i="16"/>
  <c r="J197" i="19" s="1"/>
  <c r="AC591" i="16"/>
  <c r="H197" i="19" s="1"/>
  <c r="Y591" i="16"/>
  <c r="D197" i="19" s="1"/>
  <c r="AB591" i="16"/>
  <c r="G197" i="19" s="1"/>
  <c r="AA591" i="16"/>
  <c r="F197" i="19" s="1"/>
  <c r="AF591" i="16"/>
  <c r="AA319" i="16"/>
  <c r="F125" i="17" s="1"/>
  <c r="AD319" i="16"/>
  <c r="I125" i="17" s="1"/>
  <c r="AC319" i="16"/>
  <c r="H125" i="17" s="1"/>
  <c r="X319" i="16"/>
  <c r="C125" i="17" s="1"/>
  <c r="AF319" i="16"/>
  <c r="AB319" i="16"/>
  <c r="G125" i="17" s="1"/>
  <c r="Z319" i="16"/>
  <c r="E125" i="17" s="1"/>
  <c r="AE319" i="16"/>
  <c r="J125" i="17" s="1"/>
  <c r="Y319" i="16"/>
  <c r="D125" i="17" s="1"/>
  <c r="AC29" i="16"/>
  <c r="AD29" i="16"/>
  <c r="AE29" i="16"/>
  <c r="J35" i="18" s="1"/>
  <c r="X29" i="16"/>
  <c r="AF29" i="16"/>
  <c r="AA29" i="16"/>
  <c r="Z29" i="16"/>
  <c r="E35" i="18" s="1"/>
  <c r="AB29" i="16"/>
  <c r="Y29" i="16"/>
  <c r="AC30" i="16"/>
  <c r="AB30" i="16"/>
  <c r="Z30" i="16"/>
  <c r="E36" i="18" s="1"/>
  <c r="AE30" i="16"/>
  <c r="J36" i="18" s="1"/>
  <c r="AA30" i="16"/>
  <c r="AD30" i="16"/>
  <c r="X30" i="16"/>
  <c r="Y30" i="16"/>
  <c r="AF30" i="16"/>
  <c r="AB547" i="16"/>
  <c r="G153" i="19" s="1"/>
  <c r="Y547" i="16"/>
  <c r="D153" i="19" s="1"/>
  <c r="AC547" i="16"/>
  <c r="H153" i="19" s="1"/>
  <c r="X547" i="16"/>
  <c r="C153" i="19" s="1"/>
  <c r="AE547" i="16"/>
  <c r="J153" i="19" s="1"/>
  <c r="AD547" i="16"/>
  <c r="I153" i="19" s="1"/>
  <c r="AF547" i="16"/>
  <c r="AA547" i="16"/>
  <c r="F153" i="19" s="1"/>
  <c r="Z547" i="16"/>
  <c r="E153" i="19" s="1"/>
  <c r="AE137" i="16"/>
  <c r="J143" i="18" s="1"/>
  <c r="Z137" i="16"/>
  <c r="E143" i="18" s="1"/>
  <c r="AD137" i="16"/>
  <c r="I143" i="18" s="1"/>
  <c r="Y137" i="16"/>
  <c r="D143" i="18" s="1"/>
  <c r="AB137" i="16"/>
  <c r="G143" i="18" s="1"/>
  <c r="X137" i="16"/>
  <c r="C143" i="18" s="1"/>
  <c r="AF137" i="16"/>
  <c r="AC137" i="16"/>
  <c r="H143" i="18" s="1"/>
  <c r="AA137" i="16"/>
  <c r="F143" i="18" s="1"/>
  <c r="Z637" i="16"/>
  <c r="E43" i="20" s="1"/>
  <c r="AF637" i="16"/>
  <c r="AA637" i="16"/>
  <c r="AD637" i="16"/>
  <c r="AE637" i="16"/>
  <c r="J43" i="20" s="1"/>
  <c r="Y637" i="16"/>
  <c r="X637" i="16"/>
  <c r="AB637" i="16"/>
  <c r="AD375" i="16"/>
  <c r="I181" i="17" s="1"/>
  <c r="AA375" i="16"/>
  <c r="F181" i="17" s="1"/>
  <c r="AC375" i="16"/>
  <c r="H181" i="17" s="1"/>
  <c r="AB375" i="16"/>
  <c r="G181" i="17" s="1"/>
  <c r="X375" i="16"/>
  <c r="C181" i="17" s="1"/>
  <c r="AF375" i="16"/>
  <c r="Z375" i="16"/>
  <c r="E181" i="17" s="1"/>
  <c r="AE375" i="16"/>
  <c r="J181" i="17" s="1"/>
  <c r="Y375" i="16"/>
  <c r="D181" i="17" s="1"/>
  <c r="AB600" i="16"/>
  <c r="AA600" i="16"/>
  <c r="AF600" i="16"/>
  <c r="Y600" i="16"/>
  <c r="AE600" i="16"/>
  <c r="X600" i="16"/>
  <c r="AD600" i="16"/>
  <c r="AC600" i="16"/>
  <c r="Z600" i="16"/>
  <c r="AC177" i="16"/>
  <c r="H183" i="18" s="1"/>
  <c r="AD177" i="16"/>
  <c r="I183" i="18" s="1"/>
  <c r="AF177" i="16"/>
  <c r="AB177" i="16"/>
  <c r="G183" i="18" s="1"/>
  <c r="AA177" i="16"/>
  <c r="F183" i="18" s="1"/>
  <c r="Z177" i="16"/>
  <c r="E183" i="18" s="1"/>
  <c r="Y177" i="16"/>
  <c r="D183" i="18" s="1"/>
  <c r="AE177" i="16"/>
  <c r="J183" i="18" s="1"/>
  <c r="X177" i="16"/>
  <c r="C183" i="18" s="1"/>
  <c r="AC270" i="16"/>
  <c r="H76" i="17" s="1"/>
  <c r="Z270" i="16"/>
  <c r="E76" i="17" s="1"/>
  <c r="X270" i="16"/>
  <c r="C76" i="17" s="1"/>
  <c r="AA270" i="16"/>
  <c r="F76" i="17" s="1"/>
  <c r="AD270" i="16"/>
  <c r="I76" i="17" s="1"/>
  <c r="AE270" i="16"/>
  <c r="J76" i="17" s="1"/>
  <c r="Y270" i="16"/>
  <c r="D76" i="17" s="1"/>
  <c r="AB270" i="16"/>
  <c r="G76" i="17" s="1"/>
  <c r="AF270" i="16"/>
  <c r="AD184" i="16"/>
  <c r="I190" i="18" s="1"/>
  <c r="Y184" i="16"/>
  <c r="D190" i="18" s="1"/>
  <c r="AC184" i="16"/>
  <c r="H190" i="18" s="1"/>
  <c r="AE184" i="16"/>
  <c r="J190" i="18" s="1"/>
  <c r="AF184" i="16"/>
  <c r="Z184" i="16"/>
  <c r="E190" i="18" s="1"/>
  <c r="AA184" i="16"/>
  <c r="F190" i="18" s="1"/>
  <c r="X184" i="16"/>
  <c r="C190" i="18" s="1"/>
  <c r="AB184" i="16"/>
  <c r="G190" i="18" s="1"/>
  <c r="Z438" i="16"/>
  <c r="E44" i="19" s="1"/>
  <c r="AC438" i="16"/>
  <c r="Y438" i="16"/>
  <c r="AF438" i="16"/>
  <c r="AD438" i="16"/>
  <c r="X438" i="16"/>
  <c r="AE438" i="16"/>
  <c r="J44" i="19" s="1"/>
  <c r="AB438" i="16"/>
  <c r="AA438" i="16"/>
  <c r="AC201" i="16"/>
  <c r="H207" i="18" s="1"/>
  <c r="AB201" i="16"/>
  <c r="G207" i="18" s="1"/>
  <c r="Y201" i="16"/>
  <c r="D207" i="18" s="1"/>
  <c r="AD201" i="16"/>
  <c r="I207" i="18" s="1"/>
  <c r="AF201" i="16"/>
  <c r="AE201" i="16"/>
  <c r="J207" i="18" s="1"/>
  <c r="Z201" i="16"/>
  <c r="E207" i="18" s="1"/>
  <c r="X201" i="16"/>
  <c r="C207" i="18" s="1"/>
  <c r="AA201" i="16"/>
  <c r="F207" i="18" s="1"/>
  <c r="AC313" i="16"/>
  <c r="H119" i="17" s="1"/>
  <c r="X313" i="16"/>
  <c r="C119" i="17" s="1"/>
  <c r="Y313" i="16"/>
  <c r="D119" i="17" s="1"/>
  <c r="AB313" i="16"/>
  <c r="G119" i="17" s="1"/>
  <c r="AF313" i="16"/>
  <c r="AE313" i="16"/>
  <c r="J119" i="17" s="1"/>
  <c r="AD313" i="16"/>
  <c r="I119" i="17" s="1"/>
  <c r="Z313" i="16"/>
  <c r="E119" i="17" s="1"/>
  <c r="AA313" i="16"/>
  <c r="F119" i="17" s="1"/>
  <c r="AC173" i="16"/>
  <c r="H179" i="18" s="1"/>
  <c r="AB173" i="16"/>
  <c r="G179" i="18" s="1"/>
  <c r="AA173" i="16"/>
  <c r="F179" i="18" s="1"/>
  <c r="AF173" i="16"/>
  <c r="AE173" i="16"/>
  <c r="J179" i="18" s="1"/>
  <c r="Z173" i="16"/>
  <c r="E179" i="18" s="1"/>
  <c r="Y173" i="16"/>
  <c r="D179" i="18" s="1"/>
  <c r="AD173" i="16"/>
  <c r="I179" i="18" s="1"/>
  <c r="X173" i="16"/>
  <c r="C179" i="18" s="1"/>
  <c r="AC727" i="16"/>
  <c r="H133" i="20" s="1"/>
  <c r="Y727" i="16"/>
  <c r="D133" i="20" s="1"/>
  <c r="Z727" i="16"/>
  <c r="E133" i="20" s="1"/>
  <c r="AF727" i="16"/>
  <c r="AE727" i="16"/>
  <c r="J133" i="20" s="1"/>
  <c r="AD727" i="16"/>
  <c r="I133" i="20" s="1"/>
  <c r="AA727" i="16"/>
  <c r="F133" i="20" s="1"/>
  <c r="X727" i="16"/>
  <c r="C133" i="20" s="1"/>
  <c r="AB727" i="16"/>
  <c r="G133" i="20" s="1"/>
  <c r="AB463" i="16"/>
  <c r="G69" i="19" s="1"/>
  <c r="AA463" i="16"/>
  <c r="F69" i="19" s="1"/>
  <c r="AC463" i="16"/>
  <c r="H69" i="19" s="1"/>
  <c r="Y463" i="16"/>
  <c r="D69" i="19" s="1"/>
  <c r="AF463" i="16"/>
  <c r="X463" i="16"/>
  <c r="C69" i="19" s="1"/>
  <c r="AD463" i="16"/>
  <c r="I69" i="19" s="1"/>
  <c r="Z463" i="16"/>
  <c r="E69" i="19" s="1"/>
  <c r="AE463" i="16"/>
  <c r="J69" i="19" s="1"/>
  <c r="Z464" i="16"/>
  <c r="E70" i="19" s="1"/>
  <c r="AA464" i="16"/>
  <c r="F70" i="19" s="1"/>
  <c r="AD464" i="16"/>
  <c r="I70" i="19" s="1"/>
  <c r="AC464" i="16"/>
  <c r="H70" i="19" s="1"/>
  <c r="AF464" i="16"/>
  <c r="Y464" i="16"/>
  <c r="D70" i="19" s="1"/>
  <c r="AB464" i="16"/>
  <c r="G70" i="19" s="1"/>
  <c r="AE464" i="16"/>
  <c r="J70" i="19" s="1"/>
  <c r="X464" i="16"/>
  <c r="C70" i="19" s="1"/>
  <c r="AE22" i="16"/>
  <c r="J28" i="18" s="1"/>
  <c r="AB22" i="16"/>
  <c r="AF22" i="16"/>
  <c r="AA22" i="16"/>
  <c r="X22" i="16"/>
  <c r="AC22" i="16"/>
  <c r="Z22" i="16"/>
  <c r="E28" i="18" s="1"/>
  <c r="AD22" i="16"/>
  <c r="Y22" i="16"/>
  <c r="Z462" i="16"/>
  <c r="E68" i="19" s="1"/>
  <c r="AD462" i="16"/>
  <c r="I68" i="19" s="1"/>
  <c r="X462" i="16"/>
  <c r="C68" i="19" s="1"/>
  <c r="AA462" i="16"/>
  <c r="F68" i="19" s="1"/>
  <c r="AC462" i="16"/>
  <c r="H68" i="19" s="1"/>
  <c r="AF462" i="16"/>
  <c r="AE462" i="16"/>
  <c r="J68" i="19" s="1"/>
  <c r="AB462" i="16"/>
  <c r="G68" i="19" s="1"/>
  <c r="Y462" i="16"/>
  <c r="D68" i="19" s="1"/>
  <c r="B467" i="9" s="1"/>
  <c r="AC578" i="16"/>
  <c r="H184" i="19" s="1"/>
  <c r="AE578" i="16"/>
  <c r="J184" i="19" s="1"/>
  <c r="AD578" i="16"/>
  <c r="I184" i="19" s="1"/>
  <c r="AF578" i="16"/>
  <c r="Y578" i="16"/>
  <c r="D184" i="19" s="1"/>
  <c r="X578" i="16"/>
  <c r="C184" i="19" s="1"/>
  <c r="Z578" i="16"/>
  <c r="E184" i="19" s="1"/>
  <c r="AA578" i="16"/>
  <c r="F184" i="19" s="1"/>
  <c r="AB371" i="16"/>
  <c r="G177" i="17" s="1"/>
  <c r="AE371" i="16"/>
  <c r="J177" i="17" s="1"/>
  <c r="AA371" i="16"/>
  <c r="F177" i="17" s="1"/>
  <c r="AF371" i="16"/>
  <c r="Y371" i="16"/>
  <c r="D177" i="17" s="1"/>
  <c r="X371" i="16"/>
  <c r="C177" i="17" s="1"/>
  <c r="AD371" i="16"/>
  <c r="I177" i="17" s="1"/>
  <c r="AC371" i="16"/>
  <c r="H177" i="17" s="1"/>
  <c r="Z371" i="16"/>
  <c r="E177" i="17" s="1"/>
  <c r="AD422" i="16"/>
  <c r="I28" i="19" s="1"/>
  <c r="AB422" i="16"/>
  <c r="G28" i="19" s="1"/>
  <c r="Z422" i="16"/>
  <c r="E28" i="19" s="1"/>
  <c r="AF422" i="16"/>
  <c r="Y422" i="16"/>
  <c r="D28" i="19" s="1"/>
  <c r="AA422" i="16"/>
  <c r="F28" i="19" s="1"/>
  <c r="AC422" i="16"/>
  <c r="H28" i="19" s="1"/>
  <c r="AE422" i="16"/>
  <c r="J28" i="19" s="1"/>
  <c r="X422" i="16"/>
  <c r="C28" i="19" s="1"/>
  <c r="AB492" i="16"/>
  <c r="G98" i="19" s="1"/>
  <c r="X492" i="16"/>
  <c r="C98" i="19" s="1"/>
  <c r="AF492" i="16"/>
  <c r="Z492" i="16"/>
  <c r="E98" i="19" s="1"/>
  <c r="Y492" i="16"/>
  <c r="D98" i="19" s="1"/>
  <c r="AA492" i="16"/>
  <c r="F98" i="19" s="1"/>
  <c r="AE492" i="16"/>
  <c r="J98" i="19" s="1"/>
  <c r="AC492" i="16"/>
  <c r="H98" i="19" s="1"/>
  <c r="AD492" i="16"/>
  <c r="I98" i="19" s="1"/>
  <c r="AA336" i="16"/>
  <c r="F142" i="17" s="1"/>
  <c r="Z336" i="16"/>
  <c r="E142" i="17" s="1"/>
  <c r="AC336" i="16"/>
  <c r="H142" i="17" s="1"/>
  <c r="AE336" i="16"/>
  <c r="J142" i="17" s="1"/>
  <c r="AF336" i="16"/>
  <c r="AD336" i="16"/>
  <c r="I142" i="17" s="1"/>
  <c r="AB336" i="16"/>
  <c r="G142" i="17" s="1"/>
  <c r="X336" i="16"/>
  <c r="C142" i="17" s="1"/>
  <c r="Y336" i="16"/>
  <c r="D142" i="17" s="1"/>
  <c r="AD447" i="16"/>
  <c r="X447" i="16"/>
  <c r="AB447" i="16"/>
  <c r="AE447" i="16"/>
  <c r="J53" i="19" s="1"/>
  <c r="AA447" i="16"/>
  <c r="Z447" i="16"/>
  <c r="E53" i="19" s="1"/>
  <c r="AF447" i="16"/>
  <c r="Y447" i="16"/>
  <c r="AC447" i="16"/>
  <c r="X470" i="16"/>
  <c r="C76" i="19" s="1"/>
  <c r="AD470" i="16"/>
  <c r="I76" i="19" s="1"/>
  <c r="Y470" i="16"/>
  <c r="D76" i="19" s="1"/>
  <c r="AA470" i="16"/>
  <c r="F76" i="19" s="1"/>
  <c r="Z470" i="16"/>
  <c r="E76" i="19" s="1"/>
  <c r="AE470" i="16"/>
  <c r="J76" i="19" s="1"/>
  <c r="AF470" i="16"/>
  <c r="AC470" i="16"/>
  <c r="H76" i="19" s="1"/>
  <c r="AB470" i="16"/>
  <c r="G76" i="19" s="1"/>
  <c r="AE13" i="16"/>
  <c r="J19" i="18" s="1"/>
  <c r="AC13" i="16"/>
  <c r="Y13" i="16"/>
  <c r="X13" i="16"/>
  <c r="AD13" i="16"/>
  <c r="AB13" i="16"/>
  <c r="Z13" i="16"/>
  <c r="E19" i="18" s="1"/>
  <c r="AF13" i="16"/>
  <c r="AA13" i="16"/>
  <c r="X416" i="16"/>
  <c r="AF416" i="16"/>
  <c r="Y416" i="16"/>
  <c r="AB416" i="16"/>
  <c r="AE416" i="16"/>
  <c r="J22" i="19" s="1"/>
  <c r="AA416" i="16"/>
  <c r="Z416" i="16"/>
  <c r="E22" i="19" s="1"/>
  <c r="AC416" i="16"/>
  <c r="AD416" i="16"/>
  <c r="AC225" i="16"/>
  <c r="AB225" i="16"/>
  <c r="Y225" i="16"/>
  <c r="AD225" i="16"/>
  <c r="AA225" i="16"/>
  <c r="X225" i="16"/>
  <c r="AF225" i="16"/>
  <c r="AE225" i="16"/>
  <c r="J31" i="17" s="1"/>
  <c r="Z225" i="16"/>
  <c r="E31" i="17" s="1"/>
  <c r="AC359" i="16"/>
  <c r="H165" i="17" s="1"/>
  <c r="AB359" i="16"/>
  <c r="G165" i="17" s="1"/>
  <c r="AA359" i="16"/>
  <c r="F165" i="17" s="1"/>
  <c r="Z359" i="16"/>
  <c r="E165" i="17" s="1"/>
  <c r="X359" i="16"/>
  <c r="C165" i="17" s="1"/>
  <c r="AF359" i="16"/>
  <c r="Y359" i="16"/>
  <c r="D165" i="17" s="1"/>
  <c r="AD359" i="16"/>
  <c r="I165" i="17" s="1"/>
  <c r="AE359" i="16"/>
  <c r="J165" i="17" s="1"/>
  <c r="AF3" i="16"/>
  <c r="AD3" i="16"/>
  <c r="AE3" i="16"/>
  <c r="J9" i="18" s="1"/>
  <c r="AC3" i="16"/>
  <c r="AB3" i="16"/>
  <c r="AA3" i="16"/>
  <c r="X3" i="16"/>
  <c r="Z3" i="16"/>
  <c r="E9" i="18" s="1"/>
  <c r="Y3" i="16"/>
  <c r="AF102" i="16"/>
  <c r="AA102" i="16"/>
  <c r="F108" i="18" s="1"/>
  <c r="AD102" i="16"/>
  <c r="I108" i="18" s="1"/>
  <c r="Z102" i="16"/>
  <c r="E108" i="18" s="1"/>
  <c r="Y102" i="16"/>
  <c r="D108" i="18" s="1"/>
  <c r="AE102" i="16"/>
  <c r="J108" i="18" s="1"/>
  <c r="AB102" i="16"/>
  <c r="G108" i="18" s="1"/>
  <c r="X102" i="16"/>
  <c r="C108" i="18" s="1"/>
  <c r="AC102" i="16"/>
  <c r="H108" i="18" s="1"/>
  <c r="AB760" i="16"/>
  <c r="G166" i="20" s="1"/>
  <c r="X760" i="16"/>
  <c r="C166" i="20" s="1"/>
  <c r="Z760" i="16"/>
  <c r="E166" i="20" s="1"/>
  <c r="AA760" i="16"/>
  <c r="F166" i="20" s="1"/>
  <c r="Y760" i="16"/>
  <c r="D166" i="20" s="1"/>
  <c r="AD760" i="16"/>
  <c r="I166" i="20" s="1"/>
  <c r="AE760" i="16"/>
  <c r="J166" i="20" s="1"/>
  <c r="AC760" i="16"/>
  <c r="H166" i="20" s="1"/>
  <c r="AF760" i="16"/>
  <c r="Z118" i="16"/>
  <c r="E124" i="18" s="1"/>
  <c r="AA118" i="16"/>
  <c r="F124" i="18" s="1"/>
  <c r="Y118" i="16"/>
  <c r="D124" i="18" s="1"/>
  <c r="AE118" i="16"/>
  <c r="J124" i="18" s="1"/>
  <c r="AF118" i="16"/>
  <c r="AD118" i="16"/>
  <c r="I124" i="18" s="1"/>
  <c r="X118" i="16"/>
  <c r="C124" i="18" s="1"/>
  <c r="AC118" i="16"/>
  <c r="H124" i="18" s="1"/>
  <c r="AB118" i="16"/>
  <c r="G124" i="18" s="1"/>
  <c r="AC745" i="16"/>
  <c r="H151" i="20" s="1"/>
  <c r="AA745" i="16"/>
  <c r="F151" i="20" s="1"/>
  <c r="X745" i="16"/>
  <c r="C151" i="20" s="1"/>
  <c r="Z745" i="16"/>
  <c r="E151" i="20" s="1"/>
  <c r="AE745" i="16"/>
  <c r="J151" i="20" s="1"/>
  <c r="AF745" i="16"/>
  <c r="Y745" i="16"/>
  <c r="D151" i="20" s="1"/>
  <c r="AD745" i="16"/>
  <c r="I151" i="20" s="1"/>
  <c r="AB745" i="16"/>
  <c r="G151" i="20" s="1"/>
  <c r="AB719" i="16"/>
  <c r="G125" i="20" s="1"/>
  <c r="AE719" i="16"/>
  <c r="J125" i="20" s="1"/>
  <c r="Y719" i="16"/>
  <c r="D125" i="20" s="1"/>
  <c r="AA719" i="16"/>
  <c r="F125" i="20" s="1"/>
  <c r="AD719" i="16"/>
  <c r="I125" i="20" s="1"/>
  <c r="Z719" i="16"/>
  <c r="E125" i="20" s="1"/>
  <c r="AF719" i="16"/>
  <c r="X719" i="16"/>
  <c r="C125" i="20" s="1"/>
  <c r="AC719" i="16"/>
  <c r="H125" i="20" s="1"/>
  <c r="AC256" i="16"/>
  <c r="H62" i="17" s="1"/>
  <c r="AA256" i="16"/>
  <c r="F62" i="17" s="1"/>
  <c r="AB256" i="16"/>
  <c r="G62" i="17" s="1"/>
  <c r="X256" i="16"/>
  <c r="C62" i="17" s="1"/>
  <c r="AE256" i="16"/>
  <c r="J62" i="17" s="1"/>
  <c r="AD256" i="16"/>
  <c r="I62" i="17" s="1"/>
  <c r="AF256" i="16"/>
  <c r="Z256" i="16"/>
  <c r="E62" i="17" s="1"/>
  <c r="Y256" i="16"/>
  <c r="D62" i="17" s="1"/>
  <c r="Y262" i="16"/>
  <c r="D68" i="17" s="1"/>
  <c r="AD262" i="16"/>
  <c r="I68" i="17" s="1"/>
  <c r="AB262" i="16"/>
  <c r="G68" i="17" s="1"/>
  <c r="AE262" i="16"/>
  <c r="J68" i="17" s="1"/>
  <c r="AF262" i="16"/>
  <c r="X262" i="16"/>
  <c r="C68" i="17" s="1"/>
  <c r="AC262" i="16"/>
  <c r="H68" i="17" s="1"/>
  <c r="AA262" i="16"/>
  <c r="F68" i="17" s="1"/>
  <c r="Z262" i="16"/>
  <c r="E68" i="17" s="1"/>
  <c r="AC293" i="16"/>
  <c r="H99" i="17" s="1"/>
  <c r="AD293" i="16"/>
  <c r="I99" i="17" s="1"/>
  <c r="AF293" i="16"/>
  <c r="AA293" i="16"/>
  <c r="F99" i="17" s="1"/>
  <c r="X293" i="16"/>
  <c r="C99" i="17" s="1"/>
  <c r="AE293" i="16"/>
  <c r="J99" i="17" s="1"/>
  <c r="AB293" i="16"/>
  <c r="G99" i="17" s="1"/>
  <c r="Y293" i="16"/>
  <c r="D99" i="17" s="1"/>
  <c r="Z293" i="16"/>
  <c r="E99" i="17" s="1"/>
  <c r="Y34" i="16"/>
  <c r="AE34" i="16"/>
  <c r="J40" i="18" s="1"/>
  <c r="AD34" i="16"/>
  <c r="X34" i="16"/>
  <c r="AA34" i="16"/>
  <c r="AC34" i="16"/>
  <c r="Z34" i="16"/>
  <c r="E40" i="18" s="1"/>
  <c r="AB34" i="16"/>
  <c r="AF34" i="16"/>
  <c r="AC584" i="16"/>
  <c r="H190" i="19" s="1"/>
  <c r="X584" i="16"/>
  <c r="C190" i="19" s="1"/>
  <c r="AA584" i="16"/>
  <c r="F190" i="19" s="1"/>
  <c r="Z584" i="16"/>
  <c r="E190" i="19" s="1"/>
  <c r="AB584" i="16"/>
  <c r="G190" i="19" s="1"/>
  <c r="AF584" i="16"/>
  <c r="AE584" i="16"/>
  <c r="J190" i="19" s="1"/>
  <c r="Y584" i="16"/>
  <c r="D190" i="19" s="1"/>
  <c r="AD584" i="16"/>
  <c r="I190" i="19" s="1"/>
  <c r="AE626" i="16"/>
  <c r="J32" i="20" s="1"/>
  <c r="AB626" i="16"/>
  <c r="AF626" i="16"/>
  <c r="X626" i="16"/>
  <c r="AD626" i="16"/>
  <c r="Y626" i="16"/>
  <c r="AC626" i="16"/>
  <c r="AA626" i="16"/>
  <c r="Z626" i="16"/>
  <c r="E32" i="20" s="1"/>
  <c r="AA267" i="16"/>
  <c r="F73" i="17" s="1"/>
  <c r="X267" i="16"/>
  <c r="C73" i="17" s="1"/>
  <c r="AD267" i="16"/>
  <c r="I73" i="17" s="1"/>
  <c r="Y267" i="16"/>
  <c r="D73" i="17" s="1"/>
  <c r="Z267" i="16"/>
  <c r="E73" i="17" s="1"/>
  <c r="AC267" i="16"/>
  <c r="H73" i="17" s="1"/>
  <c r="AF267" i="16"/>
  <c r="AE267" i="16"/>
  <c r="J73" i="17" s="1"/>
  <c r="AB267" i="16"/>
  <c r="G73" i="17" s="1"/>
  <c r="AB152" i="16"/>
  <c r="G158" i="18" s="1"/>
  <c r="X152" i="16"/>
  <c r="C158" i="18" s="1"/>
  <c r="AF152" i="16"/>
  <c r="AD152" i="16"/>
  <c r="I158" i="18" s="1"/>
  <c r="AE152" i="16"/>
  <c r="J158" i="18" s="1"/>
  <c r="Z152" i="16"/>
  <c r="E158" i="18" s="1"/>
  <c r="AC152" i="16"/>
  <c r="H158" i="18" s="1"/>
  <c r="AA152" i="16"/>
  <c r="F158" i="18" s="1"/>
  <c r="Y152" i="16"/>
  <c r="D158" i="18" s="1"/>
  <c r="AF266" i="16"/>
  <c r="X266" i="16"/>
  <c r="C72" i="17" s="1"/>
  <c r="AC266" i="16"/>
  <c r="H72" i="17" s="1"/>
  <c r="AD266" i="16"/>
  <c r="I72" i="17" s="1"/>
  <c r="Y266" i="16"/>
  <c r="D72" i="17" s="1"/>
  <c r="AA266" i="16"/>
  <c r="F72" i="17" s="1"/>
  <c r="AE266" i="16"/>
  <c r="J72" i="17" s="1"/>
  <c r="AB266" i="16"/>
  <c r="G72" i="17" s="1"/>
  <c r="Z266" i="16"/>
  <c r="E72" i="17" s="1"/>
  <c r="Z647" i="16"/>
  <c r="E53" i="20" s="1"/>
  <c r="AF647" i="16"/>
  <c r="AC647" i="16"/>
  <c r="Y647" i="16"/>
  <c r="AB647" i="16"/>
  <c r="X647" i="16"/>
  <c r="AE647" i="16"/>
  <c r="J53" i="20" s="1"/>
  <c r="AD647" i="16"/>
  <c r="AA647" i="16"/>
  <c r="AC559" i="16"/>
  <c r="H165" i="19" s="1"/>
  <c r="Z559" i="16"/>
  <c r="E165" i="19" s="1"/>
  <c r="AD559" i="16"/>
  <c r="I165" i="19" s="1"/>
  <c r="X559" i="16"/>
  <c r="C165" i="19" s="1"/>
  <c r="AF559" i="16"/>
  <c r="AB559" i="16"/>
  <c r="G165" i="19" s="1"/>
  <c r="AE559" i="16"/>
  <c r="J165" i="19" s="1"/>
  <c r="AA559" i="16"/>
  <c r="F165" i="19" s="1"/>
  <c r="Y559" i="16"/>
  <c r="D165" i="19" s="1"/>
  <c r="Y203" i="16"/>
  <c r="AE203" i="16"/>
  <c r="J9" i="17" s="1"/>
  <c r="AF203" i="16"/>
  <c r="AB203" i="16"/>
  <c r="AC203" i="16"/>
  <c r="AD203" i="16"/>
  <c r="AA203" i="16"/>
  <c r="X203" i="16"/>
  <c r="Z203" i="16"/>
  <c r="E9" i="17" s="1"/>
  <c r="AB287" i="16"/>
  <c r="G93" i="17" s="1"/>
  <c r="AA287" i="16"/>
  <c r="F93" i="17" s="1"/>
  <c r="AC287" i="16"/>
  <c r="H93" i="17" s="1"/>
  <c r="Z287" i="16"/>
  <c r="E93" i="17" s="1"/>
  <c r="X287" i="16"/>
  <c r="C93" i="17" s="1"/>
  <c r="AF287" i="16"/>
  <c r="AE287" i="16"/>
  <c r="J93" i="17" s="1"/>
  <c r="AD287" i="16"/>
  <c r="I93" i="17" s="1"/>
  <c r="Y287" i="16"/>
  <c r="D93" i="17" s="1"/>
  <c r="AB460" i="16"/>
  <c r="G66" i="19" s="1"/>
  <c r="AD460" i="16"/>
  <c r="I66" i="19" s="1"/>
  <c r="Y460" i="16"/>
  <c r="D66" i="19" s="1"/>
  <c r="AE460" i="16"/>
  <c r="J66" i="19" s="1"/>
  <c r="AF460" i="16"/>
  <c r="AA460" i="16"/>
  <c r="F66" i="19" s="1"/>
  <c r="X460" i="16"/>
  <c r="C66" i="19" s="1"/>
  <c r="Z460" i="16"/>
  <c r="E66" i="19" s="1"/>
  <c r="AC460" i="16"/>
  <c r="H66" i="19" s="1"/>
  <c r="AB129" i="16"/>
  <c r="G135" i="18" s="1"/>
  <c r="AC129" i="16"/>
  <c r="H135" i="18" s="1"/>
  <c r="X129" i="16"/>
  <c r="C135" i="18" s="1"/>
  <c r="AD129" i="16"/>
  <c r="I135" i="18" s="1"/>
  <c r="Z129" i="16"/>
  <c r="E135" i="18" s="1"/>
  <c r="AE129" i="16"/>
  <c r="J135" i="18" s="1"/>
  <c r="AA129" i="16"/>
  <c r="F135" i="18" s="1"/>
  <c r="Y129" i="16"/>
  <c r="D135" i="18" s="1"/>
  <c r="AF129" i="16"/>
  <c r="Z390" i="16"/>
  <c r="E196" i="17" s="1"/>
  <c r="AD390" i="16"/>
  <c r="I196" i="17" s="1"/>
  <c r="AC390" i="16"/>
  <c r="H196" i="17" s="1"/>
  <c r="AA390" i="16"/>
  <c r="F196" i="17" s="1"/>
  <c r="AF390" i="16"/>
  <c r="X390" i="16"/>
  <c r="C196" i="17" s="1"/>
  <c r="AB390" i="16"/>
  <c r="G196" i="17" s="1"/>
  <c r="AE390" i="16"/>
  <c r="J196" i="17" s="1"/>
  <c r="Y390" i="16"/>
  <c r="D196" i="17" s="1"/>
  <c r="B393" i="9" s="1"/>
  <c r="AC557" i="16"/>
  <c r="H163" i="19" s="1"/>
  <c r="AD557" i="16"/>
  <c r="I163" i="19" s="1"/>
  <c r="AA557" i="16"/>
  <c r="F163" i="19" s="1"/>
  <c r="Y557" i="16"/>
  <c r="D163" i="19" s="1"/>
  <c r="AF557" i="16"/>
  <c r="Z557" i="16"/>
  <c r="E163" i="19" s="1"/>
  <c r="AE557" i="16"/>
  <c r="J163" i="19" s="1"/>
  <c r="X557" i="16"/>
  <c r="C163" i="19" s="1"/>
  <c r="AC518" i="16"/>
  <c r="H124" i="19" s="1"/>
  <c r="AD518" i="16"/>
  <c r="I124" i="19" s="1"/>
  <c r="AE518" i="16"/>
  <c r="J124" i="19" s="1"/>
  <c r="AA518" i="16"/>
  <c r="F124" i="19" s="1"/>
  <c r="AF518" i="16"/>
  <c r="Z518" i="16"/>
  <c r="E124" i="19" s="1"/>
  <c r="AB518" i="16"/>
  <c r="G124" i="19" s="1"/>
  <c r="Y518" i="16"/>
  <c r="D124" i="19" s="1"/>
  <c r="X518" i="16"/>
  <c r="C124" i="19" s="1"/>
  <c r="AA709" i="16"/>
  <c r="F115" i="20" s="1"/>
  <c r="Z709" i="16"/>
  <c r="E115" i="20" s="1"/>
  <c r="AE709" i="16"/>
  <c r="J115" i="20" s="1"/>
  <c r="AD709" i="16"/>
  <c r="I115" i="20" s="1"/>
  <c r="X709" i="16"/>
  <c r="C115" i="20" s="1"/>
  <c r="AF709" i="16"/>
  <c r="Y709" i="16"/>
  <c r="D115" i="20" s="1"/>
  <c r="AC709" i="16"/>
  <c r="H115" i="20" s="1"/>
  <c r="AC686" i="16"/>
  <c r="H92" i="20" s="1"/>
  <c r="AB686" i="16"/>
  <c r="G92" i="20" s="1"/>
  <c r="AF686" i="16"/>
  <c r="AE686" i="16"/>
  <c r="J92" i="20" s="1"/>
  <c r="X686" i="16"/>
  <c r="C92" i="20" s="1"/>
  <c r="Y686" i="16"/>
  <c r="D92" i="20" s="1"/>
  <c r="AD686" i="16"/>
  <c r="I92" i="20" s="1"/>
  <c r="AA686" i="16"/>
  <c r="F92" i="20" s="1"/>
  <c r="Z686" i="16"/>
  <c r="E92" i="20" s="1"/>
  <c r="X588" i="16"/>
  <c r="C194" i="19" s="1"/>
  <c r="Y588" i="16"/>
  <c r="D194" i="19" s="1"/>
  <c r="AA588" i="16"/>
  <c r="F194" i="19" s="1"/>
  <c r="Z588" i="16"/>
  <c r="E194" i="19" s="1"/>
  <c r="AF588" i="16"/>
  <c r="AD588" i="16"/>
  <c r="I194" i="19" s="1"/>
  <c r="AE588" i="16"/>
  <c r="J194" i="19" s="1"/>
  <c r="AB588" i="16"/>
  <c r="G194" i="19" s="1"/>
  <c r="AC588" i="16"/>
  <c r="H194" i="19" s="1"/>
  <c r="AC490" i="16"/>
  <c r="H96" i="19" s="1"/>
  <c r="AB490" i="16"/>
  <c r="G96" i="19" s="1"/>
  <c r="Z490" i="16"/>
  <c r="E96" i="19" s="1"/>
  <c r="AE490" i="16"/>
  <c r="J96" i="19" s="1"/>
  <c r="AA490" i="16"/>
  <c r="F96" i="19" s="1"/>
  <c r="AD490" i="16"/>
  <c r="I96" i="19" s="1"/>
  <c r="AF490" i="16"/>
  <c r="X490" i="16"/>
  <c r="C96" i="19" s="1"/>
  <c r="Y490" i="16"/>
  <c r="D96" i="19" s="1"/>
  <c r="AB260" i="16"/>
  <c r="G66" i="17" s="1"/>
  <c r="AC260" i="16"/>
  <c r="H66" i="17" s="1"/>
  <c r="AA260" i="16"/>
  <c r="F66" i="17" s="1"/>
  <c r="Y260" i="16"/>
  <c r="D66" i="17" s="1"/>
  <c r="AD260" i="16"/>
  <c r="I66" i="17" s="1"/>
  <c r="Z260" i="16"/>
  <c r="E66" i="17" s="1"/>
  <c r="AF260" i="16"/>
  <c r="AE260" i="16"/>
  <c r="J66" i="17" s="1"/>
  <c r="X260" i="16"/>
  <c r="C66" i="17" s="1"/>
  <c r="AF503" i="16"/>
  <c r="AC503" i="16"/>
  <c r="H109" i="19" s="1"/>
  <c r="AE503" i="16"/>
  <c r="J109" i="19" s="1"/>
  <c r="AD503" i="16"/>
  <c r="I109" i="19" s="1"/>
  <c r="Y503" i="16"/>
  <c r="D109" i="19" s="1"/>
  <c r="AA503" i="16"/>
  <c r="F109" i="19" s="1"/>
  <c r="Z503" i="16"/>
  <c r="E109" i="19" s="1"/>
  <c r="X503" i="16"/>
  <c r="C109" i="19" s="1"/>
  <c r="AD120" i="16"/>
  <c r="I126" i="18" s="1"/>
  <c r="Y120" i="16"/>
  <c r="D126" i="18" s="1"/>
  <c r="Z120" i="16"/>
  <c r="E126" i="18" s="1"/>
  <c r="AF120" i="16"/>
  <c r="AB120" i="16"/>
  <c r="G126" i="18" s="1"/>
  <c r="AA120" i="16"/>
  <c r="F126" i="18" s="1"/>
  <c r="X120" i="16"/>
  <c r="C126" i="18" s="1"/>
  <c r="AE120" i="16"/>
  <c r="J126" i="18" s="1"/>
  <c r="AF38" i="16"/>
  <c r="AC38" i="16"/>
  <c r="Z38" i="16"/>
  <c r="E44" i="18" s="1"/>
  <c r="AD38" i="16"/>
  <c r="AB38" i="16"/>
  <c r="AE38" i="16"/>
  <c r="J44" i="18" s="1"/>
  <c r="AA38" i="16"/>
  <c r="Y38" i="16"/>
  <c r="X38" i="16"/>
  <c r="AB737" i="16"/>
  <c r="G143" i="20" s="1"/>
  <c r="AC737" i="16"/>
  <c r="H143" i="20" s="1"/>
  <c r="Z737" i="16"/>
  <c r="E143" i="20" s="1"/>
  <c r="AD737" i="16"/>
  <c r="I143" i="20" s="1"/>
  <c r="AE737" i="16"/>
  <c r="J143" i="20" s="1"/>
  <c r="AA737" i="16"/>
  <c r="F143" i="20" s="1"/>
  <c r="X737" i="16"/>
  <c r="C143" i="20" s="1"/>
  <c r="Y737" i="16"/>
  <c r="D143" i="20" s="1"/>
  <c r="AF737" i="16"/>
  <c r="AE329" i="16"/>
  <c r="J135" i="17" s="1"/>
  <c r="AD329" i="16"/>
  <c r="I135" i="17" s="1"/>
  <c r="AB329" i="16"/>
  <c r="G135" i="17" s="1"/>
  <c r="AA329" i="16"/>
  <c r="F135" i="17" s="1"/>
  <c r="Y329" i="16"/>
  <c r="D135" i="17" s="1"/>
  <c r="AF329" i="16"/>
  <c r="AC329" i="16"/>
  <c r="H135" i="17" s="1"/>
  <c r="X329" i="16"/>
  <c r="C135" i="17" s="1"/>
  <c r="Z329" i="16"/>
  <c r="E135" i="17" s="1"/>
  <c r="AD536" i="16"/>
  <c r="I142" i="19" s="1"/>
  <c r="X536" i="16"/>
  <c r="C142" i="19" s="1"/>
  <c r="AE536" i="16"/>
  <c r="J142" i="19" s="1"/>
  <c r="Z536" i="16"/>
  <c r="E142" i="19" s="1"/>
  <c r="AC536" i="16"/>
  <c r="H142" i="19" s="1"/>
  <c r="Y536" i="16"/>
  <c r="D142" i="19" s="1"/>
  <c r="AF536" i="16"/>
  <c r="AA536" i="16"/>
  <c r="F142" i="19" s="1"/>
  <c r="AB536" i="16"/>
  <c r="G142" i="19" s="1"/>
  <c r="AC728" i="16"/>
  <c r="H134" i="20" s="1"/>
  <c r="Z728" i="16"/>
  <c r="E134" i="20" s="1"/>
  <c r="X728" i="16"/>
  <c r="C134" i="20" s="1"/>
  <c r="AF728" i="16"/>
  <c r="AD728" i="16"/>
  <c r="I134" i="20" s="1"/>
  <c r="Y728" i="16"/>
  <c r="D134" i="20" s="1"/>
  <c r="AA728" i="16"/>
  <c r="F134" i="20" s="1"/>
  <c r="AE728" i="16"/>
  <c r="J134" i="20" s="1"/>
  <c r="AA101" i="16"/>
  <c r="F107" i="18" s="1"/>
  <c r="AF101" i="16"/>
  <c r="Y101" i="16"/>
  <c r="D107" i="18" s="1"/>
  <c r="X101" i="16"/>
  <c r="C107" i="18" s="1"/>
  <c r="AE101" i="16"/>
  <c r="J107" i="18" s="1"/>
  <c r="Z101" i="16"/>
  <c r="E107" i="18" s="1"/>
  <c r="AD101" i="16"/>
  <c r="I107" i="18" s="1"/>
  <c r="AC101" i="16"/>
  <c r="H107" i="18" s="1"/>
  <c r="AB101" i="16"/>
  <c r="G107" i="18" s="1"/>
  <c r="AB302" i="16"/>
  <c r="G108" i="17" s="1"/>
  <c r="Z302" i="16"/>
  <c r="E108" i="17" s="1"/>
  <c r="AF302" i="16"/>
  <c r="AA302" i="16"/>
  <c r="F108" i="17" s="1"/>
  <c r="AE302" i="16"/>
  <c r="J108" i="17" s="1"/>
  <c r="AD302" i="16"/>
  <c r="I108" i="17" s="1"/>
  <c r="Y302" i="16"/>
  <c r="D108" i="17" s="1"/>
  <c r="X302" i="16"/>
  <c r="C108" i="17" s="1"/>
  <c r="AC302" i="16"/>
  <c r="H108" i="17" s="1"/>
  <c r="Y701" i="16"/>
  <c r="D107" i="20" s="1"/>
  <c r="AA701" i="16"/>
  <c r="F107" i="20" s="1"/>
  <c r="Z701" i="16"/>
  <c r="E107" i="20" s="1"/>
  <c r="AF701" i="16"/>
  <c r="AD701" i="16"/>
  <c r="I107" i="20" s="1"/>
  <c r="AE701" i="16"/>
  <c r="J107" i="20" s="1"/>
  <c r="AC701" i="16"/>
  <c r="H107" i="20" s="1"/>
  <c r="X701" i="16"/>
  <c r="C107" i="20" s="1"/>
  <c r="AB511" i="16"/>
  <c r="G117" i="19" s="1"/>
  <c r="Z511" i="16"/>
  <c r="E117" i="19" s="1"/>
  <c r="X511" i="16"/>
  <c r="C117" i="19" s="1"/>
  <c r="AF511" i="16"/>
  <c r="Y117" i="16"/>
  <c r="D123" i="18" s="1"/>
  <c r="AF117" i="16"/>
  <c r="X117" i="16"/>
  <c r="C123" i="18" s="1"/>
  <c r="Z117" i="16"/>
  <c r="E123" i="18" s="1"/>
  <c r="AD117" i="16"/>
  <c r="I123" i="18" s="1"/>
  <c r="AB117" i="16"/>
  <c r="G123" i="18" s="1"/>
  <c r="AE117" i="16"/>
  <c r="J123" i="18" s="1"/>
  <c r="AA117" i="16"/>
  <c r="F123" i="18" s="1"/>
  <c r="AC117" i="16"/>
  <c r="H123" i="18" s="1"/>
  <c r="AB545" i="16"/>
  <c r="G151" i="19" s="1"/>
  <c r="AC545" i="16"/>
  <c r="H151" i="19" s="1"/>
  <c r="Z545" i="16"/>
  <c r="E151" i="19" s="1"/>
  <c r="AD545" i="16"/>
  <c r="I151" i="19" s="1"/>
  <c r="X545" i="16"/>
  <c r="C151" i="19" s="1"/>
  <c r="AA545" i="16"/>
  <c r="F151" i="19" s="1"/>
  <c r="Y545" i="16"/>
  <c r="D151" i="19" s="1"/>
  <c r="AE545" i="16"/>
  <c r="J151" i="19" s="1"/>
  <c r="AF545" i="16"/>
  <c r="AC224" i="16"/>
  <c r="AE224" i="16"/>
  <c r="J30" i="17" s="1"/>
  <c r="Y224" i="16"/>
  <c r="AB224" i="16"/>
  <c r="X224" i="16"/>
  <c r="AF224" i="16"/>
  <c r="AA224" i="16"/>
  <c r="Z224" i="16"/>
  <c r="E30" i="17" s="1"/>
  <c r="AD224" i="16"/>
  <c r="AB245" i="16"/>
  <c r="G51" i="17" s="1"/>
  <c r="AF245" i="16"/>
  <c r="X72" i="16"/>
  <c r="C78" i="18" s="1"/>
  <c r="AA72" i="16"/>
  <c r="F78" i="18" s="1"/>
  <c r="Y72" i="16"/>
  <c r="D78" i="18" s="1"/>
  <c r="Z72" i="16"/>
  <c r="E78" i="18" s="1"/>
  <c r="AB59" i="16"/>
  <c r="G65" i="18" s="1"/>
  <c r="Y59" i="16"/>
  <c r="D65" i="18" s="1"/>
  <c r="AF59" i="16"/>
  <c r="AA59" i="16"/>
  <c r="F65" i="18" s="1"/>
  <c r="AD59" i="16"/>
  <c r="I65" i="18" s="1"/>
  <c r="X59" i="16"/>
  <c r="C65" i="18" s="1"/>
  <c r="AE59" i="16"/>
  <c r="J65" i="18" s="1"/>
  <c r="AC59" i="16"/>
  <c r="H65" i="18" s="1"/>
  <c r="Z59" i="16"/>
  <c r="E65" i="18" s="1"/>
  <c r="AE410" i="16"/>
  <c r="J16" i="19" s="1"/>
  <c r="AC410" i="16"/>
  <c r="H16" i="19" s="1"/>
  <c r="AA410" i="16"/>
  <c r="F16" i="19" s="1"/>
  <c r="AD410" i="16"/>
  <c r="I16" i="19" s="1"/>
  <c r="AF410" i="16"/>
  <c r="Z410" i="16"/>
  <c r="E16" i="19" s="1"/>
  <c r="X410" i="16"/>
  <c r="C16" i="19" s="1"/>
  <c r="AB410" i="16"/>
  <c r="G16" i="19" s="1"/>
  <c r="Y410" i="16"/>
  <c r="D16" i="19" s="1"/>
  <c r="AA645" i="16"/>
  <c r="X645" i="16"/>
  <c r="AB645" i="16"/>
  <c r="Y645" i="16"/>
  <c r="AD645" i="16"/>
  <c r="Z645" i="16"/>
  <c r="E51" i="20" s="1"/>
  <c r="AF645" i="16"/>
  <c r="AC645" i="16"/>
  <c r="AE645" i="16"/>
  <c r="J51" i="20" s="1"/>
  <c r="AB353" i="16"/>
  <c r="G159" i="17" s="1"/>
  <c r="X353" i="16"/>
  <c r="C159" i="17" s="1"/>
  <c r="Z353" i="16"/>
  <c r="E159" i="17" s="1"/>
  <c r="AA353" i="16"/>
  <c r="F159" i="17" s="1"/>
  <c r="AC353" i="16"/>
  <c r="H159" i="17" s="1"/>
  <c r="Y353" i="16"/>
  <c r="D159" i="17" s="1"/>
  <c r="AE353" i="16"/>
  <c r="J159" i="17" s="1"/>
  <c r="AD353" i="16"/>
  <c r="I159" i="17" s="1"/>
  <c r="AF353" i="16"/>
  <c r="Y501" i="16"/>
  <c r="D107" i="19" s="1"/>
  <c r="AA501" i="16"/>
  <c r="F107" i="19" s="1"/>
  <c r="AE501" i="16"/>
  <c r="J107" i="19" s="1"/>
  <c r="Z501" i="16"/>
  <c r="E107" i="19" s="1"/>
  <c r="AD501" i="16"/>
  <c r="I107" i="19" s="1"/>
  <c r="AF501" i="16"/>
  <c r="X501" i="16"/>
  <c r="C107" i="19" s="1"/>
  <c r="AC501" i="16"/>
  <c r="H107" i="19" s="1"/>
  <c r="AB501" i="16"/>
  <c r="G107" i="19" s="1"/>
  <c r="AD585" i="16"/>
  <c r="I191" i="19" s="1"/>
  <c r="AF585" i="16"/>
  <c r="AB585" i="16"/>
  <c r="G191" i="19" s="1"/>
  <c r="AE585" i="16"/>
  <c r="J191" i="19" s="1"/>
  <c r="AA585" i="16"/>
  <c r="F191" i="19" s="1"/>
  <c r="AC585" i="16"/>
  <c r="H191" i="19" s="1"/>
  <c r="X585" i="16"/>
  <c r="C191" i="19" s="1"/>
  <c r="Y585" i="16"/>
  <c r="D191" i="19" s="1"/>
  <c r="Z585" i="16"/>
  <c r="E191" i="19" s="1"/>
  <c r="AB254" i="16"/>
  <c r="G60" i="17" s="1"/>
  <c r="AA254" i="16"/>
  <c r="F60" i="17" s="1"/>
  <c r="AF254" i="16"/>
  <c r="AE254" i="16"/>
  <c r="J60" i="17" s="1"/>
  <c r="Z254" i="16"/>
  <c r="E60" i="17" s="1"/>
  <c r="X254" i="16"/>
  <c r="C60" i="17" s="1"/>
  <c r="AD254" i="16"/>
  <c r="I60" i="17" s="1"/>
  <c r="AC254" i="16"/>
  <c r="H60" i="17" s="1"/>
  <c r="Y254" i="16"/>
  <c r="D60" i="17" s="1"/>
  <c r="AF4" i="16"/>
  <c r="AD4" i="16"/>
  <c r="Z4" i="16"/>
  <c r="E10" i="18" s="1"/>
  <c r="X4" i="16"/>
  <c r="AB4" i="16"/>
  <c r="Y4" i="16"/>
  <c r="AE4" i="16"/>
  <c r="J10" i="18" s="1"/>
  <c r="AA4" i="16"/>
  <c r="AC4" i="16"/>
  <c r="Z240" i="16"/>
  <c r="E46" i="17" s="1"/>
  <c r="AD240" i="16"/>
  <c r="AA240" i="16"/>
  <c r="AC240" i="16"/>
  <c r="AE240" i="16"/>
  <c r="J46" i="17" s="1"/>
  <c r="X240" i="16"/>
  <c r="AF240" i="16"/>
  <c r="AB240" i="16"/>
  <c r="Y240" i="16"/>
  <c r="AA726" i="16"/>
  <c r="F132" i="20" s="1"/>
  <c r="X726" i="16"/>
  <c r="C132" i="20" s="1"/>
  <c r="AB726" i="16"/>
  <c r="G132" i="20" s="1"/>
  <c r="AD726" i="16"/>
  <c r="I132" i="20" s="1"/>
  <c r="Y726" i="16"/>
  <c r="D132" i="20" s="1"/>
  <c r="AC726" i="16"/>
  <c r="H132" i="20" s="1"/>
  <c r="AF726" i="16"/>
  <c r="AE726" i="16"/>
  <c r="J132" i="20" s="1"/>
  <c r="Z726" i="16"/>
  <c r="E132" i="20" s="1"/>
  <c r="AC93" i="16"/>
  <c r="H99" i="18" s="1"/>
  <c r="Y93" i="16"/>
  <c r="D99" i="18" s="1"/>
  <c r="AE93" i="16"/>
  <c r="J99" i="18" s="1"/>
  <c r="AD93" i="16"/>
  <c r="I99" i="18" s="1"/>
  <c r="X93" i="16"/>
  <c r="C99" i="18" s="1"/>
  <c r="AA93" i="16"/>
  <c r="F99" i="18" s="1"/>
  <c r="Z93" i="16"/>
  <c r="E99" i="18" s="1"/>
  <c r="AF93" i="16"/>
  <c r="AB93" i="16"/>
  <c r="G99" i="18" s="1"/>
  <c r="AD636" i="16"/>
  <c r="AE636" i="16"/>
  <c r="J42" i="20" s="1"/>
  <c r="Z636" i="16"/>
  <c r="E42" i="20" s="1"/>
  <c r="AF636" i="16"/>
  <c r="Y636" i="16"/>
  <c r="AB636" i="16"/>
  <c r="X636" i="16"/>
  <c r="AA636" i="16"/>
  <c r="AC636" i="16"/>
  <c r="AA576" i="16"/>
  <c r="F182" i="19" s="1"/>
  <c r="AB576" i="16"/>
  <c r="G182" i="19" s="1"/>
  <c r="Y576" i="16"/>
  <c r="D182" i="19" s="1"/>
  <c r="AE576" i="16"/>
  <c r="J182" i="19" s="1"/>
  <c r="Z576" i="16"/>
  <c r="E182" i="19" s="1"/>
  <c r="AF576" i="16"/>
  <c r="AC576" i="16"/>
  <c r="H182" i="19" s="1"/>
  <c r="X576" i="16"/>
  <c r="C182" i="19" s="1"/>
  <c r="AD576" i="16"/>
  <c r="I182" i="19" s="1"/>
  <c r="AD541" i="16"/>
  <c r="I147" i="19" s="1"/>
  <c r="AA541" i="16"/>
  <c r="F147" i="19" s="1"/>
  <c r="AC541" i="16"/>
  <c r="H147" i="19" s="1"/>
  <c r="X541" i="16"/>
  <c r="C147" i="19" s="1"/>
  <c r="AB541" i="16"/>
  <c r="G147" i="19" s="1"/>
  <c r="Z541" i="16"/>
  <c r="E147" i="19" s="1"/>
  <c r="Y541" i="16"/>
  <c r="D147" i="19" s="1"/>
  <c r="AE541" i="16"/>
  <c r="J147" i="19" s="1"/>
  <c r="AF541" i="16"/>
  <c r="X666" i="16"/>
  <c r="C72" i="20" s="1"/>
  <c r="AD666" i="16"/>
  <c r="I72" i="20" s="1"/>
  <c r="AB666" i="16"/>
  <c r="G72" i="20" s="1"/>
  <c r="Z666" i="16"/>
  <c r="E72" i="20" s="1"/>
  <c r="AF666" i="16"/>
  <c r="AA666" i="16"/>
  <c r="F72" i="20" s="1"/>
  <c r="AE666" i="16"/>
  <c r="J72" i="20" s="1"/>
  <c r="AC666" i="16"/>
  <c r="H72" i="20" s="1"/>
  <c r="Y666" i="16"/>
  <c r="D72" i="20" s="1"/>
  <c r="AA242" i="16"/>
  <c r="F48" i="17" s="1"/>
  <c r="AB242" i="16"/>
  <c r="G48" i="17" s="1"/>
  <c r="Y242" i="16"/>
  <c r="D48" i="17" s="1"/>
  <c r="AE242" i="16"/>
  <c r="J48" i="17" s="1"/>
  <c r="AC242" i="16"/>
  <c r="H48" i="17" s="1"/>
  <c r="X242" i="16"/>
  <c r="C48" i="17" s="1"/>
  <c r="AF242" i="16"/>
  <c r="AD242" i="16"/>
  <c r="I48" i="17" s="1"/>
  <c r="Z242" i="16"/>
  <c r="E48" i="17" s="1"/>
  <c r="AE391" i="16"/>
  <c r="J197" i="17" s="1"/>
  <c r="AC391" i="16"/>
  <c r="H197" i="17" s="1"/>
  <c r="X391" i="16"/>
  <c r="C197" i="17" s="1"/>
  <c r="AB391" i="16"/>
  <c r="G197" i="17" s="1"/>
  <c r="Z391" i="16"/>
  <c r="E197" i="17" s="1"/>
  <c r="AD391" i="16"/>
  <c r="I197" i="17" s="1"/>
  <c r="AA391" i="16"/>
  <c r="F197" i="17" s="1"/>
  <c r="AF391" i="16"/>
  <c r="Y391" i="16"/>
  <c r="D197" i="17" s="1"/>
  <c r="AD366" i="16"/>
  <c r="I172" i="17" s="1"/>
  <c r="AF366" i="16"/>
  <c r="AC366" i="16"/>
  <c r="H172" i="17" s="1"/>
  <c r="AE366" i="16"/>
  <c r="J172" i="17" s="1"/>
  <c r="Y366" i="16"/>
  <c r="D172" i="17" s="1"/>
  <c r="Z366" i="16"/>
  <c r="E172" i="17" s="1"/>
  <c r="X366" i="16"/>
  <c r="C172" i="17" s="1"/>
  <c r="AA366" i="16"/>
  <c r="F172" i="17" s="1"/>
  <c r="AB366" i="16"/>
  <c r="G172" i="17" s="1"/>
  <c r="AD350" i="16"/>
  <c r="I156" i="17" s="1"/>
  <c r="AF350" i="16"/>
  <c r="AC350" i="16"/>
  <c r="H156" i="17" s="1"/>
  <c r="Y350" i="16"/>
  <c r="D156" i="17" s="1"/>
  <c r="Z350" i="16"/>
  <c r="E156" i="17" s="1"/>
  <c r="AB350" i="16"/>
  <c r="G156" i="17" s="1"/>
  <c r="X350" i="16"/>
  <c r="C156" i="17" s="1"/>
  <c r="AE350" i="16"/>
  <c r="J156" i="17" s="1"/>
  <c r="AA350" i="16"/>
  <c r="F156" i="17" s="1"/>
  <c r="AA572" i="16"/>
  <c r="F178" i="19" s="1"/>
  <c r="AC572" i="16"/>
  <c r="H178" i="19" s="1"/>
  <c r="Z572" i="16"/>
  <c r="E178" i="19" s="1"/>
  <c r="AD572" i="16"/>
  <c r="I178" i="19" s="1"/>
  <c r="X572" i="16"/>
  <c r="C178" i="19" s="1"/>
  <c r="AE572" i="16"/>
  <c r="J178" i="19" s="1"/>
  <c r="Y572" i="16"/>
  <c r="D178" i="19" s="1"/>
  <c r="AF572" i="16"/>
  <c r="AC146" i="16"/>
  <c r="H152" i="18" s="1"/>
  <c r="AF146" i="16"/>
  <c r="AA146" i="16"/>
  <c r="F152" i="18" s="1"/>
  <c r="X146" i="16"/>
  <c r="C152" i="18" s="1"/>
  <c r="Y146" i="16"/>
  <c r="D152" i="18" s="1"/>
  <c r="Z146" i="16"/>
  <c r="E152" i="18" s="1"/>
  <c r="AE146" i="16"/>
  <c r="J152" i="18" s="1"/>
  <c r="AB146" i="16"/>
  <c r="G152" i="18" s="1"/>
  <c r="AD146" i="16"/>
  <c r="I152" i="18" s="1"/>
  <c r="AD291" i="16"/>
  <c r="I97" i="17" s="1"/>
  <c r="AF291" i="16"/>
  <c r="Y291" i="16"/>
  <c r="D97" i="17" s="1"/>
  <c r="AB291" i="16"/>
  <c r="G97" i="17" s="1"/>
  <c r="X291" i="16"/>
  <c r="C97" i="17" s="1"/>
  <c r="AA291" i="16"/>
  <c r="F97" i="17" s="1"/>
  <c r="Z291" i="16"/>
  <c r="E97" i="17" s="1"/>
  <c r="AE291" i="16"/>
  <c r="J97" i="17" s="1"/>
  <c r="AB276" i="16"/>
  <c r="G82" i="17" s="1"/>
  <c r="AD276" i="16"/>
  <c r="I82" i="17" s="1"/>
  <c r="AC276" i="16"/>
  <c r="H82" i="17" s="1"/>
  <c r="X276" i="16"/>
  <c r="C82" i="17" s="1"/>
  <c r="AE276" i="16"/>
  <c r="J82" i="17" s="1"/>
  <c r="AF276" i="16"/>
  <c r="Y276" i="16"/>
  <c r="D82" i="17" s="1"/>
  <c r="AA276" i="16"/>
  <c r="F82" i="17" s="1"/>
  <c r="Z276" i="16"/>
  <c r="E82" i="17" s="1"/>
  <c r="AB528" i="16"/>
  <c r="G134" i="19" s="1"/>
  <c r="Y528" i="16"/>
  <c r="D134" i="19" s="1"/>
  <c r="Z528" i="16"/>
  <c r="E134" i="19" s="1"/>
  <c r="AF528" i="16"/>
  <c r="AA528" i="16"/>
  <c r="F134" i="19" s="1"/>
  <c r="AD528" i="16"/>
  <c r="I134" i="19" s="1"/>
  <c r="AE528" i="16"/>
  <c r="J134" i="19" s="1"/>
  <c r="X528" i="16"/>
  <c r="C134" i="19" s="1"/>
  <c r="AC528" i="16"/>
  <c r="H134" i="19" s="1"/>
  <c r="AB174" i="16"/>
  <c r="G180" i="18" s="1"/>
  <c r="Y174" i="16"/>
  <c r="D180" i="18" s="1"/>
  <c r="AC174" i="16"/>
  <c r="H180" i="18" s="1"/>
  <c r="AF174" i="16"/>
  <c r="AE174" i="16"/>
  <c r="J180" i="18" s="1"/>
  <c r="Z174" i="16"/>
  <c r="E180" i="18" s="1"/>
  <c r="X174" i="16"/>
  <c r="C180" i="18" s="1"/>
  <c r="AA174" i="16"/>
  <c r="F180" i="18" s="1"/>
  <c r="AD174" i="16"/>
  <c r="I180" i="18" s="1"/>
  <c r="X300" i="16"/>
  <c r="C106" i="17" s="1"/>
  <c r="AB300" i="16"/>
  <c r="G106" i="17" s="1"/>
  <c r="AA300" i="16"/>
  <c r="F106" i="17" s="1"/>
  <c r="AF300" i="16"/>
  <c r="AE300" i="16"/>
  <c r="J106" i="17" s="1"/>
  <c r="Y300" i="16"/>
  <c r="D106" i="17" s="1"/>
  <c r="AC300" i="16"/>
  <c r="H106" i="17" s="1"/>
  <c r="Z300" i="16"/>
  <c r="E106" i="17" s="1"/>
  <c r="AD300" i="16"/>
  <c r="I106" i="17" s="1"/>
  <c r="AB158" i="16"/>
  <c r="G164" i="18" s="1"/>
  <c r="Z158" i="16"/>
  <c r="E164" i="18" s="1"/>
  <c r="AF158" i="16"/>
  <c r="AE158" i="16"/>
  <c r="J164" i="18" s="1"/>
  <c r="AD158" i="16"/>
  <c r="I164" i="18" s="1"/>
  <c r="AA158" i="16"/>
  <c r="F164" i="18" s="1"/>
  <c r="X158" i="16"/>
  <c r="C164" i="18" s="1"/>
  <c r="Y158" i="16"/>
  <c r="D164" i="18" s="1"/>
  <c r="AC158" i="16"/>
  <c r="H164" i="18" s="1"/>
  <c r="AF650" i="16"/>
  <c r="AA650" i="16"/>
  <c r="Z650" i="16"/>
  <c r="E56" i="20" s="1"/>
  <c r="AC650" i="16"/>
  <c r="AE650" i="16"/>
  <c r="J56" i="20" s="1"/>
  <c r="AD650" i="16"/>
  <c r="AB650" i="16"/>
  <c r="Y650" i="16"/>
  <c r="X650" i="16"/>
  <c r="AA372" i="16"/>
  <c r="F178" i="17" s="1"/>
  <c r="Y372" i="16"/>
  <c r="D178" i="17" s="1"/>
  <c r="AD372" i="16"/>
  <c r="I178" i="17" s="1"/>
  <c r="X372" i="16"/>
  <c r="C178" i="17" s="1"/>
  <c r="AE372" i="16"/>
  <c r="J178" i="17" s="1"/>
  <c r="Z372" i="16"/>
  <c r="E178" i="17" s="1"/>
  <c r="AB372" i="16"/>
  <c r="G178" i="17" s="1"/>
  <c r="AC372" i="16"/>
  <c r="H178" i="17" s="1"/>
  <c r="AF372" i="16"/>
  <c r="AE509" i="16"/>
  <c r="J115" i="19" s="1"/>
  <c r="AD509" i="16"/>
  <c r="I115" i="19" s="1"/>
  <c r="X509" i="16"/>
  <c r="C115" i="19" s="1"/>
  <c r="Y509" i="16"/>
  <c r="D115" i="19" s="1"/>
  <c r="Z509" i="16"/>
  <c r="E115" i="19" s="1"/>
  <c r="AF509" i="16"/>
  <c r="AC509" i="16"/>
  <c r="H115" i="19" s="1"/>
  <c r="AA509" i="16"/>
  <c r="F115" i="19" s="1"/>
  <c r="AC289" i="16"/>
  <c r="H95" i="17" s="1"/>
  <c r="AD289" i="16"/>
  <c r="I95" i="17" s="1"/>
  <c r="AE289" i="16"/>
  <c r="J95" i="17" s="1"/>
  <c r="AA289" i="16"/>
  <c r="F95" i="17" s="1"/>
  <c r="AB289" i="16"/>
  <c r="G95" i="17" s="1"/>
  <c r="Z289" i="16"/>
  <c r="E95" i="17" s="1"/>
  <c r="AF289" i="16"/>
  <c r="X289" i="16"/>
  <c r="C95" i="17" s="1"/>
  <c r="Y289" i="16"/>
  <c r="D95" i="17" s="1"/>
  <c r="AE185" i="16"/>
  <c r="J191" i="18" s="1"/>
  <c r="AD185" i="16"/>
  <c r="I191" i="18" s="1"/>
  <c r="X185" i="16"/>
  <c r="C191" i="18" s="1"/>
  <c r="AC185" i="16"/>
  <c r="H191" i="18" s="1"/>
  <c r="AB185" i="16"/>
  <c r="G191" i="18" s="1"/>
  <c r="AF185" i="16"/>
  <c r="AA185" i="16"/>
  <c r="F191" i="18" s="1"/>
  <c r="Y185" i="16"/>
  <c r="D191" i="18" s="1"/>
  <c r="Z185" i="16"/>
  <c r="E191" i="18" s="1"/>
  <c r="Y16" i="16"/>
  <c r="AF16" i="16"/>
  <c r="AB16" i="16"/>
  <c r="AA16" i="16"/>
  <c r="Z16" i="16"/>
  <c r="E22" i="18" s="1"/>
  <c r="X16" i="16"/>
  <c r="AC16" i="16"/>
  <c r="AE16" i="16"/>
  <c r="J22" i="18" s="1"/>
  <c r="AD16" i="16"/>
  <c r="AB389" i="16"/>
  <c r="G195" i="17" s="1"/>
  <c r="AC389" i="16"/>
  <c r="H195" i="17" s="1"/>
  <c r="X389" i="16"/>
  <c r="C195" i="17" s="1"/>
  <c r="Z389" i="16"/>
  <c r="E195" i="17" s="1"/>
  <c r="AE389" i="16"/>
  <c r="J195" i="17" s="1"/>
  <c r="AF389" i="16"/>
  <c r="AA389" i="16"/>
  <c r="F195" i="17" s="1"/>
  <c r="Y389" i="16"/>
  <c r="D195" i="17" s="1"/>
  <c r="AD389" i="16"/>
  <c r="I195" i="17" s="1"/>
  <c r="AC358" i="16"/>
  <c r="H164" i="17" s="1"/>
  <c r="Y358" i="16"/>
  <c r="D164" i="17" s="1"/>
  <c r="AF358" i="16"/>
  <c r="X358" i="16"/>
  <c r="C164" i="17" s="1"/>
  <c r="AE358" i="16"/>
  <c r="J164" i="17" s="1"/>
  <c r="AA358" i="16"/>
  <c r="F164" i="17" s="1"/>
  <c r="Z358" i="16"/>
  <c r="E164" i="17" s="1"/>
  <c r="AB358" i="16"/>
  <c r="G164" i="17" s="1"/>
  <c r="AD358" i="16"/>
  <c r="I164" i="17" s="1"/>
  <c r="AB618" i="16"/>
  <c r="AC618" i="16"/>
  <c r="AD618" i="16"/>
  <c r="Z618" i="16"/>
  <c r="E24" i="20" s="1"/>
  <c r="Y618" i="16"/>
  <c r="X618" i="16"/>
  <c r="AF618" i="16"/>
  <c r="AA618" i="16"/>
  <c r="AE618" i="16"/>
  <c r="J24" i="20" s="1"/>
  <c r="AA764" i="16"/>
  <c r="F170" i="20" s="1"/>
  <c r="X764" i="16"/>
  <c r="C170" i="20" s="1"/>
  <c r="AF764" i="16"/>
  <c r="AC764" i="16"/>
  <c r="H170" i="20" s="1"/>
  <c r="AB764" i="16"/>
  <c r="G170" i="20" s="1"/>
  <c r="Y764" i="16"/>
  <c r="D170" i="20" s="1"/>
  <c r="AE764" i="16"/>
  <c r="J170" i="20" s="1"/>
  <c r="Z764" i="16"/>
  <c r="E170" i="20" s="1"/>
  <c r="AD764" i="16"/>
  <c r="I170" i="20" s="1"/>
  <c r="Y481" i="16"/>
  <c r="D87" i="19" s="1"/>
  <c r="AF481" i="16"/>
  <c r="Z481" i="16"/>
  <c r="E87" i="19" s="1"/>
  <c r="AA481" i="16"/>
  <c r="F87" i="19" s="1"/>
  <c r="X481" i="16"/>
  <c r="C87" i="19" s="1"/>
  <c r="AD481" i="16"/>
  <c r="I87" i="19" s="1"/>
  <c r="AE481" i="16"/>
  <c r="J87" i="19" s="1"/>
  <c r="AC481" i="16"/>
  <c r="H87" i="19" s="1"/>
  <c r="Z249" i="16"/>
  <c r="E55" i="17" s="1"/>
  <c r="AF249" i="16"/>
  <c r="AB249" i="16"/>
  <c r="G55" i="17" s="1"/>
  <c r="AE249" i="16"/>
  <c r="J55" i="17" s="1"/>
  <c r="X249" i="16"/>
  <c r="C55" i="17" s="1"/>
  <c r="AD249" i="16"/>
  <c r="I55" i="17" s="1"/>
  <c r="Y249" i="16"/>
  <c r="D55" i="17" s="1"/>
  <c r="AA249" i="16"/>
  <c r="F55" i="17" s="1"/>
  <c r="AC249" i="16"/>
  <c r="H55" i="17" s="1"/>
  <c r="AB400" i="16"/>
  <c r="G206" i="17" s="1"/>
  <c r="X400" i="16"/>
  <c r="C206" i="17" s="1"/>
  <c r="Y400" i="16"/>
  <c r="D206" i="17" s="1"/>
  <c r="AC400" i="16"/>
  <c r="H206" i="17" s="1"/>
  <c r="AF400" i="16"/>
  <c r="AE400" i="16"/>
  <c r="J206" i="17" s="1"/>
  <c r="Z400" i="16"/>
  <c r="E206" i="17" s="1"/>
  <c r="AD400" i="16"/>
  <c r="I206" i="17" s="1"/>
  <c r="AA400" i="16"/>
  <c r="F206" i="17" s="1"/>
  <c r="AB284" i="16"/>
  <c r="G90" i="17" s="1"/>
  <c r="AE284" i="16"/>
  <c r="J90" i="17" s="1"/>
  <c r="Y284" i="16"/>
  <c r="D90" i="17" s="1"/>
  <c r="AF284" i="16"/>
  <c r="AD284" i="16"/>
  <c r="I90" i="17" s="1"/>
  <c r="Z284" i="16"/>
  <c r="E90" i="17" s="1"/>
  <c r="X284" i="16"/>
  <c r="C90" i="17" s="1"/>
  <c r="AA284" i="16"/>
  <c r="F90" i="17" s="1"/>
  <c r="AB106" i="16"/>
  <c r="G112" i="18" s="1"/>
  <c r="AC106" i="16"/>
  <c r="H112" i="18" s="1"/>
  <c r="AA106" i="16"/>
  <c r="F112" i="18" s="1"/>
  <c r="Y106" i="16"/>
  <c r="D112" i="18" s="1"/>
  <c r="AE106" i="16"/>
  <c r="J112" i="18" s="1"/>
  <c r="AD106" i="16"/>
  <c r="I112" i="18" s="1"/>
  <c r="AF106" i="16"/>
  <c r="X106" i="16"/>
  <c r="C112" i="18" s="1"/>
  <c r="Z106" i="16"/>
  <c r="E112" i="18" s="1"/>
  <c r="Y434" i="16"/>
  <c r="AE434" i="16"/>
  <c r="J40" i="19" s="1"/>
  <c r="X434" i="16"/>
  <c r="AA434" i="16"/>
  <c r="AF434" i="16"/>
  <c r="AC434" i="16"/>
  <c r="AD434" i="16"/>
  <c r="Z434" i="16"/>
  <c r="E40" i="19" s="1"/>
  <c r="AF310" i="16"/>
  <c r="Z310" i="16"/>
  <c r="E116" i="17" s="1"/>
  <c r="AC310" i="16"/>
  <c r="H116" i="17" s="1"/>
  <c r="AA310" i="16"/>
  <c r="F116" i="17" s="1"/>
  <c r="AE310" i="16"/>
  <c r="J116" i="17" s="1"/>
  <c r="X310" i="16"/>
  <c r="C116" i="17" s="1"/>
  <c r="Y310" i="16"/>
  <c r="D116" i="17" s="1"/>
  <c r="AD310" i="16"/>
  <c r="I116" i="17" s="1"/>
  <c r="AB310" i="16"/>
  <c r="G116" i="17" s="1"/>
  <c r="AC608" i="16"/>
  <c r="H14" i="20" s="1"/>
  <c r="AB608" i="16"/>
  <c r="G14" i="20" s="1"/>
  <c r="X608" i="16"/>
  <c r="C14" i="20" s="1"/>
  <c r="AE608" i="16"/>
  <c r="J14" i="20" s="1"/>
  <c r="Y608" i="16"/>
  <c r="D14" i="20" s="1"/>
  <c r="AD608" i="16"/>
  <c r="I14" i="20" s="1"/>
  <c r="AA608" i="16"/>
  <c r="F14" i="20" s="1"/>
  <c r="AF608" i="16"/>
  <c r="Z608" i="16"/>
  <c r="E14" i="20" s="1"/>
  <c r="AC121" i="16"/>
  <c r="H127" i="18" s="1"/>
  <c r="AA121" i="16"/>
  <c r="F127" i="18" s="1"/>
  <c r="X121" i="16"/>
  <c r="C127" i="18" s="1"/>
  <c r="Z121" i="16"/>
  <c r="E127" i="18" s="1"/>
  <c r="Y121" i="16"/>
  <c r="D127" i="18" s="1"/>
  <c r="AD121" i="16"/>
  <c r="I127" i="18" s="1"/>
  <c r="AE121" i="16"/>
  <c r="J127" i="18" s="1"/>
  <c r="AB121" i="16"/>
  <c r="G127" i="18" s="1"/>
  <c r="AF121" i="16"/>
  <c r="AD465" i="16"/>
  <c r="I71" i="19" s="1"/>
  <c r="Z465" i="16"/>
  <c r="E71" i="19" s="1"/>
  <c r="AA465" i="16"/>
  <c r="F71" i="19" s="1"/>
  <c r="AE465" i="16"/>
  <c r="J71" i="19" s="1"/>
  <c r="X465" i="16"/>
  <c r="C71" i="19" s="1"/>
  <c r="AF465" i="16"/>
  <c r="AB465" i="16"/>
  <c r="G71" i="19" s="1"/>
  <c r="Y465" i="16"/>
  <c r="D71" i="19" s="1"/>
  <c r="AC465" i="16"/>
  <c r="H71" i="19" s="1"/>
  <c r="AD735" i="16"/>
  <c r="I141" i="20" s="1"/>
  <c r="X735" i="16"/>
  <c r="C141" i="20" s="1"/>
  <c r="Y735" i="16"/>
  <c r="D141" i="20" s="1"/>
  <c r="AE735" i="16"/>
  <c r="J141" i="20" s="1"/>
  <c r="AC735" i="16"/>
  <c r="H141" i="20" s="1"/>
  <c r="AF735" i="16"/>
  <c r="AB735" i="16"/>
  <c r="G141" i="20" s="1"/>
  <c r="AA735" i="16"/>
  <c r="F141" i="20" s="1"/>
  <c r="Z735" i="16"/>
  <c r="E141" i="20" s="1"/>
  <c r="AC732" i="16"/>
  <c r="H138" i="20" s="1"/>
  <c r="AB732" i="16"/>
  <c r="G138" i="20" s="1"/>
  <c r="Z732" i="16"/>
  <c r="E138" i="20" s="1"/>
  <c r="AA732" i="16"/>
  <c r="F138" i="20" s="1"/>
  <c r="Y732" i="16"/>
  <c r="D138" i="20" s="1"/>
  <c r="AE732" i="16"/>
  <c r="J138" i="20" s="1"/>
  <c r="AD732" i="16"/>
  <c r="I138" i="20" s="1"/>
  <c r="AF732" i="16"/>
  <c r="X732" i="16"/>
  <c r="C138" i="20" s="1"/>
  <c r="AE451" i="16"/>
  <c r="J57" i="19" s="1"/>
  <c r="Z451" i="16"/>
  <c r="E57" i="19" s="1"/>
  <c r="AB451" i="16"/>
  <c r="G57" i="19" s="1"/>
  <c r="AF451" i="16"/>
  <c r="AC451" i="16"/>
  <c r="H57" i="19" s="1"/>
  <c r="Y451" i="16"/>
  <c r="D57" i="19" s="1"/>
  <c r="AD451" i="16"/>
  <c r="I57" i="19" s="1"/>
  <c r="X451" i="16"/>
  <c r="C57" i="19" s="1"/>
  <c r="AA451" i="16"/>
  <c r="F57" i="19" s="1"/>
  <c r="Y788" i="16"/>
  <c r="D194" i="20" s="1"/>
  <c r="AF788" i="16"/>
  <c r="AA788" i="16"/>
  <c r="F194" i="20" s="1"/>
  <c r="Z788" i="16"/>
  <c r="E194" i="20" s="1"/>
  <c r="AE788" i="16"/>
  <c r="J194" i="20" s="1"/>
  <c r="X788" i="16"/>
  <c r="C194" i="20" s="1"/>
  <c r="AB788" i="16"/>
  <c r="G194" i="20" s="1"/>
  <c r="AD788" i="16"/>
  <c r="I194" i="20" s="1"/>
  <c r="AC788" i="16"/>
  <c r="H194" i="20" s="1"/>
  <c r="Y71" i="16"/>
  <c r="D77" i="18" s="1"/>
  <c r="X71" i="16"/>
  <c r="C77" i="18" s="1"/>
  <c r="AA71" i="16"/>
  <c r="F77" i="18" s="1"/>
  <c r="AB71" i="16"/>
  <c r="G77" i="18" s="1"/>
  <c r="Z71" i="16"/>
  <c r="E77" i="18" s="1"/>
  <c r="AD71" i="16"/>
  <c r="I77" i="18" s="1"/>
  <c r="AC71" i="16"/>
  <c r="H77" i="18" s="1"/>
  <c r="AF71" i="16"/>
  <c r="AE71" i="16"/>
  <c r="J77" i="18" s="1"/>
  <c r="Y226" i="16"/>
  <c r="Z226" i="16"/>
  <c r="E32" i="17" s="1"/>
  <c r="AC226" i="16"/>
  <c r="AA226" i="16"/>
  <c r="AE226" i="16"/>
  <c r="J32" i="17" s="1"/>
  <c r="AF226" i="16"/>
  <c r="X226" i="16"/>
  <c r="AD226" i="16"/>
  <c r="AB226" i="16"/>
  <c r="Y43" i="16"/>
  <c r="AF43" i="16"/>
  <c r="Z43" i="16"/>
  <c r="E49" i="18" s="1"/>
  <c r="AB43" i="16"/>
  <c r="AD43" i="16"/>
  <c r="AE43" i="16"/>
  <c r="J49" i="18" s="1"/>
  <c r="X43" i="16"/>
  <c r="AC43" i="16"/>
  <c r="AA43" i="16"/>
  <c r="AE564" i="16"/>
  <c r="J170" i="19" s="1"/>
  <c r="X564" i="16"/>
  <c r="C170" i="19" s="1"/>
  <c r="AA564" i="16"/>
  <c r="F170" i="19" s="1"/>
  <c r="AB564" i="16"/>
  <c r="G170" i="19" s="1"/>
  <c r="AF564" i="16"/>
  <c r="Z564" i="16"/>
  <c r="E170" i="19" s="1"/>
  <c r="AD564" i="16"/>
  <c r="I170" i="19" s="1"/>
  <c r="Y564" i="16"/>
  <c r="D170" i="19" s="1"/>
  <c r="AC564" i="16"/>
  <c r="H170" i="19" s="1"/>
  <c r="AC772" i="16"/>
  <c r="H178" i="20" s="1"/>
  <c r="Y772" i="16"/>
  <c r="D178" i="20" s="1"/>
  <c r="AE772" i="16"/>
  <c r="J178" i="20" s="1"/>
  <c r="AA772" i="16"/>
  <c r="F178" i="20" s="1"/>
  <c r="AF772" i="16"/>
  <c r="AD772" i="16"/>
  <c r="I178" i="20" s="1"/>
  <c r="Z772" i="16"/>
  <c r="E178" i="20" s="1"/>
  <c r="X772" i="16"/>
  <c r="C178" i="20" s="1"/>
  <c r="AB772" i="16"/>
  <c r="G178" i="20" s="1"/>
  <c r="AB414" i="16"/>
  <c r="AA414" i="16"/>
  <c r="AC414" i="16"/>
  <c r="AF414" i="16"/>
  <c r="Y414" i="16"/>
  <c r="Z414" i="16"/>
  <c r="E20" i="19" s="1"/>
  <c r="AD414" i="16"/>
  <c r="X414" i="16"/>
  <c r="AE414" i="16"/>
  <c r="J20" i="19" s="1"/>
  <c r="Y10" i="16"/>
  <c r="D16" i="18" s="1"/>
  <c r="Z10" i="16"/>
  <c r="E16" i="18" s="1"/>
  <c r="X10" i="16"/>
  <c r="C16" i="18" s="1"/>
  <c r="AD10" i="16"/>
  <c r="I16" i="18" s="1"/>
  <c r="AF10" i="16"/>
  <c r="AA10" i="16"/>
  <c r="F16" i="18" s="1"/>
  <c r="AE10" i="16"/>
  <c r="J16" i="18" s="1"/>
  <c r="AB10" i="16"/>
  <c r="G16" i="18" s="1"/>
  <c r="AC10" i="16"/>
  <c r="H16" i="18" s="1"/>
  <c r="AB691" i="16"/>
  <c r="G97" i="20" s="1"/>
  <c r="AE691" i="16"/>
  <c r="J97" i="20" s="1"/>
  <c r="AA691" i="16"/>
  <c r="F97" i="20" s="1"/>
  <c r="AF691" i="16"/>
  <c r="Y691" i="16"/>
  <c r="D97" i="20" s="1"/>
  <c r="AD691" i="16"/>
  <c r="I97" i="20" s="1"/>
  <c r="Z691" i="16"/>
  <c r="E97" i="20" s="1"/>
  <c r="X691" i="16"/>
  <c r="C97" i="20" s="1"/>
  <c r="AC691" i="16"/>
  <c r="H97" i="20" s="1"/>
  <c r="AB128" i="16"/>
  <c r="G134" i="18" s="1"/>
  <c r="Y128" i="16"/>
  <c r="D134" i="18" s="1"/>
  <c r="AE128" i="16"/>
  <c r="J134" i="18" s="1"/>
  <c r="AD128" i="16"/>
  <c r="I134" i="18" s="1"/>
  <c r="AF128" i="16"/>
  <c r="AC128" i="16"/>
  <c r="H134" i="18" s="1"/>
  <c r="Z128" i="16"/>
  <c r="E134" i="18" s="1"/>
  <c r="AA128" i="16"/>
  <c r="F134" i="18" s="1"/>
  <c r="X128" i="16"/>
  <c r="C134" i="18" s="1"/>
  <c r="AB694" i="16"/>
  <c r="G100" i="20" s="1"/>
  <c r="Y694" i="16"/>
  <c r="D100" i="20" s="1"/>
  <c r="AA694" i="16"/>
  <c r="F100" i="20" s="1"/>
  <c r="AE694" i="16"/>
  <c r="J100" i="20" s="1"/>
  <c r="AD694" i="16"/>
  <c r="I100" i="20" s="1"/>
  <c r="Z694" i="16"/>
  <c r="E100" i="20" s="1"/>
  <c r="AF694" i="16"/>
  <c r="AC694" i="16"/>
  <c r="H100" i="20" s="1"/>
  <c r="X694" i="16"/>
  <c r="C100" i="20" s="1"/>
  <c r="AD367" i="16"/>
  <c r="I173" i="17" s="1"/>
  <c r="AF367" i="16"/>
  <c r="Y367" i="16"/>
  <c r="D173" i="17" s="1"/>
  <c r="AE367" i="16"/>
  <c r="J173" i="17" s="1"/>
  <c r="AC367" i="16"/>
  <c r="H173" i="17" s="1"/>
  <c r="X367" i="16"/>
  <c r="C173" i="17" s="1"/>
  <c r="Z367" i="16"/>
  <c r="E173" i="17" s="1"/>
  <c r="AB367" i="16"/>
  <c r="G173" i="17" s="1"/>
  <c r="AA367" i="16"/>
  <c r="F173" i="17" s="1"/>
  <c r="AB337" i="16"/>
  <c r="G143" i="17" s="1"/>
  <c r="AC337" i="16"/>
  <c r="H143" i="17" s="1"/>
  <c r="AE337" i="16"/>
  <c r="J143" i="17" s="1"/>
  <c r="AA337" i="16"/>
  <c r="F143" i="17" s="1"/>
  <c r="AF337" i="16"/>
  <c r="Y337" i="16"/>
  <c r="D143" i="17" s="1"/>
  <c r="AD337" i="16"/>
  <c r="I143" i="17" s="1"/>
  <c r="Z337" i="16"/>
  <c r="E143" i="17" s="1"/>
  <c r="X337" i="16"/>
  <c r="C143" i="17" s="1"/>
  <c r="AF428" i="16"/>
  <c r="Y428" i="16"/>
  <c r="AD428" i="16"/>
  <c r="Z428" i="16"/>
  <c r="E34" i="19" s="1"/>
  <c r="X428" i="16"/>
  <c r="AA428" i="16"/>
  <c r="AC428" i="16"/>
  <c r="AE428" i="16"/>
  <c r="J34" i="19" s="1"/>
  <c r="AB428" i="16"/>
  <c r="AE616" i="16"/>
  <c r="J22" i="20" s="1"/>
  <c r="Y616" i="16"/>
  <c r="AF616" i="16"/>
  <c r="AB616" i="16"/>
  <c r="X616" i="16"/>
  <c r="AC616" i="16"/>
  <c r="Z616" i="16"/>
  <c r="E22" i="20" s="1"/>
  <c r="AD616" i="16"/>
  <c r="AA616" i="16"/>
  <c r="AD332" i="16"/>
  <c r="I138" i="17" s="1"/>
  <c r="AA332" i="16"/>
  <c r="F138" i="17" s="1"/>
  <c r="Y332" i="16"/>
  <c r="D138" i="17" s="1"/>
  <c r="AB332" i="16"/>
  <c r="G138" i="17" s="1"/>
  <c r="Z332" i="16"/>
  <c r="E138" i="17" s="1"/>
  <c r="AF332" i="16"/>
  <c r="X332" i="16"/>
  <c r="C138" i="17" s="1"/>
  <c r="AE332" i="16"/>
  <c r="J138" i="17" s="1"/>
  <c r="AC332" i="16"/>
  <c r="H138" i="17" s="1"/>
  <c r="X684" i="16"/>
  <c r="C90" i="20" s="1"/>
  <c r="AA684" i="16"/>
  <c r="F90" i="20" s="1"/>
  <c r="AC684" i="16"/>
  <c r="H90" i="20" s="1"/>
  <c r="Y684" i="16"/>
  <c r="D90" i="20" s="1"/>
  <c r="AD684" i="16"/>
  <c r="I90" i="20" s="1"/>
  <c r="Z684" i="16"/>
  <c r="E90" i="20" s="1"/>
  <c r="AE684" i="16"/>
  <c r="J90" i="20" s="1"/>
  <c r="AB684" i="16"/>
  <c r="G90" i="20" s="1"/>
  <c r="AF684" i="16"/>
  <c r="AC122" i="16"/>
  <c r="H128" i="18" s="1"/>
  <c r="AB122" i="16"/>
  <c r="G128" i="18" s="1"/>
  <c r="AD122" i="16"/>
  <c r="I128" i="18" s="1"/>
  <c r="X122" i="16"/>
  <c r="C128" i="18" s="1"/>
  <c r="AE122" i="16"/>
  <c r="J128" i="18" s="1"/>
  <c r="Y122" i="16"/>
  <c r="D128" i="18" s="1"/>
  <c r="AA122" i="16"/>
  <c r="F128" i="18" s="1"/>
  <c r="AF122" i="16"/>
  <c r="Z122" i="16"/>
  <c r="E128" i="18" s="1"/>
  <c r="AC223" i="16"/>
  <c r="AB223" i="16"/>
  <c r="X223" i="16"/>
  <c r="AF223" i="16"/>
  <c r="AE223" i="16"/>
  <c r="J29" i="17" s="1"/>
  <c r="AA223" i="16"/>
  <c r="Z223" i="16"/>
  <c r="E29" i="17" s="1"/>
  <c r="AD223" i="16"/>
  <c r="Y223" i="16"/>
  <c r="AE347" i="16"/>
  <c r="J153" i="17" s="1"/>
  <c r="AD347" i="16"/>
  <c r="I153" i="17" s="1"/>
  <c r="AA347" i="16"/>
  <c r="F153" i="17" s="1"/>
  <c r="Y347" i="16"/>
  <c r="D153" i="17" s="1"/>
  <c r="AC347" i="16"/>
  <c r="H153" i="17" s="1"/>
  <c r="AF347" i="16"/>
  <c r="X347" i="16"/>
  <c r="C153" i="17" s="1"/>
  <c r="Z347" i="16"/>
  <c r="E153" i="17" s="1"/>
  <c r="AB347" i="16"/>
  <c r="G153" i="17" s="1"/>
  <c r="AD677" i="16"/>
  <c r="I83" i="20" s="1"/>
  <c r="AE677" i="16"/>
  <c r="J83" i="20" s="1"/>
  <c r="AA677" i="16"/>
  <c r="F83" i="20" s="1"/>
  <c r="AC677" i="16"/>
  <c r="H83" i="20" s="1"/>
  <c r="AF677" i="16"/>
  <c r="AB677" i="16"/>
  <c r="G83" i="20" s="1"/>
  <c r="Z677" i="16"/>
  <c r="E83" i="20" s="1"/>
  <c r="Y677" i="16"/>
  <c r="D83" i="20" s="1"/>
  <c r="X677" i="16"/>
  <c r="C83" i="20" s="1"/>
  <c r="AD651" i="16"/>
  <c r="Y651" i="16"/>
  <c r="AF651" i="16"/>
  <c r="Z651" i="16"/>
  <c r="E57" i="20" s="1"/>
  <c r="AE651" i="16"/>
  <c r="J57" i="20" s="1"/>
  <c r="AA651" i="16"/>
  <c r="X651" i="16"/>
  <c r="AB651" i="16"/>
  <c r="AA32" i="16"/>
  <c r="AC32" i="16"/>
  <c r="AB32" i="16"/>
  <c r="AD32" i="16"/>
  <c r="Y32" i="16"/>
  <c r="AF32" i="16"/>
  <c r="Z32" i="16"/>
  <c r="E38" i="18" s="1"/>
  <c r="X32" i="16"/>
  <c r="AE32" i="16"/>
  <c r="J38" i="18" s="1"/>
  <c r="AC731" i="16"/>
  <c r="H137" i="20" s="1"/>
  <c r="AE731" i="16"/>
  <c r="J137" i="20" s="1"/>
  <c r="X731" i="16"/>
  <c r="C137" i="20" s="1"/>
  <c r="AF731" i="16"/>
  <c r="AD731" i="16"/>
  <c r="I137" i="20" s="1"/>
  <c r="Z731" i="16"/>
  <c r="E137" i="20" s="1"/>
  <c r="Y731" i="16"/>
  <c r="D137" i="20" s="1"/>
  <c r="AA731" i="16"/>
  <c r="F137" i="20" s="1"/>
  <c r="AB731" i="16"/>
  <c r="G137" i="20" s="1"/>
  <c r="AC87" i="16"/>
  <c r="H93" i="18" s="1"/>
  <c r="AB87" i="16"/>
  <c r="G93" i="18" s="1"/>
  <c r="Y87" i="16"/>
  <c r="D93" i="18" s="1"/>
  <c r="X87" i="16"/>
  <c r="C93" i="18" s="1"/>
  <c r="AE87" i="16"/>
  <c r="J93" i="18" s="1"/>
  <c r="AD87" i="16"/>
  <c r="I93" i="18" s="1"/>
  <c r="AF87" i="16"/>
  <c r="Z87" i="16"/>
  <c r="E93" i="18" s="1"/>
  <c r="AA87" i="16"/>
  <c r="F93" i="18" s="1"/>
  <c r="AB90" i="16"/>
  <c r="G96" i="18" s="1"/>
  <c r="AA90" i="16"/>
  <c r="F96" i="18" s="1"/>
  <c r="X90" i="16"/>
  <c r="C96" i="18" s="1"/>
  <c r="AC90" i="16"/>
  <c r="H96" i="18" s="1"/>
  <c r="AF90" i="16"/>
  <c r="AE90" i="16"/>
  <c r="J96" i="18" s="1"/>
  <c r="Z90" i="16"/>
  <c r="E96" i="18" s="1"/>
  <c r="AD90" i="16"/>
  <c r="I96" i="18" s="1"/>
  <c r="Y90" i="16"/>
  <c r="D96" i="18" s="1"/>
  <c r="AC736" i="16"/>
  <c r="H142" i="20" s="1"/>
  <c r="AE736" i="16"/>
  <c r="J142" i="20" s="1"/>
  <c r="AA736" i="16"/>
  <c r="F142" i="20" s="1"/>
  <c r="Y736" i="16"/>
  <c r="D142" i="20" s="1"/>
  <c r="Z736" i="16"/>
  <c r="E142" i="20" s="1"/>
  <c r="AF736" i="16"/>
  <c r="AD736" i="16"/>
  <c r="I142" i="20" s="1"/>
  <c r="X736" i="16"/>
  <c r="C142" i="20" s="1"/>
  <c r="AB736" i="16"/>
  <c r="G142" i="20" s="1"/>
  <c r="AC195" i="16"/>
  <c r="H201" i="18" s="1"/>
  <c r="AF195" i="16"/>
  <c r="AB195" i="16"/>
  <c r="G201" i="18" s="1"/>
  <c r="Y195" i="16"/>
  <c r="D201" i="18" s="1"/>
  <c r="AA195" i="16"/>
  <c r="F201" i="18" s="1"/>
  <c r="Z195" i="16"/>
  <c r="E201" i="18" s="1"/>
  <c r="AE195" i="16"/>
  <c r="J201" i="18" s="1"/>
  <c r="AD195" i="16"/>
  <c r="I201" i="18" s="1"/>
  <c r="X195" i="16"/>
  <c r="C201" i="18" s="1"/>
  <c r="AF363" i="16"/>
  <c r="AE363" i="16"/>
  <c r="J169" i="17" s="1"/>
  <c r="X363" i="16"/>
  <c r="C169" i="17" s="1"/>
  <c r="AB363" i="16"/>
  <c r="G169" i="17" s="1"/>
  <c r="AA363" i="16"/>
  <c r="F169" i="17" s="1"/>
  <c r="AC363" i="16"/>
  <c r="H169" i="17" s="1"/>
  <c r="AD363" i="16"/>
  <c r="I169" i="17" s="1"/>
  <c r="Y363" i="16"/>
  <c r="D169" i="17" s="1"/>
  <c r="Z363" i="16"/>
  <c r="E169" i="17" s="1"/>
  <c r="X131" i="16"/>
  <c r="C137" i="18" s="1"/>
  <c r="Z131" i="16"/>
  <c r="E137" i="18" s="1"/>
  <c r="AB131" i="16"/>
  <c r="G137" i="18" s="1"/>
  <c r="AD131" i="16"/>
  <c r="I137" i="18" s="1"/>
  <c r="AE131" i="16"/>
  <c r="J137" i="18" s="1"/>
  <c r="AF131" i="16"/>
  <c r="Y131" i="16"/>
  <c r="D137" i="18" s="1"/>
  <c r="AA131" i="16"/>
  <c r="F137" i="18" s="1"/>
  <c r="AC131" i="16"/>
  <c r="H137" i="18" s="1"/>
  <c r="AC453" i="16"/>
  <c r="H59" i="19" s="1"/>
  <c r="AD453" i="16"/>
  <c r="I59" i="19" s="1"/>
  <c r="Z453" i="16"/>
  <c r="E59" i="19" s="1"/>
  <c r="AF453" i="16"/>
  <c r="AA453" i="16"/>
  <c r="F59" i="19" s="1"/>
  <c r="AB453" i="16"/>
  <c r="G59" i="19" s="1"/>
  <c r="Y453" i="16"/>
  <c r="D59" i="19" s="1"/>
  <c r="X453" i="16"/>
  <c r="C59" i="19" s="1"/>
  <c r="AE453" i="16"/>
  <c r="J59" i="19" s="1"/>
  <c r="AC278" i="16"/>
  <c r="H84" i="17" s="1"/>
  <c r="AA278" i="16"/>
  <c r="F84" i="17" s="1"/>
  <c r="AF278" i="16"/>
  <c r="AE278" i="16"/>
  <c r="J84" i="17" s="1"/>
  <c r="Z278" i="16"/>
  <c r="E84" i="17" s="1"/>
  <c r="AB278" i="16"/>
  <c r="G84" i="17" s="1"/>
  <c r="X278" i="16"/>
  <c r="C84" i="17" s="1"/>
  <c r="AD278" i="16"/>
  <c r="I84" i="17" s="1"/>
  <c r="Y278" i="16"/>
  <c r="D84" i="17" s="1"/>
  <c r="AA321" i="16"/>
  <c r="F127" i="17" s="1"/>
  <c r="AF321" i="16"/>
  <c r="AD321" i="16"/>
  <c r="I127" i="17" s="1"/>
  <c r="X321" i="16"/>
  <c r="C127" i="17" s="1"/>
  <c r="Y321" i="16"/>
  <c r="D127" i="17" s="1"/>
  <c r="Z321" i="16"/>
  <c r="E127" i="17" s="1"/>
  <c r="AE321" i="16"/>
  <c r="J127" i="17" s="1"/>
  <c r="AC321" i="16"/>
  <c r="H127" i="17" s="1"/>
  <c r="AE171" i="16"/>
  <c r="J177" i="18" s="1"/>
  <c r="X171" i="16"/>
  <c r="C177" i="18" s="1"/>
  <c r="AD171" i="16"/>
  <c r="I177" i="18" s="1"/>
  <c r="AF171" i="16"/>
  <c r="Y171" i="16"/>
  <c r="D177" i="18" s="1"/>
  <c r="Z171" i="16"/>
  <c r="E177" i="18" s="1"/>
  <c r="AC171" i="16"/>
  <c r="H177" i="18" s="1"/>
  <c r="AA171" i="16"/>
  <c r="F177" i="18" s="1"/>
  <c r="AB171" i="16"/>
  <c r="G177" i="18" s="1"/>
  <c r="AD323" i="16"/>
  <c r="I129" i="17" s="1"/>
  <c r="Y323" i="16"/>
  <c r="D129" i="17" s="1"/>
  <c r="X323" i="16"/>
  <c r="C129" i="17" s="1"/>
  <c r="AE323" i="16"/>
  <c r="J129" i="17" s="1"/>
  <c r="AF323" i="16"/>
  <c r="AA323" i="16"/>
  <c r="F129" i="17" s="1"/>
  <c r="Z323" i="16"/>
  <c r="E129" i="17" s="1"/>
  <c r="AB323" i="16"/>
  <c r="G129" i="17" s="1"/>
  <c r="AC323" i="16"/>
  <c r="H129" i="17" s="1"/>
  <c r="X54" i="16"/>
  <c r="C60" i="18" s="1"/>
  <c r="AA54" i="16"/>
  <c r="F60" i="18" s="1"/>
  <c r="AC54" i="16"/>
  <c r="H60" i="18" s="1"/>
  <c r="Y54" i="16"/>
  <c r="D60" i="18" s="1"/>
  <c r="AD54" i="16"/>
  <c r="I60" i="18" s="1"/>
  <c r="AF54" i="16"/>
  <c r="AE54" i="16"/>
  <c r="J60" i="18" s="1"/>
  <c r="Z54" i="16"/>
  <c r="E60" i="18" s="1"/>
  <c r="AB54" i="16"/>
  <c r="G60" i="18" s="1"/>
  <c r="AC519" i="16"/>
  <c r="H125" i="19" s="1"/>
  <c r="AB519" i="16"/>
  <c r="G125" i="19" s="1"/>
  <c r="Z519" i="16"/>
  <c r="E125" i="19" s="1"/>
  <c r="X519" i="16"/>
  <c r="C125" i="19" s="1"/>
  <c r="Y519" i="16"/>
  <c r="D125" i="19" s="1"/>
  <c r="AE519" i="16"/>
  <c r="J125" i="19" s="1"/>
  <c r="AA519" i="16"/>
  <c r="F125" i="19" s="1"/>
  <c r="AD519" i="16"/>
  <c r="I125" i="19" s="1"/>
  <c r="AF519" i="16"/>
  <c r="AB346" i="16"/>
  <c r="G152" i="17" s="1"/>
  <c r="AC346" i="16"/>
  <c r="H152" i="17" s="1"/>
  <c r="AE346" i="16"/>
  <c r="J152" i="17" s="1"/>
  <c r="Y346" i="16"/>
  <c r="D152" i="17" s="1"/>
  <c r="AF346" i="16"/>
  <c r="AD346" i="16"/>
  <c r="I152" i="17" s="1"/>
  <c r="AA346" i="16"/>
  <c r="F152" i="17" s="1"/>
  <c r="X346" i="16"/>
  <c r="C152" i="17" s="1"/>
  <c r="Z346" i="16"/>
  <c r="E152" i="17" s="1"/>
  <c r="AB674" i="16"/>
  <c r="G80" i="20" s="1"/>
  <c r="X674" i="16"/>
  <c r="C80" i="20" s="1"/>
  <c r="AF674" i="16"/>
  <c r="Y674" i="16"/>
  <c r="D80" i="20" s="1"/>
  <c r="AA674" i="16"/>
  <c r="F80" i="20" s="1"/>
  <c r="AC674" i="16"/>
  <c r="H80" i="20" s="1"/>
  <c r="Z674" i="16"/>
  <c r="E80" i="20" s="1"/>
  <c r="AD674" i="16"/>
  <c r="I80" i="20" s="1"/>
  <c r="AE674" i="16"/>
  <c r="J80" i="20" s="1"/>
  <c r="AC98" i="16"/>
  <c r="H104" i="18" s="1"/>
  <c r="Z98" i="16"/>
  <c r="E104" i="18" s="1"/>
  <c r="X98" i="16"/>
  <c r="C104" i="18" s="1"/>
  <c r="Y98" i="16"/>
  <c r="D104" i="18" s="1"/>
  <c r="AA98" i="16"/>
  <c r="F104" i="18" s="1"/>
  <c r="AB98" i="16"/>
  <c r="G104" i="18" s="1"/>
  <c r="AE98" i="16"/>
  <c r="J104" i="18" s="1"/>
  <c r="AD98" i="16"/>
  <c r="I104" i="18" s="1"/>
  <c r="AF98" i="16"/>
  <c r="AC104" i="16"/>
  <c r="H110" i="18" s="1"/>
  <c r="AB104" i="16"/>
  <c r="G110" i="18" s="1"/>
  <c r="AE104" i="16"/>
  <c r="J110" i="18" s="1"/>
  <c r="AD104" i="16"/>
  <c r="I110" i="18" s="1"/>
  <c r="Y104" i="16"/>
  <c r="D110" i="18" s="1"/>
  <c r="X104" i="16"/>
  <c r="C110" i="18" s="1"/>
  <c r="AA104" i="16"/>
  <c r="F110" i="18" s="1"/>
  <c r="AF104" i="16"/>
  <c r="Z104" i="16"/>
  <c r="E110" i="18" s="1"/>
  <c r="AC659" i="16"/>
  <c r="H65" i="20" s="1"/>
  <c r="AB659" i="16"/>
  <c r="G65" i="20" s="1"/>
  <c r="Z659" i="16"/>
  <c r="E65" i="20" s="1"/>
  <c r="AF659" i="16"/>
  <c r="AA659" i="16"/>
  <c r="F65" i="20" s="1"/>
  <c r="AD659" i="16"/>
  <c r="I65" i="20" s="1"/>
  <c r="X659" i="16"/>
  <c r="C65" i="20" s="1"/>
  <c r="Y659" i="16"/>
  <c r="D65" i="20" s="1"/>
  <c r="AE659" i="16"/>
  <c r="J65" i="20" s="1"/>
  <c r="AC774" i="16"/>
  <c r="H180" i="20" s="1"/>
  <c r="AB774" i="16"/>
  <c r="G180" i="20" s="1"/>
  <c r="AE774" i="16"/>
  <c r="J180" i="20" s="1"/>
  <c r="Y774" i="16"/>
  <c r="D180" i="20" s="1"/>
  <c r="AF774" i="16"/>
  <c r="Z774" i="16"/>
  <c r="E180" i="20" s="1"/>
  <c r="AA774" i="16"/>
  <c r="F180" i="20" s="1"/>
  <c r="X774" i="16"/>
  <c r="C180" i="20" s="1"/>
  <c r="AD774" i="16"/>
  <c r="I180" i="20" s="1"/>
  <c r="Y791" i="16"/>
  <c r="D197" i="20" s="1"/>
  <c r="AC791" i="16"/>
  <c r="H197" i="20" s="1"/>
  <c r="AA791" i="16"/>
  <c r="F197" i="20" s="1"/>
  <c r="AE791" i="16"/>
  <c r="J197" i="20" s="1"/>
  <c r="AF791" i="16"/>
  <c r="AD791" i="16"/>
  <c r="I197" i="20" s="1"/>
  <c r="Z791" i="16"/>
  <c r="E197" i="20" s="1"/>
  <c r="AB791" i="16"/>
  <c r="G197" i="20" s="1"/>
  <c r="X791" i="16"/>
  <c r="C197" i="20" s="1"/>
  <c r="AF317" i="16"/>
  <c r="Y317" i="16"/>
  <c r="D123" i="17" s="1"/>
  <c r="Z317" i="16"/>
  <c r="E123" i="17" s="1"/>
  <c r="AA317" i="16"/>
  <c r="F123" i="17" s="1"/>
  <c r="AC317" i="16"/>
  <c r="H123" i="17" s="1"/>
  <c r="AD317" i="16"/>
  <c r="I123" i="17" s="1"/>
  <c r="AE317" i="16"/>
  <c r="J123" i="17" s="1"/>
  <c r="X317" i="16"/>
  <c r="C123" i="17" s="1"/>
  <c r="AB317" i="16"/>
  <c r="G123" i="17" s="1"/>
  <c r="AB455" i="16"/>
  <c r="G61" i="19" s="1"/>
  <c r="AC455" i="16"/>
  <c r="H61" i="19" s="1"/>
  <c r="AA455" i="16"/>
  <c r="F61" i="19" s="1"/>
  <c r="AD455" i="16"/>
  <c r="I61" i="19" s="1"/>
  <c r="Y455" i="16"/>
  <c r="D61" i="19" s="1"/>
  <c r="X455" i="16"/>
  <c r="C61" i="19" s="1"/>
  <c r="AF455" i="16"/>
  <c r="AE455" i="16"/>
  <c r="J61" i="19" s="1"/>
  <c r="Z455" i="16"/>
  <c r="E61" i="19" s="1"/>
  <c r="AB250" i="16"/>
  <c r="G56" i="17" s="1"/>
  <c r="AA250" i="16"/>
  <c r="F56" i="17" s="1"/>
  <c r="X250" i="16"/>
  <c r="C56" i="17" s="1"/>
  <c r="AC250" i="16"/>
  <c r="H56" i="17" s="1"/>
  <c r="AF250" i="16"/>
  <c r="AE250" i="16"/>
  <c r="J56" i="17" s="1"/>
  <c r="Y250" i="16"/>
  <c r="D56" i="17" s="1"/>
  <c r="AD250" i="16"/>
  <c r="I56" i="17" s="1"/>
  <c r="Z250" i="16"/>
  <c r="E56" i="17" s="1"/>
  <c r="Y232" i="16"/>
  <c r="AA232" i="16"/>
  <c r="AD232" i="16"/>
  <c r="AE232" i="16"/>
  <c r="J38" i="17" s="1"/>
  <c r="AF232" i="16"/>
  <c r="AB232" i="16"/>
  <c r="Z232" i="16"/>
  <c r="E38" i="17" s="1"/>
  <c r="AC232" i="16"/>
  <c r="X232" i="16"/>
  <c r="Y483" i="16"/>
  <c r="D89" i="19" s="1"/>
  <c r="Z483" i="16"/>
  <c r="E89" i="19" s="1"/>
  <c r="X483" i="16"/>
  <c r="C89" i="19" s="1"/>
  <c r="AA483" i="16"/>
  <c r="F89" i="19" s="1"/>
  <c r="AC483" i="16"/>
  <c r="H89" i="19" s="1"/>
  <c r="AF483" i="16"/>
  <c r="AD483" i="16"/>
  <c r="I89" i="19" s="1"/>
  <c r="AE483" i="16"/>
  <c r="J89" i="19" s="1"/>
  <c r="AB483" i="16"/>
  <c r="G89" i="19" s="1"/>
  <c r="Z202" i="16"/>
  <c r="E8" i="17" s="1"/>
  <c r="AE202" i="16"/>
  <c r="J8" i="17" s="1"/>
  <c r="AC202" i="16"/>
  <c r="AA202" i="16"/>
  <c r="AD202" i="16"/>
  <c r="AB202" i="16"/>
  <c r="AF202" i="16"/>
  <c r="X202" i="16"/>
  <c r="Y202" i="16"/>
  <c r="AA643" i="16"/>
  <c r="AC643" i="16"/>
  <c r="AB643" i="16"/>
  <c r="Z643" i="16"/>
  <c r="E49" i="20" s="1"/>
  <c r="AF643" i="16"/>
  <c r="AE643" i="16"/>
  <c r="J49" i="20" s="1"/>
  <c r="AD643" i="16"/>
  <c r="X643" i="16"/>
  <c r="Y643" i="16"/>
  <c r="AF746" i="16"/>
  <c r="AE746" i="16"/>
  <c r="J152" i="20" s="1"/>
  <c r="Y746" i="16"/>
  <c r="D152" i="20" s="1"/>
  <c r="AC746" i="16"/>
  <c r="H152" i="20" s="1"/>
  <c r="AD746" i="16"/>
  <c r="I152" i="20" s="1"/>
  <c r="AB534" i="16"/>
  <c r="G140" i="19" s="1"/>
  <c r="AC534" i="16"/>
  <c r="H140" i="19" s="1"/>
  <c r="Y534" i="16"/>
  <c r="D140" i="19" s="1"/>
  <c r="X534" i="16"/>
  <c r="C140" i="19" s="1"/>
  <c r="Z534" i="16"/>
  <c r="E140" i="19" s="1"/>
  <c r="AD534" i="16"/>
  <c r="I140" i="19" s="1"/>
  <c r="AF534" i="16"/>
  <c r="AE534" i="16"/>
  <c r="J140" i="19" s="1"/>
  <c r="AA534" i="16"/>
  <c r="F140" i="19" s="1"/>
  <c r="AA116" i="16"/>
  <c r="F122" i="18" s="1"/>
  <c r="AC116" i="16"/>
  <c r="H122" i="18" s="1"/>
  <c r="Y116" i="16"/>
  <c r="D122" i="18" s="1"/>
  <c r="AF116" i="16"/>
  <c r="AB179" i="16"/>
  <c r="G185" i="18" s="1"/>
  <c r="AC179" i="16"/>
  <c r="H185" i="18" s="1"/>
  <c r="AF179" i="16"/>
  <c r="AD179" i="16"/>
  <c r="I185" i="18" s="1"/>
  <c r="Y179" i="16"/>
  <c r="D185" i="18" s="1"/>
  <c r="AE179" i="16"/>
  <c r="J185" i="18" s="1"/>
  <c r="AA179" i="16"/>
  <c r="F185" i="18" s="1"/>
  <c r="Z179" i="16"/>
  <c r="E185" i="18" s="1"/>
  <c r="X179" i="16"/>
  <c r="C185" i="18" s="1"/>
  <c r="AB446" i="16"/>
  <c r="AC446" i="16"/>
  <c r="Y446" i="16"/>
  <c r="X446" i="16"/>
  <c r="X49" i="16"/>
  <c r="AA49" i="16"/>
  <c r="AC49" i="16"/>
  <c r="AB49" i="16"/>
  <c r="Y49" i="16"/>
  <c r="AC303" i="16"/>
  <c r="H109" i="17" s="1"/>
  <c r="Z303" i="16"/>
  <c r="E109" i="17" s="1"/>
  <c r="AA303" i="16"/>
  <c r="F109" i="17" s="1"/>
  <c r="Y303" i="16"/>
  <c r="D109" i="17" s="1"/>
  <c r="AF303" i="16"/>
  <c r="AE303" i="16"/>
  <c r="J109" i="17" s="1"/>
  <c r="AD303" i="16"/>
  <c r="I109" i="17" s="1"/>
  <c r="X303" i="16"/>
  <c r="C109" i="17" s="1"/>
  <c r="AB625" i="16"/>
  <c r="AD604" i="16"/>
  <c r="AC604" i="16"/>
  <c r="Z604" i="16"/>
  <c r="E10" i="20" s="1"/>
  <c r="AA604" i="16"/>
  <c r="AF604" i="16"/>
  <c r="AB604" i="16"/>
  <c r="X407" i="16"/>
  <c r="AA407" i="16"/>
  <c r="AE407" i="16"/>
  <c r="J13" i="19" s="1"/>
  <c r="Z407" i="16"/>
  <c r="E13" i="19" s="1"/>
  <c r="AC407" i="16"/>
  <c r="AD407" i="16"/>
  <c r="AB407" i="16"/>
  <c r="Y407" i="16"/>
  <c r="AF407" i="16"/>
  <c r="AC273" i="16"/>
  <c r="H79" i="17" s="1"/>
  <c r="Y273" i="16"/>
  <c r="D79" i="17" s="1"/>
  <c r="Z273" i="16"/>
  <c r="E79" i="17" s="1"/>
  <c r="AD273" i="16"/>
  <c r="I79" i="17" s="1"/>
  <c r="AE273" i="16"/>
  <c r="J79" i="17" s="1"/>
  <c r="X273" i="16"/>
  <c r="C79" i="17" s="1"/>
  <c r="AB273" i="16"/>
  <c r="G79" i="17" s="1"/>
  <c r="AA273" i="16"/>
  <c r="F79" i="17" s="1"/>
  <c r="AF273" i="16"/>
  <c r="Z603" i="16"/>
  <c r="E9" i="20" s="1"/>
  <c r="AA603" i="16"/>
  <c r="AC603" i="16"/>
  <c r="AE603" i="16"/>
  <c r="J9" i="20" s="1"/>
  <c r="AD603" i="16"/>
  <c r="AB603" i="16"/>
  <c r="X603" i="16"/>
  <c r="Y603" i="16"/>
  <c r="AF603" i="16"/>
  <c r="Z653" i="16"/>
  <c r="E59" i="20" s="1"/>
  <c r="AE653" i="16"/>
  <c r="J59" i="20" s="1"/>
  <c r="AC653" i="16"/>
  <c r="X653" i="16"/>
  <c r="Y653" i="16"/>
  <c r="AD653" i="16"/>
  <c r="AB653" i="16"/>
  <c r="AA653" i="16"/>
  <c r="AF653" i="16"/>
  <c r="AB392" i="16"/>
  <c r="G198" i="17" s="1"/>
  <c r="Z392" i="16"/>
  <c r="E198" i="17" s="1"/>
  <c r="AD392" i="16"/>
  <c r="I198" i="17" s="1"/>
  <c r="X392" i="16"/>
  <c r="C198" i="17" s="1"/>
  <c r="AF392" i="16"/>
  <c r="AA392" i="16"/>
  <c r="F198" i="17" s="1"/>
  <c r="Y392" i="16"/>
  <c r="D198" i="17" s="1"/>
  <c r="AC392" i="16"/>
  <c r="H198" i="17" s="1"/>
  <c r="AE392" i="16"/>
  <c r="J198" i="17" s="1"/>
  <c r="AD688" i="16"/>
  <c r="I94" i="20" s="1"/>
  <c r="AC688" i="16"/>
  <c r="H94" i="20" s="1"/>
  <c r="AB688" i="16"/>
  <c r="G94" i="20" s="1"/>
  <c r="Y688" i="16"/>
  <c r="D94" i="20" s="1"/>
  <c r="AA688" i="16"/>
  <c r="F94" i="20" s="1"/>
  <c r="Z688" i="16"/>
  <c r="E94" i="20" s="1"/>
  <c r="X688" i="16"/>
  <c r="C94" i="20" s="1"/>
  <c r="AE688" i="16"/>
  <c r="J94" i="20" s="1"/>
  <c r="AF688" i="16"/>
  <c r="AD554" i="16"/>
  <c r="I160" i="19" s="1"/>
  <c r="AB554" i="16"/>
  <c r="G160" i="19" s="1"/>
  <c r="X554" i="16"/>
  <c r="C160" i="19" s="1"/>
  <c r="Z554" i="16"/>
  <c r="E160" i="19" s="1"/>
  <c r="AC554" i="16"/>
  <c r="H160" i="19" s="1"/>
  <c r="AA554" i="16"/>
  <c r="F160" i="19" s="1"/>
  <c r="Y554" i="16"/>
  <c r="D160" i="19" s="1"/>
  <c r="AE554" i="16"/>
  <c r="J160" i="19" s="1"/>
  <c r="AF554" i="16"/>
  <c r="AF758" i="16"/>
  <c r="AE758" i="16"/>
  <c r="J164" i="20" s="1"/>
  <c r="AA758" i="16"/>
  <c r="F164" i="20" s="1"/>
  <c r="Z758" i="16"/>
  <c r="E164" i="20" s="1"/>
  <c r="Y758" i="16"/>
  <c r="D164" i="20" s="1"/>
  <c r="AC758" i="16"/>
  <c r="H164" i="20" s="1"/>
  <c r="X758" i="16"/>
  <c r="C164" i="20" s="1"/>
  <c r="AD758" i="16"/>
  <c r="I164" i="20" s="1"/>
  <c r="AB758" i="16"/>
  <c r="G164" i="20" s="1"/>
  <c r="AB339" i="16"/>
  <c r="G145" i="17" s="1"/>
  <c r="AE339" i="16"/>
  <c r="J145" i="17" s="1"/>
  <c r="Y339" i="16"/>
  <c r="D145" i="17" s="1"/>
  <c r="AD339" i="16"/>
  <c r="I145" i="17" s="1"/>
  <c r="AA339" i="16"/>
  <c r="F145" i="17" s="1"/>
  <c r="AF339" i="16"/>
  <c r="X339" i="16"/>
  <c r="C145" i="17" s="1"/>
  <c r="AC339" i="16"/>
  <c r="H145" i="17" s="1"/>
  <c r="Z339" i="16"/>
  <c r="E145" i="17" s="1"/>
  <c r="AE345" i="16"/>
  <c r="J151" i="17" s="1"/>
  <c r="Y345" i="16"/>
  <c r="D151" i="17" s="1"/>
  <c r="AA345" i="16"/>
  <c r="F151" i="17" s="1"/>
  <c r="X345" i="16"/>
  <c r="C151" i="17" s="1"/>
  <c r="Z345" i="16"/>
  <c r="E151" i="17" s="1"/>
  <c r="AB345" i="16"/>
  <c r="G151" i="17" s="1"/>
  <c r="AD345" i="16"/>
  <c r="I151" i="17" s="1"/>
  <c r="AF345" i="16"/>
  <c r="AC345" i="16"/>
  <c r="H151" i="17" s="1"/>
  <c r="AD552" i="16"/>
  <c r="I158" i="19" s="1"/>
  <c r="AB552" i="16"/>
  <c r="G158" i="19" s="1"/>
  <c r="Y552" i="16"/>
  <c r="D158" i="19" s="1"/>
  <c r="AF552" i="16"/>
  <c r="AC552" i="16"/>
  <c r="H158" i="19" s="1"/>
  <c r="AE552" i="16"/>
  <c r="J158" i="19" s="1"/>
  <c r="AA552" i="16"/>
  <c r="F158" i="19" s="1"/>
  <c r="Z552" i="16"/>
  <c r="E158" i="19" s="1"/>
  <c r="X552" i="16"/>
  <c r="C158" i="19" s="1"/>
  <c r="AB83" i="16"/>
  <c r="G89" i="18" s="1"/>
  <c r="AA83" i="16"/>
  <c r="F89" i="18" s="1"/>
  <c r="AD83" i="16"/>
  <c r="I89" i="18" s="1"/>
  <c r="AF83" i="16"/>
  <c r="Y83" i="16"/>
  <c r="D89" i="18" s="1"/>
  <c r="Z83" i="16"/>
  <c r="E89" i="18" s="1"/>
  <c r="X83" i="16"/>
  <c r="C89" i="18" s="1"/>
  <c r="AE83" i="16"/>
  <c r="J89" i="18" s="1"/>
  <c r="AC83" i="16"/>
  <c r="H89" i="18" s="1"/>
  <c r="AC314" i="16"/>
  <c r="H120" i="17" s="1"/>
  <c r="AD314" i="16"/>
  <c r="I120" i="17" s="1"/>
  <c r="AF314" i="16"/>
  <c r="AE314" i="16"/>
  <c r="J120" i="17" s="1"/>
  <c r="AA314" i="16"/>
  <c r="F120" i="17" s="1"/>
  <c r="Y314" i="16"/>
  <c r="D120" i="17" s="1"/>
  <c r="X314" i="16"/>
  <c r="C120" i="17" s="1"/>
  <c r="AB314" i="16"/>
  <c r="G120" i="17" s="1"/>
  <c r="Z314" i="16"/>
  <c r="E120" i="17" s="1"/>
  <c r="X241" i="16"/>
  <c r="AA241" i="16"/>
  <c r="Z241" i="16"/>
  <c r="E47" i="17" s="1"/>
  <c r="AE241" i="16"/>
  <c r="J47" i="17" s="1"/>
  <c r="AF241" i="16"/>
  <c r="AC241" i="16"/>
  <c r="Y241" i="16"/>
  <c r="AD241" i="16"/>
  <c r="Z298" i="16"/>
  <c r="E104" i="17" s="1"/>
  <c r="AA298" i="16"/>
  <c r="F104" i="17" s="1"/>
  <c r="X298" i="16"/>
  <c r="C104" i="17" s="1"/>
  <c r="AF298" i="16"/>
  <c r="AD298" i="16"/>
  <c r="I104" i="17" s="1"/>
  <c r="AE298" i="16"/>
  <c r="J104" i="17" s="1"/>
  <c r="Y298" i="16"/>
  <c r="D104" i="17" s="1"/>
  <c r="AC298" i="16"/>
  <c r="H104" i="17" s="1"/>
  <c r="AB298" i="16"/>
  <c r="G104" i="17" s="1"/>
  <c r="AE475" i="16"/>
  <c r="J81" i="19" s="1"/>
  <c r="AB475" i="16"/>
  <c r="G81" i="19" s="1"/>
  <c r="X475" i="16"/>
  <c r="C81" i="19" s="1"/>
  <c r="AD475" i="16"/>
  <c r="I81" i="19" s="1"/>
  <c r="Y475" i="16"/>
  <c r="D81" i="19" s="1"/>
  <c r="AF475" i="16"/>
  <c r="Z475" i="16"/>
  <c r="E81" i="19" s="1"/>
  <c r="AC475" i="16"/>
  <c r="H81" i="19" s="1"/>
  <c r="AA475" i="16"/>
  <c r="F81" i="19" s="1"/>
  <c r="AA436" i="16"/>
  <c r="AB436" i="16"/>
  <c r="Y436" i="16"/>
  <c r="X436" i="16"/>
  <c r="Z436" i="16"/>
  <c r="E42" i="19" s="1"/>
  <c r="AC436" i="16"/>
  <c r="AF436" i="16"/>
  <c r="AD436" i="16"/>
  <c r="AE436" i="16"/>
  <c r="J42" i="19" s="1"/>
  <c r="X562" i="16"/>
  <c r="C168" i="19" s="1"/>
  <c r="Z562" i="16"/>
  <c r="E168" i="19" s="1"/>
  <c r="AE562" i="16"/>
  <c r="J168" i="19" s="1"/>
  <c r="AD562" i="16"/>
  <c r="I168" i="19" s="1"/>
  <c r="AC562" i="16"/>
  <c r="H168" i="19" s="1"/>
  <c r="Y562" i="16"/>
  <c r="D168" i="19" s="1"/>
  <c r="AA562" i="16"/>
  <c r="F168" i="19" s="1"/>
  <c r="AB562" i="16"/>
  <c r="G168" i="19" s="1"/>
  <c r="AF562" i="16"/>
  <c r="AC514" i="16"/>
  <c r="H120" i="19" s="1"/>
  <c r="AA514" i="16"/>
  <c r="F120" i="19" s="1"/>
  <c r="AF514" i="16"/>
  <c r="AB514" i="16"/>
  <c r="G120" i="19" s="1"/>
  <c r="AD514" i="16"/>
  <c r="I120" i="19" s="1"/>
  <c r="X514" i="16"/>
  <c r="C120" i="19" s="1"/>
  <c r="Y514" i="16"/>
  <c r="D120" i="19" s="1"/>
  <c r="Z514" i="16"/>
  <c r="E120" i="19" s="1"/>
  <c r="AE514" i="16"/>
  <c r="J120" i="19" s="1"/>
  <c r="AA74" i="16"/>
  <c r="F80" i="18" s="1"/>
  <c r="X74" i="16"/>
  <c r="C80" i="18" s="1"/>
  <c r="AE74" i="16"/>
  <c r="J80" i="18" s="1"/>
  <c r="Z74" i="16"/>
  <c r="E80" i="18" s="1"/>
  <c r="AF74" i="16"/>
  <c r="AD74" i="16"/>
  <c r="I80" i="18" s="1"/>
  <c r="AC74" i="16"/>
  <c r="H80" i="18" s="1"/>
  <c r="AB74" i="16"/>
  <c r="G80" i="18" s="1"/>
  <c r="Y74" i="16"/>
  <c r="D80" i="18" s="1"/>
  <c r="Z246" i="16"/>
  <c r="E52" i="17" s="1"/>
  <c r="AB246" i="16"/>
  <c r="G52" i="17" s="1"/>
  <c r="AD246" i="16"/>
  <c r="I52" i="17" s="1"/>
  <c r="AA246" i="16"/>
  <c r="F52" i="17" s="1"/>
  <c r="X246" i="16"/>
  <c r="C52" i="17" s="1"/>
  <c r="AE246" i="16"/>
  <c r="J52" i="17" s="1"/>
  <c r="AC246" i="16"/>
  <c r="H52" i="17" s="1"/>
  <c r="Y246" i="16"/>
  <c r="D52" i="17" s="1"/>
  <c r="AF246" i="16"/>
  <c r="AE21" i="16"/>
  <c r="J27" i="18" s="1"/>
  <c r="AF21" i="16"/>
  <c r="AB21" i="16"/>
  <c r="AA21" i="16"/>
  <c r="X21" i="16"/>
  <c r="Z21" i="16"/>
  <c r="E27" i="18" s="1"/>
  <c r="Y21" i="16"/>
  <c r="AD21" i="16"/>
  <c r="AC21" i="16"/>
  <c r="AC714" i="16"/>
  <c r="H120" i="20" s="1"/>
  <c r="AF714" i="16"/>
  <c r="X714" i="16"/>
  <c r="C120" i="20" s="1"/>
  <c r="Z714" i="16"/>
  <c r="E120" i="20" s="1"/>
  <c r="AD714" i="16"/>
  <c r="I120" i="20" s="1"/>
  <c r="AB714" i="16"/>
  <c r="G120" i="20" s="1"/>
  <c r="Y714" i="16"/>
  <c r="D120" i="20" s="1"/>
  <c r="AA714" i="16"/>
  <c r="F120" i="20" s="1"/>
  <c r="AE714" i="16"/>
  <c r="J120" i="20" s="1"/>
  <c r="AB261" i="16"/>
  <c r="G67" i="17" s="1"/>
  <c r="Y261" i="16"/>
  <c r="D67" i="17" s="1"/>
  <c r="AF261" i="16"/>
  <c r="Z261" i="16"/>
  <c r="E67" i="17" s="1"/>
  <c r="AD261" i="16"/>
  <c r="I67" i="17" s="1"/>
  <c r="AC261" i="16"/>
  <c r="H67" i="17" s="1"/>
  <c r="AE261" i="16"/>
  <c r="J67" i="17" s="1"/>
  <c r="AA261" i="16"/>
  <c r="F67" i="17" s="1"/>
  <c r="X261" i="16"/>
  <c r="C67" i="17" s="1"/>
  <c r="AE84" i="16"/>
  <c r="J90" i="18" s="1"/>
  <c r="Y84" i="16"/>
  <c r="D90" i="18" s="1"/>
  <c r="AA84" i="16"/>
  <c r="F90" i="18" s="1"/>
  <c r="X84" i="16"/>
  <c r="C90" i="18" s="1"/>
  <c r="AD84" i="16"/>
  <c r="I90" i="18" s="1"/>
  <c r="AF84" i="16"/>
  <c r="AB84" i="16"/>
  <c r="G90" i="18" s="1"/>
  <c r="Z84" i="16"/>
  <c r="E90" i="18" s="1"/>
  <c r="AC84" i="16"/>
  <c r="H90" i="18" s="1"/>
  <c r="AE144" i="16"/>
  <c r="J150" i="18" s="1"/>
  <c r="X144" i="16"/>
  <c r="C150" i="18" s="1"/>
  <c r="AC144" i="16"/>
  <c r="H150" i="18" s="1"/>
  <c r="AA144" i="16"/>
  <c r="F150" i="18" s="1"/>
  <c r="AF144" i="16"/>
  <c r="AB144" i="16"/>
  <c r="G150" i="18" s="1"/>
  <c r="Y144" i="16"/>
  <c r="D150" i="18" s="1"/>
  <c r="Z144" i="16"/>
  <c r="E150" i="18" s="1"/>
  <c r="AD144" i="16"/>
  <c r="I150" i="18" s="1"/>
  <c r="AC429" i="16"/>
  <c r="AD429" i="16"/>
  <c r="Z429" i="16"/>
  <c r="E35" i="19" s="1"/>
  <c r="Y429" i="16"/>
  <c r="AF429" i="16"/>
  <c r="AB429" i="16"/>
  <c r="AE429" i="16"/>
  <c r="J35" i="19" s="1"/>
  <c r="X429" i="16"/>
  <c r="AA429" i="16"/>
  <c r="X563" i="16"/>
  <c r="C169" i="19" s="1"/>
  <c r="Z563" i="16"/>
  <c r="E169" i="19" s="1"/>
  <c r="AA563" i="16"/>
  <c r="F169" i="19" s="1"/>
  <c r="Y563" i="16"/>
  <c r="D169" i="19" s="1"/>
  <c r="AE563" i="16"/>
  <c r="J169" i="19" s="1"/>
  <c r="AB563" i="16"/>
  <c r="G169" i="19" s="1"/>
  <c r="AF563" i="16"/>
  <c r="AD563" i="16"/>
  <c r="I169" i="19" s="1"/>
  <c r="AC563" i="16"/>
  <c r="H169" i="19" s="1"/>
  <c r="Y635" i="16"/>
  <c r="AC635" i="16"/>
  <c r="AB635" i="16"/>
  <c r="AD635" i="16"/>
  <c r="X635" i="16"/>
  <c r="AE635" i="16"/>
  <c r="J41" i="20" s="1"/>
  <c r="AA635" i="16"/>
  <c r="AF635" i="16"/>
  <c r="Z635" i="16"/>
  <c r="E41" i="20" s="1"/>
  <c r="Z204" i="16"/>
  <c r="E10" i="17" s="1"/>
  <c r="AC204" i="16"/>
  <c r="AE204" i="16"/>
  <c r="J10" i="17" s="1"/>
  <c r="X204" i="16"/>
  <c r="AA204" i="16"/>
  <c r="AD204" i="16"/>
  <c r="Y204" i="16"/>
  <c r="AF204" i="16"/>
  <c r="AB204" i="16"/>
  <c r="AE187" i="16"/>
  <c r="J193" i="18" s="1"/>
  <c r="Z187" i="16"/>
  <c r="E193" i="18" s="1"/>
  <c r="AD187" i="16"/>
  <c r="I193" i="18" s="1"/>
  <c r="X187" i="16"/>
  <c r="C193" i="18" s="1"/>
  <c r="AF187" i="16"/>
  <c r="AB187" i="16"/>
  <c r="G193" i="18" s="1"/>
  <c r="Y187" i="16"/>
  <c r="D193" i="18" s="1"/>
  <c r="AC187" i="16"/>
  <c r="H193" i="18" s="1"/>
  <c r="AA187" i="16"/>
  <c r="F193" i="18" s="1"/>
  <c r="AF698" i="16"/>
  <c r="X698" i="16"/>
  <c r="C104" i="20" s="1"/>
  <c r="AB698" i="16"/>
  <c r="G104" i="20" s="1"/>
  <c r="Z698" i="16"/>
  <c r="E104" i="20" s="1"/>
  <c r="Y698" i="16"/>
  <c r="D104" i="20" s="1"/>
  <c r="AD698" i="16"/>
  <c r="I104" i="20" s="1"/>
  <c r="AE698" i="16"/>
  <c r="J104" i="20" s="1"/>
  <c r="AC698" i="16"/>
  <c r="H104" i="20" s="1"/>
  <c r="AA698" i="16"/>
  <c r="F104" i="20" s="1"/>
  <c r="AB521" i="16"/>
  <c r="G127" i="19" s="1"/>
  <c r="AD521" i="16"/>
  <c r="I127" i="19" s="1"/>
  <c r="AF521" i="16"/>
  <c r="X521" i="16"/>
  <c r="C127" i="19" s="1"/>
  <c r="Y521" i="16"/>
  <c r="D127" i="19" s="1"/>
  <c r="AC521" i="16"/>
  <c r="H127" i="19" s="1"/>
  <c r="AE521" i="16"/>
  <c r="J127" i="19" s="1"/>
  <c r="Z521" i="16"/>
  <c r="E127" i="19" s="1"/>
  <c r="AA521" i="16"/>
  <c r="F127" i="19" s="1"/>
  <c r="AD556" i="16"/>
  <c r="I162" i="19" s="1"/>
  <c r="AF556" i="16"/>
  <c r="Y556" i="16"/>
  <c r="D162" i="19" s="1"/>
  <c r="AA556" i="16"/>
  <c r="F162" i="19" s="1"/>
  <c r="AC556" i="16"/>
  <c r="H162" i="19" s="1"/>
  <c r="AE556" i="16"/>
  <c r="J162" i="19" s="1"/>
  <c r="AB556" i="16"/>
  <c r="G162" i="19" s="1"/>
  <c r="X556" i="16"/>
  <c r="C162" i="19" s="1"/>
  <c r="Z556" i="16"/>
  <c r="E162" i="19" s="1"/>
  <c r="AC370" i="16"/>
  <c r="H176" i="17" s="1"/>
  <c r="AF370" i="16"/>
  <c r="Y370" i="16"/>
  <c r="D176" i="17" s="1"/>
  <c r="AE370" i="16"/>
  <c r="J176" i="17" s="1"/>
  <c r="Z370" i="16"/>
  <c r="E176" i="17" s="1"/>
  <c r="AB370" i="16"/>
  <c r="G176" i="17" s="1"/>
  <c r="AD370" i="16"/>
  <c r="I176" i="17" s="1"/>
  <c r="AA370" i="16"/>
  <c r="F176" i="17" s="1"/>
  <c r="X370" i="16"/>
  <c r="C176" i="17" s="1"/>
  <c r="Y689" i="16"/>
  <c r="D95" i="20" s="1"/>
  <c r="AC689" i="16"/>
  <c r="H95" i="20" s="1"/>
  <c r="AF689" i="16"/>
  <c r="AB689" i="16"/>
  <c r="G95" i="20" s="1"/>
  <c r="AE689" i="16"/>
  <c r="J95" i="20" s="1"/>
  <c r="AD689" i="16"/>
  <c r="I95" i="20" s="1"/>
  <c r="X689" i="16"/>
  <c r="C95" i="20" s="1"/>
  <c r="AA689" i="16"/>
  <c r="F95" i="20" s="1"/>
  <c r="Z689" i="16"/>
  <c r="E95" i="20" s="1"/>
  <c r="AF115" i="16"/>
  <c r="AA115" i="16"/>
  <c r="F121" i="18" s="1"/>
  <c r="Y115" i="16"/>
  <c r="D121" i="18" s="1"/>
  <c r="AB115" i="16"/>
  <c r="G121" i="18" s="1"/>
  <c r="Z115" i="16"/>
  <c r="E121" i="18" s="1"/>
  <c r="X115" i="16"/>
  <c r="C121" i="18" s="1"/>
  <c r="AD115" i="16"/>
  <c r="I121" i="18" s="1"/>
  <c r="AE115" i="16"/>
  <c r="J121" i="18" s="1"/>
  <c r="AC115" i="16"/>
  <c r="H121" i="18" s="1"/>
  <c r="X257" i="16"/>
  <c r="C63" i="17" s="1"/>
  <c r="AE257" i="16"/>
  <c r="J63" i="17" s="1"/>
  <c r="Z257" i="16"/>
  <c r="E63" i="17" s="1"/>
  <c r="AD257" i="16"/>
  <c r="I63" i="17" s="1"/>
  <c r="AB257" i="16"/>
  <c r="G63" i="17" s="1"/>
  <c r="Y257" i="16"/>
  <c r="D63" i="17" s="1"/>
  <c r="AF257" i="16"/>
  <c r="AA257" i="16"/>
  <c r="F63" i="17" s="1"/>
  <c r="AC257" i="16"/>
  <c r="H63" i="17" s="1"/>
  <c r="AC235" i="16"/>
  <c r="AD235" i="16"/>
  <c r="AE235" i="16"/>
  <c r="J41" i="17" s="1"/>
  <c r="Y235" i="16"/>
  <c r="AA235" i="16"/>
  <c r="AB235" i="16"/>
  <c r="X235" i="16"/>
  <c r="AF235" i="16"/>
  <c r="Z235" i="16"/>
  <c r="E41" i="17" s="1"/>
  <c r="AC598" i="16"/>
  <c r="H204" i="19" s="1"/>
  <c r="AA598" i="16"/>
  <c r="F204" i="19" s="1"/>
  <c r="AD598" i="16"/>
  <c r="I204" i="19" s="1"/>
  <c r="Y598" i="16"/>
  <c r="D204" i="19" s="1"/>
  <c r="Z598" i="16"/>
  <c r="E204" i="19" s="1"/>
  <c r="AF598" i="16"/>
  <c r="X598" i="16"/>
  <c r="C204" i="19" s="1"/>
  <c r="AE598" i="16"/>
  <c r="J204" i="19" s="1"/>
  <c r="AB598" i="16"/>
  <c r="G204" i="19" s="1"/>
  <c r="AC393" i="16"/>
  <c r="H199" i="17" s="1"/>
  <c r="AB393" i="16"/>
  <c r="G199" i="17" s="1"/>
  <c r="AD393" i="16"/>
  <c r="I199" i="17" s="1"/>
  <c r="Z393" i="16"/>
  <c r="E199" i="17" s="1"/>
  <c r="X393" i="16"/>
  <c r="C199" i="17" s="1"/>
  <c r="AE393" i="16"/>
  <c r="J199" i="17" s="1"/>
  <c r="AF393" i="16"/>
  <c r="Y393" i="16"/>
  <c r="D199" i="17" s="1"/>
  <c r="AA393" i="16"/>
  <c r="F199" i="17" s="1"/>
  <c r="AA306" i="16"/>
  <c r="F112" i="17" s="1"/>
  <c r="AD306" i="16"/>
  <c r="I112" i="17" s="1"/>
  <c r="AC306" i="16"/>
  <c r="H112" i="17" s="1"/>
  <c r="X306" i="16"/>
  <c r="C112" i="17" s="1"/>
  <c r="AB306" i="16"/>
  <c r="G112" i="17" s="1"/>
  <c r="Z306" i="16"/>
  <c r="E112" i="17" s="1"/>
  <c r="Y306" i="16"/>
  <c r="D112" i="17" s="1"/>
  <c r="AF306" i="16"/>
  <c r="AE306" i="16"/>
  <c r="J112" i="17" s="1"/>
  <c r="AC294" i="16"/>
  <c r="H100" i="17" s="1"/>
  <c r="AD294" i="16"/>
  <c r="I100" i="17" s="1"/>
  <c r="AA294" i="16"/>
  <c r="F100" i="17" s="1"/>
  <c r="Y294" i="16"/>
  <c r="D100" i="17" s="1"/>
  <c r="AF294" i="16"/>
  <c r="X294" i="16"/>
  <c r="C100" i="17" s="1"/>
  <c r="Z294" i="16"/>
  <c r="E100" i="17" s="1"/>
  <c r="AB294" i="16"/>
  <c r="G100" i="17" s="1"/>
  <c r="AE294" i="16"/>
  <c r="J100" i="17" s="1"/>
  <c r="X549" i="16"/>
  <c r="C155" i="19" s="1"/>
  <c r="AE549" i="16"/>
  <c r="J155" i="19" s="1"/>
  <c r="AB549" i="16"/>
  <c r="G155" i="19" s="1"/>
  <c r="AD549" i="16"/>
  <c r="I155" i="19" s="1"/>
  <c r="AA549" i="16"/>
  <c r="F155" i="19" s="1"/>
  <c r="AF549" i="16"/>
  <c r="AC549" i="16"/>
  <c r="H155" i="19" s="1"/>
  <c r="Z549" i="16"/>
  <c r="E155" i="19" s="1"/>
  <c r="Y549" i="16"/>
  <c r="D155" i="19" s="1"/>
  <c r="AE263" i="16"/>
  <c r="J69" i="17" s="1"/>
  <c r="AA263" i="16"/>
  <c r="F69" i="17" s="1"/>
  <c r="AC263" i="16"/>
  <c r="H69" i="17" s="1"/>
  <c r="AD263" i="16"/>
  <c r="I69" i="17" s="1"/>
  <c r="AF263" i="16"/>
  <c r="AB263" i="16"/>
  <c r="G69" i="17" s="1"/>
  <c r="Y263" i="16"/>
  <c r="D69" i="17" s="1"/>
  <c r="X263" i="16"/>
  <c r="C69" i="17" s="1"/>
  <c r="Z263" i="16"/>
  <c r="E69" i="17" s="1"/>
  <c r="AA639" i="16"/>
  <c r="AF639" i="16"/>
  <c r="AD639" i="16"/>
  <c r="X639" i="16"/>
  <c r="Z639" i="16"/>
  <c r="E45" i="20" s="1"/>
  <c r="AC639" i="16"/>
  <c r="AB639" i="16"/>
  <c r="AE639" i="16"/>
  <c r="J45" i="20" s="1"/>
  <c r="Y639" i="16"/>
  <c r="AA670" i="16"/>
  <c r="F76" i="20" s="1"/>
  <c r="Y670" i="16"/>
  <c r="D76" i="20" s="1"/>
  <c r="X670" i="16"/>
  <c r="C76" i="20" s="1"/>
  <c r="AD670" i="16"/>
  <c r="I76" i="20" s="1"/>
  <c r="Z670" i="16"/>
  <c r="E76" i="20" s="1"/>
  <c r="AF670" i="16"/>
  <c r="AE670" i="16"/>
  <c r="J76" i="20" s="1"/>
  <c r="AB670" i="16"/>
  <c r="G76" i="20" s="1"/>
  <c r="AC670" i="16"/>
  <c r="H76" i="20" s="1"/>
  <c r="AC444" i="16"/>
  <c r="AF444" i="16"/>
  <c r="AE444" i="16"/>
  <c r="J50" i="19" s="1"/>
  <c r="Z444" i="16"/>
  <c r="E50" i="19" s="1"/>
  <c r="Y444" i="16"/>
  <c r="X444" i="16"/>
  <c r="AB444" i="16"/>
  <c r="AD444" i="16"/>
  <c r="AA444" i="16"/>
  <c r="AC498" i="16"/>
  <c r="H104" i="19" s="1"/>
  <c r="AB498" i="16"/>
  <c r="G104" i="19" s="1"/>
  <c r="X498" i="16"/>
  <c r="C104" i="19" s="1"/>
  <c r="Y498" i="16"/>
  <c r="D104" i="19" s="1"/>
  <c r="AD498" i="16"/>
  <c r="I104" i="19" s="1"/>
  <c r="AF498" i="16"/>
  <c r="AE498" i="16"/>
  <c r="J104" i="19" s="1"/>
  <c r="Z498" i="16"/>
  <c r="E104" i="19" s="1"/>
  <c r="AA498" i="16"/>
  <c r="F104" i="19" s="1"/>
  <c r="AE142" i="16"/>
  <c r="J148" i="18" s="1"/>
  <c r="Z142" i="16"/>
  <c r="E148" i="18" s="1"/>
  <c r="AF142" i="16"/>
  <c r="AD142" i="16"/>
  <c r="I148" i="18" s="1"/>
  <c r="AC142" i="16"/>
  <c r="H148" i="18" s="1"/>
  <c r="AB142" i="16"/>
  <c r="G148" i="18" s="1"/>
  <c r="AA142" i="16"/>
  <c r="F148" i="18" s="1"/>
  <c r="Y142" i="16"/>
  <c r="D148" i="18" s="1"/>
  <c r="X142" i="16"/>
  <c r="C148" i="18" s="1"/>
  <c r="AD340" i="16"/>
  <c r="I146" i="17" s="1"/>
  <c r="AB340" i="16"/>
  <c r="G146" i="17" s="1"/>
  <c r="AE340" i="16"/>
  <c r="J146" i="17" s="1"/>
  <c r="AC340" i="16"/>
  <c r="H146" i="17" s="1"/>
  <c r="X340" i="16"/>
  <c r="C146" i="17" s="1"/>
  <c r="Y340" i="16"/>
  <c r="D146" i="17" s="1"/>
  <c r="AF340" i="16"/>
  <c r="Z340" i="16"/>
  <c r="E146" i="17" s="1"/>
  <c r="AA340" i="16"/>
  <c r="F146" i="17" s="1"/>
  <c r="AC324" i="16"/>
  <c r="H130" i="17" s="1"/>
  <c r="AB324" i="16"/>
  <c r="G130" i="17" s="1"/>
  <c r="Z324" i="16"/>
  <c r="E130" i="17" s="1"/>
  <c r="AF324" i="16"/>
  <c r="Y324" i="16"/>
  <c r="D130" i="17" s="1"/>
  <c r="X324" i="16"/>
  <c r="C130" i="17" s="1"/>
  <c r="AE324" i="16"/>
  <c r="J130" i="17" s="1"/>
  <c r="AA324" i="16"/>
  <c r="F130" i="17" s="1"/>
  <c r="AD324" i="16"/>
  <c r="I130" i="17" s="1"/>
  <c r="AB461" i="16"/>
  <c r="G67" i="19" s="1"/>
  <c r="AC461" i="16"/>
  <c r="H67" i="19" s="1"/>
  <c r="Y461" i="16"/>
  <c r="D67" i="19" s="1"/>
  <c r="AE461" i="16"/>
  <c r="J67" i="19" s="1"/>
  <c r="Z461" i="16"/>
  <c r="E67" i="19" s="1"/>
  <c r="AD461" i="16"/>
  <c r="I67" i="19" s="1"/>
  <c r="X461" i="16"/>
  <c r="C67" i="19" s="1"/>
  <c r="AA461" i="16"/>
  <c r="F67" i="19" s="1"/>
  <c r="AF461" i="16"/>
  <c r="AC268" i="16"/>
  <c r="H74" i="17" s="1"/>
  <c r="AB268" i="16"/>
  <c r="G74" i="17" s="1"/>
  <c r="AE268" i="16"/>
  <c r="J74" i="17" s="1"/>
  <c r="X268" i="16"/>
  <c r="C74" i="17" s="1"/>
  <c r="Y268" i="16"/>
  <c r="D74" i="17" s="1"/>
  <c r="AA268" i="16"/>
  <c r="F74" i="17" s="1"/>
  <c r="AF268" i="16"/>
  <c r="Z268" i="16"/>
  <c r="E74" i="17" s="1"/>
  <c r="AD268" i="16"/>
  <c r="I74" i="17" s="1"/>
  <c r="X715" i="16"/>
  <c r="C121" i="20" s="1"/>
  <c r="AD715" i="16"/>
  <c r="I121" i="20" s="1"/>
  <c r="AB715" i="16"/>
  <c r="G121" i="20" s="1"/>
  <c r="AE715" i="16"/>
  <c r="J121" i="20" s="1"/>
  <c r="AF715" i="16"/>
  <c r="AC715" i="16"/>
  <c r="H121" i="20" s="1"/>
  <c r="AA715" i="16"/>
  <c r="F121" i="20" s="1"/>
  <c r="Y715" i="16"/>
  <c r="D121" i="20" s="1"/>
  <c r="Z715" i="16"/>
  <c r="E121" i="20" s="1"/>
  <c r="AA612" i="16"/>
  <c r="Z612" i="16"/>
  <c r="E18" i="20" s="1"/>
  <c r="X612" i="16"/>
  <c r="AD612" i="16"/>
  <c r="Y612" i="16"/>
  <c r="AF612" i="16"/>
  <c r="AE612" i="16"/>
  <c r="J18" i="20" s="1"/>
  <c r="AC612" i="16"/>
  <c r="AB612" i="16"/>
  <c r="AA607" i="16"/>
  <c r="Y607" i="16"/>
  <c r="AF607" i="16"/>
  <c r="Z607" i="16"/>
  <c r="E13" i="20" s="1"/>
  <c r="AE607" i="16"/>
  <c r="J13" i="20" s="1"/>
  <c r="AC607" i="16"/>
  <c r="X607" i="16"/>
  <c r="AB607" i="16"/>
  <c r="AD607" i="16"/>
  <c r="AF597" i="16"/>
  <c r="AA597" i="16"/>
  <c r="F203" i="19" s="1"/>
  <c r="Y597" i="16"/>
  <c r="D203" i="19" s="1"/>
  <c r="Z597" i="16"/>
  <c r="E203" i="19" s="1"/>
  <c r="AB597" i="16"/>
  <c r="G203" i="19" s="1"/>
  <c r="AC597" i="16"/>
  <c r="H203" i="19" s="1"/>
  <c r="AE597" i="16"/>
  <c r="J203" i="19" s="1"/>
  <c r="AD597" i="16"/>
  <c r="I203" i="19" s="1"/>
  <c r="X597" i="16"/>
  <c r="C203" i="19" s="1"/>
  <c r="AC433" i="16"/>
  <c r="H39" i="19" s="1"/>
  <c r="AB433" i="16"/>
  <c r="G39" i="19" s="1"/>
  <c r="AD433" i="16"/>
  <c r="I39" i="19" s="1"/>
  <c r="Z433" i="16"/>
  <c r="E39" i="19" s="1"/>
  <c r="AF433" i="16"/>
  <c r="Y433" i="16"/>
  <c r="D39" i="19" s="1"/>
  <c r="AE433" i="16"/>
  <c r="J39" i="19" s="1"/>
  <c r="X433" i="16"/>
  <c r="C39" i="19" s="1"/>
  <c r="AA433" i="16"/>
  <c r="F39" i="19" s="1"/>
  <c r="AC454" i="16"/>
  <c r="H60" i="19" s="1"/>
  <c r="AB454" i="16"/>
  <c r="G60" i="19" s="1"/>
  <c r="AA454" i="16"/>
  <c r="F60" i="19" s="1"/>
  <c r="X454" i="16"/>
  <c r="C60" i="19" s="1"/>
  <c r="Z454" i="16"/>
  <c r="E60" i="19" s="1"/>
  <c r="AE454" i="16"/>
  <c r="J60" i="19" s="1"/>
  <c r="AF454" i="16"/>
  <c r="Y454" i="16"/>
  <c r="D60" i="19" s="1"/>
  <c r="AD454" i="16"/>
  <c r="I60" i="19" s="1"/>
  <c r="Z741" i="16"/>
  <c r="E147" i="20" s="1"/>
  <c r="AC741" i="16"/>
  <c r="H147" i="20" s="1"/>
  <c r="AF741" i="16"/>
  <c r="AE741" i="16"/>
  <c r="J147" i="20" s="1"/>
  <c r="Y741" i="16"/>
  <c r="D147" i="20" s="1"/>
  <c r="X741" i="16"/>
  <c r="C147" i="20" s="1"/>
  <c r="AD741" i="16"/>
  <c r="I147" i="20" s="1"/>
  <c r="AB741" i="16"/>
  <c r="G147" i="20" s="1"/>
  <c r="AA741" i="16"/>
  <c r="F147" i="20" s="1"/>
  <c r="AD2" i="16"/>
  <c r="AB2" i="16"/>
  <c r="AC2" i="16"/>
  <c r="AE2" i="16"/>
  <c r="J8" i="18" s="1"/>
  <c r="AF2" i="16"/>
  <c r="Z2" i="16"/>
  <c r="E8" i="18" s="1"/>
  <c r="AA2" i="16"/>
  <c r="X2" i="16"/>
  <c r="Y2" i="16"/>
  <c r="X673" i="16"/>
  <c r="C79" i="20" s="1"/>
  <c r="AF673" i="16"/>
  <c r="AD673" i="16"/>
  <c r="I79" i="20" s="1"/>
  <c r="Y673" i="16"/>
  <c r="D79" i="20" s="1"/>
  <c r="AA673" i="16"/>
  <c r="F79" i="20" s="1"/>
  <c r="Z673" i="16"/>
  <c r="E79" i="20" s="1"/>
  <c r="AE673" i="16"/>
  <c r="J79" i="20" s="1"/>
  <c r="AB673" i="16"/>
  <c r="G79" i="20" s="1"/>
  <c r="AC673" i="16"/>
  <c r="H79" i="20" s="1"/>
  <c r="AC394" i="16"/>
  <c r="H200" i="17" s="1"/>
  <c r="AB394" i="16"/>
  <c r="G200" i="17" s="1"/>
  <c r="Y394" i="16"/>
  <c r="D200" i="17" s="1"/>
  <c r="AA394" i="16"/>
  <c r="F200" i="17" s="1"/>
  <c r="AF394" i="16"/>
  <c r="Z394" i="16"/>
  <c r="E200" i="17" s="1"/>
  <c r="AE394" i="16"/>
  <c r="J200" i="17" s="1"/>
  <c r="AD394" i="16"/>
  <c r="I200" i="17" s="1"/>
  <c r="X394" i="16"/>
  <c r="C200" i="17" s="1"/>
  <c r="AB70" i="16"/>
  <c r="G76" i="18" s="1"/>
  <c r="AA70" i="16"/>
  <c r="F76" i="18" s="1"/>
  <c r="AF70" i="16"/>
  <c r="Z70" i="16"/>
  <c r="E76" i="18" s="1"/>
  <c r="X70" i="16"/>
  <c r="C76" i="18" s="1"/>
  <c r="AE70" i="16"/>
  <c r="J76" i="18" s="1"/>
  <c r="Y70" i="16"/>
  <c r="D76" i="18" s="1"/>
  <c r="AC70" i="16"/>
  <c r="H76" i="18" s="1"/>
  <c r="AD70" i="16"/>
  <c r="I76" i="18" s="1"/>
  <c r="AD644" i="16"/>
  <c r="AB644" i="16"/>
  <c r="Y644" i="16"/>
  <c r="X644" i="16"/>
  <c r="AC644" i="16"/>
  <c r="AE644" i="16"/>
  <c r="J50" i="20" s="1"/>
  <c r="AF644" i="16"/>
  <c r="AA644" i="16"/>
  <c r="Z644" i="16"/>
  <c r="E50" i="20" s="1"/>
  <c r="AD700" i="16"/>
  <c r="I106" i="20" s="1"/>
  <c r="AC700" i="16"/>
  <c r="H106" i="20" s="1"/>
  <c r="Z700" i="16"/>
  <c r="E106" i="20" s="1"/>
  <c r="AF700" i="16"/>
  <c r="AA700" i="16"/>
  <c r="F106" i="20" s="1"/>
  <c r="Y700" i="16"/>
  <c r="D106" i="20" s="1"/>
  <c r="AE700" i="16"/>
  <c r="J106" i="20" s="1"/>
  <c r="AB700" i="16"/>
  <c r="G106" i="20" s="1"/>
  <c r="X700" i="16"/>
  <c r="C106" i="20" s="1"/>
  <c r="AB427" i="16"/>
  <c r="G33" i="19" s="1"/>
  <c r="AC427" i="16"/>
  <c r="H33" i="19" s="1"/>
  <c r="Z427" i="16"/>
  <c r="E33" i="19" s="1"/>
  <c r="AE427" i="16"/>
  <c r="J33" i="19" s="1"/>
  <c r="Y427" i="16"/>
  <c r="D33" i="19" s="1"/>
  <c r="X427" i="16"/>
  <c r="C33" i="19" s="1"/>
  <c r="AF427" i="16"/>
  <c r="AD427" i="16"/>
  <c r="I33" i="19" s="1"/>
  <c r="AA427" i="16"/>
  <c r="F33" i="19" s="1"/>
  <c r="AA431" i="16"/>
  <c r="X431" i="16"/>
  <c r="AB431" i="16"/>
  <c r="AC431" i="16"/>
  <c r="Y431" i="16"/>
  <c r="AE431" i="16"/>
  <c r="J37" i="19" s="1"/>
  <c r="Z431" i="16"/>
  <c r="E37" i="19" s="1"/>
  <c r="AD431" i="16"/>
  <c r="AF431" i="16"/>
  <c r="AB315" i="16"/>
  <c r="G121" i="17" s="1"/>
  <c r="X315" i="16"/>
  <c r="C121" i="17" s="1"/>
  <c r="AA315" i="16"/>
  <c r="F121" i="17" s="1"/>
  <c r="Y315" i="16"/>
  <c r="D121" i="17" s="1"/>
  <c r="AF315" i="16"/>
  <c r="AE315" i="16"/>
  <c r="J121" i="17" s="1"/>
  <c r="Z315" i="16"/>
  <c r="E121" i="17" s="1"/>
  <c r="AC315" i="16"/>
  <c r="H121" i="17" s="1"/>
  <c r="AD315" i="16"/>
  <c r="I121" i="17" s="1"/>
  <c r="AD35" i="16"/>
  <c r="AA35" i="16"/>
  <c r="AE35" i="16"/>
  <c r="J41" i="18" s="1"/>
  <c r="AF35" i="16"/>
  <c r="AC35" i="16"/>
  <c r="AB35" i="16"/>
  <c r="Z35" i="16"/>
  <c r="E41" i="18" s="1"/>
  <c r="Y35" i="16"/>
  <c r="X35" i="16"/>
  <c r="AB398" i="16"/>
  <c r="G204" i="17" s="1"/>
  <c r="Y398" i="16"/>
  <c r="D204" i="17" s="1"/>
  <c r="Z398" i="16"/>
  <c r="E204" i="17" s="1"/>
  <c r="AE398" i="16"/>
  <c r="J204" i="17" s="1"/>
  <c r="AD398" i="16"/>
  <c r="I204" i="17" s="1"/>
  <c r="AA398" i="16"/>
  <c r="F204" i="17" s="1"/>
  <c r="AF398" i="16"/>
  <c r="AC398" i="16"/>
  <c r="H204" i="17" s="1"/>
  <c r="X398" i="16"/>
  <c r="C204" i="17" s="1"/>
  <c r="AC143" i="16"/>
  <c r="H149" i="18" s="1"/>
  <c r="Z143" i="16"/>
  <c r="E149" i="18" s="1"/>
  <c r="X143" i="16"/>
  <c r="C149" i="18" s="1"/>
  <c r="AD143" i="16"/>
  <c r="I149" i="18" s="1"/>
  <c r="AF143" i="16"/>
  <c r="Y143" i="16"/>
  <c r="D149" i="18" s="1"/>
  <c r="AA143" i="16"/>
  <c r="F149" i="18" s="1"/>
  <c r="AE143" i="16"/>
  <c r="J149" i="18" s="1"/>
  <c r="AB143" i="16"/>
  <c r="G149" i="18" s="1"/>
  <c r="Z81" i="16"/>
  <c r="E87" i="18" s="1"/>
  <c r="AA81" i="16"/>
  <c r="F87" i="18" s="1"/>
  <c r="X81" i="16"/>
  <c r="C87" i="18" s="1"/>
  <c r="AD81" i="16"/>
  <c r="I87" i="18" s="1"/>
  <c r="Y81" i="16"/>
  <c r="D87" i="18" s="1"/>
  <c r="AC81" i="16"/>
  <c r="H87" i="18" s="1"/>
  <c r="AB81" i="16"/>
  <c r="G87" i="18" s="1"/>
  <c r="AF81" i="16"/>
  <c r="AE81" i="16"/>
  <c r="J87" i="18" s="1"/>
  <c r="AF6" i="16"/>
  <c r="AD6" i="16"/>
  <c r="Y6" i="16"/>
  <c r="AC6" i="16"/>
  <c r="Z6" i="16"/>
  <c r="E12" i="18" s="1"/>
  <c r="AA6" i="16"/>
  <c r="AE6" i="16"/>
  <c r="J12" i="18" s="1"/>
  <c r="X6" i="16"/>
  <c r="AB6" i="16"/>
  <c r="AB381" i="16"/>
  <c r="G187" i="17" s="1"/>
  <c r="AA381" i="16"/>
  <c r="F187" i="17" s="1"/>
  <c r="AF381" i="16"/>
  <c r="AC381" i="16"/>
  <c r="H187" i="17" s="1"/>
  <c r="Z381" i="16"/>
  <c r="E187" i="17" s="1"/>
  <c r="AE381" i="16"/>
  <c r="J187" i="17" s="1"/>
  <c r="X381" i="16"/>
  <c r="C187" i="17" s="1"/>
  <c r="AD381" i="16"/>
  <c r="I187" i="17" s="1"/>
  <c r="Y381" i="16"/>
  <c r="D187" i="17" s="1"/>
  <c r="X5" i="16"/>
  <c r="C11" i="18" s="1"/>
  <c r="AE5" i="16"/>
  <c r="J11" i="18" s="1"/>
  <c r="AF5" i="16"/>
  <c r="AA5" i="16"/>
  <c r="F11" i="18" s="1"/>
  <c r="AB5" i="16"/>
  <c r="G11" i="18" s="1"/>
  <c r="Z5" i="16"/>
  <c r="E11" i="18" s="1"/>
  <c r="AC5" i="16"/>
  <c r="H11" i="18" s="1"/>
  <c r="Y5" i="16"/>
  <c r="D11" i="18" s="1"/>
  <c r="AD5" i="16"/>
  <c r="I11" i="18" s="1"/>
  <c r="X692" i="16"/>
  <c r="C98" i="20" s="1"/>
  <c r="Y692" i="16"/>
  <c r="D98" i="20" s="1"/>
  <c r="Z692" i="16"/>
  <c r="E98" i="20" s="1"/>
  <c r="AB692" i="16"/>
  <c r="G98" i="20" s="1"/>
  <c r="AD692" i="16"/>
  <c r="I98" i="20" s="1"/>
  <c r="AA692" i="16"/>
  <c r="F98" i="20" s="1"/>
  <c r="AF692" i="16"/>
  <c r="AE692" i="16"/>
  <c r="J98" i="20" s="1"/>
  <c r="AC692" i="16"/>
  <c r="H98" i="20" s="1"/>
  <c r="AB405" i="16"/>
  <c r="Z405" i="16"/>
  <c r="E11" i="19" s="1"/>
  <c r="AD405" i="16"/>
  <c r="AA405" i="16"/>
  <c r="Y405" i="16"/>
  <c r="X405" i="16"/>
  <c r="AF405" i="16"/>
  <c r="AE405" i="16"/>
  <c r="J11" i="19" s="1"/>
  <c r="AC405" i="16"/>
  <c r="AB163" i="16"/>
  <c r="G169" i="18" s="1"/>
  <c r="AA163" i="16"/>
  <c r="F169" i="18" s="1"/>
  <c r="AC163" i="16"/>
  <c r="H169" i="18" s="1"/>
  <c r="AD163" i="16"/>
  <c r="I169" i="18" s="1"/>
  <c r="AF163" i="16"/>
  <c r="AE163" i="16"/>
  <c r="J169" i="18" s="1"/>
  <c r="X163" i="16"/>
  <c r="C169" i="18" s="1"/>
  <c r="Z163" i="16"/>
  <c r="E169" i="18" s="1"/>
  <c r="Y163" i="16"/>
  <c r="D169" i="18" s="1"/>
  <c r="AC485" i="16"/>
  <c r="H91" i="19" s="1"/>
  <c r="Y485" i="16"/>
  <c r="D91" i="19" s="1"/>
  <c r="AF485" i="16"/>
  <c r="AA485" i="16"/>
  <c r="F91" i="19" s="1"/>
  <c r="AB485" i="16"/>
  <c r="G91" i="19" s="1"/>
  <c r="X485" i="16"/>
  <c r="C91" i="19" s="1"/>
  <c r="AD485" i="16"/>
  <c r="I91" i="19" s="1"/>
  <c r="AE485" i="16"/>
  <c r="J91" i="19" s="1"/>
  <c r="Z485" i="16"/>
  <c r="E91" i="19" s="1"/>
  <c r="AB197" i="16"/>
  <c r="G203" i="18" s="1"/>
  <c r="AF197" i="16"/>
  <c r="AC197" i="16"/>
  <c r="H203" i="18" s="1"/>
  <c r="AA197" i="16"/>
  <c r="F203" i="18" s="1"/>
  <c r="AD197" i="16"/>
  <c r="I203" i="18" s="1"/>
  <c r="Y197" i="16"/>
  <c r="D203" i="18" s="1"/>
  <c r="X197" i="16"/>
  <c r="C203" i="18" s="1"/>
  <c r="Z197" i="16"/>
  <c r="E203" i="18" s="1"/>
  <c r="AE197" i="16"/>
  <c r="J203" i="18" s="1"/>
  <c r="Y234" i="16"/>
  <c r="D40" i="17" s="1"/>
  <c r="AB234" i="16"/>
  <c r="G40" i="17" s="1"/>
  <c r="X234" i="16"/>
  <c r="C40" i="17" s="1"/>
  <c r="AA234" i="16"/>
  <c r="F40" i="17" s="1"/>
  <c r="AE234" i="16"/>
  <c r="J40" i="17" s="1"/>
  <c r="Z234" i="16"/>
  <c r="E40" i="17" s="1"/>
  <c r="AD234" i="16"/>
  <c r="I40" i="17" s="1"/>
  <c r="AC234" i="16"/>
  <c r="H40" i="17" s="1"/>
  <c r="AF234" i="16"/>
  <c r="AA265" i="16"/>
  <c r="F71" i="17" s="1"/>
  <c r="AD265" i="16"/>
  <c r="I71" i="17" s="1"/>
  <c r="X265" i="16"/>
  <c r="C71" i="17" s="1"/>
  <c r="Z265" i="16"/>
  <c r="E71" i="17" s="1"/>
  <c r="AB265" i="16"/>
  <c r="G71" i="17" s="1"/>
  <c r="AF265" i="16"/>
  <c r="AC265" i="16"/>
  <c r="H71" i="17" s="1"/>
  <c r="Y265" i="16"/>
  <c r="D71" i="17" s="1"/>
  <c r="AE265" i="16"/>
  <c r="J71" i="17" s="1"/>
  <c r="X619" i="16"/>
  <c r="C25" i="20" s="1"/>
  <c r="Z619" i="16"/>
  <c r="E25" i="20" s="1"/>
  <c r="AD619" i="16"/>
  <c r="I25" i="20" s="1"/>
  <c r="AB619" i="16"/>
  <c r="G25" i="20" s="1"/>
  <c r="AA619" i="16"/>
  <c r="F25" i="20" s="1"/>
  <c r="AF619" i="16"/>
  <c r="AE619" i="16"/>
  <c r="J25" i="20" s="1"/>
  <c r="AC619" i="16"/>
  <c r="H25" i="20" s="1"/>
  <c r="Y619" i="16"/>
  <c r="D25" i="20" s="1"/>
  <c r="X94" i="16"/>
  <c r="C100" i="18" s="1"/>
  <c r="AB94" i="16"/>
  <c r="G100" i="18" s="1"/>
  <c r="Z94" i="16"/>
  <c r="E100" i="18" s="1"/>
  <c r="AA94" i="16"/>
  <c r="F100" i="18" s="1"/>
  <c r="AF94" i="16"/>
  <c r="AD94" i="16"/>
  <c r="I100" i="18" s="1"/>
  <c r="AE94" i="16"/>
  <c r="J100" i="18" s="1"/>
  <c r="Y94" i="16"/>
  <c r="D100" i="18" s="1"/>
  <c r="AB744" i="16"/>
  <c r="G150" i="20" s="1"/>
  <c r="AC744" i="16"/>
  <c r="H150" i="20" s="1"/>
  <c r="X744" i="16"/>
  <c r="C150" i="20" s="1"/>
  <c r="Y744" i="16"/>
  <c r="D150" i="20" s="1"/>
  <c r="AA744" i="16"/>
  <c r="F150" i="20" s="1"/>
  <c r="AD744" i="16"/>
  <c r="I150" i="20" s="1"/>
  <c r="AE744" i="16"/>
  <c r="J150" i="20" s="1"/>
  <c r="Z744" i="16"/>
  <c r="E150" i="20" s="1"/>
  <c r="AF744" i="16"/>
  <c r="AB56" i="16"/>
  <c r="G62" i="18" s="1"/>
  <c r="AC56" i="16"/>
  <c r="H62" i="18" s="1"/>
  <c r="AA56" i="16"/>
  <c r="F62" i="18" s="1"/>
  <c r="X56" i="16"/>
  <c r="C62" i="18" s="1"/>
  <c r="AE56" i="16"/>
  <c r="J62" i="18" s="1"/>
  <c r="AD56" i="16"/>
  <c r="I62" i="18" s="1"/>
  <c r="Z56" i="16"/>
  <c r="E62" i="18" s="1"/>
  <c r="Y56" i="16"/>
  <c r="D62" i="18" s="1"/>
  <c r="AF56" i="16"/>
  <c r="AC589" i="16"/>
  <c r="H195" i="19" s="1"/>
  <c r="AB589" i="16"/>
  <c r="G195" i="19" s="1"/>
  <c r="Y589" i="16"/>
  <c r="D195" i="19" s="1"/>
  <c r="AD589" i="16"/>
  <c r="I195" i="19" s="1"/>
  <c r="AE589" i="16"/>
  <c r="J195" i="19" s="1"/>
  <c r="AF589" i="16"/>
  <c r="Z589" i="16"/>
  <c r="E195" i="19" s="1"/>
  <c r="AA589" i="16"/>
  <c r="F195" i="19" s="1"/>
  <c r="X589" i="16"/>
  <c r="C195" i="19" s="1"/>
  <c r="AB778" i="16"/>
  <c r="G184" i="20" s="1"/>
  <c r="AC778" i="16"/>
  <c r="H184" i="20" s="1"/>
  <c r="AF778" i="16"/>
  <c r="X778" i="16"/>
  <c r="C184" i="20" s="1"/>
  <c r="AA778" i="16"/>
  <c r="F184" i="20" s="1"/>
  <c r="AE778" i="16"/>
  <c r="J184" i="20" s="1"/>
  <c r="Z778" i="16"/>
  <c r="E184" i="20" s="1"/>
  <c r="Y778" i="16"/>
  <c r="D184" i="20" s="1"/>
  <c r="AD778" i="16"/>
  <c r="I184" i="20" s="1"/>
  <c r="X344" i="16"/>
  <c r="C150" i="17" s="1"/>
  <c r="AA344" i="16"/>
  <c r="F150" i="17" s="1"/>
  <c r="Y344" i="16"/>
  <c r="D150" i="17" s="1"/>
  <c r="Z344" i="16"/>
  <c r="E150" i="17" s="1"/>
  <c r="AC344" i="16"/>
  <c r="H150" i="17" s="1"/>
  <c r="AF344" i="16"/>
  <c r="AD344" i="16"/>
  <c r="I150" i="17" s="1"/>
  <c r="AE344" i="16"/>
  <c r="J150" i="17" s="1"/>
  <c r="AB344" i="16"/>
  <c r="G150" i="17" s="1"/>
  <c r="AB749" i="16"/>
  <c r="G155" i="20" s="1"/>
  <c r="AD749" i="16"/>
  <c r="I155" i="20" s="1"/>
  <c r="X749" i="16"/>
  <c r="C155" i="20" s="1"/>
  <c r="Y749" i="16"/>
  <c r="D155" i="20" s="1"/>
  <c r="AF749" i="16"/>
  <c r="AC749" i="16"/>
  <c r="H155" i="20" s="1"/>
  <c r="Z749" i="16"/>
  <c r="E155" i="20" s="1"/>
  <c r="AE749" i="16"/>
  <c r="J155" i="20" s="1"/>
  <c r="AA749" i="16"/>
  <c r="F155" i="20" s="1"/>
  <c r="AB135" i="16"/>
  <c r="G141" i="18" s="1"/>
  <c r="X135" i="16"/>
  <c r="C141" i="18" s="1"/>
  <c r="Z135" i="16"/>
  <c r="E141" i="18" s="1"/>
  <c r="AE135" i="16"/>
  <c r="J141" i="18" s="1"/>
  <c r="AC135" i="16"/>
  <c r="H141" i="18" s="1"/>
  <c r="AF135" i="16"/>
  <c r="AA135" i="16"/>
  <c r="F141" i="18" s="1"/>
  <c r="Y135" i="16"/>
  <c r="D141" i="18" s="1"/>
  <c r="AD135" i="16"/>
  <c r="I141" i="18" s="1"/>
  <c r="AB123" i="16"/>
  <c r="G129" i="18" s="1"/>
  <c r="X123" i="16"/>
  <c r="C129" i="18" s="1"/>
  <c r="AA123" i="16"/>
  <c r="F129" i="18" s="1"/>
  <c r="AF123" i="16"/>
  <c r="AE123" i="16"/>
  <c r="J129" i="18" s="1"/>
  <c r="Z123" i="16"/>
  <c r="E129" i="18" s="1"/>
  <c r="AD123" i="16"/>
  <c r="I129" i="18" s="1"/>
  <c r="Y123" i="16"/>
  <c r="D129" i="18" s="1"/>
  <c r="AC123" i="16"/>
  <c r="H129" i="18" s="1"/>
  <c r="AC36" i="16"/>
  <c r="AF36" i="16"/>
  <c r="Y36" i="16"/>
  <c r="AD36" i="16"/>
  <c r="X36" i="16"/>
  <c r="AE36" i="16"/>
  <c r="J42" i="18" s="1"/>
  <c r="AA36" i="16"/>
  <c r="Z36" i="16"/>
  <c r="E42" i="18" s="1"/>
  <c r="AB36" i="16"/>
  <c r="Y595" i="16"/>
  <c r="D201" i="19" s="1"/>
  <c r="AE595" i="16"/>
  <c r="J201" i="19" s="1"/>
  <c r="AC595" i="16"/>
  <c r="H201" i="19" s="1"/>
  <c r="AB595" i="16"/>
  <c r="G201" i="19" s="1"/>
  <c r="AA595" i="16"/>
  <c r="F201" i="19" s="1"/>
  <c r="AD595" i="16"/>
  <c r="I201" i="19" s="1"/>
  <c r="AF595" i="16"/>
  <c r="Z595" i="16"/>
  <c r="E201" i="19" s="1"/>
  <c r="X595" i="16"/>
  <c r="C201" i="19" s="1"/>
  <c r="AD182" i="16"/>
  <c r="I188" i="18" s="1"/>
  <c r="AF544" i="16"/>
  <c r="AC544" i="16"/>
  <c r="H150" i="19" s="1"/>
  <c r="AB544" i="16"/>
  <c r="G150" i="19" s="1"/>
  <c r="X544" i="16"/>
  <c r="C150" i="19" s="1"/>
  <c r="AE544" i="16"/>
  <c r="J150" i="19" s="1"/>
  <c r="AD544" i="16"/>
  <c r="I150" i="19" s="1"/>
  <c r="AA544" i="16"/>
  <c r="F150" i="19" s="1"/>
  <c r="Z544" i="16"/>
  <c r="E150" i="19" s="1"/>
  <c r="Y544" i="16"/>
  <c r="D150" i="19" s="1"/>
  <c r="AC105" i="16"/>
  <c r="H111" i="18" s="1"/>
  <c r="AD105" i="16"/>
  <c r="I111" i="18" s="1"/>
  <c r="AB105" i="16"/>
  <c r="G111" i="18" s="1"/>
  <c r="AE105" i="16"/>
  <c r="J111" i="18" s="1"/>
  <c r="AF105" i="16"/>
  <c r="X105" i="16"/>
  <c r="C111" i="18" s="1"/>
  <c r="AA105" i="16"/>
  <c r="F111" i="18" s="1"/>
  <c r="Z105" i="16"/>
  <c r="E111" i="18" s="1"/>
  <c r="Y105" i="16"/>
  <c r="D111" i="18" s="1"/>
  <c r="AC533" i="16"/>
  <c r="H139" i="19" s="1"/>
  <c r="Y533" i="16"/>
  <c r="D139" i="19" s="1"/>
  <c r="AB533" i="16"/>
  <c r="G139" i="19" s="1"/>
  <c r="Z533" i="16"/>
  <c r="E139" i="19" s="1"/>
  <c r="AF533" i="16"/>
  <c r="AD533" i="16"/>
  <c r="I139" i="19" s="1"/>
  <c r="X533" i="16"/>
  <c r="C139" i="19" s="1"/>
  <c r="AA533" i="16"/>
  <c r="F139" i="19" s="1"/>
  <c r="AE533" i="16"/>
  <c r="J139" i="19" s="1"/>
  <c r="Y132" i="16"/>
  <c r="D138" i="18" s="1"/>
  <c r="AE132" i="16"/>
  <c r="J138" i="18" s="1"/>
  <c r="X132" i="16"/>
  <c r="C138" i="18" s="1"/>
  <c r="AD132" i="16"/>
  <c r="I138" i="18" s="1"/>
  <c r="Z132" i="16"/>
  <c r="E138" i="18" s="1"/>
  <c r="AC132" i="16"/>
  <c r="H138" i="18" s="1"/>
  <c r="AB132" i="16"/>
  <c r="G138" i="18" s="1"/>
  <c r="AA132" i="16"/>
  <c r="F138" i="18" s="1"/>
  <c r="AF132" i="16"/>
  <c r="AB178" i="16"/>
  <c r="G184" i="18" s="1"/>
  <c r="AA178" i="16"/>
  <c r="F184" i="18" s="1"/>
  <c r="Y178" i="16"/>
  <c r="D184" i="18" s="1"/>
  <c r="AE178" i="16"/>
  <c r="J184" i="18" s="1"/>
  <c r="Z178" i="16"/>
  <c r="E184" i="18" s="1"/>
  <c r="AD178" i="16"/>
  <c r="I184" i="18" s="1"/>
  <c r="AF178" i="16"/>
  <c r="AC178" i="16"/>
  <c r="H184" i="18" s="1"/>
  <c r="X178" i="16"/>
  <c r="C184" i="18" s="1"/>
  <c r="AD125" i="16"/>
  <c r="I131" i="18" s="1"/>
  <c r="Y125" i="16"/>
  <c r="D131" i="18" s="1"/>
  <c r="AA125" i="16"/>
  <c r="F131" i="18" s="1"/>
  <c r="AC125" i="16"/>
  <c r="H131" i="18" s="1"/>
  <c r="AB125" i="16"/>
  <c r="G131" i="18" s="1"/>
  <c r="X125" i="16"/>
  <c r="C131" i="18" s="1"/>
  <c r="AF125" i="16"/>
  <c r="Z125" i="16"/>
  <c r="E131" i="18" s="1"/>
  <c r="AE125" i="16"/>
  <c r="J131" i="18" s="1"/>
  <c r="Y362" i="16"/>
  <c r="D168" i="17" s="1"/>
  <c r="AF275" i="16"/>
  <c r="AA275" i="16"/>
  <c r="F81" i="17" s="1"/>
  <c r="X275" i="16"/>
  <c r="C81" i="17" s="1"/>
  <c r="AE275" i="16"/>
  <c r="J81" i="17" s="1"/>
  <c r="Z275" i="16"/>
  <c r="E81" i="17" s="1"/>
  <c r="AC275" i="16"/>
  <c r="H81" i="17" s="1"/>
  <c r="AD275" i="16"/>
  <c r="I81" i="17" s="1"/>
  <c r="Y275" i="16"/>
  <c r="D81" i="17" s="1"/>
  <c r="AD652" i="16"/>
  <c r="Y401" i="16"/>
  <c r="D207" i="17" s="1"/>
  <c r="AF401" i="16"/>
  <c r="AE401" i="16"/>
  <c r="J207" i="17" s="1"/>
  <c r="X401" i="16"/>
  <c r="C207" i="17" s="1"/>
  <c r="AD401" i="16"/>
  <c r="I207" i="17" s="1"/>
  <c r="AA401" i="16"/>
  <c r="F207" i="17" s="1"/>
  <c r="AC401" i="16"/>
  <c r="H207" i="17" s="1"/>
  <c r="Z401" i="16"/>
  <c r="E207" i="17" s="1"/>
  <c r="AB401" i="16"/>
  <c r="G207" i="17" s="1"/>
  <c r="AB73" i="16"/>
  <c r="G79" i="18" s="1"/>
  <c r="AA73" i="16"/>
  <c r="F79" i="18" s="1"/>
  <c r="AF73" i="16"/>
  <c r="Z73" i="16"/>
  <c r="E79" i="18" s="1"/>
  <c r="AE73" i="16"/>
  <c r="J79" i="18" s="1"/>
  <c r="X73" i="16"/>
  <c r="C79" i="18" s="1"/>
  <c r="Y73" i="16"/>
  <c r="D79" i="18" s="1"/>
  <c r="AC73" i="16"/>
  <c r="H79" i="18" s="1"/>
  <c r="AD73" i="16"/>
  <c r="I79" i="18" s="1"/>
  <c r="Y379" i="16"/>
  <c r="D185" i="17" s="1"/>
  <c r="AF656" i="16"/>
  <c r="AE656" i="16"/>
  <c r="J62" i="20" s="1"/>
  <c r="AB656" i="16"/>
  <c r="AD656" i="16"/>
  <c r="Z656" i="16"/>
  <c r="E62" i="20" s="1"/>
  <c r="X656" i="16"/>
  <c r="AA656" i="16"/>
  <c r="AC656" i="16"/>
  <c r="Y656" i="16"/>
  <c r="AC280" i="16"/>
  <c r="H86" i="17" s="1"/>
  <c r="AD280" i="16"/>
  <c r="I86" i="17" s="1"/>
  <c r="Z280" i="16"/>
  <c r="E86" i="17" s="1"/>
  <c r="X280" i="16"/>
  <c r="C86" i="17" s="1"/>
  <c r="AB280" i="16"/>
  <c r="G86" i="17" s="1"/>
  <c r="AE280" i="16"/>
  <c r="J86" i="17" s="1"/>
  <c r="AA280" i="16"/>
  <c r="F86" i="17" s="1"/>
  <c r="AF280" i="16"/>
  <c r="Y280" i="16"/>
  <c r="D86" i="17" s="1"/>
  <c r="AC693" i="16"/>
  <c r="H99" i="20" s="1"/>
  <c r="X693" i="16"/>
  <c r="C99" i="20" s="1"/>
  <c r="Z693" i="16"/>
  <c r="E99" i="20" s="1"/>
  <c r="AE693" i="16"/>
  <c r="J99" i="20" s="1"/>
  <c r="AF693" i="16"/>
  <c r="AA693" i="16"/>
  <c r="F99" i="20" s="1"/>
  <c r="AD693" i="16"/>
  <c r="I99" i="20" s="1"/>
  <c r="Y693" i="16"/>
  <c r="D99" i="20" s="1"/>
  <c r="AB693" i="16"/>
  <c r="G99" i="20" s="1"/>
  <c r="P51" i="16"/>
  <c r="AB156" i="16" l="1"/>
  <c r="G162" i="18" s="1"/>
  <c r="AC78" i="16"/>
  <c r="H84" i="18" s="1"/>
  <c r="Z379" i="16"/>
  <c r="E185" i="17" s="1"/>
  <c r="AA652" i="16"/>
  <c r="AF652" i="16"/>
  <c r="AC362" i="16"/>
  <c r="H168" i="17" s="1"/>
  <c r="Y182" i="16"/>
  <c r="D188" i="18" s="1"/>
  <c r="Y625" i="16"/>
  <c r="Z625" i="16"/>
  <c r="E31" i="20" s="1"/>
  <c r="AF49" i="16"/>
  <c r="AA446" i="16"/>
  <c r="AB116" i="16"/>
  <c r="G122" i="18" s="1"/>
  <c r="AD311" i="16"/>
  <c r="I117" i="17" s="1"/>
  <c r="X746" i="16"/>
  <c r="C152" i="20" s="1"/>
  <c r="Y761" i="16"/>
  <c r="D167" i="20" s="1"/>
  <c r="Y730" i="16"/>
  <c r="D136" i="20" s="1"/>
  <c r="AC404" i="16"/>
  <c r="AA477" i="16"/>
  <c r="F83" i="19" s="1"/>
  <c r="AA489" i="16"/>
  <c r="F95" i="19" s="1"/>
  <c r="Y103" i="16"/>
  <c r="D109" i="18" s="1"/>
  <c r="Z369" i="16"/>
  <c r="E175" i="17" s="1"/>
  <c r="AB205" i="16"/>
  <c r="AB685" i="16"/>
  <c r="G91" i="20" s="1"/>
  <c r="AF39" i="16"/>
  <c r="Z282" i="16"/>
  <c r="E88" i="17" s="1"/>
  <c r="AB783" i="16"/>
  <c r="G189" i="20" s="1"/>
  <c r="AF308" i="16"/>
  <c r="X180" i="16"/>
  <c r="C186" i="18" s="1"/>
  <c r="Y227" i="16"/>
  <c r="AB52" i="16"/>
  <c r="AC52" i="16"/>
  <c r="L44" i="8" s="1"/>
  <c r="AB404" i="16"/>
  <c r="AD625" i="16"/>
  <c r="Y311" i="16"/>
  <c r="D117" i="17" s="1"/>
  <c r="AE761" i="16"/>
  <c r="J167" i="20" s="1"/>
  <c r="X205" i="16"/>
  <c r="AE685" i="16"/>
  <c r="J91" i="20" s="1"/>
  <c r="Z39" i="16"/>
  <c r="E45" i="18" s="1"/>
  <c r="AA282" i="16"/>
  <c r="F88" i="17" s="1"/>
  <c r="Y783" i="16"/>
  <c r="D189" i="20" s="1"/>
  <c r="AD308" i="16"/>
  <c r="I114" i="17" s="1"/>
  <c r="Y180" i="16"/>
  <c r="D186" i="18" s="1"/>
  <c r="AB227" i="16"/>
  <c r="AD761" i="16"/>
  <c r="I167" i="20" s="1"/>
  <c r="AC205" i="16"/>
  <c r="Z685" i="16"/>
  <c r="E91" i="20" s="1"/>
  <c r="X39" i="16"/>
  <c r="C45" i="18" s="1"/>
  <c r="AF282" i="16"/>
  <c r="AE783" i="16"/>
  <c r="J189" i="20" s="1"/>
  <c r="AA180" i="16"/>
  <c r="F186" i="18" s="1"/>
  <c r="AE227" i="16"/>
  <c r="J33" i="17" s="1"/>
  <c r="X379" i="16"/>
  <c r="C185" i="17" s="1"/>
  <c r="AB362" i="16"/>
  <c r="G168" i="17" s="1"/>
  <c r="AE379" i="16"/>
  <c r="J185" i="17" s="1"/>
  <c r="AA379" i="16"/>
  <c r="F185" i="17" s="1"/>
  <c r="AE652" i="16"/>
  <c r="J58" i="20" s="1"/>
  <c r="AD362" i="16"/>
  <c r="I168" i="17" s="1"/>
  <c r="Z182" i="16"/>
  <c r="E188" i="18" s="1"/>
  <c r="X625" i="16"/>
  <c r="AE49" i="16"/>
  <c r="J55" i="18" s="1"/>
  <c r="AD446" i="16"/>
  <c r="AE446" i="16"/>
  <c r="J52" i="19" s="1"/>
  <c r="Z116" i="16"/>
  <c r="E122" i="18" s="1"/>
  <c r="B117" i="9" s="1"/>
  <c r="AA311" i="16"/>
  <c r="F117" i="17" s="1"/>
  <c r="AB746" i="16"/>
  <c r="G152" i="20" s="1"/>
  <c r="AF761" i="16"/>
  <c r="AE477" i="16"/>
  <c r="J83" i="19" s="1"/>
  <c r="AE489" i="16"/>
  <c r="J95" i="19" s="1"/>
  <c r="Z723" i="16"/>
  <c r="E129" i="20" s="1"/>
  <c r="AE103" i="16"/>
  <c r="J109" i="18" s="1"/>
  <c r="AE369" i="16"/>
  <c r="J175" i="17" s="1"/>
  <c r="AF205" i="16"/>
  <c r="Y205" i="16"/>
  <c r="AA685" i="16"/>
  <c r="F91" i="20" s="1"/>
  <c r="AC39" i="16"/>
  <c r="H45" i="18" s="1"/>
  <c r="AE39" i="16"/>
  <c r="J45" i="18" s="1"/>
  <c r="Y282" i="16"/>
  <c r="D88" i="17" s="1"/>
  <c r="AF783" i="16"/>
  <c r="AC9" i="16"/>
  <c r="H15" i="18" s="1"/>
  <c r="AC180" i="16"/>
  <c r="H186" i="18" s="1"/>
  <c r="AC227" i="16"/>
  <c r="AA227" i="16"/>
  <c r="J233" i="8" s="1"/>
  <c r="AB182" i="16"/>
  <c r="G188" i="18" s="1"/>
  <c r="AC625" i="16"/>
  <c r="AF730" i="16"/>
  <c r="Y51" i="16"/>
  <c r="AC652" i="16"/>
  <c r="L632" i="8" s="1"/>
  <c r="AA362" i="16"/>
  <c r="F168" i="17" s="1"/>
  <c r="AF362" i="16"/>
  <c r="AA182" i="16"/>
  <c r="F188" i="18" s="1"/>
  <c r="Y652" i="16"/>
  <c r="Z362" i="16"/>
  <c r="E168" i="17" s="1"/>
  <c r="AC182" i="16"/>
  <c r="H188" i="18" s="1"/>
  <c r="AA625" i="16"/>
  <c r="Z49" i="16"/>
  <c r="E55" i="18" s="1"/>
  <c r="Z446" i="16"/>
  <c r="E52" i="19" s="1"/>
  <c r="AE116" i="16"/>
  <c r="J122" i="18" s="1"/>
  <c r="Z311" i="16"/>
  <c r="E117" i="17" s="1"/>
  <c r="AA746" i="16"/>
  <c r="F152" i="20" s="1"/>
  <c r="Z761" i="16"/>
  <c r="E167" i="20" s="1"/>
  <c r="AF477" i="16"/>
  <c r="Z489" i="16"/>
  <c r="E95" i="19" s="1"/>
  <c r="X723" i="16"/>
  <c r="C129" i="20" s="1"/>
  <c r="AB369" i="16"/>
  <c r="G175" i="17" s="1"/>
  <c r="AD205" i="16"/>
  <c r="AD685" i="16"/>
  <c r="I91" i="20" s="1"/>
  <c r="AC685" i="16"/>
  <c r="H91" i="20" s="1"/>
  <c r="AB39" i="16"/>
  <c r="G45" i="18" s="1"/>
  <c r="AC783" i="16"/>
  <c r="H189" i="20" s="1"/>
  <c r="AF9" i="16"/>
  <c r="Y553" i="16"/>
  <c r="D159" i="19" s="1"/>
  <c r="AB180" i="16"/>
  <c r="G186" i="18" s="1"/>
  <c r="X227" i="16"/>
  <c r="AC110" i="16"/>
  <c r="H116" i="18" s="1"/>
  <c r="AB379" i="16"/>
  <c r="G185" i="17" s="1"/>
  <c r="X652" i="16"/>
  <c r="X362" i="16"/>
  <c r="C168" i="17" s="1"/>
  <c r="AC311" i="16"/>
  <c r="H117" i="17" s="1"/>
  <c r="AB652" i="16"/>
  <c r="G58" i="20" s="1"/>
  <c r="AE182" i="16"/>
  <c r="J188" i="18" s="1"/>
  <c r="X182" i="16"/>
  <c r="C188" i="18" s="1"/>
  <c r="AF625" i="16"/>
  <c r="AF311" i="16"/>
  <c r="AC379" i="16"/>
  <c r="H185" i="17" s="1"/>
  <c r="AD379" i="16"/>
  <c r="I185" i="17" s="1"/>
  <c r="X116" i="16"/>
  <c r="C122" i="18" s="1"/>
  <c r="AB311" i="16"/>
  <c r="G117" i="17" s="1"/>
  <c r="AD489" i="16"/>
  <c r="I95" i="19" s="1"/>
  <c r="AE723" i="16"/>
  <c r="J129" i="20" s="1"/>
  <c r="AF702" i="16"/>
  <c r="X783" i="16"/>
  <c r="C189" i="20" s="1"/>
  <c r="AA9" i="16"/>
  <c r="F15" i="18" s="1"/>
  <c r="AF759" i="16"/>
  <c r="AB468" i="16"/>
  <c r="G74" i="19" s="1"/>
  <c r="X245" i="16"/>
  <c r="C51" i="17" s="1"/>
  <c r="AC245" i="16"/>
  <c r="H51" i="17" s="1"/>
  <c r="AD215" i="16"/>
  <c r="I21" i="17" s="1"/>
  <c r="AD755" i="16"/>
  <c r="I161" i="20" s="1"/>
  <c r="AB437" i="16"/>
  <c r="AF437" i="16"/>
  <c r="Z682" i="16"/>
  <c r="E88" i="20" s="1"/>
  <c r="Y327" i="16"/>
  <c r="D133" i="17" s="1"/>
  <c r="AA255" i="16"/>
  <c r="F61" i="17" s="1"/>
  <c r="X50" i="16"/>
  <c r="AD638" i="16"/>
  <c r="X309" i="16"/>
  <c r="C115" i="17" s="1"/>
  <c r="Z558" i="16"/>
  <c r="E164" i="19" s="1"/>
  <c r="AA7" i="16"/>
  <c r="F13" i="18" s="1"/>
  <c r="X627" i="16"/>
  <c r="AB413" i="16"/>
  <c r="AD800" i="16"/>
  <c r="I206" i="20" s="1"/>
  <c r="AB321" i="16"/>
  <c r="G127" i="17" s="1"/>
  <c r="Y604" i="16"/>
  <c r="AE245" i="16"/>
  <c r="J51" i="17" s="1"/>
  <c r="AD511" i="16"/>
  <c r="I117" i="19" s="1"/>
  <c r="AC511" i="16"/>
  <c r="H117" i="19" s="1"/>
  <c r="AB215" i="16"/>
  <c r="G21" i="17" s="1"/>
  <c r="AC215" i="16"/>
  <c r="H21" i="17" s="1"/>
  <c r="AA755" i="16"/>
  <c r="F161" i="20" s="1"/>
  <c r="AA437" i="16"/>
  <c r="X682" i="16"/>
  <c r="C88" i="20" s="1"/>
  <c r="AA327" i="16"/>
  <c r="F133" i="17" s="1"/>
  <c r="AB255" i="16"/>
  <c r="G61" i="17" s="1"/>
  <c r="AC50" i="16"/>
  <c r="AB638" i="16"/>
  <c r="AA638" i="16"/>
  <c r="Z309" i="16"/>
  <c r="E115" i="17" s="1"/>
  <c r="B312" i="9" s="1"/>
  <c r="X558" i="16"/>
  <c r="C164" i="19" s="1"/>
  <c r="Y7" i="16"/>
  <c r="D13" i="18" s="1"/>
  <c r="AE7" i="16"/>
  <c r="J13" i="18" s="1"/>
  <c r="AA627" i="16"/>
  <c r="AD413" i="16"/>
  <c r="AB800" i="16"/>
  <c r="G206" i="20" s="1"/>
  <c r="X604" i="16"/>
  <c r="AA245" i="16"/>
  <c r="F51" i="17" s="1"/>
  <c r="Y511" i="16"/>
  <c r="D117" i="19" s="1"/>
  <c r="X215" i="16"/>
  <c r="C21" i="17" s="1"/>
  <c r="AF755" i="16"/>
  <c r="AC437" i="16"/>
  <c r="AD682" i="16"/>
  <c r="I88" i="20" s="1"/>
  <c r="AF327" i="16"/>
  <c r="AF255" i="16"/>
  <c r="AF50" i="16"/>
  <c r="Z638" i="16"/>
  <c r="E44" i="20" s="1"/>
  <c r="AF309" i="16"/>
  <c r="AF558" i="16"/>
  <c r="AF7" i="16"/>
  <c r="Z627" i="16"/>
  <c r="E33" i="20" s="1"/>
  <c r="AA800" i="16"/>
  <c r="F206" i="20" s="1"/>
  <c r="AC800" i="16"/>
  <c r="H206" i="20" s="1"/>
  <c r="AB50" i="16"/>
  <c r="K39" i="8" s="1"/>
  <c r="Y245" i="16"/>
  <c r="D51" i="17" s="1"/>
  <c r="Y215" i="16"/>
  <c r="D21" i="17" s="1"/>
  <c r="AE755" i="16"/>
  <c r="J161" i="20" s="1"/>
  <c r="AD437" i="16"/>
  <c r="AB682" i="16"/>
  <c r="G88" i="20" s="1"/>
  <c r="AD327" i="16"/>
  <c r="I133" i="17" s="1"/>
  <c r="Y255" i="16"/>
  <c r="D61" i="17" s="1"/>
  <c r="Y50" i="16"/>
  <c r="D56" i="18" s="1"/>
  <c r="B51" i="9" s="1"/>
  <c r="Y638" i="16"/>
  <c r="Y309" i="16"/>
  <c r="D115" i="17" s="1"/>
  <c r="AE558" i="16"/>
  <c r="J164" i="19" s="1"/>
  <c r="X7" i="16"/>
  <c r="C13" i="18" s="1"/>
  <c r="AC627" i="16"/>
  <c r="X800" i="16"/>
  <c r="C206" i="20" s="1"/>
  <c r="AB67" i="16"/>
  <c r="G73" i="18" s="1"/>
  <c r="AD245" i="16"/>
  <c r="I51" i="17" s="1"/>
  <c r="AA511" i="16"/>
  <c r="F117" i="19" s="1"/>
  <c r="AE215" i="16"/>
  <c r="J21" i="17" s="1"/>
  <c r="AB755" i="16"/>
  <c r="G161" i="20" s="1"/>
  <c r="AE437" i="16"/>
  <c r="J43" i="19" s="1"/>
  <c r="AA682" i="16"/>
  <c r="F88" i="20" s="1"/>
  <c r="AC682" i="16"/>
  <c r="H88" i="20" s="1"/>
  <c r="AC327" i="16"/>
  <c r="H133" i="17" s="1"/>
  <c r="X255" i="16"/>
  <c r="C61" i="17" s="1"/>
  <c r="AA50" i="16"/>
  <c r="AC638" i="16"/>
  <c r="AB309" i="16"/>
  <c r="G115" i="17" s="1"/>
  <c r="AB558" i="16"/>
  <c r="G164" i="19" s="1"/>
  <c r="AD7" i="16"/>
  <c r="I13" i="18" s="1"/>
  <c r="AE627" i="16"/>
  <c r="J33" i="20" s="1"/>
  <c r="AB627" i="16"/>
  <c r="AE800" i="16"/>
  <c r="J206" i="20" s="1"/>
  <c r="AF215" i="16"/>
  <c r="Y755" i="16"/>
  <c r="D161" i="20" s="1"/>
  <c r="X437" i="16"/>
  <c r="C43" i="19" s="1"/>
  <c r="AF682" i="16"/>
  <c r="AE327" i="16"/>
  <c r="J133" i="17" s="1"/>
  <c r="Z255" i="16"/>
  <c r="E61" i="17" s="1"/>
  <c r="Z50" i="16"/>
  <c r="E56" i="18" s="1"/>
  <c r="X638" i="16"/>
  <c r="C44" i="20" s="1"/>
  <c r="AD309" i="16"/>
  <c r="I115" i="17" s="1"/>
  <c r="AD558" i="16"/>
  <c r="I164" i="19" s="1"/>
  <c r="Z7" i="16"/>
  <c r="E13" i="18" s="1"/>
  <c r="B8" i="9" s="1"/>
  <c r="AD627" i="16"/>
  <c r="AF413" i="16"/>
  <c r="AF800" i="16"/>
  <c r="AD255" i="16"/>
  <c r="I61" i="17" s="1"/>
  <c r="AA413" i="16"/>
  <c r="F19" i="19" s="1"/>
  <c r="X67" i="16"/>
  <c r="C73" i="18" s="1"/>
  <c r="AA781" i="16"/>
  <c r="F187" i="20" s="1"/>
  <c r="AE781" i="16"/>
  <c r="J187" i="20" s="1"/>
  <c r="AB186" i="16"/>
  <c r="G192" i="18" s="1"/>
  <c r="AC305" i="16"/>
  <c r="H111" i="17" s="1"/>
  <c r="AB51" i="16"/>
  <c r="AC103" i="16"/>
  <c r="H109" i="18" s="1"/>
  <c r="X404" i="16"/>
  <c r="H429" i="8" s="1"/>
  <c r="AE484" i="16"/>
  <c r="J90" i="19" s="1"/>
  <c r="AF67" i="16"/>
  <c r="AE51" i="16"/>
  <c r="J57" i="18" s="1"/>
  <c r="AE110" i="16"/>
  <c r="J116" i="18" s="1"/>
  <c r="AF781" i="16"/>
  <c r="X504" i="16"/>
  <c r="C110" i="19" s="1"/>
  <c r="AC468" i="16"/>
  <c r="H74" i="19" s="1"/>
  <c r="AC484" i="16"/>
  <c r="H90" i="19" s="1"/>
  <c r="AA170" i="16"/>
  <c r="F176" i="18" s="1"/>
  <c r="B64" i="9"/>
  <c r="X170" i="16"/>
  <c r="C176" i="18" s="1"/>
  <c r="AC67" i="16"/>
  <c r="H73" i="18" s="1"/>
  <c r="AE67" i="16"/>
  <c r="J73" i="18" s="1"/>
  <c r="AD781" i="16"/>
  <c r="I187" i="20" s="1"/>
  <c r="X702" i="16"/>
  <c r="C108" i="20" s="1"/>
  <c r="AF134" i="16"/>
  <c r="AD72" i="16"/>
  <c r="I78" i="18" s="1"/>
  <c r="AC72" i="16"/>
  <c r="H78" i="18" s="1"/>
  <c r="AF396" i="16"/>
  <c r="Z15" i="16"/>
  <c r="E21" i="18" s="1"/>
  <c r="AD480" i="16"/>
  <c r="I86" i="19" s="1"/>
  <c r="X244" i="16"/>
  <c r="C50" i="17" s="1"/>
  <c r="AC244" i="16"/>
  <c r="H50" i="17" s="1"/>
  <c r="AF797" i="16"/>
  <c r="Z61" i="16"/>
  <c r="E67" i="18" s="1"/>
  <c r="AA510" i="16"/>
  <c r="F116" i="19" s="1"/>
  <c r="AA523" i="16"/>
  <c r="F129" i="19" s="1"/>
  <c r="AD757" i="16"/>
  <c r="I163" i="20" s="1"/>
  <c r="AC590" i="16"/>
  <c r="H196" i="19" s="1"/>
  <c r="AD765" i="16"/>
  <c r="I171" i="20" s="1"/>
  <c r="AF657" i="16"/>
  <c r="AD41" i="16"/>
  <c r="M32" i="8" s="1"/>
  <c r="AE408" i="16"/>
  <c r="J14" i="19" s="1"/>
  <c r="Z46" i="16"/>
  <c r="E52" i="18" s="1"/>
  <c r="AB655" i="16"/>
  <c r="K655" i="8" s="1"/>
  <c r="X697" i="16"/>
  <c r="C103" i="20" s="1"/>
  <c r="AE526" i="16"/>
  <c r="J132" i="19" s="1"/>
  <c r="AA526" i="16"/>
  <c r="F132" i="19" s="1"/>
  <c r="Y108" i="16"/>
  <c r="D114" i="18" s="1"/>
  <c r="X614" i="16"/>
  <c r="H645" i="8" s="1"/>
  <c r="AB147" i="16"/>
  <c r="G153" i="18" s="1"/>
  <c r="AB768" i="16"/>
  <c r="G174" i="20" s="1"/>
  <c r="Y753" i="16"/>
  <c r="D159" i="20" s="1"/>
  <c r="AF341" i="16"/>
  <c r="AE72" i="16"/>
  <c r="J78" i="18" s="1"/>
  <c r="X396" i="16"/>
  <c r="C202" i="17" s="1"/>
  <c r="Y15" i="16"/>
  <c r="Y480" i="16"/>
  <c r="D86" i="19" s="1"/>
  <c r="B485" i="9" s="1"/>
  <c r="Y244" i="16"/>
  <c r="D50" i="17" s="1"/>
  <c r="Y797" i="16"/>
  <c r="D203" i="20" s="1"/>
  <c r="AB61" i="16"/>
  <c r="G67" i="18" s="1"/>
  <c r="AA61" i="16"/>
  <c r="F67" i="18" s="1"/>
  <c r="Y510" i="16"/>
  <c r="D116" i="19" s="1"/>
  <c r="AD523" i="16"/>
  <c r="I129" i="19" s="1"/>
  <c r="Y757" i="16"/>
  <c r="D163" i="20" s="1"/>
  <c r="X590" i="16"/>
  <c r="C196" i="19" s="1"/>
  <c r="AD590" i="16"/>
  <c r="I196" i="19" s="1"/>
  <c r="AF765" i="16"/>
  <c r="AE657" i="16"/>
  <c r="J63" i="20" s="1"/>
  <c r="AC41" i="16"/>
  <c r="Y408" i="16"/>
  <c r="AB46" i="16"/>
  <c r="AF655" i="16"/>
  <c r="Y655" i="16"/>
  <c r="D61" i="20" s="1"/>
  <c r="B662" i="9" s="1"/>
  <c r="AE697" i="16"/>
  <c r="J103" i="20" s="1"/>
  <c r="Z526" i="16"/>
  <c r="E132" i="19" s="1"/>
  <c r="AE108" i="16"/>
  <c r="J114" i="18" s="1"/>
  <c r="AB108" i="16"/>
  <c r="G114" i="18" s="1"/>
  <c r="AD614" i="16"/>
  <c r="Y147" i="16"/>
  <c r="D153" i="18" s="1"/>
  <c r="Z768" i="16"/>
  <c r="E174" i="20" s="1"/>
  <c r="Z753" i="16"/>
  <c r="E159" i="20" s="1"/>
  <c r="AD341" i="16"/>
  <c r="I147" i="17" s="1"/>
  <c r="AF72" i="16"/>
  <c r="AE396" i="16"/>
  <c r="J202" i="17" s="1"/>
  <c r="AC15" i="16"/>
  <c r="Z480" i="16"/>
  <c r="E86" i="19" s="1"/>
  <c r="AB244" i="16"/>
  <c r="G50" i="17" s="1"/>
  <c r="AE797" i="16"/>
  <c r="J203" i="20" s="1"/>
  <c r="Y61" i="16"/>
  <c r="D67" i="18" s="1"/>
  <c r="AE510" i="16"/>
  <c r="J116" i="19" s="1"/>
  <c r="Z523" i="16"/>
  <c r="E129" i="19" s="1"/>
  <c r="AA757" i="16"/>
  <c r="F163" i="20" s="1"/>
  <c r="Y590" i="16"/>
  <c r="D196" i="19" s="1"/>
  <c r="AA765" i="16"/>
  <c r="F171" i="20" s="1"/>
  <c r="Y497" i="16"/>
  <c r="D103" i="19" s="1"/>
  <c r="AB657" i="16"/>
  <c r="AE41" i="16"/>
  <c r="J47" i="18" s="1"/>
  <c r="Y41" i="16"/>
  <c r="X408" i="16"/>
  <c r="AA46" i="16"/>
  <c r="F52" i="18" s="1"/>
  <c r="AA655" i="16"/>
  <c r="AB697" i="16"/>
  <c r="G103" i="20" s="1"/>
  <c r="X526" i="16"/>
  <c r="C132" i="19" s="1"/>
  <c r="Z108" i="16"/>
  <c r="E114" i="18" s="1"/>
  <c r="AB614" i="16"/>
  <c r="G20" i="20" s="1"/>
  <c r="AA614" i="16"/>
  <c r="AF147" i="16"/>
  <c r="AD768" i="16"/>
  <c r="I174" i="20" s="1"/>
  <c r="X753" i="16"/>
  <c r="C159" i="20" s="1"/>
  <c r="AE341" i="16"/>
  <c r="J147" i="17" s="1"/>
  <c r="Z396" i="16"/>
  <c r="E202" i="17" s="1"/>
  <c r="AD15" i="16"/>
  <c r="AD797" i="16"/>
  <c r="I203" i="20" s="1"/>
  <c r="AC61" i="16"/>
  <c r="H67" i="18" s="1"/>
  <c r="AB510" i="16"/>
  <c r="G116" i="19" s="1"/>
  <c r="AC510" i="16"/>
  <c r="H116" i="19" s="1"/>
  <c r="X523" i="16"/>
  <c r="C129" i="19" s="1"/>
  <c r="Z657" i="16"/>
  <c r="E63" i="20" s="1"/>
  <c r="AC657" i="16"/>
  <c r="Z41" i="16"/>
  <c r="E47" i="18" s="1"/>
  <c r="AB408" i="16"/>
  <c r="AC655" i="16"/>
  <c r="AA697" i="16"/>
  <c r="F103" i="20" s="1"/>
  <c r="Y697" i="16"/>
  <c r="D103" i="20" s="1"/>
  <c r="B704" i="9" s="1"/>
  <c r="AB526" i="16"/>
  <c r="G132" i="19" s="1"/>
  <c r="X108" i="16"/>
  <c r="C114" i="18" s="1"/>
  <c r="AC614" i="16"/>
  <c r="Z147" i="16"/>
  <c r="E153" i="18" s="1"/>
  <c r="AA768" i="16"/>
  <c r="F174" i="20" s="1"/>
  <c r="Y768" i="16"/>
  <c r="D174" i="20" s="1"/>
  <c r="AD753" i="16"/>
  <c r="I159" i="20" s="1"/>
  <c r="AA341" i="16"/>
  <c r="F147" i="17" s="1"/>
  <c r="AC396" i="16"/>
  <c r="H202" i="17" s="1"/>
  <c r="AB15" i="16"/>
  <c r="AB480" i="16"/>
  <c r="G86" i="19" s="1"/>
  <c r="AF480" i="16"/>
  <c r="Z244" i="16"/>
  <c r="E50" i="17" s="1"/>
  <c r="B247" i="9" s="1"/>
  <c r="X797" i="16"/>
  <c r="C203" i="20" s="1"/>
  <c r="AE61" i="16"/>
  <c r="J67" i="18" s="1"/>
  <c r="AF510" i="16"/>
  <c r="AF523" i="16"/>
  <c r="AC757" i="16"/>
  <c r="H163" i="20" s="1"/>
  <c r="AA590" i="16"/>
  <c r="F196" i="19" s="1"/>
  <c r="AC765" i="16"/>
  <c r="H171" i="20" s="1"/>
  <c r="Y657" i="16"/>
  <c r="D63" i="20" s="1"/>
  <c r="B664" i="9" s="1"/>
  <c r="AF41" i="16"/>
  <c r="AC408" i="16"/>
  <c r="Z408" i="16"/>
  <c r="E14" i="19" s="1"/>
  <c r="AE46" i="16"/>
  <c r="J52" i="18" s="1"/>
  <c r="AD655" i="16"/>
  <c r="AD697" i="16"/>
  <c r="I103" i="20" s="1"/>
  <c r="Y526" i="16"/>
  <c r="D132" i="19" s="1"/>
  <c r="AF108" i="16"/>
  <c r="AE614" i="16"/>
  <c r="J20" i="20" s="1"/>
  <c r="AA147" i="16"/>
  <c r="F153" i="18" s="1"/>
  <c r="X147" i="16"/>
  <c r="C153" i="18" s="1"/>
  <c r="AE768" i="16"/>
  <c r="J174" i="20" s="1"/>
  <c r="AB753" i="16"/>
  <c r="G159" i="20" s="1"/>
  <c r="X341" i="16"/>
  <c r="C147" i="17" s="1"/>
  <c r="AA657" i="16"/>
  <c r="AB41" i="16"/>
  <c r="G47" i="18" s="1"/>
  <c r="AF408" i="16"/>
  <c r="AC46" i="16"/>
  <c r="X655" i="16"/>
  <c r="H655" i="8" s="1"/>
  <c r="AC697" i="16"/>
  <c r="H103" i="20" s="1"/>
  <c r="AD526" i="16"/>
  <c r="I132" i="19" s="1"/>
  <c r="AD108" i="16"/>
  <c r="I114" i="18" s="1"/>
  <c r="AF614" i="16"/>
  <c r="AD147" i="16"/>
  <c r="I153" i="18" s="1"/>
  <c r="X768" i="16"/>
  <c r="C174" i="20" s="1"/>
  <c r="AA753" i="16"/>
  <c r="F159" i="20" s="1"/>
  <c r="AC753" i="16"/>
  <c r="H159" i="20" s="1"/>
  <c r="Z341" i="16"/>
  <c r="E147" i="17" s="1"/>
  <c r="AB341" i="16"/>
  <c r="G147" i="17" s="1"/>
  <c r="AA396" i="16"/>
  <c r="F202" i="17" s="1"/>
  <c r="AE15" i="16"/>
  <c r="J21" i="18" s="1"/>
  <c r="AA797" i="16"/>
  <c r="F203" i="20" s="1"/>
  <c r="AB709" i="16"/>
  <c r="G115" i="20" s="1"/>
  <c r="AC186" i="16"/>
  <c r="H192" i="18" s="1"/>
  <c r="AC134" i="16"/>
  <c r="H140" i="18" s="1"/>
  <c r="AC761" i="16"/>
  <c r="H167" i="20" s="1"/>
  <c r="Z730" i="16"/>
  <c r="E136" i="20" s="1"/>
  <c r="AD730" i="16"/>
  <c r="I136" i="20" s="1"/>
  <c r="AF404" i="16"/>
  <c r="Y723" i="16"/>
  <c r="D129" i="20" s="1"/>
  <c r="B730" i="9" s="1"/>
  <c r="AF103" i="16"/>
  <c r="AF484" i="16"/>
  <c r="AB484" i="16"/>
  <c r="G90" i="19" s="1"/>
  <c r="Z702" i="16"/>
  <c r="E108" i="20" s="1"/>
  <c r="Z170" i="16"/>
  <c r="E176" i="18" s="1"/>
  <c r="Z308" i="16"/>
  <c r="E114" i="17" s="1"/>
  <c r="X9" i="16"/>
  <c r="C15" i="18" s="1"/>
  <c r="X151" i="16"/>
  <c r="C157" i="18" s="1"/>
  <c r="AA151" i="16"/>
  <c r="F157" i="18" s="1"/>
  <c r="X51" i="16"/>
  <c r="Z110" i="16"/>
  <c r="E116" i="18" s="1"/>
  <c r="B111" i="9" s="1"/>
  <c r="AC789" i="16"/>
  <c r="H195" i="20" s="1"/>
  <c r="AA710" i="16"/>
  <c r="F116" i="20" s="1"/>
  <c r="X134" i="16"/>
  <c r="C140" i="18" s="1"/>
  <c r="Y468" i="16"/>
  <c r="D74" i="19" s="1"/>
  <c r="X311" i="16"/>
  <c r="C117" i="17" s="1"/>
  <c r="X761" i="16"/>
  <c r="C167" i="20" s="1"/>
  <c r="AB761" i="16"/>
  <c r="G167" i="20" s="1"/>
  <c r="AE730" i="16"/>
  <c r="J136" i="20" s="1"/>
  <c r="Z404" i="16"/>
  <c r="E10" i="19" s="1"/>
  <c r="AC723" i="16"/>
  <c r="H129" i="20" s="1"/>
  <c r="Z103" i="16"/>
  <c r="E109" i="18" s="1"/>
  <c r="X103" i="16"/>
  <c r="C109" i="18" s="1"/>
  <c r="AA484" i="16"/>
  <c r="F90" i="19" s="1"/>
  <c r="AD702" i="16"/>
  <c r="I108" i="20" s="1"/>
  <c r="AB170" i="16"/>
  <c r="G176" i="18" s="1"/>
  <c r="AE308" i="16"/>
  <c r="J114" i="17" s="1"/>
  <c r="AE9" i="16"/>
  <c r="J15" i="18" s="1"/>
  <c r="AB151" i="16"/>
  <c r="G157" i="18" s="1"/>
  <c r="AA51" i="16"/>
  <c r="AF110" i="16"/>
  <c r="Z51" i="16"/>
  <c r="E57" i="18" s="1"/>
  <c r="AD789" i="16"/>
  <c r="I195" i="20" s="1"/>
  <c r="AF710" i="16"/>
  <c r="Z134" i="16"/>
  <c r="E140" i="18" s="1"/>
  <c r="X468" i="16"/>
  <c r="C74" i="19" s="1"/>
  <c r="AC730" i="16"/>
  <c r="H136" i="20" s="1"/>
  <c r="AE404" i="16"/>
  <c r="J10" i="19" s="1"/>
  <c r="Z484" i="16"/>
  <c r="E90" i="19" s="1"/>
  <c r="B489" i="9" s="1"/>
  <c r="AA702" i="16"/>
  <c r="F108" i="20" s="1"/>
  <c r="AC702" i="16"/>
  <c r="H108" i="20" s="1"/>
  <c r="AD170" i="16"/>
  <c r="I176" i="18" s="1"/>
  <c r="AA308" i="16"/>
  <c r="F114" i="17" s="1"/>
  <c r="AD9" i="16"/>
  <c r="I15" i="18" s="1"/>
  <c r="AD51" i="16"/>
  <c r="Y110" i="16"/>
  <c r="D116" i="18" s="1"/>
  <c r="AF789" i="16"/>
  <c r="Z710" i="16"/>
  <c r="E116" i="20" s="1"/>
  <c r="B717" i="9" s="1"/>
  <c r="AE134" i="16"/>
  <c r="J140" i="18" s="1"/>
  <c r="AE468" i="16"/>
  <c r="J74" i="19" s="1"/>
  <c r="AA468" i="16"/>
  <c r="F74" i="19" s="1"/>
  <c r="AA730" i="16"/>
  <c r="F136" i="20" s="1"/>
  <c r="Y404" i="16"/>
  <c r="X484" i="16"/>
  <c r="C90" i="19" s="1"/>
  <c r="AB702" i="16"/>
  <c r="G108" i="20" s="1"/>
  <c r="AF170" i="16"/>
  <c r="Y308" i="16"/>
  <c r="D114" i="17" s="1"/>
  <c r="AB9" i="16"/>
  <c r="G15" i="18" s="1"/>
  <c r="AF151" i="16"/>
  <c r="AC51" i="16"/>
  <c r="AA110" i="16"/>
  <c r="F116" i="18" s="1"/>
  <c r="AE789" i="16"/>
  <c r="J195" i="20" s="1"/>
  <c r="AB710" i="16"/>
  <c r="G116" i="20" s="1"/>
  <c r="Y134" i="16"/>
  <c r="D140" i="18" s="1"/>
  <c r="Z468" i="16"/>
  <c r="E74" i="19" s="1"/>
  <c r="X730" i="16"/>
  <c r="C136" i="20" s="1"/>
  <c r="AA404" i="16"/>
  <c r="J429" i="8" s="1"/>
  <c r="AD484" i="16"/>
  <c r="I90" i="19" s="1"/>
  <c r="AE702" i="16"/>
  <c r="J108" i="20" s="1"/>
  <c r="AC170" i="16"/>
  <c r="H176" i="18" s="1"/>
  <c r="X308" i="16"/>
  <c r="C114" i="17" s="1"/>
  <c r="Z9" i="16"/>
  <c r="E15" i="18" s="1"/>
  <c r="B10" i="9" s="1"/>
  <c r="AD151" i="16"/>
  <c r="I157" i="18" s="1"/>
  <c r="AD110" i="16"/>
  <c r="I116" i="18" s="1"/>
  <c r="AB789" i="16"/>
  <c r="G195" i="20" s="1"/>
  <c r="Y710" i="16"/>
  <c r="D116" i="20" s="1"/>
  <c r="AD134" i="16"/>
  <c r="I140" i="18" s="1"/>
  <c r="AF468" i="16"/>
  <c r="AE170" i="16"/>
  <c r="J176" i="18" s="1"/>
  <c r="AB308" i="16"/>
  <c r="G114" i="17" s="1"/>
  <c r="X110" i="16"/>
  <c r="C116" i="18" s="1"/>
  <c r="AA789" i="16"/>
  <c r="F195" i="20" s="1"/>
  <c r="AB762" i="16"/>
  <c r="G168" i="20" s="1"/>
  <c r="AB134" i="16"/>
  <c r="G140" i="18" s="1"/>
  <c r="B581" i="9"/>
  <c r="B98" i="9"/>
  <c r="B499" i="9"/>
  <c r="Z553" i="16"/>
  <c r="E159" i="19" s="1"/>
  <c r="AA759" i="16"/>
  <c r="F165" i="20" s="1"/>
  <c r="Y762" i="16"/>
  <c r="D168" i="20" s="1"/>
  <c r="AC762" i="16"/>
  <c r="H168" i="20" s="1"/>
  <c r="AD553" i="16"/>
  <c r="I159" i="19" s="1"/>
  <c r="AB759" i="16"/>
  <c r="G165" i="20" s="1"/>
  <c r="X762" i="16"/>
  <c r="C168" i="20" s="1"/>
  <c r="X305" i="16"/>
  <c r="C111" i="17" s="1"/>
  <c r="X282" i="16"/>
  <c r="C88" i="17" s="1"/>
  <c r="X553" i="16"/>
  <c r="C159" i="19" s="1"/>
  <c r="Z759" i="16"/>
  <c r="E165" i="20" s="1"/>
  <c r="AF180" i="16"/>
  <c r="AA762" i="16"/>
  <c r="F168" i="20" s="1"/>
  <c r="AA305" i="16"/>
  <c r="F111" i="17" s="1"/>
  <c r="AE333" i="16"/>
  <c r="J139" i="17" s="1"/>
  <c r="AB553" i="16"/>
  <c r="G159" i="19" s="1"/>
  <c r="Y759" i="16"/>
  <c r="D165" i="20" s="1"/>
  <c r="B766" i="9" s="1"/>
  <c r="Z762" i="16"/>
  <c r="E168" i="20" s="1"/>
  <c r="AB305" i="16"/>
  <c r="G111" i="17" s="1"/>
  <c r="AF305" i="16"/>
  <c r="AB282" i="16"/>
  <c r="G88" i="17" s="1"/>
  <c r="AF553" i="16"/>
  <c r="AD759" i="16"/>
  <c r="I165" i="20" s="1"/>
  <c r="Z180" i="16"/>
  <c r="E186" i="18" s="1"/>
  <c r="AF762" i="16"/>
  <c r="Y305" i="16"/>
  <c r="D111" i="17" s="1"/>
  <c r="B308" i="9" s="1"/>
  <c r="AC553" i="16"/>
  <c r="H159" i="19" s="1"/>
  <c r="X759" i="16"/>
  <c r="C165" i="20" s="1"/>
  <c r="AD180" i="16"/>
  <c r="I186" i="18" s="1"/>
  <c r="AD762" i="16"/>
  <c r="I168" i="20" s="1"/>
  <c r="AE305" i="16"/>
  <c r="J111" i="17" s="1"/>
  <c r="B184" i="9"/>
  <c r="AE282" i="16"/>
  <c r="J88" i="17" s="1"/>
  <c r="AE553" i="16"/>
  <c r="J159" i="19" s="1"/>
  <c r="AC759" i="16"/>
  <c r="H165" i="20" s="1"/>
  <c r="B363" i="9"/>
  <c r="B551" i="9"/>
  <c r="B382" i="9"/>
  <c r="B800" i="9"/>
  <c r="B160" i="9"/>
  <c r="B510" i="9"/>
  <c r="Z413" i="16"/>
  <c r="E19" i="19" s="1"/>
  <c r="AC229" i="16"/>
  <c r="L215" i="8" s="1"/>
  <c r="X229" i="16"/>
  <c r="B710" i="9"/>
  <c r="B299" i="9"/>
  <c r="AE413" i="16"/>
  <c r="J19" i="19" s="1"/>
  <c r="AA229" i="16"/>
  <c r="F35" i="17" s="1"/>
  <c r="B448" i="9"/>
  <c r="B464" i="9"/>
  <c r="B641" i="9"/>
  <c r="AF229" i="16"/>
  <c r="AB229" i="16"/>
  <c r="K215" i="8" s="1"/>
  <c r="AC413" i="16"/>
  <c r="L417" i="8" s="1"/>
  <c r="Y229" i="16"/>
  <c r="D35" i="17" s="1"/>
  <c r="Z229" i="16"/>
  <c r="E35" i="17" s="1"/>
  <c r="B126" i="9"/>
  <c r="B179" i="9"/>
  <c r="B432" i="9"/>
  <c r="B438" i="9"/>
  <c r="B327" i="9"/>
  <c r="B253" i="9"/>
  <c r="B698" i="9"/>
  <c r="B303" i="9"/>
  <c r="B778" i="9"/>
  <c r="B355" i="9"/>
  <c r="B274" i="9"/>
  <c r="B81" i="9"/>
  <c r="B246" i="9"/>
  <c r="B787" i="9"/>
  <c r="B182" i="9"/>
  <c r="B555" i="9"/>
  <c r="B548" i="9"/>
  <c r="B534" i="9"/>
  <c r="B782" i="9"/>
  <c r="B585" i="9"/>
  <c r="B755" i="9"/>
  <c r="B346" i="9"/>
  <c r="B561" i="9"/>
  <c r="B480" i="9"/>
  <c r="B789" i="9"/>
  <c r="B512" i="9"/>
  <c r="B751" i="9"/>
  <c r="B350" i="9"/>
  <c r="B114" i="9"/>
  <c r="B199" i="9"/>
  <c r="B587" i="9"/>
  <c r="B293" i="9"/>
  <c r="B347" i="9"/>
  <c r="B626" i="9"/>
  <c r="AF333" i="16"/>
  <c r="B189" i="9"/>
  <c r="Y333" i="16"/>
  <c r="D139" i="17" s="1"/>
  <c r="B736" i="9"/>
  <c r="Z333" i="16"/>
  <c r="E139" i="17" s="1"/>
  <c r="B140" i="9"/>
  <c r="AB333" i="16"/>
  <c r="G139" i="17" s="1"/>
  <c r="AD333" i="16"/>
  <c r="I139" i="17" s="1"/>
  <c r="B774" i="9"/>
  <c r="B352" i="9"/>
  <c r="B560" i="9"/>
  <c r="X333" i="16"/>
  <c r="C139" i="17" s="1"/>
  <c r="B124" i="9"/>
  <c r="AA333" i="16"/>
  <c r="F139" i="17" s="1"/>
  <c r="B191" i="9"/>
  <c r="B348" i="9"/>
  <c r="B395" i="9"/>
  <c r="B122" i="9"/>
  <c r="B313" i="9"/>
  <c r="B60" i="9"/>
  <c r="B194" i="9"/>
  <c r="B517" i="9"/>
  <c r="B758" i="9"/>
  <c r="B286" i="9"/>
  <c r="B169" i="9"/>
  <c r="B150" i="9"/>
  <c r="B599" i="9"/>
  <c r="B320" i="9"/>
  <c r="B324" i="9"/>
  <c r="B257" i="9"/>
  <c r="B185" i="9"/>
  <c r="B536" i="9"/>
  <c r="B92" i="9"/>
  <c r="B295" i="9"/>
  <c r="B461" i="9"/>
  <c r="B458" i="9"/>
  <c r="B468" i="9"/>
  <c r="B684" i="9"/>
  <c r="B305" i="9"/>
  <c r="B471" i="9"/>
  <c r="B321" i="9"/>
  <c r="B737" i="9"/>
  <c r="B482" i="9"/>
  <c r="B462" i="9"/>
  <c r="B671" i="9"/>
  <c r="B40" i="9"/>
  <c r="B537" i="9"/>
  <c r="B76" i="9"/>
  <c r="B94" i="9"/>
  <c r="B248" i="9"/>
  <c r="B332" i="9"/>
  <c r="B596" i="9"/>
  <c r="B678" i="9"/>
  <c r="B341" i="9"/>
  <c r="B553" i="9"/>
  <c r="B715" i="9"/>
  <c r="B275" i="9"/>
  <c r="B343" i="9"/>
  <c r="B677" i="9"/>
  <c r="B396" i="9"/>
  <c r="B105" i="9"/>
  <c r="B456" i="9"/>
  <c r="B673" i="9"/>
  <c r="B380" i="9"/>
  <c r="B540" i="9"/>
  <c r="B720" i="9"/>
  <c r="B338" i="9"/>
  <c r="B167" i="9"/>
  <c r="B454" i="9"/>
  <c r="B702" i="9"/>
  <c r="B700" i="9"/>
  <c r="B756" i="9"/>
  <c r="B57" i="9"/>
  <c r="B71" i="9"/>
  <c r="B567" i="9"/>
  <c r="B180" i="9"/>
  <c r="B326" i="9"/>
  <c r="B132" i="9"/>
  <c r="B701" i="9"/>
  <c r="B375" i="9"/>
  <c r="B733" i="9"/>
  <c r="B130" i="9"/>
  <c r="B427" i="9"/>
  <c r="B476" i="9"/>
  <c r="B513" i="9"/>
  <c r="B372" i="9"/>
  <c r="B570" i="9"/>
  <c r="B376" i="9"/>
  <c r="B61" i="9"/>
  <c r="B134" i="9"/>
  <c r="B528" i="9"/>
  <c r="B280" i="9"/>
  <c r="B576" i="9"/>
  <c r="B535" i="9"/>
  <c r="B511" i="9"/>
  <c r="B718" i="9"/>
  <c r="B374" i="9"/>
  <c r="B522" i="9"/>
  <c r="B78" i="9"/>
  <c r="B112" i="9"/>
  <c r="B776" i="9"/>
  <c r="B554" i="9"/>
  <c r="B705" i="9"/>
  <c r="B121" i="9"/>
  <c r="B564" i="9"/>
  <c r="B104" i="9"/>
  <c r="B770" i="9"/>
  <c r="B193" i="9"/>
  <c r="B365" i="9"/>
  <c r="B6" i="9"/>
  <c r="B602" i="9"/>
  <c r="B249" i="9"/>
  <c r="B765" i="9"/>
  <c r="B488" i="9"/>
  <c r="B524" i="9"/>
  <c r="B138" i="9"/>
  <c r="B351" i="9"/>
  <c r="B66" i="9"/>
  <c r="B125" i="9"/>
  <c r="B304" i="9"/>
  <c r="B100" i="9"/>
  <c r="B386" i="9"/>
  <c r="B697" i="9"/>
  <c r="B152" i="9"/>
  <c r="B725" i="9"/>
  <c r="B404" i="9"/>
  <c r="B106" i="9"/>
  <c r="B266" i="9"/>
  <c r="B539" i="9"/>
  <c r="B771" i="9"/>
  <c r="B159" i="9"/>
  <c r="B588" i="9"/>
  <c r="B379" i="9"/>
  <c r="B501" i="9"/>
  <c r="B496" i="9"/>
  <c r="B723" i="9"/>
  <c r="B740" i="9"/>
  <c r="B255" i="9"/>
  <c r="B83" i="9"/>
  <c r="B93" i="9"/>
  <c r="B358" i="9"/>
  <c r="B163" i="9"/>
  <c r="B682" i="9"/>
  <c r="B397" i="9"/>
  <c r="B271" i="9"/>
  <c r="B317" i="9"/>
  <c r="B123" i="9"/>
  <c r="B262" i="9"/>
  <c r="B479" i="9"/>
  <c r="B333" i="9"/>
  <c r="B483" i="9"/>
  <c r="B732" i="9"/>
  <c r="B754" i="9"/>
  <c r="B80" i="9"/>
  <c r="B763" i="9"/>
  <c r="B672" i="9"/>
  <c r="B344" i="9"/>
  <c r="B278" i="9"/>
  <c r="B785" i="9"/>
  <c r="B401" i="9"/>
  <c r="B318" i="9"/>
  <c r="B748" i="9"/>
  <c r="B143" i="9"/>
  <c r="B264" i="9"/>
  <c r="B519" i="9"/>
  <c r="B695" i="9"/>
  <c r="B306" i="9"/>
  <c r="B781" i="9"/>
  <c r="B172" i="9"/>
  <c r="B743" i="9"/>
  <c r="B738" i="9"/>
  <c r="B370" i="9"/>
  <c r="B294" i="9"/>
  <c r="B465" i="9"/>
  <c r="B153" i="9"/>
  <c r="B119" i="9"/>
  <c r="B103" i="9"/>
  <c r="B362" i="9"/>
  <c r="B475" i="9"/>
  <c r="B174" i="9"/>
  <c r="B552" i="9"/>
  <c r="B729" i="9"/>
  <c r="B364" i="9"/>
  <c r="B389" i="9"/>
  <c r="B110" i="9"/>
  <c r="B291" i="9"/>
  <c r="B687" i="9"/>
  <c r="B329" i="9"/>
  <c r="B543" i="9"/>
  <c r="B709" i="9"/>
  <c r="B762" i="9"/>
  <c r="B154" i="9"/>
  <c r="B156" i="9"/>
  <c r="B563" i="9"/>
  <c r="B131" i="9"/>
  <c r="B197" i="9"/>
  <c r="B168" i="9"/>
  <c r="B58" i="9"/>
  <c r="B805" i="9"/>
  <c r="B68" i="9"/>
  <c r="B686" i="9"/>
  <c r="B302" i="9"/>
  <c r="B600" i="9"/>
  <c r="B164" i="9"/>
  <c r="B707" i="9"/>
  <c r="B292" i="9"/>
  <c r="B497" i="9"/>
  <c r="B574" i="9"/>
  <c r="B591" i="9"/>
  <c r="B201" i="9"/>
  <c r="B568" i="9"/>
  <c r="B798" i="9"/>
  <c r="B569" i="9"/>
  <c r="B529" i="9"/>
  <c r="B688" i="9"/>
  <c r="B796" i="9"/>
  <c r="B142" i="9"/>
  <c r="B521" i="9"/>
  <c r="B70" i="9"/>
  <c r="B269" i="9"/>
  <c r="B752" i="9"/>
  <c r="B307" i="9"/>
  <c r="B455" i="9"/>
  <c r="B746" i="9"/>
  <c r="B214" i="9"/>
  <c r="B749" i="9"/>
  <c r="B367" i="9"/>
  <c r="B530" i="9"/>
  <c r="B339" i="9"/>
  <c r="B322" i="9"/>
  <c r="B578" i="9"/>
  <c r="B357" i="9"/>
  <c r="B218" i="9"/>
  <c r="B63" i="9"/>
  <c r="B719" i="9"/>
  <c r="B772" i="9"/>
  <c r="B113" i="9"/>
  <c r="B158" i="9"/>
  <c r="B400" i="9"/>
  <c r="B694" i="9"/>
  <c r="B171" i="9"/>
  <c r="B288" i="9"/>
  <c r="B601" i="9"/>
  <c r="B267" i="9"/>
  <c r="B712" i="9"/>
  <c r="D57" i="18"/>
  <c r="H654" i="8"/>
  <c r="C41" i="20"/>
  <c r="H667" i="8"/>
  <c r="C10" i="20"/>
  <c r="K652" i="8"/>
  <c r="G57" i="20"/>
  <c r="G46" i="17"/>
  <c r="K239" i="8"/>
  <c r="H425" i="8"/>
  <c r="C22" i="19"/>
  <c r="L440" i="8"/>
  <c r="H44" i="19"/>
  <c r="J657" i="8"/>
  <c r="F62" i="20"/>
  <c r="H657" i="8"/>
  <c r="C62" i="20"/>
  <c r="C58" i="20"/>
  <c r="H632" i="8"/>
  <c r="B74" i="9"/>
  <c r="J632" i="8"/>
  <c r="F58" i="20"/>
  <c r="B549" i="9"/>
  <c r="B183" i="9"/>
  <c r="M43" i="8"/>
  <c r="I42" i="18"/>
  <c r="B490" i="9"/>
  <c r="J430" i="8"/>
  <c r="F11" i="19"/>
  <c r="H36" i="8"/>
  <c r="C12" i="18"/>
  <c r="M619" i="8"/>
  <c r="I50" i="20"/>
  <c r="B680" i="9"/>
  <c r="D13" i="20"/>
  <c r="B614" i="9" s="1"/>
  <c r="I651" i="8"/>
  <c r="H618" i="8"/>
  <c r="C18" i="20"/>
  <c r="D41" i="17"/>
  <c r="B238" i="9" s="1"/>
  <c r="I218" i="8"/>
  <c r="F10" i="17"/>
  <c r="J223" i="8"/>
  <c r="H441" i="8"/>
  <c r="C35" i="19"/>
  <c r="B85" i="9"/>
  <c r="H50" i="8"/>
  <c r="C27" i="18"/>
  <c r="K421" i="8"/>
  <c r="G42" i="19"/>
  <c r="K634" i="8"/>
  <c r="G59" i="20"/>
  <c r="I637" i="8"/>
  <c r="D9" i="20"/>
  <c r="B610" i="9" s="1"/>
  <c r="J451" i="8"/>
  <c r="F13" i="19"/>
  <c r="D10" i="20"/>
  <c r="B611" i="9" s="1"/>
  <c r="I667" i="8"/>
  <c r="M38" i="8"/>
  <c r="I55" i="18"/>
  <c r="K229" i="8"/>
  <c r="G8" i="17"/>
  <c r="H38" i="17"/>
  <c r="L219" i="8"/>
  <c r="B55" i="9"/>
  <c r="B196" i="9"/>
  <c r="J33" i="8"/>
  <c r="F38" i="18"/>
  <c r="M652" i="8"/>
  <c r="I57" i="20"/>
  <c r="J631" i="8"/>
  <c r="F22" i="20"/>
  <c r="D34" i="19"/>
  <c r="B433" i="9" s="1"/>
  <c r="I450" i="8"/>
  <c r="G20" i="19"/>
  <c r="K448" i="8"/>
  <c r="B779" i="9"/>
  <c r="K29" i="8"/>
  <c r="G49" i="18"/>
  <c r="B615" i="9"/>
  <c r="L436" i="8"/>
  <c r="H40" i="19"/>
  <c r="H660" i="8"/>
  <c r="C24" i="20"/>
  <c r="B392" i="9"/>
  <c r="M14" i="8"/>
  <c r="I22" i="18"/>
  <c r="D22" i="18"/>
  <c r="B17" i="9" s="1"/>
  <c r="I14" i="8"/>
  <c r="B514" i="9"/>
  <c r="M620" i="8"/>
  <c r="I56" i="20"/>
  <c r="B533" i="9"/>
  <c r="B147" i="9"/>
  <c r="B394" i="9"/>
  <c r="K650" i="8"/>
  <c r="G42" i="20"/>
  <c r="D46" i="17"/>
  <c r="B243" i="9" s="1"/>
  <c r="I239" i="8"/>
  <c r="M28" i="8"/>
  <c r="I10" i="18"/>
  <c r="B356" i="9"/>
  <c r="K234" i="8"/>
  <c r="G30" i="17"/>
  <c r="B516" i="9"/>
  <c r="B708" i="9"/>
  <c r="B102" i="9"/>
  <c r="I6" i="8"/>
  <c r="D44" i="18"/>
  <c r="B39" i="9" s="1"/>
  <c r="B693" i="9"/>
  <c r="B523" i="9"/>
  <c r="M230" i="8"/>
  <c r="I9" i="17"/>
  <c r="M630" i="8"/>
  <c r="I53" i="20"/>
  <c r="H621" i="8"/>
  <c r="C32" i="20"/>
  <c r="L8" i="8"/>
  <c r="H40" i="18"/>
  <c r="B259" i="9"/>
  <c r="B767" i="9"/>
  <c r="C9" i="18"/>
  <c r="H37" i="8"/>
  <c r="L226" i="8"/>
  <c r="H31" i="17"/>
  <c r="I20" i="8"/>
  <c r="D19" i="18"/>
  <c r="B14" i="9" s="1"/>
  <c r="J435" i="8"/>
  <c r="F53" i="19"/>
  <c r="J40" i="8"/>
  <c r="F28" i="18"/>
  <c r="D44" i="19"/>
  <c r="B443" i="9" s="1"/>
  <c r="I440" i="8"/>
  <c r="K623" i="8"/>
  <c r="G43" i="20"/>
  <c r="B337" i="9"/>
  <c r="M18" i="8"/>
  <c r="I48" i="18"/>
  <c r="B703" i="9"/>
  <c r="B90" i="9"/>
  <c r="M46" i="8"/>
  <c r="I21" i="18"/>
  <c r="B282" i="9"/>
  <c r="B157" i="9"/>
  <c r="B628" i="9"/>
  <c r="B494" i="9"/>
  <c r="M44" i="8"/>
  <c r="I58" i="18"/>
  <c r="M42" i="8"/>
  <c r="I14" i="18"/>
  <c r="B649" i="9"/>
  <c r="B675" i="9"/>
  <c r="I36" i="17"/>
  <c r="M244" i="8"/>
  <c r="L41" i="8"/>
  <c r="H37" i="18"/>
  <c r="B525" i="9"/>
  <c r="D50" i="18"/>
  <c r="B45" i="9" s="1"/>
  <c r="I23" i="8"/>
  <c r="H661" i="8"/>
  <c r="C39" i="20"/>
  <c r="L453" i="8"/>
  <c r="H47" i="19"/>
  <c r="B780" i="9"/>
  <c r="J432" i="8"/>
  <c r="F12" i="19"/>
  <c r="L21" i="8"/>
  <c r="H17" i="18"/>
  <c r="B97" i="9"/>
  <c r="B272" i="9"/>
  <c r="B360" i="9"/>
  <c r="K237" i="8"/>
  <c r="G26" i="17"/>
  <c r="K242" i="8"/>
  <c r="G11" i="17"/>
  <c r="H643" i="8"/>
  <c r="C64" i="20"/>
  <c r="B676" i="9"/>
  <c r="G19" i="17"/>
  <c r="K220" i="8"/>
  <c r="B149" i="9"/>
  <c r="D13" i="17"/>
  <c r="B210" i="9" s="1"/>
  <c r="I228" i="8"/>
  <c r="K663" i="8"/>
  <c r="G11" i="20"/>
  <c r="K24" i="8"/>
  <c r="G29" i="18"/>
  <c r="B385" i="9"/>
  <c r="M241" i="8"/>
  <c r="I20" i="17"/>
  <c r="J433" i="8"/>
  <c r="F31" i="19"/>
  <c r="H638" i="8"/>
  <c r="C16" i="20"/>
  <c r="B505" i="9"/>
  <c r="I231" i="8"/>
  <c r="D37" i="17"/>
  <c r="B234" i="9" s="1"/>
  <c r="J210" i="8"/>
  <c r="F24" i="17"/>
  <c r="H22" i="8"/>
  <c r="C34" i="18"/>
  <c r="B328" i="9"/>
  <c r="K627" i="8"/>
  <c r="G52" i="20"/>
  <c r="J212" i="8"/>
  <c r="F25" i="17"/>
  <c r="L640" i="8"/>
  <c r="H34" i="20"/>
  <c r="B96" i="9"/>
  <c r="J15" i="8"/>
  <c r="F54" i="18"/>
  <c r="B345" i="9"/>
  <c r="K224" i="8"/>
  <c r="G39" i="17"/>
  <c r="L659" i="8"/>
  <c r="H21" i="20"/>
  <c r="H48" i="8"/>
  <c r="C51" i="18"/>
  <c r="B330" i="9"/>
  <c r="B277" i="9"/>
  <c r="K658" i="8"/>
  <c r="G63" i="20"/>
  <c r="I39" i="8"/>
  <c r="K646" i="8"/>
  <c r="G44" i="20"/>
  <c r="J646" i="8"/>
  <c r="F44" i="20"/>
  <c r="M624" i="8"/>
  <c r="I12" i="20"/>
  <c r="G24" i="18"/>
  <c r="K17" i="8"/>
  <c r="D32" i="18"/>
  <c r="B27" i="9" s="1"/>
  <c r="I31" i="8"/>
  <c r="K635" i="8"/>
  <c r="G33" i="20"/>
  <c r="H52" i="18"/>
  <c r="L9" i="8"/>
  <c r="I628" i="8"/>
  <c r="D15" i="20"/>
  <c r="B616" i="9" s="1"/>
  <c r="B195" i="9"/>
  <c r="H47" i="8"/>
  <c r="C20" i="18"/>
  <c r="D46" i="18"/>
  <c r="B41" i="9" s="1"/>
  <c r="I35" i="8"/>
  <c r="H656" i="8"/>
  <c r="C17" i="20"/>
  <c r="L414" i="8"/>
  <c r="H41" i="19"/>
  <c r="J419" i="8"/>
  <c r="F8" i="19"/>
  <c r="H452" i="8"/>
  <c r="C25" i="19"/>
  <c r="B359" i="9"/>
  <c r="G45" i="17"/>
  <c r="K227" i="8"/>
  <c r="B491" i="9"/>
  <c r="D15" i="17"/>
  <c r="B212" i="9" s="1"/>
  <c r="I214" i="8"/>
  <c r="H666" i="8"/>
  <c r="C46" i="20"/>
  <c r="I42" i="17"/>
  <c r="M243" i="8"/>
  <c r="L424" i="8"/>
  <c r="H26" i="19"/>
  <c r="B806" i="9"/>
  <c r="K27" i="8"/>
  <c r="G57" i="18"/>
  <c r="H662" i="8"/>
  <c r="C47" i="20"/>
  <c r="K626" i="8"/>
  <c r="G36" i="20"/>
  <c r="B807" i="9"/>
  <c r="D33" i="17"/>
  <c r="B230" i="9" s="1"/>
  <c r="I233" i="8"/>
  <c r="H10" i="8"/>
  <c r="C23" i="18"/>
  <c r="B775" i="9"/>
  <c r="C22" i="17"/>
  <c r="H236" i="8"/>
  <c r="B592" i="9"/>
  <c r="B481" i="9"/>
  <c r="K416" i="8"/>
  <c r="G38" i="19"/>
  <c r="L34" i="8"/>
  <c r="H39" i="18"/>
  <c r="K30" i="8"/>
  <c r="G25" i="18"/>
  <c r="D16" i="17"/>
  <c r="B213" i="9" s="1"/>
  <c r="I211" i="8"/>
  <c r="J665" i="8"/>
  <c r="F54" i="20"/>
  <c r="H235" i="8"/>
  <c r="C34" i="17"/>
  <c r="D23" i="19"/>
  <c r="B422" i="9" s="1"/>
  <c r="I443" i="8"/>
  <c r="I636" i="8"/>
  <c r="D29" i="20"/>
  <c r="B630" i="9" s="1"/>
  <c r="J446" i="8"/>
  <c r="F9" i="19"/>
  <c r="J434" i="8"/>
  <c r="F45" i="19"/>
  <c r="B598" i="9"/>
  <c r="B381" i="9"/>
  <c r="B509" i="9"/>
  <c r="J647" i="8"/>
  <c r="F8" i="20"/>
  <c r="H51" i="19"/>
  <c r="L420" i="8"/>
  <c r="H444" i="8"/>
  <c r="C36" i="19"/>
  <c r="H423" i="8"/>
  <c r="C18" i="19"/>
  <c r="B254" i="9"/>
  <c r="K447" i="8"/>
  <c r="G15" i="19"/>
  <c r="B797" i="9"/>
  <c r="C55" i="20"/>
  <c r="H664" i="8"/>
  <c r="J45" i="8"/>
  <c r="F33" i="18"/>
  <c r="J422" i="8"/>
  <c r="F32" i="19"/>
  <c r="B802" i="9"/>
  <c r="F23" i="17"/>
  <c r="J213" i="8"/>
  <c r="K632" i="8"/>
  <c r="D24" i="20"/>
  <c r="B625" i="9" s="1"/>
  <c r="I660" i="8"/>
  <c r="J6" i="8"/>
  <c r="F44" i="18"/>
  <c r="L230" i="8"/>
  <c r="H9" i="17"/>
  <c r="H623" i="8"/>
  <c r="C43" i="20"/>
  <c r="H13" i="8"/>
  <c r="C35" i="18"/>
  <c r="H18" i="8"/>
  <c r="C48" i="18"/>
  <c r="J648" i="8"/>
  <c r="F19" i="20"/>
  <c r="M429" i="8"/>
  <c r="I10" i="19"/>
  <c r="K46" i="8"/>
  <c r="G21" i="18"/>
  <c r="L622" i="8"/>
  <c r="H35" i="20"/>
  <c r="K42" i="8"/>
  <c r="G14" i="18"/>
  <c r="H36" i="17"/>
  <c r="L244" i="8"/>
  <c r="K41" i="8"/>
  <c r="G37" i="18"/>
  <c r="H23" i="8"/>
  <c r="C50" i="18"/>
  <c r="D12" i="17"/>
  <c r="B209" i="9" s="1"/>
  <c r="I232" i="8"/>
  <c r="G39" i="20"/>
  <c r="K661" i="8"/>
  <c r="J644" i="8"/>
  <c r="F26" i="20"/>
  <c r="H432" i="8"/>
  <c r="C12" i="19"/>
  <c r="J21" i="8"/>
  <c r="F17" i="18"/>
  <c r="L237" i="8"/>
  <c r="H26" i="17"/>
  <c r="H242" i="8"/>
  <c r="C11" i="17"/>
  <c r="L220" i="8"/>
  <c r="H19" i="17"/>
  <c r="I442" i="8"/>
  <c r="D43" i="19"/>
  <c r="B442" i="9" s="1"/>
  <c r="B101" i="9"/>
  <c r="K241" i="8"/>
  <c r="G20" i="17"/>
  <c r="I241" i="8"/>
  <c r="D20" i="17"/>
  <c r="B217" i="9" s="1"/>
  <c r="M433" i="8"/>
  <c r="I31" i="19"/>
  <c r="H16" i="20"/>
  <c r="L638" i="8"/>
  <c r="K231" i="8"/>
  <c r="G37" i="17"/>
  <c r="H24" i="17"/>
  <c r="L210" i="8"/>
  <c r="M212" i="8"/>
  <c r="I25" i="17"/>
  <c r="H640" i="8"/>
  <c r="C34" i="20"/>
  <c r="I15" i="8"/>
  <c r="D54" i="18"/>
  <c r="B49" i="9" s="1"/>
  <c r="D39" i="17"/>
  <c r="B236" i="9" s="1"/>
  <c r="I224" i="8"/>
  <c r="M224" i="8"/>
  <c r="I39" i="17"/>
  <c r="L658" i="8"/>
  <c r="H63" i="20"/>
  <c r="F12" i="20"/>
  <c r="J624" i="8"/>
  <c r="L17" i="8"/>
  <c r="H24" i="18"/>
  <c r="J31" i="8"/>
  <c r="F32" i="18"/>
  <c r="J427" i="8"/>
  <c r="F14" i="19"/>
  <c r="C52" i="18"/>
  <c r="H9" i="8"/>
  <c r="J628" i="8"/>
  <c r="F15" i="20"/>
  <c r="D20" i="18"/>
  <c r="B15" i="9" s="1"/>
  <c r="I47" i="8"/>
  <c r="K656" i="8"/>
  <c r="G17" i="20"/>
  <c r="H414" i="8"/>
  <c r="C41" i="19"/>
  <c r="K419" i="8"/>
  <c r="G8" i="19"/>
  <c r="L11" i="8"/>
  <c r="H18" i="18"/>
  <c r="I666" i="8"/>
  <c r="D46" i="20"/>
  <c r="B647" i="9" s="1"/>
  <c r="K7" i="8"/>
  <c r="G26" i="18"/>
  <c r="F42" i="17"/>
  <c r="J243" i="8"/>
  <c r="M424" i="8"/>
  <c r="I26" i="19"/>
  <c r="J438" i="8"/>
  <c r="F27" i="19"/>
  <c r="L225" i="8"/>
  <c r="H18" i="17"/>
  <c r="I655" i="8"/>
  <c r="H27" i="8"/>
  <c r="C57" i="18"/>
  <c r="M662" i="8"/>
  <c r="I47" i="20"/>
  <c r="J626" i="8"/>
  <c r="F36" i="20"/>
  <c r="I645" i="8"/>
  <c r="D20" i="20"/>
  <c r="B621" i="9" s="1"/>
  <c r="G33" i="17"/>
  <c r="K233" i="8"/>
  <c r="L639" i="8"/>
  <c r="H38" i="20"/>
  <c r="D23" i="18"/>
  <c r="B18" i="9" s="1"/>
  <c r="I10" i="8"/>
  <c r="L236" i="8"/>
  <c r="H22" i="17"/>
  <c r="J236" i="8"/>
  <c r="F22" i="17"/>
  <c r="I12" i="8"/>
  <c r="D53" i="18"/>
  <c r="B48" i="9" s="1"/>
  <c r="D30" i="20"/>
  <c r="B631" i="9" s="1"/>
  <c r="I625" i="8"/>
  <c r="K25" i="8"/>
  <c r="G43" i="18"/>
  <c r="M211" i="8"/>
  <c r="I16" i="17"/>
  <c r="K665" i="8"/>
  <c r="G54" i="20"/>
  <c r="L235" i="8"/>
  <c r="H34" i="17"/>
  <c r="J443" i="8"/>
  <c r="F23" i="19"/>
  <c r="H636" i="8"/>
  <c r="C29" i="20"/>
  <c r="K647" i="8"/>
  <c r="G8" i="20"/>
  <c r="K420" i="8"/>
  <c r="G51" i="19"/>
  <c r="H431" i="8"/>
  <c r="C21" i="19"/>
  <c r="K444" i="8"/>
  <c r="G36" i="19"/>
  <c r="D36" i="19"/>
  <c r="B435" i="9" s="1"/>
  <c r="I444" i="8"/>
  <c r="L664" i="8"/>
  <c r="H55" i="20"/>
  <c r="K418" i="8"/>
  <c r="G30" i="19"/>
  <c r="M422" i="8"/>
  <c r="I32" i="19"/>
  <c r="L216" i="8"/>
  <c r="H14" i="17"/>
  <c r="J641" i="8"/>
  <c r="F60" i="20"/>
  <c r="D23" i="17"/>
  <c r="B220" i="9" s="1"/>
  <c r="I213" i="8"/>
  <c r="D37" i="19"/>
  <c r="B436" i="9" s="1"/>
  <c r="I445" i="8"/>
  <c r="C10" i="17"/>
  <c r="H223" i="8"/>
  <c r="I650" i="8"/>
  <c r="D42" i="20"/>
  <c r="B643" i="9" s="1"/>
  <c r="F41" i="18"/>
  <c r="J16" i="8"/>
  <c r="L445" i="8"/>
  <c r="H37" i="19"/>
  <c r="H8" i="18"/>
  <c r="L19" i="8"/>
  <c r="G13" i="20"/>
  <c r="K651" i="8"/>
  <c r="K618" i="8"/>
  <c r="G18" i="20"/>
  <c r="J618" i="8"/>
  <c r="F18" i="20"/>
  <c r="J415" i="8"/>
  <c r="F50" i="19"/>
  <c r="L415" i="8"/>
  <c r="H50" i="19"/>
  <c r="I45" i="20"/>
  <c r="M653" i="8"/>
  <c r="B309" i="9"/>
  <c r="M218" i="8"/>
  <c r="I41" i="17"/>
  <c r="M654" i="8"/>
  <c r="I41" i="20"/>
  <c r="K441" i="8"/>
  <c r="G35" i="19"/>
  <c r="B145" i="9"/>
  <c r="K50" i="8"/>
  <c r="G27" i="18"/>
  <c r="M421" i="8"/>
  <c r="I42" i="19"/>
  <c r="B84" i="9"/>
  <c r="D59" i="20"/>
  <c r="B660" i="9" s="1"/>
  <c r="I634" i="8"/>
  <c r="K637" i="8"/>
  <c r="G9" i="20"/>
  <c r="I451" i="8"/>
  <c r="D13" i="19"/>
  <c r="B412" i="9" s="1"/>
  <c r="K667" i="8"/>
  <c r="G10" i="20"/>
  <c r="M667" i="8"/>
  <c r="I10" i="20"/>
  <c r="L642" i="8"/>
  <c r="H31" i="20"/>
  <c r="H55" i="18"/>
  <c r="L38" i="8"/>
  <c r="D52" i="19"/>
  <c r="B451" i="9" s="1"/>
  <c r="I428" i="8"/>
  <c r="K633" i="8"/>
  <c r="G49" i="20"/>
  <c r="J229" i="8"/>
  <c r="F8" i="17"/>
  <c r="K219" i="8"/>
  <c r="G38" i="17"/>
  <c r="H652" i="8"/>
  <c r="C57" i="20"/>
  <c r="H238" i="8"/>
  <c r="C29" i="17"/>
  <c r="M448" i="8"/>
  <c r="I20" i="19"/>
  <c r="L217" i="8"/>
  <c r="H32" i="17"/>
  <c r="K436" i="8"/>
  <c r="G40" i="19"/>
  <c r="L14" i="8"/>
  <c r="H22" i="18"/>
  <c r="B186" i="9"/>
  <c r="L620" i="8"/>
  <c r="H56" i="20"/>
  <c r="J28" i="8"/>
  <c r="F10" i="18"/>
  <c r="M629" i="8"/>
  <c r="I51" i="20"/>
  <c r="K230" i="8"/>
  <c r="G9" i="17"/>
  <c r="H630" i="8"/>
  <c r="C53" i="20"/>
  <c r="K621" i="8"/>
  <c r="G32" i="20"/>
  <c r="H8" i="8"/>
  <c r="C40" i="18"/>
  <c r="G9" i="18"/>
  <c r="K37" i="8"/>
  <c r="L425" i="8"/>
  <c r="H22" i="19"/>
  <c r="J20" i="8"/>
  <c r="F19" i="18"/>
  <c r="K435" i="8"/>
  <c r="G53" i="19"/>
  <c r="K40" i="8"/>
  <c r="G28" i="18"/>
  <c r="J440" i="8"/>
  <c r="F44" i="19"/>
  <c r="I623" i="8"/>
  <c r="D43" i="20"/>
  <c r="B644" i="9" s="1"/>
  <c r="K26" i="8"/>
  <c r="G36" i="18"/>
  <c r="L18" i="8"/>
  <c r="H48" i="18"/>
  <c r="D19" i="20"/>
  <c r="B620" i="9" s="1"/>
  <c r="I648" i="8"/>
  <c r="K429" i="8"/>
  <c r="G10" i="19"/>
  <c r="H46" i="8"/>
  <c r="C21" i="18"/>
  <c r="D35" i="20"/>
  <c r="B636" i="9" s="1"/>
  <c r="I622" i="8"/>
  <c r="B137" i="9"/>
  <c r="C36" i="17"/>
  <c r="H244" i="8"/>
  <c r="J437" i="8"/>
  <c r="F29" i="19"/>
  <c r="B284" i="9"/>
  <c r="M661" i="8"/>
  <c r="I39" i="20"/>
  <c r="D23" i="20"/>
  <c r="B624" i="9" s="1"/>
  <c r="I649" i="8"/>
  <c r="M644" i="8"/>
  <c r="I26" i="20"/>
  <c r="B731" i="9"/>
  <c r="M21" i="8"/>
  <c r="I17" i="18"/>
  <c r="I26" i="17"/>
  <c r="M237" i="8"/>
  <c r="H11" i="17"/>
  <c r="L242" i="8"/>
  <c r="J643" i="8"/>
  <c r="F64" i="20"/>
  <c r="D24" i="19"/>
  <c r="B423" i="9" s="1"/>
  <c r="I426" i="8"/>
  <c r="H442" i="8"/>
  <c r="M663" i="8"/>
  <c r="I11" i="20"/>
  <c r="L24" i="8"/>
  <c r="H29" i="18"/>
  <c r="J241" i="8"/>
  <c r="F20" i="17"/>
  <c r="H31" i="19"/>
  <c r="L433" i="8"/>
  <c r="K22" i="8"/>
  <c r="G34" i="18"/>
  <c r="H52" i="20"/>
  <c r="L627" i="8"/>
  <c r="M640" i="8"/>
  <c r="I34" i="20"/>
  <c r="K659" i="8"/>
  <c r="G21" i="20"/>
  <c r="K48" i="8"/>
  <c r="G51" i="18"/>
  <c r="I658" i="8"/>
  <c r="J39" i="8"/>
  <c r="F56" i="18"/>
  <c r="D44" i="20"/>
  <c r="B645" i="9" s="1"/>
  <c r="I646" i="8"/>
  <c r="K624" i="8"/>
  <c r="G12" i="20"/>
  <c r="H624" i="8"/>
  <c r="C12" i="20"/>
  <c r="K31" i="8"/>
  <c r="G32" i="18"/>
  <c r="K32" i="8"/>
  <c r="M635" i="8"/>
  <c r="I33" i="20"/>
  <c r="B472" i="9"/>
  <c r="J35" i="8"/>
  <c r="F46" i="18"/>
  <c r="J656" i="8"/>
  <c r="F17" i="20"/>
  <c r="J414" i="8"/>
  <c r="F41" i="19"/>
  <c r="M419" i="8"/>
  <c r="I8" i="19"/>
  <c r="B315" i="9"/>
  <c r="H227" i="8"/>
  <c r="C45" i="17"/>
  <c r="L214" i="8"/>
  <c r="H15" i="17"/>
  <c r="M666" i="8"/>
  <c r="I46" i="20"/>
  <c r="J7" i="8"/>
  <c r="F26" i="18"/>
  <c r="H424" i="8"/>
  <c r="C26" i="19"/>
  <c r="L449" i="8"/>
  <c r="H46" i="19"/>
  <c r="M438" i="8"/>
  <c r="I27" i="19"/>
  <c r="J225" i="8"/>
  <c r="F18" i="17"/>
  <c r="H417" i="8"/>
  <c r="C19" i="19"/>
  <c r="J655" i="8"/>
  <c r="F61" i="20"/>
  <c r="L662" i="8"/>
  <c r="H47" i="20"/>
  <c r="H36" i="20"/>
  <c r="L626" i="8"/>
  <c r="B319" i="9"/>
  <c r="M10" i="8"/>
  <c r="I23" i="18"/>
  <c r="M236" i="8"/>
  <c r="I22" i="17"/>
  <c r="B668" i="9"/>
  <c r="B724" i="9"/>
  <c r="B190" i="9"/>
  <c r="K12" i="8"/>
  <c r="G53" i="18"/>
  <c r="J416" i="8"/>
  <c r="F38" i="19"/>
  <c r="H625" i="8"/>
  <c r="C30" i="20"/>
  <c r="J25" i="8"/>
  <c r="F43" i="18"/>
  <c r="B391" i="9"/>
  <c r="L30" i="8"/>
  <c r="H25" i="18"/>
  <c r="I25" i="18"/>
  <c r="M30" i="8"/>
  <c r="K211" i="8"/>
  <c r="G16" i="17"/>
  <c r="L665" i="8"/>
  <c r="H54" i="20"/>
  <c r="H29" i="20"/>
  <c r="L636" i="8"/>
  <c r="H446" i="8"/>
  <c r="C9" i="19"/>
  <c r="I434" i="8"/>
  <c r="D45" i="19"/>
  <c r="B444" i="9" s="1"/>
  <c r="B493" i="9"/>
  <c r="B788" i="9"/>
  <c r="I420" i="8"/>
  <c r="D51" i="19"/>
  <c r="B450" i="9" s="1"/>
  <c r="B463" i="9"/>
  <c r="I431" i="8"/>
  <c r="D21" i="19"/>
  <c r="B420" i="9" s="1"/>
  <c r="M444" i="8"/>
  <c r="I36" i="19"/>
  <c r="J423" i="8"/>
  <c r="F18" i="19"/>
  <c r="L447" i="8"/>
  <c r="H15" i="19"/>
  <c r="D33" i="18"/>
  <c r="B28" i="9" s="1"/>
  <c r="I45" i="8"/>
  <c r="M418" i="8"/>
  <c r="I30" i="19"/>
  <c r="B402" i="9"/>
  <c r="B783" i="9"/>
  <c r="B542" i="9"/>
  <c r="H422" i="8"/>
  <c r="C32" i="19"/>
  <c r="B492" i="9"/>
  <c r="D17" i="19"/>
  <c r="B416" i="9" s="1"/>
  <c r="I439" i="8"/>
  <c r="K216" i="8"/>
  <c r="G14" i="17"/>
  <c r="M641" i="8"/>
  <c r="I60" i="20"/>
  <c r="B177" i="9"/>
  <c r="B65" i="9"/>
  <c r="H23" i="17"/>
  <c r="L213" i="8"/>
  <c r="J619" i="8"/>
  <c r="F50" i="20"/>
  <c r="M651" i="8"/>
  <c r="I13" i="20"/>
  <c r="H653" i="8"/>
  <c r="C45" i="20"/>
  <c r="H637" i="8"/>
  <c r="C9" i="20"/>
  <c r="K642" i="8"/>
  <c r="G31" i="20"/>
  <c r="H428" i="8"/>
  <c r="C52" i="19"/>
  <c r="L652" i="8"/>
  <c r="H57" i="20"/>
  <c r="K657" i="8"/>
  <c r="G62" i="20"/>
  <c r="L43" i="8"/>
  <c r="H42" i="18"/>
  <c r="B198" i="9"/>
  <c r="L430" i="8"/>
  <c r="H11" i="19"/>
  <c r="K430" i="8"/>
  <c r="G11" i="19"/>
  <c r="B699" i="9"/>
  <c r="M16" i="8"/>
  <c r="I41" i="18"/>
  <c r="K19" i="8"/>
  <c r="G8" i="18"/>
  <c r="H651" i="8"/>
  <c r="C13" i="20"/>
  <c r="L618" i="8"/>
  <c r="H18" i="20"/>
  <c r="B466" i="9"/>
  <c r="M415" i="8"/>
  <c r="I50" i="19"/>
  <c r="L218" i="8"/>
  <c r="H41" i="17"/>
  <c r="B116" i="9"/>
  <c r="L223" i="8"/>
  <c r="H10" i="17"/>
  <c r="K654" i="8"/>
  <c r="G41" i="20"/>
  <c r="J222" i="8"/>
  <c r="F47" i="17"/>
  <c r="H634" i="8"/>
  <c r="C59" i="20"/>
  <c r="I9" i="20"/>
  <c r="M637" i="8"/>
  <c r="K451" i="8"/>
  <c r="G13" i="19"/>
  <c r="D31" i="20"/>
  <c r="B632" i="9" s="1"/>
  <c r="I642" i="8"/>
  <c r="J428" i="8"/>
  <c r="F52" i="19"/>
  <c r="L633" i="8"/>
  <c r="H49" i="20"/>
  <c r="L229" i="8"/>
  <c r="H8" i="17"/>
  <c r="B366" i="9"/>
  <c r="J652" i="8"/>
  <c r="F57" i="20"/>
  <c r="K238" i="8"/>
  <c r="G29" i="17"/>
  <c r="B691" i="9"/>
  <c r="L631" i="8"/>
  <c r="H22" i="20"/>
  <c r="L450" i="8"/>
  <c r="H34" i="19"/>
  <c r="J29" i="8"/>
  <c r="F49" i="18"/>
  <c r="I29" i="8"/>
  <c r="D49" i="18"/>
  <c r="B44" i="9" s="1"/>
  <c r="B470" i="9"/>
  <c r="F40" i="19"/>
  <c r="J436" i="8"/>
  <c r="B486" i="9"/>
  <c r="M660" i="8"/>
  <c r="I24" i="20"/>
  <c r="H14" i="8"/>
  <c r="C22" i="18"/>
  <c r="B353" i="9"/>
  <c r="B369" i="9"/>
  <c r="H239" i="8"/>
  <c r="C46" i="17"/>
  <c r="D51" i="20"/>
  <c r="B652" i="9" s="1"/>
  <c r="I629" i="8"/>
  <c r="I30" i="17"/>
  <c r="M234" i="8"/>
  <c r="L234" i="8"/>
  <c r="H30" i="17"/>
  <c r="K6" i="8"/>
  <c r="G44" i="18"/>
  <c r="B495" i="9"/>
  <c r="B593" i="9"/>
  <c r="K630" i="8"/>
  <c r="G53" i="20"/>
  <c r="M8" i="8"/>
  <c r="I40" i="18"/>
  <c r="L37" i="8"/>
  <c r="H9" i="18"/>
  <c r="H226" i="8"/>
  <c r="C31" i="17"/>
  <c r="H435" i="8"/>
  <c r="C53" i="19"/>
  <c r="D28" i="18"/>
  <c r="B23" i="9" s="1"/>
  <c r="I40" i="8"/>
  <c r="K440" i="8"/>
  <c r="G44" i="19"/>
  <c r="L26" i="8"/>
  <c r="H36" i="18"/>
  <c r="M13" i="8"/>
  <c r="I35" i="18"/>
  <c r="B261" i="9"/>
  <c r="B170" i="9"/>
  <c r="K648" i="8"/>
  <c r="G19" i="20"/>
  <c r="L429" i="8"/>
  <c r="H10" i="19"/>
  <c r="K44" i="8"/>
  <c r="G58" i="18"/>
  <c r="J42" i="8"/>
  <c r="F14" i="18"/>
  <c r="D36" i="17"/>
  <c r="B233" i="9" s="1"/>
  <c r="I244" i="8"/>
  <c r="L221" i="8"/>
  <c r="H43" i="17"/>
  <c r="D29" i="19"/>
  <c r="B428" i="9" s="1"/>
  <c r="I437" i="8"/>
  <c r="J232" i="8"/>
  <c r="F12" i="17"/>
  <c r="K649" i="8"/>
  <c r="G23" i="20"/>
  <c r="B474" i="9"/>
  <c r="K432" i="8"/>
  <c r="G12" i="19"/>
  <c r="K21" i="8"/>
  <c r="G17" i="18"/>
  <c r="I242" i="8"/>
  <c r="D11" i="17"/>
  <c r="B208" i="9" s="1"/>
  <c r="L643" i="8"/>
  <c r="H64" i="20"/>
  <c r="M220" i="8"/>
  <c r="I19" i="17"/>
  <c r="K228" i="8"/>
  <c r="G13" i="17"/>
  <c r="H24" i="8"/>
  <c r="C29" i="18"/>
  <c r="H210" i="8"/>
  <c r="C24" i="17"/>
  <c r="M22" i="8"/>
  <c r="I34" i="18"/>
  <c r="J627" i="8"/>
  <c r="F52" i="20"/>
  <c r="D25" i="17"/>
  <c r="B222" i="9" s="1"/>
  <c r="I212" i="8"/>
  <c r="F34" i="20"/>
  <c r="J640" i="8"/>
  <c r="L224" i="8"/>
  <c r="H39" i="17"/>
  <c r="I51" i="18"/>
  <c r="M48" i="8"/>
  <c r="J48" i="8"/>
  <c r="F51" i="18"/>
  <c r="J658" i="8"/>
  <c r="F63" i="20"/>
  <c r="B79" i="9"/>
  <c r="I49" i="8"/>
  <c r="D31" i="18"/>
  <c r="B26" i="9" s="1"/>
  <c r="L646" i="8"/>
  <c r="H44" i="20"/>
  <c r="D24" i="18"/>
  <c r="B19" i="9" s="1"/>
  <c r="I17" i="8"/>
  <c r="H17" i="8"/>
  <c r="C24" i="18"/>
  <c r="J32" i="8"/>
  <c r="F47" i="18"/>
  <c r="M427" i="8"/>
  <c r="I14" i="19"/>
  <c r="D33" i="20"/>
  <c r="B634" i="9" s="1"/>
  <c r="I635" i="8"/>
  <c r="M9" i="8"/>
  <c r="I52" i="18"/>
  <c r="I9" i="8"/>
  <c r="D52" i="18"/>
  <c r="B47" i="9" s="1"/>
  <c r="L47" i="8"/>
  <c r="H20" i="18"/>
  <c r="M35" i="8"/>
  <c r="I46" i="18"/>
  <c r="B794" i="9"/>
  <c r="M414" i="8"/>
  <c r="I41" i="19"/>
  <c r="H419" i="8"/>
  <c r="C8" i="19"/>
  <c r="L452" i="8"/>
  <c r="H25" i="19"/>
  <c r="D18" i="18"/>
  <c r="B13" i="9" s="1"/>
  <c r="I11" i="8"/>
  <c r="I227" i="8"/>
  <c r="D45" i="17"/>
  <c r="B242" i="9" s="1"/>
  <c r="I45" i="17"/>
  <c r="M227" i="8"/>
  <c r="K666" i="8"/>
  <c r="G46" i="20"/>
  <c r="L7" i="8"/>
  <c r="H26" i="18"/>
  <c r="I243" i="8"/>
  <c r="D42" i="17"/>
  <c r="B239" i="9" s="1"/>
  <c r="I46" i="19"/>
  <c r="M449" i="8"/>
  <c r="K449" i="8"/>
  <c r="G46" i="19"/>
  <c r="K438" i="8"/>
  <c r="G27" i="19"/>
  <c r="D218" i="8"/>
  <c r="N217" i="8"/>
  <c r="J218" i="21" s="1"/>
  <c r="J417" i="8"/>
  <c r="H61" i="20"/>
  <c r="L655" i="8"/>
  <c r="J27" i="8"/>
  <c r="F57" i="18"/>
  <c r="M626" i="8"/>
  <c r="I36" i="20"/>
  <c r="B187" i="9"/>
  <c r="H33" i="17"/>
  <c r="L233" i="8"/>
  <c r="F33" i="17"/>
  <c r="J639" i="8"/>
  <c r="F38" i="20"/>
  <c r="J10" i="8"/>
  <c r="F23" i="18"/>
  <c r="D22" i="17"/>
  <c r="B219" i="9" s="1"/>
  <c r="I236" i="8"/>
  <c r="B387" i="9"/>
  <c r="B478" i="9"/>
  <c r="M416" i="8"/>
  <c r="I38" i="19"/>
  <c r="K34" i="8"/>
  <c r="G39" i="18"/>
  <c r="K625" i="8"/>
  <c r="G30" i="20"/>
  <c r="H43" i="18"/>
  <c r="L25" i="8"/>
  <c r="J240" i="8"/>
  <c r="F28" i="17"/>
  <c r="K235" i="8"/>
  <c r="G34" i="17"/>
  <c r="J636" i="8"/>
  <c r="F29" i="20"/>
  <c r="L434" i="8"/>
  <c r="H45" i="19"/>
  <c r="H647" i="8"/>
  <c r="C8" i="20"/>
  <c r="M420" i="8"/>
  <c r="I51" i="19"/>
  <c r="B146" i="9"/>
  <c r="M431" i="8"/>
  <c r="I21" i="19"/>
  <c r="L444" i="8"/>
  <c r="H36" i="19"/>
  <c r="I423" i="8"/>
  <c r="D18" i="19"/>
  <c r="B417" i="9" s="1"/>
  <c r="B597" i="9"/>
  <c r="B573" i="9"/>
  <c r="F15" i="19"/>
  <c r="J447" i="8"/>
  <c r="B690" i="9"/>
  <c r="G55" i="20"/>
  <c r="K664" i="8"/>
  <c r="M664" i="8"/>
  <c r="I55" i="20"/>
  <c r="M45" i="8"/>
  <c r="I33" i="18"/>
  <c r="H418" i="8"/>
  <c r="C30" i="19"/>
  <c r="B151" i="9"/>
  <c r="G32" i="19"/>
  <c r="K422" i="8"/>
  <c r="L439" i="8"/>
  <c r="H17" i="19"/>
  <c r="B741" i="9"/>
  <c r="I216" i="8"/>
  <c r="D14" i="17"/>
  <c r="B211" i="9" s="1"/>
  <c r="B565" i="9"/>
  <c r="B457" i="9"/>
  <c r="H641" i="8"/>
  <c r="C60" i="20"/>
  <c r="G23" i="17"/>
  <c r="K213" i="8"/>
  <c r="B728" i="9"/>
  <c r="J50" i="8"/>
  <c r="F27" i="18"/>
  <c r="F32" i="17"/>
  <c r="J217" i="8"/>
  <c r="D30" i="17"/>
  <c r="B227" i="9" s="1"/>
  <c r="I234" i="8"/>
  <c r="J8" i="8"/>
  <c r="F40" i="18"/>
  <c r="J37" i="8"/>
  <c r="F9" i="18"/>
  <c r="J36" i="8"/>
  <c r="F12" i="18"/>
  <c r="H16" i="8"/>
  <c r="C41" i="18"/>
  <c r="K445" i="8"/>
  <c r="G37" i="19"/>
  <c r="I657" i="8"/>
  <c r="D62" i="20"/>
  <c r="B663" i="9" s="1"/>
  <c r="D58" i="20"/>
  <c r="B659" i="9" s="1"/>
  <c r="I632" i="8"/>
  <c r="B95" i="9"/>
  <c r="L36" i="8"/>
  <c r="H12" i="18"/>
  <c r="B82" i="9"/>
  <c r="B144" i="9"/>
  <c r="I16" i="8"/>
  <c r="D41" i="18"/>
  <c r="B36" i="9" s="1"/>
  <c r="H445" i="8"/>
  <c r="C37" i="19"/>
  <c r="L619" i="8"/>
  <c r="H50" i="20"/>
  <c r="D8" i="18"/>
  <c r="B3" i="9" s="1"/>
  <c r="I19" i="8"/>
  <c r="M19" i="8"/>
  <c r="I8" i="18"/>
  <c r="L651" i="8"/>
  <c r="H13" i="20"/>
  <c r="B722" i="9"/>
  <c r="K415" i="8"/>
  <c r="G50" i="19"/>
  <c r="D45" i="20"/>
  <c r="B646" i="9" s="1"/>
  <c r="I653" i="8"/>
  <c r="J653" i="8"/>
  <c r="F45" i="20"/>
  <c r="B297" i="9"/>
  <c r="K223" i="8"/>
  <c r="G10" i="17"/>
  <c r="L654" i="8"/>
  <c r="H41" i="20"/>
  <c r="I441" i="8"/>
  <c r="D35" i="19"/>
  <c r="B434" i="9" s="1"/>
  <c r="L50" i="8"/>
  <c r="H27" i="18"/>
  <c r="L421" i="8"/>
  <c r="H42" i="19"/>
  <c r="M222" i="8"/>
  <c r="I47" i="17"/>
  <c r="H222" i="8"/>
  <c r="C47" i="17"/>
  <c r="L634" i="8"/>
  <c r="H59" i="20"/>
  <c r="I13" i="19"/>
  <c r="M451" i="8"/>
  <c r="J667" i="8"/>
  <c r="F10" i="20"/>
  <c r="M642" i="8"/>
  <c r="I31" i="20"/>
  <c r="J38" i="8"/>
  <c r="F55" i="18"/>
  <c r="L428" i="8"/>
  <c r="H52" i="19"/>
  <c r="B314" i="9"/>
  <c r="I633" i="8"/>
  <c r="D49" i="20"/>
  <c r="B650" i="9" s="1"/>
  <c r="J633" i="8"/>
  <c r="F49" i="20"/>
  <c r="B99" i="9"/>
  <c r="B88" i="9"/>
  <c r="I33" i="8"/>
  <c r="D38" i="18"/>
  <c r="B33" i="9" s="1"/>
  <c r="D29" i="17"/>
  <c r="B226" i="9" s="1"/>
  <c r="I238" i="8"/>
  <c r="H29" i="17"/>
  <c r="L238" i="8"/>
  <c r="H631" i="8"/>
  <c r="C22" i="20"/>
  <c r="J450" i="8"/>
  <c r="F34" i="19"/>
  <c r="B129" i="9"/>
  <c r="D20" i="19"/>
  <c r="B419" i="9" s="1"/>
  <c r="I448" i="8"/>
  <c r="H49" i="18"/>
  <c r="L29" i="8"/>
  <c r="G32" i="17"/>
  <c r="K217" i="8"/>
  <c r="I217" i="8"/>
  <c r="D32" i="17"/>
  <c r="B229" i="9" s="1"/>
  <c r="B739" i="9"/>
  <c r="H436" i="8"/>
  <c r="C40" i="19"/>
  <c r="B107" i="9"/>
  <c r="B252" i="9"/>
  <c r="L660" i="8"/>
  <c r="H24" i="20"/>
  <c r="J620" i="8"/>
  <c r="F56" i="20"/>
  <c r="B279" i="9"/>
  <c r="D10" i="18"/>
  <c r="B5" i="9" s="1"/>
  <c r="I28" i="8"/>
  <c r="B590" i="9"/>
  <c r="B506" i="9"/>
  <c r="K629" i="8"/>
  <c r="G51" i="20"/>
  <c r="M6" i="8"/>
  <c r="I44" i="18"/>
  <c r="B508" i="9"/>
  <c r="B562" i="9"/>
  <c r="B290" i="9"/>
  <c r="D53" i="20"/>
  <c r="B654" i="9" s="1"/>
  <c r="I630" i="8"/>
  <c r="F32" i="20"/>
  <c r="J621" i="8"/>
  <c r="J226" i="8"/>
  <c r="F31" i="17"/>
  <c r="J425" i="8"/>
  <c r="F22" i="19"/>
  <c r="L435" i="8"/>
  <c r="H53" i="19"/>
  <c r="I53" i="19"/>
  <c r="M435" i="8"/>
  <c r="B583" i="9"/>
  <c r="I28" i="18"/>
  <c r="M40" i="8"/>
  <c r="M623" i="8"/>
  <c r="I43" i="20"/>
  <c r="D36" i="18"/>
  <c r="B31" i="9" s="1"/>
  <c r="I26" i="8"/>
  <c r="D35" i="18"/>
  <c r="B30" i="9" s="1"/>
  <c r="I13" i="8"/>
  <c r="L13" i="8"/>
  <c r="H35" i="18"/>
  <c r="G48" i="18"/>
  <c r="K18" i="8"/>
  <c r="B757" i="9"/>
  <c r="B89" i="9"/>
  <c r="L648" i="8"/>
  <c r="H19" i="20"/>
  <c r="B120" i="9"/>
  <c r="B128" i="9"/>
  <c r="B683" i="9"/>
  <c r="I44" i="8"/>
  <c r="D58" i="18"/>
  <c r="B53" i="9" s="1"/>
  <c r="H58" i="18"/>
  <c r="J622" i="8"/>
  <c r="F35" i="20"/>
  <c r="L42" i="8"/>
  <c r="H14" i="18"/>
  <c r="B484" i="9"/>
  <c r="J221" i="8"/>
  <c r="F43" i="17"/>
  <c r="M221" i="8"/>
  <c r="I43" i="17"/>
  <c r="K437" i="8"/>
  <c r="G29" i="19"/>
  <c r="B674" i="9"/>
  <c r="L23" i="8"/>
  <c r="H50" i="18"/>
  <c r="M232" i="8"/>
  <c r="I12" i="17"/>
  <c r="K453" i="8"/>
  <c r="G47" i="19"/>
  <c r="J649" i="8"/>
  <c r="F23" i="20"/>
  <c r="K644" i="8"/>
  <c r="G26" i="20"/>
  <c r="I21" i="8"/>
  <c r="D17" i="18"/>
  <c r="B12" i="9" s="1"/>
  <c r="M242" i="8"/>
  <c r="I11" i="17"/>
  <c r="K643" i="8"/>
  <c r="G64" i="20"/>
  <c r="M228" i="8"/>
  <c r="I13" i="17"/>
  <c r="L426" i="8"/>
  <c r="H24" i="19"/>
  <c r="K442" i="8"/>
  <c r="G43" i="19"/>
  <c r="B498" i="9"/>
  <c r="J24" i="8"/>
  <c r="F29" i="18"/>
  <c r="D29" i="18"/>
  <c r="B24" i="9" s="1"/>
  <c r="I24" i="8"/>
  <c r="B371" i="9"/>
  <c r="D31" i="19"/>
  <c r="B430" i="9" s="1"/>
  <c r="I433" i="8"/>
  <c r="I638" i="8"/>
  <c r="D16" i="20"/>
  <c r="B617" i="9" s="1"/>
  <c r="B173" i="9"/>
  <c r="J231" i="8"/>
  <c r="F37" i="17"/>
  <c r="B711" i="9"/>
  <c r="L22" i="8"/>
  <c r="H34" i="18"/>
  <c r="K640" i="8"/>
  <c r="G34" i="20"/>
  <c r="B251" i="9"/>
  <c r="B777" i="9"/>
  <c r="K15" i="8"/>
  <c r="G54" i="18"/>
  <c r="H224" i="8"/>
  <c r="C39" i="17"/>
  <c r="H659" i="8"/>
  <c r="C21" i="20"/>
  <c r="H51" i="18"/>
  <c r="L48" i="8"/>
  <c r="M658" i="8"/>
  <c r="I63" i="20"/>
  <c r="G31" i="18"/>
  <c r="K49" i="8"/>
  <c r="H49" i="8"/>
  <c r="C31" i="18"/>
  <c r="L624" i="8"/>
  <c r="H12" i="20"/>
  <c r="M17" i="8"/>
  <c r="I24" i="18"/>
  <c r="H31" i="8"/>
  <c r="C32" i="18"/>
  <c r="B311" i="9"/>
  <c r="I47" i="18"/>
  <c r="D14" i="19"/>
  <c r="H635" i="8"/>
  <c r="C33" i="20"/>
  <c r="K9" i="8"/>
  <c r="G52" i="18"/>
  <c r="B773" i="9"/>
  <c r="M628" i="8"/>
  <c r="I15" i="20"/>
  <c r="B544" i="9"/>
  <c r="M47" i="8"/>
  <c r="I20" i="18"/>
  <c r="K35" i="8"/>
  <c r="G46" i="18"/>
  <c r="B803" i="9"/>
  <c r="G41" i="19"/>
  <c r="K414" i="8"/>
  <c r="M452" i="8"/>
  <c r="I25" i="19"/>
  <c r="M11" i="8"/>
  <c r="I18" i="18"/>
  <c r="B667" i="9"/>
  <c r="L227" i="8"/>
  <c r="H45" i="17"/>
  <c r="B580" i="9"/>
  <c r="B670" i="9"/>
  <c r="M214" i="8"/>
  <c r="I15" i="17"/>
  <c r="G15" i="17"/>
  <c r="K214" i="8"/>
  <c r="L666" i="8"/>
  <c r="H46" i="20"/>
  <c r="D26" i="18"/>
  <c r="B21" i="9" s="1"/>
  <c r="I7" i="8"/>
  <c r="K243" i="8"/>
  <c r="G42" i="17"/>
  <c r="J424" i="8"/>
  <c r="F26" i="19"/>
  <c r="I449" i="8"/>
  <c r="D46" i="19"/>
  <c r="B445" i="9" s="1"/>
  <c r="B714" i="9"/>
  <c r="B791" i="9"/>
  <c r="K225" i="8"/>
  <c r="G18" i="17"/>
  <c r="M655" i="8"/>
  <c r="I61" i="20"/>
  <c r="I57" i="18"/>
  <c r="M27" i="8"/>
  <c r="J662" i="8"/>
  <c r="F47" i="20"/>
  <c r="D36" i="20"/>
  <c r="B637" i="9" s="1"/>
  <c r="I626" i="8"/>
  <c r="M645" i="8"/>
  <c r="I20" i="20"/>
  <c r="H233" i="8"/>
  <c r="C33" i="17"/>
  <c r="K639" i="8"/>
  <c r="G38" i="20"/>
  <c r="K236" i="8"/>
  <c r="G22" i="17"/>
  <c r="B127" i="9"/>
  <c r="L12" i="8"/>
  <c r="H53" i="18"/>
  <c r="I416" i="8"/>
  <c r="D38" i="19"/>
  <c r="B437" i="9" s="1"/>
  <c r="J34" i="8"/>
  <c r="F39" i="18"/>
  <c r="B398" i="9"/>
  <c r="B575" i="9"/>
  <c r="I43" i="18"/>
  <c r="M25" i="8"/>
  <c r="K240" i="8"/>
  <c r="G28" i="17"/>
  <c r="H240" i="8"/>
  <c r="C28" i="17"/>
  <c r="H30" i="8"/>
  <c r="C25" i="18"/>
  <c r="F16" i="17"/>
  <c r="J211" i="8"/>
  <c r="L211" i="8"/>
  <c r="H16" i="17"/>
  <c r="H665" i="8"/>
  <c r="C54" i="20"/>
  <c r="M235" i="8"/>
  <c r="I34" i="17"/>
  <c r="L443" i="8"/>
  <c r="H23" i="19"/>
  <c r="K636" i="8"/>
  <c r="G29" i="20"/>
  <c r="M446" i="8"/>
  <c r="I9" i="19"/>
  <c r="B323" i="9"/>
  <c r="L423" i="8"/>
  <c r="H18" i="19"/>
  <c r="C15" i="19"/>
  <c r="H447" i="8"/>
  <c r="M447" i="8"/>
  <c r="I15" i="19"/>
  <c r="B761" i="9"/>
  <c r="L45" i="8"/>
  <c r="H33" i="18"/>
  <c r="B383" i="9"/>
  <c r="L418" i="8"/>
  <c r="H30" i="19"/>
  <c r="M439" i="8"/>
  <c r="I17" i="19"/>
  <c r="B155" i="9"/>
  <c r="H216" i="8"/>
  <c r="C14" i="17"/>
  <c r="B759" i="9"/>
  <c r="B325" i="9"/>
  <c r="B477" i="9"/>
  <c r="K641" i="8"/>
  <c r="G60" i="20"/>
  <c r="L641" i="8"/>
  <c r="H60" i="20"/>
  <c r="I43" i="8"/>
  <c r="D42" i="18"/>
  <c r="B37" i="9" s="1"/>
  <c r="M430" i="8"/>
  <c r="I11" i="19"/>
  <c r="J651" i="8"/>
  <c r="F13" i="20"/>
  <c r="M634" i="8"/>
  <c r="I59" i="20"/>
  <c r="M631" i="8"/>
  <c r="I22" i="20"/>
  <c r="I22" i="19"/>
  <c r="M425" i="8"/>
  <c r="H58" i="20"/>
  <c r="B133" i="9"/>
  <c r="B538" i="9"/>
  <c r="J43" i="8"/>
  <c r="F42" i="18"/>
  <c r="D12" i="18"/>
  <c r="B7" i="9" s="1"/>
  <c r="I36" i="8"/>
  <c r="J445" i="8"/>
  <c r="F37" i="19"/>
  <c r="H619" i="8"/>
  <c r="C50" i="20"/>
  <c r="C8" i="18"/>
  <c r="H19" i="8"/>
  <c r="H415" i="8"/>
  <c r="C50" i="19"/>
  <c r="C41" i="17"/>
  <c r="H218" i="8"/>
  <c r="B373" i="9"/>
  <c r="B526" i="9"/>
  <c r="B188" i="9"/>
  <c r="D41" i="20"/>
  <c r="B642" i="9" s="1"/>
  <c r="I654" i="8"/>
  <c r="B721" i="9"/>
  <c r="M50" i="8"/>
  <c r="I27" i="18"/>
  <c r="B301" i="9"/>
  <c r="D47" i="17"/>
  <c r="B244" i="9" s="1"/>
  <c r="I222" i="8"/>
  <c r="B557" i="9"/>
  <c r="B559" i="9"/>
  <c r="L637" i="8"/>
  <c r="H9" i="20"/>
  <c r="L451" i="8"/>
  <c r="H13" i="19"/>
  <c r="D55" i="18"/>
  <c r="H38" i="8"/>
  <c r="C55" i="18"/>
  <c r="K428" i="8"/>
  <c r="G52" i="19"/>
  <c r="H633" i="8"/>
  <c r="C49" i="20"/>
  <c r="I229" i="8"/>
  <c r="D8" i="17"/>
  <c r="B205" i="9" s="1"/>
  <c r="M219" i="8"/>
  <c r="I38" i="17"/>
  <c r="B460" i="9"/>
  <c r="B681" i="9"/>
  <c r="B91" i="9"/>
  <c r="M33" i="8"/>
  <c r="I38" i="18"/>
  <c r="M238" i="8"/>
  <c r="I29" i="17"/>
  <c r="B335" i="9"/>
  <c r="K631" i="8"/>
  <c r="G22" i="20"/>
  <c r="H450" i="8"/>
  <c r="C34" i="19"/>
  <c r="B340" i="9"/>
  <c r="H29" i="8"/>
  <c r="C49" i="18"/>
  <c r="M217" i="8"/>
  <c r="I32" i="17"/>
  <c r="B72" i="9"/>
  <c r="B287" i="9"/>
  <c r="K660" i="8"/>
  <c r="G24" i="20"/>
  <c r="B361" i="9"/>
  <c r="J14" i="8"/>
  <c r="F22" i="18"/>
  <c r="H620" i="8"/>
  <c r="C56" i="20"/>
  <c r="B546" i="9"/>
  <c r="L650" i="8"/>
  <c r="H42" i="20"/>
  <c r="M650" i="8"/>
  <c r="I42" i="20"/>
  <c r="L239" i="8"/>
  <c r="H46" i="17"/>
  <c r="K28" i="8"/>
  <c r="G10" i="18"/>
  <c r="H629" i="8"/>
  <c r="C51" i="20"/>
  <c r="B73" i="9"/>
  <c r="J234" i="8"/>
  <c r="F30" i="17"/>
  <c r="B735" i="9"/>
  <c r="I230" i="8"/>
  <c r="D9" i="17"/>
  <c r="B206" i="9" s="1"/>
  <c r="L630" i="8"/>
  <c r="H53" i="20"/>
  <c r="L621" i="8"/>
  <c r="H32" i="20"/>
  <c r="B589" i="9"/>
  <c r="D40" i="18"/>
  <c r="B35" i="9" s="1"/>
  <c r="I8" i="8"/>
  <c r="M37" i="8"/>
  <c r="I9" i="18"/>
  <c r="M226" i="8"/>
  <c r="I31" i="17"/>
  <c r="G19" i="18"/>
  <c r="K20" i="8"/>
  <c r="D53" i="19"/>
  <c r="B452" i="9" s="1"/>
  <c r="I435" i="8"/>
  <c r="B734" i="9"/>
  <c r="H440" i="8"/>
  <c r="C44" i="19"/>
  <c r="J623" i="8"/>
  <c r="F43" i="20"/>
  <c r="H26" i="8"/>
  <c r="C36" i="18"/>
  <c r="G35" i="18"/>
  <c r="K13" i="8"/>
  <c r="B298" i="9"/>
  <c r="B520" i="9"/>
  <c r="B747" i="9"/>
  <c r="B399" i="9"/>
  <c r="H648" i="8"/>
  <c r="C19" i="20"/>
  <c r="J46" i="8"/>
  <c r="F21" i="18"/>
  <c r="B354" i="9"/>
  <c r="H44" i="8"/>
  <c r="C58" i="18"/>
  <c r="H622" i="8"/>
  <c r="C35" i="20"/>
  <c r="D14" i="18"/>
  <c r="B9" i="9" s="1"/>
  <c r="I42" i="8"/>
  <c r="G36" i="17"/>
  <c r="K244" i="8"/>
  <c r="M41" i="8"/>
  <c r="I37" i="18"/>
  <c r="K221" i="8"/>
  <c r="G43" i="17"/>
  <c r="H437" i="8"/>
  <c r="C29" i="19"/>
  <c r="L437" i="8"/>
  <c r="H29" i="19"/>
  <c r="M23" i="8"/>
  <c r="I50" i="18"/>
  <c r="K232" i="8"/>
  <c r="G12" i="17"/>
  <c r="H232" i="8"/>
  <c r="C12" i="17"/>
  <c r="J661" i="8"/>
  <c r="F39" i="20"/>
  <c r="J453" i="8"/>
  <c r="F47" i="19"/>
  <c r="I453" i="8"/>
  <c r="D47" i="19"/>
  <c r="B446" i="9" s="1"/>
  <c r="L649" i="8"/>
  <c r="H23" i="20"/>
  <c r="H644" i="8"/>
  <c r="C26" i="20"/>
  <c r="B801" i="9"/>
  <c r="L432" i="8"/>
  <c r="H12" i="19"/>
  <c r="B518" i="9"/>
  <c r="B750" i="9"/>
  <c r="H237" i="8"/>
  <c r="C26" i="17"/>
  <c r="B804" i="9"/>
  <c r="M643" i="8"/>
  <c r="I64" i="20"/>
  <c r="H220" i="8"/>
  <c r="C19" i="17"/>
  <c r="H228" i="8"/>
  <c r="C13" i="17"/>
  <c r="B727" i="9"/>
  <c r="K426" i="8"/>
  <c r="G24" i="19"/>
  <c r="B162" i="9"/>
  <c r="J442" i="8"/>
  <c r="F43" i="19"/>
  <c r="H663" i="8"/>
  <c r="C11" i="20"/>
  <c r="J663" i="8"/>
  <c r="F11" i="20"/>
  <c r="B377" i="9"/>
  <c r="B368" i="9"/>
  <c r="B289" i="9"/>
  <c r="K433" i="8"/>
  <c r="G31" i="19"/>
  <c r="J638" i="8"/>
  <c r="F16" i="20"/>
  <c r="I210" i="8"/>
  <c r="D24" i="17"/>
  <c r="B221" i="9" s="1"/>
  <c r="M627" i="8"/>
  <c r="I52" i="20"/>
  <c r="H212" i="8"/>
  <c r="C25" i="17"/>
  <c r="D34" i="20"/>
  <c r="B635" i="9" s="1"/>
  <c r="I640" i="8"/>
  <c r="B310" i="9"/>
  <c r="B584" i="9"/>
  <c r="I54" i="18"/>
  <c r="M15" i="8"/>
  <c r="B786" i="9"/>
  <c r="J224" i="8"/>
  <c r="F39" i="17"/>
  <c r="D21" i="20"/>
  <c r="B622" i="9" s="1"/>
  <c r="I659" i="8"/>
  <c r="D51" i="18"/>
  <c r="B46" i="9" s="1"/>
  <c r="I48" i="8"/>
  <c r="M49" i="8"/>
  <c r="I31" i="18"/>
  <c r="M39" i="8"/>
  <c r="I56" i="18"/>
  <c r="H646" i="8"/>
  <c r="J17" i="8"/>
  <c r="F24" i="18"/>
  <c r="L31" i="8"/>
  <c r="H32" i="18"/>
  <c r="M31" i="8"/>
  <c r="I32" i="18"/>
  <c r="H32" i="8"/>
  <c r="C47" i="18"/>
  <c r="B679" i="9"/>
  <c r="C14" i="19"/>
  <c r="H427" i="8"/>
  <c r="J635" i="8"/>
  <c r="F33" i="20"/>
  <c r="J9" i="8"/>
  <c r="B571" i="9"/>
  <c r="C15" i="20"/>
  <c r="H628" i="8"/>
  <c r="J47" i="8"/>
  <c r="F20" i="18"/>
  <c r="H46" i="18"/>
  <c r="L35" i="8"/>
  <c r="L656" i="8"/>
  <c r="H17" i="20"/>
  <c r="D8" i="19"/>
  <c r="B407" i="9" s="1"/>
  <c r="I419" i="8"/>
  <c r="J452" i="8"/>
  <c r="F25" i="19"/>
  <c r="I452" i="8"/>
  <c r="D25" i="19"/>
  <c r="B424" i="9" s="1"/>
  <c r="H11" i="8"/>
  <c r="C18" i="18"/>
  <c r="J227" i="8"/>
  <c r="F45" i="17"/>
  <c r="J214" i="8"/>
  <c r="F15" i="17"/>
  <c r="H7" i="8"/>
  <c r="C26" i="18"/>
  <c r="C42" i="17"/>
  <c r="H243" i="8"/>
  <c r="K424" i="8"/>
  <c r="G26" i="19"/>
  <c r="H438" i="8"/>
  <c r="C27" i="19"/>
  <c r="D18" i="17"/>
  <c r="B215" i="9" s="1"/>
  <c r="I225" i="8"/>
  <c r="K417" i="8"/>
  <c r="G19" i="19"/>
  <c r="L27" i="8"/>
  <c r="H57" i="18"/>
  <c r="K662" i="8"/>
  <c r="G47" i="20"/>
  <c r="H626" i="8"/>
  <c r="C36" i="20"/>
  <c r="K645" i="8"/>
  <c r="J645" i="8"/>
  <c r="F20" i="20"/>
  <c r="M233" i="8"/>
  <c r="I33" i="17"/>
  <c r="I639" i="8"/>
  <c r="D38" i="20"/>
  <c r="B639" i="9" s="1"/>
  <c r="L10" i="8"/>
  <c r="H23" i="18"/>
  <c r="B390" i="9"/>
  <c r="B256" i="9"/>
  <c r="H12" i="8"/>
  <c r="C53" i="18"/>
  <c r="L416" i="8"/>
  <c r="H38" i="19"/>
  <c r="H34" i="8"/>
  <c r="C39" i="18"/>
  <c r="L625" i="8"/>
  <c r="H30" i="20"/>
  <c r="H25" i="8"/>
  <c r="C43" i="18"/>
  <c r="L240" i="8"/>
  <c r="H28" i="17"/>
  <c r="C16" i="17"/>
  <c r="H211" i="8"/>
  <c r="M665" i="8"/>
  <c r="I54" i="20"/>
  <c r="I235" i="8"/>
  <c r="D34" i="17"/>
  <c r="B231" i="9" s="1"/>
  <c r="I23" i="19"/>
  <c r="M443" i="8"/>
  <c r="I446" i="8"/>
  <c r="D9" i="19"/>
  <c r="B408" i="9" s="1"/>
  <c r="H434" i="8"/>
  <c r="C45" i="19"/>
  <c r="B141" i="9"/>
  <c r="B447" i="9"/>
  <c r="B139" i="9"/>
  <c r="M215" i="8"/>
  <c r="I35" i="17"/>
  <c r="M647" i="8"/>
  <c r="I8" i="20"/>
  <c r="J420" i="8"/>
  <c r="F51" i="19"/>
  <c r="M423" i="8"/>
  <c r="I18" i="19"/>
  <c r="D55" i="20"/>
  <c r="B656" i="9" s="1"/>
  <c r="I664" i="8"/>
  <c r="B532" i="9"/>
  <c r="D30" i="19"/>
  <c r="B429" i="9" s="1"/>
  <c r="I418" i="8"/>
  <c r="K439" i="8"/>
  <c r="G17" i="19"/>
  <c r="J216" i="8"/>
  <c r="F14" i="17"/>
  <c r="B200" i="9"/>
  <c r="I23" i="17"/>
  <c r="M213" i="8"/>
  <c r="J421" i="8"/>
  <c r="F42" i="19"/>
  <c r="G47" i="17"/>
  <c r="K222" i="8"/>
  <c r="H451" i="8"/>
  <c r="C13" i="19"/>
  <c r="K38" i="8"/>
  <c r="G55" i="18"/>
  <c r="I8" i="17"/>
  <c r="M229" i="8"/>
  <c r="C38" i="18"/>
  <c r="H33" i="8"/>
  <c r="K450" i="8"/>
  <c r="G34" i="19"/>
  <c r="L20" i="8"/>
  <c r="H19" i="18"/>
  <c r="K43" i="8"/>
  <c r="G42" i="18"/>
  <c r="L657" i="8"/>
  <c r="H62" i="20"/>
  <c r="M632" i="8"/>
  <c r="I58" i="20"/>
  <c r="B136" i="9"/>
  <c r="H430" i="8"/>
  <c r="C11" i="19"/>
  <c r="B384" i="9"/>
  <c r="M36" i="8"/>
  <c r="I12" i="18"/>
  <c r="K16" i="8"/>
  <c r="G41" i="18"/>
  <c r="M445" i="8"/>
  <c r="I37" i="19"/>
  <c r="I619" i="8"/>
  <c r="D50" i="20"/>
  <c r="B651" i="9" s="1"/>
  <c r="J19" i="8"/>
  <c r="F8" i="18"/>
  <c r="I618" i="8"/>
  <c r="D18" i="20"/>
  <c r="B619" i="9" s="1"/>
  <c r="B503" i="9"/>
  <c r="D50" i="19"/>
  <c r="B449" i="9" s="1"/>
  <c r="I415" i="8"/>
  <c r="G45" i="20"/>
  <c r="K653" i="8"/>
  <c r="K218" i="8"/>
  <c r="G41" i="17"/>
  <c r="B696" i="9"/>
  <c r="D10" i="17"/>
  <c r="B207" i="9" s="1"/>
  <c r="I223" i="8"/>
  <c r="M441" i="8"/>
  <c r="I35" i="19"/>
  <c r="D27" i="18"/>
  <c r="B22" i="9" s="1"/>
  <c r="I50" i="8"/>
  <c r="B75" i="9"/>
  <c r="H421" i="8"/>
  <c r="C42" i="19"/>
  <c r="H47" i="17"/>
  <c r="L222" i="8"/>
  <c r="J637" i="8"/>
  <c r="F9" i="20"/>
  <c r="H642" i="8"/>
  <c r="C31" i="20"/>
  <c r="M428" i="8"/>
  <c r="I52" i="19"/>
  <c r="B753" i="9"/>
  <c r="M633" i="8"/>
  <c r="I49" i="20"/>
  <c r="H229" i="8"/>
  <c r="C8" i="17"/>
  <c r="J219" i="8"/>
  <c r="F38" i="17"/>
  <c r="B666" i="9"/>
  <c r="B349" i="9"/>
  <c r="K33" i="8"/>
  <c r="G38" i="18"/>
  <c r="L448" i="8"/>
  <c r="H20" i="19"/>
  <c r="H217" i="8"/>
  <c r="C32" i="17"/>
  <c r="B795" i="9"/>
  <c r="D40" i="19"/>
  <c r="B439" i="9" s="1"/>
  <c r="I436" i="8"/>
  <c r="J660" i="8"/>
  <c r="F24" i="20"/>
  <c r="K14" i="8"/>
  <c r="G22" i="18"/>
  <c r="I620" i="8"/>
  <c r="D56" i="20"/>
  <c r="B657" i="9" s="1"/>
  <c r="B577" i="9"/>
  <c r="J650" i="8"/>
  <c r="F42" i="20"/>
  <c r="J239" i="8"/>
  <c r="F46" i="17"/>
  <c r="H28" i="8"/>
  <c r="C10" i="18"/>
  <c r="J629" i="8"/>
  <c r="F51" i="20"/>
  <c r="B550" i="9"/>
  <c r="B118" i="9"/>
  <c r="L6" i="8"/>
  <c r="H44" i="18"/>
  <c r="H230" i="8"/>
  <c r="C9" i="17"/>
  <c r="D32" i="20"/>
  <c r="B633" i="9" s="1"/>
  <c r="I621" i="8"/>
  <c r="K8" i="8"/>
  <c r="G40" i="18"/>
  <c r="D9" i="18"/>
  <c r="B4" i="9" s="1"/>
  <c r="I37" i="8"/>
  <c r="D31" i="17"/>
  <c r="B228" i="9" s="1"/>
  <c r="I226" i="8"/>
  <c r="K425" i="8"/>
  <c r="G22" i="19"/>
  <c r="M20" i="8"/>
  <c r="I19" i="18"/>
  <c r="L40" i="8"/>
  <c r="H28" i="18"/>
  <c r="B316" i="9"/>
  <c r="M440" i="8"/>
  <c r="I44" i="19"/>
  <c r="B273" i="9"/>
  <c r="L623" i="8"/>
  <c r="H43" i="20"/>
  <c r="M26" i="8"/>
  <c r="I36" i="18"/>
  <c r="D48" i="18"/>
  <c r="B43" i="9" s="1"/>
  <c r="I18" i="8"/>
  <c r="I46" i="8"/>
  <c r="D21" i="18"/>
  <c r="B16" i="9" s="1"/>
  <c r="B69" i="9"/>
  <c r="J44" i="8"/>
  <c r="F58" i="18"/>
  <c r="K622" i="8"/>
  <c r="G35" i="20"/>
  <c r="H42" i="8"/>
  <c r="C14" i="18"/>
  <c r="B241" i="9"/>
  <c r="B224" i="9"/>
  <c r="J41" i="8"/>
  <c r="F37" i="18"/>
  <c r="H41" i="8"/>
  <c r="C37" i="18"/>
  <c r="B572" i="9"/>
  <c r="C43" i="17"/>
  <c r="H221" i="8"/>
  <c r="K23" i="8"/>
  <c r="G50" i="18"/>
  <c r="D39" i="20"/>
  <c r="B640" i="9" s="1"/>
  <c r="I661" i="8"/>
  <c r="C47" i="19"/>
  <c r="H453" i="8"/>
  <c r="H649" i="8"/>
  <c r="C23" i="20"/>
  <c r="D26" i="20"/>
  <c r="B627" i="9" s="1"/>
  <c r="I644" i="8"/>
  <c r="B669" i="9"/>
  <c r="B799" i="9"/>
  <c r="B388" i="9"/>
  <c r="D12" i="19"/>
  <c r="B411" i="9" s="1"/>
  <c r="I432" i="8"/>
  <c r="H21" i="8"/>
  <c r="C17" i="18"/>
  <c r="D26" i="17"/>
  <c r="B223" i="9" s="1"/>
  <c r="I237" i="8"/>
  <c r="B685" i="9"/>
  <c r="F11" i="17"/>
  <c r="J242" i="8"/>
  <c r="B692" i="9"/>
  <c r="B515" i="9"/>
  <c r="D19" i="17"/>
  <c r="B216" i="9" s="1"/>
  <c r="I220" i="8"/>
  <c r="L228" i="8"/>
  <c r="H13" i="17"/>
  <c r="F24" i="19"/>
  <c r="J426" i="8"/>
  <c r="M426" i="8"/>
  <c r="I24" i="19"/>
  <c r="B764" i="9"/>
  <c r="L442" i="8"/>
  <c r="H43" i="19"/>
  <c r="D11" i="20"/>
  <c r="B612" i="9" s="1"/>
  <c r="I663" i="8"/>
  <c r="H241" i="8"/>
  <c r="C20" i="17"/>
  <c r="B161" i="9"/>
  <c r="M231" i="8"/>
  <c r="I37" i="17"/>
  <c r="K210" i="8"/>
  <c r="G24" i="17"/>
  <c r="D34" i="18"/>
  <c r="B29" i="9" s="1"/>
  <c r="I22" i="8"/>
  <c r="H627" i="8"/>
  <c r="C52" i="20"/>
  <c r="D52" i="20"/>
  <c r="B653" i="9" s="1"/>
  <c r="I627" i="8"/>
  <c r="L212" i="8"/>
  <c r="H25" i="17"/>
  <c r="B629" i="9"/>
  <c r="H54" i="18"/>
  <c r="L15" i="8"/>
  <c r="M659" i="8"/>
  <c r="I21" i="20"/>
  <c r="H658" i="8"/>
  <c r="C63" i="20"/>
  <c r="L49" i="8"/>
  <c r="H31" i="18"/>
  <c r="L39" i="8"/>
  <c r="H56" i="18"/>
  <c r="H39" i="8"/>
  <c r="C56" i="18"/>
  <c r="L32" i="8"/>
  <c r="H47" i="18"/>
  <c r="B192" i="9"/>
  <c r="K427" i="8"/>
  <c r="G14" i="19"/>
  <c r="K628" i="8"/>
  <c r="G15" i="20"/>
  <c r="K47" i="8"/>
  <c r="G20" i="18"/>
  <c r="H35" i="8"/>
  <c r="C46" i="18"/>
  <c r="B556" i="9"/>
  <c r="D17" i="20"/>
  <c r="B618" i="9" s="1"/>
  <c r="I656" i="8"/>
  <c r="I414" i="8"/>
  <c r="D41" i="19"/>
  <c r="B440" i="9" s="1"/>
  <c r="K452" i="8"/>
  <c r="G25" i="19"/>
  <c r="J11" i="8"/>
  <c r="F18" i="18"/>
  <c r="H214" i="8"/>
  <c r="C15" i="17"/>
  <c r="J666" i="8"/>
  <c r="F46" i="20"/>
  <c r="H449" i="8"/>
  <c r="C46" i="19"/>
  <c r="L438" i="8"/>
  <c r="H27" i="19"/>
  <c r="M225" i="8"/>
  <c r="I18" i="17"/>
  <c r="C18" i="17"/>
  <c r="H225" i="8"/>
  <c r="L645" i="8"/>
  <c r="H20" i="20"/>
  <c r="H639" i="8"/>
  <c r="C38" i="20"/>
  <c r="K10" i="8"/>
  <c r="G23" i="18"/>
  <c r="M12" i="8"/>
  <c r="I53" i="18"/>
  <c r="H416" i="8"/>
  <c r="C38" i="19"/>
  <c r="M34" i="8"/>
  <c r="I39" i="18"/>
  <c r="F30" i="20"/>
  <c r="J625" i="8"/>
  <c r="I240" i="8"/>
  <c r="D28" i="17"/>
  <c r="B225" i="9" s="1"/>
  <c r="B87" i="9"/>
  <c r="D25" i="18"/>
  <c r="B20" i="9" s="1"/>
  <c r="I30" i="8"/>
  <c r="D54" i="20"/>
  <c r="B655" i="9" s="1"/>
  <c r="I665" i="8"/>
  <c r="F34" i="17"/>
  <c r="J235" i="8"/>
  <c r="K443" i="8"/>
  <c r="G23" i="19"/>
  <c r="M636" i="8"/>
  <c r="I29" i="20"/>
  <c r="K446" i="8"/>
  <c r="G9" i="19"/>
  <c r="K434" i="8"/>
  <c r="G45" i="19"/>
  <c r="H35" i="17"/>
  <c r="L647" i="8"/>
  <c r="H8" i="20"/>
  <c r="H420" i="8"/>
  <c r="C51" i="19"/>
  <c r="L431" i="8"/>
  <c r="H21" i="19"/>
  <c r="F55" i="20"/>
  <c r="J664" i="8"/>
  <c r="K45" i="8"/>
  <c r="G33" i="18"/>
  <c r="I422" i="8"/>
  <c r="D32" i="19"/>
  <c r="B431" i="9" s="1"/>
  <c r="M216" i="8"/>
  <c r="I14" i="17"/>
  <c r="M657" i="8"/>
  <c r="I62" i="20"/>
  <c r="H448" i="8"/>
  <c r="C20" i="19"/>
  <c r="L28" i="8"/>
  <c r="H10" i="18"/>
  <c r="B283" i="9"/>
  <c r="H43" i="8"/>
  <c r="C42" i="18"/>
  <c r="B594" i="9"/>
  <c r="B268" i="9"/>
  <c r="B237" i="9"/>
  <c r="I430" i="8"/>
  <c r="D11" i="19"/>
  <c r="B410" i="9" s="1"/>
  <c r="K36" i="8"/>
  <c r="G12" i="18"/>
  <c r="H41" i="18"/>
  <c r="L16" i="8"/>
  <c r="K619" i="8"/>
  <c r="G50" i="20"/>
  <c r="B459" i="9"/>
  <c r="M618" i="8"/>
  <c r="I18" i="20"/>
  <c r="L653" i="8"/>
  <c r="H45" i="20"/>
  <c r="B603" i="9"/>
  <c r="J218" i="8"/>
  <c r="F41" i="17"/>
  <c r="B260" i="9"/>
  <c r="M223" i="8"/>
  <c r="I10" i="17"/>
  <c r="J654" i="8"/>
  <c r="F41" i="20"/>
  <c r="J441" i="8"/>
  <c r="F35" i="19"/>
  <c r="L441" i="8"/>
  <c r="H35" i="19"/>
  <c r="D42" i="19"/>
  <c r="B441" i="9" s="1"/>
  <c r="I421" i="8"/>
  <c r="B342" i="9"/>
  <c r="F59" i="20"/>
  <c r="J634" i="8"/>
  <c r="B276" i="9"/>
  <c r="L667" i="8"/>
  <c r="H10" i="20"/>
  <c r="J642" i="8"/>
  <c r="F31" i="20"/>
  <c r="H219" i="8"/>
  <c r="C38" i="17"/>
  <c r="D38" i="17"/>
  <c r="B235" i="9" s="1"/>
  <c r="I219" i="8"/>
  <c r="B281" i="9"/>
  <c r="L33" i="8"/>
  <c r="H38" i="18"/>
  <c r="D57" i="20"/>
  <c r="B658" i="9" s="1"/>
  <c r="I652" i="8"/>
  <c r="F29" i="17"/>
  <c r="J238" i="8"/>
  <c r="D22" i="20"/>
  <c r="B623" i="9" s="1"/>
  <c r="I631" i="8"/>
  <c r="M450" i="8"/>
  <c r="I34" i="19"/>
  <c r="B11" i="9"/>
  <c r="J448" i="8"/>
  <c r="F20" i="19"/>
  <c r="M29" i="8"/>
  <c r="I49" i="18"/>
  <c r="B742" i="9"/>
  <c r="M436" i="8"/>
  <c r="I40" i="19"/>
  <c r="B403" i="9"/>
  <c r="K620" i="8"/>
  <c r="G56" i="20"/>
  <c r="B175" i="9"/>
  <c r="B245" i="9"/>
  <c r="H650" i="8"/>
  <c r="C42" i="20"/>
  <c r="M239" i="8"/>
  <c r="I46" i="17"/>
  <c r="H51" i="20"/>
  <c r="L629" i="8"/>
  <c r="B415" i="9"/>
  <c r="C30" i="17"/>
  <c r="H234" i="8"/>
  <c r="B541" i="9"/>
  <c r="B744" i="9"/>
  <c r="H6" i="8"/>
  <c r="C44" i="18"/>
  <c r="B263" i="9"/>
  <c r="B716" i="9"/>
  <c r="J230" i="8"/>
  <c r="F9" i="17"/>
  <c r="F53" i="20"/>
  <c r="J630" i="8"/>
  <c r="B270" i="9"/>
  <c r="I32" i="20"/>
  <c r="M621" i="8"/>
  <c r="B296" i="9"/>
  <c r="B265" i="9"/>
  <c r="B726" i="9"/>
  <c r="K226" i="8"/>
  <c r="G31" i="17"/>
  <c r="D22" i="19"/>
  <c r="B421" i="9" s="1"/>
  <c r="I425" i="8"/>
  <c r="H20" i="8"/>
  <c r="C19" i="18"/>
  <c r="H40" i="8"/>
  <c r="C28" i="18"/>
  <c r="B469" i="9"/>
  <c r="B202" i="9"/>
  <c r="B178" i="9"/>
  <c r="B378" i="9"/>
  <c r="J26" i="8"/>
  <c r="F36" i="18"/>
  <c r="J13" i="8"/>
  <c r="F35" i="18"/>
  <c r="J18" i="8"/>
  <c r="F48" i="18"/>
  <c r="B300" i="9"/>
  <c r="B792" i="9"/>
  <c r="M648" i="8"/>
  <c r="I19" i="20"/>
  <c r="D10" i="19"/>
  <c r="B409" i="9" s="1"/>
  <c r="I429" i="8"/>
  <c r="H21" i="18"/>
  <c r="L46" i="8"/>
  <c r="M622" i="8"/>
  <c r="I35" i="20"/>
  <c r="B504" i="9"/>
  <c r="F36" i="17"/>
  <c r="J244" i="8"/>
  <c r="I41" i="8"/>
  <c r="D37" i="18"/>
  <c r="B32" i="9" s="1"/>
  <c r="B566" i="9"/>
  <c r="I221" i="8"/>
  <c r="D43" i="17"/>
  <c r="B240" i="9" s="1"/>
  <c r="I29" i="19"/>
  <c r="M437" i="8"/>
  <c r="J23" i="8"/>
  <c r="F50" i="18"/>
  <c r="H12" i="17"/>
  <c r="L232" i="8"/>
  <c r="L661" i="8"/>
  <c r="H39" i="20"/>
  <c r="M453" i="8"/>
  <c r="I47" i="19"/>
  <c r="I23" i="20"/>
  <c r="M649" i="8"/>
  <c r="L644" i="8"/>
  <c r="H26" i="20"/>
  <c r="M432" i="8"/>
  <c r="I12" i="19"/>
  <c r="J237" i="8"/>
  <c r="F26" i="17"/>
  <c r="I643" i="8"/>
  <c r="D64" i="20"/>
  <c r="B665" i="9" s="1"/>
  <c r="B62" i="9"/>
  <c r="F19" i="17"/>
  <c r="J220" i="8"/>
  <c r="J228" i="8"/>
  <c r="F13" i="17"/>
  <c r="C24" i="19"/>
  <c r="H426" i="8"/>
  <c r="B793" i="9"/>
  <c r="M442" i="8"/>
  <c r="I43" i="19"/>
  <c r="L663" i="8"/>
  <c r="H11" i="20"/>
  <c r="B595" i="9"/>
  <c r="B166" i="9"/>
  <c r="B502" i="9"/>
  <c r="M24" i="8"/>
  <c r="I29" i="18"/>
  <c r="B165" i="9"/>
  <c r="B25" i="9"/>
  <c r="L241" i="8"/>
  <c r="H20" i="17"/>
  <c r="B784" i="9"/>
  <c r="H433" i="8"/>
  <c r="C31" i="19"/>
  <c r="K638" i="8"/>
  <c r="G16" i="20"/>
  <c r="M638" i="8"/>
  <c r="I16" i="20"/>
  <c r="H231" i="8"/>
  <c r="C37" i="17"/>
  <c r="H37" i="17"/>
  <c r="L231" i="8"/>
  <c r="M210" i="8"/>
  <c r="I24" i="17"/>
  <c r="B706" i="9"/>
  <c r="J22" i="8"/>
  <c r="F34" i="18"/>
  <c r="K212" i="8"/>
  <c r="G25" i="17"/>
  <c r="H15" i="8"/>
  <c r="C54" i="18"/>
  <c r="J659" i="8"/>
  <c r="F21" i="20"/>
  <c r="B689" i="9"/>
  <c r="B285" i="9"/>
  <c r="B258" i="9"/>
  <c r="J49" i="8"/>
  <c r="F31" i="18"/>
  <c r="B790" i="9"/>
  <c r="I44" i="20"/>
  <c r="M646" i="8"/>
  <c r="B59" i="9"/>
  <c r="I624" i="8"/>
  <c r="D12" i="20"/>
  <c r="B613" i="9" s="1"/>
  <c r="D47" i="18"/>
  <c r="B42" i="9" s="1"/>
  <c r="I32" i="8"/>
  <c r="L427" i="8"/>
  <c r="H14" i="19"/>
  <c r="L635" i="8"/>
  <c r="H33" i="20"/>
  <c r="B331" i="9"/>
  <c r="B500" i="9"/>
  <c r="L628" i="8"/>
  <c r="H15" i="20"/>
  <c r="M656" i="8"/>
  <c r="I17" i="20"/>
  <c r="H8" i="19"/>
  <c r="L419" i="8"/>
  <c r="K11" i="8"/>
  <c r="G18" i="18"/>
  <c r="B487" i="9"/>
  <c r="B453" i="9"/>
  <c r="B108" i="9"/>
  <c r="B545" i="9"/>
  <c r="M7" i="8"/>
  <c r="I26" i="18"/>
  <c r="H42" i="17"/>
  <c r="L243" i="8"/>
  <c r="B67" i="9"/>
  <c r="D26" i="19"/>
  <c r="B425" i="9" s="1"/>
  <c r="I424" i="8"/>
  <c r="J449" i="8"/>
  <c r="F46" i="19"/>
  <c r="B638" i="9"/>
  <c r="D27" i="19"/>
  <c r="B426" i="9" s="1"/>
  <c r="I438" i="8"/>
  <c r="I417" i="8"/>
  <c r="D19" i="19"/>
  <c r="B418" i="9" s="1"/>
  <c r="M417" i="8"/>
  <c r="I19" i="19"/>
  <c r="B56" i="9"/>
  <c r="D47" i="20"/>
  <c r="B648" i="9" s="1"/>
  <c r="I662" i="8"/>
  <c r="B531" i="9"/>
  <c r="B148" i="9"/>
  <c r="M639" i="8"/>
  <c r="I38" i="20"/>
  <c r="J12" i="8"/>
  <c r="F53" i="18"/>
  <c r="I34" i="8"/>
  <c r="D39" i="18"/>
  <c r="B34" i="9" s="1"/>
  <c r="B713" i="9"/>
  <c r="M625" i="8"/>
  <c r="I30" i="20"/>
  <c r="B115" i="9"/>
  <c r="D43" i="18"/>
  <c r="B38" i="9" s="1"/>
  <c r="I25" i="8"/>
  <c r="M240" i="8"/>
  <c r="I28" i="17"/>
  <c r="J30" i="8"/>
  <c r="F25" i="18"/>
  <c r="H443" i="8"/>
  <c r="C23" i="19"/>
  <c r="B547" i="9"/>
  <c r="H9" i="19"/>
  <c r="L446" i="8"/>
  <c r="M434" i="8"/>
  <c r="I45" i="19"/>
  <c r="B586" i="9"/>
  <c r="H215" i="8"/>
  <c r="C35" i="17"/>
  <c r="B54" i="9"/>
  <c r="D8" i="20"/>
  <c r="B609" i="9" s="1"/>
  <c r="I647" i="8"/>
  <c r="K431" i="8"/>
  <c r="G21" i="19"/>
  <c r="J431" i="8"/>
  <c r="F21" i="19"/>
  <c r="J444" i="8"/>
  <c r="F36" i="19"/>
  <c r="B334" i="9"/>
  <c r="K423" i="8"/>
  <c r="G18" i="19"/>
  <c r="B77" i="9"/>
  <c r="B507" i="9"/>
  <c r="B579" i="9"/>
  <c r="D15" i="19"/>
  <c r="B414" i="9" s="1"/>
  <c r="I447" i="8"/>
  <c r="B86" i="9"/>
  <c r="B176" i="9"/>
  <c r="B527" i="9"/>
  <c r="H45" i="8"/>
  <c r="C33" i="18"/>
  <c r="B582" i="9"/>
  <c r="J418" i="8"/>
  <c r="F30" i="19"/>
  <c r="L422" i="8"/>
  <c r="H32" i="19"/>
  <c r="F17" i="19"/>
  <c r="J439" i="8"/>
  <c r="H439" i="8"/>
  <c r="C17" i="19"/>
  <c r="I641" i="8"/>
  <c r="D60" i="20"/>
  <c r="B661" i="9" s="1"/>
  <c r="C23" i="17"/>
  <c r="H213" i="8"/>
  <c r="B135" i="9" l="1"/>
  <c r="H19" i="19"/>
  <c r="B558" i="9"/>
  <c r="B768" i="9"/>
  <c r="B52" i="9"/>
  <c r="B109" i="9"/>
  <c r="B760" i="9"/>
  <c r="G61" i="20"/>
  <c r="I427" i="8"/>
  <c r="C20" i="20"/>
  <c r="B413" i="9"/>
  <c r="I27" i="8"/>
  <c r="C10" i="19"/>
  <c r="B181" i="9"/>
  <c r="C61" i="20"/>
  <c r="I38" i="8"/>
  <c r="B50" i="9"/>
  <c r="G56" i="18"/>
  <c r="F10" i="19"/>
  <c r="J215" i="8"/>
  <c r="B473" i="9"/>
  <c r="B336" i="9"/>
  <c r="B769" i="9"/>
  <c r="I215" i="8"/>
  <c r="B232" i="9"/>
  <c r="G35" i="17"/>
  <c r="R45" i="8"/>
  <c r="E48" i="21"/>
  <c r="E232" i="21"/>
  <c r="R231" i="8"/>
  <c r="E220" i="21"/>
  <c r="R219" i="8"/>
  <c r="E46" i="21"/>
  <c r="R43" i="8"/>
  <c r="R39" i="8"/>
  <c r="E42" i="21"/>
  <c r="R21" i="8"/>
  <c r="E24" i="21"/>
  <c r="E222" i="21"/>
  <c r="R221" i="8"/>
  <c r="E28" i="21"/>
  <c r="R25" i="8"/>
  <c r="R12" i="8"/>
  <c r="E15" i="21"/>
  <c r="R7" i="8"/>
  <c r="E10" i="21"/>
  <c r="E238" i="21"/>
  <c r="R237" i="8"/>
  <c r="R665" i="8"/>
  <c r="E662" i="21"/>
  <c r="E241" i="21"/>
  <c r="R240" i="8"/>
  <c r="R222" i="8"/>
  <c r="E223" i="21"/>
  <c r="R647" i="8"/>
  <c r="E644" i="21"/>
  <c r="E434" i="21"/>
  <c r="R435" i="8"/>
  <c r="E17" i="21"/>
  <c r="R14" i="8"/>
  <c r="E634" i="21"/>
  <c r="R637" i="8"/>
  <c r="R442" i="8"/>
  <c r="E441" i="21"/>
  <c r="E243" i="21"/>
  <c r="R242" i="8"/>
  <c r="R13" i="8"/>
  <c r="E16" i="21"/>
  <c r="R656" i="8"/>
  <c r="E653" i="21"/>
  <c r="R20" i="8"/>
  <c r="E23" i="21"/>
  <c r="E9" i="21"/>
  <c r="N6" i="8"/>
  <c r="R6" i="8"/>
  <c r="T6" i="8" s="1"/>
  <c r="E624" i="21"/>
  <c r="R627" i="8"/>
  <c r="R649" i="8"/>
  <c r="E646" i="21"/>
  <c r="R663" i="8"/>
  <c r="E660" i="21"/>
  <c r="R228" i="8"/>
  <c r="E229" i="21"/>
  <c r="R232" i="8"/>
  <c r="E233" i="21"/>
  <c r="R437" i="8"/>
  <c r="E436" i="21"/>
  <c r="E617" i="21"/>
  <c r="R620" i="8"/>
  <c r="R447" i="8"/>
  <c r="E446" i="21"/>
  <c r="D219" i="8"/>
  <c r="N218" i="8"/>
  <c r="J219" i="21" s="1"/>
  <c r="E627" i="21"/>
  <c r="R630" i="8"/>
  <c r="R423" i="8"/>
  <c r="E422" i="21"/>
  <c r="E53" i="21"/>
  <c r="R50" i="8"/>
  <c r="E39" i="21"/>
  <c r="R36" i="8"/>
  <c r="R215" i="8"/>
  <c r="E216" i="21"/>
  <c r="E442" i="21"/>
  <c r="R443" i="8"/>
  <c r="R214" i="8"/>
  <c r="E215" i="21"/>
  <c r="E242" i="21"/>
  <c r="R241" i="8"/>
  <c r="R453" i="8"/>
  <c r="E452" i="21"/>
  <c r="E45" i="21"/>
  <c r="R42" i="8"/>
  <c r="E429" i="21"/>
  <c r="R430" i="8"/>
  <c r="E433" i="21"/>
  <c r="R434" i="8"/>
  <c r="E437" i="21"/>
  <c r="R438" i="8"/>
  <c r="E426" i="21"/>
  <c r="R427" i="8"/>
  <c r="R212" i="8"/>
  <c r="E213" i="21"/>
  <c r="E645" i="21"/>
  <c r="R648" i="8"/>
  <c r="R26" i="8"/>
  <c r="E29" i="21"/>
  <c r="E414" i="21"/>
  <c r="R415" i="8"/>
  <c r="R418" i="8"/>
  <c r="E417" i="21"/>
  <c r="R17" i="8"/>
  <c r="E20" i="21"/>
  <c r="E227" i="21"/>
  <c r="R226" i="8"/>
  <c r="E631" i="21"/>
  <c r="R634" i="8"/>
  <c r="E648" i="21"/>
  <c r="R651" i="8"/>
  <c r="R653" i="8"/>
  <c r="E650" i="21"/>
  <c r="R645" i="8"/>
  <c r="E642" i="21"/>
  <c r="R417" i="8"/>
  <c r="E416" i="21"/>
  <c r="R424" i="8"/>
  <c r="E423" i="21"/>
  <c r="R227" i="8"/>
  <c r="E228" i="21"/>
  <c r="R623" i="8"/>
  <c r="E620" i="21"/>
  <c r="E661" i="21"/>
  <c r="R664" i="8"/>
  <c r="R666" i="8"/>
  <c r="E663" i="21"/>
  <c r="R452" i="8"/>
  <c r="E451" i="21"/>
  <c r="E615" i="21"/>
  <c r="R618" i="8"/>
  <c r="N618" i="8"/>
  <c r="R213" i="8"/>
  <c r="E214" i="21"/>
  <c r="E438" i="21"/>
  <c r="R439" i="8"/>
  <c r="E419" i="21"/>
  <c r="R420" i="8"/>
  <c r="E212" i="21"/>
  <c r="R211" i="8"/>
  <c r="E625" i="21"/>
  <c r="R628" i="8"/>
  <c r="R220" i="8"/>
  <c r="E221" i="21"/>
  <c r="R622" i="8"/>
  <c r="E619" i="21"/>
  <c r="E41" i="21"/>
  <c r="R38" i="8"/>
  <c r="E22" i="21"/>
  <c r="R19" i="8"/>
  <c r="R233" i="8"/>
  <c r="E234" i="21"/>
  <c r="E211" i="21"/>
  <c r="N210" i="8"/>
  <c r="R210" i="8"/>
  <c r="E421" i="21"/>
  <c r="R422" i="8"/>
  <c r="R46" i="8"/>
  <c r="E49" i="21"/>
  <c r="R431" i="8"/>
  <c r="E430" i="21"/>
  <c r="E633" i="21"/>
  <c r="R636" i="8"/>
  <c r="R27" i="8"/>
  <c r="E30" i="21"/>
  <c r="E637" i="21"/>
  <c r="R640" i="8"/>
  <c r="R444" i="8"/>
  <c r="E443" i="21"/>
  <c r="E237" i="21"/>
  <c r="R236" i="8"/>
  <c r="R667" i="8"/>
  <c r="E664" i="21"/>
  <c r="E18" i="21"/>
  <c r="R15" i="8"/>
  <c r="E235" i="21"/>
  <c r="R234" i="8"/>
  <c r="E647" i="21"/>
  <c r="R650" i="8"/>
  <c r="R639" i="8"/>
  <c r="E636" i="21"/>
  <c r="R41" i="8"/>
  <c r="E44" i="21"/>
  <c r="R230" i="8"/>
  <c r="E231" i="21"/>
  <c r="E420" i="21"/>
  <c r="R421" i="8"/>
  <c r="R34" i="8"/>
  <c r="E37" i="21"/>
  <c r="R655" i="8"/>
  <c r="E652" i="21"/>
  <c r="R29" i="8"/>
  <c r="E32" i="21"/>
  <c r="R49" i="8"/>
  <c r="E52" i="21"/>
  <c r="E656" i="21"/>
  <c r="R659" i="8"/>
  <c r="E240" i="21"/>
  <c r="R239" i="8"/>
  <c r="R428" i="8"/>
  <c r="E427" i="21"/>
  <c r="R625" i="8"/>
  <c r="E622" i="21"/>
  <c r="R624" i="8"/>
  <c r="E621" i="21"/>
  <c r="R238" i="8"/>
  <c r="E239" i="21"/>
  <c r="R47" i="8"/>
  <c r="E50" i="21"/>
  <c r="E618" i="21"/>
  <c r="R621" i="8"/>
  <c r="E440" i="21"/>
  <c r="R441" i="8"/>
  <c r="E629" i="21"/>
  <c r="R632" i="8"/>
  <c r="R433" i="8"/>
  <c r="E432" i="21"/>
  <c r="R426" i="8"/>
  <c r="E425" i="21"/>
  <c r="R40" i="8"/>
  <c r="E43" i="21"/>
  <c r="R448" i="8"/>
  <c r="E447" i="21"/>
  <c r="R35" i="8"/>
  <c r="E38" i="21"/>
  <c r="R28" i="8"/>
  <c r="E31" i="21"/>
  <c r="R217" i="8"/>
  <c r="E218" i="21"/>
  <c r="E450" i="21"/>
  <c r="R451" i="8"/>
  <c r="R243" i="8"/>
  <c r="E244" i="21"/>
  <c r="E47" i="21"/>
  <c r="R44" i="8"/>
  <c r="R216" i="8"/>
  <c r="E217" i="21"/>
  <c r="R631" i="8"/>
  <c r="E628" i="21"/>
  <c r="E19" i="21"/>
  <c r="R16" i="8"/>
  <c r="R24" i="8"/>
  <c r="E27" i="21"/>
  <c r="E445" i="21"/>
  <c r="R446" i="8"/>
  <c r="R244" i="8"/>
  <c r="E245" i="21"/>
  <c r="R429" i="8"/>
  <c r="E428" i="21"/>
  <c r="R8" i="8"/>
  <c r="E11" i="21"/>
  <c r="E51" i="21"/>
  <c r="R48" i="8"/>
  <c r="R638" i="8"/>
  <c r="E635" i="21"/>
  <c r="R37" i="8"/>
  <c r="E40" i="21"/>
  <c r="R660" i="8"/>
  <c r="E657" i="21"/>
  <c r="R425" i="8"/>
  <c r="E424" i="21"/>
  <c r="R654" i="8"/>
  <c r="E651" i="21"/>
  <c r="R416" i="8"/>
  <c r="E415" i="21"/>
  <c r="R449" i="8"/>
  <c r="E448" i="21"/>
  <c r="R658" i="8"/>
  <c r="E655" i="21"/>
  <c r="R642" i="8"/>
  <c r="E639" i="21"/>
  <c r="R33" i="8"/>
  <c r="E36" i="21"/>
  <c r="R626" i="8"/>
  <c r="E623" i="21"/>
  <c r="E14" i="21"/>
  <c r="R11" i="8"/>
  <c r="E439" i="21"/>
  <c r="R440" i="8"/>
  <c r="R629" i="8"/>
  <c r="E626" i="21"/>
  <c r="R619" i="8"/>
  <c r="E616" i="21"/>
  <c r="E33" i="21"/>
  <c r="R30" i="8"/>
  <c r="R31" i="8"/>
  <c r="E34" i="21"/>
  <c r="R224" i="8"/>
  <c r="E225" i="21"/>
  <c r="E444" i="21"/>
  <c r="R445" i="8"/>
  <c r="R641" i="8"/>
  <c r="E638" i="21"/>
  <c r="R652" i="8"/>
  <c r="E649" i="21"/>
  <c r="E224" i="21"/>
  <c r="R223" i="8"/>
  <c r="E12" i="21"/>
  <c r="R9" i="8"/>
  <c r="R432" i="8"/>
  <c r="E431" i="21"/>
  <c r="R23" i="8"/>
  <c r="E26" i="21"/>
  <c r="E21" i="21"/>
  <c r="R18" i="8"/>
  <c r="E236" i="21"/>
  <c r="R235" i="8"/>
  <c r="E659" i="21"/>
  <c r="R662" i="8"/>
  <c r="E25" i="21"/>
  <c r="R22" i="8"/>
  <c r="R643" i="8"/>
  <c r="E640" i="21"/>
  <c r="E658" i="21"/>
  <c r="R661" i="8"/>
  <c r="R225" i="8"/>
  <c r="E226" i="21"/>
  <c r="E230" i="21"/>
  <c r="R229" i="8"/>
  <c r="R32" i="8"/>
  <c r="E35" i="21"/>
  <c r="E643" i="21"/>
  <c r="R646" i="8"/>
  <c r="E641" i="21"/>
  <c r="R644" i="8"/>
  <c r="R450" i="8"/>
  <c r="E449" i="21"/>
  <c r="R633" i="8"/>
  <c r="E630" i="21"/>
  <c r="R218" i="8"/>
  <c r="E219" i="21"/>
  <c r="E632" i="21"/>
  <c r="R635" i="8"/>
  <c r="R436" i="8"/>
  <c r="E435" i="21"/>
  <c r="E418" i="21"/>
  <c r="R419" i="8"/>
  <c r="N414" i="8"/>
  <c r="E413" i="21"/>
  <c r="R414" i="8"/>
  <c r="R10" i="8"/>
  <c r="E13" i="21"/>
  <c r="E654" i="21"/>
  <c r="R657" i="8"/>
  <c r="F643" i="21" l="1"/>
  <c r="I643" i="21"/>
  <c r="D643" i="21"/>
  <c r="G643" i="21"/>
  <c r="H643" i="21"/>
  <c r="S619" i="8"/>
  <c r="T619" i="8" s="1"/>
  <c r="H647" i="21"/>
  <c r="D647" i="21"/>
  <c r="I647" i="21"/>
  <c r="F647" i="21"/>
  <c r="G647" i="21"/>
  <c r="S419" i="8"/>
  <c r="T419" i="8" s="1"/>
  <c r="S18" i="8"/>
  <c r="T18" i="8" s="1"/>
  <c r="S32" i="8"/>
  <c r="T32" i="8" s="1"/>
  <c r="S629" i="8"/>
  <c r="T629" i="8" s="1"/>
  <c r="S243" i="8"/>
  <c r="T243" i="8" s="1"/>
  <c r="S439" i="8"/>
  <c r="T439" i="8" s="1"/>
  <c r="F449" i="21"/>
  <c r="G449" i="21"/>
  <c r="H449" i="21"/>
  <c r="I449" i="21"/>
  <c r="D449" i="21"/>
  <c r="H639" i="21"/>
  <c r="G639" i="21"/>
  <c r="I639" i="21"/>
  <c r="F639" i="21"/>
  <c r="D639" i="21"/>
  <c r="S451" i="8"/>
  <c r="T451" i="8" s="1"/>
  <c r="S239" i="8"/>
  <c r="T239" i="8" s="1"/>
  <c r="S640" i="8"/>
  <c r="T640" i="8" s="1"/>
  <c r="S220" i="8"/>
  <c r="T220" i="8" s="1"/>
  <c r="D438" i="21"/>
  <c r="I438" i="21"/>
  <c r="H438" i="21"/>
  <c r="G438" i="21"/>
  <c r="F438" i="21"/>
  <c r="I663" i="21"/>
  <c r="D663" i="21"/>
  <c r="F663" i="21"/>
  <c r="H663" i="21"/>
  <c r="G663" i="21"/>
  <c r="D423" i="21"/>
  <c r="F423" i="21"/>
  <c r="H423" i="21"/>
  <c r="G423" i="21"/>
  <c r="I423" i="21"/>
  <c r="D13" i="21"/>
  <c r="I13" i="21"/>
  <c r="G13" i="21"/>
  <c r="H13" i="21"/>
  <c r="F13" i="21"/>
  <c r="S436" i="8"/>
  <c r="T436" i="8" s="1"/>
  <c r="G25" i="21"/>
  <c r="F25" i="21"/>
  <c r="H25" i="21"/>
  <c r="I25" i="21"/>
  <c r="D25" i="21"/>
  <c r="S652" i="8"/>
  <c r="T652" i="8" s="1"/>
  <c r="I439" i="21"/>
  <c r="G439" i="21"/>
  <c r="D439" i="21"/>
  <c r="H439" i="21"/>
  <c r="F439" i="21"/>
  <c r="S642" i="8"/>
  <c r="T642" i="8" s="1"/>
  <c r="S654" i="8"/>
  <c r="T654" i="8" s="1"/>
  <c r="S638" i="8"/>
  <c r="T638" i="8" s="1"/>
  <c r="S244" i="8"/>
  <c r="T244" i="8" s="1"/>
  <c r="S631" i="8"/>
  <c r="T631" i="8" s="1"/>
  <c r="G450" i="21"/>
  <c r="D450" i="21"/>
  <c r="F450" i="21"/>
  <c r="H450" i="21"/>
  <c r="I450" i="21"/>
  <c r="S448" i="8"/>
  <c r="T448" i="8" s="1"/>
  <c r="I629" i="21"/>
  <c r="H629" i="21"/>
  <c r="F629" i="21"/>
  <c r="D629" i="21"/>
  <c r="G629" i="21"/>
  <c r="S238" i="8"/>
  <c r="T238" i="8" s="1"/>
  <c r="D240" i="21"/>
  <c r="H240" i="21"/>
  <c r="I240" i="21"/>
  <c r="F240" i="21"/>
  <c r="G240" i="21"/>
  <c r="S655" i="8"/>
  <c r="T655" i="8" s="1"/>
  <c r="S41" i="8"/>
  <c r="T41" i="8" s="1"/>
  <c r="F18" i="21"/>
  <c r="D18" i="21"/>
  <c r="G18" i="21"/>
  <c r="I18" i="21"/>
  <c r="H18" i="21"/>
  <c r="F637" i="21"/>
  <c r="D637" i="21"/>
  <c r="I637" i="21"/>
  <c r="H637" i="21"/>
  <c r="G637" i="21"/>
  <c r="S46" i="8"/>
  <c r="T46" i="8" s="1"/>
  <c r="S19" i="8"/>
  <c r="T19" i="8" s="1"/>
  <c r="S628" i="8"/>
  <c r="T628" i="8" s="1"/>
  <c r="F214" i="21"/>
  <c r="I214" i="21"/>
  <c r="D214" i="21"/>
  <c r="H214" i="21"/>
  <c r="G214" i="21"/>
  <c r="S666" i="8"/>
  <c r="T666" i="8" s="1"/>
  <c r="S424" i="8"/>
  <c r="T424" i="8" s="1"/>
  <c r="I648" i="21"/>
  <c r="H648" i="21"/>
  <c r="D648" i="21"/>
  <c r="F648" i="21"/>
  <c r="G648" i="21"/>
  <c r="S418" i="8"/>
  <c r="T418" i="8" s="1"/>
  <c r="S212" i="8"/>
  <c r="T212" i="8" s="1"/>
  <c r="F429" i="21"/>
  <c r="I429" i="21"/>
  <c r="G429" i="21"/>
  <c r="H429" i="21"/>
  <c r="D429" i="21"/>
  <c r="S214" i="8"/>
  <c r="T214" i="8" s="1"/>
  <c r="I53" i="21"/>
  <c r="G53" i="21"/>
  <c r="D53" i="21"/>
  <c r="F53" i="21"/>
  <c r="H53" i="21"/>
  <c r="S447" i="8"/>
  <c r="T447" i="8" s="1"/>
  <c r="S228" i="8"/>
  <c r="T228" i="8" s="1"/>
  <c r="J9" i="21"/>
  <c r="I18" i="12"/>
  <c r="S242" i="8"/>
  <c r="T242" i="8" s="1"/>
  <c r="S435" i="8"/>
  <c r="T435" i="8" s="1"/>
  <c r="D662" i="21"/>
  <c r="F662" i="21"/>
  <c r="G662" i="21"/>
  <c r="I662" i="21"/>
  <c r="H662" i="21"/>
  <c r="S25" i="8"/>
  <c r="T25" i="8" s="1"/>
  <c r="S43" i="8"/>
  <c r="T43" i="8" s="1"/>
  <c r="S49" i="8"/>
  <c r="T49" i="8" s="1"/>
  <c r="I630" i="21"/>
  <c r="H630" i="21"/>
  <c r="D630" i="21"/>
  <c r="F630" i="21"/>
  <c r="G630" i="21"/>
  <c r="S643" i="8"/>
  <c r="T643" i="8" s="1"/>
  <c r="S33" i="8"/>
  <c r="T33" i="8" s="1"/>
  <c r="S47" i="8"/>
  <c r="T47" i="8" s="1"/>
  <c r="S653" i="8"/>
  <c r="T653" i="8" s="1"/>
  <c r="H654" i="21"/>
  <c r="G654" i="21"/>
  <c r="D654" i="21"/>
  <c r="F654" i="21"/>
  <c r="I654" i="21"/>
  <c r="D26" i="21"/>
  <c r="H26" i="21"/>
  <c r="F26" i="21"/>
  <c r="G26" i="21"/>
  <c r="I26" i="21"/>
  <c r="G34" i="21"/>
  <c r="D34" i="21"/>
  <c r="I34" i="21"/>
  <c r="H34" i="21"/>
  <c r="F34" i="21"/>
  <c r="D245" i="21"/>
  <c r="H245" i="21"/>
  <c r="G245" i="21"/>
  <c r="F245" i="21"/>
  <c r="I245" i="21"/>
  <c r="H44" i="21"/>
  <c r="D44" i="21"/>
  <c r="F44" i="21"/>
  <c r="G44" i="21"/>
  <c r="I44" i="21"/>
  <c r="S233" i="8"/>
  <c r="T233" i="8" s="1"/>
  <c r="S450" i="8"/>
  <c r="T450" i="8" s="1"/>
  <c r="D230" i="21"/>
  <c r="I230" i="21"/>
  <c r="F230" i="21"/>
  <c r="G230" i="21"/>
  <c r="H230" i="21"/>
  <c r="S23" i="8"/>
  <c r="T23" i="8" s="1"/>
  <c r="S31" i="8"/>
  <c r="T31" i="8" s="1"/>
  <c r="S10" i="8"/>
  <c r="T10" i="8" s="1"/>
  <c r="S635" i="8"/>
  <c r="T635" i="8" s="1"/>
  <c r="S644" i="8"/>
  <c r="T644" i="8" s="1"/>
  <c r="F226" i="21"/>
  <c r="G226" i="21"/>
  <c r="D226" i="21"/>
  <c r="I226" i="21"/>
  <c r="H226" i="21"/>
  <c r="S662" i="8"/>
  <c r="T662" i="8" s="1"/>
  <c r="I431" i="21"/>
  <c r="D431" i="21"/>
  <c r="G431" i="21"/>
  <c r="F431" i="21"/>
  <c r="H431" i="21"/>
  <c r="F638" i="21"/>
  <c r="D638" i="21"/>
  <c r="I638" i="21"/>
  <c r="H638" i="21"/>
  <c r="G638" i="21"/>
  <c r="S30" i="8"/>
  <c r="T30" i="8" s="1"/>
  <c r="S11" i="8"/>
  <c r="T11" i="8" s="1"/>
  <c r="F655" i="21"/>
  <c r="D655" i="21"/>
  <c r="I655" i="21"/>
  <c r="G655" i="21"/>
  <c r="H655" i="21"/>
  <c r="I424" i="21"/>
  <c r="F424" i="21"/>
  <c r="G424" i="21"/>
  <c r="H424" i="21"/>
  <c r="D424" i="21"/>
  <c r="S48" i="8"/>
  <c r="T48" i="8" s="1"/>
  <c r="S446" i="8"/>
  <c r="T446" i="8" s="1"/>
  <c r="D217" i="21"/>
  <c r="I217" i="21"/>
  <c r="H217" i="21"/>
  <c r="G217" i="21"/>
  <c r="F217" i="21"/>
  <c r="G218" i="21"/>
  <c r="F218" i="21"/>
  <c r="H218" i="21"/>
  <c r="I218" i="21"/>
  <c r="D218" i="21"/>
  <c r="H43" i="21"/>
  <c r="G43" i="21"/>
  <c r="I43" i="21"/>
  <c r="D43" i="21"/>
  <c r="F43" i="21"/>
  <c r="S441" i="8"/>
  <c r="T441" i="8" s="1"/>
  <c r="I621" i="21"/>
  <c r="H621" i="21"/>
  <c r="F621" i="21"/>
  <c r="D621" i="21"/>
  <c r="G621" i="21"/>
  <c r="S659" i="8"/>
  <c r="T659" i="8" s="1"/>
  <c r="G37" i="21"/>
  <c r="I37" i="21"/>
  <c r="D37" i="21"/>
  <c r="H37" i="21"/>
  <c r="F37" i="21"/>
  <c r="D636" i="21"/>
  <c r="I636" i="21"/>
  <c r="H636" i="21"/>
  <c r="G636" i="21"/>
  <c r="F636" i="21"/>
  <c r="H664" i="21"/>
  <c r="G664" i="21"/>
  <c r="F664" i="21"/>
  <c r="I664" i="21"/>
  <c r="D664" i="21"/>
  <c r="I30" i="21"/>
  <c r="H30" i="21"/>
  <c r="F30" i="21"/>
  <c r="D30" i="21"/>
  <c r="G30" i="21"/>
  <c r="S422" i="8"/>
  <c r="T422" i="8" s="1"/>
  <c r="D22" i="21"/>
  <c r="I22" i="21"/>
  <c r="H22" i="21"/>
  <c r="G22" i="21"/>
  <c r="F22" i="21"/>
  <c r="H625" i="21"/>
  <c r="I625" i="21"/>
  <c r="G625" i="21"/>
  <c r="D625" i="21"/>
  <c r="F625" i="21"/>
  <c r="S213" i="8"/>
  <c r="T213" i="8" s="1"/>
  <c r="S664" i="8"/>
  <c r="T664" i="8" s="1"/>
  <c r="D416" i="21"/>
  <c r="G416" i="21"/>
  <c r="H416" i="21"/>
  <c r="I416" i="21"/>
  <c r="F416" i="21"/>
  <c r="S634" i="8"/>
  <c r="T634" i="8" s="1"/>
  <c r="S415" i="8"/>
  <c r="T415" i="8" s="1"/>
  <c r="S427" i="8"/>
  <c r="T427" i="8" s="1"/>
  <c r="S42" i="8"/>
  <c r="T42" i="8" s="1"/>
  <c r="S443" i="8"/>
  <c r="T443" i="8" s="1"/>
  <c r="D422" i="21"/>
  <c r="H422" i="21"/>
  <c r="I422" i="21"/>
  <c r="F422" i="21"/>
  <c r="G422" i="21"/>
  <c r="S620" i="8"/>
  <c r="T620" i="8" s="1"/>
  <c r="D660" i="21"/>
  <c r="F660" i="21"/>
  <c r="H660" i="21"/>
  <c r="I660" i="21"/>
  <c r="G660" i="21"/>
  <c r="I9" i="21"/>
  <c r="H9" i="21"/>
  <c r="D9" i="21"/>
  <c r="F9" i="21"/>
  <c r="G9" i="21"/>
  <c r="D243" i="21"/>
  <c r="I243" i="21"/>
  <c r="H243" i="21"/>
  <c r="F243" i="21"/>
  <c r="G243" i="21"/>
  <c r="D434" i="21"/>
  <c r="G434" i="21"/>
  <c r="H434" i="21"/>
  <c r="F434" i="21"/>
  <c r="I434" i="21"/>
  <c r="S665" i="8"/>
  <c r="T665" i="8" s="1"/>
  <c r="G28" i="21"/>
  <c r="H28" i="21"/>
  <c r="F28" i="21"/>
  <c r="D28" i="21"/>
  <c r="I28" i="21"/>
  <c r="H46" i="21"/>
  <c r="I46" i="21"/>
  <c r="G46" i="21"/>
  <c r="F46" i="21"/>
  <c r="D46" i="21"/>
  <c r="D12" i="21"/>
  <c r="F12" i="21"/>
  <c r="I12" i="21"/>
  <c r="G12" i="21"/>
  <c r="H12" i="21"/>
  <c r="S24" i="8"/>
  <c r="T24" i="8" s="1"/>
  <c r="D618" i="21"/>
  <c r="H618" i="21"/>
  <c r="G618" i="21"/>
  <c r="I618" i="21"/>
  <c r="F618" i="21"/>
  <c r="D237" i="21"/>
  <c r="G237" i="21"/>
  <c r="I237" i="21"/>
  <c r="F237" i="21"/>
  <c r="H237" i="21"/>
  <c r="H640" i="21"/>
  <c r="F640" i="21"/>
  <c r="D640" i="21"/>
  <c r="G640" i="21"/>
  <c r="I640" i="21"/>
  <c r="S633" i="8"/>
  <c r="T633" i="8" s="1"/>
  <c r="S224" i="8"/>
  <c r="T224" i="8" s="1"/>
  <c r="S429" i="8"/>
  <c r="T429" i="8" s="1"/>
  <c r="S35" i="8"/>
  <c r="T35" i="8" s="1"/>
  <c r="S29" i="8"/>
  <c r="T29" i="8" s="1"/>
  <c r="S431" i="8"/>
  <c r="T431" i="8" s="1"/>
  <c r="S452" i="8"/>
  <c r="T452" i="8" s="1"/>
  <c r="S229" i="8"/>
  <c r="T229" i="8" s="1"/>
  <c r="F649" i="21"/>
  <c r="H649" i="21"/>
  <c r="G649" i="21"/>
  <c r="I649" i="21"/>
  <c r="D649" i="21"/>
  <c r="D635" i="21"/>
  <c r="I635" i="21"/>
  <c r="G635" i="21"/>
  <c r="F635" i="21"/>
  <c r="H635" i="21"/>
  <c r="S632" i="8"/>
  <c r="T632" i="8" s="1"/>
  <c r="S15" i="8"/>
  <c r="T15" i="8" s="1"/>
  <c r="S414" i="8"/>
  <c r="T414" i="8" s="1"/>
  <c r="I641" i="21"/>
  <c r="G641" i="21"/>
  <c r="H641" i="21"/>
  <c r="D641" i="21"/>
  <c r="F641" i="21"/>
  <c r="S432" i="8"/>
  <c r="T432" i="8" s="1"/>
  <c r="F14" i="21"/>
  <c r="D14" i="21"/>
  <c r="I14" i="21"/>
  <c r="H14" i="21"/>
  <c r="G14" i="21"/>
  <c r="S658" i="8"/>
  <c r="T658" i="8" s="1"/>
  <c r="S425" i="8"/>
  <c r="T425" i="8" s="1"/>
  <c r="I51" i="21"/>
  <c r="D51" i="21"/>
  <c r="F51" i="21"/>
  <c r="H51" i="21"/>
  <c r="G51" i="21"/>
  <c r="F445" i="21"/>
  <c r="I445" i="21"/>
  <c r="H445" i="21"/>
  <c r="D445" i="21"/>
  <c r="G445" i="21"/>
  <c r="S216" i="8"/>
  <c r="T216" i="8" s="1"/>
  <c r="S217" i="8"/>
  <c r="T217" i="8" s="1"/>
  <c r="S40" i="8"/>
  <c r="T40" i="8" s="1"/>
  <c r="F440" i="21"/>
  <c r="I440" i="21"/>
  <c r="D440" i="21"/>
  <c r="G440" i="21"/>
  <c r="H440" i="21"/>
  <c r="S624" i="8"/>
  <c r="T624" i="8" s="1"/>
  <c r="G656" i="21"/>
  <c r="D656" i="21"/>
  <c r="H656" i="21"/>
  <c r="F656" i="21"/>
  <c r="I656" i="21"/>
  <c r="S34" i="8"/>
  <c r="T34" i="8" s="1"/>
  <c r="S639" i="8"/>
  <c r="T639" i="8" s="1"/>
  <c r="S667" i="8"/>
  <c r="T667" i="8" s="1"/>
  <c r="S27" i="8"/>
  <c r="T27" i="8" s="1"/>
  <c r="F421" i="21"/>
  <c r="H421" i="21"/>
  <c r="G421" i="21"/>
  <c r="I421" i="21"/>
  <c r="D421" i="21"/>
  <c r="S38" i="8"/>
  <c r="T38" i="8" s="1"/>
  <c r="S211" i="8"/>
  <c r="T211" i="8" s="1"/>
  <c r="J615" i="21"/>
  <c r="I21" i="12"/>
  <c r="I661" i="21"/>
  <c r="F661" i="21"/>
  <c r="D661" i="21"/>
  <c r="G661" i="21"/>
  <c r="H661" i="21"/>
  <c r="S417" i="8"/>
  <c r="T417" i="8" s="1"/>
  <c r="F631" i="21"/>
  <c r="D631" i="21"/>
  <c r="I631" i="21"/>
  <c r="H631" i="21"/>
  <c r="G631" i="21"/>
  <c r="H414" i="21"/>
  <c r="I414" i="21"/>
  <c r="G414" i="21"/>
  <c r="D414" i="21"/>
  <c r="F414" i="21"/>
  <c r="I426" i="21"/>
  <c r="F426" i="21"/>
  <c r="G426" i="21"/>
  <c r="D426" i="21"/>
  <c r="H426" i="21"/>
  <c r="H45" i="21"/>
  <c r="I45" i="21"/>
  <c r="D45" i="21"/>
  <c r="G45" i="21"/>
  <c r="F45" i="21"/>
  <c r="G442" i="21"/>
  <c r="D442" i="21"/>
  <c r="H442" i="21"/>
  <c r="F442" i="21"/>
  <c r="I442" i="21"/>
  <c r="S423" i="8"/>
  <c r="T423" i="8" s="1"/>
  <c r="F617" i="21"/>
  <c r="H617" i="21"/>
  <c r="I617" i="21"/>
  <c r="G617" i="21"/>
  <c r="D617" i="21"/>
  <c r="S663" i="8"/>
  <c r="T663" i="8" s="1"/>
  <c r="H23" i="21"/>
  <c r="F23" i="21"/>
  <c r="D23" i="21"/>
  <c r="I23" i="21"/>
  <c r="G23" i="21"/>
  <c r="H441" i="21"/>
  <c r="G441" i="21"/>
  <c r="I441" i="21"/>
  <c r="D441" i="21"/>
  <c r="F441" i="21"/>
  <c r="D644" i="21"/>
  <c r="I644" i="21"/>
  <c r="G644" i="21"/>
  <c r="F644" i="21"/>
  <c r="H644" i="21"/>
  <c r="S237" i="8"/>
  <c r="T237" i="8" s="1"/>
  <c r="S221" i="8"/>
  <c r="T221" i="8" s="1"/>
  <c r="S219" i="8"/>
  <c r="T219" i="8" s="1"/>
  <c r="S660" i="8"/>
  <c r="T660" i="8" s="1"/>
  <c r="G420" i="21"/>
  <c r="D420" i="21"/>
  <c r="H420" i="21"/>
  <c r="I420" i="21"/>
  <c r="F420" i="21"/>
  <c r="S223" i="8"/>
  <c r="T223" i="8" s="1"/>
  <c r="G21" i="21"/>
  <c r="F21" i="21"/>
  <c r="I21" i="21"/>
  <c r="D21" i="21"/>
  <c r="H21" i="21"/>
  <c r="S416" i="8"/>
  <c r="T416" i="8" s="1"/>
  <c r="S428" i="8"/>
  <c r="T428" i="8" s="1"/>
  <c r="D235" i="21"/>
  <c r="G235" i="21"/>
  <c r="H235" i="21"/>
  <c r="I235" i="21"/>
  <c r="F235" i="21"/>
  <c r="D221" i="21"/>
  <c r="H221" i="21"/>
  <c r="G221" i="21"/>
  <c r="I221" i="21"/>
  <c r="F221" i="21"/>
  <c r="I435" i="21"/>
  <c r="D435" i="21"/>
  <c r="G435" i="21"/>
  <c r="F435" i="21"/>
  <c r="H435" i="21"/>
  <c r="S440" i="8"/>
  <c r="T440" i="8" s="1"/>
  <c r="F651" i="21"/>
  <c r="D651" i="21"/>
  <c r="I651" i="21"/>
  <c r="G651" i="21"/>
  <c r="H651" i="21"/>
  <c r="D628" i="21"/>
  <c r="I628" i="21"/>
  <c r="H628" i="21"/>
  <c r="G628" i="21"/>
  <c r="F628" i="21"/>
  <c r="I239" i="21"/>
  <c r="F239" i="21"/>
  <c r="G239" i="21"/>
  <c r="D239" i="21"/>
  <c r="H239" i="21"/>
  <c r="D652" i="21"/>
  <c r="I652" i="21"/>
  <c r="F652" i="21"/>
  <c r="H652" i="21"/>
  <c r="G652" i="21"/>
  <c r="G49" i="21"/>
  <c r="H49" i="21"/>
  <c r="D49" i="21"/>
  <c r="I49" i="21"/>
  <c r="F49" i="21"/>
  <c r="I632" i="21"/>
  <c r="D632" i="21"/>
  <c r="G632" i="21"/>
  <c r="F632" i="21"/>
  <c r="H632" i="21"/>
  <c r="S225" i="8"/>
  <c r="T225" i="8" s="1"/>
  <c r="I659" i="21"/>
  <c r="G659" i="21"/>
  <c r="F659" i="21"/>
  <c r="D659" i="21"/>
  <c r="H659" i="21"/>
  <c r="S641" i="8"/>
  <c r="T641" i="8" s="1"/>
  <c r="H33" i="21"/>
  <c r="I33" i="21"/>
  <c r="G33" i="21"/>
  <c r="D33" i="21"/>
  <c r="F33" i="21"/>
  <c r="H413" i="21"/>
  <c r="I413" i="21"/>
  <c r="D413" i="21"/>
  <c r="F413" i="21"/>
  <c r="G413" i="21"/>
  <c r="D219" i="21"/>
  <c r="I219" i="21"/>
  <c r="H219" i="21"/>
  <c r="F219" i="21"/>
  <c r="G219" i="21"/>
  <c r="S646" i="8"/>
  <c r="T646" i="8" s="1"/>
  <c r="S661" i="8"/>
  <c r="T661" i="8" s="1"/>
  <c r="S235" i="8"/>
  <c r="T235" i="8" s="1"/>
  <c r="S9" i="8"/>
  <c r="T9" i="8" s="1"/>
  <c r="S445" i="8"/>
  <c r="T445" i="8" s="1"/>
  <c r="H616" i="21"/>
  <c r="D616" i="21"/>
  <c r="F616" i="21"/>
  <c r="G616" i="21"/>
  <c r="I616" i="21"/>
  <c r="H623" i="21"/>
  <c r="F623" i="21"/>
  <c r="D623" i="21"/>
  <c r="I623" i="21"/>
  <c r="G623" i="21"/>
  <c r="H448" i="21"/>
  <c r="I448" i="21"/>
  <c r="G448" i="21"/>
  <c r="D448" i="21"/>
  <c r="F448" i="21"/>
  <c r="I657" i="21"/>
  <c r="G657" i="21"/>
  <c r="H657" i="21"/>
  <c r="F657" i="21"/>
  <c r="D657" i="21"/>
  <c r="D11" i="21"/>
  <c r="F11" i="21"/>
  <c r="I11" i="21"/>
  <c r="G11" i="21"/>
  <c r="H11" i="21"/>
  <c r="I27" i="21"/>
  <c r="F27" i="21"/>
  <c r="G27" i="21"/>
  <c r="D27" i="21"/>
  <c r="H27" i="21"/>
  <c r="S44" i="8"/>
  <c r="T44" i="8" s="1"/>
  <c r="H31" i="21"/>
  <c r="G31" i="21"/>
  <c r="D31" i="21"/>
  <c r="I31" i="21"/>
  <c r="F31" i="21"/>
  <c r="F425" i="21"/>
  <c r="H425" i="21"/>
  <c r="D425" i="21"/>
  <c r="I425" i="21"/>
  <c r="G425" i="21"/>
  <c r="S621" i="8"/>
  <c r="T621" i="8" s="1"/>
  <c r="I622" i="21"/>
  <c r="H622" i="21"/>
  <c r="D622" i="21"/>
  <c r="F622" i="21"/>
  <c r="G622" i="21"/>
  <c r="D52" i="21"/>
  <c r="H52" i="21"/>
  <c r="G52" i="21"/>
  <c r="I52" i="21"/>
  <c r="F52" i="21"/>
  <c r="S421" i="8"/>
  <c r="T421" i="8" s="1"/>
  <c r="S650" i="8"/>
  <c r="T650" i="8" s="1"/>
  <c r="S236" i="8"/>
  <c r="T236" i="8" s="1"/>
  <c r="S636" i="8"/>
  <c r="T636" i="8" s="1"/>
  <c r="S210" i="8"/>
  <c r="T210" i="8" s="1"/>
  <c r="H41" i="21"/>
  <c r="I41" i="21"/>
  <c r="G41" i="21"/>
  <c r="D41" i="21"/>
  <c r="F41" i="21"/>
  <c r="D212" i="21"/>
  <c r="G212" i="21"/>
  <c r="I212" i="21"/>
  <c r="H212" i="21"/>
  <c r="F212" i="21"/>
  <c r="S618" i="8"/>
  <c r="T618" i="8" s="1"/>
  <c r="D620" i="21"/>
  <c r="F620" i="21"/>
  <c r="I620" i="21"/>
  <c r="H620" i="21"/>
  <c r="G620" i="21"/>
  <c r="I642" i="21"/>
  <c r="G642" i="21"/>
  <c r="H642" i="21"/>
  <c r="F642" i="21"/>
  <c r="D642" i="21"/>
  <c r="S226" i="8"/>
  <c r="T226" i="8" s="1"/>
  <c r="H29" i="21"/>
  <c r="G29" i="21"/>
  <c r="I29" i="21"/>
  <c r="D29" i="21"/>
  <c r="F29" i="21"/>
  <c r="S438" i="8"/>
  <c r="T438" i="8" s="1"/>
  <c r="F452" i="21"/>
  <c r="H452" i="21"/>
  <c r="D452" i="21"/>
  <c r="G452" i="21"/>
  <c r="I452" i="21"/>
  <c r="G216" i="21"/>
  <c r="F216" i="21"/>
  <c r="H216" i="21"/>
  <c r="D216" i="21"/>
  <c r="I216" i="21"/>
  <c r="S630" i="8"/>
  <c r="T630" i="8" s="1"/>
  <c r="D436" i="21"/>
  <c r="H436" i="21"/>
  <c r="I436" i="21"/>
  <c r="F436" i="21"/>
  <c r="G436" i="21"/>
  <c r="H646" i="21"/>
  <c r="G646" i="21"/>
  <c r="I646" i="21"/>
  <c r="F646" i="21"/>
  <c r="D646" i="21"/>
  <c r="S20" i="8"/>
  <c r="T20" i="8" s="1"/>
  <c r="S442" i="8"/>
  <c r="T442" i="8" s="1"/>
  <c r="S647" i="8"/>
  <c r="T647" i="8" s="1"/>
  <c r="H238" i="21"/>
  <c r="G238" i="21"/>
  <c r="F238" i="21"/>
  <c r="I238" i="21"/>
  <c r="D238" i="21"/>
  <c r="F222" i="21"/>
  <c r="I222" i="21"/>
  <c r="D222" i="21"/>
  <c r="H222" i="21"/>
  <c r="G222" i="21"/>
  <c r="G220" i="21"/>
  <c r="D220" i="21"/>
  <c r="H220" i="21"/>
  <c r="F220" i="21"/>
  <c r="I220" i="21"/>
  <c r="I236" i="21"/>
  <c r="D236" i="21"/>
  <c r="H236" i="21"/>
  <c r="F236" i="21"/>
  <c r="G236" i="21"/>
  <c r="S626" i="8"/>
  <c r="T626" i="8" s="1"/>
  <c r="S625" i="8"/>
  <c r="T625" i="8" s="1"/>
  <c r="G619" i="21"/>
  <c r="H619" i="21"/>
  <c r="I619" i="21"/>
  <c r="D619" i="21"/>
  <c r="F619" i="21"/>
  <c r="S420" i="8"/>
  <c r="T420" i="8" s="1"/>
  <c r="F615" i="21"/>
  <c r="H615" i="21"/>
  <c r="G615" i="21"/>
  <c r="D615" i="21"/>
  <c r="I615" i="21"/>
  <c r="S623" i="8"/>
  <c r="T623" i="8" s="1"/>
  <c r="S645" i="8"/>
  <c r="T645" i="8" s="1"/>
  <c r="D227" i="21"/>
  <c r="G227" i="21"/>
  <c r="F227" i="21"/>
  <c r="H227" i="21"/>
  <c r="I227" i="21"/>
  <c r="S26" i="8"/>
  <c r="T26" i="8" s="1"/>
  <c r="D437" i="21"/>
  <c r="I437" i="21"/>
  <c r="F437" i="21"/>
  <c r="G437" i="21"/>
  <c r="H437" i="21"/>
  <c r="S453" i="8"/>
  <c r="T453" i="8" s="1"/>
  <c r="S215" i="8"/>
  <c r="T215" i="8" s="1"/>
  <c r="G627" i="21"/>
  <c r="F627" i="21"/>
  <c r="D627" i="21"/>
  <c r="I627" i="21"/>
  <c r="H627" i="21"/>
  <c r="S437" i="8"/>
  <c r="T437" i="8" s="1"/>
  <c r="S649" i="8"/>
  <c r="T649" i="8" s="1"/>
  <c r="F653" i="21"/>
  <c r="I653" i="21"/>
  <c r="G653" i="21"/>
  <c r="D653" i="21"/>
  <c r="H653" i="21"/>
  <c r="S637" i="8"/>
  <c r="T637" i="8" s="1"/>
  <c r="G223" i="21"/>
  <c r="F223" i="21"/>
  <c r="H223" i="21"/>
  <c r="D223" i="21"/>
  <c r="I223" i="21"/>
  <c r="H10" i="21"/>
  <c r="F10" i="21"/>
  <c r="I10" i="21"/>
  <c r="G10" i="21"/>
  <c r="D10" i="21"/>
  <c r="D24" i="21"/>
  <c r="G24" i="21"/>
  <c r="I24" i="21"/>
  <c r="F24" i="21"/>
  <c r="H24" i="21"/>
  <c r="S231" i="8"/>
  <c r="T231" i="8" s="1"/>
  <c r="S218" i="8"/>
  <c r="T218" i="8" s="1"/>
  <c r="I444" i="21"/>
  <c r="H444" i="21"/>
  <c r="D444" i="21"/>
  <c r="G444" i="21"/>
  <c r="F444" i="21"/>
  <c r="S449" i="8"/>
  <c r="T449" i="8" s="1"/>
  <c r="S28" i="8"/>
  <c r="T28" i="8" s="1"/>
  <c r="I19" i="12"/>
  <c r="J211" i="21"/>
  <c r="I35" i="21"/>
  <c r="D35" i="21"/>
  <c r="F35" i="21"/>
  <c r="H35" i="21"/>
  <c r="G35" i="21"/>
  <c r="D225" i="21"/>
  <c r="I225" i="21"/>
  <c r="H225" i="21"/>
  <c r="F225" i="21"/>
  <c r="G225" i="21"/>
  <c r="D626" i="21"/>
  <c r="I626" i="21"/>
  <c r="F626" i="21"/>
  <c r="H626" i="21"/>
  <c r="G626" i="21"/>
  <c r="D36" i="21"/>
  <c r="G36" i="21"/>
  <c r="H36" i="21"/>
  <c r="I36" i="21"/>
  <c r="F36" i="21"/>
  <c r="F415" i="21"/>
  <c r="I415" i="21"/>
  <c r="H415" i="21"/>
  <c r="G415" i="21"/>
  <c r="D415" i="21"/>
  <c r="D40" i="21"/>
  <c r="H40" i="21"/>
  <c r="I40" i="21"/>
  <c r="F40" i="21"/>
  <c r="G40" i="21"/>
  <c r="G428" i="21"/>
  <c r="D428" i="21"/>
  <c r="H428" i="21"/>
  <c r="I428" i="21"/>
  <c r="F428" i="21"/>
  <c r="S16" i="8"/>
  <c r="T16" i="8" s="1"/>
  <c r="H244" i="21"/>
  <c r="F244" i="21"/>
  <c r="D244" i="21"/>
  <c r="G244" i="21"/>
  <c r="I244" i="21"/>
  <c r="H38" i="21"/>
  <c r="G38" i="21"/>
  <c r="I38" i="21"/>
  <c r="D38" i="21"/>
  <c r="F38" i="21"/>
  <c r="G432" i="21"/>
  <c r="I432" i="21"/>
  <c r="D432" i="21"/>
  <c r="H432" i="21"/>
  <c r="F432" i="21"/>
  <c r="I50" i="21"/>
  <c r="D50" i="21"/>
  <c r="F50" i="21"/>
  <c r="H50" i="21"/>
  <c r="G50" i="21"/>
  <c r="H427" i="21"/>
  <c r="D427" i="21"/>
  <c r="F427" i="21"/>
  <c r="I427" i="21"/>
  <c r="G427" i="21"/>
  <c r="I32" i="21"/>
  <c r="D32" i="21"/>
  <c r="H32" i="21"/>
  <c r="F32" i="21"/>
  <c r="G32" i="21"/>
  <c r="H231" i="21"/>
  <c r="I231" i="21"/>
  <c r="D231" i="21"/>
  <c r="F231" i="21"/>
  <c r="G231" i="21"/>
  <c r="S234" i="8"/>
  <c r="T234" i="8" s="1"/>
  <c r="F443" i="21"/>
  <c r="H443" i="21"/>
  <c r="D443" i="21"/>
  <c r="G443" i="21"/>
  <c r="I443" i="21"/>
  <c r="G430" i="21"/>
  <c r="F430" i="21"/>
  <c r="I430" i="21"/>
  <c r="H430" i="21"/>
  <c r="D430" i="21"/>
  <c r="G211" i="21"/>
  <c r="D211" i="21"/>
  <c r="F211" i="21"/>
  <c r="I211" i="21"/>
  <c r="H211" i="21"/>
  <c r="S622" i="8"/>
  <c r="T622" i="8" s="1"/>
  <c r="H419" i="21"/>
  <c r="F419" i="21"/>
  <c r="D419" i="21"/>
  <c r="G419" i="21"/>
  <c r="I419" i="21"/>
  <c r="D451" i="21"/>
  <c r="F451" i="21"/>
  <c r="I451" i="21"/>
  <c r="G451" i="21"/>
  <c r="H451" i="21"/>
  <c r="D228" i="21"/>
  <c r="H228" i="21"/>
  <c r="F228" i="21"/>
  <c r="G228" i="21"/>
  <c r="I228" i="21"/>
  <c r="F650" i="21"/>
  <c r="G650" i="21"/>
  <c r="D650" i="21"/>
  <c r="H650" i="21"/>
  <c r="I650" i="21"/>
  <c r="H20" i="21"/>
  <c r="F20" i="21"/>
  <c r="D20" i="21"/>
  <c r="G20" i="21"/>
  <c r="I20" i="21"/>
  <c r="S648" i="8"/>
  <c r="T648" i="8" s="1"/>
  <c r="S434" i="8"/>
  <c r="T434" i="8" s="1"/>
  <c r="S241" i="8"/>
  <c r="T241" i="8" s="1"/>
  <c r="S36" i="8"/>
  <c r="T36" i="8" s="1"/>
  <c r="H233" i="21"/>
  <c r="I233" i="21"/>
  <c r="D233" i="21"/>
  <c r="G233" i="21"/>
  <c r="F233" i="21"/>
  <c r="S627" i="8"/>
  <c r="T627" i="8" s="1"/>
  <c r="S656" i="8"/>
  <c r="T656" i="8" s="1"/>
  <c r="G634" i="21"/>
  <c r="D634" i="21"/>
  <c r="H634" i="21"/>
  <c r="I634" i="21"/>
  <c r="F634" i="21"/>
  <c r="S222" i="8"/>
  <c r="T222" i="8" s="1"/>
  <c r="S7" i="8"/>
  <c r="T7" i="8" s="1"/>
  <c r="S21" i="8"/>
  <c r="T21" i="8" s="1"/>
  <c r="D232" i="21"/>
  <c r="G232" i="21"/>
  <c r="H232" i="21"/>
  <c r="I232" i="21"/>
  <c r="F232" i="21"/>
  <c r="H658" i="21"/>
  <c r="D658" i="21"/>
  <c r="I658" i="21"/>
  <c r="F658" i="21"/>
  <c r="G658" i="21"/>
  <c r="S426" i="8"/>
  <c r="T426" i="8" s="1"/>
  <c r="H418" i="21"/>
  <c r="G418" i="21"/>
  <c r="D418" i="21"/>
  <c r="F418" i="21"/>
  <c r="I418" i="21"/>
  <c r="S37" i="8"/>
  <c r="T37" i="8" s="1"/>
  <c r="S230" i="8"/>
  <c r="T230" i="8" s="1"/>
  <c r="D234" i="21"/>
  <c r="H234" i="21"/>
  <c r="G234" i="21"/>
  <c r="F234" i="21"/>
  <c r="I234" i="21"/>
  <c r="S227" i="8"/>
  <c r="T227" i="8" s="1"/>
  <c r="S17" i="8"/>
  <c r="T17" i="8" s="1"/>
  <c r="I645" i="21"/>
  <c r="F645" i="21"/>
  <c r="H645" i="21"/>
  <c r="D645" i="21"/>
  <c r="G645" i="21"/>
  <c r="F433" i="21"/>
  <c r="H433" i="21"/>
  <c r="D433" i="21"/>
  <c r="G433" i="21"/>
  <c r="I433" i="21"/>
  <c r="D242" i="21"/>
  <c r="G242" i="21"/>
  <c r="F242" i="21"/>
  <c r="I242" i="21"/>
  <c r="H242" i="21"/>
  <c r="H39" i="21"/>
  <c r="G39" i="21"/>
  <c r="F39" i="21"/>
  <c r="D39" i="21"/>
  <c r="I39" i="21"/>
  <c r="D220" i="8"/>
  <c r="N219" i="8"/>
  <c r="J220" i="21" s="1"/>
  <c r="S232" i="8"/>
  <c r="T232" i="8" s="1"/>
  <c r="F624" i="21"/>
  <c r="I624" i="21"/>
  <c r="D624" i="21"/>
  <c r="H624" i="21"/>
  <c r="G624" i="21"/>
  <c r="F16" i="21"/>
  <c r="G16" i="21"/>
  <c r="I16" i="21"/>
  <c r="H16" i="21"/>
  <c r="D16" i="21"/>
  <c r="S14" i="8"/>
  <c r="T14" i="8" s="1"/>
  <c r="S240" i="8"/>
  <c r="T240" i="8" s="1"/>
  <c r="D15" i="21"/>
  <c r="F15" i="21"/>
  <c r="H15" i="21"/>
  <c r="I15" i="21"/>
  <c r="G15" i="21"/>
  <c r="F42" i="21"/>
  <c r="H42" i="21"/>
  <c r="G42" i="21"/>
  <c r="D42" i="21"/>
  <c r="I42" i="21"/>
  <c r="G48" i="21"/>
  <c r="I48" i="21"/>
  <c r="H48" i="21"/>
  <c r="F48" i="21"/>
  <c r="D48" i="21"/>
  <c r="J413" i="21"/>
  <c r="I20" i="12"/>
  <c r="S8" i="8"/>
  <c r="T8" i="8" s="1"/>
  <c r="D47" i="21"/>
  <c r="G47" i="21"/>
  <c r="H47" i="21"/>
  <c r="F47" i="21"/>
  <c r="I47" i="21"/>
  <c r="G633" i="21"/>
  <c r="I633" i="21"/>
  <c r="H633" i="21"/>
  <c r="D633" i="21"/>
  <c r="F633" i="21"/>
  <c r="S657" i="8"/>
  <c r="T657" i="8" s="1"/>
  <c r="I224" i="21"/>
  <c r="H224" i="21"/>
  <c r="F224" i="21"/>
  <c r="D224" i="21"/>
  <c r="G224" i="21"/>
  <c r="G19" i="21"/>
  <c r="D19" i="21"/>
  <c r="F19" i="21"/>
  <c r="I19" i="21"/>
  <c r="H19" i="21"/>
  <c r="S433" i="8"/>
  <c r="T433" i="8" s="1"/>
  <c r="S444" i="8"/>
  <c r="T444" i="8" s="1"/>
  <c r="S22" i="8"/>
  <c r="T22" i="8" s="1"/>
  <c r="H447" i="21"/>
  <c r="F447" i="21"/>
  <c r="I447" i="21"/>
  <c r="D447" i="21"/>
  <c r="G447" i="21"/>
  <c r="S651" i="8"/>
  <c r="T651" i="8" s="1"/>
  <c r="D417" i="21"/>
  <c r="H417" i="21"/>
  <c r="F417" i="21"/>
  <c r="I417" i="21"/>
  <c r="G417" i="21"/>
  <c r="H213" i="21"/>
  <c r="I213" i="21"/>
  <c r="G213" i="21"/>
  <c r="D213" i="21"/>
  <c r="F213" i="21"/>
  <c r="S430" i="8"/>
  <c r="T430" i="8" s="1"/>
  <c r="I215" i="21"/>
  <c r="H215" i="21"/>
  <c r="G215" i="21"/>
  <c r="D215" i="21"/>
  <c r="F215" i="21"/>
  <c r="S50" i="8"/>
  <c r="T50" i="8" s="1"/>
  <c r="D446" i="21"/>
  <c r="I446" i="21"/>
  <c r="H446" i="21"/>
  <c r="F446" i="21"/>
  <c r="G446" i="21"/>
  <c r="D229" i="21"/>
  <c r="I229" i="21"/>
  <c r="G229" i="21"/>
  <c r="H229" i="21"/>
  <c r="F229" i="21"/>
  <c r="S13" i="8"/>
  <c r="T13" i="8" s="1"/>
  <c r="G17" i="21"/>
  <c r="F17" i="21"/>
  <c r="H17" i="21"/>
  <c r="D17" i="21"/>
  <c r="I17" i="21"/>
  <c r="D241" i="21"/>
  <c r="I241" i="21"/>
  <c r="F241" i="21"/>
  <c r="H241" i="21"/>
  <c r="G241" i="21"/>
  <c r="S12" i="8"/>
  <c r="T12" i="8" s="1"/>
  <c r="S39" i="8"/>
  <c r="T39" i="8" s="1"/>
  <c r="S45" i="8"/>
  <c r="T45" i="8" s="1"/>
  <c r="F11" i="7" l="1"/>
  <c r="H3" i="7"/>
  <c r="J19" i="7"/>
  <c r="E15" i="7"/>
  <c r="H16" i="7"/>
  <c r="N10" i="7"/>
  <c r="H7" i="7"/>
  <c r="K4" i="7"/>
  <c r="M20" i="7"/>
  <c r="F20" i="7"/>
  <c r="L9" i="7"/>
  <c r="K5" i="7"/>
  <c r="N23" i="7"/>
  <c r="M9" i="7"/>
  <c r="H2" i="7"/>
  <c r="K20" i="7"/>
  <c r="G23" i="7"/>
  <c r="G5" i="7"/>
  <c r="M16" i="7"/>
  <c r="I15" i="7"/>
  <c r="F27" i="7"/>
  <c r="G9" i="7"/>
  <c r="C4" i="7"/>
  <c r="H18" i="7"/>
  <c r="K13" i="7"/>
  <c r="L15" i="7"/>
  <c r="N2" i="7"/>
  <c r="N20" i="7"/>
  <c r="F22" i="7"/>
  <c r="E13" i="7"/>
  <c r="F18" i="7"/>
  <c r="J9" i="7"/>
  <c r="L18" i="7"/>
  <c r="N11" i="7"/>
  <c r="G13" i="7"/>
  <c r="M5" i="7"/>
  <c r="E17" i="7"/>
  <c r="M10" i="7"/>
  <c r="F10" i="7"/>
  <c r="M2" i="7"/>
  <c r="N13" i="7"/>
  <c r="I24" i="7"/>
  <c r="G16" i="7"/>
  <c r="K19" i="7"/>
  <c r="F7" i="7"/>
  <c r="L12" i="7"/>
  <c r="E18" i="7"/>
  <c r="N15" i="7"/>
  <c r="L22" i="7"/>
  <c r="D25" i="7"/>
  <c r="N3" i="7"/>
  <c r="C16" i="7"/>
  <c r="C8" i="7"/>
  <c r="F19" i="7"/>
  <c r="J26" i="7"/>
  <c r="C18" i="7"/>
  <c r="G7" i="7"/>
  <c r="G2" i="7"/>
  <c r="D19" i="7"/>
  <c r="M27" i="7"/>
  <c r="M6" i="7"/>
  <c r="C7" i="7"/>
  <c r="M23" i="7"/>
  <c r="M17" i="7"/>
  <c r="I12" i="7"/>
  <c r="H14" i="7"/>
  <c r="D18" i="7"/>
  <c r="D22" i="7"/>
  <c r="E19" i="7"/>
  <c r="N19" i="7"/>
  <c r="H26" i="7"/>
  <c r="E2" i="7"/>
  <c r="C22" i="7"/>
  <c r="J17" i="7"/>
  <c r="M24" i="7"/>
  <c r="H17" i="7"/>
  <c r="K3" i="7"/>
  <c r="H12" i="7"/>
  <c r="J10" i="7"/>
  <c r="F12" i="7"/>
  <c r="F5" i="7"/>
  <c r="M11" i="7"/>
  <c r="N7" i="7"/>
  <c r="D13" i="7"/>
  <c r="K15" i="7"/>
  <c r="K26" i="7"/>
  <c r="I4" i="7"/>
  <c r="G10" i="7"/>
  <c r="D20" i="7"/>
  <c r="J3" i="7"/>
  <c r="D5" i="7"/>
  <c r="G15" i="7"/>
  <c r="M21" i="7"/>
  <c r="C13" i="7"/>
  <c r="K6" i="7"/>
  <c r="H21" i="7"/>
  <c r="J21" i="7"/>
  <c r="L26" i="7"/>
  <c r="G6" i="7"/>
  <c r="G4" i="7"/>
  <c r="D6" i="7"/>
  <c r="J13" i="7"/>
  <c r="C6" i="7"/>
  <c r="F26" i="7"/>
  <c r="N4" i="7"/>
  <c r="M26" i="7"/>
  <c r="E10" i="7"/>
  <c r="F25" i="7"/>
  <c r="J14" i="7"/>
  <c r="L11" i="7"/>
  <c r="L5" i="7"/>
  <c r="I21" i="7"/>
  <c r="G17" i="7"/>
  <c r="M12" i="7"/>
  <c r="N18" i="7"/>
  <c r="E21" i="7"/>
  <c r="J8" i="7"/>
  <c r="N22" i="7"/>
  <c r="L19" i="7"/>
  <c r="N25" i="7"/>
  <c r="I23" i="7"/>
  <c r="M18" i="7"/>
  <c r="H20" i="7"/>
  <c r="D10" i="7"/>
  <c r="K27" i="7"/>
  <c r="N27" i="7"/>
  <c r="K18" i="7"/>
  <c r="K12" i="7"/>
  <c r="D11" i="7"/>
  <c r="L17" i="7"/>
  <c r="G3" i="7"/>
  <c r="E6" i="7"/>
  <c r="H23" i="7"/>
  <c r="L20" i="7"/>
  <c r="J18" i="7"/>
  <c r="I25" i="7"/>
  <c r="H10" i="7"/>
  <c r="J20" i="7"/>
  <c r="L21" i="7"/>
  <c r="N17" i="7"/>
  <c r="I14" i="7"/>
  <c r="N24" i="7"/>
  <c r="G21" i="7"/>
  <c r="M8" i="7"/>
  <c r="G18" i="7"/>
  <c r="M25" i="7"/>
  <c r="G27" i="7"/>
  <c r="K21" i="7"/>
  <c r="C24" i="7"/>
  <c r="F16" i="7"/>
  <c r="D24" i="7"/>
  <c r="E11" i="7"/>
  <c r="F2" i="7"/>
  <c r="L8" i="7"/>
  <c r="K11" i="7"/>
  <c r="J4" i="7"/>
  <c r="L24" i="7"/>
  <c r="H27" i="7"/>
  <c r="J22" i="7"/>
  <c r="G25" i="7"/>
  <c r="H24" i="7"/>
  <c r="I3" i="7"/>
  <c r="H5" i="7"/>
  <c r="H9" i="7"/>
  <c r="N26" i="7"/>
  <c r="M7" i="7"/>
  <c r="D26" i="7"/>
  <c r="M13" i="7"/>
  <c r="I20" i="7"/>
  <c r="M3" i="7"/>
  <c r="C27" i="7"/>
  <c r="L14" i="7"/>
  <c r="D7" i="7"/>
  <c r="K16" i="7"/>
  <c r="E27" i="7"/>
  <c r="K25" i="7"/>
  <c r="C5" i="7"/>
  <c r="N12" i="7"/>
  <c r="M4" i="7"/>
  <c r="N8" i="7"/>
  <c r="N6" i="7"/>
  <c r="D16" i="7"/>
  <c r="N21" i="7"/>
  <c r="E8" i="7"/>
  <c r="H8" i="7"/>
  <c r="C3" i="7"/>
  <c r="C12" i="7"/>
  <c r="C2" i="7"/>
  <c r="F15" i="7"/>
  <c r="D17" i="7"/>
  <c r="I10" i="7"/>
  <c r="E4" i="7"/>
  <c r="I26" i="7"/>
  <c r="L23" i="7"/>
  <c r="L4" i="7"/>
  <c r="G22" i="7"/>
  <c r="F21" i="7"/>
  <c r="E16" i="7"/>
  <c r="E25" i="7"/>
  <c r="J12" i="7"/>
  <c r="H19" i="7"/>
  <c r="H15" i="7"/>
  <c r="C25" i="7"/>
  <c r="F17" i="7"/>
  <c r="G26" i="7"/>
  <c r="K17" i="7"/>
  <c r="J2" i="7"/>
  <c r="D8" i="7"/>
  <c r="I9" i="7"/>
  <c r="G11" i="7"/>
  <c r="I22" i="7"/>
  <c r="F8" i="7"/>
  <c r="L10" i="7"/>
  <c r="C17" i="7"/>
  <c r="I13" i="7"/>
  <c r="J23" i="7"/>
  <c r="L25" i="7"/>
  <c r="D14" i="7"/>
  <c r="J24" i="7"/>
  <c r="H6" i="7"/>
  <c r="J5" i="7"/>
  <c r="D3" i="7"/>
  <c r="I18" i="7"/>
  <c r="D23" i="7"/>
  <c r="L2" i="7"/>
  <c r="I5" i="7"/>
  <c r="C9" i="7"/>
  <c r="D2" i="7"/>
  <c r="J6" i="7"/>
  <c r="N16" i="7"/>
  <c r="K23" i="7"/>
  <c r="M19" i="7"/>
  <c r="H4" i="7"/>
  <c r="M22" i="7"/>
  <c r="L6" i="7"/>
  <c r="L16" i="7"/>
  <c r="I11" i="7"/>
  <c r="M14" i="7"/>
  <c r="D27" i="7"/>
  <c r="G20" i="7"/>
  <c r="H22" i="7"/>
  <c r="D12" i="7"/>
  <c r="I17" i="7"/>
  <c r="D4" i="7"/>
  <c r="I19" i="7"/>
  <c r="L3" i="7"/>
  <c r="J7" i="7"/>
  <c r="F14" i="7"/>
  <c r="C15" i="7"/>
  <c r="C10" i="7"/>
  <c r="F9" i="7"/>
  <c r="F3" i="7"/>
  <c r="J16" i="7"/>
  <c r="E24" i="7"/>
  <c r="E14" i="7"/>
  <c r="G24" i="7"/>
  <c r="C26" i="7"/>
  <c r="C14" i="7"/>
  <c r="D21" i="7"/>
  <c r="C20" i="7"/>
  <c r="K7" i="7"/>
  <c r="N5" i="7"/>
  <c r="G12" i="7"/>
  <c r="H25" i="7"/>
  <c r="K9" i="7"/>
  <c r="E5" i="7"/>
  <c r="I16" i="7"/>
  <c r="G19" i="7"/>
  <c r="L13" i="7"/>
  <c r="E22" i="7"/>
  <c r="K10" i="7"/>
  <c r="I6" i="7"/>
  <c r="I27" i="7"/>
  <c r="J27" i="7"/>
  <c r="E23" i="7"/>
  <c r="I8" i="7"/>
  <c r="E12" i="7"/>
  <c r="H11" i="7"/>
  <c r="F24" i="7"/>
  <c r="E9" i="7"/>
  <c r="K8" i="7"/>
  <c r="F4" i="7"/>
  <c r="C23" i="7"/>
  <c r="C19" i="7"/>
  <c r="J15" i="7"/>
  <c r="K2" i="7"/>
  <c r="G8" i="7"/>
  <c r="H13" i="7"/>
  <c r="F6" i="7"/>
  <c r="M15" i="7"/>
  <c r="D9" i="7"/>
  <c r="N9" i="7"/>
  <c r="J11" i="7"/>
  <c r="J25" i="7"/>
  <c r="L7" i="7"/>
  <c r="I7" i="7"/>
  <c r="C21" i="7"/>
  <c r="I2" i="7"/>
  <c r="G14" i="7"/>
  <c r="F13" i="7"/>
  <c r="E20" i="7"/>
  <c r="K22" i="7"/>
  <c r="C11" i="7"/>
  <c r="L27" i="7"/>
  <c r="K14" i="7"/>
  <c r="E26" i="7"/>
  <c r="D15" i="7"/>
  <c r="E3" i="7"/>
  <c r="K24" i="7"/>
  <c r="N14" i="7"/>
  <c r="F23" i="7"/>
  <c r="E7" i="7"/>
  <c r="N220" i="8"/>
  <c r="J221" i="21" s="1"/>
  <c r="D221" i="8"/>
  <c r="R26" i="7" l="1"/>
  <c r="P26" i="7"/>
  <c r="Q26" i="7"/>
  <c r="Q5" i="7"/>
  <c r="P5" i="7"/>
  <c r="R5" i="7"/>
  <c r="Q18" i="7"/>
  <c r="P18" i="7"/>
  <c r="R18" i="7"/>
  <c r="R13" i="7"/>
  <c r="P13" i="7"/>
  <c r="Q13" i="7"/>
  <c r="P7" i="7"/>
  <c r="Q7" i="7"/>
  <c r="R7" i="7"/>
  <c r="Q6" i="7"/>
  <c r="R6" i="7"/>
  <c r="P6" i="7"/>
  <c r="Q4" i="7"/>
  <c r="P4" i="7"/>
  <c r="R4" i="7"/>
  <c r="P8" i="7"/>
  <c r="R8" i="7"/>
  <c r="Q8" i="7"/>
  <c r="R19" i="7"/>
  <c r="Q19" i="7"/>
  <c r="P19" i="7"/>
  <c r="R20" i="7"/>
  <c r="P20" i="7"/>
  <c r="Q20" i="7"/>
  <c r="R2" i="7"/>
  <c r="P2" i="7"/>
  <c r="Q2" i="7"/>
  <c r="R16" i="7"/>
  <c r="P16" i="7"/>
  <c r="Q16" i="7"/>
  <c r="Q11" i="7"/>
  <c r="R11" i="7"/>
  <c r="P11" i="7"/>
  <c r="R17" i="7"/>
  <c r="P17" i="7"/>
  <c r="Q17" i="7"/>
  <c r="R24" i="7"/>
  <c r="Q24" i="7"/>
  <c r="P24" i="7"/>
  <c r="P23" i="7"/>
  <c r="R23" i="7"/>
  <c r="Q23" i="7"/>
  <c r="Q9" i="7"/>
  <c r="R9" i="7"/>
  <c r="P9" i="7"/>
  <c r="Q25" i="7"/>
  <c r="R25" i="7"/>
  <c r="P25" i="7"/>
  <c r="Q12" i="7"/>
  <c r="P12" i="7"/>
  <c r="R12" i="7"/>
  <c r="P27" i="7"/>
  <c r="Q27" i="7"/>
  <c r="R27" i="7"/>
  <c r="N221" i="8"/>
  <c r="J222" i="21" s="1"/>
  <c r="D222" i="8"/>
  <c r="P14" i="7"/>
  <c r="R14" i="7"/>
  <c r="Q14" i="7"/>
  <c r="R10" i="7"/>
  <c r="Q10" i="7"/>
  <c r="P10" i="7"/>
  <c r="Q3" i="7"/>
  <c r="P3" i="7"/>
  <c r="R3" i="7"/>
  <c r="R21" i="7"/>
  <c r="P21" i="7"/>
  <c r="Q21" i="7"/>
  <c r="P15" i="7"/>
  <c r="R15" i="7"/>
  <c r="Q15" i="7"/>
  <c r="Q22" i="7"/>
  <c r="P22" i="7"/>
  <c r="R22" i="7"/>
  <c r="S20" i="7" l="1"/>
  <c r="T20" i="7" s="1"/>
  <c r="U20" i="7" s="1"/>
  <c r="S7" i="7"/>
  <c r="T7" i="7" s="1"/>
  <c r="U7" i="7" s="1"/>
  <c r="S5" i="7"/>
  <c r="T5" i="7" s="1"/>
  <c r="U5" i="7" s="1"/>
  <c r="S24" i="7"/>
  <c r="T24" i="7" s="1"/>
  <c r="U24" i="7" s="1"/>
  <c r="S3" i="7"/>
  <c r="T3" i="7" s="1"/>
  <c r="U3" i="7" s="1"/>
  <c r="S23" i="7"/>
  <c r="T23" i="7" s="1"/>
  <c r="U23" i="7" s="1"/>
  <c r="S8" i="7"/>
  <c r="T8" i="7" s="1"/>
  <c r="U8" i="7" s="1"/>
  <c r="S16" i="7"/>
  <c r="T16" i="7" s="1"/>
  <c r="U16" i="7" s="1"/>
  <c r="S21" i="7"/>
  <c r="T21" i="7" s="1"/>
  <c r="U21" i="7" s="1"/>
  <c r="S17" i="7"/>
  <c r="T17" i="7" s="1"/>
  <c r="U17" i="7" s="1"/>
  <c r="S12" i="7"/>
  <c r="T12" i="7" s="1"/>
  <c r="U12" i="7" s="1"/>
  <c r="S2" i="7"/>
  <c r="T2" i="7" s="1"/>
  <c r="U2" i="7" s="1"/>
  <c r="S18" i="7"/>
  <c r="T18" i="7" s="1"/>
  <c r="U18" i="7" s="1"/>
  <c r="S22" i="7"/>
  <c r="T22" i="7" s="1"/>
  <c r="U22" i="7" s="1"/>
  <c r="S14" i="7"/>
  <c r="T14" i="7" s="1"/>
  <c r="U14" i="7" s="1"/>
  <c r="S11" i="7"/>
  <c r="T11" i="7" s="1"/>
  <c r="U11" i="7" s="1"/>
  <c r="D223" i="8"/>
  <c r="N222" i="8"/>
  <c r="J223" i="21" s="1"/>
  <c r="S25" i="7"/>
  <c r="T25" i="7" s="1"/>
  <c r="U25" i="7" s="1"/>
  <c r="S10" i="7"/>
  <c r="T10" i="7" s="1"/>
  <c r="U10" i="7" s="1"/>
  <c r="S4" i="7"/>
  <c r="T4" i="7" s="1"/>
  <c r="U4" i="7" s="1"/>
  <c r="S15" i="7"/>
  <c r="T15" i="7" s="1"/>
  <c r="U15" i="7" s="1"/>
  <c r="S9" i="7"/>
  <c r="T9" i="7" s="1"/>
  <c r="U9" i="7" s="1"/>
  <c r="S19" i="7"/>
  <c r="T19" i="7" s="1"/>
  <c r="U19" i="7" s="1"/>
  <c r="S13" i="7"/>
  <c r="T13" i="7" s="1"/>
  <c r="U13" i="7" s="1"/>
  <c r="S27" i="7"/>
  <c r="T27" i="7" s="1"/>
  <c r="U27" i="7" s="1"/>
  <c r="S6" i="7"/>
  <c r="T6" i="7" s="1"/>
  <c r="U6" i="7" s="1"/>
  <c r="S26" i="7"/>
  <c r="T26" i="7" s="1"/>
  <c r="U26" i="7" s="1"/>
  <c r="V10" i="7" l="1"/>
  <c r="V27" i="7"/>
  <c r="V26" i="7"/>
  <c r="V17" i="7"/>
  <c r="V19" i="7"/>
  <c r="V11" i="7"/>
  <c r="V16" i="7"/>
  <c r="V9" i="7"/>
  <c r="V14" i="7"/>
  <c r="V8" i="7"/>
  <c r="V22" i="7"/>
  <c r="V23" i="7"/>
  <c r="V15" i="7"/>
  <c r="V18" i="7"/>
  <c r="V24" i="7"/>
  <c r="V3" i="7"/>
  <c r="V25" i="7"/>
  <c r="V12" i="7"/>
  <c r="V7" i="7"/>
  <c r="V13" i="7"/>
  <c r="V21" i="7"/>
  <c r="V20" i="7"/>
  <c r="N223" i="8"/>
  <c r="J224" i="21" s="1"/>
  <c r="D224" i="8"/>
  <c r="V4" i="7"/>
  <c r="V6" i="7"/>
  <c r="V5" i="7"/>
  <c r="V2" i="7"/>
  <c r="AB5" i="7" l="1"/>
  <c r="AD5" i="7" s="1"/>
  <c r="J824" i="8" s="1"/>
  <c r="AA5" i="7"/>
  <c r="AA10" i="7"/>
  <c r="AB27" i="7"/>
  <c r="AD27" i="7" s="1"/>
  <c r="J846" i="8" s="1"/>
  <c r="AA14" i="7"/>
  <c r="AB3" i="7"/>
  <c r="AD3" i="7" s="1"/>
  <c r="J822" i="8" s="1"/>
  <c r="AB26" i="7"/>
  <c r="AD26" i="7" s="1"/>
  <c r="J845" i="8" s="1"/>
  <c r="AB19" i="7"/>
  <c r="AD19" i="7" s="1"/>
  <c r="J838" i="8" s="1"/>
  <c r="AB14" i="7"/>
  <c r="AD14" i="7" s="1"/>
  <c r="J833" i="8" s="1"/>
  <c r="AB9" i="7"/>
  <c r="AD9" i="7" s="1"/>
  <c r="J828" i="8" s="1"/>
  <c r="AB10" i="7"/>
  <c r="AD10" i="7" s="1"/>
  <c r="J829" i="8" s="1"/>
  <c r="AA19" i="7"/>
  <c r="AA15" i="7"/>
  <c r="AB23" i="7"/>
  <c r="AD23" i="7" s="1"/>
  <c r="J842" i="8" s="1"/>
  <c r="AB16" i="7"/>
  <c r="AD16" i="7" s="1"/>
  <c r="J835" i="8" s="1"/>
  <c r="AA13" i="7"/>
  <c r="AB22" i="7"/>
  <c r="AD22" i="7" s="1"/>
  <c r="J841" i="8" s="1"/>
  <c r="AA4" i="7"/>
  <c r="AA7" i="7"/>
  <c r="AA9" i="7"/>
  <c r="AA11" i="7"/>
  <c r="AB17" i="7"/>
  <c r="AD17" i="7" s="1"/>
  <c r="J836" i="8" s="1"/>
  <c r="AA8" i="7"/>
  <c r="AA18" i="7"/>
  <c r="AB25" i="7"/>
  <c r="AD25" i="7" s="1"/>
  <c r="J844" i="8" s="1"/>
  <c r="AA20" i="7"/>
  <c r="AB12" i="7"/>
  <c r="AD12" i="7" s="1"/>
  <c r="J831" i="8" s="1"/>
  <c r="AA23" i="7"/>
  <c r="AA26" i="7"/>
  <c r="AB7" i="7"/>
  <c r="AD7" i="7" s="1"/>
  <c r="J826" i="8" s="1"/>
  <c r="AB18" i="7"/>
  <c r="AD18" i="7" s="1"/>
  <c r="J837" i="8" s="1"/>
  <c r="AB4" i="7"/>
  <c r="AD4" i="7" s="1"/>
  <c r="J823" i="8" s="1"/>
  <c r="AA27" i="7"/>
  <c r="AA6" i="7"/>
  <c r="AA24" i="7"/>
  <c r="AA22" i="7"/>
  <c r="AA17" i="7"/>
  <c r="AB11" i="7"/>
  <c r="AD11" i="7" s="1"/>
  <c r="J830" i="8" s="1"/>
  <c r="AB15" i="7"/>
  <c r="AD15" i="7" s="1"/>
  <c r="J834" i="8" s="1"/>
  <c r="AA25" i="7"/>
  <c r="AB20" i="7"/>
  <c r="AD20" i="7" s="1"/>
  <c r="J839" i="8" s="1"/>
  <c r="AB24" i="7"/>
  <c r="AD24" i="7" s="1"/>
  <c r="J843" i="8" s="1"/>
  <c r="AB21" i="7"/>
  <c r="AD21" i="7" s="1"/>
  <c r="J840" i="8" s="1"/>
  <c r="AB6" i="7"/>
  <c r="AD6" i="7" s="1"/>
  <c r="J825" i="8" s="1"/>
  <c r="AA16" i="7"/>
  <c r="AB8" i="7"/>
  <c r="AD8" i="7" s="1"/>
  <c r="J827" i="8" s="1"/>
  <c r="AA3" i="7"/>
  <c r="AB13" i="7"/>
  <c r="AD13" i="7" s="1"/>
  <c r="J832" i="8" s="1"/>
  <c r="AA12" i="7"/>
  <c r="AA21" i="7"/>
  <c r="N224" i="8"/>
  <c r="J225" i="21" s="1"/>
  <c r="D225" i="8"/>
  <c r="F829" i="8" l="1"/>
  <c r="AC10" i="7"/>
  <c r="F831" i="8"/>
  <c r="AC12" i="7"/>
  <c r="F844" i="8"/>
  <c r="AC25" i="7"/>
  <c r="AC18" i="7"/>
  <c r="F837" i="8"/>
  <c r="AC13" i="7"/>
  <c r="F832" i="8"/>
  <c r="AC6" i="7"/>
  <c r="F825" i="8"/>
  <c r="F839" i="8"/>
  <c r="AC20" i="7"/>
  <c r="AC5" i="7"/>
  <c r="F824" i="8"/>
  <c r="AC27" i="7"/>
  <c r="F846" i="8"/>
  <c r="AC3" i="7"/>
  <c r="F822" i="8"/>
  <c r="F827" i="8"/>
  <c r="AC8" i="7"/>
  <c r="F826" i="8"/>
  <c r="AC7" i="7"/>
  <c r="AC4" i="7"/>
  <c r="F823" i="8"/>
  <c r="AC16" i="7"/>
  <c r="F835" i="8"/>
  <c r="AC17" i="7"/>
  <c r="F836" i="8"/>
  <c r="AC26" i="7"/>
  <c r="F845" i="8"/>
  <c r="F830" i="8"/>
  <c r="AC11" i="7"/>
  <c r="F834" i="8"/>
  <c r="AC15" i="7"/>
  <c r="AC14" i="7"/>
  <c r="F833" i="8"/>
  <c r="F843" i="8"/>
  <c r="AC24" i="7"/>
  <c r="N225" i="8"/>
  <c r="J226" i="21" s="1"/>
  <c r="D226" i="8"/>
  <c r="F841" i="8"/>
  <c r="AC22" i="7"/>
  <c r="F842" i="8"/>
  <c r="AC23" i="7"/>
  <c r="AC9" i="7"/>
  <c r="F828" i="8"/>
  <c r="F838" i="8"/>
  <c r="AC19" i="7"/>
  <c r="F840" i="8"/>
  <c r="AC21" i="7"/>
  <c r="I826" i="8" l="1"/>
  <c r="AE7" i="7"/>
  <c r="K826" i="8" s="1"/>
  <c r="AE5" i="7"/>
  <c r="K824" i="8" s="1"/>
  <c r="I824" i="8"/>
  <c r="I837" i="8"/>
  <c r="AE18" i="7"/>
  <c r="K837" i="8" s="1"/>
  <c r="I846" i="8"/>
  <c r="AE27" i="7"/>
  <c r="K846" i="8" s="1"/>
  <c r="AE24" i="7"/>
  <c r="K843" i="8" s="1"/>
  <c r="I843" i="8"/>
  <c r="AE8" i="7"/>
  <c r="K827" i="8" s="1"/>
  <c r="I827" i="8"/>
  <c r="AE20" i="7"/>
  <c r="K839" i="8" s="1"/>
  <c r="I839" i="8"/>
  <c r="I844" i="8"/>
  <c r="AE25" i="7"/>
  <c r="K844" i="8" s="1"/>
  <c r="AE4" i="7"/>
  <c r="K823" i="8" s="1"/>
  <c r="I823" i="8"/>
  <c r="AE14" i="7"/>
  <c r="K833" i="8" s="1"/>
  <c r="I833" i="8"/>
  <c r="AE17" i="7"/>
  <c r="K836" i="8" s="1"/>
  <c r="I836" i="8"/>
  <c r="AE3" i="7"/>
  <c r="K822" i="8" s="1"/>
  <c r="I822" i="8"/>
  <c r="I832" i="8"/>
  <c r="AE13" i="7"/>
  <c r="K832" i="8" s="1"/>
  <c r="I828" i="8"/>
  <c r="AE9" i="7"/>
  <c r="K828" i="8" s="1"/>
  <c r="AE26" i="7"/>
  <c r="K845" i="8" s="1"/>
  <c r="I845" i="8"/>
  <c r="I842" i="8"/>
  <c r="AE23" i="7"/>
  <c r="K842" i="8" s="1"/>
  <c r="AE21" i="7"/>
  <c r="K840" i="8" s="1"/>
  <c r="I840" i="8"/>
  <c r="I841" i="8"/>
  <c r="AE22" i="7"/>
  <c r="K841" i="8" s="1"/>
  <c r="I834" i="8"/>
  <c r="AE15" i="7"/>
  <c r="K834" i="8" s="1"/>
  <c r="AE12" i="7"/>
  <c r="K831" i="8" s="1"/>
  <c r="I831" i="8"/>
  <c r="I835" i="8"/>
  <c r="AE16" i="7"/>
  <c r="K835" i="8" s="1"/>
  <c r="AE6" i="7"/>
  <c r="K825" i="8" s="1"/>
  <c r="I825" i="8"/>
  <c r="I838" i="8"/>
  <c r="AE19" i="7"/>
  <c r="K838" i="8" s="1"/>
  <c r="D227" i="8"/>
  <c r="N226" i="8"/>
  <c r="J227" i="21" s="1"/>
  <c r="I830" i="8"/>
  <c r="AE11" i="7"/>
  <c r="K830" i="8" s="1"/>
  <c r="I829" i="8"/>
  <c r="AE10" i="7"/>
  <c r="K829" i="8" s="1"/>
  <c r="AF25" i="7" l="1"/>
  <c r="L844" i="8" s="1"/>
  <c r="AF17" i="7"/>
  <c r="L836" i="8" s="1"/>
  <c r="AF21" i="7"/>
  <c r="L840" i="8" s="1"/>
  <c r="AF14" i="7"/>
  <c r="L833" i="8" s="1"/>
  <c r="AF16" i="7"/>
  <c r="L835" i="8" s="1"/>
  <c r="AF12" i="7"/>
  <c r="L831" i="8" s="1"/>
  <c r="AF13" i="7"/>
  <c r="L832" i="8" s="1"/>
  <c r="AF18" i="7"/>
  <c r="L837" i="8" s="1"/>
  <c r="AF3" i="7"/>
  <c r="L822" i="8" s="1"/>
  <c r="AF5" i="7"/>
  <c r="L824" i="8" s="1"/>
  <c r="AF22" i="7"/>
  <c r="L841" i="8" s="1"/>
  <c r="AF23" i="7"/>
  <c r="L842" i="8" s="1"/>
  <c r="AF19" i="7"/>
  <c r="L838" i="8" s="1"/>
  <c r="AF10" i="7"/>
  <c r="L829" i="8" s="1"/>
  <c r="AF6" i="7"/>
  <c r="L825" i="8" s="1"/>
  <c r="AF11" i="7"/>
  <c r="L830" i="8" s="1"/>
  <c r="AF9" i="7"/>
  <c r="L828" i="8" s="1"/>
  <c r="AF8" i="7"/>
  <c r="L827" i="8" s="1"/>
  <c r="AF4" i="7"/>
  <c r="L823" i="8" s="1"/>
  <c r="AF7" i="7"/>
  <c r="L826" i="8" s="1"/>
  <c r="AF15" i="7"/>
  <c r="L834" i="8" s="1"/>
  <c r="AF24" i="7"/>
  <c r="L843" i="8" s="1"/>
  <c r="D228" i="8"/>
  <c r="N227" i="8"/>
  <c r="J228" i="21" s="1"/>
  <c r="AF26" i="7"/>
  <c r="L845" i="8" s="1"/>
  <c r="AF20" i="7"/>
  <c r="L839" i="8" s="1"/>
  <c r="AF27" i="7"/>
  <c r="L846" i="8" s="1"/>
  <c r="N228" i="8" l="1"/>
  <c r="J229" i="21" s="1"/>
  <c r="D229" i="8"/>
  <c r="D230" i="8" l="1"/>
  <c r="N229" i="8"/>
  <c r="J230" i="21" s="1"/>
  <c r="D231" i="8" l="1"/>
  <c r="N230" i="8"/>
  <c r="J231" i="21" s="1"/>
  <c r="N231" i="8" l="1"/>
  <c r="J232" i="21" s="1"/>
  <c r="D232" i="8"/>
  <c r="N232" i="8" l="1"/>
  <c r="J233" i="21" s="1"/>
  <c r="D233" i="8"/>
  <c r="D234" i="8" l="1"/>
  <c r="N233" i="8"/>
  <c r="J234" i="21" s="1"/>
  <c r="D235" i="8" l="1"/>
  <c r="N234" i="8"/>
  <c r="J235" i="21" s="1"/>
  <c r="D236" i="8" l="1"/>
  <c r="N235" i="8"/>
  <c r="J236" i="21" s="1"/>
  <c r="D237" i="8" l="1"/>
  <c r="N236" i="8"/>
  <c r="J237" i="21" s="1"/>
  <c r="D238" i="8" l="1"/>
  <c r="N237" i="8"/>
  <c r="J238" i="21" s="1"/>
  <c r="N238" i="8" l="1"/>
  <c r="J239" i="21" s="1"/>
  <c r="D239" i="8"/>
  <c r="N239" i="8" l="1"/>
  <c r="J240" i="21" s="1"/>
  <c r="D240" i="8"/>
  <c r="N240" i="8" l="1"/>
  <c r="J241" i="21" s="1"/>
  <c r="D241" i="8"/>
  <c r="D242" i="8" l="1"/>
  <c r="N241" i="8"/>
  <c r="J242" i="21" s="1"/>
  <c r="D243" i="8" l="1"/>
  <c r="N242" i="8"/>
  <c r="J243" i="21" s="1"/>
  <c r="N243" i="8" l="1"/>
  <c r="J244" i="21" s="1"/>
  <c r="D244" i="8"/>
  <c r="N244" i="8" l="1"/>
  <c r="J245" i="21" s="1"/>
  <c r="D245" i="8"/>
  <c r="D246" i="8" s="1"/>
  <c r="D247" i="8" s="1"/>
  <c r="D248" i="8" s="1"/>
  <c r="D249" i="8" s="1"/>
  <c r="D250" i="8" s="1"/>
  <c r="D251" i="8" s="1"/>
  <c r="D252" i="8" s="1"/>
  <c r="D253" i="8" s="1"/>
  <c r="D254" i="8" s="1"/>
  <c r="D255" i="8" s="1"/>
  <c r="D256" i="8" s="1"/>
  <c r="D257" i="8" s="1"/>
  <c r="D258" i="8" s="1"/>
  <c r="D259" i="8" s="1"/>
  <c r="D260" i="8" s="1"/>
  <c r="D261" i="8" s="1"/>
  <c r="D262" i="8" s="1"/>
  <c r="D263" i="8" s="1"/>
  <c r="D264" i="8" s="1"/>
  <c r="D265" i="8" s="1"/>
  <c r="D266" i="8" s="1"/>
  <c r="D267" i="8" s="1"/>
  <c r="D268" i="8" s="1"/>
  <c r="D269" i="8" s="1"/>
  <c r="D270" i="8" s="1"/>
  <c r="D271" i="8" s="1"/>
  <c r="D272" i="8" s="1"/>
  <c r="D273" i="8" s="1"/>
  <c r="D274" i="8" s="1"/>
  <c r="D275" i="8" s="1"/>
  <c r="D276" i="8" s="1"/>
  <c r="D277" i="8" s="1"/>
  <c r="D278" i="8" s="1"/>
  <c r="D279" i="8" s="1"/>
  <c r="D280" i="8" s="1"/>
  <c r="D281" i="8" s="1"/>
  <c r="D282" i="8" s="1"/>
  <c r="D283" i="8" s="1"/>
  <c r="D284" i="8" s="1"/>
  <c r="D285" i="8" s="1"/>
  <c r="D286" i="8" s="1"/>
  <c r="D287" i="8" s="1"/>
  <c r="D288" i="8" s="1"/>
  <c r="D289" i="8" s="1"/>
  <c r="D290" i="8" s="1"/>
  <c r="D291" i="8" s="1"/>
  <c r="D292" i="8" s="1"/>
  <c r="D293" i="8" s="1"/>
  <c r="D294" i="8" s="1"/>
  <c r="D295" i="8" s="1"/>
  <c r="D296" i="8" s="1"/>
  <c r="D297" i="8" s="1"/>
  <c r="D298" i="8" s="1"/>
  <c r="D299" i="8" s="1"/>
  <c r="D300" i="8" s="1"/>
  <c r="D301" i="8" s="1"/>
  <c r="D302" i="8" s="1"/>
  <c r="D303" i="8" s="1"/>
  <c r="D304" i="8" s="1"/>
  <c r="D305" i="8" s="1"/>
  <c r="D306" i="8" s="1"/>
  <c r="D307" i="8" s="1"/>
  <c r="D308" i="8" s="1"/>
  <c r="D309" i="8" s="1"/>
  <c r="D310" i="8" s="1"/>
  <c r="D311" i="8" s="1"/>
  <c r="D312" i="8" s="1"/>
  <c r="D313" i="8" s="1"/>
  <c r="D314" i="8" s="1"/>
  <c r="D315" i="8" s="1"/>
  <c r="D316" i="8" s="1"/>
  <c r="D317" i="8" s="1"/>
  <c r="D318" i="8" s="1"/>
  <c r="D319" i="8" s="1"/>
  <c r="D320" i="8" s="1"/>
  <c r="D321" i="8" s="1"/>
  <c r="D322" i="8" s="1"/>
  <c r="D323" i="8" s="1"/>
  <c r="D324" i="8" s="1"/>
  <c r="D325" i="8" s="1"/>
  <c r="D326" i="8" s="1"/>
  <c r="D327" i="8" s="1"/>
  <c r="D328" i="8" s="1"/>
  <c r="D329" i="8" s="1"/>
  <c r="D330" i="8" s="1"/>
  <c r="D331" i="8" s="1"/>
  <c r="D332" i="8" s="1"/>
  <c r="D333" i="8" s="1"/>
  <c r="D334" i="8" s="1"/>
  <c r="D335" i="8" s="1"/>
  <c r="D336" i="8" s="1"/>
  <c r="D337" i="8" s="1"/>
  <c r="D338" i="8" s="1"/>
  <c r="D339" i="8" s="1"/>
  <c r="D340" i="8" s="1"/>
  <c r="D341" i="8" s="1"/>
  <c r="D342" i="8" s="1"/>
  <c r="D343" i="8" s="1"/>
  <c r="D344" i="8" s="1"/>
  <c r="D345" i="8" s="1"/>
  <c r="D346" i="8" s="1"/>
  <c r="D347" i="8" s="1"/>
  <c r="D348" i="8" s="1"/>
  <c r="D349" i="8" s="1"/>
  <c r="D350" i="8" s="1"/>
  <c r="D351" i="8" s="1"/>
  <c r="D352" i="8" s="1"/>
  <c r="D353" i="8" s="1"/>
  <c r="D354" i="8" s="1"/>
  <c r="D355" i="8" s="1"/>
  <c r="D356" i="8" s="1"/>
  <c r="D357" i="8" s="1"/>
  <c r="D358" i="8" s="1"/>
  <c r="D359" i="8" s="1"/>
  <c r="D360" i="8" s="1"/>
  <c r="D361" i="8" s="1"/>
  <c r="D362" i="8" s="1"/>
  <c r="D363" i="8" s="1"/>
  <c r="D364" i="8" s="1"/>
  <c r="D365" i="8" s="1"/>
  <c r="D366" i="8" s="1"/>
  <c r="D367" i="8" s="1"/>
  <c r="D368" i="8" s="1"/>
  <c r="D369" i="8" s="1"/>
  <c r="D370" i="8" s="1"/>
  <c r="D371" i="8" s="1"/>
  <c r="D372" i="8" s="1"/>
  <c r="D373" i="8" s="1"/>
  <c r="D374" i="8" s="1"/>
  <c r="D375" i="8" s="1"/>
  <c r="D376" i="8" s="1"/>
  <c r="D377" i="8" s="1"/>
  <c r="D378" i="8" s="1"/>
  <c r="D379" i="8" s="1"/>
  <c r="D380" i="8" s="1"/>
  <c r="D381" i="8" s="1"/>
  <c r="D382" i="8" s="1"/>
  <c r="D383" i="8" s="1"/>
  <c r="D384" i="8" s="1"/>
  <c r="D385" i="8" s="1"/>
  <c r="D386" i="8" s="1"/>
  <c r="D387" i="8" s="1"/>
  <c r="D388" i="8" s="1"/>
  <c r="D389" i="8" s="1"/>
  <c r="D390" i="8" s="1"/>
  <c r="D391" i="8" s="1"/>
  <c r="D392" i="8" s="1"/>
  <c r="D393" i="8" s="1"/>
  <c r="D394" i="8" s="1"/>
  <c r="D395" i="8" s="1"/>
  <c r="D396" i="8" s="1"/>
  <c r="D397" i="8" s="1"/>
  <c r="D398" i="8" s="1"/>
  <c r="D399" i="8" s="1"/>
  <c r="D400" i="8" s="1"/>
  <c r="D401" i="8" s="1"/>
  <c r="D402" i="8" s="1"/>
  <c r="D403" i="8" s="1"/>
  <c r="D404" i="8" s="1"/>
  <c r="D405" i="8" s="1"/>
  <c r="D406" i="8" s="1"/>
  <c r="D407" i="8" s="1"/>
  <c r="D408" i="8" s="1"/>
  <c r="D409" i="8" s="1"/>
</calcChain>
</file>

<file path=xl/sharedStrings.xml><?xml version="1.0" encoding="utf-8"?>
<sst xmlns="http://schemas.openxmlformats.org/spreadsheetml/2006/main" count="20812" uniqueCount="8244">
  <si>
    <t>CATEGORIE</t>
  </si>
  <si>
    <t>DOSSARD</t>
  </si>
  <si>
    <t>PRES.</t>
  </si>
  <si>
    <t>UCI ID</t>
  </si>
  <si>
    <t>LICENCE</t>
  </si>
  <si>
    <t>NOM</t>
  </si>
  <si>
    <t>PRENOM</t>
  </si>
  <si>
    <t>EQUIPE</t>
  </si>
  <si>
    <t>NOM Prénom</t>
  </si>
  <si>
    <t>Equipe</t>
  </si>
  <si>
    <t>Catégorie</t>
  </si>
  <si>
    <t>Epreuve :</t>
  </si>
  <si>
    <t>Temps</t>
  </si>
  <si>
    <t>h</t>
  </si>
  <si>
    <t>mn</t>
  </si>
  <si>
    <t>s</t>
  </si>
  <si>
    <t>Club</t>
  </si>
  <si>
    <t>PRIX D EQUIPE</t>
  </si>
  <si>
    <t>CLUB</t>
  </si>
  <si>
    <t>Place 1</t>
  </si>
  <si>
    <t>Place 2</t>
  </si>
  <si>
    <t xml:space="preserve">Prix d'équipe </t>
  </si>
  <si>
    <t>Points</t>
  </si>
  <si>
    <t>Rg</t>
  </si>
  <si>
    <t>Dos</t>
  </si>
  <si>
    <t>FEDERATION FRANCAISE DE CYCLISME</t>
  </si>
  <si>
    <t>COMITE DE L'ILE-DE-FRANCE</t>
  </si>
  <si>
    <t>1, rue Laurent Fignon</t>
  </si>
  <si>
    <t>78180 MONTIGNY LE BRETONNEUX</t>
  </si>
  <si>
    <t>Tél.: 01 81 88 08 36</t>
  </si>
  <si>
    <t>Etat de Résultats</t>
  </si>
  <si>
    <t>à transmettre dans les 48 heures qui suivent l'épreuve,</t>
  </si>
  <si>
    <t>pour HOMOLOGATION au Comité de l'Ile-de-France</t>
  </si>
  <si>
    <t>CONTRÔLE MEDICAL</t>
  </si>
  <si>
    <t>OUI</t>
  </si>
  <si>
    <t>NON</t>
  </si>
  <si>
    <t>(Rayer la mention inutile)</t>
  </si>
  <si>
    <t>DATE :</t>
  </si>
  <si>
    <t>Titre de l'épreuve :</t>
  </si>
  <si>
    <t>Lieu de l'épreuve :</t>
  </si>
  <si>
    <t>Association organisatrice :</t>
  </si>
  <si>
    <t>km</t>
  </si>
  <si>
    <t>Commissaires</t>
  </si>
  <si>
    <t>1.</t>
  </si>
  <si>
    <t>}</t>
  </si>
  <si>
    <t>2.</t>
  </si>
  <si>
    <t>Arbitres</t>
  </si>
  <si>
    <t>3.</t>
  </si>
  <si>
    <t>Juge à l'arrivée</t>
  </si>
  <si>
    <t>Arbitre moto</t>
  </si>
  <si>
    <t>Chronométreur</t>
  </si>
  <si>
    <t>AVIS IMPORTANT :</t>
  </si>
  <si>
    <t>- Cet ETAT DE RESULTATS doit être rempli intégralement, le nom, le prénom usuel, le n°de licence et le nom de l'association du coureur doivent être indiqués en entier.</t>
  </si>
  <si>
    <t xml:space="preserve">   - Ne pas omettre de signer au verso (Arbitres, chrono, etc…).</t>
  </si>
  <si>
    <t xml:space="preserve">   - Joindre obligatoirement la liste pointée</t>
  </si>
  <si>
    <t>LIEU :</t>
  </si>
  <si>
    <t>DATE</t>
  </si>
  <si>
    <t>AVIS 
SUR LES DECISIONS CI-CONTRE</t>
  </si>
  <si>
    <t>N°</t>
  </si>
  <si>
    <t>ASSOCIATION</t>
  </si>
  <si>
    <t xml:space="preserve">MONTANT </t>
  </si>
  <si>
    <t>du Délégué</t>
  </si>
  <si>
    <t>du Président</t>
  </si>
  <si>
    <t>DE</t>
  </si>
  <si>
    <t>N° DE LICENCE</t>
  </si>
  <si>
    <t>MOTIF(S)</t>
  </si>
  <si>
    <t>de service</t>
  </si>
  <si>
    <t>du Comité régional</t>
  </si>
  <si>
    <t>L'AMENDE</t>
  </si>
  <si>
    <t>CHUTES – ACCIDENTS :</t>
  </si>
  <si>
    <t xml:space="preserve">SUITE DONNEE </t>
  </si>
  <si>
    <t>Les soussignés, arbitres de Course, Juge à l'arrivée et Chronométreur, certifient la sincérité des résultats mentionnés au tableau ci-contre.</t>
  </si>
  <si>
    <t>A</t>
  </si>
  <si>
    <t>le</t>
  </si>
  <si>
    <t>RAPPEL</t>
  </si>
  <si>
    <t>SIGNATURE DES TROIS ARBITRES:</t>
  </si>
  <si>
    <t>SIGNATURE DU JUGE A L'ARRIVEE:</t>
  </si>
  <si>
    <t>SIGNATURE DU CHRONOMETREUR:</t>
  </si>
  <si>
    <t>Cet état dûment rempli et signé doit parvenir dans les 48 heures qui suivent l'épreuve, pour homologation, au Comité de l'Ile-de-France.</t>
  </si>
  <si>
    <t>COMITE DE L’ILE DE FRANCE</t>
  </si>
  <si>
    <t>-------------------------</t>
  </si>
  <si>
    <t>RAPPORT DU PRESIDENT DU JURY</t>
  </si>
  <si>
    <t>Renseignements sur la course :</t>
  </si>
  <si>
    <t>Nom de l'épreuve :</t>
  </si>
  <si>
    <t>Date :</t>
  </si>
  <si>
    <t>Ville :</t>
  </si>
  <si>
    <t>Dépt :</t>
  </si>
  <si>
    <t>Organisateur(s) :</t>
  </si>
  <si>
    <t>Catégorie de la course :</t>
  </si>
  <si>
    <t>Epreuve en circuit</t>
  </si>
  <si>
    <t>oui</t>
  </si>
  <si>
    <t>non</t>
  </si>
  <si>
    <t>Longueur du circuit</t>
  </si>
  <si>
    <t xml:space="preserve">Epreuve en ligne </t>
  </si>
  <si>
    <t>Collège des arbitres :</t>
  </si>
  <si>
    <t>Nom - prénom</t>
  </si>
  <si>
    <t>Qualification</t>
  </si>
  <si>
    <t>Président du jury</t>
  </si>
  <si>
    <t>Arbitre 1</t>
  </si>
  <si>
    <t>Arbitre 2</t>
  </si>
  <si>
    <t>Moto 1</t>
  </si>
  <si>
    <t>Moto 2</t>
  </si>
  <si>
    <t>Les arbitres étaient-ils identifiables ?</t>
  </si>
  <si>
    <t>Organisation :</t>
  </si>
  <si>
    <t>(mettre un x dans la case)</t>
  </si>
  <si>
    <t>Présentation de l'autorisation préfectorale</t>
  </si>
  <si>
    <t>Secrétariat</t>
  </si>
  <si>
    <t>médiocre</t>
  </si>
  <si>
    <t>moyen</t>
  </si>
  <si>
    <t>bon</t>
  </si>
  <si>
    <t>Local réservé pour les arbitres</t>
  </si>
  <si>
    <t>Structure de la course :</t>
  </si>
  <si>
    <t>WC prévus au départ</t>
  </si>
  <si>
    <t>Barrières au départ</t>
  </si>
  <si>
    <t>Parking suffisant au départ</t>
  </si>
  <si>
    <t>Barrières à l'arrivée</t>
  </si>
  <si>
    <t>Podium couvert indépendant pour les arbitres à l'arrivée</t>
  </si>
  <si>
    <t>Podium protocolaire situé conformément après la ligne</t>
  </si>
  <si>
    <t>Local du contrôle anti-dopage : est-il prévu ?</t>
  </si>
  <si>
    <t xml:space="preserve">                                                        est-il conforme ?</t>
  </si>
  <si>
    <t>Médecin dans la course</t>
  </si>
  <si>
    <t>Secours présent au départ de l'épreuve</t>
  </si>
  <si>
    <t>Véhicule balai</t>
  </si>
  <si>
    <t>Véhicules neutres de dépannage</t>
  </si>
  <si>
    <t>zéro</t>
  </si>
  <si>
    <t>Radio course</t>
  </si>
  <si>
    <t>Efficacité</t>
  </si>
  <si>
    <t>Photo finish ou numérique</t>
  </si>
  <si>
    <t>ou autre moyen vidéo d'arrivée</t>
  </si>
  <si>
    <t>Sécurité de la course :</t>
  </si>
  <si>
    <t>Importance des moyens mis en œuvre</t>
  </si>
  <si>
    <t>Nature des moyens</t>
  </si>
  <si>
    <t>escorte motos (nombre)</t>
  </si>
  <si>
    <t>signaleurs (nombre)</t>
  </si>
  <si>
    <t>Efficacité des moyens</t>
  </si>
  <si>
    <t>Signalisation course :</t>
  </si>
  <si>
    <t>Fléchage du parcours (au sol ou sur panneau)</t>
  </si>
  <si>
    <t>Banderole au départ</t>
  </si>
  <si>
    <t>Banderole à l'arrivée</t>
  </si>
  <si>
    <t>Observations complémentaires sur l'organisation et éventuellement suggestions d'améliorations dont vous aurez parlé avec l'organisateur</t>
  </si>
  <si>
    <t>Signature :</t>
  </si>
  <si>
    <t>Annexes à joindre :</t>
  </si>
  <si>
    <t>Etat de résultats.</t>
  </si>
  <si>
    <t>Liste pointée des partants.</t>
  </si>
  <si>
    <t>Le récapitulatif des décisions arbitrales (feuille de pénalité).</t>
  </si>
  <si>
    <t>Les lettres de réclamation (éventuellement, avec décision notifiée).</t>
  </si>
  <si>
    <t>Ce rapport doit être adressé dans les 48 heures après la course au siège du
 Comité de l’Ile de France</t>
  </si>
  <si>
    <t>Nombre d'engagé(s) au départ:</t>
  </si>
  <si>
    <t>Sexe</t>
  </si>
  <si>
    <t>N° CLUB</t>
  </si>
  <si>
    <t>Qualif.</t>
  </si>
  <si>
    <t>Nom - Prénom</t>
  </si>
  <si>
    <t>ENGAGEMENTS SUR PLACE AU PRIX D EQUIPE (Nom de l'association)</t>
  </si>
  <si>
    <t>RECAPITULATIF :</t>
  </si>
  <si>
    <t>P.E. :</t>
  </si>
  <si>
    <t>x</t>
  </si>
  <si>
    <t>L' ARBITRE :
NOM :
SIGNATURE :</t>
  </si>
  <si>
    <t>LE CLUB ORGANISATEUR :
NOM :
SIGNATURE :</t>
  </si>
  <si>
    <t>VISA COMPTABILITE :
DATE :</t>
  </si>
  <si>
    <t>IMPRIME A JOINDRE AVEC L'ETAT DE RESULTAT</t>
  </si>
  <si>
    <t>Engagements sur place :</t>
  </si>
  <si>
    <t>N° Licence</t>
  </si>
  <si>
    <t>Junior (Junior D1)</t>
  </si>
  <si>
    <t>2ème Catégorie ()</t>
  </si>
  <si>
    <t>D1</t>
  </si>
  <si>
    <t>Junior (Junior D2)</t>
  </si>
  <si>
    <t>3ème Catégorie ()</t>
  </si>
  <si>
    <t>Junior (Junior)</t>
  </si>
  <si>
    <t>Arbitre National ()</t>
  </si>
  <si>
    <t>D2</t>
  </si>
  <si>
    <t>D3</t>
  </si>
  <si>
    <t>D4</t>
  </si>
  <si>
    <t>Doss/class</t>
  </si>
  <si>
    <t xml:space="preserve">extraction </t>
  </si>
  <si>
    <t>catégorie</t>
  </si>
  <si>
    <t>Année de naissance</t>
  </si>
  <si>
    <t>année</t>
  </si>
  <si>
    <t>licence</t>
  </si>
  <si>
    <t>Arbitre National</t>
  </si>
  <si>
    <t>Junior</t>
  </si>
  <si>
    <t>Junior D2</t>
  </si>
  <si>
    <t>Junior D1</t>
  </si>
  <si>
    <t>2ème Catégorie</t>
  </si>
  <si>
    <t>3ème Catégorie</t>
  </si>
  <si>
    <t>X</t>
  </si>
  <si>
    <t>TOTAL</t>
  </si>
  <si>
    <t>€</t>
  </si>
  <si>
    <t>NOMBRE D'ENGAGE(S) :</t>
  </si>
  <si>
    <t>CAT</t>
  </si>
  <si>
    <t>DOSS</t>
  </si>
  <si>
    <t>SEX</t>
  </si>
  <si>
    <t>NAISS</t>
  </si>
  <si>
    <t>SUR PLACE</t>
  </si>
  <si>
    <t>COMPLET</t>
  </si>
  <si>
    <t>EPREUVE :</t>
  </si>
  <si>
    <t>VILLE :</t>
  </si>
  <si>
    <t>ORGANISATEUR (S) :</t>
  </si>
  <si>
    <t>Classement D1</t>
  </si>
  <si>
    <t>Classement D2</t>
  </si>
  <si>
    <t>Classement D3</t>
  </si>
  <si>
    <t>Classement D4</t>
  </si>
  <si>
    <t>PTS PE</t>
  </si>
  <si>
    <t>Présents D1</t>
  </si>
  <si>
    <t>Présents D2</t>
  </si>
  <si>
    <t>Présents D3</t>
  </si>
  <si>
    <t>Présents D4</t>
  </si>
  <si>
    <t>P1</t>
  </si>
  <si>
    <t>P2</t>
  </si>
  <si>
    <t>P3</t>
  </si>
  <si>
    <t>SOMME</t>
  </si>
  <si>
    <t>NB DE CLASS</t>
  </si>
  <si>
    <t>Place 3</t>
  </si>
  <si>
    <t>Course</t>
  </si>
  <si>
    <t xml:space="preserve">Engagés </t>
  </si>
  <si>
    <t>Partants</t>
  </si>
  <si>
    <t>Classés</t>
  </si>
  <si>
    <t xml:space="preserve">Temps </t>
  </si>
  <si>
    <t xml:space="preserve">Organisateurs </t>
  </si>
  <si>
    <t>Ville</t>
  </si>
  <si>
    <t>Date</t>
  </si>
  <si>
    <t>Circuit</t>
  </si>
  <si>
    <t>Nbr de tours D1</t>
  </si>
  <si>
    <t>Nbr de tours D2</t>
  </si>
  <si>
    <t>Nbr de tours D3</t>
  </si>
  <si>
    <t>Nbr de tours D4</t>
  </si>
  <si>
    <t xml:space="preserve">Département </t>
  </si>
  <si>
    <t>Classés D1</t>
  </si>
  <si>
    <t>Classés D2</t>
  </si>
  <si>
    <t>Classés D3</t>
  </si>
  <si>
    <t>Classés D4</t>
  </si>
  <si>
    <t>Nom</t>
  </si>
  <si>
    <t>Prénom</t>
  </si>
  <si>
    <t>Rang</t>
  </si>
  <si>
    <t>3 Nom du Club/Code équipe</t>
  </si>
  <si>
    <t>4 Temps</t>
  </si>
  <si>
    <t>4 Ecart</t>
  </si>
  <si>
    <t>Arbitre Régional</t>
  </si>
  <si>
    <r>
      <rPr>
        <b/>
        <sz val="10"/>
        <rFont val="Arial"/>
        <family val="2"/>
      </rPr>
      <t xml:space="preserve">PENALITES : </t>
    </r>
    <r>
      <rPr>
        <sz val="10"/>
        <rFont val="Arial"/>
        <family val="2"/>
      </rPr>
      <t>(s'il y a lieu), par décision des arbitres , qui doivent apposer leur signature sous le(s) motif(s).</t>
    </r>
  </si>
  <si>
    <t>Pass Open (D1)</t>
  </si>
  <si>
    <t>Pass Cyclisme (D1)</t>
  </si>
  <si>
    <t>Arbitre Régional ()</t>
  </si>
  <si>
    <t/>
  </si>
  <si>
    <t>Lic_Num</t>
  </si>
  <si>
    <t>UCI_ID</t>
  </si>
  <si>
    <t>Prenom</t>
  </si>
  <si>
    <t>Club_Nom</t>
  </si>
  <si>
    <t>Categorie</t>
  </si>
  <si>
    <t>SousCategorie</t>
  </si>
  <si>
    <t>Pass Cyclisme (D2)</t>
  </si>
  <si>
    <t>Pass Cyclisme (D3)</t>
  </si>
  <si>
    <t>Pass Cyclisme (D4)</t>
  </si>
  <si>
    <t>Pass Open (D2)</t>
  </si>
  <si>
    <t>Arbitre Fédéral ()</t>
  </si>
  <si>
    <t>Arbitre Fédéral</t>
  </si>
  <si>
    <t>CLASSEUR PERMETTANT :</t>
  </si>
  <si>
    <t>AVERTISSEMENT</t>
  </si>
  <si>
    <t>L'intégration des engagements de la série départementale issus de CICLEWEB,</t>
  </si>
  <si>
    <t>La saisie des résultats des épreuves,</t>
  </si>
  <si>
    <t>Les feuilles de ce classeur sont protégées, seules les cellules devant être saisies ou modifiées sont accessibles. Il est important de respecter l’intégrité des cellules ainsi protégées au risque d’anomalies irrémédiables.</t>
  </si>
  <si>
    <t>MODE D'EMPLOI LORS de la SAISIE des RESULTATS</t>
  </si>
  <si>
    <t>Le classeur sera, comme précédemment, mis à disposition sur le site du comité régional avant l'épreuve.</t>
  </si>
  <si>
    <r>
      <t>La feuille "</t>
    </r>
    <r>
      <rPr>
        <b/>
        <sz val="10"/>
        <color indexed="10"/>
        <rFont val="Arial"/>
        <family val="2"/>
      </rPr>
      <t>CONFIG</t>
    </r>
    <r>
      <rPr>
        <sz val="10"/>
        <rFont val="Arial"/>
        <family val="2"/>
      </rPr>
      <t xml:space="preserve">" n'est accessible que sur la zone rosée pour y saisir des informations qui seront éditées ou utilisées lors de la saisie des résultats. Ces informations sont à insérer en </t>
    </r>
    <r>
      <rPr>
        <b/>
        <sz val="10"/>
        <color indexed="10"/>
        <rFont val="Arial"/>
        <family val="2"/>
      </rPr>
      <t>colonne B, lignes 2 à 10.</t>
    </r>
  </si>
  <si>
    <r>
      <t>La feuille "</t>
    </r>
    <r>
      <rPr>
        <b/>
        <sz val="10"/>
        <color indexed="10"/>
        <rFont val="Arial"/>
        <family val="2"/>
      </rPr>
      <t>EMARGEMENT</t>
    </r>
    <r>
      <rPr>
        <sz val="10"/>
        <rFont val="Arial"/>
        <family val="2"/>
      </rPr>
      <t>" se constitue automatiquement et n'est pas accessible, son impression pouvant tout naturellement être réalisée par sélection de pages de 30 engagés.</t>
    </r>
  </si>
  <si>
    <r>
      <t>La feuille "</t>
    </r>
    <r>
      <rPr>
        <b/>
        <sz val="10"/>
        <color indexed="10"/>
        <rFont val="Arial"/>
        <family val="2"/>
      </rPr>
      <t>Enga manuel</t>
    </r>
    <r>
      <rPr>
        <sz val="10"/>
        <rFont val="Arial"/>
        <family val="2"/>
      </rPr>
      <t>" diffère complètement de celle employée sur la version précédente. Le but est de minimiser les anomalies rencontrées sur la saisie manuelle des coordonnées des licenciés.</t>
    </r>
  </si>
  <si>
    <r>
      <t>La feuille "</t>
    </r>
    <r>
      <rPr>
        <b/>
        <sz val="10"/>
        <color indexed="10"/>
        <rFont val="Arial"/>
        <family val="2"/>
      </rPr>
      <t>Engagés PE</t>
    </r>
    <r>
      <rPr>
        <sz val="10"/>
        <rFont val="Arial"/>
        <family val="2"/>
      </rPr>
      <t>" est d'un usage identique à celle du classeur assurant la gestion des autres catégories. Seuls les numéros et libellés des clubs engagés sont nécessaires. Attention à la saisie des numéros qui doivent correspondre à la racine des numéros des licenciés de ces associations.</t>
    </r>
  </si>
  <si>
    <t>FEUILLE "CONFIG"</t>
  </si>
  <si>
    <t>FEUILLES "EXT Dx"</t>
  </si>
  <si>
    <t>Si certains licenciés présents dans une liste ne correspondent pas à la catégorie autorisée il sera possible de les transférer en fin de la liste de l'épreuve qui correspond à leur niveau. Pour ce faire, copier la ligne du licencié à transférer sans y inclure le numéro de dossard et la coller à la suite de la liste de réception en y ajoutant le numéro de dossard suivant. Le coureur transféré restera visible sur la liste initiale. Ne pas le supprimer sur cette liste, ceci aurait des conséquences sur l'exactitude de la liste des engagés et sur toutes les opérations qui en découlent.</t>
  </si>
  <si>
    <r>
      <t xml:space="preserve">Elles </t>
    </r>
    <r>
      <rPr>
        <sz val="10"/>
        <rFont val="Arial"/>
        <family val="2"/>
      </rPr>
      <t>ne sont accessibles que pour enregistrer la présence constatée des licenciés engagés par la saisie du</t>
    </r>
    <r>
      <rPr>
        <b/>
        <sz val="10"/>
        <color indexed="10"/>
        <rFont val="Arial"/>
        <family val="2"/>
      </rPr>
      <t xml:space="preserve"> caractère X</t>
    </r>
    <r>
      <rPr>
        <sz val="10"/>
        <rFont val="Arial"/>
        <family val="2"/>
      </rPr>
      <t xml:space="preserve"> dans la colonne </t>
    </r>
    <r>
      <rPr>
        <b/>
        <sz val="10"/>
        <color indexed="10"/>
        <rFont val="Arial"/>
        <family val="2"/>
      </rPr>
      <t>PRES</t>
    </r>
    <r>
      <rPr>
        <sz val="10"/>
        <rFont val="Arial"/>
        <family val="2"/>
      </rPr>
      <t>. Cette feuille reprend l'ensemble des engagés à savoir les engagés CICLEWEB et engagés au départ.</t>
    </r>
  </si>
  <si>
    <t>FEUILLES "Eng Dx"</t>
  </si>
  <si>
    <t>FEUILLE "EMARGEMENT"</t>
  </si>
  <si>
    <t>FEUILLE "Enga manuel"</t>
  </si>
  <si>
    <t>FEUILLE "Engagés PE"</t>
  </si>
  <si>
    <t>FEUILLE "Résultat PE"</t>
  </si>
  <si>
    <t>t</t>
  </si>
  <si>
    <t>FEUILLE "Saisie Class"</t>
  </si>
  <si>
    <r>
      <t>La feuille "</t>
    </r>
    <r>
      <rPr>
        <b/>
        <sz val="10"/>
        <color indexed="10"/>
        <rFont val="Arial"/>
        <family val="2"/>
      </rPr>
      <t>Résultats PE</t>
    </r>
    <r>
      <rPr>
        <sz val="10"/>
        <rFont val="Arial"/>
        <family val="2"/>
      </rPr>
      <t>" n'est pas accessible et permet simplement d'afficher ce résultat.</t>
    </r>
  </si>
  <si>
    <r>
      <t>La feuille "</t>
    </r>
    <r>
      <rPr>
        <b/>
        <sz val="10"/>
        <color indexed="10"/>
        <rFont val="Arial"/>
        <family val="2"/>
      </rPr>
      <t>Saisie Class</t>
    </r>
    <r>
      <rPr>
        <sz val="10"/>
        <rFont val="Arial"/>
        <family val="2"/>
      </rPr>
      <t>" permet de saisir les résultats de différentes catégories d'épreuves.</t>
    </r>
  </si>
  <si>
    <r>
      <t xml:space="preserve">Cette feuille étant protégée seuls les numéros des coureurs classés peuvent être saisis en colonne </t>
    </r>
    <r>
      <rPr>
        <b/>
        <sz val="10"/>
        <color indexed="10"/>
        <rFont val="Arial"/>
        <family val="2"/>
      </rPr>
      <t>DOSSARD</t>
    </r>
    <r>
      <rPr>
        <sz val="10"/>
        <rFont val="Arial"/>
        <family val="2"/>
      </rPr>
      <t xml:space="preserve"> ainsi que le temps en colonnes </t>
    </r>
    <r>
      <rPr>
        <b/>
        <sz val="10"/>
        <color indexed="10"/>
        <rFont val="Arial"/>
        <family val="2"/>
      </rPr>
      <t>A B C</t>
    </r>
  </si>
  <si>
    <t>Doublons</t>
  </si>
  <si>
    <t>Non Partant</t>
  </si>
  <si>
    <r>
      <t xml:space="preserve">La colonne </t>
    </r>
    <r>
      <rPr>
        <b/>
        <sz val="10"/>
        <color indexed="10"/>
        <rFont val="Arial"/>
        <family val="2"/>
      </rPr>
      <t>Doublons</t>
    </r>
    <r>
      <rPr>
        <sz val="10"/>
        <rFont val="Arial"/>
        <family val="2"/>
      </rPr>
      <t xml:space="preserve"> affiche les éventuels doublons saisis sur chacune des lignes concernées. La colonne </t>
    </r>
    <r>
      <rPr>
        <b/>
        <sz val="10"/>
        <color indexed="10"/>
        <rFont val="Arial"/>
        <family val="2"/>
      </rPr>
      <t>Non partant</t>
    </r>
    <r>
      <rPr>
        <sz val="10"/>
        <rFont val="Arial"/>
        <family val="2"/>
      </rPr>
      <t xml:space="preserve"> signale que le  dossard saisi concerne un non partant.</t>
    </r>
  </si>
  <si>
    <t>FEUILLES "Rapport Jury, Etat RESULT, ETAT RES VERSO"</t>
  </si>
  <si>
    <t>Ces feuilles issues de l'application utilisée précédemment sont partiellement protégées. Certaines informations sont insérées automatiquement depuis des feuilles de ce classeur, d'autres doivent être saisies lors de la constitution du fichier de résultats.</t>
  </si>
  <si>
    <t>FEUILLE "EXPORT CICLEWEB"</t>
  </si>
  <si>
    <r>
      <t>La feuille "</t>
    </r>
    <r>
      <rPr>
        <b/>
        <sz val="10"/>
        <color indexed="10"/>
        <rFont val="Arial"/>
        <family val="2"/>
      </rPr>
      <t>EXPORT CICLEWEB</t>
    </r>
    <r>
      <rPr>
        <sz val="10"/>
        <rFont val="Arial"/>
        <family val="2"/>
      </rPr>
      <t>" permet le transfert des résultats des épreuves vers l'applicatif permettant de payer les prix coureurs et de générér le classement national. Les informations de cette feuille sont insérées automatiquement depuis les autres feuilles du classeur. Cette feuille est protégée.</t>
    </r>
  </si>
  <si>
    <t>FEUILLE "LICENCIES"</t>
  </si>
  <si>
    <r>
      <t>La feuille "</t>
    </r>
    <r>
      <rPr>
        <b/>
        <sz val="10"/>
        <color indexed="10"/>
        <rFont val="Arial"/>
        <family val="2"/>
      </rPr>
      <t>LICENCIES</t>
    </r>
    <r>
      <rPr>
        <sz val="10"/>
        <rFont val="Arial"/>
        <family val="2"/>
      </rPr>
      <t>" est une feuille protégée qui contient les informations des licenciés susceptibles de pratiquer en série départementale.Elle a été implantée dans le classeur lors de sa constitution, de ce fait ne figurent que les licenciés franciliens dont la licence a été validée au plus tard 3 jours avant le déroulement de l'épreuve.</t>
    </r>
  </si>
  <si>
    <t xml:space="preserve">L'intégration de ces résultats dans  CICLEWEB pour l’élaboration du classement national, le paiement des prix et la constitution du palmarès du licencié.
</t>
  </si>
  <si>
    <r>
      <t xml:space="preserve">En colonne </t>
    </r>
    <r>
      <rPr>
        <b/>
        <sz val="10"/>
        <color indexed="10"/>
        <rFont val="Arial"/>
        <family val="2"/>
      </rPr>
      <t>LICENCE</t>
    </r>
    <r>
      <rPr>
        <sz val="10"/>
        <rFont val="Arial"/>
        <family val="2"/>
      </rPr>
      <t xml:space="preserve"> devra être saisi, pour les licenciés FFC, le numéro de licence du coureur voulant s'engager. Cette saisie doit provoquer l'affichage de l'ensemble des données relatives à ce licencié. Pour ce faire un fichier des licenciés franciliens, susceptibles de pratiquer en série départementale, a été implanté dans le classeur sur la feuille "</t>
    </r>
    <r>
      <rPr>
        <b/>
        <sz val="10"/>
        <color indexed="10"/>
        <rFont val="Arial"/>
        <family val="2"/>
      </rPr>
      <t>LICENCIES</t>
    </r>
    <r>
      <rPr>
        <sz val="10"/>
        <rFont val="Arial"/>
        <family val="2"/>
      </rPr>
      <t xml:space="preserve">" dont l'accès est protégé. Il est évident que seuls les licenciés dont la licence a été validée par le comité régional avant l'établissement de ce classeur seront présents et accessibles. Dans ce cas, outre le fait de demander au licencié de justifier le dépôt de sa licence, il convient d'opérer la saisie manuelle de ses coordonnées. Ne pas omettre de saisir une mention (en cours ou déposée) dans la colonne  </t>
    </r>
    <r>
      <rPr>
        <b/>
        <sz val="10"/>
        <color indexed="10"/>
        <rFont val="Arial"/>
        <family val="2"/>
      </rPr>
      <t>LICENCE</t>
    </r>
    <r>
      <rPr>
        <sz val="10"/>
        <rFont val="Arial"/>
        <family val="2"/>
      </rPr>
      <t>. Ne pouvant pas intégrer la totalité des licenciés hors comité, ceux se présentant au départ devront être traités à l'identique des franciliens. Préalablement à leur saisie dans la feuille</t>
    </r>
    <r>
      <rPr>
        <b/>
        <sz val="12"/>
        <color indexed="10"/>
        <rFont val="Arial"/>
        <family val="2"/>
      </rPr>
      <t xml:space="preserve"> "Enga manuel"</t>
    </r>
    <r>
      <rPr>
        <sz val="10"/>
        <rFont val="Arial"/>
        <family val="2"/>
      </rPr>
      <t xml:space="preserve"> il convient d'ajouter une ligne dans la feuille </t>
    </r>
    <r>
      <rPr>
        <b/>
        <sz val="12"/>
        <color indexed="10"/>
        <rFont val="Arial"/>
        <family val="2"/>
      </rPr>
      <t xml:space="preserve">"LICENCIES" </t>
    </r>
    <r>
      <rPr>
        <sz val="10"/>
        <rFont val="Arial"/>
        <family val="2"/>
      </rPr>
      <t>avec l'essentiel des rubriques nécessaires à leur identification.</t>
    </r>
  </si>
  <si>
    <t>US CRETEIL</t>
  </si>
  <si>
    <t>CSM PUTEAUX</t>
  </si>
  <si>
    <t>ABRIC</t>
  </si>
  <si>
    <t>Sacha</t>
  </si>
  <si>
    <t>LAGNY PONTCARRE CYC.</t>
  </si>
  <si>
    <t>ADAMS</t>
  </si>
  <si>
    <t>Joël</t>
  </si>
  <si>
    <t>A. SOISY ENGHIEN LA BARRE</t>
  </si>
  <si>
    <t>Grégoire</t>
  </si>
  <si>
    <t>VC GARENNOIS</t>
  </si>
  <si>
    <t>Jean Paul</t>
  </si>
  <si>
    <t>EC VELIZY 78</t>
  </si>
  <si>
    <t>ARGENTEUIL VAL DE SEINE 95</t>
  </si>
  <si>
    <t>Daniel</t>
  </si>
  <si>
    <t>VC FONTAINEBLEAU AVON</t>
  </si>
  <si>
    <t>Fabrice</t>
  </si>
  <si>
    <t>JS FERTE GAUCHER</t>
  </si>
  <si>
    <t>VC MUREAUX</t>
  </si>
  <si>
    <t>ALBERT</t>
  </si>
  <si>
    <t>Bernard</t>
  </si>
  <si>
    <t>Patrick</t>
  </si>
  <si>
    <t>EC MONTGERON VIGNEUX</t>
  </si>
  <si>
    <t>ALBERTO</t>
  </si>
  <si>
    <t>Paulo</t>
  </si>
  <si>
    <t>UCM VENEUX LES SABLONS</t>
  </si>
  <si>
    <t>Adrien</t>
  </si>
  <si>
    <t>Baptiste</t>
  </si>
  <si>
    <t>François</t>
  </si>
  <si>
    <t>VELO CLUB DES VETERANS PARISIENS</t>
  </si>
  <si>
    <t>Florian</t>
  </si>
  <si>
    <t>PARISIS A.C. 95</t>
  </si>
  <si>
    <t>Maxime</t>
  </si>
  <si>
    <t>VC MONTIGNY BRETONNEUX</t>
  </si>
  <si>
    <t>Benoît</t>
  </si>
  <si>
    <t>US MAULE CYCLISME</t>
  </si>
  <si>
    <t>Serge</t>
  </si>
  <si>
    <t>Alain</t>
  </si>
  <si>
    <t>RUEIL A.C.</t>
  </si>
  <si>
    <t>Didier</t>
  </si>
  <si>
    <t>COURBEVOIE SPORTS CYCLISME</t>
  </si>
  <si>
    <t>Sébastien</t>
  </si>
  <si>
    <t>ES PERSANAISE</t>
  </si>
  <si>
    <t>Sylvain</t>
  </si>
  <si>
    <t>ALVES</t>
  </si>
  <si>
    <t>AVENIR DU VAL DE MARNE</t>
  </si>
  <si>
    <t>Jérémy</t>
  </si>
  <si>
    <t>AMELINE DUSSIEUX</t>
  </si>
  <si>
    <t>Loïc</t>
  </si>
  <si>
    <t>Ludovic</t>
  </si>
  <si>
    <t>AMMAR KHODJA</t>
  </si>
  <si>
    <t>Valéry</t>
  </si>
  <si>
    <t>AC ORSAY</t>
  </si>
  <si>
    <t>Pascal</t>
  </si>
  <si>
    <t>MELUN CYCL. ORGANISATION</t>
  </si>
  <si>
    <t>Clément</t>
  </si>
  <si>
    <t>Frédéric</t>
  </si>
  <si>
    <t>Rémi</t>
  </si>
  <si>
    <t>VC ETAMPES</t>
  </si>
  <si>
    <t>Dominique</t>
  </si>
  <si>
    <t>David</t>
  </si>
  <si>
    <t>OLYMPIQUE C.V.O.</t>
  </si>
  <si>
    <t>Lionel</t>
  </si>
  <si>
    <t>ANIZAN</t>
  </si>
  <si>
    <t>Gilles</t>
  </si>
  <si>
    <t>ANNE</t>
  </si>
  <si>
    <t>Christophe</t>
  </si>
  <si>
    <t>Alexis</t>
  </si>
  <si>
    <t>CM AUBERVILLIERS 93</t>
  </si>
  <si>
    <t>Marc</t>
  </si>
  <si>
    <t>CC COULOMMIERS</t>
  </si>
  <si>
    <t>Gaëtan</t>
  </si>
  <si>
    <t>Jean François</t>
  </si>
  <si>
    <t>Benoit</t>
  </si>
  <si>
    <t>A. C. B. B.</t>
  </si>
  <si>
    <t>Gabriel</t>
  </si>
  <si>
    <t>USM GAGNY</t>
  </si>
  <si>
    <t>Eric</t>
  </si>
  <si>
    <t>Jean Jacques</t>
  </si>
  <si>
    <t>Franck</t>
  </si>
  <si>
    <t>EC OSNY PONTOISE</t>
  </si>
  <si>
    <t>VC SAVIGNY SUR ORGE</t>
  </si>
  <si>
    <t>ARHLA</t>
  </si>
  <si>
    <t>Lahsen</t>
  </si>
  <si>
    <t>Philippe</t>
  </si>
  <si>
    <t>AV THIAIS</t>
  </si>
  <si>
    <t>SC GRETZ TOURNAN</t>
  </si>
  <si>
    <t>ARNICOT</t>
  </si>
  <si>
    <t>Stéphane</t>
  </si>
  <si>
    <t>CC PONTHIERRY PRINGY</t>
  </si>
  <si>
    <t>GUIDON PROVINOIS</t>
  </si>
  <si>
    <t>Thomas</t>
  </si>
  <si>
    <t>ATRIDE</t>
  </si>
  <si>
    <t>Edie</t>
  </si>
  <si>
    <t>TROPIKANA</t>
  </si>
  <si>
    <t>Alexandre</t>
  </si>
  <si>
    <t>B.C. NOISY LE GRAND</t>
  </si>
  <si>
    <t>Etienne</t>
  </si>
  <si>
    <t>PEDALE COMBS LA VILLAISE</t>
  </si>
  <si>
    <t>Cédric</t>
  </si>
  <si>
    <t>Valentin</t>
  </si>
  <si>
    <t>US RIS ORANGIS</t>
  </si>
  <si>
    <t>Yoann</t>
  </si>
  <si>
    <t>CC IGNY PALAISEAU 91</t>
  </si>
  <si>
    <t>Bertrand</t>
  </si>
  <si>
    <t>TEAM CHATOU CYCLISME</t>
  </si>
  <si>
    <t>Xavier</t>
  </si>
  <si>
    <t>PARIS CYCLISTE OLYMPIQUE</t>
  </si>
  <si>
    <t>AUTHOUART</t>
  </si>
  <si>
    <t>AC VAL D'OISE</t>
  </si>
  <si>
    <t>AUVRAY</t>
  </si>
  <si>
    <t>Ghislain</t>
  </si>
  <si>
    <t>AVALE</t>
  </si>
  <si>
    <t>Michel</t>
  </si>
  <si>
    <t>US NEMOURS ST PIERRE</t>
  </si>
  <si>
    <t>VC ELANCOURT ST QUENTIN EN YVELINES TEAM VOUSSERT</t>
  </si>
  <si>
    <t>BABOIN</t>
  </si>
  <si>
    <t>Emmanuel</t>
  </si>
  <si>
    <t>Paul</t>
  </si>
  <si>
    <t>Gérard</t>
  </si>
  <si>
    <t>VC SULPICIEN</t>
  </si>
  <si>
    <t>AIRPORT A.O.C. WISSOUS</t>
  </si>
  <si>
    <t>Thierry</t>
  </si>
  <si>
    <t>Nicolas</t>
  </si>
  <si>
    <t>BAILLIER</t>
  </si>
  <si>
    <t>Jean Hugues</t>
  </si>
  <si>
    <t>Thibaut</t>
  </si>
  <si>
    <t>Damien</t>
  </si>
  <si>
    <t>Cyril</t>
  </si>
  <si>
    <t>AS HERBLAY</t>
  </si>
  <si>
    <t>BARBOSA</t>
  </si>
  <si>
    <t>José</t>
  </si>
  <si>
    <t>TEAM PELTRAX - CSD</t>
  </si>
  <si>
    <t>Romain</t>
  </si>
  <si>
    <t>BARE</t>
  </si>
  <si>
    <t>Jean</t>
  </si>
  <si>
    <t>BARJOLIN</t>
  </si>
  <si>
    <t>US BOIS SAINT-DENIS</t>
  </si>
  <si>
    <t>BARON</t>
  </si>
  <si>
    <t>SE PAVILLONNAIS</t>
  </si>
  <si>
    <t>Claude</t>
  </si>
  <si>
    <t>Julie</t>
  </si>
  <si>
    <t>BARTAU</t>
  </si>
  <si>
    <t>BARTHELEMY</t>
  </si>
  <si>
    <t>CC MENNECY VILLEROY</t>
  </si>
  <si>
    <t>BARTLET</t>
  </si>
  <si>
    <t>S. V. P.</t>
  </si>
  <si>
    <t>BARVILLE</t>
  </si>
  <si>
    <t>BASSI</t>
  </si>
  <si>
    <t>Laurent</t>
  </si>
  <si>
    <t>Harold</t>
  </si>
  <si>
    <t>Yannick</t>
  </si>
  <si>
    <t>André</t>
  </si>
  <si>
    <t>BEAULIEU</t>
  </si>
  <si>
    <t>US EZANVILLE ECOUEN</t>
  </si>
  <si>
    <t>Luc</t>
  </si>
  <si>
    <t>Florent</t>
  </si>
  <si>
    <t>CS VILLETANEUSE</t>
  </si>
  <si>
    <t>HITTERS SOCIAL CLUB</t>
  </si>
  <si>
    <t>BENGALA</t>
  </si>
  <si>
    <t>Jean Marc</t>
  </si>
  <si>
    <t>BENNOIN</t>
  </si>
  <si>
    <t>Mickaël</t>
  </si>
  <si>
    <t>EC VERNOUILLET V. T.</t>
  </si>
  <si>
    <t>BERNERON</t>
  </si>
  <si>
    <t>Jean Claude</t>
  </si>
  <si>
    <t>BERTHE</t>
  </si>
  <si>
    <t>CYCLO-CROSS UNITED</t>
  </si>
  <si>
    <t>BERTHELOT</t>
  </si>
  <si>
    <t>Vincent</t>
  </si>
  <si>
    <t>AC MARINES</t>
  </si>
  <si>
    <t>Bruno</t>
  </si>
  <si>
    <t>BERTINI</t>
  </si>
  <si>
    <t>Olivier</t>
  </si>
  <si>
    <t>BESCOND</t>
  </si>
  <si>
    <t>BEVRE</t>
  </si>
  <si>
    <t>BIALE</t>
  </si>
  <si>
    <t>BIARNE</t>
  </si>
  <si>
    <t>Sylvie</t>
  </si>
  <si>
    <t>VC BONDY</t>
  </si>
  <si>
    <t>ANTONY BERNY CYCLISTE</t>
  </si>
  <si>
    <t>Marion</t>
  </si>
  <si>
    <t>Michaël</t>
  </si>
  <si>
    <t>Julien</t>
  </si>
  <si>
    <t>EC MORSANG SUR ORGE</t>
  </si>
  <si>
    <t>Fabien</t>
  </si>
  <si>
    <t>EC SARTROUVILLE</t>
  </si>
  <si>
    <t>BIRRER</t>
  </si>
  <si>
    <t>TEAM HBS CYCLING</t>
  </si>
  <si>
    <t>BIZIEUX</t>
  </si>
  <si>
    <t>Arnaud</t>
  </si>
  <si>
    <t>BLANC</t>
  </si>
  <si>
    <t>Laura</t>
  </si>
  <si>
    <t>BOEUVE</t>
  </si>
  <si>
    <t>Freddy</t>
  </si>
  <si>
    <t>VELO CLUB ARPAJON</t>
  </si>
  <si>
    <t>BOISSON</t>
  </si>
  <si>
    <t>CSM CLAMART</t>
  </si>
  <si>
    <t>Guillaume</t>
  </si>
  <si>
    <t>BONNEAU</t>
  </si>
  <si>
    <t>ALEXANDRE</t>
  </si>
  <si>
    <t>BONNET</t>
  </si>
  <si>
    <t>Jean Louis</t>
  </si>
  <si>
    <t>Loic</t>
  </si>
  <si>
    <t>William</t>
  </si>
  <si>
    <t>BOTTONE</t>
  </si>
  <si>
    <t>Laury</t>
  </si>
  <si>
    <t>AS CORBEIL ESSONNES</t>
  </si>
  <si>
    <t>BOUARD</t>
  </si>
  <si>
    <t>Dorian</t>
  </si>
  <si>
    <t>Raphaël</t>
  </si>
  <si>
    <t>BOUBOUILLE</t>
  </si>
  <si>
    <t>Guy Albert</t>
  </si>
  <si>
    <t>BOUDOT</t>
  </si>
  <si>
    <t>Jérôme</t>
  </si>
  <si>
    <t>BOUGAMONT</t>
  </si>
  <si>
    <t>Jannick</t>
  </si>
  <si>
    <t>LE MEE SPORTS</t>
  </si>
  <si>
    <t>Yves</t>
  </si>
  <si>
    <t>BOULVEN</t>
  </si>
  <si>
    <t>Lucien</t>
  </si>
  <si>
    <t>Renaud</t>
  </si>
  <si>
    <t>BOUSCAL</t>
  </si>
  <si>
    <t>Pierre Alexandre</t>
  </si>
  <si>
    <t>Simon</t>
  </si>
  <si>
    <t>BOUTELOUP</t>
  </si>
  <si>
    <t>Laure</t>
  </si>
  <si>
    <t>Yohan</t>
  </si>
  <si>
    <t>BOUTIN</t>
  </si>
  <si>
    <t>Gaël</t>
  </si>
  <si>
    <t>Yanis</t>
  </si>
  <si>
    <t>SCA 2000 EVRY</t>
  </si>
  <si>
    <t>Jacques</t>
  </si>
  <si>
    <t>Eddy</t>
  </si>
  <si>
    <t>Thibault</t>
  </si>
  <si>
    <t>Anaïs</t>
  </si>
  <si>
    <t>BREDA</t>
  </si>
  <si>
    <t>TEAM CYCLISTE BUSSY</t>
  </si>
  <si>
    <t>CS DOURDANNAIS</t>
  </si>
  <si>
    <t>Jean Pierre</t>
  </si>
  <si>
    <t>Louis</t>
  </si>
  <si>
    <t>BRESSON</t>
  </si>
  <si>
    <t>MATHIEU</t>
  </si>
  <si>
    <t>Maxence</t>
  </si>
  <si>
    <t>BREUILLY</t>
  </si>
  <si>
    <t>Yvan</t>
  </si>
  <si>
    <t>VC SAINT-MAMMES</t>
  </si>
  <si>
    <t>VC BROU</t>
  </si>
  <si>
    <t>BROCQUE</t>
  </si>
  <si>
    <t>Charles</t>
  </si>
  <si>
    <t>FRANCK</t>
  </si>
  <si>
    <t>Stephane</t>
  </si>
  <si>
    <t>EC DU HOUDANAIS</t>
  </si>
  <si>
    <t>CMOM TEAM CYCLISTE MORANGIS</t>
  </si>
  <si>
    <t>Matthieu</t>
  </si>
  <si>
    <t>CAHAGNIET</t>
  </si>
  <si>
    <t>MICHEL</t>
  </si>
  <si>
    <t>CALLICO</t>
  </si>
  <si>
    <t>Quentin</t>
  </si>
  <si>
    <t>CAMBRAYE</t>
  </si>
  <si>
    <t>Jean Yves</t>
  </si>
  <si>
    <t>Benjamin</t>
  </si>
  <si>
    <t>CANU</t>
  </si>
  <si>
    <t>CARDO</t>
  </si>
  <si>
    <t>Carlos</t>
  </si>
  <si>
    <t>CSM VILLENEUVE LA GARENNE</t>
  </si>
  <si>
    <t>CARRIERE</t>
  </si>
  <si>
    <t>Claire</t>
  </si>
  <si>
    <t>AS CHELLES</t>
  </si>
  <si>
    <t>Victor</t>
  </si>
  <si>
    <t>CERE</t>
  </si>
  <si>
    <t>LAURENT</t>
  </si>
  <si>
    <t>CHAMAYOU</t>
  </si>
  <si>
    <t>Théo</t>
  </si>
  <si>
    <t>Tom</t>
  </si>
  <si>
    <t>CHANTEUR</t>
  </si>
  <si>
    <t>CHARLES</t>
  </si>
  <si>
    <t>Hubert</t>
  </si>
  <si>
    <t>CHARTIER</t>
  </si>
  <si>
    <t>CHAUSSE</t>
  </si>
  <si>
    <t>CHELAMIE</t>
  </si>
  <si>
    <t>Judes</t>
  </si>
  <si>
    <t>CHERRIER</t>
  </si>
  <si>
    <t>CHESNEL</t>
  </si>
  <si>
    <t>CHEVALIER DUFLOT</t>
  </si>
  <si>
    <t>Axel</t>
  </si>
  <si>
    <t>Corentin</t>
  </si>
  <si>
    <t>CITA</t>
  </si>
  <si>
    <t>Anthony</t>
  </si>
  <si>
    <t>CLAVIER</t>
  </si>
  <si>
    <t>Kilian</t>
  </si>
  <si>
    <t>AVENIR CYCLISTE DE LARDY</t>
  </si>
  <si>
    <t>COLAS</t>
  </si>
  <si>
    <t>Jean Christophe</t>
  </si>
  <si>
    <t>Jean Michel</t>
  </si>
  <si>
    <t>Pierre</t>
  </si>
  <si>
    <t>TEAM 94 CYCLING</t>
  </si>
  <si>
    <t>COMBRISSON</t>
  </si>
  <si>
    <t>CONGY</t>
  </si>
  <si>
    <t>ES STAINS-CYCLISME</t>
  </si>
  <si>
    <t>Hervé</t>
  </si>
  <si>
    <t>Sebastien</t>
  </si>
  <si>
    <t>CORTIANA</t>
  </si>
  <si>
    <t>CORVAISIER</t>
  </si>
  <si>
    <t>COSTA</t>
  </si>
  <si>
    <t>COSTE</t>
  </si>
  <si>
    <t>Frederic</t>
  </si>
  <si>
    <t>COUTIF</t>
  </si>
  <si>
    <t>Rodolphe</t>
  </si>
  <si>
    <t>CREVENAT</t>
  </si>
  <si>
    <t>CRISPET</t>
  </si>
  <si>
    <t>Christian</t>
  </si>
  <si>
    <t>CROUZILLES</t>
  </si>
  <si>
    <t>CRUVEILLER</t>
  </si>
  <si>
    <t>CUZIN</t>
  </si>
  <si>
    <t>ES GERVAIS LILAS</t>
  </si>
  <si>
    <t>Fernando</t>
  </si>
  <si>
    <t>DA COSTA MARTINS</t>
  </si>
  <si>
    <t>Vitor</t>
  </si>
  <si>
    <t>DA CRUZ</t>
  </si>
  <si>
    <t>Aderito</t>
  </si>
  <si>
    <t>DA SILVA</t>
  </si>
  <si>
    <t>Amarilio</t>
  </si>
  <si>
    <t>Raymond</t>
  </si>
  <si>
    <t>D'AGOSTINO</t>
  </si>
  <si>
    <t>Denis</t>
  </si>
  <si>
    <t>DAUGAN</t>
  </si>
  <si>
    <t>Patrice</t>
  </si>
  <si>
    <t>UC LONGJUMELLOISE</t>
  </si>
  <si>
    <t>Mathieu</t>
  </si>
  <si>
    <t>DE OLIVEIRA</t>
  </si>
  <si>
    <t>DE SANCTIS</t>
  </si>
  <si>
    <t>Luciano</t>
  </si>
  <si>
    <t>DEFAYE</t>
  </si>
  <si>
    <t>DEGALLAIX</t>
  </si>
  <si>
    <t>DELAPORTE</t>
  </si>
  <si>
    <t>Kevin</t>
  </si>
  <si>
    <t>DELATTRE</t>
  </si>
  <si>
    <t>DELESTRE</t>
  </si>
  <si>
    <t>DENIS</t>
  </si>
  <si>
    <t>Jonathan</t>
  </si>
  <si>
    <t>DERLY</t>
  </si>
  <si>
    <t>DERRIEN</t>
  </si>
  <si>
    <t>Yann</t>
  </si>
  <si>
    <t>DESESQUELLE</t>
  </si>
  <si>
    <t>Rémy</t>
  </si>
  <si>
    <t>DESPREZ</t>
  </si>
  <si>
    <t>DEVILLERS</t>
  </si>
  <si>
    <t>US ALFORTVILLE CYCLISME</t>
  </si>
  <si>
    <t>DEWILDE</t>
  </si>
  <si>
    <t>DIVO</t>
  </si>
  <si>
    <t>Aurélien</t>
  </si>
  <si>
    <t>DJOUADI</t>
  </si>
  <si>
    <t>Henri</t>
  </si>
  <si>
    <t>DORANGES</t>
  </si>
  <si>
    <t>Omer Jacky</t>
  </si>
  <si>
    <t>Grégory</t>
  </si>
  <si>
    <t>DOS SANTOS</t>
  </si>
  <si>
    <t>DOUCET</t>
  </si>
  <si>
    <t>DUBOIS</t>
  </si>
  <si>
    <t>DUBUC</t>
  </si>
  <si>
    <t>DUMOULIN</t>
  </si>
  <si>
    <t>DUPOUY</t>
  </si>
  <si>
    <t>DURAND</t>
  </si>
  <si>
    <t>Wilfried</t>
  </si>
  <si>
    <t>Robin</t>
  </si>
  <si>
    <t>DURIEUX</t>
  </si>
  <si>
    <t>DURU</t>
  </si>
  <si>
    <t>Clothilde</t>
  </si>
  <si>
    <t>DUTEAU</t>
  </si>
  <si>
    <t>DUVAL</t>
  </si>
  <si>
    <t>EALET</t>
  </si>
  <si>
    <t>Aymeric</t>
  </si>
  <si>
    <t>EVENOT</t>
  </si>
  <si>
    <t>FABRE</t>
  </si>
  <si>
    <t>FERAL</t>
  </si>
  <si>
    <t>FERREIRA</t>
  </si>
  <si>
    <t>Sergio</t>
  </si>
  <si>
    <t>René</t>
  </si>
  <si>
    <t>FEVRIER</t>
  </si>
  <si>
    <t>Georges</t>
  </si>
  <si>
    <t>FISTON</t>
  </si>
  <si>
    <t>FLORELLA</t>
  </si>
  <si>
    <t>Dimitry</t>
  </si>
  <si>
    <t>FONT LAPALISSE</t>
  </si>
  <si>
    <t>FONTAINE</t>
  </si>
  <si>
    <t>Richard</t>
  </si>
  <si>
    <t>FONTANET</t>
  </si>
  <si>
    <t>Guy</t>
  </si>
  <si>
    <t>FORTOUL</t>
  </si>
  <si>
    <t>FOULON</t>
  </si>
  <si>
    <t>Jean Luc</t>
  </si>
  <si>
    <t>FUSILLER</t>
  </si>
  <si>
    <t>GABRIEL</t>
  </si>
  <si>
    <t>GAGNEUR</t>
  </si>
  <si>
    <t>GALLAND</t>
  </si>
  <si>
    <t>Véronique</t>
  </si>
  <si>
    <t>GALLOIS</t>
  </si>
  <si>
    <t>GALVAING</t>
  </si>
  <si>
    <t>GAMBIRASIO</t>
  </si>
  <si>
    <t>GARCIA</t>
  </si>
  <si>
    <t>Juan Manuel</t>
  </si>
  <si>
    <t>GARNIER</t>
  </si>
  <si>
    <t>GARRIC</t>
  </si>
  <si>
    <t>Aurélie</t>
  </si>
  <si>
    <t>GAULT</t>
  </si>
  <si>
    <t>GAULTIER</t>
  </si>
  <si>
    <t>Carole</t>
  </si>
  <si>
    <t>Kévin</t>
  </si>
  <si>
    <t>GAUTIER</t>
  </si>
  <si>
    <t>Antoine</t>
  </si>
  <si>
    <t>GAVELLE</t>
  </si>
  <si>
    <t>ROMAIN</t>
  </si>
  <si>
    <t>Erwan</t>
  </si>
  <si>
    <t>GESLIN</t>
  </si>
  <si>
    <t>GIBERT</t>
  </si>
  <si>
    <t>GICQUEL</t>
  </si>
  <si>
    <t>Nathalie</t>
  </si>
  <si>
    <t>GILSON</t>
  </si>
  <si>
    <t>GIROU</t>
  </si>
  <si>
    <t>GUILLAUME</t>
  </si>
  <si>
    <t>GIROUX</t>
  </si>
  <si>
    <t>GLEIZE</t>
  </si>
  <si>
    <t>Jean Loup</t>
  </si>
  <si>
    <t>GOMANNE</t>
  </si>
  <si>
    <t>GOMES</t>
  </si>
  <si>
    <t>GONZO</t>
  </si>
  <si>
    <t>Jean Philippe</t>
  </si>
  <si>
    <t>Régis</t>
  </si>
  <si>
    <t>GREGOIRE</t>
  </si>
  <si>
    <t>Félix</t>
  </si>
  <si>
    <t>GRIMAL</t>
  </si>
  <si>
    <t>GRIMBERT</t>
  </si>
  <si>
    <t>GROS</t>
  </si>
  <si>
    <t>Stéphanie</t>
  </si>
  <si>
    <t>VC VINCENNES</t>
  </si>
  <si>
    <t>GROSLAMBERT</t>
  </si>
  <si>
    <t>TEAM BIKE CYCLISTE SAINT PRIX</t>
  </si>
  <si>
    <t>GUARY</t>
  </si>
  <si>
    <t>GUERIN</t>
  </si>
  <si>
    <t>Gregory</t>
  </si>
  <si>
    <t>GUIBOREL</t>
  </si>
  <si>
    <t>GUILLOU</t>
  </si>
  <si>
    <t>GUILLOUX</t>
  </si>
  <si>
    <t>GUYARD</t>
  </si>
  <si>
    <t>Samuel</t>
  </si>
  <si>
    <t>HAIMART</t>
  </si>
  <si>
    <t>HALBOUT</t>
  </si>
  <si>
    <t>HAMON</t>
  </si>
  <si>
    <t>Mehdi</t>
  </si>
  <si>
    <t>HANOL</t>
  </si>
  <si>
    <t>HANS</t>
  </si>
  <si>
    <t>Steffie</t>
  </si>
  <si>
    <t>HATTE</t>
  </si>
  <si>
    <t>HAUET</t>
  </si>
  <si>
    <t>HERISSON</t>
  </si>
  <si>
    <t>Jean Marie</t>
  </si>
  <si>
    <t>HERLEDAN</t>
  </si>
  <si>
    <t>HERNANDEZ</t>
  </si>
  <si>
    <t>Leonides</t>
  </si>
  <si>
    <t>HEROIN</t>
  </si>
  <si>
    <t>Bastien</t>
  </si>
  <si>
    <t>HERVILLARD</t>
  </si>
  <si>
    <t>HOFFMANN</t>
  </si>
  <si>
    <t>Mathis</t>
  </si>
  <si>
    <t>HOLLEVILLE</t>
  </si>
  <si>
    <t>HORREAUX</t>
  </si>
  <si>
    <t>Tristan</t>
  </si>
  <si>
    <t>HOUANARD</t>
  </si>
  <si>
    <t>HUBERT</t>
  </si>
  <si>
    <t>HUMEAU</t>
  </si>
  <si>
    <t>Céline</t>
  </si>
  <si>
    <t>IHUELLOU</t>
  </si>
  <si>
    <t>Gilbert</t>
  </si>
  <si>
    <t>ISTIL</t>
  </si>
  <si>
    <t>JADAUT</t>
  </si>
  <si>
    <t>Jérémie</t>
  </si>
  <si>
    <t>JEGER</t>
  </si>
  <si>
    <t>Tomasz</t>
  </si>
  <si>
    <t>JEUDY</t>
  </si>
  <si>
    <t>JEUFFROY</t>
  </si>
  <si>
    <t>Gary</t>
  </si>
  <si>
    <t>JOSWIAK</t>
  </si>
  <si>
    <t>JOUAS</t>
  </si>
  <si>
    <t>JOUBERT</t>
  </si>
  <si>
    <t>JULLY</t>
  </si>
  <si>
    <t>KARAYANNIS</t>
  </si>
  <si>
    <t>Willy</t>
  </si>
  <si>
    <t>Michael</t>
  </si>
  <si>
    <t>KRAMARCZYK</t>
  </si>
  <si>
    <t>Michal</t>
  </si>
  <si>
    <t>KURNIKOWSKI</t>
  </si>
  <si>
    <t>LABBE</t>
  </si>
  <si>
    <t>LALLEMANT</t>
  </si>
  <si>
    <t>Igor</t>
  </si>
  <si>
    <t>LAMBERT</t>
  </si>
  <si>
    <t>LANDIE</t>
  </si>
  <si>
    <t>Titouan</t>
  </si>
  <si>
    <t>LANDRY</t>
  </si>
  <si>
    <t>LANGLOIS</t>
  </si>
  <si>
    <t>Roger</t>
  </si>
  <si>
    <t>LAPLACE</t>
  </si>
  <si>
    <t>LAVIELLE</t>
  </si>
  <si>
    <t>Regis</t>
  </si>
  <si>
    <t>LAVIT</t>
  </si>
  <si>
    <t>LAYEN</t>
  </si>
  <si>
    <t>LE BRAS</t>
  </si>
  <si>
    <t>LE COGUIC</t>
  </si>
  <si>
    <t>LE FOLL</t>
  </si>
  <si>
    <t>LE FUR</t>
  </si>
  <si>
    <t>LE MEUR</t>
  </si>
  <si>
    <t>LE QUERE</t>
  </si>
  <si>
    <t>Marcel</t>
  </si>
  <si>
    <t>LE ROUX</t>
  </si>
  <si>
    <t>LE TORIELLEC</t>
  </si>
  <si>
    <t>Lucas</t>
  </si>
  <si>
    <t>LEBOEUF</t>
  </si>
  <si>
    <t>LEBRUN</t>
  </si>
  <si>
    <t>LECART</t>
  </si>
  <si>
    <t>LEFEVRE</t>
  </si>
  <si>
    <t>LEGAL</t>
  </si>
  <si>
    <t>LEGEAY</t>
  </si>
  <si>
    <t>Flavien</t>
  </si>
  <si>
    <t>Gaylord</t>
  </si>
  <si>
    <t>LEGENTIL</t>
  </si>
  <si>
    <t>LEGER</t>
  </si>
  <si>
    <t>LEGRAND</t>
  </si>
  <si>
    <t>LEGROS</t>
  </si>
  <si>
    <t>LEHNERT</t>
  </si>
  <si>
    <t>LEJEUNE</t>
  </si>
  <si>
    <t>LELIEVRE</t>
  </si>
  <si>
    <t>LELONG</t>
  </si>
  <si>
    <t>LEMAIRE</t>
  </si>
  <si>
    <t>LEMAITRE</t>
  </si>
  <si>
    <t>LEMEY</t>
  </si>
  <si>
    <t>Luis</t>
  </si>
  <si>
    <t>LENVOISE</t>
  </si>
  <si>
    <t>LEPAGNEZ</t>
  </si>
  <si>
    <t>LEROY</t>
  </si>
  <si>
    <t>LETAILLEUR</t>
  </si>
  <si>
    <t>LETOURNEUR</t>
  </si>
  <si>
    <t>LHUISSIER</t>
  </si>
  <si>
    <t>LIBRE</t>
  </si>
  <si>
    <t>LIGER</t>
  </si>
  <si>
    <t>Camille</t>
  </si>
  <si>
    <t>LIGNOUX</t>
  </si>
  <si>
    <t>LOPES</t>
  </si>
  <si>
    <t>LOTH</t>
  </si>
  <si>
    <t>LOUVEL</t>
  </si>
  <si>
    <t>LOUVET</t>
  </si>
  <si>
    <t>LOYER</t>
  </si>
  <si>
    <t>MACHIN</t>
  </si>
  <si>
    <t>MACIEJEWSKI</t>
  </si>
  <si>
    <t>MAESTRINI</t>
  </si>
  <si>
    <t>MAGE</t>
  </si>
  <si>
    <t>MAHE</t>
  </si>
  <si>
    <t>MALET</t>
  </si>
  <si>
    <t>MARCELLAUD</t>
  </si>
  <si>
    <t>Heddy</t>
  </si>
  <si>
    <t>MARIA</t>
  </si>
  <si>
    <t>MARIE</t>
  </si>
  <si>
    <t>MARION</t>
  </si>
  <si>
    <t>MARLIER</t>
  </si>
  <si>
    <t>MARQUES</t>
  </si>
  <si>
    <t>MARTEAU</t>
  </si>
  <si>
    <t>MARTIGNOLE</t>
  </si>
  <si>
    <t>MARTIN</t>
  </si>
  <si>
    <t>MARTINET</t>
  </si>
  <si>
    <t>MARTINEZ</t>
  </si>
  <si>
    <t>MARTORELL</t>
  </si>
  <si>
    <t>MASSON</t>
  </si>
  <si>
    <t>MATHE</t>
  </si>
  <si>
    <t>MATRAT</t>
  </si>
  <si>
    <t>MEISTER</t>
  </si>
  <si>
    <t>MENNESSON</t>
  </si>
  <si>
    <t>MERCIER</t>
  </si>
  <si>
    <t>MERLETTI</t>
  </si>
  <si>
    <t>MEUNIER</t>
  </si>
  <si>
    <t>Hugo</t>
  </si>
  <si>
    <t>MICHAELI</t>
  </si>
  <si>
    <t>Andre</t>
  </si>
  <si>
    <t>MILLET</t>
  </si>
  <si>
    <t>MILOT</t>
  </si>
  <si>
    <t>Valere</t>
  </si>
  <si>
    <t>MODOLO</t>
  </si>
  <si>
    <t>MOLLET</t>
  </si>
  <si>
    <t>MONDAMERT</t>
  </si>
  <si>
    <t>MOREL BIRON</t>
  </si>
  <si>
    <t>MORENO</t>
  </si>
  <si>
    <t>MORVAN</t>
  </si>
  <si>
    <t>MOUSNIER</t>
  </si>
  <si>
    <t>Kevin Alexandre</t>
  </si>
  <si>
    <t>Martin</t>
  </si>
  <si>
    <t>MUNIER</t>
  </si>
  <si>
    <t>MUSELET</t>
  </si>
  <si>
    <t>MUYS</t>
  </si>
  <si>
    <t>NEZOT</t>
  </si>
  <si>
    <t>NGUYEN</t>
  </si>
  <si>
    <t>NOEL</t>
  </si>
  <si>
    <t>NOLIUS</t>
  </si>
  <si>
    <t>NOWAK</t>
  </si>
  <si>
    <t>OILLIC</t>
  </si>
  <si>
    <t>PALLIER</t>
  </si>
  <si>
    <t>PAYRAT</t>
  </si>
  <si>
    <t>PELLETIER</t>
  </si>
  <si>
    <t>PELLISSIER</t>
  </si>
  <si>
    <t>PEROTTO</t>
  </si>
  <si>
    <t>Roland</t>
  </si>
  <si>
    <t>PHILIPPE</t>
  </si>
  <si>
    <t>PICANT</t>
  </si>
  <si>
    <t>PICARDAT</t>
  </si>
  <si>
    <t>PICH</t>
  </si>
  <si>
    <t>PILLOT</t>
  </si>
  <si>
    <t>THIERRY</t>
  </si>
  <si>
    <t>PIRIOU</t>
  </si>
  <si>
    <t>PLAZA</t>
  </si>
  <si>
    <t>PLUMAIN</t>
  </si>
  <si>
    <t>PLUSQUELLEC</t>
  </si>
  <si>
    <t>POIRSON</t>
  </si>
  <si>
    <t>POISSON</t>
  </si>
  <si>
    <t>PORTE</t>
  </si>
  <si>
    <t>Brice</t>
  </si>
  <si>
    <t>POTIER</t>
  </si>
  <si>
    <t>PRUVOST</t>
  </si>
  <si>
    <t>RABOT</t>
  </si>
  <si>
    <t>REGNAULT</t>
  </si>
  <si>
    <t>REINE</t>
  </si>
  <si>
    <t>REMY</t>
  </si>
  <si>
    <t>Sandra</t>
  </si>
  <si>
    <t>RENARD</t>
  </si>
  <si>
    <t>RENAUD</t>
  </si>
  <si>
    <t>RENAUDIE</t>
  </si>
  <si>
    <t>RENAULT</t>
  </si>
  <si>
    <t>RENAUX</t>
  </si>
  <si>
    <t>RIBOURDOUILLE</t>
  </si>
  <si>
    <t>RICHARD</t>
  </si>
  <si>
    <t>RICHEFORT</t>
  </si>
  <si>
    <t>RIOBE</t>
  </si>
  <si>
    <t>RIOU</t>
  </si>
  <si>
    <t>ROCHEFORT</t>
  </si>
  <si>
    <t>RODRIGUES</t>
  </si>
  <si>
    <t>Joseph</t>
  </si>
  <si>
    <t>ROGER</t>
  </si>
  <si>
    <t>ROLAND</t>
  </si>
  <si>
    <t>ROLLAND</t>
  </si>
  <si>
    <t>ROPERCH</t>
  </si>
  <si>
    <t>ROSE</t>
  </si>
  <si>
    <t>ROUILLIER</t>
  </si>
  <si>
    <t>ROULLEAUX</t>
  </si>
  <si>
    <t>ROUSSEL</t>
  </si>
  <si>
    <t>ROUSSELIN</t>
  </si>
  <si>
    <t>RUDELLE</t>
  </si>
  <si>
    <t>SAMYN</t>
  </si>
  <si>
    <t>Alban</t>
  </si>
  <si>
    <t>SANCHEZ</t>
  </si>
  <si>
    <t>SANITAS</t>
  </si>
  <si>
    <t>Gael</t>
  </si>
  <si>
    <t>SARDENNE</t>
  </si>
  <si>
    <t>SCHMITT</t>
  </si>
  <si>
    <t>SCHUBLER</t>
  </si>
  <si>
    <t>SEGRETAIN</t>
  </si>
  <si>
    <t>SEGUIN</t>
  </si>
  <si>
    <t>SENEGAS</t>
  </si>
  <si>
    <t>SENET</t>
  </si>
  <si>
    <t>SERGEANT</t>
  </si>
  <si>
    <t>SEUROT</t>
  </si>
  <si>
    <t>SICHER</t>
  </si>
  <si>
    <t>SIMON</t>
  </si>
  <si>
    <t>SOUMAN</t>
  </si>
  <si>
    <t>Amaury</t>
  </si>
  <si>
    <t>TAHON</t>
  </si>
  <si>
    <t>TARDIVEAU</t>
  </si>
  <si>
    <t>TAUVERON</t>
  </si>
  <si>
    <t>Charles Henri</t>
  </si>
  <si>
    <t>TESSIER</t>
  </si>
  <si>
    <t>Morgan</t>
  </si>
  <si>
    <t>THOMAS</t>
  </si>
  <si>
    <t>THOUMELIN</t>
  </si>
  <si>
    <t>TISSIER</t>
  </si>
  <si>
    <t>TOUZOT</t>
  </si>
  <si>
    <t>TRAVAILLE</t>
  </si>
  <si>
    <t>TRINITE</t>
  </si>
  <si>
    <t>TRUCHET</t>
  </si>
  <si>
    <t>UHL</t>
  </si>
  <si>
    <t>VAN HEGHE</t>
  </si>
  <si>
    <t>VAN VETTEREN</t>
  </si>
  <si>
    <t>VAUDRAN</t>
  </si>
  <si>
    <t>VAZQUEZ</t>
  </si>
  <si>
    <t>Angel</t>
  </si>
  <si>
    <t>VERDIER</t>
  </si>
  <si>
    <t>VERGER</t>
  </si>
  <si>
    <t>VERGEREAU</t>
  </si>
  <si>
    <t>VERHOOGHE</t>
  </si>
  <si>
    <t>VERLET</t>
  </si>
  <si>
    <t>VERNIER</t>
  </si>
  <si>
    <t>VERTADIER</t>
  </si>
  <si>
    <t>VESANES</t>
  </si>
  <si>
    <t>VIEIRA</t>
  </si>
  <si>
    <t>VILLEMIN</t>
  </si>
  <si>
    <t>VINDEX</t>
  </si>
  <si>
    <t>VINET</t>
  </si>
  <si>
    <t>VIVIEN</t>
  </si>
  <si>
    <t>VOURCH</t>
  </si>
  <si>
    <t>WALTISPERGER</t>
  </si>
  <si>
    <t>WESELAQUI</t>
  </si>
  <si>
    <t>WETZSTEIN</t>
  </si>
  <si>
    <t>ZANN</t>
  </si>
  <si>
    <t>ZUCCO</t>
  </si>
  <si>
    <t>BESSON</t>
  </si>
  <si>
    <t>Fred</t>
  </si>
  <si>
    <t>TUMOINE</t>
  </si>
  <si>
    <t>HORNN</t>
  </si>
  <si>
    <t>BOLOT</t>
  </si>
  <si>
    <t>YOUYOUTTE</t>
  </si>
  <si>
    <t>Fredy</t>
  </si>
  <si>
    <t>HELBECQUE</t>
  </si>
  <si>
    <t>Cedric</t>
  </si>
  <si>
    <t>SCHULER</t>
  </si>
  <si>
    <t>LUTON</t>
  </si>
  <si>
    <t>MARIÉ</t>
  </si>
  <si>
    <t>Auguste</t>
  </si>
  <si>
    <t>GONIEAUX</t>
  </si>
  <si>
    <t>DANTON</t>
  </si>
  <si>
    <t>HAIM</t>
  </si>
  <si>
    <t>John</t>
  </si>
  <si>
    <t>ROUX</t>
  </si>
  <si>
    <t>DUFLOT</t>
  </si>
  <si>
    <t>MIGNONNEAU</t>
  </si>
  <si>
    <t>DEVELTER</t>
  </si>
  <si>
    <t>Romuald</t>
  </si>
  <si>
    <t>LAMBOTTE</t>
  </si>
  <si>
    <t>CARLIER</t>
  </si>
  <si>
    <t>BOUTEILLER</t>
  </si>
  <si>
    <t>Enzo</t>
  </si>
  <si>
    <t>CADEI</t>
  </si>
  <si>
    <t>KOUDJAALI</t>
  </si>
  <si>
    <t>VAUTRIN</t>
  </si>
  <si>
    <t>Claire Lise</t>
  </si>
  <si>
    <t>BOUCHERET</t>
  </si>
  <si>
    <t>MAREC</t>
  </si>
  <si>
    <t>PRETS</t>
  </si>
  <si>
    <t>RAPINAT</t>
  </si>
  <si>
    <t>Pierre Michaël</t>
  </si>
  <si>
    <t>OLIVIER</t>
  </si>
  <si>
    <t>BERTHIER</t>
  </si>
  <si>
    <t>MOUSSARD</t>
  </si>
  <si>
    <t>Nathan</t>
  </si>
  <si>
    <t>QUIGNON</t>
  </si>
  <si>
    <t>Remy</t>
  </si>
  <si>
    <t>MOLVOST</t>
  </si>
  <si>
    <t>FREBY</t>
  </si>
  <si>
    <t>MARTON</t>
  </si>
  <si>
    <t>Thibaud</t>
  </si>
  <si>
    <t>Stanislas</t>
  </si>
  <si>
    <t>Arthur</t>
  </si>
  <si>
    <t>BARRAUD</t>
  </si>
  <si>
    <t>VARANGES</t>
  </si>
  <si>
    <t>Nolan</t>
  </si>
  <si>
    <t>DONNONS DES ELLES AU VELO - EVRY COURCOURONNES</t>
  </si>
  <si>
    <t>ALLOT</t>
  </si>
  <si>
    <t>Capucine</t>
  </si>
  <si>
    <t>Mathilde</t>
  </si>
  <si>
    <t>VERSCHELDE</t>
  </si>
  <si>
    <t>BERNARD</t>
  </si>
  <si>
    <t>WATT CYCLING CLUB</t>
  </si>
  <si>
    <t>HEBINGER</t>
  </si>
  <si>
    <t>Cécile</t>
  </si>
  <si>
    <t>Lilian</t>
  </si>
  <si>
    <t>Pierre Yves</t>
  </si>
  <si>
    <t>TEAM CYCLISTES ECHAPPEE 77</t>
  </si>
  <si>
    <t>COSNARD</t>
  </si>
  <si>
    <t>COUILLARD</t>
  </si>
  <si>
    <t>Gildas</t>
  </si>
  <si>
    <t>CV DIONYSIEN</t>
  </si>
  <si>
    <t>Noah</t>
  </si>
  <si>
    <t>PIERRE</t>
  </si>
  <si>
    <t>PLESSIS</t>
  </si>
  <si>
    <t>TRESSEL</t>
  </si>
  <si>
    <t>Loris</t>
  </si>
  <si>
    <t>ARROYO</t>
  </si>
  <si>
    <t>AVRIL</t>
  </si>
  <si>
    <t>VC VILLEJUST</t>
  </si>
  <si>
    <t>BARDIN</t>
  </si>
  <si>
    <t>FABRICE</t>
  </si>
  <si>
    <t>BLACHE</t>
  </si>
  <si>
    <t>BLAZUTTI</t>
  </si>
  <si>
    <t>CALMETTE</t>
  </si>
  <si>
    <t>CASTEL</t>
  </si>
  <si>
    <t>CHARTRAIN</t>
  </si>
  <si>
    <t>CLÉMENT</t>
  </si>
  <si>
    <t>DEBRAINE</t>
  </si>
  <si>
    <t>DESFLACHES</t>
  </si>
  <si>
    <t>DUBREUIL</t>
  </si>
  <si>
    <t>JEREMY</t>
  </si>
  <si>
    <t>GATTET</t>
  </si>
  <si>
    <t>GEORGE</t>
  </si>
  <si>
    <t>GERARD</t>
  </si>
  <si>
    <t>GERAUD</t>
  </si>
  <si>
    <t>GONZALES</t>
  </si>
  <si>
    <t>GOUIN</t>
  </si>
  <si>
    <t>GOUYA</t>
  </si>
  <si>
    <t>JEAN MARIE</t>
  </si>
  <si>
    <t>GRAND</t>
  </si>
  <si>
    <t>GUINE</t>
  </si>
  <si>
    <t>GUITON</t>
  </si>
  <si>
    <t>HALKO</t>
  </si>
  <si>
    <t>HARLEE</t>
  </si>
  <si>
    <t>HENRIO</t>
  </si>
  <si>
    <t>HITMI</t>
  </si>
  <si>
    <t>Anouar</t>
  </si>
  <si>
    <t>HOLVOET</t>
  </si>
  <si>
    <t>HOUDOIRE</t>
  </si>
  <si>
    <t>JACQUART</t>
  </si>
  <si>
    <t>JEANNESSON</t>
  </si>
  <si>
    <t>RODOLPHE</t>
  </si>
  <si>
    <t>LACHOUQUE</t>
  </si>
  <si>
    <t>LAFONT</t>
  </si>
  <si>
    <t>LANFRANCHI</t>
  </si>
  <si>
    <t>LE FRERE</t>
  </si>
  <si>
    <t>LEFORT</t>
  </si>
  <si>
    <t>LESPAGNOL</t>
  </si>
  <si>
    <t>LOHYER</t>
  </si>
  <si>
    <t>Nelson</t>
  </si>
  <si>
    <t>LOY</t>
  </si>
  <si>
    <t>MARCEL</t>
  </si>
  <si>
    <t>MARVANE</t>
  </si>
  <si>
    <t>MERLETTE</t>
  </si>
  <si>
    <t>MIGUEL</t>
  </si>
  <si>
    <t>MONTANT</t>
  </si>
  <si>
    <t>MONTOYA RESTREPO</t>
  </si>
  <si>
    <t>Jhonny Alberto</t>
  </si>
  <si>
    <t>NATIEZ</t>
  </si>
  <si>
    <t>NAYAGAM</t>
  </si>
  <si>
    <t>Zoran</t>
  </si>
  <si>
    <t>NICOLOSI</t>
  </si>
  <si>
    <t>NOVO</t>
  </si>
  <si>
    <t>Marco</t>
  </si>
  <si>
    <t>PAPIN</t>
  </si>
  <si>
    <t>PAQUET</t>
  </si>
  <si>
    <t>PELBOIS</t>
  </si>
  <si>
    <t>PERRICOT</t>
  </si>
  <si>
    <t>PERTUISEL</t>
  </si>
  <si>
    <t>Erick</t>
  </si>
  <si>
    <t>POMES</t>
  </si>
  <si>
    <t>PRUNIER</t>
  </si>
  <si>
    <t>REBELO</t>
  </si>
  <si>
    <t>MARC</t>
  </si>
  <si>
    <t>ROULAND</t>
  </si>
  <si>
    <t>STOCARD</t>
  </si>
  <si>
    <t>TATARD</t>
  </si>
  <si>
    <t>TEMSTET</t>
  </si>
  <si>
    <t>Gérald</t>
  </si>
  <si>
    <t>THIBAULT</t>
  </si>
  <si>
    <t>ULCE</t>
  </si>
  <si>
    <t>VALOISE</t>
  </si>
  <si>
    <t>Louis Felix</t>
  </si>
  <si>
    <t>VAN DEN DRIESSCHE</t>
  </si>
  <si>
    <t>Roberto</t>
  </si>
  <si>
    <t>DE FARIA</t>
  </si>
  <si>
    <t>GIRAUD</t>
  </si>
  <si>
    <t>HERCHENROEDER</t>
  </si>
  <si>
    <t>LABROSSE</t>
  </si>
  <si>
    <t>LAFFINEUR</t>
  </si>
  <si>
    <t>Vassily</t>
  </si>
  <si>
    <t>MENARD</t>
  </si>
  <si>
    <t>PEUVRIER</t>
  </si>
  <si>
    <t>RIVOALEN</t>
  </si>
  <si>
    <t>Access</t>
  </si>
  <si>
    <t>LA PÉDALE FERTOISE</t>
  </si>
  <si>
    <t>WASZAK</t>
  </si>
  <si>
    <t>YASSUR</t>
  </si>
  <si>
    <t>Dan</t>
  </si>
  <si>
    <t>SEVES</t>
  </si>
  <si>
    <t>Erik</t>
  </si>
  <si>
    <t>BOSCHERON</t>
  </si>
  <si>
    <t>LE NEUN</t>
  </si>
  <si>
    <t>AUFFRAY</t>
  </si>
  <si>
    <t>MENAGER</t>
  </si>
  <si>
    <t>CHAVANNEAU</t>
  </si>
  <si>
    <t>ERIC</t>
  </si>
  <si>
    <t>BOMY</t>
  </si>
  <si>
    <t>JAGOREL</t>
  </si>
  <si>
    <t>Mikael</t>
  </si>
  <si>
    <t>LE MERRER</t>
  </si>
  <si>
    <t>POUGIN</t>
  </si>
  <si>
    <t>ENTENTE CYCLISTE AULNAY DRANCY 93</t>
  </si>
  <si>
    <t>MARUJO</t>
  </si>
  <si>
    <t>DAVID</t>
  </si>
  <si>
    <t>QUILLACQ</t>
  </si>
  <si>
    <t>LARDON</t>
  </si>
  <si>
    <t>GURHEM</t>
  </si>
  <si>
    <t>BOURNONVILLE</t>
  </si>
  <si>
    <t>BALLATORE</t>
  </si>
  <si>
    <t>LEMOINE</t>
  </si>
  <si>
    <t>MATTIODA</t>
  </si>
  <si>
    <t>Walter</t>
  </si>
  <si>
    <t>BOISGIBAULT</t>
  </si>
  <si>
    <t>PEREIRA</t>
  </si>
  <si>
    <t>CYCLO CARRILLONS OVILLOIS</t>
  </si>
  <si>
    <t>DAVAL</t>
  </si>
  <si>
    <t>BERECK</t>
  </si>
  <si>
    <t>NUGUET</t>
  </si>
  <si>
    <t>COELHO</t>
  </si>
  <si>
    <t>PESANT</t>
  </si>
  <si>
    <t>SIGER</t>
  </si>
  <si>
    <t>DELANDE</t>
  </si>
  <si>
    <t>BOURREAU</t>
  </si>
  <si>
    <t>BOISTEL</t>
  </si>
  <si>
    <t>SALGUEIRO</t>
  </si>
  <si>
    <t>MARCEAUX</t>
  </si>
  <si>
    <t>RIQUET</t>
  </si>
  <si>
    <t>DEPASSE</t>
  </si>
  <si>
    <t>DE VERDELHAN</t>
  </si>
  <si>
    <t>Armand</t>
  </si>
  <si>
    <t>JEANNEAU</t>
  </si>
  <si>
    <t>Lina</t>
  </si>
  <si>
    <t>TROMMELEN</t>
  </si>
  <si>
    <t>PICQUOT</t>
  </si>
  <si>
    <t>PATER</t>
  </si>
  <si>
    <t>Yvon</t>
  </si>
  <si>
    <t>CHAPELLE</t>
  </si>
  <si>
    <t>DIABY</t>
  </si>
  <si>
    <t>Mouctar</t>
  </si>
  <si>
    <t>SOUTTER</t>
  </si>
  <si>
    <t>BENÂTIER</t>
  </si>
  <si>
    <t>JEZEQUEL</t>
  </si>
  <si>
    <t>HLAVAC</t>
  </si>
  <si>
    <t>Ollivier</t>
  </si>
  <si>
    <t>DELEM</t>
  </si>
  <si>
    <t>Jerome</t>
  </si>
  <si>
    <t>BONFILS</t>
  </si>
  <si>
    <t>PAVARD</t>
  </si>
  <si>
    <t>STEGEHUIS</t>
  </si>
  <si>
    <t>Annemiek</t>
  </si>
  <si>
    <t>MARY</t>
  </si>
  <si>
    <t>GEROMEGNACE</t>
  </si>
  <si>
    <t>JOEL</t>
  </si>
  <si>
    <t>VALENTI</t>
  </si>
  <si>
    <t>BOULAHOUAT</t>
  </si>
  <si>
    <t>CULIS</t>
  </si>
  <si>
    <t>DECOUARD</t>
  </si>
  <si>
    <t>Sophie</t>
  </si>
  <si>
    <t>HAUTION</t>
  </si>
  <si>
    <t>Julian</t>
  </si>
  <si>
    <t>NOYON</t>
  </si>
  <si>
    <t>AZEMARD</t>
  </si>
  <si>
    <t>DELAFOSSE</t>
  </si>
  <si>
    <t>Brieuc</t>
  </si>
  <si>
    <t>LENOIR</t>
  </si>
  <si>
    <t>GRIFFON</t>
  </si>
  <si>
    <t>ASO - T.D.F. SPORT</t>
  </si>
  <si>
    <t>SILVAIN</t>
  </si>
  <si>
    <t>Ugo</t>
  </si>
  <si>
    <t>Charlie</t>
  </si>
  <si>
    <t>RIFFORT</t>
  </si>
  <si>
    <t>SAO JOSE</t>
  </si>
  <si>
    <t>PLOSSARD</t>
  </si>
  <si>
    <t>Séverin</t>
  </si>
  <si>
    <t>FAUNE</t>
  </si>
  <si>
    <t>MENENI</t>
  </si>
  <si>
    <t>ANTHONY</t>
  </si>
  <si>
    <t>THERY</t>
  </si>
  <si>
    <t>ELIOT</t>
  </si>
  <si>
    <t>KAULANJAN CHECKMODINE</t>
  </si>
  <si>
    <t>LEMEE</t>
  </si>
  <si>
    <t>SUI</t>
  </si>
  <si>
    <t>Chenhaoyuan</t>
  </si>
  <si>
    <t>SAINT PE</t>
  </si>
  <si>
    <t>BRETON</t>
  </si>
  <si>
    <t>KHATIR</t>
  </si>
  <si>
    <t>PIGEAU</t>
  </si>
  <si>
    <t>ETIENNEY</t>
  </si>
  <si>
    <t>BREGERE</t>
  </si>
  <si>
    <t>JARRIGE</t>
  </si>
  <si>
    <t>Soazic</t>
  </si>
  <si>
    <t>LANDEMAINE</t>
  </si>
  <si>
    <t>FOUYER</t>
  </si>
  <si>
    <t>LE COMPAGNON</t>
  </si>
  <si>
    <t>DUNAND</t>
  </si>
  <si>
    <t>GALDOS</t>
  </si>
  <si>
    <t>Jean Denis</t>
  </si>
  <si>
    <t>SOUCHAL</t>
  </si>
  <si>
    <t>GALINDO</t>
  </si>
  <si>
    <t>PROVOST</t>
  </si>
  <si>
    <t>DESHAIES</t>
  </si>
  <si>
    <t>Valerie</t>
  </si>
  <si>
    <t>KHAN</t>
  </si>
  <si>
    <t>Nassim</t>
  </si>
  <si>
    <t>PEIGUE</t>
  </si>
  <si>
    <t>Angèle</t>
  </si>
  <si>
    <t>BOUCOT</t>
  </si>
  <si>
    <t>PORLIER</t>
  </si>
  <si>
    <t>Axelle</t>
  </si>
  <si>
    <t>PORCHER</t>
  </si>
  <si>
    <t>FRANCHETEAU</t>
  </si>
  <si>
    <t>MEZZATESTA</t>
  </si>
  <si>
    <t>AUBLET</t>
  </si>
  <si>
    <t>BILLOT</t>
  </si>
  <si>
    <t>SANTANA</t>
  </si>
  <si>
    <t>TOIGO</t>
  </si>
  <si>
    <t>WARGNIEZ</t>
  </si>
  <si>
    <t>Gaspard</t>
  </si>
  <si>
    <t>VEILPEAU</t>
  </si>
  <si>
    <t>GIMNETTI</t>
  </si>
  <si>
    <t>MARTO</t>
  </si>
  <si>
    <t>BERNE</t>
  </si>
  <si>
    <t>LEMOS</t>
  </si>
  <si>
    <t>TOCNY</t>
  </si>
  <si>
    <t>Alphonse J Marc</t>
  </si>
  <si>
    <t>VIOMESNIL</t>
  </si>
  <si>
    <t>OLIVEIRA DA ROCHA</t>
  </si>
  <si>
    <t>WEIL</t>
  </si>
  <si>
    <t>Mathias</t>
  </si>
  <si>
    <t>COLIN</t>
  </si>
  <si>
    <t>SOUM</t>
  </si>
  <si>
    <t>DESCHATRES</t>
  </si>
  <si>
    <t>TOURBIER</t>
  </si>
  <si>
    <t>ETHEVE</t>
  </si>
  <si>
    <t>BERTIN</t>
  </si>
  <si>
    <t>CHONÉ</t>
  </si>
  <si>
    <t>PIRRI</t>
  </si>
  <si>
    <t>Francesco</t>
  </si>
  <si>
    <t>SELIN</t>
  </si>
  <si>
    <t>Ahmed</t>
  </si>
  <si>
    <t>LOISEAU</t>
  </si>
  <si>
    <t>GAUDRY</t>
  </si>
  <si>
    <t>TISON</t>
  </si>
  <si>
    <t>PATRIER</t>
  </si>
  <si>
    <t>DEJAMME</t>
  </si>
  <si>
    <t>LUCAS</t>
  </si>
  <si>
    <t>DURANTI</t>
  </si>
  <si>
    <t>NIP</t>
  </si>
  <si>
    <t>A1</t>
  </si>
  <si>
    <t>A2</t>
  </si>
  <si>
    <t>A3</t>
  </si>
  <si>
    <t>A4</t>
  </si>
  <si>
    <t>RIVIERE</t>
  </si>
  <si>
    <t>20160010014</t>
  </si>
  <si>
    <t>10027882834</t>
  </si>
  <si>
    <t>ROCCO</t>
  </si>
  <si>
    <t>MERLAEN</t>
  </si>
  <si>
    <t>NICOLAS</t>
  </si>
  <si>
    <t>GODARD</t>
  </si>
  <si>
    <t>48771140130</t>
  </si>
  <si>
    <t>2</t>
  </si>
  <si>
    <t>4</t>
  </si>
  <si>
    <t>3</t>
  </si>
  <si>
    <t>1</t>
  </si>
  <si>
    <t>48913260085</t>
  </si>
  <si>
    <t>48913460060</t>
  </si>
  <si>
    <t>48913070158</t>
  </si>
  <si>
    <t>48782260089</t>
  </si>
  <si>
    <t>48782280441</t>
  </si>
  <si>
    <t>48771020345</t>
  </si>
  <si>
    <t>48924150224</t>
  </si>
  <si>
    <t>48771020387</t>
  </si>
  <si>
    <t>48771020386</t>
  </si>
  <si>
    <t>48771020331</t>
  </si>
  <si>
    <t>48771230151</t>
  </si>
  <si>
    <t>48935050811</t>
  </si>
  <si>
    <t>48750330076</t>
  </si>
  <si>
    <t>48913050345</t>
  </si>
  <si>
    <t>48935050826</t>
  </si>
  <si>
    <t>48935130115</t>
  </si>
  <si>
    <t>48913380001</t>
  </si>
  <si>
    <t>48913380032</t>
  </si>
  <si>
    <t>48771400056</t>
  </si>
  <si>
    <t>48771020252</t>
  </si>
  <si>
    <t>48771490037</t>
  </si>
  <si>
    <t>48771520009</t>
  </si>
  <si>
    <t>48935320044</t>
  </si>
  <si>
    <t>48913070077</t>
  </si>
  <si>
    <t>48913130007</t>
  </si>
  <si>
    <t>48771130046</t>
  </si>
  <si>
    <t>48782160023</t>
  </si>
  <si>
    <t>48957130149</t>
  </si>
  <si>
    <t>48946150066</t>
  </si>
  <si>
    <t>48913260038</t>
  </si>
  <si>
    <t>48913080007</t>
  </si>
  <si>
    <t>48924030008</t>
  </si>
  <si>
    <t>48924010081</t>
  </si>
  <si>
    <t>48771240022</t>
  </si>
  <si>
    <t>48957170089</t>
  </si>
  <si>
    <t>48771090390</t>
  </si>
  <si>
    <t>48771190124</t>
  </si>
  <si>
    <t>48957170336</t>
  </si>
  <si>
    <t>48782230156</t>
  </si>
  <si>
    <t>48782160015</t>
  </si>
  <si>
    <t>48771160029</t>
  </si>
  <si>
    <t>48782130023</t>
  </si>
  <si>
    <t>48771090300</t>
  </si>
  <si>
    <t>48946080008</t>
  </si>
  <si>
    <t>48935380072</t>
  </si>
  <si>
    <t>48750160227</t>
  </si>
  <si>
    <t>48957130019</t>
  </si>
  <si>
    <t>48913070021</t>
  </si>
  <si>
    <t>48957140174</t>
  </si>
  <si>
    <t>48913220036</t>
  </si>
  <si>
    <t>48782280287</t>
  </si>
  <si>
    <t>48935050103</t>
  </si>
  <si>
    <t>48957130314</t>
  </si>
  <si>
    <t>48771150263</t>
  </si>
  <si>
    <t>48924080271</t>
  </si>
  <si>
    <t>48957140210</t>
  </si>
  <si>
    <t>48771090397</t>
  </si>
  <si>
    <t>48924150126</t>
  </si>
  <si>
    <t>48913070075</t>
  </si>
  <si>
    <t>48782230013</t>
  </si>
  <si>
    <t>48771150124</t>
  </si>
  <si>
    <t>48771140482</t>
  </si>
  <si>
    <t>48771080009</t>
  </si>
  <si>
    <t>48924080130</t>
  </si>
  <si>
    <t>48957400001</t>
  </si>
  <si>
    <t>48771020005</t>
  </si>
  <si>
    <t>48946150053</t>
  </si>
  <si>
    <t>48935190058</t>
  </si>
  <si>
    <t>48946150054</t>
  </si>
  <si>
    <t>48957140040</t>
  </si>
  <si>
    <t>48913260086</t>
  </si>
  <si>
    <t>48935130043</t>
  </si>
  <si>
    <t>48771490027</t>
  </si>
  <si>
    <t>48782160109</t>
  </si>
  <si>
    <t>48957290047</t>
  </si>
  <si>
    <t>48935380065</t>
  </si>
  <si>
    <t>48771160031</t>
  </si>
  <si>
    <t>48924150260</t>
  </si>
  <si>
    <t>48771230002</t>
  </si>
  <si>
    <t>48771280155</t>
  </si>
  <si>
    <t>48913050324</t>
  </si>
  <si>
    <t>48782280162</t>
  </si>
  <si>
    <t>48913050117</t>
  </si>
  <si>
    <t>48913070411</t>
  </si>
  <si>
    <t>48771150264</t>
  </si>
  <si>
    <t>48957140138</t>
  </si>
  <si>
    <t>48935130192</t>
  </si>
  <si>
    <t>48782280500</t>
  </si>
  <si>
    <t>48913070426</t>
  </si>
  <si>
    <t>48771190071</t>
  </si>
  <si>
    <t>48782210037</t>
  </si>
  <si>
    <t>48924150038</t>
  </si>
  <si>
    <t>48771240004</t>
  </si>
  <si>
    <t>48946270067</t>
  </si>
  <si>
    <t>48957110241</t>
  </si>
  <si>
    <t>48771190020</t>
  </si>
  <si>
    <t>48935190048</t>
  </si>
  <si>
    <t>48771080135</t>
  </si>
  <si>
    <t>48935320001</t>
  </si>
  <si>
    <t>48924010066</t>
  </si>
  <si>
    <t>48782130035</t>
  </si>
  <si>
    <t>48771230095</t>
  </si>
  <si>
    <t>48913050147</t>
  </si>
  <si>
    <t>48771020099</t>
  </si>
  <si>
    <t>48750160605</t>
  </si>
  <si>
    <t>48957100188</t>
  </si>
  <si>
    <t>48913500007</t>
  </si>
  <si>
    <t>48782130027</t>
  </si>
  <si>
    <t>48957110023</t>
  </si>
  <si>
    <t>48771510130</t>
  </si>
  <si>
    <t>48924110035</t>
  </si>
  <si>
    <t>48782260094</t>
  </si>
  <si>
    <t>48946270325</t>
  </si>
  <si>
    <t>48957110014</t>
  </si>
  <si>
    <t>48771280381</t>
  </si>
  <si>
    <t>48935080002</t>
  </si>
  <si>
    <t>48782350911</t>
  </si>
  <si>
    <t>48957110180</t>
  </si>
  <si>
    <t>48957120507</t>
  </si>
  <si>
    <t>48957170258</t>
  </si>
  <si>
    <t>48782350854</t>
  </si>
  <si>
    <t>48782280164</t>
  </si>
  <si>
    <t>48946270283</t>
  </si>
  <si>
    <t>48771050106</t>
  </si>
  <si>
    <t>48782350731</t>
  </si>
  <si>
    <t>48771150210</t>
  </si>
  <si>
    <t>48782160136</t>
  </si>
  <si>
    <t>48771400054</t>
  </si>
  <si>
    <t>48782160082</t>
  </si>
  <si>
    <t>48771230024</t>
  </si>
  <si>
    <t>48957400004</t>
  </si>
  <si>
    <t>48935070472</t>
  </si>
  <si>
    <t>48935190046</t>
  </si>
  <si>
    <t>48913050296</t>
  </si>
  <si>
    <t>48957140615</t>
  </si>
  <si>
    <t>48771230009</t>
  </si>
  <si>
    <t>48913070146</t>
  </si>
  <si>
    <t>48771090401</t>
  </si>
  <si>
    <t>48935060056</t>
  </si>
  <si>
    <t>48782160147</t>
  </si>
  <si>
    <t>48771240026</t>
  </si>
  <si>
    <t>48782280039</t>
  </si>
  <si>
    <t>48771230168</t>
  </si>
  <si>
    <t>48924200108</t>
  </si>
  <si>
    <t>48913050134</t>
  </si>
  <si>
    <t>48946150051</t>
  </si>
  <si>
    <t>48771040250</t>
  </si>
  <si>
    <t>48957110228</t>
  </si>
  <si>
    <t>48771510141</t>
  </si>
  <si>
    <t>48924070049</t>
  </si>
  <si>
    <t>48782120232</t>
  </si>
  <si>
    <t>48957400023</t>
  </si>
  <si>
    <t>48750160064</t>
  </si>
  <si>
    <t>48771240025</t>
  </si>
  <si>
    <t>48913220100</t>
  </si>
  <si>
    <t>48782280165</t>
  </si>
  <si>
    <t>48957140498</t>
  </si>
  <si>
    <t>48935190065</t>
  </si>
  <si>
    <t>48782520003</t>
  </si>
  <si>
    <t>48771280230</t>
  </si>
  <si>
    <t>48935190059</t>
  </si>
  <si>
    <t>48771150083</t>
  </si>
  <si>
    <t>48913260062</t>
  </si>
  <si>
    <t>48957100179</t>
  </si>
  <si>
    <t>48782280418</t>
  </si>
  <si>
    <t>48750160502</t>
  </si>
  <si>
    <t>48782120079</t>
  </si>
  <si>
    <t>48913070394</t>
  </si>
  <si>
    <t>48782230040</t>
  </si>
  <si>
    <t>48935160183</t>
  </si>
  <si>
    <t>48771490063</t>
  </si>
  <si>
    <t>48782280463</t>
  </si>
  <si>
    <t>48771080019</t>
  </si>
  <si>
    <t>48957110253</t>
  </si>
  <si>
    <t>48935050800</t>
  </si>
  <si>
    <t>48771080037</t>
  </si>
  <si>
    <t>48771150019</t>
  </si>
  <si>
    <t>48935130147</t>
  </si>
  <si>
    <t>48771280039</t>
  </si>
  <si>
    <t>48935330010</t>
  </si>
  <si>
    <t>48771020100</t>
  </si>
  <si>
    <t>48957280019</t>
  </si>
  <si>
    <t>48771050005</t>
  </si>
  <si>
    <t>48782350066</t>
  </si>
  <si>
    <t>48782160157</t>
  </si>
  <si>
    <t>48782040208</t>
  </si>
  <si>
    <t>48935190062</t>
  </si>
  <si>
    <t>48913230153</t>
  </si>
  <si>
    <t>48957110254</t>
  </si>
  <si>
    <t>48924200048</t>
  </si>
  <si>
    <t>48946150022</t>
  </si>
  <si>
    <t>48924150105</t>
  </si>
  <si>
    <t>48924080268</t>
  </si>
  <si>
    <t>48771090248</t>
  </si>
  <si>
    <t>48935130324</t>
  </si>
  <si>
    <t>48957110231</t>
  </si>
  <si>
    <t>48771090391</t>
  </si>
  <si>
    <t>48935070410</t>
  </si>
  <si>
    <t>48782230080</t>
  </si>
  <si>
    <t>48957110135</t>
  </si>
  <si>
    <t>48771130416</t>
  </si>
  <si>
    <t>48750160781</t>
  </si>
  <si>
    <t>48946090007</t>
  </si>
  <si>
    <t>48957130112</t>
  </si>
  <si>
    <t>48957140081</t>
  </si>
  <si>
    <t>48913220083</t>
  </si>
  <si>
    <t>48924070024</t>
  </si>
  <si>
    <t>48771190153</t>
  </si>
  <si>
    <t>48771190117</t>
  </si>
  <si>
    <t>48771020342</t>
  </si>
  <si>
    <t>48935190008</t>
  </si>
  <si>
    <t>48924090464</t>
  </si>
  <si>
    <t>48782350903</t>
  </si>
  <si>
    <t>48935330099</t>
  </si>
  <si>
    <t>48913130053</t>
  </si>
  <si>
    <t>48782280163</t>
  </si>
  <si>
    <t>48957130162</t>
  </si>
  <si>
    <t>48771240016</t>
  </si>
  <si>
    <t>48957170271</t>
  </si>
  <si>
    <t>48924090467</t>
  </si>
  <si>
    <t>48913070148</t>
  </si>
  <si>
    <t>48771050112</t>
  </si>
  <si>
    <t>48957110048</t>
  </si>
  <si>
    <t>48913070023</t>
  </si>
  <si>
    <t>48924260074</t>
  </si>
  <si>
    <t>48957140672</t>
  </si>
  <si>
    <t>48957110024</t>
  </si>
  <si>
    <t>48750160731</t>
  </si>
  <si>
    <t>48771640034</t>
  </si>
  <si>
    <t>48924220034</t>
  </si>
  <si>
    <t>48771640009</t>
  </si>
  <si>
    <t>48913130059</t>
  </si>
  <si>
    <t>48782520001</t>
  </si>
  <si>
    <t>48771020286</t>
  </si>
  <si>
    <t>48771490061</t>
  </si>
  <si>
    <t>48935080009</t>
  </si>
  <si>
    <t>48957170150</t>
  </si>
  <si>
    <t>48771510144</t>
  </si>
  <si>
    <t>48957140117</t>
  </si>
  <si>
    <t>48913070321</t>
  </si>
  <si>
    <t>48782160123</t>
  </si>
  <si>
    <t>48957100116</t>
  </si>
  <si>
    <t>48946070071</t>
  </si>
  <si>
    <t>48957290023</t>
  </si>
  <si>
    <t>48913500100</t>
  </si>
  <si>
    <t>48924070091</t>
  </si>
  <si>
    <t>48935320009</t>
  </si>
  <si>
    <t>48946010228</t>
  </si>
  <si>
    <t>48782280482</t>
  </si>
  <si>
    <t>48924010028</t>
  </si>
  <si>
    <t>48782130002</t>
  </si>
  <si>
    <t>48957110227</t>
  </si>
  <si>
    <t>48935050580</t>
  </si>
  <si>
    <t>48913080142</t>
  </si>
  <si>
    <t>48935330040</t>
  </si>
  <si>
    <t>48946080010</t>
  </si>
  <si>
    <t>48771050102</t>
  </si>
  <si>
    <t>48957100182</t>
  </si>
  <si>
    <t>48782210203</t>
  </si>
  <si>
    <t>48771150283</t>
  </si>
  <si>
    <t>48771280337</t>
  </si>
  <si>
    <t>48771130170</t>
  </si>
  <si>
    <t>48913070080</t>
  </si>
  <si>
    <t>48750160739</t>
  </si>
  <si>
    <t>48750160843</t>
  </si>
  <si>
    <t>48924010413</t>
  </si>
  <si>
    <t>48957100159</t>
  </si>
  <si>
    <t>48771020388</t>
  </si>
  <si>
    <t>48913020373</t>
  </si>
  <si>
    <t>48913050348</t>
  </si>
  <si>
    <t>48782350712</t>
  </si>
  <si>
    <t>48771130075</t>
  </si>
  <si>
    <t>48924110292</t>
  </si>
  <si>
    <t>48771090364</t>
  </si>
  <si>
    <t>48771130468</t>
  </si>
  <si>
    <t>48913050321</t>
  </si>
  <si>
    <t>48771280278</t>
  </si>
  <si>
    <t>48935330043</t>
  </si>
  <si>
    <t>48913080145</t>
  </si>
  <si>
    <t>48957080237</t>
  </si>
  <si>
    <t>48924200101</t>
  </si>
  <si>
    <t>48771090388</t>
  </si>
  <si>
    <t>48771520007</t>
  </si>
  <si>
    <t>48935190061</t>
  </si>
  <si>
    <t>48935380079</t>
  </si>
  <si>
    <t>48771520046</t>
  </si>
  <si>
    <t>48782280368</t>
  </si>
  <si>
    <t>48771150151</t>
  </si>
  <si>
    <t>48913050340</t>
  </si>
  <si>
    <t>48750160830</t>
  </si>
  <si>
    <t>48935380103</t>
  </si>
  <si>
    <t>48771090151</t>
  </si>
  <si>
    <t>48913070306</t>
  </si>
  <si>
    <t>48935070540</t>
  </si>
  <si>
    <t>48935070051</t>
  </si>
  <si>
    <t>48750160895</t>
  </si>
  <si>
    <t>48913050250</t>
  </si>
  <si>
    <t>48771130316</t>
  </si>
  <si>
    <t>48750160027</t>
  </si>
  <si>
    <t>48771010300</t>
  </si>
  <si>
    <t>48924150009</t>
  </si>
  <si>
    <t>48957130292</t>
  </si>
  <si>
    <t>48924090391</t>
  </si>
  <si>
    <t>48782280395</t>
  </si>
  <si>
    <t>48946150063</t>
  </si>
  <si>
    <t>48946080024</t>
  </si>
  <si>
    <t>48935130334</t>
  </si>
  <si>
    <t>48935190034</t>
  </si>
  <si>
    <t>48957070002</t>
  </si>
  <si>
    <t>48935380107</t>
  </si>
  <si>
    <t>48771210018</t>
  </si>
  <si>
    <t>48935050778</t>
  </si>
  <si>
    <t>48935130097</t>
  </si>
  <si>
    <t>48771230133</t>
  </si>
  <si>
    <t>48750160632</t>
  </si>
  <si>
    <t>48771150160</t>
  </si>
  <si>
    <t>48957400016</t>
  </si>
  <si>
    <t>48957130338</t>
  </si>
  <si>
    <t>48782120095</t>
  </si>
  <si>
    <t>48771130064</t>
  </si>
  <si>
    <t>48771160044</t>
  </si>
  <si>
    <t>48771520024</t>
  </si>
  <si>
    <t>48782430399</t>
  </si>
  <si>
    <t>48782280444</t>
  </si>
  <si>
    <t>48782120087</t>
  </si>
  <si>
    <t>48750160883</t>
  </si>
  <si>
    <t>48771190031</t>
  </si>
  <si>
    <t>48935240210</t>
  </si>
  <si>
    <t>48782160138</t>
  </si>
  <si>
    <t>48771420040</t>
  </si>
  <si>
    <t>48935190047</t>
  </si>
  <si>
    <t>48913070283</t>
  </si>
  <si>
    <t>48771490059</t>
  </si>
  <si>
    <t>48957130028</t>
  </si>
  <si>
    <t>48771150223</t>
  </si>
  <si>
    <t>48924010334</t>
  </si>
  <si>
    <t>48771130020</t>
  </si>
  <si>
    <t>48957100190</t>
  </si>
  <si>
    <t>48913260114</t>
  </si>
  <si>
    <t>48924150261</t>
  </si>
  <si>
    <t>48913050135</t>
  </si>
  <si>
    <t>48782120053</t>
  </si>
  <si>
    <t>48946270215</t>
  </si>
  <si>
    <t>48946270099</t>
  </si>
  <si>
    <t>48913400052</t>
  </si>
  <si>
    <t>48924110384</t>
  </si>
  <si>
    <t>48913260122</t>
  </si>
  <si>
    <t>48771640035</t>
  </si>
  <si>
    <t>48957110252</t>
  </si>
  <si>
    <t>48946270211</t>
  </si>
  <si>
    <t>48935190068</t>
  </si>
  <si>
    <t>48935190019</t>
  </si>
  <si>
    <t>48771510005</t>
  </si>
  <si>
    <t>48935190055</t>
  </si>
  <si>
    <t>48946080030</t>
  </si>
  <si>
    <t>48782130071</t>
  </si>
  <si>
    <t>48782160134</t>
  </si>
  <si>
    <t>48935190064</t>
  </si>
  <si>
    <t>48913070404</t>
  </si>
  <si>
    <t>48771230025</t>
  </si>
  <si>
    <t>48957110089</t>
  </si>
  <si>
    <t>48750330067</t>
  </si>
  <si>
    <t>48924200228</t>
  </si>
  <si>
    <t>48782350581</t>
  </si>
  <si>
    <t>48750330056</t>
  </si>
  <si>
    <t>48771210074</t>
  </si>
  <si>
    <t>48938000014</t>
  </si>
  <si>
    <t>48946150071</t>
  </si>
  <si>
    <t>48771230079</t>
  </si>
  <si>
    <t>48771490040</t>
  </si>
  <si>
    <t>48771040252</t>
  </si>
  <si>
    <t>48913020390</t>
  </si>
  <si>
    <t>48935070419</t>
  </si>
  <si>
    <t>48771040232</t>
  </si>
  <si>
    <t>48913500097</t>
  </si>
  <si>
    <t>48957100131</t>
  </si>
  <si>
    <t>48782350061</t>
  </si>
  <si>
    <t>48935130340</t>
  </si>
  <si>
    <t>48948000090</t>
  </si>
  <si>
    <t>48935070494</t>
  </si>
  <si>
    <t>48935380020</t>
  </si>
  <si>
    <t>48924110584</t>
  </si>
  <si>
    <t>48935050691</t>
  </si>
  <si>
    <t>48782280498</t>
  </si>
  <si>
    <t>48946080004</t>
  </si>
  <si>
    <t>48935190070</t>
  </si>
  <si>
    <t>48771640013</t>
  </si>
  <si>
    <t>48946270280</t>
  </si>
  <si>
    <t>48957100156</t>
  </si>
  <si>
    <t>48935380001</t>
  </si>
  <si>
    <t>48924080263</t>
  </si>
  <si>
    <t>48924200095</t>
  </si>
  <si>
    <t>48782520004</t>
  </si>
  <si>
    <t>48771130365</t>
  </si>
  <si>
    <t>48946270295</t>
  </si>
  <si>
    <t>48771150031</t>
  </si>
  <si>
    <t>48782280278</t>
  </si>
  <si>
    <t>48782280398</t>
  </si>
  <si>
    <t>48957110233</t>
  </si>
  <si>
    <t>48771520020</t>
  </si>
  <si>
    <t>48771150248</t>
  </si>
  <si>
    <t>48935240211</t>
  </si>
  <si>
    <t>48771520070</t>
  </si>
  <si>
    <t>48957170245</t>
  </si>
  <si>
    <t>48750160788</t>
  </si>
  <si>
    <t>48957100174</t>
  </si>
  <si>
    <t>48913070433</t>
  </si>
  <si>
    <t>48782120236</t>
  </si>
  <si>
    <t>48913070136</t>
  </si>
  <si>
    <t>48771230040</t>
  </si>
  <si>
    <t>48782280480</t>
  </si>
  <si>
    <t>48935330212</t>
  </si>
  <si>
    <t>48924080087</t>
  </si>
  <si>
    <t>48935050847</t>
  </si>
  <si>
    <t>48913050273</t>
  </si>
  <si>
    <t>48771130124</t>
  </si>
  <si>
    <t>48771150094</t>
  </si>
  <si>
    <t>48935330047</t>
  </si>
  <si>
    <t>48771640036</t>
  </si>
  <si>
    <t>48957100158</t>
  </si>
  <si>
    <t>48750160659</t>
  </si>
  <si>
    <t>48782280199</t>
  </si>
  <si>
    <t>48771020285</t>
  </si>
  <si>
    <t>48750330106</t>
  </si>
  <si>
    <t>48782430381</t>
  </si>
  <si>
    <t>48771040118</t>
  </si>
  <si>
    <t>48771080140</t>
  </si>
  <si>
    <t>48771090376</t>
  </si>
  <si>
    <t>48771230017</t>
  </si>
  <si>
    <t>48935190053</t>
  </si>
  <si>
    <t>48935130121</t>
  </si>
  <si>
    <t>48935190071</t>
  </si>
  <si>
    <t>48771150256</t>
  </si>
  <si>
    <t>48782160143</t>
  </si>
  <si>
    <t>48935130345</t>
  </si>
  <si>
    <t>48913080126</t>
  </si>
  <si>
    <t>48782520007</t>
  </si>
  <si>
    <t>48750330107</t>
  </si>
  <si>
    <t>48771510002</t>
  </si>
  <si>
    <t>48771400057</t>
  </si>
  <si>
    <t>48750160637</t>
  </si>
  <si>
    <t>48782260002</t>
  </si>
  <si>
    <t>48946270245</t>
  </si>
  <si>
    <t>48935190003</t>
  </si>
  <si>
    <t>48913070280</t>
  </si>
  <si>
    <t>48913070144</t>
  </si>
  <si>
    <t>48771490058</t>
  </si>
  <si>
    <t>48771140470</t>
  </si>
  <si>
    <t>48771640014</t>
  </si>
  <si>
    <t>48771210039</t>
  </si>
  <si>
    <t>48935320007</t>
  </si>
  <si>
    <t>48771230073</t>
  </si>
  <si>
    <t>48771130451</t>
  </si>
  <si>
    <t>48957110113</t>
  </si>
  <si>
    <t>48935130093</t>
  </si>
  <si>
    <t>48935380087</t>
  </si>
  <si>
    <t>48750330110</t>
  </si>
  <si>
    <t>48957400025</t>
  </si>
  <si>
    <t>48771040168</t>
  </si>
  <si>
    <t>48957100187</t>
  </si>
  <si>
    <t>48913260116</t>
  </si>
  <si>
    <t>48957400021</t>
  </si>
  <si>
    <t>48913050039</t>
  </si>
  <si>
    <t>48957100189</t>
  </si>
  <si>
    <t>48946080007</t>
  </si>
  <si>
    <t>48771130094</t>
  </si>
  <si>
    <t>48913460003</t>
  </si>
  <si>
    <t>48750160806</t>
  </si>
  <si>
    <t>48957290078</t>
  </si>
  <si>
    <t>48913070425</t>
  </si>
  <si>
    <t>48771040112</t>
  </si>
  <si>
    <t>48924200119</t>
  </si>
  <si>
    <t>48771490066</t>
  </si>
  <si>
    <t>48750330094</t>
  </si>
  <si>
    <t>48935380070</t>
  </si>
  <si>
    <t>48782280271</t>
  </si>
  <si>
    <t>48782430286</t>
  </si>
  <si>
    <t>48957280003</t>
  </si>
  <si>
    <t>48782160126</t>
  </si>
  <si>
    <t>48750160557</t>
  </si>
  <si>
    <t>48946150079</t>
  </si>
  <si>
    <t>48957100180</t>
  </si>
  <si>
    <t>48771230105</t>
  </si>
  <si>
    <t>48935070445</t>
  </si>
  <si>
    <t>48913460061</t>
  </si>
  <si>
    <t>48782520002</t>
  </si>
  <si>
    <t>48782350901</t>
  </si>
  <si>
    <t>48935330213</t>
  </si>
  <si>
    <t>48771140464</t>
  </si>
  <si>
    <t>48924090513</t>
  </si>
  <si>
    <t>48771140048</t>
  </si>
  <si>
    <t>48750160683</t>
  </si>
  <si>
    <t>48771150240</t>
  </si>
  <si>
    <t>48957110212</t>
  </si>
  <si>
    <t>48913070399</t>
  </si>
  <si>
    <t>48913400061</t>
  </si>
  <si>
    <t>48924070084</t>
  </si>
  <si>
    <t>48750160964</t>
  </si>
  <si>
    <t>48924150002</t>
  </si>
  <si>
    <t>48771210100</t>
  </si>
  <si>
    <t>48771040084</t>
  </si>
  <si>
    <t>48771130023</t>
  </si>
  <si>
    <t>48750330121</t>
  </si>
  <si>
    <t>48771230013</t>
  </si>
  <si>
    <t>48771280109</t>
  </si>
  <si>
    <t>48750160853</t>
  </si>
  <si>
    <t>48750330055</t>
  </si>
  <si>
    <t>48771240048</t>
  </si>
  <si>
    <t>48750160967</t>
  </si>
  <si>
    <t>48924080279</t>
  </si>
  <si>
    <t>48771520088</t>
  </si>
  <si>
    <t>48957100111</t>
  </si>
  <si>
    <t>48957170107</t>
  </si>
  <si>
    <t>48913050312</t>
  </si>
  <si>
    <t>48750160982</t>
  </si>
  <si>
    <t>48771520064</t>
  </si>
  <si>
    <t>48946080005</t>
  </si>
  <si>
    <t>48771130065</t>
  </si>
  <si>
    <t>48924220024</t>
  </si>
  <si>
    <t>48771140178</t>
  </si>
  <si>
    <t>48935190054</t>
  </si>
  <si>
    <t>48935050822</t>
  </si>
  <si>
    <t>48782280294</t>
  </si>
  <si>
    <t>48771280270</t>
  </si>
  <si>
    <t>48771240029</t>
  </si>
  <si>
    <t>48924080237</t>
  </si>
  <si>
    <t>48771040291</t>
  </si>
  <si>
    <t>48913260011</t>
  </si>
  <si>
    <t>48782350075</t>
  </si>
  <si>
    <t>48750160860</t>
  </si>
  <si>
    <t>48913110224</t>
  </si>
  <si>
    <t>48771150272</t>
  </si>
  <si>
    <t>48935330199</t>
  </si>
  <si>
    <t>48913070196</t>
  </si>
  <si>
    <t>48771080143</t>
  </si>
  <si>
    <t>48946080031</t>
  </si>
  <si>
    <t>48771130283</t>
  </si>
  <si>
    <t>48771230166</t>
  </si>
  <si>
    <t>48771130330</t>
  </si>
  <si>
    <t>48750330020</t>
  </si>
  <si>
    <t>OFF ROAD CYCLISTE D'EPONE</t>
  </si>
  <si>
    <t>20040012791</t>
  </si>
  <si>
    <t>20040014022</t>
  </si>
  <si>
    <t>20040019719</t>
  </si>
  <si>
    <t>20020010368</t>
  </si>
  <si>
    <t>20010009224</t>
  </si>
  <si>
    <t>20030003736</t>
  </si>
  <si>
    <t>20010005445</t>
  </si>
  <si>
    <t>20040007823</t>
  </si>
  <si>
    <t>20060010420</t>
  </si>
  <si>
    <t>20060006507</t>
  </si>
  <si>
    <t>20050015764</t>
  </si>
  <si>
    <t>20020006360</t>
  </si>
  <si>
    <t>20150021684</t>
  </si>
  <si>
    <t>20230126881</t>
  </si>
  <si>
    <t>20010002358</t>
  </si>
  <si>
    <t>20010000637</t>
  </si>
  <si>
    <t>20010015075</t>
  </si>
  <si>
    <t>20010019832</t>
  </si>
  <si>
    <t>20010009596</t>
  </si>
  <si>
    <t>20010009611</t>
  </si>
  <si>
    <t>20010019034</t>
  </si>
  <si>
    <t>20020012114</t>
  </si>
  <si>
    <t>20020006761</t>
  </si>
  <si>
    <t>20020013101</t>
  </si>
  <si>
    <t>20020012802</t>
  </si>
  <si>
    <t>20040000271</t>
  </si>
  <si>
    <t>20030000465</t>
  </si>
  <si>
    <t>20030010052</t>
  </si>
  <si>
    <t>20030020063</t>
  </si>
  <si>
    <t>20030009370</t>
  </si>
  <si>
    <t>20030006089</t>
  </si>
  <si>
    <t>20040005295</t>
  </si>
  <si>
    <t>20040007628</t>
  </si>
  <si>
    <t>20040007629</t>
  </si>
  <si>
    <t>20040009990</t>
  </si>
  <si>
    <t>20040015143</t>
  </si>
  <si>
    <t>20040011724</t>
  </si>
  <si>
    <t>20040009137</t>
  </si>
  <si>
    <t>20040006169</t>
  </si>
  <si>
    <t>19980016565</t>
  </si>
  <si>
    <t>19970019866</t>
  </si>
  <si>
    <t>19970020574</t>
  </si>
  <si>
    <t>19970019601</t>
  </si>
  <si>
    <t>19970030795</t>
  </si>
  <si>
    <t>19970043146</t>
  </si>
  <si>
    <t>19970026634</t>
  </si>
  <si>
    <t>19970034495</t>
  </si>
  <si>
    <t>19980014377</t>
  </si>
  <si>
    <t>19980014511</t>
  </si>
  <si>
    <t>19980004074</t>
  </si>
  <si>
    <t>19970056332</t>
  </si>
  <si>
    <t>19970049101</t>
  </si>
  <si>
    <t>19970054303</t>
  </si>
  <si>
    <t>19970054306</t>
  </si>
  <si>
    <t>19970054463</t>
  </si>
  <si>
    <t>19970056336</t>
  </si>
  <si>
    <t>19970052016</t>
  </si>
  <si>
    <t>19970056895</t>
  </si>
  <si>
    <t>19970052378</t>
  </si>
  <si>
    <t>19970050966</t>
  </si>
  <si>
    <t>19970054057</t>
  </si>
  <si>
    <t>19970056337</t>
  </si>
  <si>
    <t>19970052297</t>
  </si>
  <si>
    <t>19970053043</t>
  </si>
  <si>
    <t>19970056338</t>
  </si>
  <si>
    <t>19970050717</t>
  </si>
  <si>
    <t>19970049740</t>
  </si>
  <si>
    <t>19970053390</t>
  </si>
  <si>
    <t>19970055973</t>
  </si>
  <si>
    <t>19970052017</t>
  </si>
  <si>
    <t>19970049116</t>
  </si>
  <si>
    <t>19970055224</t>
  </si>
  <si>
    <t>19970050719</t>
  </si>
  <si>
    <t>19970052392</t>
  </si>
  <si>
    <t>19970049418</t>
  </si>
  <si>
    <t>19970050058</t>
  </si>
  <si>
    <t>19970056270</t>
  </si>
  <si>
    <t>19970053863</t>
  </si>
  <si>
    <t>19970048903</t>
  </si>
  <si>
    <t>19970055524</t>
  </si>
  <si>
    <t>19970050642</t>
  </si>
  <si>
    <t>19970054474</t>
  </si>
  <si>
    <t>19970055525</t>
  </si>
  <si>
    <t>19970056435</t>
  </si>
  <si>
    <t>19970052470</t>
  </si>
  <si>
    <t>19970054854</t>
  </si>
  <si>
    <t>19970049496</t>
  </si>
  <si>
    <t>19970053046</t>
  </si>
  <si>
    <t>19970056279</t>
  </si>
  <si>
    <t>19970048385</t>
  </si>
  <si>
    <t>19970049698</t>
  </si>
  <si>
    <t>19970056509</t>
  </si>
  <si>
    <t>19970049751</t>
  </si>
  <si>
    <t>19970050065</t>
  </si>
  <si>
    <t>19970053067</t>
  </si>
  <si>
    <t>19970049500</t>
  </si>
  <si>
    <t>19970052989</t>
  </si>
  <si>
    <t>19970051858</t>
  </si>
  <si>
    <t>19970055140</t>
  </si>
  <si>
    <t>19970054681</t>
  </si>
  <si>
    <t>19970049502</t>
  </si>
  <si>
    <t>19970055142</t>
  </si>
  <si>
    <t>19970053422</t>
  </si>
  <si>
    <t>19970054672</t>
  </si>
  <si>
    <t>19970056289</t>
  </si>
  <si>
    <t>19970054581</t>
  </si>
  <si>
    <t>19970049601</t>
  </si>
  <si>
    <t>19970049658</t>
  </si>
  <si>
    <t>19970050995</t>
  </si>
  <si>
    <t>19970053336</t>
  </si>
  <si>
    <t>19970054146</t>
  </si>
  <si>
    <t>19970049759</t>
  </si>
  <si>
    <t>19970055638</t>
  </si>
  <si>
    <t>19970055925</t>
  </si>
  <si>
    <t>19970054084</t>
  </si>
  <si>
    <t>19970054345</t>
  </si>
  <si>
    <t>19970049048</t>
  </si>
  <si>
    <t>19970054964</t>
  </si>
  <si>
    <t>19970052751</t>
  </si>
  <si>
    <t>19970048104</t>
  </si>
  <si>
    <t>19970048992</t>
  </si>
  <si>
    <t>19970051882</t>
  </si>
  <si>
    <t>19970048833</t>
  </si>
  <si>
    <t>19970049674</t>
  </si>
  <si>
    <t>19970052679</t>
  </si>
  <si>
    <t>19970052837</t>
  </si>
  <si>
    <t>19970051772</t>
  </si>
  <si>
    <t>19970056671</t>
  </si>
  <si>
    <t>19970050744</t>
  </si>
  <si>
    <t>19970056300</t>
  </si>
  <si>
    <t>19970049146</t>
  </si>
  <si>
    <t>19970053194</t>
  </si>
  <si>
    <t>20160020247</t>
  </si>
  <si>
    <t>20130025126</t>
  </si>
  <si>
    <t>19980014755</t>
  </si>
  <si>
    <t>19970052277</t>
  </si>
  <si>
    <t>20110001440</t>
  </si>
  <si>
    <t>19970054062</t>
  </si>
  <si>
    <t>19990007836</t>
  </si>
  <si>
    <t>20140050368</t>
  </si>
  <si>
    <t>20200032979</t>
  </si>
  <si>
    <t>20020009194</t>
  </si>
  <si>
    <t>20000015940</t>
  </si>
  <si>
    <t>19990007140</t>
  </si>
  <si>
    <t>19970052843</t>
  </si>
  <si>
    <t>19970069489</t>
  </si>
  <si>
    <t>20000018239</t>
  </si>
  <si>
    <t>20220090310</t>
  </si>
  <si>
    <t>20160020349</t>
  </si>
  <si>
    <t>20020014365</t>
  </si>
  <si>
    <t>20130017516</t>
  </si>
  <si>
    <t>19970049446</t>
  </si>
  <si>
    <t>20000011480</t>
  </si>
  <si>
    <t>20230139045</t>
  </si>
  <si>
    <t>20010019287</t>
  </si>
  <si>
    <t>20120018101</t>
  </si>
  <si>
    <t>19970049090</t>
  </si>
  <si>
    <t>19970056124</t>
  </si>
  <si>
    <t>20030005685</t>
  </si>
  <si>
    <t>19970054452</t>
  </si>
  <si>
    <t>19990025057</t>
  </si>
  <si>
    <t>19970053660</t>
  </si>
  <si>
    <t>20000011474</t>
  </si>
  <si>
    <t>20020011277</t>
  </si>
  <si>
    <t>19980016531</t>
  </si>
  <si>
    <t>20170009481</t>
  </si>
  <si>
    <t>20000012585</t>
  </si>
  <si>
    <t>20220112504</t>
  </si>
  <si>
    <t>20150022323</t>
  </si>
  <si>
    <t>20000007571</t>
  </si>
  <si>
    <t>19970079932</t>
  </si>
  <si>
    <t>19970051232</t>
  </si>
  <si>
    <t>20230141598</t>
  </si>
  <si>
    <t>19970049157</t>
  </si>
  <si>
    <t>19970053882</t>
  </si>
  <si>
    <t>20000009236</t>
  </si>
  <si>
    <t>20060012520</t>
  </si>
  <si>
    <t>20020006819</t>
  </si>
  <si>
    <t>20200033600</t>
  </si>
  <si>
    <t>19970052993</t>
  </si>
  <si>
    <t>20100016092</t>
  </si>
  <si>
    <t>19990012496</t>
  </si>
  <si>
    <t>20060015688</t>
  </si>
  <si>
    <t>20210085316</t>
  </si>
  <si>
    <t>20140033683</t>
  </si>
  <si>
    <t>19970079926</t>
  </si>
  <si>
    <t>19970052330</t>
  </si>
  <si>
    <t>19970069488</t>
  </si>
  <si>
    <t>19990014956</t>
  </si>
  <si>
    <t>20010016265</t>
  </si>
  <si>
    <t>20080017490</t>
  </si>
  <si>
    <t>19970055938</t>
  </si>
  <si>
    <t>20110020761</t>
  </si>
  <si>
    <t>20010014331</t>
  </si>
  <si>
    <t>20130010279</t>
  </si>
  <si>
    <t>20150017674</t>
  </si>
  <si>
    <t>19970052443</t>
  </si>
  <si>
    <t>19970048503</t>
  </si>
  <si>
    <t>19970056765</t>
  </si>
  <si>
    <t>20020012189</t>
  </si>
  <si>
    <t>19990015005</t>
  </si>
  <si>
    <t>20000000013</t>
  </si>
  <si>
    <t>20210072733</t>
  </si>
  <si>
    <t>19980001904</t>
  </si>
  <si>
    <t>20140053164</t>
  </si>
  <si>
    <t>20070013983</t>
  </si>
  <si>
    <t>20135000113</t>
  </si>
  <si>
    <t>20020012651</t>
  </si>
  <si>
    <t>20000013742</t>
  </si>
  <si>
    <t>20110023327</t>
  </si>
  <si>
    <t>20230140134</t>
  </si>
  <si>
    <t>20220114000</t>
  </si>
  <si>
    <t>19970049070</t>
  </si>
  <si>
    <t>20100018206</t>
  </si>
  <si>
    <t>19990023493</t>
  </si>
  <si>
    <t>19970053934</t>
  </si>
  <si>
    <t>19990022345</t>
  </si>
  <si>
    <t>20000004205</t>
  </si>
  <si>
    <t>19970054994</t>
  </si>
  <si>
    <t>19970050358</t>
  </si>
  <si>
    <t>19980016211</t>
  </si>
  <si>
    <t>19970085130</t>
  </si>
  <si>
    <t>19970049539</t>
  </si>
  <si>
    <t>19970051170</t>
  </si>
  <si>
    <t>19970053110</t>
  </si>
  <si>
    <t>20230142153</t>
  </si>
  <si>
    <t>19970051050</t>
  </si>
  <si>
    <t>20150020151</t>
  </si>
  <si>
    <t>20000005306</t>
  </si>
  <si>
    <t>20050015086</t>
  </si>
  <si>
    <t>19990022882</t>
  </si>
  <si>
    <t>20000006044</t>
  </si>
  <si>
    <t>20150011246</t>
  </si>
  <si>
    <t>19970053361</t>
  </si>
  <si>
    <t>20010011168</t>
  </si>
  <si>
    <t>19970049301</t>
  </si>
  <si>
    <t>20120019499</t>
  </si>
  <si>
    <t>19970048893</t>
  </si>
  <si>
    <t>20030011213</t>
  </si>
  <si>
    <t>19970048978</t>
  </si>
  <si>
    <t>19970049833</t>
  </si>
  <si>
    <t>20050021402</t>
  </si>
  <si>
    <t>19980014736</t>
  </si>
  <si>
    <t>19970055820</t>
  </si>
  <si>
    <t>20220095077</t>
  </si>
  <si>
    <t>20010017377</t>
  </si>
  <si>
    <t>19970057002</t>
  </si>
  <si>
    <t>19970056464</t>
  </si>
  <si>
    <t>19980015177</t>
  </si>
  <si>
    <t>19970072423</t>
  </si>
  <si>
    <t>20000014286</t>
  </si>
  <si>
    <t>20010016242</t>
  </si>
  <si>
    <t>20120004033</t>
  </si>
  <si>
    <t>20030005487</t>
  </si>
  <si>
    <t>19990018379</t>
  </si>
  <si>
    <t>20130022200</t>
  </si>
  <si>
    <t>20060009876</t>
  </si>
  <si>
    <t>19980016424</t>
  </si>
  <si>
    <t>19970055662</t>
  </si>
  <si>
    <t>19970069492</t>
  </si>
  <si>
    <t>19980018504</t>
  </si>
  <si>
    <t>19970055957</t>
  </si>
  <si>
    <t>19970049246</t>
  </si>
  <si>
    <t>20040001082</t>
  </si>
  <si>
    <t>19970085939</t>
  </si>
  <si>
    <t>20170012264</t>
  </si>
  <si>
    <t>20170013121</t>
  </si>
  <si>
    <t>20230140381</t>
  </si>
  <si>
    <t>19970055929</t>
  </si>
  <si>
    <t>19970051975</t>
  </si>
  <si>
    <t>20190011980</t>
  </si>
  <si>
    <t>19970052265</t>
  </si>
  <si>
    <t>19970069867</t>
  </si>
  <si>
    <t>19970056301</t>
  </si>
  <si>
    <t>19970051644</t>
  </si>
  <si>
    <t>19970049711</t>
  </si>
  <si>
    <t>19970051781</t>
  </si>
  <si>
    <t>20150021426</t>
  </si>
  <si>
    <t>20000020804</t>
  </si>
  <si>
    <t>20190020229</t>
  </si>
  <si>
    <t>19970050105</t>
  </si>
  <si>
    <t>19970049832</t>
  </si>
  <si>
    <t>19970055801</t>
  </si>
  <si>
    <t>20100007436</t>
  </si>
  <si>
    <t>20080017884</t>
  </si>
  <si>
    <t>20050019551</t>
  </si>
  <si>
    <t>19970069577</t>
  </si>
  <si>
    <t>19970056492</t>
  </si>
  <si>
    <t>20060009867</t>
  </si>
  <si>
    <t>19990013411</t>
  </si>
  <si>
    <t>19970056408</t>
  </si>
  <si>
    <t>19970054011</t>
  </si>
  <si>
    <t>19990026092</t>
  </si>
  <si>
    <t>19990006363</t>
  </si>
  <si>
    <t>20080015398</t>
  </si>
  <si>
    <t>19970048950</t>
  </si>
  <si>
    <t>19970054050</t>
  </si>
  <si>
    <t>20180022315</t>
  </si>
  <si>
    <t>19970052710</t>
  </si>
  <si>
    <t>20090020867</t>
  </si>
  <si>
    <t>20180006463</t>
  </si>
  <si>
    <t>20000006080</t>
  </si>
  <si>
    <t>19970073337</t>
  </si>
  <si>
    <t>19990014913</t>
  </si>
  <si>
    <t>19970052719</t>
  </si>
  <si>
    <t>19990014957</t>
  </si>
  <si>
    <t>19970054804</t>
  </si>
  <si>
    <t>20190001384</t>
  </si>
  <si>
    <t>20180023906</t>
  </si>
  <si>
    <t>19970054244</t>
  </si>
  <si>
    <t>19970056599</t>
  </si>
  <si>
    <t>20090001763</t>
  </si>
  <si>
    <t>19970053656</t>
  </si>
  <si>
    <t>20050007632</t>
  </si>
  <si>
    <t>19990023327</t>
  </si>
  <si>
    <t>19970055802</t>
  </si>
  <si>
    <t>19990008555</t>
  </si>
  <si>
    <t>19970049092</t>
  </si>
  <si>
    <t>19970068597</t>
  </si>
  <si>
    <t>20145000331</t>
  </si>
  <si>
    <t>20000017477</t>
  </si>
  <si>
    <t>20150018341</t>
  </si>
  <si>
    <t>19970048542</t>
  </si>
  <si>
    <t>20190022493</t>
  </si>
  <si>
    <t>19970052765</t>
  </si>
  <si>
    <t>19970053658</t>
  </si>
  <si>
    <t>19970049463</t>
  </si>
  <si>
    <t>20030002195</t>
  </si>
  <si>
    <t>19970055680</t>
  </si>
  <si>
    <t>19970055814</t>
  </si>
  <si>
    <t>20010015430</t>
  </si>
  <si>
    <t>19980016367</t>
  </si>
  <si>
    <t>20120007727</t>
  </si>
  <si>
    <t>19990000776</t>
  </si>
  <si>
    <t>19970079947</t>
  </si>
  <si>
    <t>19970051935</t>
  </si>
  <si>
    <t>19970056171</t>
  </si>
  <si>
    <t>20000011462</t>
  </si>
  <si>
    <t>20200055698</t>
  </si>
  <si>
    <t>20170024789</t>
  </si>
  <si>
    <t>19990013614</t>
  </si>
  <si>
    <t>19970049681</t>
  </si>
  <si>
    <t>20130002782</t>
  </si>
  <si>
    <t>19970055103</t>
  </si>
  <si>
    <t>20130022352</t>
  </si>
  <si>
    <t>20180003629</t>
  </si>
  <si>
    <t>20100015403</t>
  </si>
  <si>
    <t>20180021729</t>
  </si>
  <si>
    <t>20160011934</t>
  </si>
  <si>
    <t>20170022509</t>
  </si>
  <si>
    <t>20200042471</t>
  </si>
  <si>
    <t>20100013781</t>
  </si>
  <si>
    <t>20080013640</t>
  </si>
  <si>
    <t>20100018526</t>
  </si>
  <si>
    <t>20130020842</t>
  </si>
  <si>
    <t>20130019920</t>
  </si>
  <si>
    <t>20230129259</t>
  </si>
  <si>
    <t>20180021327</t>
  </si>
  <si>
    <t>20210066454</t>
  </si>
  <si>
    <t>20190017872</t>
  </si>
  <si>
    <t>20200041590</t>
  </si>
  <si>
    <t>20130015036</t>
  </si>
  <si>
    <t>20080011760</t>
  </si>
  <si>
    <t>20100004863</t>
  </si>
  <si>
    <t>20050015126</t>
  </si>
  <si>
    <t>20230138119</t>
  </si>
  <si>
    <t>20210059727</t>
  </si>
  <si>
    <t>20210074109</t>
  </si>
  <si>
    <t>20200039718</t>
  </si>
  <si>
    <t>20210078809</t>
  </si>
  <si>
    <t>20200050442</t>
  </si>
  <si>
    <t>20200054158</t>
  </si>
  <si>
    <t>20090019817</t>
  </si>
  <si>
    <t>20160023401</t>
  </si>
  <si>
    <t>20050020291</t>
  </si>
  <si>
    <t>20135000799</t>
  </si>
  <si>
    <t>20180008741</t>
  </si>
  <si>
    <t>20150014155</t>
  </si>
  <si>
    <t>20180001888</t>
  </si>
  <si>
    <t>20170017742</t>
  </si>
  <si>
    <t>20200046368</t>
  </si>
  <si>
    <t>20210061059</t>
  </si>
  <si>
    <t>20160021178</t>
  </si>
  <si>
    <t>20190018842</t>
  </si>
  <si>
    <t>20230140292</t>
  </si>
  <si>
    <t>20060015406</t>
  </si>
  <si>
    <t>20140049738</t>
  </si>
  <si>
    <t>20180014936</t>
  </si>
  <si>
    <t>20110016402</t>
  </si>
  <si>
    <t>20060007968</t>
  </si>
  <si>
    <t>20200029831</t>
  </si>
  <si>
    <t>20170008909</t>
  </si>
  <si>
    <t>20220110716</t>
  </si>
  <si>
    <t>20150023262</t>
  </si>
  <si>
    <t>20230140775</t>
  </si>
  <si>
    <t>20050024879</t>
  </si>
  <si>
    <t>20220111332</t>
  </si>
  <si>
    <t>20110018600</t>
  </si>
  <si>
    <t>20200051993</t>
  </si>
  <si>
    <t>20060013030</t>
  </si>
  <si>
    <t>20060010312</t>
  </si>
  <si>
    <t>20190024354</t>
  </si>
  <si>
    <t>20140036037</t>
  </si>
  <si>
    <t>20120017927</t>
  </si>
  <si>
    <t>20180028356</t>
  </si>
  <si>
    <t>20050023387</t>
  </si>
  <si>
    <t>20130020419</t>
  </si>
  <si>
    <t>20160019100</t>
  </si>
  <si>
    <t>20220109416</t>
  </si>
  <si>
    <t>20140051995</t>
  </si>
  <si>
    <t>20100008488</t>
  </si>
  <si>
    <t>20110000872</t>
  </si>
  <si>
    <t>20140046451</t>
  </si>
  <si>
    <t>20110022352</t>
  </si>
  <si>
    <t>20100011941</t>
  </si>
  <si>
    <t>20150019357</t>
  </si>
  <si>
    <t>20170017546</t>
  </si>
  <si>
    <t>20230137269</t>
  </si>
  <si>
    <t>20230140063</t>
  </si>
  <si>
    <t>20230136865</t>
  </si>
  <si>
    <t>20110005646</t>
  </si>
  <si>
    <t>20160010179</t>
  </si>
  <si>
    <t>20090014618</t>
  </si>
  <si>
    <t>20160021556</t>
  </si>
  <si>
    <t>20150018356</t>
  </si>
  <si>
    <t>20220087506</t>
  </si>
  <si>
    <t>20170018639</t>
  </si>
  <si>
    <t>20100016789</t>
  </si>
  <si>
    <t>20170003956</t>
  </si>
  <si>
    <t>20230138523</t>
  </si>
  <si>
    <t>20120009436</t>
  </si>
  <si>
    <t>20220107125</t>
  </si>
  <si>
    <t>20170017991</t>
  </si>
  <si>
    <t>20170009102</t>
  </si>
  <si>
    <t>20160012640</t>
  </si>
  <si>
    <t>20130022343</t>
  </si>
  <si>
    <t>20230124920</t>
  </si>
  <si>
    <t>20180015044</t>
  </si>
  <si>
    <t>20080011105</t>
  </si>
  <si>
    <t>20155000316</t>
  </si>
  <si>
    <t>20220119605</t>
  </si>
  <si>
    <t>20160026579</t>
  </si>
  <si>
    <t>20170022220</t>
  </si>
  <si>
    <t>20210082912</t>
  </si>
  <si>
    <t>20190009566</t>
  </si>
  <si>
    <t>20180024592</t>
  </si>
  <si>
    <t>20110022961</t>
  </si>
  <si>
    <t>20130011980</t>
  </si>
  <si>
    <t>20190022012</t>
  </si>
  <si>
    <t>20200048543</t>
  </si>
  <si>
    <t>20140052896</t>
  </si>
  <si>
    <t>20090005302</t>
  </si>
  <si>
    <t>20080007556</t>
  </si>
  <si>
    <t>20210068325</t>
  </si>
  <si>
    <t>20090017117</t>
  </si>
  <si>
    <t>20100012554</t>
  </si>
  <si>
    <t>20220106451</t>
  </si>
  <si>
    <t>20210086329</t>
  </si>
  <si>
    <t>20070012337</t>
  </si>
  <si>
    <t>20220092720</t>
  </si>
  <si>
    <t>20210064230</t>
  </si>
  <si>
    <t>20230138557</t>
  </si>
  <si>
    <t>20180019672</t>
  </si>
  <si>
    <t>20050011591</t>
  </si>
  <si>
    <t>20080012933</t>
  </si>
  <si>
    <t>20140049732</t>
  </si>
  <si>
    <t>20160017693</t>
  </si>
  <si>
    <t>20120001711</t>
  </si>
  <si>
    <t>20130002602</t>
  </si>
  <si>
    <t>20200056076</t>
  </si>
  <si>
    <t>20110006286</t>
  </si>
  <si>
    <t>20220117885</t>
  </si>
  <si>
    <t>20230122305</t>
  </si>
  <si>
    <t>20200041797</t>
  </si>
  <si>
    <t>20200043016</t>
  </si>
  <si>
    <t>20130006664</t>
  </si>
  <si>
    <t>20080019778</t>
  </si>
  <si>
    <t>20050022454</t>
  </si>
  <si>
    <t>20150010888</t>
  </si>
  <si>
    <t>20230127718</t>
  </si>
  <si>
    <t>20040022514</t>
  </si>
  <si>
    <t>20140041568</t>
  </si>
  <si>
    <t>20060005605</t>
  </si>
  <si>
    <t>20130002688</t>
  </si>
  <si>
    <t>20120004282</t>
  </si>
  <si>
    <t>20220098805</t>
  </si>
  <si>
    <t>20190016560</t>
  </si>
  <si>
    <t>20220117515</t>
  </si>
  <si>
    <t>20090006231</t>
  </si>
  <si>
    <t>20060007585</t>
  </si>
  <si>
    <t>20170008946</t>
  </si>
  <si>
    <t>20050015107</t>
  </si>
  <si>
    <t>20070005575</t>
  </si>
  <si>
    <t>20180023807</t>
  </si>
  <si>
    <t>20080009812</t>
  </si>
  <si>
    <t>20100014008</t>
  </si>
  <si>
    <t>20050009967</t>
  </si>
  <si>
    <t>20110018156</t>
  </si>
  <si>
    <t>20190020238</t>
  </si>
  <si>
    <t>20080012547</t>
  </si>
  <si>
    <t>20140054489</t>
  </si>
  <si>
    <t>20130020791</t>
  </si>
  <si>
    <t>20140051733</t>
  </si>
  <si>
    <t>20210062951</t>
  </si>
  <si>
    <t>20120018733</t>
  </si>
  <si>
    <t>20210079598</t>
  </si>
  <si>
    <t>20220113538</t>
  </si>
  <si>
    <t>20220110969</t>
  </si>
  <si>
    <t>20050014256</t>
  </si>
  <si>
    <t>20200049691</t>
  </si>
  <si>
    <t>20220112892</t>
  </si>
  <si>
    <t>20100019549</t>
  </si>
  <si>
    <t>20210076466</t>
  </si>
  <si>
    <t>20100010244</t>
  </si>
  <si>
    <t>20230137384</t>
  </si>
  <si>
    <t>20150022036</t>
  </si>
  <si>
    <t>20135001503</t>
  </si>
  <si>
    <t>20210086059</t>
  </si>
  <si>
    <t>20170015704</t>
  </si>
  <si>
    <t>20120020402</t>
  </si>
  <si>
    <t>20230138908</t>
  </si>
  <si>
    <t>20180016452</t>
  </si>
  <si>
    <t>20150018350</t>
  </si>
  <si>
    <t>20140051721</t>
  </si>
  <si>
    <t>20190025099</t>
  </si>
  <si>
    <t>20210064754</t>
  </si>
  <si>
    <t>20120010087</t>
  </si>
  <si>
    <t>20180010606</t>
  </si>
  <si>
    <t>20140052619</t>
  </si>
  <si>
    <t>20110014898</t>
  </si>
  <si>
    <t>20230141243</t>
  </si>
  <si>
    <t>20170011156</t>
  </si>
  <si>
    <t>20160005328</t>
  </si>
  <si>
    <t>20220106740</t>
  </si>
  <si>
    <t>20040022510</t>
  </si>
  <si>
    <t>20060016002</t>
  </si>
  <si>
    <t>20150020093</t>
  </si>
  <si>
    <t>20130018214</t>
  </si>
  <si>
    <t>20100006027</t>
  </si>
  <si>
    <t>20090020869</t>
  </si>
  <si>
    <t>20180022873</t>
  </si>
  <si>
    <t>20100018834</t>
  </si>
  <si>
    <t>20090006211</t>
  </si>
  <si>
    <t>20170015319</t>
  </si>
  <si>
    <t>20155001183</t>
  </si>
  <si>
    <t>20230138552</t>
  </si>
  <si>
    <t>20230136227</t>
  </si>
  <si>
    <t>20210085466</t>
  </si>
  <si>
    <t>20210066324</t>
  </si>
  <si>
    <t>20220111517</t>
  </si>
  <si>
    <t>20110006070</t>
  </si>
  <si>
    <t>20100005408</t>
  </si>
  <si>
    <t>20220119852</t>
  </si>
  <si>
    <t>20210076299</t>
  </si>
  <si>
    <t>20220107573</t>
  </si>
  <si>
    <t>20060012618</t>
  </si>
  <si>
    <t>20230135856</t>
  </si>
  <si>
    <t>20060018907</t>
  </si>
  <si>
    <t>20100016495</t>
  </si>
  <si>
    <t>20060018094</t>
  </si>
  <si>
    <t>20130015042</t>
  </si>
  <si>
    <t>20120001729</t>
  </si>
  <si>
    <t>20080009720</t>
  </si>
  <si>
    <t>20230122648</t>
  </si>
  <si>
    <t>20220108328</t>
  </si>
  <si>
    <t>20150009664</t>
  </si>
  <si>
    <t>20170021629</t>
  </si>
  <si>
    <t>20160021637</t>
  </si>
  <si>
    <t>20190015325</t>
  </si>
  <si>
    <t>20150010823</t>
  </si>
  <si>
    <t>20070000512</t>
  </si>
  <si>
    <t>20230142784</t>
  </si>
  <si>
    <t>20170018206</t>
  </si>
  <si>
    <t>20140046808</t>
  </si>
  <si>
    <t>20210084463</t>
  </si>
  <si>
    <t>20200038542</t>
  </si>
  <si>
    <t>20150023796</t>
  </si>
  <si>
    <t>20220112719</t>
  </si>
  <si>
    <t>20050014800</t>
  </si>
  <si>
    <t>20070011586</t>
  </si>
  <si>
    <t>20180021315</t>
  </si>
  <si>
    <t>20230140906</t>
  </si>
  <si>
    <t>20220116189</t>
  </si>
  <si>
    <t>20220102775</t>
  </si>
  <si>
    <t>20220106536</t>
  </si>
  <si>
    <t>20190024750</t>
  </si>
  <si>
    <t>20230125203</t>
  </si>
  <si>
    <t>20130011375</t>
  </si>
  <si>
    <t>20125001554</t>
  </si>
  <si>
    <t>20220119430</t>
  </si>
  <si>
    <t>20080010555</t>
  </si>
  <si>
    <t>20210077690</t>
  </si>
  <si>
    <t>20150019389</t>
  </si>
  <si>
    <t>20145000953</t>
  </si>
  <si>
    <t>20060016996</t>
  </si>
  <si>
    <t>20150012871</t>
  </si>
  <si>
    <t>20230128487</t>
  </si>
  <si>
    <t>20100022961</t>
  </si>
  <si>
    <t>20170027022</t>
  </si>
  <si>
    <t>20140040589</t>
  </si>
  <si>
    <t>20230133117</t>
  </si>
  <si>
    <t>20130020428</t>
  </si>
  <si>
    <t>20230134258</t>
  </si>
  <si>
    <t>20210074780</t>
  </si>
  <si>
    <t>20150020033</t>
  </si>
  <si>
    <t>20150022449</t>
  </si>
  <si>
    <t>20220108007</t>
  </si>
  <si>
    <t>20220099551</t>
  </si>
  <si>
    <t>20140051772</t>
  </si>
  <si>
    <t>20230128709</t>
  </si>
  <si>
    <t>20110019564</t>
  </si>
  <si>
    <t>20230127317</t>
  </si>
  <si>
    <t>20230138858</t>
  </si>
  <si>
    <t>20060012770</t>
  </si>
  <si>
    <t>20100007043</t>
  </si>
  <si>
    <t>20160001100</t>
  </si>
  <si>
    <t>20230130844</t>
  </si>
  <si>
    <t>20140033659</t>
  </si>
  <si>
    <t>20180025904</t>
  </si>
  <si>
    <t>20050011607</t>
  </si>
  <si>
    <t>20060007013</t>
  </si>
  <si>
    <t>20140049740</t>
  </si>
  <si>
    <t>20190027918</t>
  </si>
  <si>
    <t>20170015338</t>
  </si>
  <si>
    <t>20220087539</t>
  </si>
  <si>
    <t>20230130293</t>
  </si>
  <si>
    <t>20180022842</t>
  </si>
  <si>
    <t>20230129996</t>
  </si>
  <si>
    <t>20190008603</t>
  </si>
  <si>
    <t>20050013574</t>
  </si>
  <si>
    <t>20100015482</t>
  </si>
  <si>
    <t>20230142202</t>
  </si>
  <si>
    <t>20140053429</t>
  </si>
  <si>
    <t>20140036134</t>
  </si>
  <si>
    <t>20140052264</t>
  </si>
  <si>
    <t>20190022484</t>
  </si>
  <si>
    <t>20110000486</t>
  </si>
  <si>
    <t>20190017972</t>
  </si>
  <si>
    <t>20110007978</t>
  </si>
  <si>
    <t>20220095456</t>
  </si>
  <si>
    <t>20210077462</t>
  </si>
  <si>
    <t>20190017871</t>
  </si>
  <si>
    <t>20230138361</t>
  </si>
  <si>
    <t>20200050848</t>
  </si>
  <si>
    <t>20220112337</t>
  </si>
  <si>
    <t>10072120692</t>
  </si>
  <si>
    <t>10025252114</t>
  </si>
  <si>
    <t>10025281517</t>
  </si>
  <si>
    <t>10025029620</t>
  </si>
  <si>
    <t>10024937367</t>
  </si>
  <si>
    <t>10127312985</t>
  </si>
  <si>
    <t>10085922176</t>
  </si>
  <si>
    <t>10025216243</t>
  </si>
  <si>
    <t>10025485924</t>
  </si>
  <si>
    <t>10123184021</t>
  </si>
  <si>
    <t>10025381446</t>
  </si>
  <si>
    <t>10025011735</t>
  </si>
  <si>
    <t>10027664178</t>
  </si>
  <si>
    <t>10133641025</t>
  </si>
  <si>
    <t>10024908368</t>
  </si>
  <si>
    <t>10137750387</t>
  </si>
  <si>
    <t>10122716704</t>
  </si>
  <si>
    <t>10024982534</t>
  </si>
  <si>
    <t>10138592166</t>
  </si>
  <si>
    <t>10024938478</t>
  </si>
  <si>
    <t>10024979100</t>
  </si>
  <si>
    <t>10064654524</t>
  </si>
  <si>
    <t>10025013351</t>
  </si>
  <si>
    <t>10025044168</t>
  </si>
  <si>
    <t>10025042350</t>
  </si>
  <si>
    <t>10135993172</t>
  </si>
  <si>
    <t>BOUYER</t>
  </si>
  <si>
    <t>10065622403</t>
  </si>
  <si>
    <t>10025129448</t>
  </si>
  <si>
    <t>10120334948</t>
  </si>
  <si>
    <t>10025123788</t>
  </si>
  <si>
    <t>10025109240</t>
  </si>
  <si>
    <t>10025205230</t>
  </si>
  <si>
    <t>10025215435</t>
  </si>
  <si>
    <t>10025215536</t>
  </si>
  <si>
    <t>10025227862</t>
  </si>
  <si>
    <t>10025257770</t>
  </si>
  <si>
    <t>10025237259</t>
  </si>
  <si>
    <t>10025223014</t>
  </si>
  <si>
    <t>10025208765</t>
  </si>
  <si>
    <t>BULTIEAU</t>
  </si>
  <si>
    <t>10024659909</t>
  </si>
  <si>
    <t>10024143280</t>
  </si>
  <si>
    <t>10024147728</t>
  </si>
  <si>
    <t>10135479476</t>
  </si>
  <si>
    <t>10024217850</t>
  </si>
  <si>
    <t>10024275646</t>
  </si>
  <si>
    <t>10024190063</t>
  </si>
  <si>
    <t>10024235634</t>
  </si>
  <si>
    <t>10024651219</t>
  </si>
  <si>
    <t>10024651320</t>
  </si>
  <si>
    <t>10024615853</t>
  </si>
  <si>
    <t>10024312628</t>
  </si>
  <si>
    <t>10024352034</t>
  </si>
  <si>
    <t>10024352135</t>
  </si>
  <si>
    <t>10024352438</t>
  </si>
  <si>
    <t>10024366784</t>
  </si>
  <si>
    <t>10024333644</t>
  </si>
  <si>
    <t>10012210058</t>
  </si>
  <si>
    <t>MADEC</t>
  </si>
  <si>
    <t>STEPHANE</t>
  </si>
  <si>
    <t>10024336775</t>
  </si>
  <si>
    <t>10024326469</t>
  </si>
  <si>
    <t>10024349711</t>
  </si>
  <si>
    <t>10024366885</t>
  </si>
  <si>
    <t>10004651637</t>
  </si>
  <si>
    <t>10048654271</t>
  </si>
  <si>
    <t>10024366986</t>
  </si>
  <si>
    <t>10090869176</t>
  </si>
  <si>
    <t>10002451454</t>
  </si>
  <si>
    <t>10024345061</t>
  </si>
  <si>
    <t>10119664133</t>
  </si>
  <si>
    <t>10024333745</t>
  </si>
  <si>
    <t>10024312729</t>
  </si>
  <si>
    <t>10024357993</t>
  </si>
  <si>
    <t>10048710653</t>
  </si>
  <si>
    <t>10024336876</t>
  </si>
  <si>
    <t>10024315456</t>
  </si>
  <si>
    <t>10024320813</t>
  </si>
  <si>
    <t>10024365875</t>
  </si>
  <si>
    <t>10024348091</t>
  </si>
  <si>
    <t>10024310002</t>
  </si>
  <si>
    <t>10024359613</t>
  </si>
  <si>
    <t>10024324550</t>
  </si>
  <si>
    <t>10024352539</t>
  </si>
  <si>
    <t>10024359714</t>
  </si>
  <si>
    <t>10024367895</t>
  </si>
  <si>
    <t>10072120894</t>
  </si>
  <si>
    <t>10024354559</t>
  </si>
  <si>
    <t>10024316365</t>
  </si>
  <si>
    <t>10094556186</t>
  </si>
  <si>
    <t>10024366077</t>
  </si>
  <si>
    <t>10024306160</t>
  </si>
  <si>
    <t>10024318183</t>
  </si>
  <si>
    <t>10134142694</t>
  </si>
  <si>
    <t>10024318789</t>
  </si>
  <si>
    <t>10024321015</t>
  </si>
  <si>
    <t>10129258948</t>
  </si>
  <si>
    <t>10024316466</t>
  </si>
  <si>
    <t>10024341627</t>
  </si>
  <si>
    <t>10024331826</t>
  </si>
  <si>
    <t>10024357185</t>
  </si>
  <si>
    <t>10002487729</t>
  </si>
  <si>
    <t>10024316567</t>
  </si>
  <si>
    <t>10024357387</t>
  </si>
  <si>
    <t>10024345263</t>
  </si>
  <si>
    <t>10024353145</t>
  </si>
  <si>
    <t>10024366279</t>
  </si>
  <si>
    <t>10003913326</t>
  </si>
  <si>
    <t>10024317577</t>
  </si>
  <si>
    <t>10024317880</t>
  </si>
  <si>
    <t>10024326671</t>
  </si>
  <si>
    <t>10024344657</t>
  </si>
  <si>
    <t>10123864233</t>
  </si>
  <si>
    <t>10024318890</t>
  </si>
  <si>
    <t>10024360825</t>
  </si>
  <si>
    <t>10024363451</t>
  </si>
  <si>
    <t>10024350115</t>
  </si>
  <si>
    <t>10024352236</t>
  </si>
  <si>
    <t>10024311719</t>
  </si>
  <si>
    <t>10024356276</t>
  </si>
  <si>
    <t>10024339506</t>
  </si>
  <si>
    <t>10006122401</t>
  </si>
  <si>
    <t>NAYENER</t>
  </si>
  <si>
    <t>10024311416</t>
  </si>
  <si>
    <t>10024332129</t>
  </si>
  <si>
    <t>10024309695</t>
  </si>
  <si>
    <t>10127582060</t>
  </si>
  <si>
    <t>10101882013</t>
  </si>
  <si>
    <t>10024340314</t>
  </si>
  <si>
    <t>10024331018</t>
  </si>
  <si>
    <t>10024369212</t>
  </si>
  <si>
    <t>10024325661</t>
  </si>
  <si>
    <t>10024366481</t>
  </si>
  <si>
    <t>10024312931</t>
  </si>
  <si>
    <t>10024343849</t>
  </si>
  <si>
    <t>10028119775</t>
  </si>
  <si>
    <t>10026969822</t>
  </si>
  <si>
    <t>10024653340</t>
  </si>
  <si>
    <t>10024335866</t>
  </si>
  <si>
    <t>10026233026</t>
  </si>
  <si>
    <t>DELRIEU</t>
  </si>
  <si>
    <t>10024349913</t>
  </si>
  <si>
    <t>10024740438</t>
  </si>
  <si>
    <t>10073247512</t>
  </si>
  <si>
    <t>10098110935</t>
  </si>
  <si>
    <t>10025023859</t>
  </si>
  <si>
    <t>10066439324</t>
  </si>
  <si>
    <t>10024737711</t>
  </si>
  <si>
    <t>10024340415</t>
  </si>
  <si>
    <t>10024445192</t>
  </si>
  <si>
    <t>10024881591</t>
  </si>
  <si>
    <t>10120719413</t>
  </si>
  <si>
    <t>TEIXEIRA</t>
  </si>
  <si>
    <t>Joao Paulo</t>
  </si>
  <si>
    <t>10028124526</t>
  </si>
  <si>
    <t>10025048313</t>
  </si>
  <si>
    <t>10097559752</t>
  </si>
  <si>
    <t>10072348240</t>
  </si>
  <si>
    <t>10033760125</t>
  </si>
  <si>
    <t>10137736142</t>
  </si>
  <si>
    <t>10024980413</t>
  </si>
  <si>
    <t>10026585256</t>
  </si>
  <si>
    <t>10024312224</t>
  </si>
  <si>
    <t>10024364360</t>
  </si>
  <si>
    <t>10056102457</t>
  </si>
  <si>
    <t>10024352337</t>
  </si>
  <si>
    <t>10113733591</t>
  </si>
  <si>
    <t>10075966037</t>
  </si>
  <si>
    <t>10024852491</t>
  </si>
  <si>
    <t>10025033660</t>
  </si>
  <si>
    <t>10024659101</t>
  </si>
  <si>
    <t>10074413936</t>
  </si>
  <si>
    <t>10126716841</t>
  </si>
  <si>
    <t>10127248624</t>
  </si>
  <si>
    <t>10027677013</t>
  </si>
  <si>
    <t>10024836529</t>
  </si>
  <si>
    <t>10024519459</t>
  </si>
  <si>
    <t>10024327681</t>
  </si>
  <si>
    <t>10138321576</t>
  </si>
  <si>
    <t>10024313133</t>
  </si>
  <si>
    <t>10024348293</t>
  </si>
  <si>
    <t>10055388903</t>
  </si>
  <si>
    <t>10025499260</t>
  </si>
  <si>
    <t>10002906344</t>
  </si>
  <si>
    <t>10100224020</t>
  </si>
  <si>
    <t>10050297312</t>
  </si>
  <si>
    <t>10026145928</t>
  </si>
  <si>
    <t>10024759838</t>
  </si>
  <si>
    <t>10129134262</t>
  </si>
  <si>
    <t>10120322420</t>
  </si>
  <si>
    <t>10027049341</t>
  </si>
  <si>
    <t>10024519358</t>
  </si>
  <si>
    <t>10024336371</t>
  </si>
  <si>
    <t>10024445091</t>
  </si>
  <si>
    <t>10064018465</t>
  </si>
  <si>
    <t>10024968184</t>
  </si>
  <si>
    <t>10025827545</t>
  </si>
  <si>
    <t>10138615610</t>
  </si>
  <si>
    <t>10026390044</t>
  </si>
  <si>
    <t>10024958989</t>
  </si>
  <si>
    <t>10009858315</t>
  </si>
  <si>
    <t>10027582740</t>
  </si>
  <si>
    <t>10024337583</t>
  </si>
  <si>
    <t>10077190560</t>
  </si>
  <si>
    <t>10024370121</t>
  </si>
  <si>
    <t>10025038916</t>
  </si>
  <si>
    <t>10024769437</t>
  </si>
  <si>
    <t>10024813994</t>
  </si>
  <si>
    <t>10112243027</t>
  </si>
  <si>
    <t>10024605648</t>
  </si>
  <si>
    <t>10027293760</t>
  </si>
  <si>
    <t>10025667089</t>
  </si>
  <si>
    <t>10027012056</t>
  </si>
  <si>
    <t>10126144238</t>
  </si>
  <si>
    <t>10130826207</t>
  </si>
  <si>
    <t>10059446634</t>
  </si>
  <si>
    <t>10026407626</t>
  </si>
  <si>
    <t>10138046946</t>
  </si>
  <si>
    <t>10127877003</t>
  </si>
  <si>
    <t>10024312022</t>
  </si>
  <si>
    <t>10026165732</t>
  </si>
  <si>
    <t>10024803082</t>
  </si>
  <si>
    <t>10024348596</t>
  </si>
  <si>
    <t>10024798739</t>
  </si>
  <si>
    <t>10024826324</t>
  </si>
  <si>
    <t>10024356377</t>
  </si>
  <si>
    <t>10129404751</t>
  </si>
  <si>
    <t>10024657077</t>
  </si>
  <si>
    <t>10053889241</t>
  </si>
  <si>
    <t>10024316668</t>
  </si>
  <si>
    <t>10024327378</t>
  </si>
  <si>
    <t>10024342637</t>
  </si>
  <si>
    <t>10139184674</t>
  </si>
  <si>
    <t>10024326974</t>
  </si>
  <si>
    <t>10027628513</t>
  </si>
  <si>
    <t>10098045459</t>
  </si>
  <si>
    <t>10073680574</t>
  </si>
  <si>
    <t>10120902905</t>
  </si>
  <si>
    <t>10024832283</t>
  </si>
  <si>
    <t>10027476747</t>
  </si>
  <si>
    <t>10024344758</t>
  </si>
  <si>
    <t>10125371773</t>
  </si>
  <si>
    <t>10024314244</t>
  </si>
  <si>
    <t>10026598592</t>
  </si>
  <si>
    <t>10131840562</t>
  </si>
  <si>
    <t>10025135714</t>
  </si>
  <si>
    <t>10105877605</t>
  </si>
  <si>
    <t>10024319395</t>
  </si>
  <si>
    <t>10063363414</t>
  </si>
  <si>
    <t>10024653037</t>
  </si>
  <si>
    <t>10119092944</t>
  </si>
  <si>
    <t>10121505416</t>
  </si>
  <si>
    <t>10048898690</t>
  </si>
  <si>
    <t>10024371232</t>
  </si>
  <si>
    <t>10024368101</t>
  </si>
  <si>
    <t>10024654956</t>
  </si>
  <si>
    <t>10091611632</t>
  </si>
  <si>
    <t>10024866134</t>
  </si>
  <si>
    <t>10024967982</t>
  </si>
  <si>
    <t>10026469664</t>
  </si>
  <si>
    <t>10025106311</t>
  </si>
  <si>
    <t>10024785096</t>
  </si>
  <si>
    <t>10026930921</t>
  </si>
  <si>
    <t>10025481678</t>
  </si>
  <si>
    <t>10024658592</t>
  </si>
  <si>
    <t>10024361633</t>
  </si>
  <si>
    <t>10024445293</t>
  </si>
  <si>
    <t>10024668595</t>
  </si>
  <si>
    <t>10024363754</t>
  </si>
  <si>
    <t>10024313638</t>
  </si>
  <si>
    <t>10084905902</t>
  </si>
  <si>
    <t>10127914890</t>
  </si>
  <si>
    <t>10075915416</t>
  </si>
  <si>
    <t>10094838193</t>
  </si>
  <si>
    <t>10137735334</t>
  </si>
  <si>
    <t>10138882964</t>
  </si>
  <si>
    <t>10024332937</t>
  </si>
  <si>
    <t>10104680764</t>
  </si>
  <si>
    <t>10048687920</t>
  </si>
  <si>
    <t>10120991720</t>
  </si>
  <si>
    <t>10024366582</t>
  </si>
  <si>
    <t>10111021736</t>
  </si>
  <si>
    <t>10024318486</t>
  </si>
  <si>
    <t>10024331119</t>
  </si>
  <si>
    <t>10027657007</t>
  </si>
  <si>
    <t>10024889776</t>
  </si>
  <si>
    <t>10091616581</t>
  </si>
  <si>
    <t>10024321621</t>
  </si>
  <si>
    <t>10024319294</t>
  </si>
  <si>
    <t>10024362643</t>
  </si>
  <si>
    <t>10026071863</t>
  </si>
  <si>
    <t>10025830373</t>
  </si>
  <si>
    <t>10025402967</t>
  </si>
  <si>
    <t>10139619053</t>
  </si>
  <si>
    <t>10024368505</t>
  </si>
  <si>
    <t>10087618767</t>
  </si>
  <si>
    <t>10024763777</t>
  </si>
  <si>
    <t>10024367592</t>
  </si>
  <si>
    <t>10024349206</t>
  </si>
  <si>
    <t>10024812479</t>
  </si>
  <si>
    <t>10024734879</t>
  </si>
  <si>
    <t>10025811579</t>
  </si>
  <si>
    <t>10024310810</t>
  </si>
  <si>
    <t>10125296395</t>
  </si>
  <si>
    <t>10077879967</t>
  </si>
  <si>
    <t>10024339001</t>
  </si>
  <si>
    <t>10026003963</t>
  </si>
  <si>
    <t>10069012147</t>
  </si>
  <si>
    <t>10093079867</t>
  </si>
  <si>
    <t>10024475609</t>
  </si>
  <si>
    <t>10135020041</t>
  </si>
  <si>
    <t>10024339102</t>
  </si>
  <si>
    <t>10024769134</t>
  </si>
  <si>
    <t>10123434302</t>
  </si>
  <si>
    <t>10084633187</t>
  </si>
  <si>
    <t>10078851179</t>
  </si>
  <si>
    <t>10024351731</t>
  </si>
  <si>
    <t>10024368808</t>
  </si>
  <si>
    <t>10025869476</t>
  </si>
  <si>
    <t>10129760924</t>
  </si>
  <si>
    <t>10126711484</t>
  </si>
  <si>
    <t>10024802072</t>
  </si>
  <si>
    <t>10024362744</t>
  </si>
  <si>
    <t>10024742054</t>
  </si>
  <si>
    <t>10024312325</t>
  </si>
  <si>
    <t>10101285057</t>
  </si>
  <si>
    <t>10027361256</t>
  </si>
  <si>
    <t>10024879268</t>
  </si>
  <si>
    <t>10027594864</t>
  </si>
  <si>
    <t>10087953823</t>
  </si>
  <si>
    <t>10091520389</t>
  </si>
  <si>
    <t>10024339708</t>
  </si>
  <si>
    <t>10103676816</t>
  </si>
  <si>
    <t>10024316062</t>
  </si>
  <si>
    <t>10025093072</t>
  </si>
  <si>
    <t>10085124554</t>
  </si>
  <si>
    <t>10024362845</t>
  </si>
  <si>
    <t>DUBUSSET</t>
  </si>
  <si>
    <t>10011462451</t>
  </si>
  <si>
    <t>10024658087</t>
  </si>
  <si>
    <t>10014676181</t>
  </si>
  <si>
    <t>10126705121</t>
  </si>
  <si>
    <t>10133463694</t>
  </si>
  <si>
    <t>10024332735</t>
  </si>
  <si>
    <t>10024364865</t>
  </si>
  <si>
    <t>10024852289</t>
  </si>
  <si>
    <t>10108104662</t>
  </si>
  <si>
    <t>10065735668</t>
  </si>
  <si>
    <t>10067469746</t>
  </si>
  <si>
    <t>10024318082</t>
  </si>
  <si>
    <t>10049804531</t>
  </si>
  <si>
    <t>10024356983</t>
  </si>
  <si>
    <t>10026934052</t>
  </si>
  <si>
    <t>10067315556</t>
  </si>
  <si>
    <t>10026139662</t>
  </si>
  <si>
    <t>10076420523</t>
  </si>
  <si>
    <t>10027916176</t>
  </si>
  <si>
    <t>10056419830</t>
  </si>
  <si>
    <t>10103564759</t>
  </si>
  <si>
    <t>10026123494</t>
  </si>
  <si>
    <t>10025798142</t>
  </si>
  <si>
    <t>10026168560</t>
  </si>
  <si>
    <t>10026909905</t>
  </si>
  <si>
    <t>10087166507</t>
  </si>
  <si>
    <t>10133736207</t>
  </si>
  <si>
    <t>10076132957</t>
  </si>
  <si>
    <t>10110169954</t>
  </si>
  <si>
    <t>10088456304</t>
  </si>
  <si>
    <t>10101284754</t>
  </si>
  <si>
    <t>10026834628</t>
  </si>
  <si>
    <t>10025783085</t>
  </si>
  <si>
    <t>10086521152</t>
  </si>
  <si>
    <t>10025375988</t>
  </si>
  <si>
    <t>10024888463</t>
  </si>
  <si>
    <t>10108939569</t>
  </si>
  <si>
    <t>10110798030</t>
  </si>
  <si>
    <t>10101967491</t>
  </si>
  <si>
    <t>10113803212</t>
  </si>
  <si>
    <t>10104739570</t>
  </si>
  <si>
    <t>10106577015</t>
  </si>
  <si>
    <t>10025997495</t>
  </si>
  <si>
    <t>10028222031</t>
  </si>
  <si>
    <t>10025407516</t>
  </si>
  <si>
    <t>10027364589</t>
  </si>
  <si>
    <t>10069198770</t>
  </si>
  <si>
    <t>10027519385</t>
  </si>
  <si>
    <t>10066388093</t>
  </si>
  <si>
    <t>10050587302</t>
  </si>
  <si>
    <t>10102302446</t>
  </si>
  <si>
    <t>10108768811</t>
  </si>
  <si>
    <t>10028152818</t>
  </si>
  <si>
    <t>10088530466</t>
  </si>
  <si>
    <t>10025518963</t>
  </si>
  <si>
    <t>10027234651</t>
  </si>
  <si>
    <t>10071751385</t>
  </si>
  <si>
    <t>10026350840</t>
  </si>
  <si>
    <t>10025470564</t>
  </si>
  <si>
    <t>10098992928</t>
  </si>
  <si>
    <t>10028397237</t>
  </si>
  <si>
    <t>10127655317</t>
  </si>
  <si>
    <t>10027690652</t>
  </si>
  <si>
    <t>10137912560</t>
  </si>
  <si>
    <t>10025424589</t>
  </si>
  <si>
    <t>10126129080</t>
  </si>
  <si>
    <t>10026370543</t>
  </si>
  <si>
    <t>10104067139</t>
  </si>
  <si>
    <t>10025504011</t>
  </si>
  <si>
    <t>MEYER</t>
  </si>
  <si>
    <t>10025484813</t>
  </si>
  <si>
    <t>10093996418</t>
  </si>
  <si>
    <t>10027066115</t>
  </si>
  <si>
    <t>10026583236</t>
  </si>
  <si>
    <t>10082796756</t>
  </si>
  <si>
    <t>10025418125</t>
  </si>
  <si>
    <t>10026904245</t>
  </si>
  <si>
    <t>10028084110</t>
  </si>
  <si>
    <t>10125169588</t>
  </si>
  <si>
    <t>10027272946</t>
  </si>
  <si>
    <t>10065762445</t>
  </si>
  <si>
    <t>10026229689</t>
  </si>
  <si>
    <t>10135902640</t>
  </si>
  <si>
    <t>10049225763</t>
  </si>
  <si>
    <t>10026106219</t>
  </si>
  <si>
    <t>10074858722</t>
  </si>
  <si>
    <t>10049797255</t>
  </si>
  <si>
    <t>10135975994</t>
  </si>
  <si>
    <t>10138570241</t>
  </si>
  <si>
    <t>10135877378</t>
  </si>
  <si>
    <t>10026256567</t>
  </si>
  <si>
    <t>10027884753</t>
  </si>
  <si>
    <t>10025953544</t>
  </si>
  <si>
    <t>10028165649</t>
  </si>
  <si>
    <t>10027594965</t>
  </si>
  <si>
    <t>10120300390</t>
  </si>
  <si>
    <t>10051006018</t>
  </si>
  <si>
    <t>10113975182</t>
  </si>
  <si>
    <t>10028349848</t>
  </si>
  <si>
    <t>10137857895</t>
  </si>
  <si>
    <t>10026504323</t>
  </si>
  <si>
    <t>10123196145</t>
  </si>
  <si>
    <t>10050213345</t>
  </si>
  <si>
    <t>10068256254</t>
  </si>
  <si>
    <t>10027927593</t>
  </si>
  <si>
    <t>10026933749</t>
  </si>
  <si>
    <t>10133468142</t>
  </si>
  <si>
    <t>10071805242</t>
  </si>
  <si>
    <t>10025778338</t>
  </si>
  <si>
    <t>10027751781</t>
  </si>
  <si>
    <t>10133195936</t>
  </si>
  <si>
    <t>10028278514</t>
  </si>
  <si>
    <t>10079190275</t>
  </si>
  <si>
    <t>10117392414</t>
  </si>
  <si>
    <t>10085793652</t>
  </si>
  <si>
    <t>10079565242</t>
  </si>
  <si>
    <t>10026405000</t>
  </si>
  <si>
    <t>10026798050</t>
  </si>
  <si>
    <t>10092710459</t>
  </si>
  <si>
    <t>10103761082</t>
  </si>
  <si>
    <t>10027289316</t>
  </si>
  <si>
    <t>10072357536</t>
  </si>
  <si>
    <t>10025752470</t>
  </si>
  <si>
    <t>10109451043</t>
  </si>
  <si>
    <t>10077857840</t>
  </si>
  <si>
    <t>10026112683</t>
  </si>
  <si>
    <t>10123191903</t>
  </si>
  <si>
    <t>10120173078</t>
  </si>
  <si>
    <t>10025692856</t>
  </si>
  <si>
    <t>10025655167</t>
  </si>
  <si>
    <t>10125756339</t>
  </si>
  <si>
    <t>10108915321</t>
  </si>
  <si>
    <t>10137855471</t>
  </si>
  <si>
    <t>10074647443</t>
  </si>
  <si>
    <t>10025350225</t>
  </si>
  <si>
    <t>10025792886</t>
  </si>
  <si>
    <t>10027234449</t>
  </si>
  <si>
    <t>10076264515</t>
  </si>
  <si>
    <t>10026449860</t>
  </si>
  <si>
    <t>10026706407</t>
  </si>
  <si>
    <t>10117728981</t>
  </si>
  <si>
    <t>10026261419</t>
  </si>
  <si>
    <t>10138615711</t>
  </si>
  <si>
    <t>10133248678</t>
  </si>
  <si>
    <t>10109389308</t>
  </si>
  <si>
    <t>10103528686</t>
  </si>
  <si>
    <t>10026743284</t>
  </si>
  <si>
    <t>10025840982</t>
  </si>
  <si>
    <t>10025413778</t>
  </si>
  <si>
    <t>10057140155</t>
  </si>
  <si>
    <t>10133651634</t>
  </si>
  <si>
    <t>10025290914</t>
  </si>
  <si>
    <t>10110839557</t>
  </si>
  <si>
    <t>10123990232</t>
  </si>
  <si>
    <t>10026708629</t>
  </si>
  <si>
    <t>10067316263</t>
  </si>
  <si>
    <t>10121506325</t>
  </si>
  <si>
    <t>10087176409</t>
  </si>
  <si>
    <t>10131289177</t>
  </si>
  <si>
    <t>10025892617</t>
  </si>
  <si>
    <t>10025468342</t>
  </si>
  <si>
    <t>10028397843</t>
  </si>
  <si>
    <t>10012202479</t>
  </si>
  <si>
    <t>10125980247</t>
  </si>
  <si>
    <t>10078434887</t>
  </si>
  <si>
    <t>10025769042</t>
  </si>
  <si>
    <t>10026124912</t>
  </si>
  <si>
    <t>10025341232</t>
  </si>
  <si>
    <t>10026366705</t>
  </si>
  <si>
    <t>10089644451</t>
  </si>
  <si>
    <t>10025790462</t>
  </si>
  <si>
    <t>10078435190</t>
  </si>
  <si>
    <t>10026909194</t>
  </si>
  <si>
    <t>10103848786</t>
  </si>
  <si>
    <t>10109244212</t>
  </si>
  <si>
    <t>10048970028</t>
  </si>
  <si>
    <t>10116687546</t>
  </si>
  <si>
    <t>10128782941</t>
  </si>
  <si>
    <t>10125997223</t>
  </si>
  <si>
    <t>10025369423</t>
  </si>
  <si>
    <t>10103720464</t>
  </si>
  <si>
    <t>10134131075</t>
  </si>
  <si>
    <t>10026177856</t>
  </si>
  <si>
    <t>10111166226</t>
  </si>
  <si>
    <t>10026094600</t>
  </si>
  <si>
    <t>10137839812</t>
  </si>
  <si>
    <t>10027671858</t>
  </si>
  <si>
    <t>10101285966</t>
  </si>
  <si>
    <t>10127802130</t>
  </si>
  <si>
    <t>10048747938</t>
  </si>
  <si>
    <t>10078841378</t>
  </si>
  <si>
    <t>10139270055</t>
  </si>
  <si>
    <t>10073728266</t>
  </si>
  <si>
    <t>10023477620</t>
  </si>
  <si>
    <t>10051335919</t>
  </si>
  <si>
    <t>10094044312</t>
  </si>
  <si>
    <t>10108771235</t>
  </si>
  <si>
    <t>10076294726</t>
  </si>
  <si>
    <t>10070051562</t>
  </si>
  <si>
    <t>10027284565</t>
  </si>
  <si>
    <t>10026334874</t>
  </si>
  <si>
    <t>10139171843</t>
  </si>
  <si>
    <t>10070471995</t>
  </si>
  <si>
    <t>10027823927</t>
  </si>
  <si>
    <t>10125452205</t>
  </si>
  <si>
    <t>10025290712</t>
  </si>
  <si>
    <t>10025523310</t>
  </si>
  <si>
    <t>10027627402</t>
  </si>
  <si>
    <t>10048762991</t>
  </si>
  <si>
    <t>10127348149</t>
  </si>
  <si>
    <t>10026004064</t>
  </si>
  <si>
    <t>10077347982</t>
  </si>
  <si>
    <t>10124009329</t>
  </si>
  <si>
    <t>10025892314</t>
  </si>
  <si>
    <t>10048757739</t>
  </si>
  <si>
    <t>10027761986</t>
  </si>
  <si>
    <t>10135994182</t>
  </si>
  <si>
    <t>10135180800</t>
  </si>
  <si>
    <t>10120904723</t>
  </si>
  <si>
    <t>10109449427</t>
  </si>
  <si>
    <t>10126223656</t>
  </si>
  <si>
    <t>10026259500</t>
  </si>
  <si>
    <t>10113571422</t>
  </si>
  <si>
    <t>10132815313</t>
  </si>
  <si>
    <t>10118523472</t>
  </si>
  <si>
    <t>10123189374</t>
  </si>
  <si>
    <t>10025500472</t>
  </si>
  <si>
    <t>10135768961</t>
  </si>
  <si>
    <t>10074713828</t>
  </si>
  <si>
    <t>10026149261</t>
  </si>
  <si>
    <t>10025536848</t>
  </si>
  <si>
    <t>10026834729</t>
  </si>
  <si>
    <t>10026450062</t>
  </si>
  <si>
    <t>10025768537</t>
  </si>
  <si>
    <t>10135810892</t>
  </si>
  <si>
    <t>10135621643</t>
  </si>
  <si>
    <t>10027459468</t>
  </si>
  <si>
    <t>10055136703</t>
  </si>
  <si>
    <t>10028169386</t>
  </si>
  <si>
    <t>10086669177</t>
  </si>
  <si>
    <t>10067586247</t>
  </si>
  <si>
    <t>10025575850</t>
  </si>
  <si>
    <t>10139679879</t>
  </si>
  <si>
    <t>10050583965</t>
  </si>
  <si>
    <t>10027189585</t>
  </si>
  <si>
    <t>10117893881</t>
  </si>
  <si>
    <t>10098997473</t>
  </si>
  <si>
    <t>10081052776</t>
  </si>
  <si>
    <t>10126826672</t>
  </si>
  <si>
    <t>10090528363</t>
  </si>
  <si>
    <t>RIOLET</t>
  </si>
  <si>
    <t>10109009186</t>
  </si>
  <si>
    <t>10025649814</t>
  </si>
  <si>
    <t>10076488928</t>
  </si>
  <si>
    <t>Louna</t>
  </si>
  <si>
    <t>10137914378</t>
  </si>
  <si>
    <t>10137714015</t>
  </si>
  <si>
    <t>10138626421</t>
  </si>
  <si>
    <t>10122837649</t>
  </si>
  <si>
    <t>VITORINO</t>
  </si>
  <si>
    <t>10095071603</t>
  </si>
  <si>
    <t>PAGEOT</t>
  </si>
  <si>
    <t>10139491640</t>
  </si>
  <si>
    <t>10026791986</t>
  </si>
  <si>
    <t>10026681246</t>
  </si>
  <si>
    <t>10133045988</t>
  </si>
  <si>
    <t>10025774193</t>
  </si>
  <si>
    <t>10112940417</t>
  </si>
  <si>
    <t>10027614668</t>
  </si>
  <si>
    <t>10027368633</t>
  </si>
  <si>
    <t>10065957859</t>
  </si>
  <si>
    <t>10108309574</t>
  </si>
  <si>
    <t>10135817966</t>
  </si>
  <si>
    <t>10026202613</t>
  </si>
  <si>
    <t>10063667649</t>
  </si>
  <si>
    <t>10027105218</t>
  </si>
  <si>
    <t>10137729169</t>
  </si>
  <si>
    <t>10055080018</t>
  </si>
  <si>
    <t>10135472305</t>
  </si>
  <si>
    <t>10125574463</t>
  </si>
  <si>
    <t>10027625378</t>
  </si>
  <si>
    <t>10027678831</t>
  </si>
  <si>
    <t>10123418134</t>
  </si>
  <si>
    <t>10133195835</t>
  </si>
  <si>
    <t>10027269916</t>
  </si>
  <si>
    <t>10135818269</t>
  </si>
  <si>
    <t>10075173667</t>
  </si>
  <si>
    <t>10135538181</t>
  </si>
  <si>
    <t>10137735233</t>
  </si>
  <si>
    <t>10025502391</t>
  </si>
  <si>
    <t>10026068530</t>
  </si>
  <si>
    <t>10027783713</t>
  </si>
  <si>
    <t>10133682451</t>
  </si>
  <si>
    <t>10027048735</t>
  </si>
  <si>
    <t>10081032972</t>
  </si>
  <si>
    <t>10074648554</t>
  </si>
  <si>
    <t>10113737534</t>
  </si>
  <si>
    <t>10027234752</t>
  </si>
  <si>
    <t>10102168161</t>
  </si>
  <si>
    <t>10048682765</t>
  </si>
  <si>
    <t>10120273011</t>
  </si>
  <si>
    <t>10135158972</t>
  </si>
  <si>
    <t>10080487348</t>
  </si>
  <si>
    <t>10135818673</t>
  </si>
  <si>
    <t>10085657145</t>
  </si>
  <si>
    <t>10025364470</t>
  </si>
  <si>
    <t>10026140571</t>
  </si>
  <si>
    <t>10139314515</t>
  </si>
  <si>
    <t>10027298006</t>
  </si>
  <si>
    <t>10027066721</t>
  </si>
  <si>
    <t>10027278000</t>
  </si>
  <si>
    <t>10092800183</t>
  </si>
  <si>
    <t>10026226962</t>
  </si>
  <si>
    <t>10087828531</t>
  </si>
  <si>
    <t>10026272028</t>
  </si>
  <si>
    <t>10133500777</t>
  </si>
  <si>
    <t>10113706212</t>
  </si>
  <si>
    <t>10087785586</t>
  </si>
  <si>
    <t>10139435157</t>
  </si>
  <si>
    <t>10104281953</t>
  </si>
  <si>
    <t>10127096656</t>
  </si>
  <si>
    <t>Sous Cat</t>
  </si>
  <si>
    <t>Classement ACCESS 1</t>
  </si>
  <si>
    <t>Classement ACCESS 2</t>
  </si>
  <si>
    <t>Classement ACCESS 3</t>
  </si>
  <si>
    <t>Classement ACCESS 4</t>
  </si>
  <si>
    <t>TITRE TEMPORAIRE</t>
  </si>
  <si>
    <t>resultats@cif-ffc.fr</t>
  </si>
  <si>
    <t>ATTENTION AU MONTANT DE L'ENGAGEMENT entre 8 et 9€</t>
  </si>
  <si>
    <t>Sous catégorie</t>
  </si>
  <si>
    <r>
      <t xml:space="preserve">EQUIPE              </t>
    </r>
    <r>
      <rPr>
        <sz val="10"/>
        <color indexed="10"/>
        <rFont val="Arial"/>
        <family val="2"/>
      </rPr>
      <t>indiquer "titre temporaire" si nécéssaire</t>
    </r>
  </si>
  <si>
    <t>a</t>
  </si>
  <si>
    <t>FEUILLE D'EMARGEMENT A1</t>
  </si>
  <si>
    <t>FEUILLE D'EMARGEMENT A2</t>
  </si>
  <si>
    <t>FEUILLE D'EMARGEMENT A3</t>
  </si>
  <si>
    <t>FEUILLE D'EMARGEMENT A4</t>
  </si>
  <si>
    <t>H</t>
  </si>
  <si>
    <t>Sur place A1</t>
  </si>
  <si>
    <t>Sur place A2</t>
  </si>
  <si>
    <t>Sur place A3</t>
  </si>
  <si>
    <t>Sur place A4</t>
  </si>
  <si>
    <t>Engagés A1</t>
  </si>
  <si>
    <t>Engagés A2</t>
  </si>
  <si>
    <t>Engagés A3</t>
  </si>
  <si>
    <t>Engagés A4</t>
  </si>
  <si>
    <t>20010013990</t>
  </si>
  <si>
    <t>10004079943</t>
  </si>
  <si>
    <t>RAGUIDEAU</t>
  </si>
  <si>
    <t>20030010564</t>
  </si>
  <si>
    <t>10025132377</t>
  </si>
  <si>
    <t>PENEAU</t>
  </si>
  <si>
    <t>20040012844</t>
  </si>
  <si>
    <t>10144010426</t>
  </si>
  <si>
    <t>LE BRUN</t>
  </si>
  <si>
    <t>20040004765</t>
  </si>
  <si>
    <t>10025202806</t>
  </si>
  <si>
    <t>20040005402</t>
  </si>
  <si>
    <t>10146890417</t>
  </si>
  <si>
    <t>ANNAVAL</t>
  </si>
  <si>
    <t>19970015572</t>
  </si>
  <si>
    <t>10024119941</t>
  </si>
  <si>
    <t>BREUIL</t>
  </si>
  <si>
    <t>19970054865</t>
  </si>
  <si>
    <t>10024355266</t>
  </si>
  <si>
    <t>Charly</t>
  </si>
  <si>
    <t>10140215807</t>
  </si>
  <si>
    <t>19970051873</t>
  </si>
  <si>
    <t>10024332028</t>
  </si>
  <si>
    <t>FAULCON</t>
  </si>
  <si>
    <t>MACE</t>
  </si>
  <si>
    <t>19970055511</t>
  </si>
  <si>
    <t>10127162738</t>
  </si>
  <si>
    <t>ACHACHE</t>
  </si>
  <si>
    <t>Farid</t>
  </si>
  <si>
    <t>JEROME</t>
  </si>
  <si>
    <t>19970056050</t>
  </si>
  <si>
    <t>10024364057</t>
  </si>
  <si>
    <t>ARNOUX</t>
  </si>
  <si>
    <t>GUITTON</t>
  </si>
  <si>
    <t>19980014686</t>
  </si>
  <si>
    <t>10024652734</t>
  </si>
  <si>
    <t>LACAINE</t>
  </si>
  <si>
    <t>19970034575</t>
  </si>
  <si>
    <t>10146593959</t>
  </si>
  <si>
    <t>LIBERTO</t>
  </si>
  <si>
    <t>ROBERT</t>
  </si>
  <si>
    <t>19970055658</t>
  </si>
  <si>
    <t>10024361431</t>
  </si>
  <si>
    <t>ROUYAU</t>
  </si>
  <si>
    <t>19970052137</t>
  </si>
  <si>
    <t>10024335159</t>
  </si>
  <si>
    <t>MAUNY</t>
  </si>
  <si>
    <t>19970055644</t>
  </si>
  <si>
    <t>10024361128</t>
  </si>
  <si>
    <t>BOUVIALE</t>
  </si>
  <si>
    <t>19970049957</t>
  </si>
  <si>
    <t>10002347279</t>
  </si>
  <si>
    <t>BROUZES</t>
  </si>
  <si>
    <t>Niels</t>
  </si>
  <si>
    <t>19970048908</t>
  </si>
  <si>
    <t>10059600218</t>
  </si>
  <si>
    <t>MEHAY</t>
  </si>
  <si>
    <t>19970055743</t>
  </si>
  <si>
    <t>10024362340</t>
  </si>
  <si>
    <t>19970030573</t>
  </si>
  <si>
    <t>10024216840</t>
  </si>
  <si>
    <t>KELLY</t>
  </si>
  <si>
    <t>19970050486</t>
  </si>
  <si>
    <t>10061636713</t>
  </si>
  <si>
    <t>CASSE</t>
  </si>
  <si>
    <t>ANSERMIN</t>
  </si>
  <si>
    <t>19970046888</t>
  </si>
  <si>
    <t>10148054316</t>
  </si>
  <si>
    <t>COURBET</t>
  </si>
  <si>
    <t>19970049680</t>
  </si>
  <si>
    <t>10149370078</t>
  </si>
  <si>
    <t>19970052088</t>
  </si>
  <si>
    <t>10024334755</t>
  </si>
  <si>
    <t>PITOUS</t>
  </si>
  <si>
    <t>19970050808</t>
  </si>
  <si>
    <t>10066439425</t>
  </si>
  <si>
    <t>GAUDELET</t>
  </si>
  <si>
    <t>Eddie</t>
  </si>
  <si>
    <t>19980022401</t>
  </si>
  <si>
    <t>10149615410</t>
  </si>
  <si>
    <t>CONDOMINES</t>
  </si>
  <si>
    <t>19990021671</t>
  </si>
  <si>
    <t>10051079776</t>
  </si>
  <si>
    <t>Max Paul</t>
  </si>
  <si>
    <t>20140052038</t>
  </si>
  <si>
    <t>10027274259</t>
  </si>
  <si>
    <t>LAMARQUE</t>
  </si>
  <si>
    <t>20180025011</t>
  </si>
  <si>
    <t>10080012553</t>
  </si>
  <si>
    <t>VAR</t>
  </si>
  <si>
    <t>Eustache</t>
  </si>
  <si>
    <t>19970083845</t>
  </si>
  <si>
    <t>10070506957</t>
  </si>
  <si>
    <t>NERZIC</t>
  </si>
  <si>
    <t>19970053003</t>
  </si>
  <si>
    <t>10024341829</t>
  </si>
  <si>
    <t>GIANOLIO</t>
  </si>
  <si>
    <t>ANTOINE</t>
  </si>
  <si>
    <t>20180024217</t>
  </si>
  <si>
    <t>10079967487</t>
  </si>
  <si>
    <t>Fernand</t>
  </si>
  <si>
    <t>20240160425</t>
  </si>
  <si>
    <t>10146127551</t>
  </si>
  <si>
    <t>JAILLET</t>
  </si>
  <si>
    <t>20170003177</t>
  </si>
  <si>
    <t>10072280037</t>
  </si>
  <si>
    <t>LUCCHINA</t>
  </si>
  <si>
    <t>20180008705</t>
  </si>
  <si>
    <t>10069190282</t>
  </si>
  <si>
    <t>MOVALLI</t>
  </si>
  <si>
    <t>19980016459</t>
  </si>
  <si>
    <t>10048741268</t>
  </si>
  <si>
    <t>PAVONI</t>
  </si>
  <si>
    <t>20240157587</t>
  </si>
  <si>
    <t>10146410770</t>
  </si>
  <si>
    <t>COUSIN</t>
  </si>
  <si>
    <t>10015445212</t>
  </si>
  <si>
    <t>SAGER</t>
  </si>
  <si>
    <t>19970056158</t>
  </si>
  <si>
    <t>10013810962</t>
  </si>
  <si>
    <t>LE BOURHIS</t>
  </si>
  <si>
    <t>20090021708</t>
  </si>
  <si>
    <t>10026009926</t>
  </si>
  <si>
    <t>AMBERT</t>
  </si>
  <si>
    <t>Killian</t>
  </si>
  <si>
    <t>19990026825</t>
  </si>
  <si>
    <t>10148340161</t>
  </si>
  <si>
    <t>EMILIEN</t>
  </si>
  <si>
    <t>19980004242</t>
  </si>
  <si>
    <t>10148422108</t>
  </si>
  <si>
    <t>HERIN</t>
  </si>
  <si>
    <t>LOUIS</t>
  </si>
  <si>
    <t>19970049730</t>
  </si>
  <si>
    <t>10024318688</t>
  </si>
  <si>
    <t>LESACQ</t>
  </si>
  <si>
    <t>20220112361</t>
  </si>
  <si>
    <t>10127094737</t>
  </si>
  <si>
    <t>AMBROSET</t>
  </si>
  <si>
    <t>20240158104</t>
  </si>
  <si>
    <t>10146126945</t>
  </si>
  <si>
    <t>COMBE</t>
  </si>
  <si>
    <t>19970049067</t>
  </si>
  <si>
    <t>10024311921</t>
  </si>
  <si>
    <t>TAIEB</t>
  </si>
  <si>
    <t>20090002692</t>
  </si>
  <si>
    <t>10025873621</t>
  </si>
  <si>
    <t>SEBASTIEN</t>
  </si>
  <si>
    <t>19970056718</t>
  </si>
  <si>
    <t>10024369818</t>
  </si>
  <si>
    <t>VINOUZE</t>
  </si>
  <si>
    <t>LAVAUD</t>
  </si>
  <si>
    <t>20020011425</t>
  </si>
  <si>
    <t>10119132148</t>
  </si>
  <si>
    <t>BERMONT</t>
  </si>
  <si>
    <t>20180009867</t>
  </si>
  <si>
    <t>10069694581</t>
  </si>
  <si>
    <t>MARINIER</t>
  </si>
  <si>
    <t>20220107866</t>
  </si>
  <si>
    <t>10123523218</t>
  </si>
  <si>
    <t>PESRIN</t>
  </si>
  <si>
    <t>20240162795</t>
  </si>
  <si>
    <t>10146788767</t>
  </si>
  <si>
    <t>DEGREVE</t>
  </si>
  <si>
    <t>20200039638</t>
  </si>
  <si>
    <t>10099507230</t>
  </si>
  <si>
    <t>BOUVARD GHELLOUSSI</t>
  </si>
  <si>
    <t>19990000772</t>
  </si>
  <si>
    <t>10077026872</t>
  </si>
  <si>
    <t>MIGNON</t>
  </si>
  <si>
    <t>20240169393</t>
  </si>
  <si>
    <t>10149228016</t>
  </si>
  <si>
    <t>IMBERDIS</t>
  </si>
  <si>
    <t>20200044197</t>
  </si>
  <si>
    <t>10101171384</t>
  </si>
  <si>
    <t>GRAS</t>
  </si>
  <si>
    <t>20240158263</t>
  </si>
  <si>
    <t>10146126642</t>
  </si>
  <si>
    <t>ANELKA</t>
  </si>
  <si>
    <t>20150019569</t>
  </si>
  <si>
    <t>10027617092</t>
  </si>
  <si>
    <t>FERRERA</t>
  </si>
  <si>
    <t>20240169878</t>
  </si>
  <si>
    <t>LESOING</t>
  </si>
  <si>
    <t>20240152848</t>
  </si>
  <si>
    <t>10145260817</t>
  </si>
  <si>
    <t>ROBIN</t>
  </si>
  <si>
    <t>JEAN</t>
  </si>
  <si>
    <t>20240153274</t>
  </si>
  <si>
    <t>10145260615</t>
  </si>
  <si>
    <t>20240166774</t>
  </si>
  <si>
    <t>10147404618</t>
  </si>
  <si>
    <t>LEMA</t>
  </si>
  <si>
    <t>20130021326</t>
  </si>
  <si>
    <t>ROUAULT</t>
  </si>
  <si>
    <t>20135000940</t>
  </si>
  <si>
    <t>10027021554</t>
  </si>
  <si>
    <t>BIGNON</t>
  </si>
  <si>
    <t>20090003721</t>
  </si>
  <si>
    <t>10025878065</t>
  </si>
  <si>
    <t>VINCENT</t>
  </si>
  <si>
    <t>20240158331</t>
  </si>
  <si>
    <t>10145963560</t>
  </si>
  <si>
    <t>FERGUENIS</t>
  </si>
  <si>
    <t>Ilian</t>
  </si>
  <si>
    <t>20220107886</t>
  </si>
  <si>
    <t>10123187960</t>
  </si>
  <si>
    <t>20240151881</t>
  </si>
  <si>
    <t>10145163312</t>
  </si>
  <si>
    <t>BOURBONNAUD</t>
  </si>
  <si>
    <t>20240165223</t>
  </si>
  <si>
    <t>10147089063</t>
  </si>
  <si>
    <t>LE NEGARET</t>
  </si>
  <si>
    <t>20170014962</t>
  </si>
  <si>
    <t>10076539347</t>
  </si>
  <si>
    <t>DEVAUX</t>
  </si>
  <si>
    <t>20240154948</t>
  </si>
  <si>
    <t>10146765832</t>
  </si>
  <si>
    <t>SARREY</t>
  </si>
  <si>
    <t>Bryan</t>
  </si>
  <si>
    <t>20120009626</t>
  </si>
  <si>
    <t>10050215870</t>
  </si>
  <si>
    <t>PION</t>
  </si>
  <si>
    <t>20090010250</t>
  </si>
  <si>
    <t>10145498768</t>
  </si>
  <si>
    <t>CORDIER</t>
  </si>
  <si>
    <t>20130014300</t>
  </si>
  <si>
    <t>10065763354</t>
  </si>
  <si>
    <t>JOSSE CHRISTIEN</t>
  </si>
  <si>
    <t>20200046037</t>
  </si>
  <si>
    <t>10121702547</t>
  </si>
  <si>
    <t>HUAULT</t>
  </si>
  <si>
    <t>Elouan</t>
  </si>
  <si>
    <t>20220106895</t>
  </si>
  <si>
    <t>10125104924</t>
  </si>
  <si>
    <t>BEAUMONT</t>
  </si>
  <si>
    <t>CAMILLE</t>
  </si>
  <si>
    <t>20060003485</t>
  </si>
  <si>
    <t>10025443888</t>
  </si>
  <si>
    <t>20110003111</t>
  </si>
  <si>
    <t>10026240605</t>
  </si>
  <si>
    <t>GUITRAUD</t>
  </si>
  <si>
    <t>20240158606</t>
  </si>
  <si>
    <t>10146489178</t>
  </si>
  <si>
    <t>BLARY</t>
  </si>
  <si>
    <t>20150018484</t>
  </si>
  <si>
    <t>10027597288</t>
  </si>
  <si>
    <t>HERRERO</t>
  </si>
  <si>
    <t>Aloïs</t>
  </si>
  <si>
    <t>20240170359</t>
  </si>
  <si>
    <t>10150185080</t>
  </si>
  <si>
    <t>CARCAUD</t>
  </si>
  <si>
    <t>20200038554</t>
  </si>
  <si>
    <t>10098999695</t>
  </si>
  <si>
    <t>THONIER</t>
  </si>
  <si>
    <t>20050007888</t>
  </si>
  <si>
    <t>10025333350</t>
  </si>
  <si>
    <t>20230136248</t>
  </si>
  <si>
    <t>10138096254</t>
  </si>
  <si>
    <t>HONTANG</t>
  </si>
  <si>
    <t>20230140204</t>
  </si>
  <si>
    <t>10140991706</t>
  </si>
  <si>
    <t>MONTEIL MALVESIN</t>
  </si>
  <si>
    <t>20200028380</t>
  </si>
  <si>
    <t>10100391142</t>
  </si>
  <si>
    <t>ALMONACIL</t>
  </si>
  <si>
    <t>20240162282</t>
  </si>
  <si>
    <t>10146526362</t>
  </si>
  <si>
    <t>DIEULE</t>
  </si>
  <si>
    <t>20210071888</t>
  </si>
  <si>
    <t>10110108421</t>
  </si>
  <si>
    <t>20060016839</t>
  </si>
  <si>
    <t>10025528562</t>
  </si>
  <si>
    <t>CRAZ</t>
  </si>
  <si>
    <t>20150018382</t>
  </si>
  <si>
    <t>10071675102</t>
  </si>
  <si>
    <t>20080005718</t>
  </si>
  <si>
    <t>10025740447</t>
  </si>
  <si>
    <t>DAVIOT</t>
  </si>
  <si>
    <t>20220105979</t>
  </si>
  <si>
    <t>10142591192</t>
  </si>
  <si>
    <t>BLIN</t>
  </si>
  <si>
    <t>20180024611</t>
  </si>
  <si>
    <t>10079575346</t>
  </si>
  <si>
    <t>ZONZON</t>
  </si>
  <si>
    <t>Thedy</t>
  </si>
  <si>
    <t>10140216211</t>
  </si>
  <si>
    <t>20120017766</t>
  </si>
  <si>
    <t>10026580812</t>
  </si>
  <si>
    <t>20060023959</t>
  </si>
  <si>
    <t>10025564332</t>
  </si>
  <si>
    <t>PERSYN</t>
  </si>
  <si>
    <t>20150020069</t>
  </si>
  <si>
    <t>10027626792</t>
  </si>
  <si>
    <t>BOUTTE</t>
  </si>
  <si>
    <t>20240164196</t>
  </si>
  <si>
    <t>10147223954</t>
  </si>
  <si>
    <t>LE GUYADER</t>
  </si>
  <si>
    <t>20150018478</t>
  </si>
  <si>
    <t>10027596985</t>
  </si>
  <si>
    <t>TROGRLIC</t>
  </si>
  <si>
    <t>20230149545</t>
  </si>
  <si>
    <t>10145148558</t>
  </si>
  <si>
    <t>D'AMBROSIO</t>
  </si>
  <si>
    <t>Clement</t>
  </si>
  <si>
    <t>20140053521</t>
  </si>
  <si>
    <t>10027299218</t>
  </si>
  <si>
    <t>ROPERT</t>
  </si>
  <si>
    <t>20040023677</t>
  </si>
  <si>
    <t>10059601228</t>
  </si>
  <si>
    <t>DE OLIVEIRA SOUSA</t>
  </si>
  <si>
    <t>20240168410</t>
  </si>
  <si>
    <t>10148855877</t>
  </si>
  <si>
    <t>THOS</t>
  </si>
  <si>
    <t>Youen</t>
  </si>
  <si>
    <t>20240166975</t>
  </si>
  <si>
    <t>10147544054</t>
  </si>
  <si>
    <t>20230129087</t>
  </si>
  <si>
    <t>10145311236</t>
  </si>
  <si>
    <t>VALAT</t>
  </si>
  <si>
    <t>20150021103</t>
  </si>
  <si>
    <t>10067094981</t>
  </si>
  <si>
    <t>20240167269</t>
  </si>
  <si>
    <t>10147367030</t>
  </si>
  <si>
    <t>OUADGHIRI</t>
  </si>
  <si>
    <t>Maël</t>
  </si>
  <si>
    <t>TABARY</t>
  </si>
  <si>
    <t>20230148872</t>
  </si>
  <si>
    <t>10146623665</t>
  </si>
  <si>
    <t>CASADEVALL</t>
  </si>
  <si>
    <t>Gregoire</t>
  </si>
  <si>
    <t>20135000777</t>
  </si>
  <si>
    <t>10027020039</t>
  </si>
  <si>
    <t>BROSSAULT</t>
  </si>
  <si>
    <t>Matteo</t>
  </si>
  <si>
    <t>20150014190</t>
  </si>
  <si>
    <t>10065764061</t>
  </si>
  <si>
    <t>PATRY</t>
  </si>
  <si>
    <t>20240164500</t>
  </si>
  <si>
    <t>10148441306</t>
  </si>
  <si>
    <t>Jean Marius</t>
  </si>
  <si>
    <t>20230143592</t>
  </si>
  <si>
    <t>10140765673</t>
  </si>
  <si>
    <t>DRECQ</t>
  </si>
  <si>
    <t>20150021456</t>
  </si>
  <si>
    <t>10027657916</t>
  </si>
  <si>
    <t>ALEJANDRO</t>
  </si>
  <si>
    <t>20080006619</t>
  </si>
  <si>
    <t>10025746006</t>
  </si>
  <si>
    <t>AFFOUARD</t>
  </si>
  <si>
    <t>20240165594</t>
  </si>
  <si>
    <t>10148340464</t>
  </si>
  <si>
    <t>DEHAUT</t>
  </si>
  <si>
    <t>20240158124</t>
  </si>
  <si>
    <t>10145957702</t>
  </si>
  <si>
    <t>DE LAUW</t>
  </si>
  <si>
    <t>Roman</t>
  </si>
  <si>
    <t>20220116967</t>
  </si>
  <si>
    <t>10130471852</t>
  </si>
  <si>
    <t>BROUX</t>
  </si>
  <si>
    <t>20060013254</t>
  </si>
  <si>
    <t>10025505223</t>
  </si>
  <si>
    <t>GUILLEMIN</t>
  </si>
  <si>
    <t>20240159179</t>
  </si>
  <si>
    <t>10145953860</t>
  </si>
  <si>
    <t>ALARD</t>
  </si>
  <si>
    <t>SCHMIDT</t>
  </si>
  <si>
    <t>20090010982</t>
  </si>
  <si>
    <t>10127095646</t>
  </si>
  <si>
    <t>20220094052</t>
  </si>
  <si>
    <t>10121092659</t>
  </si>
  <si>
    <t>MOSSALGUE</t>
  </si>
  <si>
    <t>20190014632</t>
  </si>
  <si>
    <t>10086554090</t>
  </si>
  <si>
    <t>CHENAIS</t>
  </si>
  <si>
    <t>20220117882</t>
  </si>
  <si>
    <t>10131173585</t>
  </si>
  <si>
    <t>LAURAIN</t>
  </si>
  <si>
    <t>20200044814</t>
  </si>
  <si>
    <t>10100192694</t>
  </si>
  <si>
    <t>HANAIZI</t>
  </si>
  <si>
    <t>20140053167</t>
  </si>
  <si>
    <t>10027293962</t>
  </si>
  <si>
    <t>SIGRIST</t>
  </si>
  <si>
    <t>20240155926</t>
  </si>
  <si>
    <t>10146424615</t>
  </si>
  <si>
    <t>DENOT</t>
  </si>
  <si>
    <t>20240168280</t>
  </si>
  <si>
    <t>10149761213</t>
  </si>
  <si>
    <t>CyraniAdolphe</t>
  </si>
  <si>
    <t>20080001425</t>
  </si>
  <si>
    <t>10025718421</t>
  </si>
  <si>
    <t>BEZY</t>
  </si>
  <si>
    <t>20200050443</t>
  </si>
  <si>
    <t>10104739671</t>
  </si>
  <si>
    <t>MANGO</t>
  </si>
  <si>
    <t>20240156058</t>
  </si>
  <si>
    <t>10145816343</t>
  </si>
  <si>
    <t>20200045342</t>
  </si>
  <si>
    <t>10100222909</t>
  </si>
  <si>
    <t>SINGLARD</t>
  </si>
  <si>
    <t>20080023112</t>
  </si>
  <si>
    <t>10149548217</t>
  </si>
  <si>
    <t>DARDAINE</t>
  </si>
  <si>
    <t>20155001557</t>
  </si>
  <si>
    <t>10027766333</t>
  </si>
  <si>
    <t>MAGNIEN</t>
  </si>
  <si>
    <t>20240167200</t>
  </si>
  <si>
    <t>10147282558</t>
  </si>
  <si>
    <t>JOAO</t>
  </si>
  <si>
    <t>20240150371</t>
  </si>
  <si>
    <t>10145266069</t>
  </si>
  <si>
    <t>PLAISSY</t>
  </si>
  <si>
    <t>Kevin Ange</t>
  </si>
  <si>
    <t>20170020854</t>
  </si>
  <si>
    <t>10053946330</t>
  </si>
  <si>
    <t>ROMMENS</t>
  </si>
  <si>
    <t>20220110227</t>
  </si>
  <si>
    <t>10126129282</t>
  </si>
  <si>
    <t>LAPERT</t>
  </si>
  <si>
    <t>20240158194</t>
  </si>
  <si>
    <t>10146126541</t>
  </si>
  <si>
    <t>ANDRIEU</t>
  </si>
  <si>
    <t>20100009168</t>
  </si>
  <si>
    <t>10129798613</t>
  </si>
  <si>
    <t>TONDO</t>
  </si>
  <si>
    <t>20230149515</t>
  </si>
  <si>
    <t>10145130370</t>
  </si>
  <si>
    <t>GARCIA ROSALES</t>
  </si>
  <si>
    <t>Felipe</t>
  </si>
  <si>
    <t>20210084335</t>
  </si>
  <si>
    <t>10117827702</t>
  </si>
  <si>
    <t>DELOURME</t>
  </si>
  <si>
    <t>alban</t>
  </si>
  <si>
    <t>20230139502</t>
  </si>
  <si>
    <t>10136407343</t>
  </si>
  <si>
    <t>DAZAT</t>
  </si>
  <si>
    <t>20230149775</t>
  </si>
  <si>
    <t>10146526564</t>
  </si>
  <si>
    <t>20240168154</t>
  </si>
  <si>
    <t>10148441407</t>
  </si>
  <si>
    <t>ROSELE</t>
  </si>
  <si>
    <t>Vincent Joel</t>
  </si>
  <si>
    <t>20240150315</t>
  </si>
  <si>
    <t>10149333605</t>
  </si>
  <si>
    <t>TEXIER</t>
  </si>
  <si>
    <t>Herve</t>
  </si>
  <si>
    <t>20070007899</t>
  </si>
  <si>
    <t>10025623138</t>
  </si>
  <si>
    <t>POUHAER</t>
  </si>
  <si>
    <t>20240170634</t>
  </si>
  <si>
    <t>10150997860</t>
  </si>
  <si>
    <t>WALRAVE</t>
  </si>
  <si>
    <t>20100015248</t>
  </si>
  <si>
    <t>10026138450</t>
  </si>
  <si>
    <t>LAFARGUE</t>
  </si>
  <si>
    <t>Ethan</t>
  </si>
  <si>
    <t>19970052640</t>
  </si>
  <si>
    <t>10071976307</t>
  </si>
  <si>
    <t>20130021327</t>
  </si>
  <si>
    <t>10149025629</t>
  </si>
  <si>
    <t>TILOTTA</t>
  </si>
  <si>
    <t>20240169789</t>
  </si>
  <si>
    <t>10149402111</t>
  </si>
  <si>
    <t>HOCHET</t>
  </si>
  <si>
    <t>Louis Marie</t>
  </si>
  <si>
    <t>20050016686</t>
  </si>
  <si>
    <t>10025387005</t>
  </si>
  <si>
    <t>Elie Patrick</t>
  </si>
  <si>
    <t>20170009094</t>
  </si>
  <si>
    <t>10028399257</t>
  </si>
  <si>
    <t>CUQ</t>
  </si>
  <si>
    <t>20240163035</t>
  </si>
  <si>
    <t>10146531820</t>
  </si>
  <si>
    <t>20220114968</t>
  </si>
  <si>
    <t>10128658356</t>
  </si>
  <si>
    <t>GUENEBAUT</t>
  </si>
  <si>
    <t>20120003495</t>
  </si>
  <si>
    <t>10026465220</t>
  </si>
  <si>
    <t>FARDEAU</t>
  </si>
  <si>
    <t>20080013228</t>
  </si>
  <si>
    <t>10070990846</t>
  </si>
  <si>
    <t>CURRON</t>
  </si>
  <si>
    <t>20240161816</t>
  </si>
  <si>
    <t>10146425019</t>
  </si>
  <si>
    <t>20050015141</t>
  </si>
  <si>
    <t>10148449790</t>
  </si>
  <si>
    <t>PAPIGNY</t>
  </si>
  <si>
    <t>20240158206</t>
  </si>
  <si>
    <t>10146736631</t>
  </si>
  <si>
    <t>BUTTIENS</t>
  </si>
  <si>
    <t>20080004643</t>
  </si>
  <si>
    <t>10147542135</t>
  </si>
  <si>
    <t>MOTTET</t>
  </si>
  <si>
    <t>VOISINS BMX CLUB</t>
  </si>
  <si>
    <t>FRENCHY FUZION (E) CYCLING TEAM</t>
  </si>
  <si>
    <t>TEAM CYCLISTE LINAS MONTLHERY</t>
  </si>
  <si>
    <t>CLUB CYCLISTE BAILLET EN FRANCE</t>
  </si>
  <si>
    <t>VC CHATENAY MALABRY</t>
  </si>
  <si>
    <t>10148997640</t>
  </si>
  <si>
    <t>PASCAL</t>
  </si>
  <si>
    <t>10025104085</t>
  </si>
  <si>
    <t>10146424009</t>
  </si>
  <si>
    <t>BOSSE</t>
  </si>
  <si>
    <t>Emeric</t>
  </si>
  <si>
    <t>10143373862</t>
  </si>
  <si>
    <t>COMMUNIER</t>
  </si>
  <si>
    <t>10123305067</t>
  </si>
  <si>
    <t>OGER</t>
  </si>
  <si>
    <t>GILLES</t>
  </si>
  <si>
    <t>10025059023</t>
  </si>
  <si>
    <t>HERAUD</t>
  </si>
  <si>
    <t>10048616885</t>
  </si>
  <si>
    <t>AUDRY</t>
  </si>
  <si>
    <t>10024971420</t>
  </si>
  <si>
    <t>48957380030</t>
  </si>
  <si>
    <t>48913080135</t>
  </si>
  <si>
    <t>48935070587</t>
  </si>
  <si>
    <t>48935380118</t>
  </si>
  <si>
    <t>48782260239</t>
  </si>
  <si>
    <t>48750161076</t>
  </si>
  <si>
    <t>48782280526</t>
  </si>
  <si>
    <t>48913080006</t>
  </si>
  <si>
    <t>48771130447</t>
  </si>
  <si>
    <t>48924080148</t>
  </si>
  <si>
    <t>48782120248</t>
  </si>
  <si>
    <t>48771090074</t>
  </si>
  <si>
    <t>48782080995</t>
  </si>
  <si>
    <t>48771090422</t>
  </si>
  <si>
    <t>48782530007</t>
  </si>
  <si>
    <t>48935050263</t>
  </si>
  <si>
    <t>48771130539</t>
  </si>
  <si>
    <t>48957130340</t>
  </si>
  <si>
    <t>48782280532</t>
  </si>
  <si>
    <t>48957130342</t>
  </si>
  <si>
    <t>48957380023</t>
  </si>
  <si>
    <t>48782120253</t>
  </si>
  <si>
    <t>48771130027</t>
  </si>
  <si>
    <t>48913130005</t>
  </si>
  <si>
    <t>48946270356</t>
  </si>
  <si>
    <t>48935380057</t>
  </si>
  <si>
    <t>48913020487</t>
  </si>
  <si>
    <t>48771140364</t>
  </si>
  <si>
    <t>48935080051</t>
  </si>
  <si>
    <t>48924080208</t>
  </si>
  <si>
    <t>48957140751</t>
  </si>
  <si>
    <t>48782130020</t>
  </si>
  <si>
    <t>48771490074</t>
  </si>
  <si>
    <t>48771210145</t>
  </si>
  <si>
    <t>48957140784</t>
  </si>
  <si>
    <t>48913130061</t>
  </si>
  <si>
    <t>48924150285</t>
  </si>
  <si>
    <t>48946010262</t>
  </si>
  <si>
    <t>48957110049</t>
  </si>
  <si>
    <t>48946270364</t>
  </si>
  <si>
    <t>48957380021</t>
  </si>
  <si>
    <t>48935050485</t>
  </si>
  <si>
    <t>48782280321</t>
  </si>
  <si>
    <t>48782070381</t>
  </si>
  <si>
    <t>48924150281</t>
  </si>
  <si>
    <t>48946150082</t>
  </si>
  <si>
    <t>48957110164</t>
  </si>
  <si>
    <t>48935130356</t>
  </si>
  <si>
    <t>48750161009</t>
  </si>
  <si>
    <t>48957170069</t>
  </si>
  <si>
    <t>48957070058</t>
  </si>
  <si>
    <t>48771130538</t>
  </si>
  <si>
    <t>48750160858</t>
  </si>
  <si>
    <t>48946270212</t>
  </si>
  <si>
    <t>48958000184</t>
  </si>
  <si>
    <t>48957280061</t>
  </si>
  <si>
    <t>48913380035</t>
  </si>
  <si>
    <t>48771520094</t>
  </si>
  <si>
    <t>48924080291</t>
  </si>
  <si>
    <t>48957380022</t>
  </si>
  <si>
    <t>48924150279</t>
  </si>
  <si>
    <t>48750330009</t>
  </si>
  <si>
    <t>48750161002</t>
  </si>
  <si>
    <t>48771080005</t>
  </si>
  <si>
    <t>48957120454</t>
  </si>
  <si>
    <t>48924100121</t>
  </si>
  <si>
    <t>48957170306</t>
  </si>
  <si>
    <t>48935060127</t>
  </si>
  <si>
    <t>48913020484</t>
  </si>
  <si>
    <t>48750330313</t>
  </si>
  <si>
    <t>48782430332</t>
  </si>
  <si>
    <t>48924010480</t>
  </si>
  <si>
    <t>48782160166</t>
  </si>
  <si>
    <t>48782350938</t>
  </si>
  <si>
    <t>48913070372</t>
  </si>
  <si>
    <t>48750161003</t>
  </si>
  <si>
    <t>48913380042</t>
  </si>
  <si>
    <t>48957380031</t>
  </si>
  <si>
    <t>48782280507</t>
  </si>
  <si>
    <t>48782260293</t>
  </si>
  <si>
    <t>48782280508</t>
  </si>
  <si>
    <t>48957110275</t>
  </si>
  <si>
    <t>48913400065</t>
  </si>
  <si>
    <t>48957380033</t>
  </si>
  <si>
    <t>48782130075</t>
  </si>
  <si>
    <t>48924090241</t>
  </si>
  <si>
    <t>48750330253</t>
  </si>
  <si>
    <t>48771020333</t>
  </si>
  <si>
    <t>48924150272</t>
  </si>
  <si>
    <t>48771130546</t>
  </si>
  <si>
    <t>48750330315</t>
  </si>
  <si>
    <t>48957170342</t>
  </si>
  <si>
    <t>48771130537</t>
  </si>
  <si>
    <t>48913050016</t>
  </si>
  <si>
    <t>48928000203</t>
  </si>
  <si>
    <t>48935060157</t>
  </si>
  <si>
    <t>48935050254</t>
  </si>
  <si>
    <t>48771210146</t>
  </si>
  <si>
    <t>48771130543</t>
  </si>
  <si>
    <t>48750330290</t>
  </si>
  <si>
    <t>48957120146</t>
  </si>
  <si>
    <t>48957170343</t>
  </si>
  <si>
    <t>48771040300</t>
  </si>
  <si>
    <t>48750160561</t>
  </si>
  <si>
    <t>48782210087</t>
  </si>
  <si>
    <t>48750330310</t>
  </si>
  <si>
    <t>48782430414</t>
  </si>
  <si>
    <t>48946150065</t>
  </si>
  <si>
    <t>48771280402</t>
  </si>
  <si>
    <t>48771240042</t>
  </si>
  <si>
    <t>48771280245</t>
  </si>
  <si>
    <t>48946070020</t>
  </si>
  <si>
    <t>48913040056</t>
  </si>
  <si>
    <t>48946080019</t>
  </si>
  <si>
    <t>48913070287</t>
  </si>
  <si>
    <t>48771210025</t>
  </si>
  <si>
    <t>48946150083</t>
  </si>
  <si>
    <t>48957120143</t>
  </si>
  <si>
    <t>48913220115</t>
  </si>
  <si>
    <t>48782280504</t>
  </si>
  <si>
    <t>48957380028</t>
  </si>
  <si>
    <t>48957140715</t>
  </si>
  <si>
    <t>48946150028</t>
  </si>
  <si>
    <t>48913070452</t>
  </si>
  <si>
    <t>48771490072</t>
  </si>
  <si>
    <t>48750160993</t>
  </si>
  <si>
    <t>48957140781</t>
  </si>
  <si>
    <t>48957140775</t>
  </si>
  <si>
    <t>48782160163</t>
  </si>
  <si>
    <t>48771090420</t>
  </si>
  <si>
    <t>48938000059</t>
  </si>
  <si>
    <t>48913050139</t>
  </si>
  <si>
    <t>48946080035</t>
  </si>
  <si>
    <t>48935070596</t>
  </si>
  <si>
    <t>48913110237</t>
  </si>
  <si>
    <t>48750160998</t>
  </si>
  <si>
    <t>48935070512</t>
  </si>
  <si>
    <t>48913070056</t>
  </si>
  <si>
    <t>48782430432</t>
  </si>
  <si>
    <t>48750330014</t>
  </si>
  <si>
    <t>48946150078</t>
  </si>
  <si>
    <t>48750330262</t>
  </si>
  <si>
    <t>48750330047</t>
  </si>
  <si>
    <t>48750160585</t>
  </si>
  <si>
    <t>48750161027</t>
  </si>
  <si>
    <t>48946080038</t>
  </si>
  <si>
    <t>48782350940</t>
  </si>
  <si>
    <t>48946080025</t>
  </si>
  <si>
    <t>48771130527</t>
  </si>
  <si>
    <t>48771380205</t>
  </si>
  <si>
    <t>48771040248</t>
  </si>
  <si>
    <t>48771280397</t>
  </si>
  <si>
    <t>48782350313</t>
  </si>
  <si>
    <t>48935320045</t>
  </si>
  <si>
    <t>48782160164</t>
  </si>
  <si>
    <t>48771020397</t>
  </si>
  <si>
    <t>48782160139</t>
  </si>
  <si>
    <t>48750161005</t>
  </si>
  <si>
    <t>48782350870</t>
  </si>
  <si>
    <t>48758000293</t>
  </si>
  <si>
    <t>48957140778</t>
  </si>
  <si>
    <t>48957080641</t>
  </si>
  <si>
    <t>48935380132</t>
  </si>
  <si>
    <t>48771280398</t>
  </si>
  <si>
    <t>48946080037</t>
  </si>
  <si>
    <t>48788000337</t>
  </si>
  <si>
    <t>48750160520</t>
  </si>
  <si>
    <t>48771640040</t>
  </si>
  <si>
    <t>48957380024</t>
  </si>
  <si>
    <t>48771130552</t>
  </si>
  <si>
    <t>48957380025</t>
  </si>
  <si>
    <t>48782350948</t>
  </si>
  <si>
    <t>48946080009</t>
  </si>
  <si>
    <t>48750161042</t>
  </si>
  <si>
    <t>48782530001</t>
  </si>
  <si>
    <t>48913070207</t>
  </si>
  <si>
    <t>48913070441</t>
  </si>
  <si>
    <t>48750161030</t>
  </si>
  <si>
    <t>48924110756</t>
  </si>
  <si>
    <t>48913260129</t>
  </si>
  <si>
    <t>20040023413</t>
  </si>
  <si>
    <t>20030005061</t>
  </si>
  <si>
    <t>20040011847</t>
  </si>
  <si>
    <t>20050009043</t>
  </si>
  <si>
    <t>20050015022</t>
  </si>
  <si>
    <t>20020016643</t>
  </si>
  <si>
    <t>20060015053</t>
  </si>
  <si>
    <t>20010017094</t>
  </si>
  <si>
    <t>Justine</t>
  </si>
  <si>
    <t>Laëtitia</t>
  </si>
  <si>
    <t>BRIDIER</t>
  </si>
  <si>
    <t>MAÏA</t>
  </si>
  <si>
    <t>LEDOUX</t>
  </si>
  <si>
    <t>FLORET</t>
  </si>
  <si>
    <t>Noelline</t>
  </si>
  <si>
    <t>HOESCH</t>
  </si>
  <si>
    <t>Amélie</t>
  </si>
  <si>
    <t>ANDREAZZOLI</t>
  </si>
  <si>
    <t>Stella</t>
  </si>
  <si>
    <t>BALY</t>
  </si>
  <si>
    <t>Carla</t>
  </si>
  <si>
    <t>BUNEL</t>
  </si>
  <si>
    <t>RAMONET</t>
  </si>
  <si>
    <t>Catheline</t>
  </si>
  <si>
    <t>GAFFE</t>
  </si>
  <si>
    <t>Cassandra</t>
  </si>
  <si>
    <t>REYER</t>
  </si>
  <si>
    <t>Fanny</t>
  </si>
  <si>
    <t>DUBREIL</t>
  </si>
  <si>
    <t>Ivy</t>
  </si>
  <si>
    <t>Lisa</t>
  </si>
  <si>
    <t>Alice</t>
  </si>
  <si>
    <t>PAUCHET</t>
  </si>
  <si>
    <t>Aurore</t>
  </si>
  <si>
    <t>RÉMOND</t>
  </si>
  <si>
    <t>Lenka</t>
  </si>
  <si>
    <t>Leane</t>
  </si>
  <si>
    <t>Romane</t>
  </si>
  <si>
    <t>BREBANT</t>
  </si>
  <si>
    <t>Anaelle</t>
  </si>
  <si>
    <t>MORICHON</t>
  </si>
  <si>
    <t>PELLEGRINA</t>
  </si>
  <si>
    <t>Nina</t>
  </si>
  <si>
    <t>48913530004</t>
  </si>
  <si>
    <t>48782260298</t>
  </si>
  <si>
    <t>48913530095</t>
  </si>
  <si>
    <t>48913500001</t>
  </si>
  <si>
    <t>48782260285</t>
  </si>
  <si>
    <t>48924010476</t>
  </si>
  <si>
    <t>48924010479</t>
  </si>
  <si>
    <t>48782260283</t>
  </si>
  <si>
    <t>48782260286</t>
  </si>
  <si>
    <t>48924010427</t>
  </si>
  <si>
    <t>48924110150</t>
  </si>
  <si>
    <t>48750330002</t>
  </si>
  <si>
    <t>48913110186</t>
  </si>
  <si>
    <t>48771020411</t>
  </si>
  <si>
    <t>48924010474</t>
  </si>
  <si>
    <t>48924010448</t>
  </si>
  <si>
    <t>48782260279</t>
  </si>
  <si>
    <t>48782260282</t>
  </si>
  <si>
    <t>48782260277</t>
  </si>
  <si>
    <t>48924200226</t>
  </si>
  <si>
    <t>Open</t>
  </si>
  <si>
    <t>10013631009</t>
  </si>
  <si>
    <t>10105845471</t>
  </si>
  <si>
    <t>10070280827</t>
  </si>
  <si>
    <t>10026151180</t>
  </si>
  <si>
    <t>10066740125</t>
  </si>
  <si>
    <t>10025565746</t>
  </si>
  <si>
    <t>10107305727</t>
  </si>
  <si>
    <t>10015696196</t>
  </si>
  <si>
    <t>10066934428</t>
  </si>
  <si>
    <t>10027469673</t>
  </si>
  <si>
    <t>10025341333</t>
  </si>
  <si>
    <t>10109937962</t>
  </si>
  <si>
    <t>10069950421</t>
  </si>
  <si>
    <t>10131837229</t>
  </si>
  <si>
    <t>10068413676</t>
  </si>
  <si>
    <t>10101822395</t>
  </si>
  <si>
    <t>10135713488</t>
  </si>
  <si>
    <t>10068728928</t>
  </si>
  <si>
    <t>10067937366</t>
  </si>
  <si>
    <t>10081629726</t>
  </si>
  <si>
    <t>10146865761</t>
  </si>
  <si>
    <t>20030001360</t>
  </si>
  <si>
    <t>20200054230</t>
  </si>
  <si>
    <t>20160014649</t>
  </si>
  <si>
    <t>20100016656</t>
  </si>
  <si>
    <t>20110016323</t>
  </si>
  <si>
    <t>20060024246</t>
  </si>
  <si>
    <t>20200055498</t>
  </si>
  <si>
    <t>20100009989</t>
  </si>
  <si>
    <t>20110024549</t>
  </si>
  <si>
    <t>20150010676</t>
  </si>
  <si>
    <t>20050009973</t>
  </si>
  <si>
    <t>20210060920</t>
  </si>
  <si>
    <t>20120017484</t>
  </si>
  <si>
    <t>20220118966</t>
  </si>
  <si>
    <t>20240166248</t>
  </si>
  <si>
    <t>20090003833</t>
  </si>
  <si>
    <t>20200049041</t>
  </si>
  <si>
    <t>20200056103</t>
  </si>
  <si>
    <t>20120003276</t>
  </si>
  <si>
    <t>20130015273</t>
  </si>
  <si>
    <t>20180026327</t>
  </si>
  <si>
    <t>20240163773</t>
  </si>
  <si>
    <t>F</t>
  </si>
  <si>
    <t>10016328922</t>
  </si>
  <si>
    <t>BESNARD</t>
  </si>
  <si>
    <t>10145962954</t>
  </si>
  <si>
    <t>ANTOLINI</t>
  </si>
  <si>
    <t>Jade</t>
  </si>
  <si>
    <t>10146765933</t>
  </si>
  <si>
    <t>Ana</t>
  </si>
  <si>
    <t>Zlata</t>
  </si>
  <si>
    <t>10150918139</t>
  </si>
  <si>
    <t>TAVERNIER</t>
  </si>
  <si>
    <t>10146799073</t>
  </si>
  <si>
    <t>WOLFF</t>
  </si>
  <si>
    <t>10146623766</t>
  </si>
  <si>
    <t>LACHETEAU</t>
  </si>
  <si>
    <t>Emma</t>
  </si>
  <si>
    <t>19970052257</t>
  </si>
  <si>
    <t>20240159768</t>
  </si>
  <si>
    <t>20240162055</t>
  </si>
  <si>
    <t>20240170003</t>
  </si>
  <si>
    <t>20240164296</t>
  </si>
  <si>
    <t>20230148934</t>
  </si>
  <si>
    <t>48771380198</t>
  </si>
  <si>
    <t>48771130547</t>
  </si>
  <si>
    <t>48771230179</t>
  </si>
  <si>
    <t>48782160162</t>
  </si>
  <si>
    <t>48750330309</t>
  </si>
  <si>
    <t>48957140761</t>
  </si>
  <si>
    <t>GONZALEZ</t>
  </si>
  <si>
    <t>48946270381</t>
  </si>
  <si>
    <t>10151825390</t>
  </si>
  <si>
    <t>ZOETEMELK</t>
  </si>
  <si>
    <t>KARL</t>
  </si>
  <si>
    <t>48771280421</t>
  </si>
  <si>
    <t>10004340025</t>
  </si>
  <si>
    <t>SAUNIER</t>
  </si>
  <si>
    <t>48771130494</t>
  </si>
  <si>
    <t>10120173785</t>
  </si>
  <si>
    <t>MARECHAL</t>
  </si>
  <si>
    <t>48771510014</t>
  </si>
  <si>
    <t>10024313941</t>
  </si>
  <si>
    <t>48771010560</t>
  </si>
  <si>
    <t>48771010591</t>
  </si>
  <si>
    <t>48771010567</t>
  </si>
  <si>
    <t>48771010561</t>
  </si>
  <si>
    <t>48771010576</t>
  </si>
  <si>
    <t>48771010594</t>
  </si>
  <si>
    <t>48771010583</t>
  </si>
  <si>
    <t>48771020380</t>
  </si>
  <si>
    <t>48771040305</t>
  </si>
  <si>
    <t>48771040311</t>
  </si>
  <si>
    <t>48771490055</t>
  </si>
  <si>
    <t>48924010484</t>
  </si>
  <si>
    <t>48924030053</t>
  </si>
  <si>
    <t>48924030115</t>
  </si>
  <si>
    <t>48924150301</t>
  </si>
  <si>
    <t>48924150291</t>
  </si>
  <si>
    <t>48924150273</t>
  </si>
  <si>
    <t>48924150290</t>
  </si>
  <si>
    <t>48771150298</t>
  </si>
  <si>
    <t>48771150265</t>
  </si>
  <si>
    <t>48771160041</t>
  </si>
  <si>
    <t>48957100097</t>
  </si>
  <si>
    <t>48957110297</t>
  </si>
  <si>
    <t>48957140825</t>
  </si>
  <si>
    <t>48771210155</t>
  </si>
  <si>
    <t>48771230180</t>
  </si>
  <si>
    <t>48771230156</t>
  </si>
  <si>
    <t>48957170377</t>
  </si>
  <si>
    <t>48771190168</t>
  </si>
  <si>
    <t>48771190036</t>
  </si>
  <si>
    <t>48957140827</t>
  </si>
  <si>
    <t>48957290081</t>
  </si>
  <si>
    <t>48935070605</t>
  </si>
  <si>
    <t>48935330210</t>
  </si>
  <si>
    <t>48913220098</t>
  </si>
  <si>
    <t>48771520099</t>
  </si>
  <si>
    <t>48771520100</t>
  </si>
  <si>
    <t>48946080044</t>
  </si>
  <si>
    <t>48946080043</t>
  </si>
  <si>
    <t>48758000351</t>
  </si>
  <si>
    <t>48778000201</t>
  </si>
  <si>
    <t>48958000203</t>
  </si>
  <si>
    <t>48958000194</t>
  </si>
  <si>
    <t>48913070478</t>
  </si>
  <si>
    <t>48935070617</t>
  </si>
  <si>
    <t>48935070597</t>
  </si>
  <si>
    <t>48935380158</t>
  </si>
  <si>
    <t>48957380034</t>
  </si>
  <si>
    <t>48957380036</t>
  </si>
  <si>
    <t>48948000105</t>
  </si>
  <si>
    <t>48771310001</t>
  </si>
  <si>
    <t>48771310004</t>
  </si>
  <si>
    <t>48782260161</t>
  </si>
  <si>
    <t>48782260310</t>
  </si>
  <si>
    <t>48750350006</t>
  </si>
  <si>
    <t>48782520013</t>
  </si>
  <si>
    <t>48782520014</t>
  </si>
  <si>
    <t>48924100126</t>
  </si>
  <si>
    <t>48782260307</t>
  </si>
  <si>
    <t>48957400018</t>
  </si>
  <si>
    <t>48924380005</t>
  </si>
  <si>
    <t>48771130565</t>
  </si>
  <si>
    <t>48913400067</t>
  </si>
  <si>
    <t>48750330335</t>
  </si>
  <si>
    <t>48750330316</t>
  </si>
  <si>
    <t>48750330370</t>
  </si>
  <si>
    <t>48750161141</t>
  </si>
  <si>
    <t>48750161031</t>
  </si>
  <si>
    <t>48782120267</t>
  </si>
  <si>
    <t>48946040615</t>
  </si>
  <si>
    <t>48913290084</t>
  </si>
  <si>
    <t>48946090025</t>
  </si>
  <si>
    <t>48946090027</t>
  </si>
  <si>
    <t>48946090026</t>
  </si>
  <si>
    <t>48935240073</t>
  </si>
  <si>
    <t>48935160408</t>
  </si>
  <si>
    <t>48771380163</t>
  </si>
  <si>
    <t>48935130372</t>
  </si>
  <si>
    <t>48913130067</t>
  </si>
  <si>
    <t>48935130375</t>
  </si>
  <si>
    <t>48935130369</t>
  </si>
  <si>
    <t>48913130069</t>
  </si>
  <si>
    <t>48935080037</t>
  </si>
  <si>
    <t>48771280447</t>
  </si>
  <si>
    <t>48771280342</t>
  </si>
  <si>
    <t>48913080140</t>
  </si>
  <si>
    <t>48913070473</t>
  </si>
  <si>
    <t>48913070333</t>
  </si>
  <si>
    <t>48913050082</t>
  </si>
  <si>
    <t>48957140196</t>
  </si>
  <si>
    <t>48957140222</t>
  </si>
  <si>
    <t>48957140845</t>
  </si>
  <si>
    <t>48957130095</t>
  </si>
  <si>
    <t>48957110294</t>
  </si>
  <si>
    <t>48957110295</t>
  </si>
  <si>
    <t>48957100203</t>
  </si>
  <si>
    <t>48771140510</t>
  </si>
  <si>
    <t>48782350923</t>
  </si>
  <si>
    <t>48782280567</t>
  </si>
  <si>
    <t>48782280557</t>
  </si>
  <si>
    <t>48782280560</t>
  </si>
  <si>
    <t>48782280446</t>
  </si>
  <si>
    <t>48782350986</t>
  </si>
  <si>
    <t>48771040302</t>
  </si>
  <si>
    <t>48771020429</t>
  </si>
  <si>
    <t>48771020428</t>
  </si>
  <si>
    <t>48771020251</t>
  </si>
  <si>
    <t>48782280545</t>
  </si>
  <si>
    <t>48924110630</t>
  </si>
  <si>
    <t>48771010552</t>
  </si>
  <si>
    <t>48771010559</t>
  </si>
  <si>
    <t>48750161142</t>
  </si>
  <si>
    <t>48750161114</t>
  </si>
  <si>
    <t>48750161152</t>
  </si>
  <si>
    <t>48750161131</t>
  </si>
  <si>
    <t>48935070430</t>
  </si>
  <si>
    <t>48913070457</t>
  </si>
  <si>
    <t>48913070475</t>
  </si>
  <si>
    <t>48946270403</t>
  </si>
  <si>
    <t>48782230128</t>
  </si>
  <si>
    <t>48946270304</t>
  </si>
  <si>
    <t>48946270400</t>
  </si>
  <si>
    <t>48924090572</t>
  </si>
  <si>
    <t>48924090488</t>
  </si>
  <si>
    <t>48924110394</t>
  </si>
  <si>
    <t>48924010497</t>
  </si>
  <si>
    <t>48924010486</t>
  </si>
  <si>
    <t>48782430301</t>
  </si>
  <si>
    <t>48946270396</t>
  </si>
  <si>
    <t>48771010589</t>
  </si>
  <si>
    <t>48771010571</t>
  </si>
  <si>
    <t>48946270382</t>
  </si>
  <si>
    <t>48771010557</t>
  </si>
  <si>
    <t>48771010573</t>
  </si>
  <si>
    <t>48771010553</t>
  </si>
  <si>
    <t>48771020427</t>
  </si>
  <si>
    <t>48771040308</t>
  </si>
  <si>
    <t>48771050025</t>
  </si>
  <si>
    <t>48782280535</t>
  </si>
  <si>
    <t>48782280561</t>
  </si>
  <si>
    <t>48771080148</t>
  </si>
  <si>
    <t>48771080147</t>
  </si>
  <si>
    <t>48771090425</t>
  </si>
  <si>
    <t>48957070046</t>
  </si>
  <si>
    <t>48771130483</t>
  </si>
  <si>
    <t>48771130578</t>
  </si>
  <si>
    <t>48771190026</t>
  </si>
  <si>
    <t>48957130364</t>
  </si>
  <si>
    <t>48957130381</t>
  </si>
  <si>
    <t>48957140826</t>
  </si>
  <si>
    <t>48957140814</t>
  </si>
  <si>
    <t>48957140844</t>
  </si>
  <si>
    <t>48771210151</t>
  </si>
  <si>
    <t>48913010015</t>
  </si>
  <si>
    <t>48935050906</t>
  </si>
  <si>
    <t>48913070470</t>
  </si>
  <si>
    <t>48913070456</t>
  </si>
  <si>
    <t>48935070620</t>
  </si>
  <si>
    <t>48913080172</t>
  </si>
  <si>
    <t>48771280414</t>
  </si>
  <si>
    <t>48913080173</t>
  </si>
  <si>
    <t>48935130366</t>
  </si>
  <si>
    <t>48924070093</t>
  </si>
  <si>
    <t>48782160171</t>
  </si>
  <si>
    <t>48946150076</t>
  </si>
  <si>
    <t>48946150087</t>
  </si>
  <si>
    <t>48782210267</t>
  </si>
  <si>
    <t>48946270354</t>
  </si>
  <si>
    <t>48946270399</t>
  </si>
  <si>
    <t>48750161116</t>
  </si>
  <si>
    <t>48957280070</t>
  </si>
  <si>
    <t>48913260134</t>
  </si>
  <si>
    <t>48750161147</t>
  </si>
  <si>
    <t>48750161121</t>
  </si>
  <si>
    <t>48782120262</t>
  </si>
  <si>
    <t>48750161088</t>
  </si>
  <si>
    <t>48750161136</t>
  </si>
  <si>
    <t>48924380013</t>
  </si>
  <si>
    <t>48924380003</t>
  </si>
  <si>
    <t>48782530018</t>
  </si>
  <si>
    <t>48750161151</t>
  </si>
  <si>
    <t>48935380170</t>
  </si>
  <si>
    <t>48958000199</t>
  </si>
  <si>
    <t>48935380175</t>
  </si>
  <si>
    <t>48957380035</t>
  </si>
  <si>
    <t>48771310014</t>
  </si>
  <si>
    <t>48771310015</t>
  </si>
  <si>
    <t>48782260007</t>
  </si>
  <si>
    <t>48771640045</t>
  </si>
  <si>
    <t>48924100125</t>
  </si>
  <si>
    <t>48771640043</t>
  </si>
  <si>
    <t>48771640041</t>
  </si>
  <si>
    <t>48771310016</t>
  </si>
  <si>
    <t>48771310017</t>
  </si>
  <si>
    <t>48771310018</t>
  </si>
  <si>
    <t>48750330343</t>
  </si>
  <si>
    <t>48924380001</t>
  </si>
  <si>
    <t>48924380016</t>
  </si>
  <si>
    <t>48935380173</t>
  </si>
  <si>
    <t>48913400066</t>
  </si>
  <si>
    <t>48782530017</t>
  </si>
  <si>
    <t>48924380008</t>
  </si>
  <si>
    <t>48750330392</t>
  </si>
  <si>
    <t>48771520102</t>
  </si>
  <si>
    <t>48750330388</t>
  </si>
  <si>
    <t>48750161099</t>
  </si>
  <si>
    <t>48750161132</t>
  </si>
  <si>
    <t>48750161117</t>
  </si>
  <si>
    <t>48750161137</t>
  </si>
  <si>
    <t>48750161170</t>
  </si>
  <si>
    <t>48750161127</t>
  </si>
  <si>
    <t>48750161106</t>
  </si>
  <si>
    <t>48935330096</t>
  </si>
  <si>
    <t>48771510142</t>
  </si>
  <si>
    <t>48771380223</t>
  </si>
  <si>
    <t>48935130082</t>
  </si>
  <si>
    <t>48935130368</t>
  </si>
  <si>
    <t>48913110234</t>
  </si>
  <si>
    <t>48913080176</t>
  </si>
  <si>
    <t>48913080177</t>
  </si>
  <si>
    <t>48913080170</t>
  </si>
  <si>
    <t>48913080013</t>
  </si>
  <si>
    <t>48913070468</t>
  </si>
  <si>
    <t>48913070427</t>
  </si>
  <si>
    <t>48771230116</t>
  </si>
  <si>
    <t>48771210152</t>
  </si>
  <si>
    <t>48957140793</t>
  </si>
  <si>
    <t>48771130566</t>
  </si>
  <si>
    <t>48957070061</t>
  </si>
  <si>
    <t>48771020301</t>
  </si>
  <si>
    <t>48771010586</t>
  </si>
  <si>
    <t>48750330074</t>
  </si>
  <si>
    <t>48771010585</t>
  </si>
  <si>
    <t>48771010574</t>
  </si>
  <si>
    <t>48782350775</t>
  </si>
  <si>
    <t>48782351001</t>
  </si>
  <si>
    <t>48782280568</t>
  </si>
  <si>
    <t>48782280569</t>
  </si>
  <si>
    <t>48782280555</t>
  </si>
  <si>
    <t>48782160168</t>
  </si>
  <si>
    <t>48782160169</t>
  </si>
  <si>
    <t>48782430451</t>
  </si>
  <si>
    <t>48946080042</t>
  </si>
  <si>
    <t>48750330390</t>
  </si>
  <si>
    <t>48771010575</t>
  </si>
  <si>
    <t>48771010588</t>
  </si>
  <si>
    <t>48771010569</t>
  </si>
  <si>
    <t>48771010596</t>
  </si>
  <si>
    <t>48782280559</t>
  </si>
  <si>
    <t>48782280554</t>
  </si>
  <si>
    <t>48913330192</t>
  </si>
  <si>
    <t>48913330202</t>
  </si>
  <si>
    <t>48913330181</t>
  </si>
  <si>
    <t>48913330170</t>
  </si>
  <si>
    <t>48913330174</t>
  </si>
  <si>
    <t>48928000248</t>
  </si>
  <si>
    <t>48782510008</t>
  </si>
  <si>
    <t>48782510002</t>
  </si>
  <si>
    <t>48913260095</t>
  </si>
  <si>
    <t>48957280077</t>
  </si>
  <si>
    <t>48935070593</t>
  </si>
  <si>
    <t>48913080165</t>
  </si>
  <si>
    <t>48957280041</t>
  </si>
  <si>
    <t>48913250129</t>
  </si>
  <si>
    <t>48913260110</t>
  </si>
  <si>
    <t>48935080001</t>
  </si>
  <si>
    <t>48935070391</t>
  </si>
  <si>
    <t>48913070472</t>
  </si>
  <si>
    <t>48913220123</t>
  </si>
  <si>
    <t>48957020179</t>
  </si>
  <si>
    <t>48771410049</t>
  </si>
  <si>
    <t>48782070380</t>
  </si>
  <si>
    <t>48782070323</t>
  </si>
  <si>
    <t>48782070070</t>
  </si>
  <si>
    <t>48782510012</t>
  </si>
  <si>
    <t>48782510007</t>
  </si>
  <si>
    <t>48782510013</t>
  </si>
  <si>
    <t>48913330066</t>
  </si>
  <si>
    <t>48913330125</t>
  </si>
  <si>
    <t>48782070265</t>
  </si>
  <si>
    <t>48913330185</t>
  </si>
  <si>
    <t>48913330159</t>
  </si>
  <si>
    <t>48913330173</t>
  </si>
  <si>
    <t>48782130016</t>
  </si>
  <si>
    <t>48935070317</t>
  </si>
  <si>
    <t>48913070317</t>
  </si>
  <si>
    <t>48913070351</t>
  </si>
  <si>
    <t>48913070051</t>
  </si>
  <si>
    <t>48935070383</t>
  </si>
  <si>
    <t>48935070203</t>
  </si>
  <si>
    <t>48771420041</t>
  </si>
  <si>
    <t>48924200249</t>
  </si>
  <si>
    <t>48782280478</t>
  </si>
  <si>
    <t>48771130605</t>
  </si>
  <si>
    <t>48771010563</t>
  </si>
  <si>
    <t>48771080118</t>
  </si>
  <si>
    <t>48771010528</t>
  </si>
  <si>
    <t>48771410261</t>
  </si>
  <si>
    <t>48771410218</t>
  </si>
  <si>
    <t>48771410297</t>
  </si>
  <si>
    <t>48771410209</t>
  </si>
  <si>
    <t>48771410246</t>
  </si>
  <si>
    <t>48771410133</t>
  </si>
  <si>
    <t>48771410252</t>
  </si>
  <si>
    <t>48924110518</t>
  </si>
  <si>
    <t>48913070432</t>
  </si>
  <si>
    <t>48935070514</t>
  </si>
  <si>
    <t>48771140349</t>
  </si>
  <si>
    <t>48957120526</t>
  </si>
  <si>
    <t>48771410289</t>
  </si>
  <si>
    <t>48771130036</t>
  </si>
  <si>
    <t>48771130077</t>
  </si>
  <si>
    <t>48957120560</t>
  </si>
  <si>
    <t>48782280552</t>
  </si>
  <si>
    <t>48924110513</t>
  </si>
  <si>
    <t>48782210164</t>
  </si>
  <si>
    <t>48935070421</t>
  </si>
  <si>
    <t>48913080166</t>
  </si>
  <si>
    <t>48935070239</t>
  </si>
  <si>
    <t>48935070520</t>
  </si>
  <si>
    <t>48935070503</t>
  </si>
  <si>
    <t>48913070303</t>
  </si>
  <si>
    <t>48935070070</t>
  </si>
  <si>
    <t>48935070497</t>
  </si>
  <si>
    <t>48913070045</t>
  </si>
  <si>
    <t>48913070455</t>
  </si>
  <si>
    <t>48935070074</t>
  </si>
  <si>
    <t>48957280044</t>
  </si>
  <si>
    <t>48957280068</t>
  </si>
  <si>
    <t>48935130357</t>
  </si>
  <si>
    <t>48957360021</t>
  </si>
  <si>
    <t>48913250018</t>
  </si>
  <si>
    <t>48771420037</t>
  </si>
  <si>
    <t>48771420032</t>
  </si>
  <si>
    <t>48913530011</t>
  </si>
  <si>
    <t>48948000130</t>
  </si>
  <si>
    <t>48913330160</t>
  </si>
  <si>
    <t>48924220048</t>
  </si>
  <si>
    <t>48771510146</t>
  </si>
  <si>
    <t>48771280409</t>
  </si>
  <si>
    <t>48771010566</t>
  </si>
  <si>
    <t>48782430442</t>
  </si>
  <si>
    <t>48782160119</t>
  </si>
  <si>
    <t>48782160130</t>
  </si>
  <si>
    <t>48924200070</t>
  </si>
  <si>
    <t>48924200246</t>
  </si>
  <si>
    <t>48935330214</t>
  </si>
  <si>
    <t>48924200257</t>
  </si>
  <si>
    <t>48924010089</t>
  </si>
  <si>
    <t>48750080027</t>
  </si>
  <si>
    <t>48750080050</t>
  </si>
  <si>
    <t>48750080004</t>
  </si>
  <si>
    <t>48750080006</t>
  </si>
  <si>
    <t>48750080019</t>
  </si>
  <si>
    <t>48750080040</t>
  </si>
  <si>
    <t>48750080029</t>
  </si>
  <si>
    <t>48750080043</t>
  </si>
  <si>
    <t>48750080052</t>
  </si>
  <si>
    <t>48750080015</t>
  </si>
  <si>
    <t>48750080037</t>
  </si>
  <si>
    <t>48750080008</t>
  </si>
  <si>
    <t>48750080016</t>
  </si>
  <si>
    <t>48750080018</t>
  </si>
  <si>
    <t>48750080011</t>
  </si>
  <si>
    <t>48750080031</t>
  </si>
  <si>
    <t>48750080030</t>
  </si>
  <si>
    <t>48750080036</t>
  </si>
  <si>
    <t>48924200264</t>
  </si>
  <si>
    <t>48782350957</t>
  </si>
  <si>
    <t>48935190025</t>
  </si>
  <si>
    <t>48771160011</t>
  </si>
  <si>
    <t>48782160144</t>
  </si>
  <si>
    <t>48782160064</t>
  </si>
  <si>
    <t>48782160095</t>
  </si>
  <si>
    <t>48924200016</t>
  </si>
  <si>
    <t>48782160159</t>
  </si>
  <si>
    <t>48924220035</t>
  </si>
  <si>
    <t>48782070383</t>
  </si>
  <si>
    <t>48924220038</t>
  </si>
  <si>
    <t>48924220002</t>
  </si>
  <si>
    <t>48924220011</t>
  </si>
  <si>
    <t>48924220047</t>
  </si>
  <si>
    <t>48924220045</t>
  </si>
  <si>
    <t>48913330111</t>
  </si>
  <si>
    <t>48750330277</t>
  </si>
  <si>
    <t>48935130370</t>
  </si>
  <si>
    <t>48750330352</t>
  </si>
  <si>
    <t>48771090444</t>
  </si>
  <si>
    <t>48924380011</t>
  </si>
  <si>
    <t>48913330120</t>
  </si>
  <si>
    <t>48771130563</t>
  </si>
  <si>
    <t>48771640046</t>
  </si>
  <si>
    <t>48924380009</t>
  </si>
  <si>
    <t>48924010501</t>
  </si>
  <si>
    <t>48946270402</t>
  </si>
  <si>
    <t>48771010580</t>
  </si>
  <si>
    <t>48771640042</t>
  </si>
  <si>
    <t>48913330180</t>
  </si>
  <si>
    <t>48935380162</t>
  </si>
  <si>
    <t>48935380161</t>
  </si>
  <si>
    <t>48913180281</t>
  </si>
  <si>
    <t>10024843195</t>
  </si>
  <si>
    <t>10152774273</t>
  </si>
  <si>
    <t>BROCHIER</t>
  </si>
  <si>
    <t>10135535252</t>
  </si>
  <si>
    <t>JORIS MEUNIER</t>
  </si>
  <si>
    <t>Florence</t>
  </si>
  <si>
    <t>10076483571</t>
  </si>
  <si>
    <t>WYSOCKA</t>
  </si>
  <si>
    <t>10158020054</t>
  </si>
  <si>
    <t>MOULA</t>
  </si>
  <si>
    <t>10075445873</t>
  </si>
  <si>
    <t>10024325560</t>
  </si>
  <si>
    <t>10024313234</t>
  </si>
  <si>
    <t>FORGET</t>
  </si>
  <si>
    <t>10160909139</t>
  </si>
  <si>
    <t>DROMARD</t>
  </si>
  <si>
    <t>10145334272</t>
  </si>
  <si>
    <t>LELU</t>
  </si>
  <si>
    <t>10156328315</t>
  </si>
  <si>
    <t>ETOUNDI</t>
  </si>
  <si>
    <t>10027659128</t>
  </si>
  <si>
    <t>MORIN</t>
  </si>
  <si>
    <t>10026234743</t>
  </si>
  <si>
    <t>MALLO</t>
  </si>
  <si>
    <t>10064360692</t>
  </si>
  <si>
    <t>LINDER</t>
  </si>
  <si>
    <t>10161194277</t>
  </si>
  <si>
    <t>GEENEN</t>
  </si>
  <si>
    <t>REVEREAU</t>
  </si>
  <si>
    <t>10078239372</t>
  </si>
  <si>
    <t>PARISOT</t>
  </si>
  <si>
    <t>10157795439</t>
  </si>
  <si>
    <t>DEMUYNCK</t>
  </si>
  <si>
    <t>PATRICK</t>
  </si>
  <si>
    <t>10024720129</t>
  </si>
  <si>
    <t>GAY</t>
  </si>
  <si>
    <t>10024718008</t>
  </si>
  <si>
    <t>Manuel</t>
  </si>
  <si>
    <t>10027961444</t>
  </si>
  <si>
    <t>MERESSE</t>
  </si>
  <si>
    <t>10157019944</t>
  </si>
  <si>
    <t>DESCOUTURES</t>
  </si>
  <si>
    <t>10156975585</t>
  </si>
  <si>
    <t>COUTANT</t>
  </si>
  <si>
    <t>10137825361</t>
  </si>
  <si>
    <t>BERTEAUX</t>
  </si>
  <si>
    <t>10024335967</t>
  </si>
  <si>
    <t>LAVERGNE</t>
  </si>
  <si>
    <t>10024350418</t>
  </si>
  <si>
    <t>VIOSSANGES</t>
  </si>
  <si>
    <t>10159059873</t>
  </si>
  <si>
    <t>COSTANTINI</t>
  </si>
  <si>
    <t>10160463141</t>
  </si>
  <si>
    <t>Bernard Bertin</t>
  </si>
  <si>
    <t>10160463242</t>
  </si>
  <si>
    <t>Jean Marilin</t>
  </si>
  <si>
    <t>10160874278</t>
  </si>
  <si>
    <t>LAPEYRE</t>
  </si>
  <si>
    <t>10159281761</t>
  </si>
  <si>
    <t>FRERE</t>
  </si>
  <si>
    <t>10092264158</t>
  </si>
  <si>
    <t>SECOND</t>
  </si>
  <si>
    <t>10155973051</t>
  </si>
  <si>
    <t>TOUSTOU</t>
  </si>
  <si>
    <t>Jean-Christophe</t>
  </si>
  <si>
    <t>10159708460</t>
  </si>
  <si>
    <t>10157184541</t>
  </si>
  <si>
    <t>10051937117</t>
  </si>
  <si>
    <t>DARQUES</t>
  </si>
  <si>
    <t>10156634065</t>
  </si>
  <si>
    <t>MACHADO OLIVEIRA</t>
  </si>
  <si>
    <t>10152321609</t>
  </si>
  <si>
    <t>10134165835</t>
  </si>
  <si>
    <t>STOCCHI</t>
  </si>
  <si>
    <t>10152321508</t>
  </si>
  <si>
    <t>10141769322</t>
  </si>
  <si>
    <t>MACAIGNE</t>
  </si>
  <si>
    <t>Cyrus</t>
  </si>
  <si>
    <t>10024320207</t>
  </si>
  <si>
    <t>10025138643</t>
  </si>
  <si>
    <t>CHAUMET</t>
  </si>
  <si>
    <t>10027573343</t>
  </si>
  <si>
    <t>BRUNET</t>
  </si>
  <si>
    <t>10127565286</t>
  </si>
  <si>
    <t>CAMIN</t>
  </si>
  <si>
    <t>10131364252</t>
  </si>
  <si>
    <t>10079241001</t>
  </si>
  <si>
    <t>GRIMAULT</t>
  </si>
  <si>
    <t>10159654708</t>
  </si>
  <si>
    <t>10159654809</t>
  </si>
  <si>
    <t>BEVENOT</t>
  </si>
  <si>
    <t>Éric</t>
  </si>
  <si>
    <t>10158255480</t>
  </si>
  <si>
    <t>RENAUT BRKIC</t>
  </si>
  <si>
    <t>10007123521</t>
  </si>
  <si>
    <t>10105843855</t>
  </si>
  <si>
    <t>PERIGOIS</t>
  </si>
  <si>
    <t>Ryan</t>
  </si>
  <si>
    <t>10013629086</t>
  </si>
  <si>
    <t>KURTZEMANN</t>
  </si>
  <si>
    <t>10155909494</t>
  </si>
  <si>
    <t>LUANG APHAY</t>
  </si>
  <si>
    <t>10158172022</t>
  </si>
  <si>
    <t>RAGOT</t>
  </si>
  <si>
    <t>10157263959</t>
  </si>
  <si>
    <t>PIGNOT</t>
  </si>
  <si>
    <t>Kéo</t>
  </si>
  <si>
    <t>10110357991</t>
  </si>
  <si>
    <t>MENANT</t>
  </si>
  <si>
    <t>10157259717</t>
  </si>
  <si>
    <t>EDWIGE</t>
  </si>
  <si>
    <t>10157321553</t>
  </si>
  <si>
    <t>CAUDOUX</t>
  </si>
  <si>
    <t>Raphael</t>
  </si>
  <si>
    <t>10156825237</t>
  </si>
  <si>
    <t>CHOQUEL</t>
  </si>
  <si>
    <t>DEMOULIN</t>
  </si>
  <si>
    <t>10157062481</t>
  </si>
  <si>
    <t>MINET</t>
  </si>
  <si>
    <t>Gabin</t>
  </si>
  <si>
    <t>10146424817</t>
  </si>
  <si>
    <t>FREMIT</t>
  </si>
  <si>
    <t>10074138292</t>
  </si>
  <si>
    <t>10156597891</t>
  </si>
  <si>
    <t>BOUHELIER</t>
  </si>
  <si>
    <t>10056659805</t>
  </si>
  <si>
    <t>RULLIER</t>
  </si>
  <si>
    <t>QUENTIN</t>
  </si>
  <si>
    <t>10078154193</t>
  </si>
  <si>
    <t>PRIGENT</t>
  </si>
  <si>
    <t>10024354155</t>
  </si>
  <si>
    <t>TERSIGUEL</t>
  </si>
  <si>
    <t>10014163701</t>
  </si>
  <si>
    <t>COLLARD</t>
  </si>
  <si>
    <t>10024337987</t>
  </si>
  <si>
    <t>MARONI</t>
  </si>
  <si>
    <t>10068664159</t>
  </si>
  <si>
    <t>LUBIN</t>
  </si>
  <si>
    <t>Yllan</t>
  </si>
  <si>
    <t>10068663755</t>
  </si>
  <si>
    <t>10158587102</t>
  </si>
  <si>
    <t>IFOURAH</t>
  </si>
  <si>
    <t>Ilyesse</t>
  </si>
  <si>
    <t>10104588212</t>
  </si>
  <si>
    <t>HAUTECOEUR</t>
  </si>
  <si>
    <t>frederic</t>
  </si>
  <si>
    <t>10008038351</t>
  </si>
  <si>
    <t>VILLAIR</t>
  </si>
  <si>
    <t>10141276137</t>
  </si>
  <si>
    <t>MOUTON</t>
  </si>
  <si>
    <t>10157823024</t>
  </si>
  <si>
    <t>10026316686</t>
  </si>
  <si>
    <t>PERROT</t>
  </si>
  <si>
    <t>10160581864</t>
  </si>
  <si>
    <t>DE GRAMMONT</t>
  </si>
  <si>
    <t>JACQUET</t>
  </si>
  <si>
    <t>10024355165</t>
  </si>
  <si>
    <t>BIDEAU</t>
  </si>
  <si>
    <t>VANHOUTTE</t>
  </si>
  <si>
    <t>10158553049</t>
  </si>
  <si>
    <t>BIOTA</t>
  </si>
  <si>
    <t>Alessandro</t>
  </si>
  <si>
    <t>10026317801</t>
  </si>
  <si>
    <t>10024657885</t>
  </si>
  <si>
    <t>HOUDOUIN</t>
  </si>
  <si>
    <t>10158112206</t>
  </si>
  <si>
    <t>10003081651</t>
  </si>
  <si>
    <t>NARI</t>
  </si>
  <si>
    <t>10065763657</t>
  </si>
  <si>
    <t>Matheo</t>
  </si>
  <si>
    <t>10066460845</t>
  </si>
  <si>
    <t>CLERE</t>
  </si>
  <si>
    <t>Serge Emilien</t>
  </si>
  <si>
    <t>10070001850</t>
  </si>
  <si>
    <t>10024367794</t>
  </si>
  <si>
    <t>QUINTANA</t>
  </si>
  <si>
    <t>10157061774</t>
  </si>
  <si>
    <t>CORDEIRO</t>
  </si>
  <si>
    <t>10025568069</t>
  </si>
  <si>
    <t>DECOMBE</t>
  </si>
  <si>
    <t>10157448057</t>
  </si>
  <si>
    <t>MAXIN</t>
  </si>
  <si>
    <t>Lou</t>
  </si>
  <si>
    <t>10025368514</t>
  </si>
  <si>
    <t>HADID</t>
  </si>
  <si>
    <t>10065920978</t>
  </si>
  <si>
    <t>LAIRE</t>
  </si>
  <si>
    <t>Celio</t>
  </si>
  <si>
    <t>10157777150</t>
  </si>
  <si>
    <t>GABOYARD</t>
  </si>
  <si>
    <t>10145826245</t>
  </si>
  <si>
    <t>Nathaël</t>
  </si>
  <si>
    <t>10120622615</t>
  </si>
  <si>
    <t>PLANTEBLAT</t>
  </si>
  <si>
    <t>10025944147</t>
  </si>
  <si>
    <t>LETELLIER</t>
  </si>
  <si>
    <t>10024469242</t>
  </si>
  <si>
    <t>DELVALLE</t>
  </si>
  <si>
    <t>Côme</t>
  </si>
  <si>
    <t>10155762984</t>
  </si>
  <si>
    <t>MANI</t>
  </si>
  <si>
    <t>10087785687</t>
  </si>
  <si>
    <t>GOUPIL</t>
  </si>
  <si>
    <t>Jules</t>
  </si>
  <si>
    <t>10024331422</t>
  </si>
  <si>
    <t>CHARLOT</t>
  </si>
  <si>
    <t>10156361253</t>
  </si>
  <si>
    <t>10123199882</t>
  </si>
  <si>
    <t>BINDEL</t>
  </si>
  <si>
    <t>10157321351</t>
  </si>
  <si>
    <t>CAILLARD</t>
  </si>
  <si>
    <t>Hugues</t>
  </si>
  <si>
    <t>10156670138</t>
  </si>
  <si>
    <t>10157591335</t>
  </si>
  <si>
    <t>REGEREAU</t>
  </si>
  <si>
    <t>10157062784</t>
  </si>
  <si>
    <t>GAMELIN</t>
  </si>
  <si>
    <t>10104248712</t>
  </si>
  <si>
    <t>CUVILLIER</t>
  </si>
  <si>
    <t>10023569970</t>
  </si>
  <si>
    <t>10161051407</t>
  </si>
  <si>
    <t>STEPHAN</t>
  </si>
  <si>
    <t>10113848880</t>
  </si>
  <si>
    <t>POULAIN</t>
  </si>
  <si>
    <t>Evan</t>
  </si>
  <si>
    <t>10108600675</t>
  </si>
  <si>
    <t>MAEDER</t>
  </si>
  <si>
    <t>10157593860</t>
  </si>
  <si>
    <t>LHUILLIER</t>
  </si>
  <si>
    <t>10134209584</t>
  </si>
  <si>
    <t>GRANTHIL</t>
  </si>
  <si>
    <t>Antonin</t>
  </si>
  <si>
    <t>10071526770</t>
  </si>
  <si>
    <t>LAFFET</t>
  </si>
  <si>
    <t>10155764503</t>
  </si>
  <si>
    <t>DE COSNAC</t>
  </si>
  <si>
    <t>Timothée</t>
  </si>
  <si>
    <t>10069167852</t>
  </si>
  <si>
    <t>10123320831</t>
  </si>
  <si>
    <t>BELLI</t>
  </si>
  <si>
    <t>Dino</t>
  </si>
  <si>
    <t>10155671341</t>
  </si>
  <si>
    <t>ESPARGILHE</t>
  </si>
  <si>
    <t>10024524109</t>
  </si>
  <si>
    <t>LESNE</t>
  </si>
  <si>
    <t>Elodie</t>
  </si>
  <si>
    <t>10157330546</t>
  </si>
  <si>
    <t>SARABIA</t>
  </si>
  <si>
    <t>10024321722</t>
  </si>
  <si>
    <t>MERET</t>
  </si>
  <si>
    <t>10025382658</t>
  </si>
  <si>
    <t>VAXELAIRE</t>
  </si>
  <si>
    <t>10156180993</t>
  </si>
  <si>
    <t>Rachelle</t>
  </si>
  <si>
    <t>10024330513</t>
  </si>
  <si>
    <t>10121319092</t>
  </si>
  <si>
    <t>PINEL</t>
  </si>
  <si>
    <t>10156326800</t>
  </si>
  <si>
    <t>10126926504</t>
  </si>
  <si>
    <t>OLIVEIRA</t>
  </si>
  <si>
    <t>10085346543</t>
  </si>
  <si>
    <t>SARTORI</t>
  </si>
  <si>
    <t>10101347196</t>
  </si>
  <si>
    <t>GAUTHE</t>
  </si>
  <si>
    <t>10156299013</t>
  </si>
  <si>
    <t>10158019953</t>
  </si>
  <si>
    <t>SOUET</t>
  </si>
  <si>
    <t>10133208868</t>
  </si>
  <si>
    <t>BENCHADI</t>
  </si>
  <si>
    <t>Iliana</t>
  </si>
  <si>
    <t>10156490888</t>
  </si>
  <si>
    <t>LABOUR</t>
  </si>
  <si>
    <t>ERAUD</t>
  </si>
  <si>
    <t>10082853845</t>
  </si>
  <si>
    <t>OREAC</t>
  </si>
  <si>
    <t>10155882216</t>
  </si>
  <si>
    <t>10027654074</t>
  </si>
  <si>
    <t>BOUHEY</t>
  </si>
  <si>
    <t>10154045579</t>
  </si>
  <si>
    <t>MIRLAND</t>
  </si>
  <si>
    <t>10024446105</t>
  </si>
  <si>
    <t>JEANNOT</t>
  </si>
  <si>
    <t>Jean Baptiste</t>
  </si>
  <si>
    <t>10148125650</t>
  </si>
  <si>
    <t>10027190696</t>
  </si>
  <si>
    <t>10127655216</t>
  </si>
  <si>
    <t>PETITFOURG</t>
  </si>
  <si>
    <t>10157506863</t>
  </si>
  <si>
    <t>LASSONDE</t>
  </si>
  <si>
    <t>10058535743</t>
  </si>
  <si>
    <t>LALLEMENT</t>
  </si>
  <si>
    <t>Emile</t>
  </si>
  <si>
    <t>10158871129</t>
  </si>
  <si>
    <t>BOY</t>
  </si>
  <si>
    <t>10103784526</t>
  </si>
  <si>
    <t>FOUQUES</t>
  </si>
  <si>
    <t>10072834250</t>
  </si>
  <si>
    <t>ARLAUD</t>
  </si>
  <si>
    <t>10137914277</t>
  </si>
  <si>
    <t>Agathe</t>
  </si>
  <si>
    <t>10138174763</t>
  </si>
  <si>
    <t>LESHAURIES</t>
  </si>
  <si>
    <t>10121644751</t>
  </si>
  <si>
    <t>DUMONTIER</t>
  </si>
  <si>
    <t>10026401259</t>
  </si>
  <si>
    <t>DEPLANQUE</t>
  </si>
  <si>
    <t>10158314892</t>
  </si>
  <si>
    <t>PEPOLI</t>
  </si>
  <si>
    <t>10156825035</t>
  </si>
  <si>
    <t>BOURRELIER</t>
  </si>
  <si>
    <t>10159186377</t>
  </si>
  <si>
    <t>HUREL</t>
  </si>
  <si>
    <t>Virginie</t>
  </si>
  <si>
    <t>10152419316</t>
  </si>
  <si>
    <t>SAUTRAU</t>
  </si>
  <si>
    <t>10157322260</t>
  </si>
  <si>
    <t>PARMENTIER</t>
  </si>
  <si>
    <t>10025944046</t>
  </si>
  <si>
    <t>DOLATABADI</t>
  </si>
  <si>
    <t>Anne Sophie</t>
  </si>
  <si>
    <t>10157594163</t>
  </si>
  <si>
    <t>NASCIMENTO</t>
  </si>
  <si>
    <t>10099118624</t>
  </si>
  <si>
    <t>LOBRE</t>
  </si>
  <si>
    <t>Gerard</t>
  </si>
  <si>
    <t>10157591133</t>
  </si>
  <si>
    <t>LIU</t>
  </si>
  <si>
    <t>Yingyi</t>
  </si>
  <si>
    <t>LECLERC</t>
  </si>
  <si>
    <t>10157963571</t>
  </si>
  <si>
    <t>DECUYPERE</t>
  </si>
  <si>
    <t>10157138364</t>
  </si>
  <si>
    <t>VAINQUEUR</t>
  </si>
  <si>
    <t>10160330371</t>
  </si>
  <si>
    <t>FERBOURS</t>
  </si>
  <si>
    <t>10054189234</t>
  </si>
  <si>
    <t>10159283579</t>
  </si>
  <si>
    <t>VILLERET</t>
  </si>
  <si>
    <t>Salomon</t>
  </si>
  <si>
    <t>10026509474</t>
  </si>
  <si>
    <t>CORBIERE</t>
  </si>
  <si>
    <t>10161145979</t>
  </si>
  <si>
    <t>BACLET</t>
  </si>
  <si>
    <t>10025940511</t>
  </si>
  <si>
    <t>PTAK</t>
  </si>
  <si>
    <t>10158800805</t>
  </si>
  <si>
    <t>KOCICA</t>
  </si>
  <si>
    <t>Estelle</t>
  </si>
  <si>
    <t>Elsa</t>
  </si>
  <si>
    <t>10054710004</t>
  </si>
  <si>
    <t>ANDRE</t>
  </si>
  <si>
    <t>10159283478</t>
  </si>
  <si>
    <t>10159283680</t>
  </si>
  <si>
    <t>DECLERCQ</t>
  </si>
  <si>
    <t>10141833582</t>
  </si>
  <si>
    <t>Carine</t>
  </si>
  <si>
    <t>Eléonore</t>
  </si>
  <si>
    <t>10157263454</t>
  </si>
  <si>
    <t>ORAIN</t>
  </si>
  <si>
    <t>France</t>
  </si>
  <si>
    <t>10024491874</t>
  </si>
  <si>
    <t>AMIET</t>
  </si>
  <si>
    <t>10054198429</t>
  </si>
  <si>
    <t>FERNANDEZ</t>
  </si>
  <si>
    <t>10013269984</t>
  </si>
  <si>
    <t>RENAUDIN</t>
  </si>
  <si>
    <t>10157770076</t>
  </si>
  <si>
    <t>10158834955</t>
  </si>
  <si>
    <t>VIALLE</t>
  </si>
  <si>
    <t>10135307506</t>
  </si>
  <si>
    <t>HAMZA</t>
  </si>
  <si>
    <t>Abdelaziz</t>
  </si>
  <si>
    <t>10158834147</t>
  </si>
  <si>
    <t>CHERRIDI</t>
  </si>
  <si>
    <t>10156599006</t>
  </si>
  <si>
    <t>GONARD</t>
  </si>
  <si>
    <t>10157062279</t>
  </si>
  <si>
    <t>TRASTOUR</t>
  </si>
  <si>
    <t>10156825540</t>
  </si>
  <si>
    <t>HERVÉ</t>
  </si>
  <si>
    <t>10157322462</t>
  </si>
  <si>
    <t>10161026852</t>
  </si>
  <si>
    <t>STANKOVIC</t>
  </si>
  <si>
    <t>Filip</t>
  </si>
  <si>
    <t>10157062683</t>
  </si>
  <si>
    <t>LEVESQUE</t>
  </si>
  <si>
    <t>10156670643</t>
  </si>
  <si>
    <t>MUGNIER</t>
  </si>
  <si>
    <t>10024889978</t>
  </si>
  <si>
    <t>PEREIRA MARTINS</t>
  </si>
  <si>
    <t>10130242587</t>
  </si>
  <si>
    <t>MARICHAL</t>
  </si>
  <si>
    <t>Loik</t>
  </si>
  <si>
    <t>10026132386</t>
  </si>
  <si>
    <t>ARAB</t>
  </si>
  <si>
    <t>Arezki</t>
  </si>
  <si>
    <t>10157876978</t>
  </si>
  <si>
    <t>PINON</t>
  </si>
  <si>
    <t>10135563039</t>
  </si>
  <si>
    <t>PANNIER</t>
  </si>
  <si>
    <t>10157770581</t>
  </si>
  <si>
    <t>SIRE</t>
  </si>
  <si>
    <t>10024795204</t>
  </si>
  <si>
    <t>RICHER</t>
  </si>
  <si>
    <t>NAEL</t>
  </si>
  <si>
    <t>10158115640</t>
  </si>
  <si>
    <t>TOURRIER</t>
  </si>
  <si>
    <t>10025106210</t>
  </si>
  <si>
    <t>10093044000</t>
  </si>
  <si>
    <t>10159137069</t>
  </si>
  <si>
    <t>CHABOCHE</t>
  </si>
  <si>
    <t>10024988800</t>
  </si>
  <si>
    <t>TYBURN</t>
  </si>
  <si>
    <t>10161385348</t>
  </si>
  <si>
    <t>JORDAN</t>
  </si>
  <si>
    <t>10024313739</t>
  </si>
  <si>
    <t>DROLLEE</t>
  </si>
  <si>
    <t>10155908686</t>
  </si>
  <si>
    <t>AUDARD</t>
  </si>
  <si>
    <t>10160994722</t>
  </si>
  <si>
    <t>10026073681</t>
  </si>
  <si>
    <t>MARTIGNON</t>
  </si>
  <si>
    <t>10129742029</t>
  </si>
  <si>
    <t>MALESYS</t>
  </si>
  <si>
    <t>10133640722</t>
  </si>
  <si>
    <t>WITZER</t>
  </si>
  <si>
    <t>10085535893</t>
  </si>
  <si>
    <t>HYMONNET</t>
  </si>
  <si>
    <t>10100650012</t>
  </si>
  <si>
    <t>QUOIREZ</t>
  </si>
  <si>
    <t>10160777985</t>
  </si>
  <si>
    <t>DA SILVA SOARES</t>
  </si>
  <si>
    <t>Tiago</t>
  </si>
  <si>
    <t>10158797064</t>
  </si>
  <si>
    <t>AUBER</t>
  </si>
  <si>
    <t>10124061768</t>
  </si>
  <si>
    <t>CLYNCKEMAILLIE</t>
  </si>
  <si>
    <t>10156592235</t>
  </si>
  <si>
    <t>EON</t>
  </si>
  <si>
    <t>10155959816</t>
  </si>
  <si>
    <t>FOSSATI</t>
  </si>
  <si>
    <t>10160463343</t>
  </si>
  <si>
    <t>DESROCHES</t>
  </si>
  <si>
    <t>10109937760</t>
  </si>
  <si>
    <t>CLERY</t>
  </si>
  <si>
    <t>10052269947</t>
  </si>
  <si>
    <t>DELAPLACE</t>
  </si>
  <si>
    <t>DELSART</t>
  </si>
  <si>
    <t>10157350148</t>
  </si>
  <si>
    <t>Inès</t>
  </si>
  <si>
    <t>10157966096</t>
  </si>
  <si>
    <t>ZELLNER</t>
  </si>
  <si>
    <t>10133182394</t>
  </si>
  <si>
    <t>MERIAUX</t>
  </si>
  <si>
    <t>10146349944</t>
  </si>
  <si>
    <t>BRETTE</t>
  </si>
  <si>
    <t>10069397521</t>
  </si>
  <si>
    <t>DE SALVO</t>
  </si>
  <si>
    <t>Mélanie</t>
  </si>
  <si>
    <t>10146410669</t>
  </si>
  <si>
    <t>CARDINAL</t>
  </si>
  <si>
    <t>10048763500</t>
  </si>
  <si>
    <t>10123380950</t>
  </si>
  <si>
    <t>PAGANO</t>
  </si>
  <si>
    <t>Nel</t>
  </si>
  <si>
    <t>10026125114</t>
  </si>
  <si>
    <t>LABARRE</t>
  </si>
  <si>
    <t>10004562216</t>
  </si>
  <si>
    <t>BOULAY</t>
  </si>
  <si>
    <t>10147202938</t>
  </si>
  <si>
    <t>MITY</t>
  </si>
  <si>
    <t>10155860792</t>
  </si>
  <si>
    <t>AUBARD</t>
  </si>
  <si>
    <t>Célia</t>
  </si>
  <si>
    <t>10110223003</t>
  </si>
  <si>
    <t>10144055791</t>
  </si>
  <si>
    <t>PINOY</t>
  </si>
  <si>
    <t>10122951928</t>
  </si>
  <si>
    <t>Christophe Paul</t>
  </si>
  <si>
    <t>10003923531</t>
  </si>
  <si>
    <t>10076303214</t>
  </si>
  <si>
    <t>MASTROIANNI</t>
  </si>
  <si>
    <t>10068419134</t>
  </si>
  <si>
    <t>BOURSOT</t>
  </si>
  <si>
    <t>10161606125</t>
  </si>
  <si>
    <t>BRAZES</t>
  </si>
  <si>
    <t>Jordan</t>
  </si>
  <si>
    <t>10028331862</t>
  </si>
  <si>
    <t>ANDRY</t>
  </si>
  <si>
    <t>Antony</t>
  </si>
  <si>
    <t>10086520748</t>
  </si>
  <si>
    <t>CLUZET</t>
  </si>
  <si>
    <t>Geoffray</t>
  </si>
  <si>
    <t>10146491101</t>
  </si>
  <si>
    <t>ZOUHAIR</t>
  </si>
  <si>
    <t>Ilias</t>
  </si>
  <si>
    <t>10134976187</t>
  </si>
  <si>
    <t>LAUTHIER</t>
  </si>
  <si>
    <t>10027553640</t>
  </si>
  <si>
    <t>PRESTAT</t>
  </si>
  <si>
    <t>10147090073</t>
  </si>
  <si>
    <t>Gauthier</t>
  </si>
  <si>
    <t>10125570322</t>
  </si>
  <si>
    <t>10147090174</t>
  </si>
  <si>
    <t>TOSTAIN</t>
  </si>
  <si>
    <t>10087544403</t>
  </si>
  <si>
    <t>CHALAND</t>
  </si>
  <si>
    <t>10028126041</t>
  </si>
  <si>
    <t>FRANCIS GAIGNEUX</t>
  </si>
  <si>
    <t>10122612226</t>
  </si>
  <si>
    <t>BARRIER LELOT</t>
  </si>
  <si>
    <t>10156989127</t>
  </si>
  <si>
    <t>10117275206</t>
  </si>
  <si>
    <t>Valérie</t>
  </si>
  <si>
    <t>10146350146</t>
  </si>
  <si>
    <t>DAVESNE</t>
  </si>
  <si>
    <t>10027884652</t>
  </si>
  <si>
    <t>CORNIL</t>
  </si>
  <si>
    <t>10157439165</t>
  </si>
  <si>
    <t>JARRIGEON</t>
  </si>
  <si>
    <t>10028007924</t>
  </si>
  <si>
    <t>PARBATTIAH</t>
  </si>
  <si>
    <t>Jose</t>
  </si>
  <si>
    <t>10087618464</t>
  </si>
  <si>
    <t>10091513723</t>
  </si>
  <si>
    <t>10072265081</t>
  </si>
  <si>
    <t>DESTREL</t>
  </si>
  <si>
    <t>10025541191</t>
  </si>
  <si>
    <t>Raoul</t>
  </si>
  <si>
    <t>10025621421</t>
  </si>
  <si>
    <t>10123516548</t>
  </si>
  <si>
    <t>DESBOEUFS</t>
  </si>
  <si>
    <t>10135073389</t>
  </si>
  <si>
    <t>10060079861</t>
  </si>
  <si>
    <t>BILLOT MORNET</t>
  </si>
  <si>
    <t>10149440406</t>
  </si>
  <si>
    <t>ORDONEZ</t>
  </si>
  <si>
    <t>10159028955</t>
  </si>
  <si>
    <t>MELCHIOR</t>
  </si>
  <si>
    <t>10025875843</t>
  </si>
  <si>
    <t>DAUDET</t>
  </si>
  <si>
    <t>10027402682</t>
  </si>
  <si>
    <t>RODRIGUEZ</t>
  </si>
  <si>
    <t>10128474359</t>
  </si>
  <si>
    <t>MIRBEAU</t>
  </si>
  <si>
    <t>10100258473</t>
  </si>
  <si>
    <t>LAURET</t>
  </si>
  <si>
    <t>JILDAS</t>
  </si>
  <si>
    <t>10161250255</t>
  </si>
  <si>
    <t>CORBEAUX</t>
  </si>
  <si>
    <t>10100252817</t>
  </si>
  <si>
    <t>SCACCO</t>
  </si>
  <si>
    <t>BASTIEN</t>
  </si>
  <si>
    <t>10098937455</t>
  </si>
  <si>
    <t>ETHAN</t>
  </si>
  <si>
    <t>10086521253</t>
  </si>
  <si>
    <t>DESPUJOLS</t>
  </si>
  <si>
    <t>10126803939</t>
  </si>
  <si>
    <t>BARTON</t>
  </si>
  <si>
    <t>Lynsey</t>
  </si>
  <si>
    <t>10146766438</t>
  </si>
  <si>
    <t>HENIN</t>
  </si>
  <si>
    <t>Alyzée</t>
  </si>
  <si>
    <t>10100381341</t>
  </si>
  <si>
    <t>BERRI</t>
  </si>
  <si>
    <t>10012183786</t>
  </si>
  <si>
    <t>CRENEL</t>
  </si>
  <si>
    <t>10053808510</t>
  </si>
  <si>
    <t>Roméo</t>
  </si>
  <si>
    <t>10072592255</t>
  </si>
  <si>
    <t>BIDENNE</t>
  </si>
  <si>
    <t>10145312549</t>
  </si>
  <si>
    <t>DALBOSCO</t>
  </si>
  <si>
    <t>10122554329</t>
  </si>
  <si>
    <t>PERNOT</t>
  </si>
  <si>
    <t>10072423820</t>
  </si>
  <si>
    <t>GANIVET</t>
  </si>
  <si>
    <t>10026327396</t>
  </si>
  <si>
    <t>CASTILLO</t>
  </si>
  <si>
    <t>10064745359</t>
  </si>
  <si>
    <t>10100378614</t>
  </si>
  <si>
    <t>MIRAVAL DONATE</t>
  </si>
  <si>
    <t>10025959507</t>
  </si>
  <si>
    <t>BROZILLE</t>
  </si>
  <si>
    <t>10102563740</t>
  </si>
  <si>
    <t>10155860994</t>
  </si>
  <si>
    <t>DARBEAU</t>
  </si>
  <si>
    <t>10069396814</t>
  </si>
  <si>
    <t>10134019022</t>
  </si>
  <si>
    <t>DANJOY</t>
  </si>
  <si>
    <t>10146095522</t>
  </si>
  <si>
    <t>BRIAND</t>
  </si>
  <si>
    <t>Mathéo</t>
  </si>
  <si>
    <t>10068016077</t>
  </si>
  <si>
    <t>RAULOT</t>
  </si>
  <si>
    <t>10072272559</t>
  </si>
  <si>
    <t>GAUTHIER</t>
  </si>
  <si>
    <t>10056574828</t>
  </si>
  <si>
    <t>CORDELLIER</t>
  </si>
  <si>
    <t>10122191890</t>
  </si>
  <si>
    <t>VITTI</t>
  </si>
  <si>
    <t>10024338189</t>
  </si>
  <si>
    <t>CORBEAU</t>
  </si>
  <si>
    <t>10154045680</t>
  </si>
  <si>
    <t>MOLARD</t>
  </si>
  <si>
    <t>Mattéo</t>
  </si>
  <si>
    <t>10024741751</t>
  </si>
  <si>
    <t>CARREIRA</t>
  </si>
  <si>
    <t>10027025695</t>
  </si>
  <si>
    <t>Mario</t>
  </si>
  <si>
    <t>10011880763</t>
  </si>
  <si>
    <t>FROMONT</t>
  </si>
  <si>
    <t>10069397723</t>
  </si>
  <si>
    <t>10004653960</t>
  </si>
  <si>
    <t>DE NANTES</t>
  </si>
  <si>
    <t>FINOT</t>
  </si>
  <si>
    <t>10024337381</t>
  </si>
  <si>
    <t>Esterel</t>
  </si>
  <si>
    <t>10024839256</t>
  </si>
  <si>
    <t>BROCHOT</t>
  </si>
  <si>
    <t>10004635873</t>
  </si>
  <si>
    <t>CHABOT</t>
  </si>
  <si>
    <t>10126832029</t>
  </si>
  <si>
    <t>VALLÉE</t>
  </si>
  <si>
    <t>10121317880</t>
  </si>
  <si>
    <t>LEDUC</t>
  </si>
  <si>
    <t>RAT</t>
  </si>
  <si>
    <t>Caroline</t>
  </si>
  <si>
    <t>10095244280</t>
  </si>
  <si>
    <t>PASTEL</t>
  </si>
  <si>
    <t>Raymonde</t>
  </si>
  <si>
    <t>10147350963</t>
  </si>
  <si>
    <t>10056111046</t>
  </si>
  <si>
    <t>MIGAUD</t>
  </si>
  <si>
    <t>10151654834</t>
  </si>
  <si>
    <t>COTÉ</t>
  </si>
  <si>
    <t>10109792361</t>
  </si>
  <si>
    <t>DUFOUR</t>
  </si>
  <si>
    <t>Jean William Marie</t>
  </si>
  <si>
    <t>10145992963</t>
  </si>
  <si>
    <t>BOUMENDJEL</t>
  </si>
  <si>
    <t>Meriem</t>
  </si>
  <si>
    <t>10157876574</t>
  </si>
  <si>
    <t>10157261333</t>
  </si>
  <si>
    <t>LEMPKE</t>
  </si>
  <si>
    <t>Sarah</t>
  </si>
  <si>
    <t>10157996816</t>
  </si>
  <si>
    <t>VAN HOUTRYVE</t>
  </si>
  <si>
    <t>10157770177</t>
  </si>
  <si>
    <t>RODRIGUES CAZE</t>
  </si>
  <si>
    <t>Yuri</t>
  </si>
  <si>
    <t>10113735716</t>
  </si>
  <si>
    <t>CASTILLO LOPEZ</t>
  </si>
  <si>
    <t>Andrea</t>
  </si>
  <si>
    <t>10152407491</t>
  </si>
  <si>
    <t>MARSHALL CROSS</t>
  </si>
  <si>
    <t>10161146181</t>
  </si>
  <si>
    <t>TOWNE</t>
  </si>
  <si>
    <t>Susannah</t>
  </si>
  <si>
    <t>10157769975</t>
  </si>
  <si>
    <t>ARROUME</t>
  </si>
  <si>
    <t>Riccardo</t>
  </si>
  <si>
    <t>10157505348</t>
  </si>
  <si>
    <t>BERLUCCHI</t>
  </si>
  <si>
    <t>Stefano</t>
  </si>
  <si>
    <t>10158231535</t>
  </si>
  <si>
    <t>Gianni</t>
  </si>
  <si>
    <t>10161133754</t>
  </si>
  <si>
    <t>PALMEIRÃO</t>
  </si>
  <si>
    <t>10070831202</t>
  </si>
  <si>
    <t>GONCALVES</t>
  </si>
  <si>
    <t>10003047501</t>
  </si>
  <si>
    <t>THIAM</t>
  </si>
  <si>
    <t>El Hadji Malick</t>
  </si>
  <si>
    <t>10006678432</t>
  </si>
  <si>
    <t>DIOP</t>
  </si>
  <si>
    <t>Baye Mor</t>
  </si>
  <si>
    <t>10145732679</t>
  </si>
  <si>
    <t>BAROUNI</t>
  </si>
  <si>
    <t>Selsabil</t>
  </si>
  <si>
    <t>TEAM ALL CYCLES MEAUX</t>
  </si>
  <si>
    <t>USM VILLEPARISIS</t>
  </si>
  <si>
    <t>THE PUNCHERS CLUB</t>
  </si>
  <si>
    <t>AS MEUDON CYCLOSPORT COMPETITION</t>
  </si>
  <si>
    <t>OC GIF VTT</t>
  </si>
  <si>
    <t>AVENIR SURVILLIERS VTT LA HARDE</t>
  </si>
  <si>
    <t>CLOCA CYCLE</t>
  </si>
  <si>
    <t>TEAM VTT MAISSE</t>
  </si>
  <si>
    <t>US DOMONT CYCLISME</t>
  </si>
  <si>
    <t>THOMERY VTT</t>
  </si>
  <si>
    <t>LES SANGLIERS VEXIN VTT</t>
  </si>
  <si>
    <t>BMX LES CLAYES SOUS BOIS</t>
  </si>
  <si>
    <t>20000009202</t>
  </si>
  <si>
    <t>20100015500</t>
  </si>
  <si>
    <t>20230137271</t>
  </si>
  <si>
    <t>20110000394</t>
  </si>
  <si>
    <t>20250198392</t>
  </si>
  <si>
    <t>20180020556</t>
  </si>
  <si>
    <t>19970050723</t>
  </si>
  <si>
    <t>19970049178</t>
  </si>
  <si>
    <t>20250201174</t>
  </si>
  <si>
    <t>20240152085</t>
  </si>
  <si>
    <t>20250188979</t>
  </si>
  <si>
    <t>20150021522</t>
  </si>
  <si>
    <t>20110001776</t>
  </si>
  <si>
    <t>19970052912</t>
  </si>
  <si>
    <t>20230133366</t>
  </si>
  <si>
    <t>20060005884</t>
  </si>
  <si>
    <t>20180023707</t>
  </si>
  <si>
    <t>20000014007</t>
  </si>
  <si>
    <t>19990001672</t>
  </si>
  <si>
    <t>19990000789</t>
  </si>
  <si>
    <t>20160014353</t>
  </si>
  <si>
    <t>20250180078</t>
  </si>
  <si>
    <t>20030005681</t>
  </si>
  <si>
    <t>20230136239</t>
  </si>
  <si>
    <t>19970052280</t>
  </si>
  <si>
    <t>19970054112</t>
  </si>
  <si>
    <t>20250198837</t>
  </si>
  <si>
    <t>20250200324</t>
  </si>
  <si>
    <t>20250198429</t>
  </si>
  <si>
    <t>20230139528</t>
  </si>
  <si>
    <t>20250201599</t>
  </si>
  <si>
    <t>20190023391</t>
  </si>
  <si>
    <t>20250186544</t>
  </si>
  <si>
    <t>20250200666</t>
  </si>
  <si>
    <t>20250190610</t>
  </si>
  <si>
    <t>20170019024</t>
  </si>
  <si>
    <t>20250189496</t>
  </si>
  <si>
    <t>20210085046</t>
  </si>
  <si>
    <t>20230145187</t>
  </si>
  <si>
    <t>19970049946</t>
  </si>
  <si>
    <t>20030011881</t>
  </si>
  <si>
    <t>20150017108</t>
  </si>
  <si>
    <t>20220112280</t>
  </si>
  <si>
    <t>20220117317</t>
  </si>
  <si>
    <t>20180024238</t>
  </si>
  <si>
    <t>20250201229</t>
  </si>
  <si>
    <t>20250201291</t>
  </si>
  <si>
    <t>20250198671</t>
  </si>
  <si>
    <t>19970054173</t>
  </si>
  <si>
    <t>19970052913</t>
  </si>
  <si>
    <t>20030008375</t>
  </si>
  <si>
    <t>20250180323</t>
  </si>
  <si>
    <t>19980016300</t>
  </si>
  <si>
    <t>20250189440</t>
  </si>
  <si>
    <t>20210072612</t>
  </si>
  <si>
    <t>20250193405</t>
  </si>
  <si>
    <t>20090003746</t>
  </si>
  <si>
    <t>20110001143</t>
  </si>
  <si>
    <t>20250194459</t>
  </si>
  <si>
    <t>20240162058</t>
  </si>
  <si>
    <t>20100014730</t>
  </si>
  <si>
    <t>20250185252</t>
  </si>
  <si>
    <t>20080012834</t>
  </si>
  <si>
    <t>20100014975</t>
  </si>
  <si>
    <t>19970054761</t>
  </si>
  <si>
    <t>19970061180</t>
  </si>
  <si>
    <t>19970052565</t>
  </si>
  <si>
    <t>20110020015</t>
  </si>
  <si>
    <t>20070001177</t>
  </si>
  <si>
    <t>20250199259</t>
  </si>
  <si>
    <t>20200051266</t>
  </si>
  <si>
    <t>20040019515</t>
  </si>
  <si>
    <t>20230144345</t>
  </si>
  <si>
    <t>20250196398</t>
  </si>
  <si>
    <t>20110012715</t>
  </si>
  <si>
    <t>20250202483</t>
  </si>
  <si>
    <t>19970056626</t>
  </si>
  <si>
    <t>19970054863</t>
  </si>
  <si>
    <t>20250199792</t>
  </si>
  <si>
    <t>20110012862</t>
  </si>
  <si>
    <t>19980016330</t>
  </si>
  <si>
    <t>20100011417</t>
  </si>
  <si>
    <t>19970051766</t>
  </si>
  <si>
    <t>20140037411</t>
  </si>
  <si>
    <t>20160020471</t>
  </si>
  <si>
    <t>19970056027</t>
  </si>
  <si>
    <t>19970056430</t>
  </si>
  <si>
    <t>20150013053</t>
  </si>
  <si>
    <t>20060024656</t>
  </si>
  <si>
    <t>20250196010</t>
  </si>
  <si>
    <t>20050014033</t>
  </si>
  <si>
    <t>20170003702</t>
  </si>
  <si>
    <t>20250197806</t>
  </si>
  <si>
    <t>20240159992</t>
  </si>
  <si>
    <t>20220087880</t>
  </si>
  <si>
    <t>20090013571</t>
  </si>
  <si>
    <t>19970072269</t>
  </si>
  <si>
    <t>20250179369</t>
  </si>
  <si>
    <t>20030002821</t>
  </si>
  <si>
    <t>19970051818</t>
  </si>
  <si>
    <t>20240158770</t>
  </si>
  <si>
    <t>20220091459</t>
  </si>
  <si>
    <t>20250194790</t>
  </si>
  <si>
    <t>20250191232</t>
  </si>
  <si>
    <t>20140032958</t>
  </si>
  <si>
    <t>20250193932</t>
  </si>
  <si>
    <t>20200039917</t>
  </si>
  <si>
    <t>20120027648</t>
  </si>
  <si>
    <t>20250202014</t>
  </si>
  <si>
    <t>20210080086</t>
  </si>
  <si>
    <t>20240171394</t>
  </si>
  <si>
    <t>20210063401</t>
  </si>
  <si>
    <t>20250187401</t>
  </si>
  <si>
    <t>20230127480</t>
  </si>
  <si>
    <t>20180003210</t>
  </si>
  <si>
    <t>20040001453</t>
  </si>
  <si>
    <t>20180008666</t>
  </si>
  <si>
    <t>20220107952</t>
  </si>
  <si>
    <t>19980016210</t>
  </si>
  <si>
    <t>19970081033</t>
  </si>
  <si>
    <t>20250181096</t>
  </si>
  <si>
    <t>19970050134</t>
  </si>
  <si>
    <t>20050015938</t>
  </si>
  <si>
    <t>20250187486</t>
  </si>
  <si>
    <t>19970051685</t>
  </si>
  <si>
    <t>20220097880</t>
  </si>
  <si>
    <t>19990000775</t>
  </si>
  <si>
    <t>19990025073</t>
  </si>
  <si>
    <t>19970051820</t>
  </si>
  <si>
    <t>19970054078</t>
  </si>
  <si>
    <t>20250185415</t>
  </si>
  <si>
    <t>19970056355</t>
  </si>
  <si>
    <t>20230124776</t>
  </si>
  <si>
    <t>19980014246</t>
  </si>
  <si>
    <t>20250198758</t>
  </si>
  <si>
    <t>19970051662</t>
  </si>
  <si>
    <t>20250178588</t>
  </si>
  <si>
    <t>20150021283</t>
  </si>
  <si>
    <t>19970052580</t>
  </si>
  <si>
    <t>19970069630</t>
  </si>
  <si>
    <t>20240167108</t>
  </si>
  <si>
    <t>20140046880</t>
  </si>
  <si>
    <t>20080006919</t>
  </si>
  <si>
    <t>20250196177</t>
  </si>
  <si>
    <t>20120021241</t>
  </si>
  <si>
    <t>20250196787</t>
  </si>
  <si>
    <t>19970050814</t>
  </si>
  <si>
    <t>20180017211</t>
  </si>
  <si>
    <t>20230140849</t>
  </si>
  <si>
    <t>20230133775</t>
  </si>
  <si>
    <t>20050007145</t>
  </si>
  <si>
    <t>20110022474</t>
  </si>
  <si>
    <t>20250198953</t>
  </si>
  <si>
    <t>20250191889</t>
  </si>
  <si>
    <t>20250195885</t>
  </si>
  <si>
    <t>20000003918</t>
  </si>
  <si>
    <t>20250186094</t>
  </si>
  <si>
    <t>20090013566</t>
  </si>
  <si>
    <t>20250197160</t>
  </si>
  <si>
    <t>20200040964</t>
  </si>
  <si>
    <t>20250193166</t>
  </si>
  <si>
    <t>20250194313</t>
  </si>
  <si>
    <t>20250193720</t>
  </si>
  <si>
    <t>20250193965</t>
  </si>
  <si>
    <t>20020010779</t>
  </si>
  <si>
    <t>20110003050</t>
  </si>
  <si>
    <t>20120010100</t>
  </si>
  <si>
    <t>20250200655</t>
  </si>
  <si>
    <t>20090013073</t>
  </si>
  <si>
    <t>20250196716</t>
  </si>
  <si>
    <t>20170021334</t>
  </si>
  <si>
    <t>20000010209</t>
  </si>
  <si>
    <t>20250201020</t>
  </si>
  <si>
    <t>20230144772</t>
  </si>
  <si>
    <t>20250190994</t>
  </si>
  <si>
    <t>19970075938</t>
  </si>
  <si>
    <t>20080016084</t>
  </si>
  <si>
    <t>20050000491</t>
  </si>
  <si>
    <t>20110018098</t>
  </si>
  <si>
    <t>20250191465</t>
  </si>
  <si>
    <t>20230133656</t>
  </si>
  <si>
    <t>20230127808</t>
  </si>
  <si>
    <t>20250189283</t>
  </si>
  <si>
    <t>20250194140</t>
  </si>
  <si>
    <t>20250186430</t>
  </si>
  <si>
    <t>20250188277</t>
  </si>
  <si>
    <t>20250190373</t>
  </si>
  <si>
    <t>20060006389</t>
  </si>
  <si>
    <t>20250186049</t>
  </si>
  <si>
    <t>20000020809</t>
  </si>
  <si>
    <t>20010016238</t>
  </si>
  <si>
    <t>20100014731</t>
  </si>
  <si>
    <t>20250190435</t>
  </si>
  <si>
    <t>19970051212</t>
  </si>
  <si>
    <t>20250193030</t>
  </si>
  <si>
    <t>19990021312</t>
  </si>
  <si>
    <t>19970051997</t>
  </si>
  <si>
    <t>20030005460</t>
  </si>
  <si>
    <t>20020003235</t>
  </si>
  <si>
    <t>20240176783</t>
  </si>
  <si>
    <t>20010023874</t>
  </si>
  <si>
    <t>20040024653</t>
  </si>
  <si>
    <t>19970049254</t>
  </si>
  <si>
    <t>20250180621</t>
  </si>
  <si>
    <t>20030001875</t>
  </si>
  <si>
    <t>20100007664</t>
  </si>
  <si>
    <t>20090005430</t>
  </si>
  <si>
    <t>20230126911</t>
  </si>
  <si>
    <t>20230149595</t>
  </si>
  <si>
    <t>19970090406</t>
  </si>
  <si>
    <t>20020005205</t>
  </si>
  <si>
    <t>20000024416</t>
  </si>
  <si>
    <t>20250203289</t>
  </si>
  <si>
    <t>20250200394</t>
  </si>
  <si>
    <t>19990015175</t>
  </si>
  <si>
    <t>20250182555</t>
  </si>
  <si>
    <t>20240178088</t>
  </si>
  <si>
    <t>20230141499</t>
  </si>
  <si>
    <t>20210069701</t>
  </si>
  <si>
    <t>20250201408</t>
  </si>
  <si>
    <t>20030017454</t>
  </si>
  <si>
    <t>20250193508</t>
  </si>
  <si>
    <t>20090017289</t>
  </si>
  <si>
    <t>19980011453</t>
  </si>
  <si>
    <t>20240159103</t>
  </si>
  <si>
    <t>20250193688</t>
  </si>
  <si>
    <t>20120003869</t>
  </si>
  <si>
    <t>20240161364</t>
  </si>
  <si>
    <t>20220090206</t>
  </si>
  <si>
    <t>20170013783</t>
  </si>
  <si>
    <t>20210086989</t>
  </si>
  <si>
    <t>20100014029</t>
  </si>
  <si>
    <t>20040016609</t>
  </si>
  <si>
    <t>20240166291</t>
  </si>
  <si>
    <t>20000017479</t>
  </si>
  <si>
    <t>20050018479</t>
  </si>
  <si>
    <t>20210074660</t>
  </si>
  <si>
    <t>20180009518</t>
  </si>
  <si>
    <t>20230142666</t>
  </si>
  <si>
    <t>20220105980</t>
  </si>
  <si>
    <t>19970076668</t>
  </si>
  <si>
    <t>20180021579</t>
  </si>
  <si>
    <t>20170021435</t>
  </si>
  <si>
    <t>19970056890</t>
  </si>
  <si>
    <t>19970049267</t>
  </si>
  <si>
    <t>20250203377</t>
  </si>
  <si>
    <t>19970061921</t>
  </si>
  <si>
    <t>20100012035</t>
  </si>
  <si>
    <t>20170001497</t>
  </si>
  <si>
    <t>20090006244</t>
  </si>
  <si>
    <t>20220105382</t>
  </si>
  <si>
    <t>20230144931</t>
  </si>
  <si>
    <t>20240162887</t>
  </si>
  <si>
    <t>20210058080</t>
  </si>
  <si>
    <t>20230132920</t>
  </si>
  <si>
    <t>20200043940</t>
  </si>
  <si>
    <t>20150016054</t>
  </si>
  <si>
    <t>20210087007</t>
  </si>
  <si>
    <t>20240164573</t>
  </si>
  <si>
    <t>20220109837</t>
  </si>
  <si>
    <t>20240165190</t>
  </si>
  <si>
    <t>20210075508</t>
  </si>
  <si>
    <t>20190017036</t>
  </si>
  <si>
    <t>20160020399</t>
  </si>
  <si>
    <t>20130001701</t>
  </si>
  <si>
    <t>20220092469</t>
  </si>
  <si>
    <t>20250191361</t>
  </si>
  <si>
    <t>20210083813</t>
  </si>
  <si>
    <t>20240162252</t>
  </si>
  <si>
    <t>20240159463</t>
  </si>
  <si>
    <t>20180011312</t>
  </si>
  <si>
    <t>19970051819</t>
  </si>
  <si>
    <t>20160010178</t>
  </si>
  <si>
    <t>20180027816</t>
  </si>
  <si>
    <t>20180014099</t>
  </si>
  <si>
    <t>20230140410</t>
  </si>
  <si>
    <t>20100015519</t>
  </si>
  <si>
    <t>19970054185</t>
  </si>
  <si>
    <t>20160016349</t>
  </si>
  <si>
    <t>20200053264</t>
  </si>
  <si>
    <t>20190017365</t>
  </si>
  <si>
    <t>20190022476</t>
  </si>
  <si>
    <t>20140049809</t>
  </si>
  <si>
    <t>19990022036</t>
  </si>
  <si>
    <t>20060018738</t>
  </si>
  <si>
    <t>20070007766</t>
  </si>
  <si>
    <t>20200049364</t>
  </si>
  <si>
    <t>20250184722</t>
  </si>
  <si>
    <t>20220108051</t>
  </si>
  <si>
    <t>20230121664</t>
  </si>
  <si>
    <t>20230134947</t>
  </si>
  <si>
    <t>20170023953</t>
  </si>
  <si>
    <t>20100003900</t>
  </si>
  <si>
    <t>20120014705</t>
  </si>
  <si>
    <t>20240165370</t>
  </si>
  <si>
    <t>20120023017</t>
  </si>
  <si>
    <t>20090003183</t>
  </si>
  <si>
    <t>20150003341</t>
  </si>
  <si>
    <t>20220092184</t>
  </si>
  <si>
    <t>20220112072</t>
  </si>
  <si>
    <t>20200036733</t>
  </si>
  <si>
    <t>20250201374</t>
  </si>
  <si>
    <t>20200036750</t>
  </si>
  <si>
    <t>20200034082</t>
  </si>
  <si>
    <t>20010012385</t>
  </si>
  <si>
    <t>20120014745</t>
  </si>
  <si>
    <t>20220109883</t>
  </si>
  <si>
    <t>20240151789</t>
  </si>
  <si>
    <t>20200033703</t>
  </si>
  <si>
    <t>20030011347</t>
  </si>
  <si>
    <t>20080010966</t>
  </si>
  <si>
    <t>20050014238</t>
  </si>
  <si>
    <t>20160020236</t>
  </si>
  <si>
    <t>20230143110</t>
  </si>
  <si>
    <t>20060014580</t>
  </si>
  <si>
    <t>20140053183</t>
  </si>
  <si>
    <t>20090018327</t>
  </si>
  <si>
    <t>20170021631</t>
  </si>
  <si>
    <t>20240167637</t>
  </si>
  <si>
    <t>20180016089</t>
  </si>
  <si>
    <t>20240150684</t>
  </si>
  <si>
    <t>20220094280</t>
  </si>
  <si>
    <t>19970049307</t>
  </si>
  <si>
    <t>20210081420</t>
  </si>
  <si>
    <t>20110013962</t>
  </si>
  <si>
    <t>20130012504</t>
  </si>
  <si>
    <t>20250204063</t>
  </si>
  <si>
    <t>20160008422</t>
  </si>
  <si>
    <t>20180008104</t>
  </si>
  <si>
    <t>20100024906</t>
  </si>
  <si>
    <t>20200033705</t>
  </si>
  <si>
    <t>20090015233</t>
  </si>
  <si>
    <t>20040002281</t>
  </si>
  <si>
    <t>20200039938</t>
  </si>
  <si>
    <t>20250190710</t>
  </si>
  <si>
    <t>20250178530</t>
  </si>
  <si>
    <t>20100010126</t>
  </si>
  <si>
    <t>20230121686</t>
  </si>
  <si>
    <t>20240154270</t>
  </si>
  <si>
    <t>20230136413</t>
  </si>
  <si>
    <t>20180005624</t>
  </si>
  <si>
    <t>20240164879</t>
  </si>
  <si>
    <t>20180015821</t>
  </si>
  <si>
    <t>20030006979</t>
  </si>
  <si>
    <t>20140050283</t>
  </si>
  <si>
    <t>20220095479</t>
  </si>
  <si>
    <t>19970052599</t>
  </si>
  <si>
    <t>20120010989</t>
  </si>
  <si>
    <t>20250188925</t>
  </si>
  <si>
    <t>20240153329</t>
  </si>
  <si>
    <t>19990008427</t>
  </si>
  <si>
    <t>20135001445</t>
  </si>
  <si>
    <t>19970025034</t>
  </si>
  <si>
    <t>20130017349</t>
  </si>
  <si>
    <t>20160004103</t>
  </si>
  <si>
    <t>19970057102</t>
  </si>
  <si>
    <t>20220100423</t>
  </si>
  <si>
    <t>19970052436</t>
  </si>
  <si>
    <t>20000008146</t>
  </si>
  <si>
    <t>19970050212</t>
  </si>
  <si>
    <t>20170009260</t>
  </si>
  <si>
    <t>20190020554</t>
  </si>
  <si>
    <t>20250190318</t>
  </si>
  <si>
    <t>20220111569</t>
  </si>
  <si>
    <t>20060009799</t>
  </si>
  <si>
    <t>20190026361</t>
  </si>
  <si>
    <t>20240165968</t>
  </si>
  <si>
    <t>20110013592</t>
  </si>
  <si>
    <t>20240158910</t>
  </si>
  <si>
    <t>19970049477</t>
  </si>
  <si>
    <t>20240170370</t>
  </si>
  <si>
    <t>20240160958</t>
  </si>
  <si>
    <t>20240171532</t>
  </si>
  <si>
    <t>20250191878</t>
  </si>
  <si>
    <t>20250198818</t>
  </si>
  <si>
    <t>20250197611</t>
  </si>
  <si>
    <t>20210078616</t>
  </si>
  <si>
    <t>20240173031</t>
  </si>
  <si>
    <t>20240170948</t>
  </si>
  <si>
    <t>20250197315</t>
  </si>
  <si>
    <t>20250194072</t>
  </si>
  <si>
    <t>20250198677</t>
  </si>
  <si>
    <t>20240170369</t>
  </si>
  <si>
    <t>20170022090</t>
  </si>
  <si>
    <t>20210085862</t>
  </si>
  <si>
    <t>20240155154</t>
  </si>
  <si>
    <t>10138275504</t>
  </si>
  <si>
    <t>ETHUIN</t>
  </si>
  <si>
    <t>Olivia</t>
  </si>
  <si>
    <t>10066460441</t>
  </si>
  <si>
    <t>HERNAULT</t>
  </si>
  <si>
    <t>Cyrielle</t>
  </si>
  <si>
    <t>10070193931</t>
  </si>
  <si>
    <t>CHESNEAU</t>
  </si>
  <si>
    <t>10027974174</t>
  </si>
  <si>
    <t>SILANDE</t>
  </si>
  <si>
    <t>10066333634</t>
  </si>
  <si>
    <t>LEDEME</t>
  </si>
  <si>
    <t>Lilou</t>
  </si>
  <si>
    <t>10100193708</t>
  </si>
  <si>
    <t>CANAULT</t>
  </si>
  <si>
    <t>Maelys</t>
  </si>
  <si>
    <t>10067036377</t>
  </si>
  <si>
    <t>GUILLET</t>
  </si>
  <si>
    <t>10155764705</t>
  </si>
  <si>
    <t>LAMPIN</t>
  </si>
  <si>
    <t>Lise</t>
  </si>
  <si>
    <t>10067634646</t>
  </si>
  <si>
    <t>DEMANGE</t>
  </si>
  <si>
    <t>Océane</t>
  </si>
  <si>
    <t>10104748967</t>
  </si>
  <si>
    <t>CASSIER</t>
  </si>
  <si>
    <t>10093568406</t>
  </si>
  <si>
    <t>Emilie</t>
  </si>
  <si>
    <t>10027700554</t>
  </si>
  <si>
    <t>ROST</t>
  </si>
  <si>
    <t>Cynthia</t>
  </si>
  <si>
    <t>10015530993</t>
  </si>
  <si>
    <t>10134984675</t>
  </si>
  <si>
    <t>LE GROS</t>
  </si>
  <si>
    <t>Clara</t>
  </si>
  <si>
    <t>10158948931</t>
  </si>
  <si>
    <t>Barbara</t>
  </si>
  <si>
    <t>10161278850</t>
  </si>
  <si>
    <t>DUFERMONT</t>
  </si>
  <si>
    <t>48782070386</t>
  </si>
  <si>
    <t>48782260304</t>
  </si>
  <si>
    <t>48782260281</t>
  </si>
  <si>
    <t>48782260306</t>
  </si>
  <si>
    <t>48946040480</t>
  </si>
  <si>
    <t>48771230120</t>
  </si>
  <si>
    <t>48946040579</t>
  </si>
  <si>
    <t>48924010485</t>
  </si>
  <si>
    <t>48924010498</t>
  </si>
  <si>
    <t>48782260303</t>
  </si>
  <si>
    <t>48913330081</t>
  </si>
  <si>
    <t>48782070127</t>
  </si>
  <si>
    <t>48782280427</t>
  </si>
  <si>
    <t>48750330400</t>
  </si>
  <si>
    <t>48782260308</t>
  </si>
  <si>
    <t>48924010504</t>
  </si>
  <si>
    <t>48924110800</t>
  </si>
  <si>
    <t>48782070404</t>
  </si>
  <si>
    <t>20230141316</t>
  </si>
  <si>
    <t>20140036459</t>
  </si>
  <si>
    <t>20080002424</t>
  </si>
  <si>
    <t>20160014893</t>
  </si>
  <si>
    <t>20120016927</t>
  </si>
  <si>
    <t>20200045860</t>
  </si>
  <si>
    <t>20120022975</t>
  </si>
  <si>
    <t>20240177742</t>
  </si>
  <si>
    <t>20080021941</t>
  </si>
  <si>
    <t>20200051436</t>
  </si>
  <si>
    <t>20190024715</t>
  </si>
  <si>
    <t>20150023778</t>
  </si>
  <si>
    <t>20090018535</t>
  </si>
  <si>
    <t>20230134076</t>
  </si>
  <si>
    <t>20250194493</t>
  </si>
  <si>
    <r>
      <t xml:space="preserve">Pour les engagements TITRE TEMPORAIRE saisir dans la liste de choix de la colonne </t>
    </r>
    <r>
      <rPr>
        <b/>
        <sz val="10"/>
        <color indexed="10"/>
        <rFont val="Arial"/>
        <family val="2"/>
      </rPr>
      <t>TITRE TEMPORAIRE</t>
    </r>
    <r>
      <rPr>
        <sz val="10"/>
        <rFont val="Arial"/>
        <family val="2"/>
      </rPr>
      <t xml:space="preserve">,  la mention </t>
    </r>
    <r>
      <rPr>
        <b/>
        <sz val="10"/>
        <color indexed="10"/>
        <rFont val="Arial"/>
        <family val="2"/>
      </rPr>
      <t>OUI</t>
    </r>
    <r>
      <rPr>
        <sz val="10"/>
        <rFont val="Arial"/>
        <family val="2"/>
      </rPr>
      <t xml:space="preserve"> de la liste de choix. Ceci permettra, de même que pour les licenciés en cours, de saisir les coordonnées de la personne souhaitant participer à l'épreuve.</t>
    </r>
    <r>
      <rPr>
        <b/>
        <sz val="10"/>
        <rFont val="Arial"/>
        <family val="2"/>
      </rPr>
      <t xml:space="preserve"> Dans la colonne </t>
    </r>
    <r>
      <rPr>
        <b/>
        <sz val="10"/>
        <color indexed="10"/>
        <rFont val="Arial"/>
        <family val="2"/>
      </rPr>
      <t>LICENCE</t>
    </r>
    <r>
      <rPr>
        <b/>
        <sz val="10"/>
        <rFont val="Arial"/>
        <family val="2"/>
      </rPr>
      <t xml:space="preserve"> saisir la mention </t>
    </r>
    <r>
      <rPr>
        <b/>
        <sz val="10"/>
        <color indexed="10"/>
        <rFont val="Arial"/>
        <family val="2"/>
      </rPr>
      <t xml:space="preserve">TITRE TEMPORAIRE </t>
    </r>
    <r>
      <rPr>
        <b/>
        <sz val="10"/>
        <rFont val="Arial"/>
        <family val="2"/>
      </rPr>
      <t>progressivement de 1 à n afin d'individualiser chaque demandeur.</t>
    </r>
  </si>
  <si>
    <r>
      <t>Elles comportent la liste des engagés, issus de l'extraction de</t>
    </r>
    <r>
      <rPr>
        <b/>
        <sz val="10"/>
        <color indexed="10"/>
        <rFont val="Arial"/>
        <family val="2"/>
      </rPr>
      <t xml:space="preserve"> CICLEWEB</t>
    </r>
    <r>
      <rPr>
        <sz val="10"/>
        <rFont val="Arial"/>
        <family val="2"/>
      </rPr>
      <t>, pour chacune des séries déclarées correspondantes. Il conviendra de ne jamais ajouter de lignes relatives à des engagés sur place dans ces feuilles.</t>
    </r>
  </si>
  <si>
    <r>
      <t xml:space="preserve">La colonne </t>
    </r>
    <r>
      <rPr>
        <b/>
        <sz val="10"/>
        <color indexed="10"/>
        <rFont val="Arial"/>
        <family val="2"/>
      </rPr>
      <t>COURSE</t>
    </r>
    <r>
      <rPr>
        <sz val="10"/>
        <rFont val="Arial"/>
        <family val="2"/>
      </rPr>
      <t xml:space="preserve"> propose une liste de choix de la catégorie de course. Si deux ou plusieurs catégories participent à la même épreuve, sélectionner la catégorie la plus faible </t>
    </r>
    <r>
      <rPr>
        <b/>
        <sz val="10"/>
        <color indexed="10"/>
        <rFont val="Arial"/>
        <family val="2"/>
      </rPr>
      <t>(ex : si A1-A2, choisir A1)</t>
    </r>
    <r>
      <rPr>
        <sz val="10"/>
        <rFont val="Arial"/>
        <family val="2"/>
      </rPr>
      <t>. Ce choix devra correspondre à la feuille utilisée pour les engagements issus de CICLEWEB et affectera en colonne</t>
    </r>
    <r>
      <rPr>
        <b/>
        <sz val="10"/>
        <color indexed="10"/>
        <rFont val="Arial"/>
        <family val="2"/>
      </rPr>
      <t xml:space="preserve"> DOSSARD</t>
    </r>
    <r>
      <rPr>
        <sz val="10"/>
        <rFont val="Arial"/>
        <family val="2"/>
      </rPr>
      <t xml:space="preserve"> le premier numéro de dossard disponible à la suite de ceux-ci. Ce choix est obligatoire pour tout engagement manuel.</t>
    </r>
  </si>
  <si>
    <t>licence individuelle (coureur sans club)  ne rien indiquer dans la colonne club,</t>
  </si>
  <si>
    <t>DAUPHIN</t>
  </si>
  <si>
    <t>PRAT</t>
  </si>
  <si>
    <t>CHASSAGNE</t>
  </si>
  <si>
    <t>PEROL</t>
  </si>
  <si>
    <t>JACQUES</t>
  </si>
  <si>
    <t>Karim</t>
  </si>
  <si>
    <t>GIROUT</t>
  </si>
  <si>
    <t>Saïd</t>
  </si>
  <si>
    <t>MESTRINHO</t>
  </si>
  <si>
    <t>Vasco</t>
  </si>
  <si>
    <t>48771240052</t>
  </si>
  <si>
    <t>48782350992</t>
  </si>
  <si>
    <t>48782530026</t>
  </si>
  <si>
    <t>48782350893</t>
  </si>
  <si>
    <t>48913010239</t>
  </si>
  <si>
    <t>48771010598</t>
  </si>
  <si>
    <t>10026602838</t>
  </si>
  <si>
    <t>10050124227</t>
  </si>
  <si>
    <t>10025490873</t>
  </si>
  <si>
    <t>10107788505</t>
  </si>
  <si>
    <t>10123304966</t>
  </si>
  <si>
    <t>10161887728</t>
  </si>
  <si>
    <t>10126717144</t>
  </si>
  <si>
    <t>10161887930</t>
  </si>
  <si>
    <t>10161887425</t>
  </si>
  <si>
    <t>10161846201</t>
  </si>
  <si>
    <t>20120019844</t>
  </si>
  <si>
    <t>20000024535</t>
  </si>
  <si>
    <t>20060011128</t>
  </si>
  <si>
    <t>19970056911</t>
  </si>
  <si>
    <t>20220107602</t>
  </si>
  <si>
    <t>20220111135</t>
  </si>
  <si>
    <t>19970056538</t>
  </si>
  <si>
    <t>20250205465</t>
  </si>
  <si>
    <t>20250205470</t>
  </si>
  <si>
    <t>20130021342</t>
  </si>
  <si>
    <t>10055400724</t>
  </si>
  <si>
    <t>PEULOT</t>
  </si>
  <si>
    <t>Malika</t>
  </si>
  <si>
    <t>10005138152</t>
  </si>
  <si>
    <t>10003639201</t>
  </si>
  <si>
    <t>MAILLARD</t>
  </si>
  <si>
    <t>Stéphanye</t>
  </si>
  <si>
    <t>10009750605</t>
  </si>
  <si>
    <t>GUESNET</t>
  </si>
  <si>
    <t>10057258676</t>
  </si>
  <si>
    <t>JAMET</t>
  </si>
  <si>
    <t>10048707017</t>
  </si>
  <si>
    <t>LE</t>
  </si>
  <si>
    <t>Adeline</t>
  </si>
  <si>
    <t>10056975760</t>
  </si>
  <si>
    <t>QUERE</t>
  </si>
  <si>
    <t>Ambre</t>
  </si>
  <si>
    <t>10097680192</t>
  </si>
  <si>
    <t>MAGINEAU</t>
  </si>
  <si>
    <t>10056762360</t>
  </si>
  <si>
    <t>BOURDET</t>
  </si>
  <si>
    <t>10057687601</t>
  </si>
  <si>
    <t>FEUILLU</t>
  </si>
  <si>
    <t>Eloane</t>
  </si>
  <si>
    <t>10135744713</t>
  </si>
  <si>
    <t>BOULLIER</t>
  </si>
  <si>
    <t>Charlene</t>
  </si>
  <si>
    <t>10048778250</t>
  </si>
  <si>
    <t>VIELLARD</t>
  </si>
  <si>
    <t>Silvia</t>
  </si>
  <si>
    <t>10068340928</t>
  </si>
  <si>
    <t>RISSOT</t>
  </si>
  <si>
    <t>Margot</t>
  </si>
  <si>
    <t>10129116680</t>
  </si>
  <si>
    <t>DE LA FUENTE</t>
  </si>
  <si>
    <t>Cécilia</t>
  </si>
  <si>
    <t>10069796332</t>
  </si>
  <si>
    <t>NISOLE</t>
  </si>
  <si>
    <t>10057626872</t>
  </si>
  <si>
    <t>BURTEY</t>
  </si>
  <si>
    <t>Eva</t>
  </si>
  <si>
    <t>10071749466</t>
  </si>
  <si>
    <t>VALLOT</t>
  </si>
  <si>
    <t>10056756502</t>
  </si>
  <si>
    <t>DOCKX</t>
  </si>
  <si>
    <t>Lizie</t>
  </si>
  <si>
    <t>10121101349</t>
  </si>
  <si>
    <t>HENRY</t>
  </si>
  <si>
    <t>BC CHELLES</t>
  </si>
  <si>
    <t>BMX SUCY 94</t>
  </si>
  <si>
    <t>VC MASSY PALAISEAU BC</t>
  </si>
  <si>
    <t>VAL BMX</t>
  </si>
  <si>
    <t>OSNY BMX CLUB</t>
  </si>
  <si>
    <t>BC BOUTIGNY</t>
  </si>
  <si>
    <t>MONTGERON BC</t>
  </si>
  <si>
    <t>48782190639</t>
  </si>
  <si>
    <t>48771480048</t>
  </si>
  <si>
    <t>48946120571</t>
  </si>
  <si>
    <t>48913100199</t>
  </si>
  <si>
    <t>48935050880</t>
  </si>
  <si>
    <t>48771370197</t>
  </si>
  <si>
    <t>48935050789</t>
  </si>
  <si>
    <t>48782080695</t>
  </si>
  <si>
    <t>48782080489</t>
  </si>
  <si>
    <t>48957260273</t>
  </si>
  <si>
    <t>48771370616</t>
  </si>
  <si>
    <t>48771370272</t>
  </si>
  <si>
    <t>48771470607</t>
  </si>
  <si>
    <t>48913150690</t>
  </si>
  <si>
    <t>48771010556</t>
  </si>
  <si>
    <t>48946120294</t>
  </si>
  <si>
    <t>48935050779</t>
  </si>
  <si>
    <t>48913150050</t>
  </si>
  <si>
    <t>48771470515</t>
  </si>
  <si>
    <t>19970017818</t>
  </si>
  <si>
    <t>19970050304</t>
  </si>
  <si>
    <t>19980014956</t>
  </si>
  <si>
    <t>20010004497</t>
  </si>
  <si>
    <t>20160001578</t>
  </si>
  <si>
    <t>20150019622</t>
  </si>
  <si>
    <t>20140035577</t>
  </si>
  <si>
    <t>20200029552</t>
  </si>
  <si>
    <t>20110011584</t>
  </si>
  <si>
    <t>20100011631</t>
  </si>
  <si>
    <t>20230133102</t>
  </si>
  <si>
    <t>20170011651</t>
  </si>
  <si>
    <t>20180006514</t>
  </si>
  <si>
    <t>20220115409</t>
  </si>
  <si>
    <t>20130023019</t>
  </si>
  <si>
    <t>20170003378</t>
  </si>
  <si>
    <t>20180014916</t>
  </si>
  <si>
    <t>20110007698</t>
  </si>
  <si>
    <t>20220087955</t>
  </si>
  <si>
    <t>Date de l'engagement</t>
  </si>
  <si>
    <t>Pos. Départ</t>
  </si>
  <si>
    <t>Dossard</t>
  </si>
  <si>
    <t>Sous Catégorie</t>
  </si>
  <si>
    <t>Code classif.</t>
  </si>
  <si>
    <t>Comité</t>
  </si>
  <si>
    <t>Team</t>
  </si>
  <si>
    <t>Âge sur la saison</t>
  </si>
  <si>
    <t>Nationalité</t>
  </si>
  <si>
    <t>Engagement</t>
  </si>
  <si>
    <t>Entité Eng.</t>
  </si>
  <si>
    <t>Montant</t>
  </si>
  <si>
    <t>Uci-Id</t>
  </si>
  <si>
    <t>ILE DE FRANCE</t>
  </si>
  <si>
    <t>57</t>
  </si>
  <si>
    <t>FRA</t>
  </si>
  <si>
    <t>Titulaires</t>
  </si>
  <si>
    <t>9,00</t>
  </si>
  <si>
    <t>32</t>
  </si>
  <si>
    <t>44</t>
  </si>
  <si>
    <t>66</t>
  </si>
  <si>
    <t>5</t>
  </si>
  <si>
    <t>6</t>
  </si>
  <si>
    <t>53</t>
  </si>
  <si>
    <t>7</t>
  </si>
  <si>
    <t>8</t>
  </si>
  <si>
    <t>35</t>
  </si>
  <si>
    <t>9</t>
  </si>
  <si>
    <t>10</t>
  </si>
  <si>
    <t>11</t>
  </si>
  <si>
    <t>54</t>
  </si>
  <si>
    <t>12</t>
  </si>
  <si>
    <t>CENTRE VAL DE LOIRE</t>
  </si>
  <si>
    <t>13</t>
  </si>
  <si>
    <t>14</t>
  </si>
  <si>
    <t>59</t>
  </si>
  <si>
    <t>15</t>
  </si>
  <si>
    <t>16</t>
  </si>
  <si>
    <t>17</t>
  </si>
  <si>
    <t>HAUTS DE FRANCE</t>
  </si>
  <si>
    <t>18</t>
  </si>
  <si>
    <t>56</t>
  </si>
  <si>
    <t>19</t>
  </si>
  <si>
    <t>64</t>
  </si>
  <si>
    <t>20</t>
  </si>
  <si>
    <t>51</t>
  </si>
  <si>
    <t>21</t>
  </si>
  <si>
    <t>22</t>
  </si>
  <si>
    <t>23</t>
  </si>
  <si>
    <t>24</t>
  </si>
  <si>
    <t>67</t>
  </si>
  <si>
    <t>25</t>
  </si>
  <si>
    <t>26</t>
  </si>
  <si>
    <t>27</t>
  </si>
  <si>
    <t>28</t>
  </si>
  <si>
    <t>61</t>
  </si>
  <si>
    <t>29</t>
  </si>
  <si>
    <t>55</t>
  </si>
  <si>
    <t>30</t>
  </si>
  <si>
    <t>31</t>
  </si>
  <si>
    <t>33</t>
  </si>
  <si>
    <t>34</t>
  </si>
  <si>
    <t>36</t>
  </si>
  <si>
    <t>37</t>
  </si>
  <si>
    <t>Route, Code épreuve : 1.27.3</t>
  </si>
  <si>
    <t>1.27.3</t>
  </si>
  <si>
    <t>49</t>
  </si>
  <si>
    <t>42</t>
  </si>
  <si>
    <t>43</t>
  </si>
  <si>
    <t>45</t>
  </si>
  <si>
    <t>PASQUIER</t>
  </si>
  <si>
    <t>48935050783</t>
  </si>
  <si>
    <t>10026949917</t>
  </si>
  <si>
    <t>60</t>
  </si>
  <si>
    <t>62</t>
  </si>
  <si>
    <t>38</t>
  </si>
  <si>
    <t>39</t>
  </si>
  <si>
    <t>40</t>
  </si>
  <si>
    <t>41</t>
  </si>
  <si>
    <t>46</t>
  </si>
  <si>
    <t>50</t>
  </si>
  <si>
    <t>GOIC</t>
  </si>
  <si>
    <t>48924080306</t>
  </si>
  <si>
    <t>10164649905</t>
  </si>
  <si>
    <t>Route, Code épreuve : 1.27.0</t>
  </si>
  <si>
    <t>1.27.0</t>
  </si>
  <si>
    <t>PEYREHORADE SC</t>
  </si>
  <si>
    <t>10024026274</t>
  </si>
  <si>
    <t>48782210268</t>
  </si>
  <si>
    <t>10024217951</t>
  </si>
  <si>
    <t>BASTY</t>
  </si>
  <si>
    <t>10142713656</t>
  </si>
  <si>
    <t>GAIDAMOUR</t>
  </si>
  <si>
    <t>48924110826</t>
  </si>
  <si>
    <t>10164026576</t>
  </si>
  <si>
    <t>TAINMONT</t>
  </si>
  <si>
    <t>48771190157</t>
  </si>
  <si>
    <t>10117449301</t>
  </si>
  <si>
    <t>DELPLACE</t>
  </si>
  <si>
    <t>48935130380</t>
  </si>
  <si>
    <t>10162173977</t>
  </si>
  <si>
    <t>ITA</t>
  </si>
  <si>
    <t>SEN</t>
  </si>
  <si>
    <t>GABILLET</t>
  </si>
  <si>
    <t>Wesley</t>
  </si>
  <si>
    <t>48771020391</t>
  </si>
  <si>
    <t>10027671656</t>
  </si>
  <si>
    <t>ORDUTOWSKI</t>
  </si>
  <si>
    <t>48913010241</t>
  </si>
  <si>
    <t>10166890504</t>
  </si>
  <si>
    <t>ADAN</t>
  </si>
  <si>
    <t>48913020504</t>
  </si>
  <si>
    <t>10167475130</t>
  </si>
  <si>
    <t>KERVOELEN</t>
  </si>
  <si>
    <t>Yoan</t>
  </si>
  <si>
    <t>48771010608</t>
  </si>
  <si>
    <t>10167060050</t>
  </si>
  <si>
    <t>MAUNOIR</t>
  </si>
  <si>
    <t>Ludivine</t>
  </si>
  <si>
    <t>48771010607</t>
  </si>
  <si>
    <t>10024719927</t>
  </si>
  <si>
    <t>DUPIRE</t>
  </si>
  <si>
    <t>48913020500</t>
  </si>
  <si>
    <t>10167440370</t>
  </si>
  <si>
    <t>48913020498</t>
  </si>
  <si>
    <t>10088084973</t>
  </si>
  <si>
    <t>48771020432</t>
  </si>
  <si>
    <t>10026553833</t>
  </si>
  <si>
    <t>63</t>
  </si>
  <si>
    <t>VC ST MAMMES</t>
  </si>
  <si>
    <t>10026072166</t>
  </si>
  <si>
    <t>10059606480</t>
  </si>
  <si>
    <t>BUSATO</t>
  </si>
  <si>
    <t>10167292951</t>
  </si>
  <si>
    <t>MANOURY</t>
  </si>
  <si>
    <t>10024831879</t>
  </si>
  <si>
    <t>BOURGUIGNON</t>
  </si>
  <si>
    <t>10089190369</t>
  </si>
  <si>
    <t>10051292469</t>
  </si>
  <si>
    <t>HUCHET</t>
  </si>
  <si>
    <t>10055860765</t>
  </si>
  <si>
    <t>PETEL</t>
  </si>
  <si>
    <t>10024312426</t>
  </si>
  <si>
    <t>10167574958</t>
  </si>
  <si>
    <t>DURANTON</t>
  </si>
  <si>
    <t>10028113008</t>
  </si>
  <si>
    <t>ESPOUY</t>
  </si>
  <si>
    <t>10024888564</t>
  </si>
  <si>
    <t>CIVALLERO</t>
  </si>
  <si>
    <t>10027500389</t>
  </si>
  <si>
    <t>SOUMARMON</t>
  </si>
  <si>
    <t>10024318385</t>
  </si>
  <si>
    <t>BORROZ</t>
  </si>
  <si>
    <t>10079619095</t>
  </si>
  <si>
    <t>MARTINO</t>
  </si>
  <si>
    <t>Karine</t>
  </si>
  <si>
    <t>10149810925</t>
  </si>
  <si>
    <t>KEBLI</t>
  </si>
  <si>
    <t>Abdelnour</t>
  </si>
  <si>
    <t>10073430293</t>
  </si>
  <si>
    <t>10024342940</t>
  </si>
  <si>
    <t>REVILLON D APREVAL</t>
  </si>
  <si>
    <t>10024657986</t>
  </si>
  <si>
    <t>CARREY</t>
  </si>
  <si>
    <t>10025090446</t>
  </si>
  <si>
    <t>10027927492</t>
  </si>
  <si>
    <t>LE MOAL</t>
  </si>
  <si>
    <t>10024367693</t>
  </si>
  <si>
    <t>ALLIROL</t>
  </si>
  <si>
    <t>10027887177</t>
  </si>
  <si>
    <t>MOREAU</t>
  </si>
  <si>
    <t>10085989066</t>
  </si>
  <si>
    <t>BOSSAN</t>
  </si>
  <si>
    <t>Sonia</t>
  </si>
  <si>
    <t>10168693084</t>
  </si>
  <si>
    <t>BELARBI</t>
  </si>
  <si>
    <t>10167439764</t>
  </si>
  <si>
    <t>DA COSTA LEITE</t>
  </si>
  <si>
    <t>10026003155</t>
  </si>
  <si>
    <t>BACHEROT</t>
  </si>
  <si>
    <t>10169091693</t>
  </si>
  <si>
    <t>VUILLEMET</t>
  </si>
  <si>
    <t>10126736443</t>
  </si>
  <si>
    <t>JACQUIER</t>
  </si>
  <si>
    <t>10147410981</t>
  </si>
  <si>
    <t>AUTIN</t>
  </si>
  <si>
    <t>10081507666</t>
  </si>
  <si>
    <t>OUBLIE</t>
  </si>
  <si>
    <t>10048716414</t>
  </si>
  <si>
    <t>LHOMME</t>
  </si>
  <si>
    <t>10025176736</t>
  </si>
  <si>
    <t>LE CREPS</t>
  </si>
  <si>
    <t>10024908267</t>
  </si>
  <si>
    <t>JEANJEAN</t>
  </si>
  <si>
    <t>10025038815</t>
  </si>
  <si>
    <t>CHATELAIN</t>
  </si>
  <si>
    <t>10168324282</t>
  </si>
  <si>
    <t>10025277675</t>
  </si>
  <si>
    <t>10162035046</t>
  </si>
  <si>
    <t>10051078766</t>
  </si>
  <si>
    <t>BECKER</t>
  </si>
  <si>
    <t>10171515481</t>
  </si>
  <si>
    <t>MONTEVERDI</t>
  </si>
  <si>
    <t>10052830729</t>
  </si>
  <si>
    <t>CAFFIN</t>
  </si>
  <si>
    <t>Jean Noël</t>
  </si>
  <si>
    <t>10055431440</t>
  </si>
  <si>
    <t>LERUS</t>
  </si>
  <si>
    <t>10024330917</t>
  </si>
  <si>
    <t>CADET</t>
  </si>
  <si>
    <t>10024616257</t>
  </si>
  <si>
    <t>GRAZIANI</t>
  </si>
  <si>
    <t>10171538420</t>
  </si>
  <si>
    <t>PERROS</t>
  </si>
  <si>
    <t>YANN</t>
  </si>
  <si>
    <t>10024310305</t>
  </si>
  <si>
    <t>10077926851</t>
  </si>
  <si>
    <t>RUSSO</t>
  </si>
  <si>
    <t>BRODIER</t>
  </si>
  <si>
    <t>10088951307</t>
  </si>
  <si>
    <t>HERBRETEAU</t>
  </si>
  <si>
    <t>10085136678</t>
  </si>
  <si>
    <t>GARRON</t>
  </si>
  <si>
    <t>Mathys</t>
  </si>
  <si>
    <t>10074781021</t>
  </si>
  <si>
    <t>10110072247</t>
  </si>
  <si>
    <t>LE DAHERON</t>
  </si>
  <si>
    <t>10027347415</t>
  </si>
  <si>
    <t>TROHAI</t>
  </si>
  <si>
    <t>10169629136</t>
  </si>
  <si>
    <t>CANDELA</t>
  </si>
  <si>
    <t>10066349596</t>
  </si>
  <si>
    <t>10166956481</t>
  </si>
  <si>
    <t>10139171540</t>
  </si>
  <si>
    <t>10014169660</t>
  </si>
  <si>
    <t>KOENIG</t>
  </si>
  <si>
    <t>10137769585</t>
  </si>
  <si>
    <t>WELLER</t>
  </si>
  <si>
    <t>10102564144</t>
  </si>
  <si>
    <t>SAULNIER</t>
  </si>
  <si>
    <t>10170278531</t>
  </si>
  <si>
    <t>NOUVET</t>
  </si>
  <si>
    <t>10025366995</t>
  </si>
  <si>
    <t>NICOLLE</t>
  </si>
  <si>
    <t>10168051773</t>
  </si>
  <si>
    <t>PROUST</t>
  </si>
  <si>
    <t>Janick</t>
  </si>
  <si>
    <t>10118480632</t>
  </si>
  <si>
    <t>MILLE</t>
  </si>
  <si>
    <t>10169934886</t>
  </si>
  <si>
    <t>CAULT</t>
  </si>
  <si>
    <t>10169594174</t>
  </si>
  <si>
    <t>PACELLA</t>
  </si>
  <si>
    <t>10167224243</t>
  </si>
  <si>
    <t>DAVOUST</t>
  </si>
  <si>
    <t>10169343287</t>
  </si>
  <si>
    <t>CHEREAU</t>
  </si>
  <si>
    <t>10027522318</t>
  </si>
  <si>
    <t>SALOU</t>
  </si>
  <si>
    <t>Cedrick</t>
  </si>
  <si>
    <t>10169624890</t>
  </si>
  <si>
    <t>LE CAIGNARD</t>
  </si>
  <si>
    <t>10099473581</t>
  </si>
  <si>
    <t>10058240194</t>
  </si>
  <si>
    <t>MARENDON</t>
  </si>
  <si>
    <t>10072821419</t>
  </si>
  <si>
    <t>BACOU CORBIERE</t>
  </si>
  <si>
    <t>10122724683</t>
  </si>
  <si>
    <t>DOISNEAU</t>
  </si>
  <si>
    <t>10101377714</t>
  </si>
  <si>
    <t>FREQUELIN</t>
  </si>
  <si>
    <t>10169459889</t>
  </si>
  <si>
    <t>FARIA</t>
  </si>
  <si>
    <t>10025854221</t>
  </si>
  <si>
    <t>MAJERHOLC</t>
  </si>
  <si>
    <t>10168727036</t>
  </si>
  <si>
    <t>ALAMARGOT</t>
  </si>
  <si>
    <t>10169466357</t>
  </si>
  <si>
    <t>POMMIER</t>
  </si>
  <si>
    <t>10048712471</t>
  </si>
  <si>
    <t>LEFRANCOIS</t>
  </si>
  <si>
    <t>10072010962</t>
  </si>
  <si>
    <t>LIONETON</t>
  </si>
  <si>
    <t>10027618409</t>
  </si>
  <si>
    <t>GAREL</t>
  </si>
  <si>
    <t>10170844060</t>
  </si>
  <si>
    <t>LEGEARD</t>
  </si>
  <si>
    <t>10169289636</t>
  </si>
  <si>
    <t>GUYOT</t>
  </si>
  <si>
    <t>10164699213</t>
  </si>
  <si>
    <t>LAMOUCHE</t>
  </si>
  <si>
    <t>10027422789</t>
  </si>
  <si>
    <t>OXOBY</t>
  </si>
  <si>
    <t>10167568894</t>
  </si>
  <si>
    <t>TAALBA</t>
  </si>
  <si>
    <t>Hakim</t>
  </si>
  <si>
    <t>10166973861</t>
  </si>
  <si>
    <t>RENON</t>
  </si>
  <si>
    <t>10168599421</t>
  </si>
  <si>
    <t>10146099461</t>
  </si>
  <si>
    <t>10149148695</t>
  </si>
  <si>
    <t>THIEBAULT</t>
  </si>
  <si>
    <t>10168363688</t>
  </si>
  <si>
    <t>SPIELVOGEL</t>
  </si>
  <si>
    <t>10168599017</t>
  </si>
  <si>
    <t>10074433538</t>
  </si>
  <si>
    <t>VILLARS</t>
  </si>
  <si>
    <t>10026126831</t>
  </si>
  <si>
    <t>GILARDINI</t>
  </si>
  <si>
    <t>10169258920</t>
  </si>
  <si>
    <t>FOURMONT</t>
  </si>
  <si>
    <t>10169489494</t>
  </si>
  <si>
    <t>10171159413</t>
  </si>
  <si>
    <t>MAYEUX</t>
  </si>
  <si>
    <t>10167970335</t>
  </si>
  <si>
    <t>GLACHANT</t>
  </si>
  <si>
    <t>10054049895</t>
  </si>
  <si>
    <t>LECOCQ VASSORT</t>
  </si>
  <si>
    <t>10142331114</t>
  </si>
  <si>
    <t>DIGARD</t>
  </si>
  <si>
    <t>10171373116</t>
  </si>
  <si>
    <t>10026206855</t>
  </si>
  <si>
    <t>10012209856</t>
  </si>
  <si>
    <t>10077027983</t>
  </si>
  <si>
    <t>LIEGEOIS</t>
  </si>
  <si>
    <t>10147642771</t>
  </si>
  <si>
    <t>ALCALOIDE</t>
  </si>
  <si>
    <t>Ciro Pascal</t>
  </si>
  <si>
    <t>10026929406</t>
  </si>
  <si>
    <t>BONAMY</t>
  </si>
  <si>
    <t>10025954352</t>
  </si>
  <si>
    <t>BENKEMOUN</t>
  </si>
  <si>
    <t>10157969837</t>
  </si>
  <si>
    <t>BALLET</t>
  </si>
  <si>
    <t>10026673566</t>
  </si>
  <si>
    <t>ZORDAN</t>
  </si>
  <si>
    <t>10077299078</t>
  </si>
  <si>
    <t>MENUET</t>
  </si>
  <si>
    <t>Léo</t>
  </si>
  <si>
    <t>10067586348</t>
  </si>
  <si>
    <t>MALOUM</t>
  </si>
  <si>
    <t>Willan</t>
  </si>
  <si>
    <t>10167224546</t>
  </si>
  <si>
    <t>DUCRET CONTACTSIS</t>
  </si>
  <si>
    <t>Arsène</t>
  </si>
  <si>
    <t>10086283096</t>
  </si>
  <si>
    <t>BILY</t>
  </si>
  <si>
    <t>10168363385</t>
  </si>
  <si>
    <t>10104855970</t>
  </si>
  <si>
    <t>THIESSON</t>
  </si>
  <si>
    <t>10015396308</t>
  </si>
  <si>
    <t>ANTI</t>
  </si>
  <si>
    <t>10122645265</t>
  </si>
  <si>
    <t>GALLI</t>
  </si>
  <si>
    <t>10099677180</t>
  </si>
  <si>
    <t>HOAREAU</t>
  </si>
  <si>
    <t>noa</t>
  </si>
  <si>
    <t>10068256153</t>
  </si>
  <si>
    <t>LAUDE</t>
  </si>
  <si>
    <t>Loïk</t>
  </si>
  <si>
    <t>10167299924</t>
  </si>
  <si>
    <t>10048765621</t>
  </si>
  <si>
    <t>SIBLET</t>
  </si>
  <si>
    <t>10171383220</t>
  </si>
  <si>
    <t>CADIOT</t>
  </si>
  <si>
    <t>10171382715</t>
  </si>
  <si>
    <t>LE GARREC</t>
  </si>
  <si>
    <t>Merlin</t>
  </si>
  <si>
    <t>10118231563</t>
  </si>
  <si>
    <t>BELLESME</t>
  </si>
  <si>
    <t>10167057323</t>
  </si>
  <si>
    <t>10167057929</t>
  </si>
  <si>
    <t>PARENT</t>
  </si>
  <si>
    <t>10026105310</t>
  </si>
  <si>
    <t>TORQUET</t>
  </si>
  <si>
    <t>Gwendoline</t>
  </si>
  <si>
    <t>10149246103</t>
  </si>
  <si>
    <t>COUTURIER</t>
  </si>
  <si>
    <t>10157320543</t>
  </si>
  <si>
    <t>10172123753</t>
  </si>
  <si>
    <t>CESARI</t>
  </si>
  <si>
    <t>10122841487</t>
  </si>
  <si>
    <t>10025467635</t>
  </si>
  <si>
    <t>10168905272</t>
  </si>
  <si>
    <t>JEGAT</t>
  </si>
  <si>
    <t>10069038015</t>
  </si>
  <si>
    <t>CONUS</t>
  </si>
  <si>
    <t>10154022139</t>
  </si>
  <si>
    <t>MAIRESSE</t>
  </si>
  <si>
    <t>10121581194</t>
  </si>
  <si>
    <t>LAURENCIN</t>
  </si>
  <si>
    <t>10085502955</t>
  </si>
  <si>
    <t>DOLTAIRE</t>
  </si>
  <si>
    <t>10171382816</t>
  </si>
  <si>
    <t>MOULIN</t>
  </si>
  <si>
    <t>10109591994</t>
  </si>
  <si>
    <t>AYED</t>
  </si>
  <si>
    <t>Iyed</t>
  </si>
  <si>
    <t>10169042284</t>
  </si>
  <si>
    <t>HUET</t>
  </si>
  <si>
    <t>Nathanael</t>
  </si>
  <si>
    <t>10120996467</t>
  </si>
  <si>
    <t>BRIDENNE</t>
  </si>
  <si>
    <t>10168905070</t>
  </si>
  <si>
    <t>10170062707</t>
  </si>
  <si>
    <t>SORIN</t>
  </si>
  <si>
    <t>10172290673</t>
  </si>
  <si>
    <t>MORGADO</t>
  </si>
  <si>
    <t>10168361971</t>
  </si>
  <si>
    <t>DI MAURO</t>
  </si>
  <si>
    <t>10167568591</t>
  </si>
  <si>
    <t>INTISSAR</t>
  </si>
  <si>
    <t>Jean Karim</t>
  </si>
  <si>
    <t>10168419767</t>
  </si>
  <si>
    <t>LAIDOUNI</t>
  </si>
  <si>
    <t>Toufik</t>
  </si>
  <si>
    <t>10070487254</t>
  </si>
  <si>
    <t>ANTON</t>
  </si>
  <si>
    <t>Matthis</t>
  </si>
  <si>
    <t>10171830531</t>
  </si>
  <si>
    <t>PAULIN</t>
  </si>
  <si>
    <t>Félicien</t>
  </si>
  <si>
    <t>10168782610</t>
  </si>
  <si>
    <t>FERNANDES</t>
  </si>
  <si>
    <t>10170111005</t>
  </si>
  <si>
    <t>10066226025</t>
  </si>
  <si>
    <t>10026376405</t>
  </si>
  <si>
    <t>HUGO</t>
  </si>
  <si>
    <t>10163173380</t>
  </si>
  <si>
    <t>BEAUGE</t>
  </si>
  <si>
    <t>Wyatt</t>
  </si>
  <si>
    <t>10170615405</t>
  </si>
  <si>
    <t>HENRI</t>
  </si>
  <si>
    <t>Abel</t>
  </si>
  <si>
    <t>10167812610</t>
  </si>
  <si>
    <t>IDE</t>
  </si>
  <si>
    <t>10129694640</t>
  </si>
  <si>
    <t>Ethane</t>
  </si>
  <si>
    <t>10134213325</t>
  </si>
  <si>
    <t>GREPT</t>
  </si>
  <si>
    <t>10067747612</t>
  </si>
  <si>
    <t>10171382513</t>
  </si>
  <si>
    <t>BEN ABDALLAH</t>
  </si>
  <si>
    <t>10167475231</t>
  </si>
  <si>
    <t>Cameron</t>
  </si>
  <si>
    <t>10162097993</t>
  </si>
  <si>
    <t>DE LATOUR</t>
  </si>
  <si>
    <t>10170278632</t>
  </si>
  <si>
    <t>DOUCERON</t>
  </si>
  <si>
    <t>10122218566</t>
  </si>
  <si>
    <t>BIENVENU</t>
  </si>
  <si>
    <t>Kylian</t>
  </si>
  <si>
    <t>10168939628</t>
  </si>
  <si>
    <t>RAMEAUX</t>
  </si>
  <si>
    <t>LUGUET</t>
  </si>
  <si>
    <t>10171554584</t>
  </si>
  <si>
    <t>PREVOST</t>
  </si>
  <si>
    <t>10169117157</t>
  </si>
  <si>
    <t>PIANTIERI</t>
  </si>
  <si>
    <t>Luca</t>
  </si>
  <si>
    <t>10169764633</t>
  </si>
  <si>
    <t>LE MEIGNEN</t>
  </si>
  <si>
    <t>10028169184</t>
  </si>
  <si>
    <t>BARATINY</t>
  </si>
  <si>
    <t>Jessy</t>
  </si>
  <si>
    <t>10086167508</t>
  </si>
  <si>
    <t>GROSSE</t>
  </si>
  <si>
    <t>10167568490</t>
  </si>
  <si>
    <t>GUEPET</t>
  </si>
  <si>
    <t>10167568692</t>
  </si>
  <si>
    <t>10167224142</t>
  </si>
  <si>
    <t>BARBE ALMORI</t>
  </si>
  <si>
    <t>10171315825</t>
  </si>
  <si>
    <t>KNAUSS</t>
  </si>
  <si>
    <t>10166893736</t>
  </si>
  <si>
    <t>DEBARD</t>
  </si>
  <si>
    <t>Antonin Louis</t>
  </si>
  <si>
    <t>10122542205</t>
  </si>
  <si>
    <t>GAMAIN</t>
  </si>
  <si>
    <t>10156747940</t>
  </si>
  <si>
    <t>JAMI</t>
  </si>
  <si>
    <t>Adam</t>
  </si>
  <si>
    <t>10146593757</t>
  </si>
  <si>
    <t>LACOUR</t>
  </si>
  <si>
    <t>10171953803</t>
  </si>
  <si>
    <t>GLINEL</t>
  </si>
  <si>
    <t>Maike</t>
  </si>
  <si>
    <t>10169546280</t>
  </si>
  <si>
    <t>MICHAUDET</t>
  </si>
  <si>
    <t>10109676870</t>
  </si>
  <si>
    <t>DAHECH DESPRINCE</t>
  </si>
  <si>
    <t>Zian</t>
  </si>
  <si>
    <t>10075306942</t>
  </si>
  <si>
    <t>VIGNERON</t>
  </si>
  <si>
    <t>10167974880</t>
  </si>
  <si>
    <t>KINZINGER</t>
  </si>
  <si>
    <t>10071641049</t>
  </si>
  <si>
    <t>MOISON</t>
  </si>
  <si>
    <t>10068459651</t>
  </si>
  <si>
    <t>VASSEUR</t>
  </si>
  <si>
    <t>10123458853</t>
  </si>
  <si>
    <t>BRILLOUET</t>
  </si>
  <si>
    <t>10170071801</t>
  </si>
  <si>
    <t>ROUSSEAU</t>
  </si>
  <si>
    <t>Kelian</t>
  </si>
  <si>
    <t>10027698837</t>
  </si>
  <si>
    <t>MUCHEMBLED</t>
  </si>
  <si>
    <t>10027088747</t>
  </si>
  <si>
    <t>CHAUMERLIAT</t>
  </si>
  <si>
    <t>10026022858</t>
  </si>
  <si>
    <t>10166960222</t>
  </si>
  <si>
    <t>FALLEAU</t>
  </si>
  <si>
    <t>Albin</t>
  </si>
  <si>
    <t>10172252883</t>
  </si>
  <si>
    <t>DELOBEL</t>
  </si>
  <si>
    <t>Hippolyte</t>
  </si>
  <si>
    <t>10099164191</t>
  </si>
  <si>
    <t>AIME BRAS</t>
  </si>
  <si>
    <t>10069139156</t>
  </si>
  <si>
    <t>10121862191</t>
  </si>
  <si>
    <t>10068456823</t>
  </si>
  <si>
    <t>CAILLIAUX</t>
  </si>
  <si>
    <t>10107781936</t>
  </si>
  <si>
    <t>10074453342</t>
  </si>
  <si>
    <t>DERRIEN DESBONT</t>
  </si>
  <si>
    <t>Elias</t>
  </si>
  <si>
    <t>10137753724</t>
  </si>
  <si>
    <t>BOGGIO</t>
  </si>
  <si>
    <t>10166787036</t>
  </si>
  <si>
    <t>VOLLAIRE</t>
  </si>
  <si>
    <t>10170369972</t>
  </si>
  <si>
    <t>LEVET</t>
  </si>
  <si>
    <t>10085338459</t>
  </si>
  <si>
    <t>BONIFAZIO</t>
  </si>
  <si>
    <t>10120720726</t>
  </si>
  <si>
    <t>BILLOT FROMONT</t>
  </si>
  <si>
    <t>10169092505</t>
  </si>
  <si>
    <t>FILALI</t>
  </si>
  <si>
    <t>10161990990</t>
  </si>
  <si>
    <t>LECONTE</t>
  </si>
  <si>
    <t>10135810387</t>
  </si>
  <si>
    <t>FETTAH</t>
  </si>
  <si>
    <t>Hicham</t>
  </si>
  <si>
    <t>10108765070</t>
  </si>
  <si>
    <t>WINTZ</t>
  </si>
  <si>
    <t>10009633801</t>
  </si>
  <si>
    <t>10168702885</t>
  </si>
  <si>
    <t>RUKA LAMOURE</t>
  </si>
  <si>
    <t>10167030849</t>
  </si>
  <si>
    <t>MESMIN</t>
  </si>
  <si>
    <t>10150469212</t>
  </si>
  <si>
    <t>DUBUSSET GIULIANI</t>
  </si>
  <si>
    <t>Lorenzo</t>
  </si>
  <si>
    <t>10073098473</t>
  </si>
  <si>
    <t>TYMEC</t>
  </si>
  <si>
    <t>Eliaz</t>
  </si>
  <si>
    <t>10054195500</t>
  </si>
  <si>
    <t>HANNOUCHE</t>
  </si>
  <si>
    <t>10170437064</t>
  </si>
  <si>
    <t>BRISSAUD</t>
  </si>
  <si>
    <t>10067010816</t>
  </si>
  <si>
    <t>GAVALDA</t>
  </si>
  <si>
    <t>10168817164</t>
  </si>
  <si>
    <t>COIGNARD</t>
  </si>
  <si>
    <t>Colin</t>
  </si>
  <si>
    <t>10171382614</t>
  </si>
  <si>
    <t>BREXEL</t>
  </si>
  <si>
    <t>10172252176</t>
  </si>
  <si>
    <t>10161991091</t>
  </si>
  <si>
    <t>MAILLET</t>
  </si>
  <si>
    <t>10109449730</t>
  </si>
  <si>
    <t>10167574554</t>
  </si>
  <si>
    <t>10171079082</t>
  </si>
  <si>
    <t>JEMELEN</t>
  </si>
  <si>
    <t>Emilien</t>
  </si>
  <si>
    <t>10166932536</t>
  </si>
  <si>
    <t>HEUVET</t>
  </si>
  <si>
    <t>10170062000</t>
  </si>
  <si>
    <t>HEURTIER</t>
  </si>
  <si>
    <t>Audric</t>
  </si>
  <si>
    <t>10157756336</t>
  </si>
  <si>
    <t>PICHON</t>
  </si>
  <si>
    <t>10146608915</t>
  </si>
  <si>
    <t>MAHIAS</t>
  </si>
  <si>
    <t>10069398733</t>
  </si>
  <si>
    <t>10169309440</t>
  </si>
  <si>
    <t>BRANLE</t>
  </si>
  <si>
    <t>Evann</t>
  </si>
  <si>
    <t>10133736510</t>
  </si>
  <si>
    <t>MARTIN LABARTHE</t>
  </si>
  <si>
    <t>10028348333</t>
  </si>
  <si>
    <t>10026468048</t>
  </si>
  <si>
    <t>BERNI</t>
  </si>
  <si>
    <t>Carlo</t>
  </si>
  <si>
    <t>10168784933</t>
  </si>
  <si>
    <t>HUSSON FORESTIER</t>
  </si>
  <si>
    <t>Léandre</t>
  </si>
  <si>
    <t>10109963224</t>
  </si>
  <si>
    <t>BOISSIÈRE</t>
  </si>
  <si>
    <t>10163684147</t>
  </si>
  <si>
    <t>MORET</t>
  </si>
  <si>
    <t>10168727339</t>
  </si>
  <si>
    <t>SAILLY</t>
  </si>
  <si>
    <t>10169764835</t>
  </si>
  <si>
    <t>LE TALLEC</t>
  </si>
  <si>
    <t>10169006215</t>
  </si>
  <si>
    <t>VOVARD</t>
  </si>
  <si>
    <t>Alex</t>
  </si>
  <si>
    <t>10169067849</t>
  </si>
  <si>
    <t>LAFONTAINE</t>
  </si>
  <si>
    <t>10167021553</t>
  </si>
  <si>
    <t>CANIPEL</t>
  </si>
  <si>
    <t>10168493327</t>
  </si>
  <si>
    <t>REMBRY</t>
  </si>
  <si>
    <t>Demian</t>
  </si>
  <si>
    <t>10164865123</t>
  </si>
  <si>
    <t>BAUDE</t>
  </si>
  <si>
    <t>Mael</t>
  </si>
  <si>
    <t>10131563609</t>
  </si>
  <si>
    <t>QASMI</t>
  </si>
  <si>
    <t>10014796827</t>
  </si>
  <si>
    <t>KERDAL</t>
  </si>
  <si>
    <t>10169272559</t>
  </si>
  <si>
    <t>10158553453</t>
  </si>
  <si>
    <t>SANSY</t>
  </si>
  <si>
    <t>Noémie</t>
  </si>
  <si>
    <t>10114524547</t>
  </si>
  <si>
    <t>PERON</t>
  </si>
  <si>
    <t>Odon</t>
  </si>
  <si>
    <t>10148026933</t>
  </si>
  <si>
    <t>Elliot</t>
  </si>
  <si>
    <t>10135129872</t>
  </si>
  <si>
    <t>FERREIRA OLIVEIRA</t>
  </si>
  <si>
    <t>10171382917</t>
  </si>
  <si>
    <t>PELLICCIA</t>
  </si>
  <si>
    <t>10168363284</t>
  </si>
  <si>
    <t>GUILLOT</t>
  </si>
  <si>
    <t>10087798320</t>
  </si>
  <si>
    <t>10169329951</t>
  </si>
  <si>
    <t>10024315557</t>
  </si>
  <si>
    <t>10024344152</t>
  </si>
  <si>
    <t>ESPIGAT</t>
  </si>
  <si>
    <t>10024340718</t>
  </si>
  <si>
    <t>MARTEL</t>
  </si>
  <si>
    <t>10051519108</t>
  </si>
  <si>
    <t>GUILLO</t>
  </si>
  <si>
    <t>10126462318</t>
  </si>
  <si>
    <t>BICHET</t>
  </si>
  <si>
    <t>10025164107</t>
  </si>
  <si>
    <t>SELLIER</t>
  </si>
  <si>
    <t>10014889682</t>
  </si>
  <si>
    <t>DUMAS</t>
  </si>
  <si>
    <t>10132976977</t>
  </si>
  <si>
    <t>PLATET</t>
  </si>
  <si>
    <t>10012805394</t>
  </si>
  <si>
    <t>BECASSEAU</t>
  </si>
  <si>
    <t>10025128539</t>
  </si>
  <si>
    <t>LAGARDERE</t>
  </si>
  <si>
    <t>10025254336</t>
  </si>
  <si>
    <t>BELAIR</t>
  </si>
  <si>
    <t>10164716488</t>
  </si>
  <si>
    <t>PATIN</t>
  </si>
  <si>
    <t>10025592826</t>
  </si>
  <si>
    <t>CONTAULT</t>
  </si>
  <si>
    <t>Maxandre</t>
  </si>
  <si>
    <t>10099207742</t>
  </si>
  <si>
    <t>TURPIN</t>
  </si>
  <si>
    <t>10025013452</t>
  </si>
  <si>
    <t>DAVEAU</t>
  </si>
  <si>
    <t>10062412713</t>
  </si>
  <si>
    <t>Marin</t>
  </si>
  <si>
    <t>10101284956</t>
  </si>
  <si>
    <t>NATUREL</t>
  </si>
  <si>
    <t>10025110856</t>
  </si>
  <si>
    <t>10168907494</t>
  </si>
  <si>
    <t>BOULLE</t>
  </si>
  <si>
    <t>AURELIEN</t>
  </si>
  <si>
    <t>10024058307</t>
  </si>
  <si>
    <t>Frédérick</t>
  </si>
  <si>
    <t>10024364764</t>
  </si>
  <si>
    <t>BALLUREAU</t>
  </si>
  <si>
    <t>10167801896</t>
  </si>
  <si>
    <t>POIGNANT</t>
  </si>
  <si>
    <t>10170279036</t>
  </si>
  <si>
    <t>MARESCQ</t>
  </si>
  <si>
    <t>10024354963</t>
  </si>
  <si>
    <t>PASOLINI</t>
  </si>
  <si>
    <t>10169045722</t>
  </si>
  <si>
    <t>PRIVAT</t>
  </si>
  <si>
    <t>PATRICE</t>
  </si>
  <si>
    <t>10139188112</t>
  </si>
  <si>
    <t>BOUVARD</t>
  </si>
  <si>
    <t>10099114883</t>
  </si>
  <si>
    <t>KLISING</t>
  </si>
  <si>
    <t>10156710958</t>
  </si>
  <si>
    <t>BONOMO</t>
  </si>
  <si>
    <t>10026125013</t>
  </si>
  <si>
    <t>MANSIO</t>
  </si>
  <si>
    <t>10092179282</t>
  </si>
  <si>
    <t>DE TARADE</t>
  </si>
  <si>
    <t>Gaultier</t>
  </si>
  <si>
    <t>10164699112</t>
  </si>
  <si>
    <t>BOIREAU</t>
  </si>
  <si>
    <t>10142331518</t>
  </si>
  <si>
    <t>10027056213</t>
  </si>
  <si>
    <t>FERLAND</t>
  </si>
  <si>
    <t>10167574857</t>
  </si>
  <si>
    <t>10069950522</t>
  </si>
  <si>
    <t>ANGELIN</t>
  </si>
  <si>
    <t>10169147671</t>
  </si>
  <si>
    <t>MELOT</t>
  </si>
  <si>
    <t>10101006989</t>
  </si>
  <si>
    <t>ROFFE</t>
  </si>
  <si>
    <t>GEFFROY</t>
  </si>
  <si>
    <t>10012030105</t>
  </si>
  <si>
    <t>JOUDIOUX</t>
  </si>
  <si>
    <t>10024333442</t>
  </si>
  <si>
    <t>MORDELET</t>
  </si>
  <si>
    <t>10098581888</t>
  </si>
  <si>
    <t>PIAT</t>
  </si>
  <si>
    <t>10148618027</t>
  </si>
  <si>
    <t>DESFONTAINES</t>
  </si>
  <si>
    <t>10024938781</t>
  </si>
  <si>
    <t>DEWAELE</t>
  </si>
  <si>
    <t>MIDDERNACHT</t>
  </si>
  <si>
    <t>10168862028</t>
  </si>
  <si>
    <t>DREYFUS</t>
  </si>
  <si>
    <t>10150242775</t>
  </si>
  <si>
    <t>USHAAH</t>
  </si>
  <si>
    <t>Abderraouf</t>
  </si>
  <si>
    <t>10145993670</t>
  </si>
  <si>
    <t>GUY</t>
  </si>
  <si>
    <t>Marine</t>
  </si>
  <si>
    <t>10058298394</t>
  </si>
  <si>
    <t>GOBERT</t>
  </si>
  <si>
    <t>10172125571</t>
  </si>
  <si>
    <t>BOIT</t>
  </si>
  <si>
    <t>10167575059</t>
  </si>
  <si>
    <t>10170493951</t>
  </si>
  <si>
    <t>SIMIEN</t>
  </si>
  <si>
    <t>10024328287</t>
  </si>
  <si>
    <t>CHAUVELIERE</t>
  </si>
  <si>
    <t>10122892516</t>
  </si>
  <si>
    <t>CARRERE</t>
  </si>
  <si>
    <t>10166828361</t>
  </si>
  <si>
    <t>GAILLARD</t>
  </si>
  <si>
    <t>10024362946</t>
  </si>
  <si>
    <t>LOUCHART</t>
  </si>
  <si>
    <t>10024334149</t>
  </si>
  <si>
    <t>TASSAN GOT</t>
  </si>
  <si>
    <t>10171103334</t>
  </si>
  <si>
    <t>QUERRÉ ROUSSEL</t>
  </si>
  <si>
    <t>10091843018</t>
  </si>
  <si>
    <t>MONS</t>
  </si>
  <si>
    <t>10169180613</t>
  </si>
  <si>
    <t>AYAYI</t>
  </si>
  <si>
    <t>Victoria</t>
  </si>
  <si>
    <t>10169181320</t>
  </si>
  <si>
    <t>GALLANT</t>
  </si>
  <si>
    <t>Anouchka</t>
  </si>
  <si>
    <t>10169024504</t>
  </si>
  <si>
    <t>GOUGNAUD</t>
  </si>
  <si>
    <t>Ariane</t>
  </si>
  <si>
    <t>10170614492</t>
  </si>
  <si>
    <t>MAIZONNASSE</t>
  </si>
  <si>
    <t>Mark</t>
  </si>
  <si>
    <t>10133844826</t>
  </si>
  <si>
    <t>SERVAIS</t>
  </si>
  <si>
    <t>10048619818</t>
  </si>
  <si>
    <t>BECHIR</t>
  </si>
  <si>
    <t>10135230916</t>
  </si>
  <si>
    <t>PARADOWSKI</t>
  </si>
  <si>
    <t>10168181008</t>
  </si>
  <si>
    <t>10119454874</t>
  </si>
  <si>
    <t>CORNILLOT</t>
  </si>
  <si>
    <t>10170277622</t>
  </si>
  <si>
    <t>RINJEONNEAU</t>
  </si>
  <si>
    <t>10147974894</t>
  </si>
  <si>
    <t>VATONNE</t>
  </si>
  <si>
    <t>10172298656</t>
  </si>
  <si>
    <t>NICE</t>
  </si>
  <si>
    <t>ERNEST JEAN</t>
  </si>
  <si>
    <t>10129864590</t>
  </si>
  <si>
    <t>AMORINI</t>
  </si>
  <si>
    <t>Cecilia</t>
  </si>
  <si>
    <t>10100211892</t>
  </si>
  <si>
    <t>WATREMEZ</t>
  </si>
  <si>
    <t>10171088681</t>
  </si>
  <si>
    <t>BERGEON</t>
  </si>
  <si>
    <t>10157262949</t>
  </si>
  <si>
    <t>Diane</t>
  </si>
  <si>
    <t>10157970645</t>
  </si>
  <si>
    <t>MAYET SMEEKENS</t>
  </si>
  <si>
    <t>10105312678</t>
  </si>
  <si>
    <t>ROUIBAH</t>
  </si>
  <si>
    <t>AMYRA</t>
  </si>
  <si>
    <t>10081983572</t>
  </si>
  <si>
    <t>MICHAU</t>
  </si>
  <si>
    <t>Christopher</t>
  </si>
  <si>
    <t>10124756532</t>
  </si>
  <si>
    <t>FRANCESCHINO</t>
  </si>
  <si>
    <t>10168905575</t>
  </si>
  <si>
    <t>RÉGNIER</t>
  </si>
  <si>
    <t>Amandine</t>
  </si>
  <si>
    <t>10166948195</t>
  </si>
  <si>
    <t>VANDAMME</t>
  </si>
  <si>
    <t>Louise</t>
  </si>
  <si>
    <t>10145251016</t>
  </si>
  <si>
    <t>RIGAUD</t>
  </si>
  <si>
    <t>Hortense</t>
  </si>
  <si>
    <t>10025611822</t>
  </si>
  <si>
    <t>DAVIDOU</t>
  </si>
  <si>
    <t>KABE</t>
  </si>
  <si>
    <t>Robman</t>
  </si>
  <si>
    <t>10101753182</t>
  </si>
  <si>
    <t>ALBERTI</t>
  </si>
  <si>
    <t>10169090279</t>
  </si>
  <si>
    <t>OUSTEAU</t>
  </si>
  <si>
    <t>Jean Francois</t>
  </si>
  <si>
    <t>10167475332</t>
  </si>
  <si>
    <t>THEETEN</t>
  </si>
  <si>
    <t>10162133157</t>
  </si>
  <si>
    <t>10169596602</t>
  </si>
  <si>
    <t>LE DOARÉ</t>
  </si>
  <si>
    <t>10025594139</t>
  </si>
  <si>
    <t>TESSON</t>
  </si>
  <si>
    <t>10169467064</t>
  </si>
  <si>
    <t>PLESANT</t>
  </si>
  <si>
    <t>Margaud</t>
  </si>
  <si>
    <t>10170277521</t>
  </si>
  <si>
    <t>NOËL</t>
  </si>
  <si>
    <t>Chloé</t>
  </si>
  <si>
    <t>10168493024</t>
  </si>
  <si>
    <t>HOFMAN</t>
  </si>
  <si>
    <t>10069843519</t>
  </si>
  <si>
    <t>FERRE</t>
  </si>
  <si>
    <t>JeanCharles</t>
  </si>
  <si>
    <t>10170277016</t>
  </si>
  <si>
    <t>10169186774</t>
  </si>
  <si>
    <t>10122188557</t>
  </si>
  <si>
    <t>PLOMION</t>
  </si>
  <si>
    <t>10169181623</t>
  </si>
  <si>
    <t>LEMOIGNE</t>
  </si>
  <si>
    <t>10172000481</t>
  </si>
  <si>
    <t>Maëva</t>
  </si>
  <si>
    <t>10027669434</t>
  </si>
  <si>
    <t>BUFFE</t>
  </si>
  <si>
    <t>10120806107</t>
  </si>
  <si>
    <t>MEUNIER JORIS</t>
  </si>
  <si>
    <t>Lalie</t>
  </si>
  <si>
    <t>10172197414</t>
  </si>
  <si>
    <t>HOUBLON</t>
  </si>
  <si>
    <t>10051191934</t>
  </si>
  <si>
    <t>POMMAY</t>
  </si>
  <si>
    <t>10168362678</t>
  </si>
  <si>
    <t>FISCHBACH</t>
  </si>
  <si>
    <t>10167439966</t>
  </si>
  <si>
    <t>BERTRAND</t>
  </si>
  <si>
    <t>10098575424</t>
  </si>
  <si>
    <t>10170279339</t>
  </si>
  <si>
    <t>AKKAZ GUIGARD</t>
  </si>
  <si>
    <t>Manola</t>
  </si>
  <si>
    <t>10161992812</t>
  </si>
  <si>
    <t>LARIVIERE</t>
  </si>
  <si>
    <t>10026189374</t>
  </si>
  <si>
    <t>NIDERCORNE</t>
  </si>
  <si>
    <t>Charlotte</t>
  </si>
  <si>
    <t>10028165851</t>
  </si>
  <si>
    <t>10073344815</t>
  </si>
  <si>
    <t>RACINET</t>
  </si>
  <si>
    <t>10111402864</t>
  </si>
  <si>
    <t>GAUYACQ</t>
  </si>
  <si>
    <t>10127159001</t>
  </si>
  <si>
    <t>VARTIN</t>
  </si>
  <si>
    <t>Dialy sira</t>
  </si>
  <si>
    <t>10027700049</t>
  </si>
  <si>
    <t>REGLADE</t>
  </si>
  <si>
    <t>10167225859</t>
  </si>
  <si>
    <t>10156670744</t>
  </si>
  <si>
    <t>PASSELANDE</t>
  </si>
  <si>
    <t>10026356092</t>
  </si>
  <si>
    <t>LAVENANT</t>
  </si>
  <si>
    <t>10171754850</t>
  </si>
  <si>
    <t>RAMELET</t>
  </si>
  <si>
    <t>10168362779</t>
  </si>
  <si>
    <t>10170073720</t>
  </si>
  <si>
    <t>TREILLAT</t>
  </si>
  <si>
    <t>Sebatien</t>
  </si>
  <si>
    <t>10171185176</t>
  </si>
  <si>
    <t>GEIGER</t>
  </si>
  <si>
    <t>Lea</t>
  </si>
  <si>
    <t>10169732604</t>
  </si>
  <si>
    <t>PERCHET</t>
  </si>
  <si>
    <t>10163024446</t>
  </si>
  <si>
    <t>BOULET</t>
  </si>
  <si>
    <t>10170276713</t>
  </si>
  <si>
    <t>FOUREY</t>
  </si>
  <si>
    <t>10027921836</t>
  </si>
  <si>
    <t>AMATHIEU</t>
  </si>
  <si>
    <t>10012273009</t>
  </si>
  <si>
    <t>CORJON</t>
  </si>
  <si>
    <t>10168051874</t>
  </si>
  <si>
    <t>10171330575</t>
  </si>
  <si>
    <t>GOISLARD</t>
  </si>
  <si>
    <t>10085964515</t>
  </si>
  <si>
    <t>BOURGEOIS</t>
  </si>
  <si>
    <t>10157264666</t>
  </si>
  <si>
    <t>SILVA</t>
  </si>
  <si>
    <t>Sara</t>
  </si>
  <si>
    <t>10169181825</t>
  </si>
  <si>
    <t>MONOT</t>
  </si>
  <si>
    <t>10162737284</t>
  </si>
  <si>
    <t>10085417170</t>
  </si>
  <si>
    <t>10147220217</t>
  </si>
  <si>
    <t>10027556872</t>
  </si>
  <si>
    <t>10167057121</t>
  </si>
  <si>
    <t>HOUY</t>
  </si>
  <si>
    <t>10170071595</t>
  </si>
  <si>
    <t>DERRÉ</t>
  </si>
  <si>
    <t>10169547694</t>
  </si>
  <si>
    <t>PARRENS</t>
  </si>
  <si>
    <t>Lucie</t>
  </si>
  <si>
    <t>10169761805</t>
  </si>
  <si>
    <t>DE CARVALHO</t>
  </si>
  <si>
    <t>10028206974</t>
  </si>
  <si>
    <t>CASANOVA</t>
  </si>
  <si>
    <t>10166805830</t>
  </si>
  <si>
    <t>CONAN</t>
  </si>
  <si>
    <t>10168105226</t>
  </si>
  <si>
    <t>10169982780</t>
  </si>
  <si>
    <t>10169381077</t>
  </si>
  <si>
    <t>DINH</t>
  </si>
  <si>
    <t>10065560664</t>
  </si>
  <si>
    <t>PIVA</t>
  </si>
  <si>
    <t>10168939830</t>
  </si>
  <si>
    <t>ROTY</t>
  </si>
  <si>
    <t>10025817138</t>
  </si>
  <si>
    <t>10169465751</t>
  </si>
  <si>
    <t>BOUGAA</t>
  </si>
  <si>
    <t>Samy</t>
  </si>
  <si>
    <t>10169763017</t>
  </si>
  <si>
    <t>SEMERET</t>
  </si>
  <si>
    <t>Ilie</t>
  </si>
  <si>
    <t>10169141611</t>
  </si>
  <si>
    <t>MAYEUR</t>
  </si>
  <si>
    <t>10139453345</t>
  </si>
  <si>
    <t>GILABERT</t>
  </si>
  <si>
    <t>10171518818</t>
  </si>
  <si>
    <t>HAMMOUCHE</t>
  </si>
  <si>
    <t>Malik</t>
  </si>
  <si>
    <t>10028258508</t>
  </si>
  <si>
    <t>HUYNH</t>
  </si>
  <si>
    <t>Tony</t>
  </si>
  <si>
    <t>10164760140</t>
  </si>
  <si>
    <t>FERRER</t>
  </si>
  <si>
    <t>10169380976</t>
  </si>
  <si>
    <t>ADNOT DUTERTRE</t>
  </si>
  <si>
    <t>10167927794</t>
  </si>
  <si>
    <t>KLEIN</t>
  </si>
  <si>
    <t>10169038345</t>
  </si>
  <si>
    <t>JIANG</t>
  </si>
  <si>
    <t>10169822631</t>
  </si>
  <si>
    <t>MAVIEL</t>
  </si>
  <si>
    <t>10167866867</t>
  </si>
  <si>
    <t>BOYEAU</t>
  </si>
  <si>
    <t>10169466155</t>
  </si>
  <si>
    <t>10167970436</t>
  </si>
  <si>
    <t>GOGUELAT</t>
  </si>
  <si>
    <t>10168906686</t>
  </si>
  <si>
    <t>10097876822</t>
  </si>
  <si>
    <t>RUBARBE</t>
  </si>
  <si>
    <t>10011227833</t>
  </si>
  <si>
    <t>GUEZET</t>
  </si>
  <si>
    <t>10169026221</t>
  </si>
  <si>
    <t>ALIAS</t>
  </si>
  <si>
    <t>10028245976</t>
  </si>
  <si>
    <t>MONTERO FABELO</t>
  </si>
  <si>
    <t>Joycel</t>
  </si>
  <si>
    <t>10167440067</t>
  </si>
  <si>
    <t>CARINI</t>
  </si>
  <si>
    <t>10026465321</t>
  </si>
  <si>
    <t>DELORME</t>
  </si>
  <si>
    <t>10027273451</t>
  </si>
  <si>
    <t>HAINCOURT</t>
  </si>
  <si>
    <t>10166887167</t>
  </si>
  <si>
    <t>10171955520</t>
  </si>
  <si>
    <t>LIÉGEOIS</t>
  </si>
  <si>
    <t>10163349394</t>
  </si>
  <si>
    <t>BOYARD</t>
  </si>
  <si>
    <t>10166745913</t>
  </si>
  <si>
    <t>CRÉTAIGNE</t>
  </si>
  <si>
    <t>10133401656</t>
  </si>
  <si>
    <t>FRABOULET</t>
  </si>
  <si>
    <t>10170943282</t>
  </si>
  <si>
    <t>GURGEY</t>
  </si>
  <si>
    <t>10172278448</t>
  </si>
  <si>
    <t>SAMSON</t>
  </si>
  <si>
    <t>Vivien</t>
  </si>
  <si>
    <t>10169596703</t>
  </si>
  <si>
    <t>Minh Toan</t>
  </si>
  <si>
    <t>10093721683</t>
  </si>
  <si>
    <t>JACQUE</t>
  </si>
  <si>
    <t>10126926403</t>
  </si>
  <si>
    <t>LECAT</t>
  </si>
  <si>
    <t>10024343950</t>
  </si>
  <si>
    <t>MAITRE</t>
  </si>
  <si>
    <t>10024657279</t>
  </si>
  <si>
    <t>ROTGER</t>
  </si>
  <si>
    <t>10024786716</t>
  </si>
  <si>
    <t>10167224950</t>
  </si>
  <si>
    <t>HARTIG</t>
  </si>
  <si>
    <t>10168363486</t>
  </si>
  <si>
    <t>NIGOGHOSSIAN</t>
  </si>
  <si>
    <t>10168105630</t>
  </si>
  <si>
    <t>BARD</t>
  </si>
  <si>
    <t>10024368404</t>
  </si>
  <si>
    <t>BLOUIN</t>
  </si>
  <si>
    <t>10168626703</t>
  </si>
  <si>
    <t>HAINE</t>
  </si>
  <si>
    <t>10097877529</t>
  </si>
  <si>
    <t>MARCHAND</t>
  </si>
  <si>
    <t>Jérome</t>
  </si>
  <si>
    <t>10165050534</t>
  </si>
  <si>
    <t>COULVIER</t>
  </si>
  <si>
    <t>10171923386</t>
  </si>
  <si>
    <t>10100731955</t>
  </si>
  <si>
    <t>CHAILLIE</t>
  </si>
  <si>
    <t>10170968847</t>
  </si>
  <si>
    <t>BORTOLOT</t>
  </si>
  <si>
    <t>10171102627</t>
  </si>
  <si>
    <t>10024360421</t>
  </si>
  <si>
    <t>FERRY</t>
  </si>
  <si>
    <t>10132998603</t>
  </si>
  <si>
    <t>STANORD</t>
  </si>
  <si>
    <t>10168492721</t>
  </si>
  <si>
    <t>ARNAL</t>
  </si>
  <si>
    <t>10060820596</t>
  </si>
  <si>
    <t>FRETTE</t>
  </si>
  <si>
    <t>10060954881</t>
  </si>
  <si>
    <t>10025325266</t>
  </si>
  <si>
    <t>HUYGHE</t>
  </si>
  <si>
    <t>10169490407</t>
  </si>
  <si>
    <t>DOURIEZ</t>
  </si>
  <si>
    <t>10027769868</t>
  </si>
  <si>
    <t>ORENGO</t>
  </si>
  <si>
    <t>10015071558</t>
  </si>
  <si>
    <t>LUGAT</t>
  </si>
  <si>
    <t>10167568793</t>
  </si>
  <si>
    <t>MIETTE</t>
  </si>
  <si>
    <t>10171043316</t>
  </si>
  <si>
    <t>FINOTE TASSEL</t>
  </si>
  <si>
    <t>Teddy</t>
  </si>
  <si>
    <t>10101457940</t>
  </si>
  <si>
    <t>EONO</t>
  </si>
  <si>
    <t>10168363789</t>
  </si>
  <si>
    <t>WEIKERT</t>
  </si>
  <si>
    <t>10170437165</t>
  </si>
  <si>
    <t>QUENTIER</t>
  </si>
  <si>
    <t>10142001112</t>
  </si>
  <si>
    <t>LAPOULLE</t>
  </si>
  <si>
    <t>Jerôme</t>
  </si>
  <si>
    <t>10171093735</t>
  </si>
  <si>
    <t>KNOKE</t>
  </si>
  <si>
    <t>Nikolai</t>
  </si>
  <si>
    <t>10169137870</t>
  </si>
  <si>
    <t>DE RYCKE</t>
  </si>
  <si>
    <t>Lennart</t>
  </si>
  <si>
    <t>10171625518</t>
  </si>
  <si>
    <t>CHAPUT</t>
  </si>
  <si>
    <t>Isabelle</t>
  </si>
  <si>
    <t>10163769124</t>
  </si>
  <si>
    <t>NAVARRO</t>
  </si>
  <si>
    <t>Johan</t>
  </si>
  <si>
    <t>10167057222</t>
  </si>
  <si>
    <t>JIN</t>
  </si>
  <si>
    <t>Yuren</t>
  </si>
  <si>
    <t>10170334105</t>
  </si>
  <si>
    <t>MILLA</t>
  </si>
  <si>
    <t>10166867363</t>
  </si>
  <si>
    <t>PIÑEYRO</t>
  </si>
  <si>
    <t>Federico</t>
  </si>
  <si>
    <t>10162533382</t>
  </si>
  <si>
    <t>SLOCKETT</t>
  </si>
  <si>
    <t>Cassidy</t>
  </si>
  <si>
    <t>10163120133</t>
  </si>
  <si>
    <t>OSCARSON</t>
  </si>
  <si>
    <t>10169496063</t>
  </si>
  <si>
    <t>SHARIFI</t>
  </si>
  <si>
    <t>Sama</t>
  </si>
  <si>
    <t>10167112590</t>
  </si>
  <si>
    <t>CORSI</t>
  </si>
  <si>
    <t>10170321977</t>
  </si>
  <si>
    <t>AGNELLO</t>
  </si>
  <si>
    <t>Pietro</t>
  </si>
  <si>
    <t>10033431739</t>
  </si>
  <si>
    <t>LOMBARDI</t>
  </si>
  <si>
    <t>Miki</t>
  </si>
  <si>
    <t>10148080887</t>
  </si>
  <si>
    <t>LEBREC</t>
  </si>
  <si>
    <t>10164410738</t>
  </si>
  <si>
    <t>DOS SANTOS FEREIRA</t>
  </si>
  <si>
    <t>Alcides</t>
  </si>
  <si>
    <t>10168876980</t>
  </si>
  <si>
    <t>10026889996</t>
  </si>
  <si>
    <t>10027309423</t>
  </si>
  <si>
    <t>PEREIRA DA COSTA</t>
  </si>
  <si>
    <t>10169289535</t>
  </si>
  <si>
    <t>Julio</t>
  </si>
  <si>
    <t>10147548401</t>
  </si>
  <si>
    <t>AJEJ</t>
  </si>
  <si>
    <t>Jabeur</t>
  </si>
  <si>
    <t>TEAM CYCLISTE EN DANSEUSE</t>
  </si>
  <si>
    <t>KRONOS ACADEMY PARIS SACLAY</t>
  </si>
  <si>
    <t>SQUADRA REGO'SSPORT CYCLISME</t>
  </si>
  <si>
    <t>CLAMART CYCLISME 92</t>
  </si>
  <si>
    <t>VAL D'OISE CYCLISTE</t>
  </si>
  <si>
    <t>48928000187</t>
  </si>
  <si>
    <t>48771020439</t>
  </si>
  <si>
    <t>48771650007</t>
  </si>
  <si>
    <t>48782280575</t>
  </si>
  <si>
    <t>48771650011</t>
  </si>
  <si>
    <t>48935050965</t>
  </si>
  <si>
    <t>48913070373</t>
  </si>
  <si>
    <t>48771650013</t>
  </si>
  <si>
    <t>48771190046</t>
  </si>
  <si>
    <t>48771090470</t>
  </si>
  <si>
    <t>48750161238</t>
  </si>
  <si>
    <t>48782530024</t>
  </si>
  <si>
    <t>48771010089</t>
  </si>
  <si>
    <t>48771080010</t>
  </si>
  <si>
    <t>48771020444</t>
  </si>
  <si>
    <t>48771140524</t>
  </si>
  <si>
    <t>48913220125</t>
  </si>
  <si>
    <t>48771210161</t>
  </si>
  <si>
    <t>48782260330</t>
  </si>
  <si>
    <t>48924080207</t>
  </si>
  <si>
    <t>48771650019</t>
  </si>
  <si>
    <t>48913240006</t>
  </si>
  <si>
    <t>48946270273</t>
  </si>
  <si>
    <t>48782260322</t>
  </si>
  <si>
    <t>48957110088</t>
  </si>
  <si>
    <t>48924150036</t>
  </si>
  <si>
    <t>48924010506</t>
  </si>
  <si>
    <t>48957110150</t>
  </si>
  <si>
    <t>48771650018</t>
  </si>
  <si>
    <t>48913240066</t>
  </si>
  <si>
    <t>48913240061</t>
  </si>
  <si>
    <t>48771010613</t>
  </si>
  <si>
    <t>48913020499</t>
  </si>
  <si>
    <t>48771230058</t>
  </si>
  <si>
    <t>48771490080</t>
  </si>
  <si>
    <t>48750161146</t>
  </si>
  <si>
    <t>48771020443</t>
  </si>
  <si>
    <t>48913230196</t>
  </si>
  <si>
    <t>48957170386</t>
  </si>
  <si>
    <t>48771090472</t>
  </si>
  <si>
    <t>48782280479</t>
  </si>
  <si>
    <t>48924010015</t>
  </si>
  <si>
    <t>48771040103</t>
  </si>
  <si>
    <t>48771130644</t>
  </si>
  <si>
    <t>48771650009</t>
  </si>
  <si>
    <t>48913390042</t>
  </si>
  <si>
    <t>48913050347</t>
  </si>
  <si>
    <t>48771090471</t>
  </si>
  <si>
    <t>48782520016</t>
  </si>
  <si>
    <t>48957170323</t>
  </si>
  <si>
    <t>48771650014</t>
  </si>
  <si>
    <t>48946010012</t>
  </si>
  <si>
    <t>48946020013</t>
  </si>
  <si>
    <t>48935070655</t>
  </si>
  <si>
    <t>48771020431</t>
  </si>
  <si>
    <t>48957170393</t>
  </si>
  <si>
    <t>48771020294</t>
  </si>
  <si>
    <t>48957140847</t>
  </si>
  <si>
    <t>48771080151</t>
  </si>
  <si>
    <t>48948000075</t>
  </si>
  <si>
    <t>48771400061</t>
  </si>
  <si>
    <t>48782260295</t>
  </si>
  <si>
    <t>48913460075</t>
  </si>
  <si>
    <t>48771280331</t>
  </si>
  <si>
    <t>48782520018</t>
  </si>
  <si>
    <t>48782120277</t>
  </si>
  <si>
    <t>48948000037</t>
  </si>
  <si>
    <t>48913240056</t>
  </si>
  <si>
    <t>48957070052</t>
  </si>
  <si>
    <t>48924150266</t>
  </si>
  <si>
    <t>48782210245</t>
  </si>
  <si>
    <t>48913460079</t>
  </si>
  <si>
    <t>48913220126</t>
  </si>
  <si>
    <t>48913380047</t>
  </si>
  <si>
    <t>48913240057</t>
  </si>
  <si>
    <t>48771190169</t>
  </si>
  <si>
    <t>48788000398</t>
  </si>
  <si>
    <t>48771240054</t>
  </si>
  <si>
    <t>48750161221</t>
  </si>
  <si>
    <t>48771040327</t>
  </si>
  <si>
    <t>48771010620</t>
  </si>
  <si>
    <t>48771150301</t>
  </si>
  <si>
    <t>48913110200</t>
  </si>
  <si>
    <t>48913260135</t>
  </si>
  <si>
    <t>48913290077</t>
  </si>
  <si>
    <t>48918000193</t>
  </si>
  <si>
    <t>48924090280</t>
  </si>
  <si>
    <t>48913460078</t>
  </si>
  <si>
    <t>48771040253</t>
  </si>
  <si>
    <t>48771020442</t>
  </si>
  <si>
    <t>48935130381</t>
  </si>
  <si>
    <t>48913130074</t>
  </si>
  <si>
    <t>48913080186</t>
  </si>
  <si>
    <t>48913240007</t>
  </si>
  <si>
    <t>48924010436</t>
  </si>
  <si>
    <t>48935130042</t>
  </si>
  <si>
    <t>48948000153</t>
  </si>
  <si>
    <t>48771160048</t>
  </si>
  <si>
    <t>48778000205</t>
  </si>
  <si>
    <t>48771140085</t>
  </si>
  <si>
    <t>48750161228</t>
  </si>
  <si>
    <t>48771040313</t>
  </si>
  <si>
    <t>48782280588</t>
  </si>
  <si>
    <t>48935070578</t>
  </si>
  <si>
    <t>48946150084</t>
  </si>
  <si>
    <t>48750161264</t>
  </si>
  <si>
    <t>48782280589</t>
  </si>
  <si>
    <t>48782210231</t>
  </si>
  <si>
    <t>48946150095</t>
  </si>
  <si>
    <t>48913290085</t>
  </si>
  <si>
    <t>48946270422</t>
  </si>
  <si>
    <t>48957100206</t>
  </si>
  <si>
    <t>48913020508</t>
  </si>
  <si>
    <t>48913130018</t>
  </si>
  <si>
    <t>48957070062</t>
  </si>
  <si>
    <t>48771310021</t>
  </si>
  <si>
    <t>48957380041</t>
  </si>
  <si>
    <t>48771230052</t>
  </si>
  <si>
    <t>48771040236</t>
  </si>
  <si>
    <t>48957100196</t>
  </si>
  <si>
    <t>48957100024</t>
  </si>
  <si>
    <t>48938000088</t>
  </si>
  <si>
    <t>48924110821</t>
  </si>
  <si>
    <t>48957280091</t>
  </si>
  <si>
    <t>48750161285</t>
  </si>
  <si>
    <t>48935380063</t>
  </si>
  <si>
    <t>48750161222</t>
  </si>
  <si>
    <t>48750161243</t>
  </si>
  <si>
    <t>48750161265</t>
  </si>
  <si>
    <t>48957140894</t>
  </si>
  <si>
    <t>48771650015</t>
  </si>
  <si>
    <t>48913070503</t>
  </si>
  <si>
    <t>48913040134</t>
  </si>
  <si>
    <t>48771210138</t>
  </si>
  <si>
    <t>48750161227</t>
  </si>
  <si>
    <t>48771640005</t>
  </si>
  <si>
    <t>48750161310</t>
  </si>
  <si>
    <t>48782351040</t>
  </si>
  <si>
    <t>48957130395</t>
  </si>
  <si>
    <t>48750161214</t>
  </si>
  <si>
    <t>48957420012</t>
  </si>
  <si>
    <t>48750161206</t>
  </si>
  <si>
    <t>48946070024</t>
  </si>
  <si>
    <t>48750330435</t>
  </si>
  <si>
    <t>48924090569</t>
  </si>
  <si>
    <t>48758000413</t>
  </si>
  <si>
    <t>48750161237</t>
  </si>
  <si>
    <t>48924010510</t>
  </si>
  <si>
    <t>48935050961</t>
  </si>
  <si>
    <t>48913070460</t>
  </si>
  <si>
    <t>48782351043</t>
  </si>
  <si>
    <t>48782350980</t>
  </si>
  <si>
    <t>48924010520</t>
  </si>
  <si>
    <t>48782351041</t>
  </si>
  <si>
    <t>48935160291</t>
  </si>
  <si>
    <t>48782280590</t>
  </si>
  <si>
    <t>48782280419</t>
  </si>
  <si>
    <t>48935050963</t>
  </si>
  <si>
    <t>48750161245</t>
  </si>
  <si>
    <t>48771080152</t>
  </si>
  <si>
    <t>48924110871</t>
  </si>
  <si>
    <t>48750161234</t>
  </si>
  <si>
    <t>48946270415</t>
  </si>
  <si>
    <t>48913220116</t>
  </si>
  <si>
    <t>48913220128</t>
  </si>
  <si>
    <t>48782430491</t>
  </si>
  <si>
    <t>48771010634</t>
  </si>
  <si>
    <t>48782430353</t>
  </si>
  <si>
    <t>48946270404</t>
  </si>
  <si>
    <t>48957130383</t>
  </si>
  <si>
    <t>48782351035</t>
  </si>
  <si>
    <t>48957140865</t>
  </si>
  <si>
    <t>48957420008</t>
  </si>
  <si>
    <t>48924010440</t>
  </si>
  <si>
    <t>48771240043</t>
  </si>
  <si>
    <t>48782351038</t>
  </si>
  <si>
    <t>48913020505</t>
  </si>
  <si>
    <t>48913080187</t>
  </si>
  <si>
    <t>48782430468</t>
  </si>
  <si>
    <t>48924030125</t>
  </si>
  <si>
    <t>48782350842</t>
  </si>
  <si>
    <t>48924080309</t>
  </si>
  <si>
    <t>48771640048</t>
  </si>
  <si>
    <t>48771520108</t>
  </si>
  <si>
    <t>48913050391</t>
  </si>
  <si>
    <t>48913080184</t>
  </si>
  <si>
    <t>48771280457</t>
  </si>
  <si>
    <t>48771090447</t>
  </si>
  <si>
    <t>48946270423</t>
  </si>
  <si>
    <t>48750161230</t>
  </si>
  <si>
    <t>48750161233</t>
  </si>
  <si>
    <t>48750161226</t>
  </si>
  <si>
    <t>48771230203</t>
  </si>
  <si>
    <t>48924010508</t>
  </si>
  <si>
    <t>48782280522</t>
  </si>
  <si>
    <t>48771140509</t>
  </si>
  <si>
    <t>48782120254</t>
  </si>
  <si>
    <t>48935380214</t>
  </si>
  <si>
    <t>48935190081</t>
  </si>
  <si>
    <t>48771090440</t>
  </si>
  <si>
    <t>48935050972</t>
  </si>
  <si>
    <t>48782350935</t>
  </si>
  <si>
    <t>48957120570</t>
  </si>
  <si>
    <t>48771130650</t>
  </si>
  <si>
    <t>48782430305</t>
  </si>
  <si>
    <t>48913050239</t>
  </si>
  <si>
    <t>48913380034</t>
  </si>
  <si>
    <t>48771040321</t>
  </si>
  <si>
    <t>48957080701</t>
  </si>
  <si>
    <t>48924010522</t>
  </si>
  <si>
    <t>48771650004</t>
  </si>
  <si>
    <t>48771040157</t>
  </si>
  <si>
    <t>48935050994</t>
  </si>
  <si>
    <t>48782160176</t>
  </si>
  <si>
    <t>48924030126</t>
  </si>
  <si>
    <t>48782120250</t>
  </si>
  <si>
    <t>48924010068</t>
  </si>
  <si>
    <t>48782430371</t>
  </si>
  <si>
    <t>48913070488</t>
  </si>
  <si>
    <t>48782430297</t>
  </si>
  <si>
    <t>48750160626</t>
  </si>
  <si>
    <t>48957140882</t>
  </si>
  <si>
    <t>48782350896</t>
  </si>
  <si>
    <t>48935050953</t>
  </si>
  <si>
    <t>48782351030</t>
  </si>
  <si>
    <t>48750161259</t>
  </si>
  <si>
    <t>48957420010</t>
  </si>
  <si>
    <t>48913020486</t>
  </si>
  <si>
    <t>48935130386</t>
  </si>
  <si>
    <t>48913130070</t>
  </si>
  <si>
    <t>48913130073</t>
  </si>
  <si>
    <t>48913070424</t>
  </si>
  <si>
    <t>48771190172</t>
  </si>
  <si>
    <t>48935050784</t>
  </si>
  <si>
    <t>48913070504</t>
  </si>
  <si>
    <t>48782230177</t>
  </si>
  <si>
    <t>48924150305</t>
  </si>
  <si>
    <t>48771010568</t>
  </si>
  <si>
    <t>48782260111</t>
  </si>
  <si>
    <t>48782160177</t>
  </si>
  <si>
    <t>48782160181</t>
  </si>
  <si>
    <t>48782280591</t>
  </si>
  <si>
    <t>48924080313</t>
  </si>
  <si>
    <t>48782351037</t>
  </si>
  <si>
    <t>48957170394</t>
  </si>
  <si>
    <t>48913130071</t>
  </si>
  <si>
    <t>48750160678</t>
  </si>
  <si>
    <t>48750161240</t>
  </si>
  <si>
    <t>48935130383</t>
  </si>
  <si>
    <t>48782160183</t>
  </si>
  <si>
    <t>48924150304</t>
  </si>
  <si>
    <t>48750161246</t>
  </si>
  <si>
    <t>48935160445</t>
  </si>
  <si>
    <t>48782430441</t>
  </si>
  <si>
    <t>48771280449</t>
  </si>
  <si>
    <t>48913290088</t>
  </si>
  <si>
    <t>48750160898</t>
  </si>
  <si>
    <t>48750161294</t>
  </si>
  <si>
    <t>48750160213</t>
  </si>
  <si>
    <t>48924110830</t>
  </si>
  <si>
    <t>48771130379</t>
  </si>
  <si>
    <t>48924010519</t>
  </si>
  <si>
    <t>48913130075</t>
  </si>
  <si>
    <t>48771280456</t>
  </si>
  <si>
    <t>48957080698</t>
  </si>
  <si>
    <t>48771310020</t>
  </si>
  <si>
    <t>48928000315</t>
  </si>
  <si>
    <t>48750161277</t>
  </si>
  <si>
    <t>48750161180</t>
  </si>
  <si>
    <t>48924380023</t>
  </si>
  <si>
    <t>48750330410</t>
  </si>
  <si>
    <t>48924110846</t>
  </si>
  <si>
    <t>48946150090</t>
  </si>
  <si>
    <t>48924090586</t>
  </si>
  <si>
    <t>48750161257</t>
  </si>
  <si>
    <t>48924090536</t>
  </si>
  <si>
    <t>48771190163</t>
  </si>
  <si>
    <t>48782351039</t>
  </si>
  <si>
    <t>48913240067</t>
  </si>
  <si>
    <t>48946270412</t>
  </si>
  <si>
    <t>48750161268</t>
  </si>
  <si>
    <t>48957140876</t>
  </si>
  <si>
    <t>48913220112</t>
  </si>
  <si>
    <t>48957420007</t>
  </si>
  <si>
    <t>48750161297</t>
  </si>
  <si>
    <t>48771130656</t>
  </si>
  <si>
    <t>48957420009</t>
  </si>
  <si>
    <t>48957420002</t>
  </si>
  <si>
    <t>48924150013</t>
  </si>
  <si>
    <t>48957130296</t>
  </si>
  <si>
    <t>48924150004</t>
  </si>
  <si>
    <t>48771210160</t>
  </si>
  <si>
    <t>48913070506</t>
  </si>
  <si>
    <t>48935160352</t>
  </si>
  <si>
    <t>48782520011</t>
  </si>
  <si>
    <t>48771650008</t>
  </si>
  <si>
    <t>48782530037</t>
  </si>
  <si>
    <t>48771130647</t>
  </si>
  <si>
    <t>48782530035</t>
  </si>
  <si>
    <t>48913070445</t>
  </si>
  <si>
    <t>48771380216</t>
  </si>
  <si>
    <t>48771090072</t>
  </si>
  <si>
    <t>48750350010</t>
  </si>
  <si>
    <t>48771130317</t>
  </si>
  <si>
    <t>48771150123</t>
  </si>
  <si>
    <t>48771090465</t>
  </si>
  <si>
    <t>48771490076</t>
  </si>
  <si>
    <t>48957130047</t>
  </si>
  <si>
    <t>48771490079</t>
  </si>
  <si>
    <t>48935130393</t>
  </si>
  <si>
    <t>48771010616</t>
  </si>
  <si>
    <t>48948000149</t>
  </si>
  <si>
    <t>48946150094</t>
  </si>
  <si>
    <t>48782230115</t>
  </si>
  <si>
    <t>48935160444</t>
  </si>
  <si>
    <t>48782160047</t>
  </si>
  <si>
    <t>48782120148</t>
  </si>
  <si>
    <t>48924030123</t>
  </si>
  <si>
    <t>48918000148</t>
  </si>
  <si>
    <t>48782120145</t>
  </si>
  <si>
    <t>48750161239</t>
  </si>
  <si>
    <t>48750161301</t>
  </si>
  <si>
    <t>48946270411</t>
  </si>
  <si>
    <t>48782351025</t>
  </si>
  <si>
    <t>48957110195</t>
  </si>
  <si>
    <t>48924380031</t>
  </si>
  <si>
    <t>48771010603</t>
  </si>
  <si>
    <t>48913020517</t>
  </si>
  <si>
    <t>48750160547</t>
  </si>
  <si>
    <t>48782280529</t>
  </si>
  <si>
    <t>48771280041</t>
  </si>
  <si>
    <t>48913010251</t>
  </si>
  <si>
    <t>48750161289</t>
  </si>
  <si>
    <t>48935380207</t>
  </si>
  <si>
    <t>48750330275</t>
  </si>
  <si>
    <t>48782350725</t>
  </si>
  <si>
    <t>48771280459</t>
  </si>
  <si>
    <t>48750161244</t>
  </si>
  <si>
    <t>48957120575</t>
  </si>
  <si>
    <t>48782210286</t>
  </si>
  <si>
    <t>48957170316</t>
  </si>
  <si>
    <t>48782280574</t>
  </si>
  <si>
    <t>48771650012</t>
  </si>
  <si>
    <t>48788000395</t>
  </si>
  <si>
    <t>48750161305</t>
  </si>
  <si>
    <t>48782530023</t>
  </si>
  <si>
    <t>48750330408</t>
  </si>
  <si>
    <t>48750330418</t>
  </si>
  <si>
    <t>48946150092</t>
  </si>
  <si>
    <t>48924380027</t>
  </si>
  <si>
    <t>48913020466</t>
  </si>
  <si>
    <t>48771310019</t>
  </si>
  <si>
    <t>48771040290</t>
  </si>
  <si>
    <t>48750161258</t>
  </si>
  <si>
    <t>48782120276</t>
  </si>
  <si>
    <t>48750330434</t>
  </si>
  <si>
    <t>48946270414</t>
  </si>
  <si>
    <t>48946270377</t>
  </si>
  <si>
    <t>48946080047</t>
  </si>
  <si>
    <t>48771210162</t>
  </si>
  <si>
    <t>48771280308</t>
  </si>
  <si>
    <t>48782520017</t>
  </si>
  <si>
    <t>48750330336</t>
  </si>
  <si>
    <t>48924110822</t>
  </si>
  <si>
    <t>48913180227</t>
  </si>
  <si>
    <t>48924090260</t>
  </si>
  <si>
    <t>48782160160</t>
  </si>
  <si>
    <t>48935050962</t>
  </si>
  <si>
    <t>48758000404</t>
  </si>
  <si>
    <t>48957140881</t>
  </si>
  <si>
    <t>48782280573</t>
  </si>
  <si>
    <t>48946270397</t>
  </si>
  <si>
    <t>48946080046</t>
  </si>
  <si>
    <t>48913070243</t>
  </si>
  <si>
    <t>48771020440</t>
  </si>
  <si>
    <t>48913020503</t>
  </si>
  <si>
    <t>48957110300</t>
  </si>
  <si>
    <t>48750330430</t>
  </si>
  <si>
    <t>48771150038</t>
  </si>
  <si>
    <t>48924110851</t>
  </si>
  <si>
    <t>48750330438</t>
  </si>
  <si>
    <t>48750161280</t>
  </si>
  <si>
    <t>48957290083</t>
  </si>
  <si>
    <t>48771650001</t>
  </si>
  <si>
    <t>48750330436</t>
  </si>
  <si>
    <t>48771040326</t>
  </si>
  <si>
    <t>48750160812</t>
  </si>
  <si>
    <t>48750330414</t>
  </si>
  <si>
    <t>48913130076</t>
  </si>
  <si>
    <t>48924380030</t>
  </si>
  <si>
    <t>48771010610</t>
  </si>
  <si>
    <t>48938000091</t>
  </si>
  <si>
    <t>48946270172</t>
  </si>
  <si>
    <t>48771040314</t>
  </si>
  <si>
    <t>48913020502</t>
  </si>
  <si>
    <t>48771640002</t>
  </si>
  <si>
    <t>48750161303</t>
  </si>
  <si>
    <t>48782351036</t>
  </si>
  <si>
    <t>48946270421</t>
  </si>
  <si>
    <t>48771650016</t>
  </si>
  <si>
    <t>48771090270</t>
  </si>
  <si>
    <t>48935050993</t>
  </si>
  <si>
    <t>48913180258</t>
  </si>
  <si>
    <t>48771080150</t>
  </si>
  <si>
    <t>48750161249</t>
  </si>
  <si>
    <t>48750161225</t>
  </si>
  <si>
    <t>48750161109</t>
  </si>
  <si>
    <t>48771650017</t>
  </si>
  <si>
    <t>48935190080</t>
  </si>
  <si>
    <t>48771010639</t>
  </si>
  <si>
    <t>48771040315</t>
  </si>
  <si>
    <t>48928000324</t>
  </si>
  <si>
    <t>48771640047</t>
  </si>
  <si>
    <t>48782210269</t>
  </si>
  <si>
    <t>48771380226</t>
  </si>
  <si>
    <t>48750330433</t>
  </si>
  <si>
    <t>48913240029</t>
  </si>
  <si>
    <t>48750330427</t>
  </si>
  <si>
    <t>48913240058</t>
  </si>
  <si>
    <t>48771090460</t>
  </si>
  <si>
    <t>48913260136</t>
  </si>
  <si>
    <t>48935320041</t>
  </si>
  <si>
    <t>48913020514</t>
  </si>
  <si>
    <t>48750330348</t>
  </si>
  <si>
    <t>48750161274</t>
  </si>
  <si>
    <t>48750330416</t>
  </si>
  <si>
    <t>48782160185</t>
  </si>
  <si>
    <t>48771140360</t>
  </si>
  <si>
    <t>48771280412</t>
  </si>
  <si>
    <t>48913500165</t>
  </si>
  <si>
    <t>48935070643</t>
  </si>
  <si>
    <t>48750161216</t>
  </si>
  <si>
    <t>48957080703</t>
  </si>
  <si>
    <t>48782160180</t>
  </si>
  <si>
    <t>48935130391</t>
  </si>
  <si>
    <t>48782530034</t>
  </si>
  <si>
    <t>48771090114</t>
  </si>
  <si>
    <t>48788000382</t>
  </si>
  <si>
    <t>48782280585</t>
  </si>
  <si>
    <t>48924380025</t>
  </si>
  <si>
    <t>48935320047</t>
  </si>
  <si>
    <t>48750161298</t>
  </si>
  <si>
    <t>48771040322</t>
  </si>
  <si>
    <t>48771010609</t>
  </si>
  <si>
    <t>48924080310</t>
  </si>
  <si>
    <t>48924380029</t>
  </si>
  <si>
    <t>48750161300</t>
  </si>
  <si>
    <t>48782280592</t>
  </si>
  <si>
    <t>48935130385</t>
  </si>
  <si>
    <t>48957070053</t>
  </si>
  <si>
    <t>48938000089</t>
  </si>
  <si>
    <t>48750330326</t>
  </si>
  <si>
    <t>48750330406</t>
  </si>
  <si>
    <t>48750161299</t>
  </si>
  <si>
    <t>48750161251</t>
  </si>
  <si>
    <t>48948000146</t>
  </si>
  <si>
    <t>48924090614</t>
  </si>
  <si>
    <t>48924380024</t>
  </si>
  <si>
    <t>48957140896</t>
  </si>
  <si>
    <t>48957110316</t>
  </si>
  <si>
    <t>48913020507</t>
  </si>
  <si>
    <t>48778000223</t>
  </si>
  <si>
    <t>48782160184</t>
  </si>
  <si>
    <t>48913010250</t>
  </si>
  <si>
    <t>48957100205</t>
  </si>
  <si>
    <t>48771010614</t>
  </si>
  <si>
    <t>48778000224</t>
  </si>
  <si>
    <t>48771650005</t>
  </si>
  <si>
    <t>48946150088</t>
  </si>
  <si>
    <t>48913020501</t>
  </si>
  <si>
    <t>48771280175</t>
  </si>
  <si>
    <t>48782280570</t>
  </si>
  <si>
    <t>48913010240</t>
  </si>
  <si>
    <t>48924220053</t>
  </si>
  <si>
    <t>48758000366</t>
  </si>
  <si>
    <t>48778000217</t>
  </si>
  <si>
    <t>48788000396</t>
  </si>
  <si>
    <t>48957140892</t>
  </si>
  <si>
    <t>48935050958</t>
  </si>
  <si>
    <t>48750330423</t>
  </si>
  <si>
    <t>48957420011</t>
  </si>
  <si>
    <t>48957330015</t>
  </si>
  <si>
    <t>48957070063</t>
  </si>
  <si>
    <t>48782160182</t>
  </si>
  <si>
    <t>48782280371</t>
  </si>
  <si>
    <t>48771090275</t>
  </si>
  <si>
    <t>48750161220</t>
  </si>
  <si>
    <t>48750161266</t>
  </si>
  <si>
    <t>48771130642</t>
  </si>
  <si>
    <t>48957140111</t>
  </si>
  <si>
    <t>48935380190</t>
  </si>
  <si>
    <t>48782280347</t>
  </si>
  <si>
    <t>48946150089</t>
  </si>
  <si>
    <t>48913220129</t>
  </si>
  <si>
    <t>48913240060</t>
  </si>
  <si>
    <t>48771040328</t>
  </si>
  <si>
    <t>48913080185</t>
  </si>
  <si>
    <t>48782280593</t>
  </si>
  <si>
    <t>48771190170</t>
  </si>
  <si>
    <t>48946270275</t>
  </si>
  <si>
    <t>48782120269</t>
  </si>
  <si>
    <t>48913220105</t>
  </si>
  <si>
    <t>48750161278</t>
  </si>
  <si>
    <t>48935380200</t>
  </si>
  <si>
    <t>48913240068</t>
  </si>
  <si>
    <t>48924010518</t>
  </si>
  <si>
    <t>48924010517</t>
  </si>
  <si>
    <t>48948000145</t>
  </si>
  <si>
    <t>48771650010</t>
  </si>
  <si>
    <t>48782130077</t>
  </si>
  <si>
    <t>48958000171</t>
  </si>
  <si>
    <t>48750350011</t>
  </si>
  <si>
    <t>48750161235</t>
  </si>
  <si>
    <t>48924080312</t>
  </si>
  <si>
    <t>48782160178</t>
  </si>
  <si>
    <t>48750161263</t>
  </si>
  <si>
    <t>48957070064</t>
  </si>
  <si>
    <t>48771020441</t>
  </si>
  <si>
    <t>48946150093</t>
  </si>
  <si>
    <t>48750161250</t>
  </si>
  <si>
    <t>48924380028</t>
  </si>
  <si>
    <t>48924010505</t>
  </si>
  <si>
    <t>48750161208</t>
  </si>
  <si>
    <t>48913230220</t>
  </si>
  <si>
    <t>48782120271</t>
  </si>
  <si>
    <t>48946270419</t>
  </si>
  <si>
    <t>48750161173</t>
  </si>
  <si>
    <t>48946270420</t>
  </si>
  <si>
    <t>48771130620</t>
  </si>
  <si>
    <t>48750161276</t>
  </si>
  <si>
    <t>48750330407</t>
  </si>
  <si>
    <t>48750330428</t>
  </si>
  <si>
    <t>48778000211</t>
  </si>
  <si>
    <t>48771040320</t>
  </si>
  <si>
    <t>48957400020</t>
  </si>
  <si>
    <t>48946270258</t>
  </si>
  <si>
    <t>48771040325</t>
  </si>
  <si>
    <t>48938000067</t>
  </si>
  <si>
    <t>20100007448</t>
  </si>
  <si>
    <t>19970081084</t>
  </si>
  <si>
    <t>19990020383</t>
  </si>
  <si>
    <t>20000005889</t>
  </si>
  <si>
    <t>19990010964</t>
  </si>
  <si>
    <t>19970051978</t>
  </si>
  <si>
    <t>20170022127</t>
  </si>
  <si>
    <t>19970049093</t>
  </si>
  <si>
    <t>20260233372</t>
  </si>
  <si>
    <t>20160020044</t>
  </si>
  <si>
    <t>20000020360</t>
  </si>
  <si>
    <t>20150012945</t>
  </si>
  <si>
    <t>19970049708</t>
  </si>
  <si>
    <t>19970053553</t>
  </si>
  <si>
    <t>20240170481</t>
  </si>
  <si>
    <t>20180018247</t>
  </si>
  <si>
    <t>19970053125</t>
  </si>
  <si>
    <t>19980016366</t>
  </si>
  <si>
    <t>20030001546</t>
  </si>
  <si>
    <t>20160012638</t>
  </si>
  <si>
    <t>19970056417</t>
  </si>
  <si>
    <t>20160010292</t>
  </si>
  <si>
    <t>20190010879</t>
  </si>
  <si>
    <t>20260240501</t>
  </si>
  <si>
    <t>20260236301</t>
  </si>
  <si>
    <t>20090020795</t>
  </si>
  <si>
    <t>20260248978</t>
  </si>
  <si>
    <t>20220111880</t>
  </si>
  <si>
    <t>20040013893</t>
  </si>
  <si>
    <t>20030017393</t>
  </si>
  <si>
    <t>20040009277</t>
  </si>
  <si>
    <t>20030020701</t>
  </si>
  <si>
    <t>20010002357</t>
  </si>
  <si>
    <t>20020012131</t>
  </si>
  <si>
    <t>20010019030</t>
  </si>
  <si>
    <t>20040019018</t>
  </si>
  <si>
    <t>19980016566</t>
  </si>
  <si>
    <t>19970049109</t>
  </si>
  <si>
    <t>19970056730</t>
  </si>
  <si>
    <t>19970048634</t>
  </si>
  <si>
    <t>19970051750</t>
  </si>
  <si>
    <t>19980004158</t>
  </si>
  <si>
    <t>19970051117</t>
  </si>
  <si>
    <t>19970048912</t>
  </si>
  <si>
    <t>19970056071</t>
  </si>
  <si>
    <t>20110017970</t>
  </si>
  <si>
    <t>20190013957</t>
  </si>
  <si>
    <t>20190004365</t>
  </si>
  <si>
    <t>20180019815</t>
  </si>
  <si>
    <t>20210070267</t>
  </si>
  <si>
    <t>20140057483</t>
  </si>
  <si>
    <t>20260253042</t>
  </si>
  <si>
    <t>20145000241</t>
  </si>
  <si>
    <t>20260233204</t>
  </si>
  <si>
    <t>20230141950</t>
  </si>
  <si>
    <t>20070007658</t>
  </si>
  <si>
    <t>20220118861</t>
  </si>
  <si>
    <t>20140051508</t>
  </si>
  <si>
    <t>20050007039</t>
  </si>
  <si>
    <t>20050013830</t>
  </si>
  <si>
    <t>20260233192</t>
  </si>
  <si>
    <t>20120015017</t>
  </si>
  <si>
    <t>20210085166</t>
  </si>
  <si>
    <t>20250203990</t>
  </si>
  <si>
    <t>20250212007</t>
  </si>
  <si>
    <t>20260233377</t>
  </si>
  <si>
    <t>20260246132</t>
  </si>
  <si>
    <t>20150014343</t>
  </si>
  <si>
    <t>20260229921</t>
  </si>
  <si>
    <t>20200041120</t>
  </si>
  <si>
    <t>20170022750</t>
  </si>
  <si>
    <t>20180017182</t>
  </si>
  <si>
    <t>20220103180</t>
  </si>
  <si>
    <t>20200046004</t>
  </si>
  <si>
    <t>20120003237</t>
  </si>
  <si>
    <t>20080023456</t>
  </si>
  <si>
    <t>20220117278</t>
  </si>
  <si>
    <t>20260246192</t>
  </si>
  <si>
    <t>20110020620</t>
  </si>
  <si>
    <t>20180015126</t>
  </si>
  <si>
    <t>20150019640</t>
  </si>
  <si>
    <t>20140052765</t>
  </si>
  <si>
    <t>20090020818</t>
  </si>
  <si>
    <t>20250211618</t>
  </si>
  <si>
    <t>20150006015</t>
  </si>
  <si>
    <t>20260230688</t>
  </si>
  <si>
    <t>20250228004</t>
  </si>
  <si>
    <t>20070020073</t>
  </si>
  <si>
    <t>20220114408</t>
  </si>
  <si>
    <t>20240169502</t>
  </si>
  <si>
    <t>20260242886</t>
  </si>
  <si>
    <t>20090021287</t>
  </si>
  <si>
    <t>20180019320</t>
  </si>
  <si>
    <t>20100014201</t>
  </si>
  <si>
    <t>20260248961</t>
  </si>
  <si>
    <t>20260252165</t>
  </si>
  <si>
    <t>20220114657</t>
  </si>
  <si>
    <t>20100023489</t>
  </si>
  <si>
    <t>20170020921</t>
  </si>
  <si>
    <t>20230145966</t>
  </si>
  <si>
    <t>20260255767</t>
  </si>
  <si>
    <t>20100023662</t>
  </si>
  <si>
    <t>20080008311</t>
  </si>
  <si>
    <t>20180022424</t>
  </si>
  <si>
    <t>20080016378</t>
  </si>
  <si>
    <t>20130022122</t>
  </si>
  <si>
    <t>20090014691</t>
  </si>
  <si>
    <t>20250194129</t>
  </si>
  <si>
    <t>20125000307</t>
  </si>
  <si>
    <t>20070005687</t>
  </si>
  <si>
    <t>20150021815</t>
  </si>
  <si>
    <t>20260234060</t>
  </si>
  <si>
    <t>20190012854</t>
  </si>
  <si>
    <t>20260243591</t>
  </si>
  <si>
    <t>20200053149</t>
  </si>
  <si>
    <t>20050004875</t>
  </si>
  <si>
    <t>20210070769</t>
  </si>
  <si>
    <t>20200045289</t>
  </si>
  <si>
    <t>20160021549</t>
  </si>
  <si>
    <t>20260238824</t>
  </si>
  <si>
    <t>20170014447</t>
  </si>
  <si>
    <t>20260256149</t>
  </si>
  <si>
    <t>20260256403</t>
  </si>
  <si>
    <t>20210076052</t>
  </si>
  <si>
    <t>20260233070</t>
  </si>
  <si>
    <t>20150022029</t>
  </si>
  <si>
    <t>20250228077</t>
  </si>
  <si>
    <t>20100011802</t>
  </si>
  <si>
    <t>20100004329</t>
  </si>
  <si>
    <t>20250194002</t>
  </si>
  <si>
    <t>20260256824</t>
  </si>
  <si>
    <t>20210086999</t>
  </si>
  <si>
    <t>20060007466</t>
  </si>
  <si>
    <t>20230141267</t>
  </si>
  <si>
    <t>20170018869</t>
  </si>
  <si>
    <t>20240174493</t>
  </si>
  <si>
    <t>20250192174</t>
  </si>
  <si>
    <t>20190007410</t>
  </si>
  <si>
    <t>20260256404</t>
  </si>
  <si>
    <t>20210069048</t>
  </si>
  <si>
    <t>20260250290</t>
  </si>
  <si>
    <t>20220091545</t>
  </si>
  <si>
    <t>20260239102</t>
  </si>
  <si>
    <t>20260240292</t>
  </si>
  <si>
    <t>20260257930</t>
  </si>
  <si>
    <t>20260245569</t>
  </si>
  <si>
    <t>20250223904</t>
  </si>
  <si>
    <t>20250228080</t>
  </si>
  <si>
    <t>20120016239</t>
  </si>
  <si>
    <t>20260257110</t>
  </si>
  <si>
    <t>20260240356</t>
  </si>
  <si>
    <t>20250226765</t>
  </si>
  <si>
    <t>20150006818</t>
  </si>
  <si>
    <t>20110019156</t>
  </si>
  <si>
    <t>20250209196</t>
  </si>
  <si>
    <t>20260255034</t>
  </si>
  <si>
    <t>20140051996</t>
  </si>
  <si>
    <t>20220116233</t>
  </si>
  <si>
    <t>20230121352</t>
  </si>
  <si>
    <t>20140040958</t>
  </si>
  <si>
    <t>20260256254</t>
  </si>
  <si>
    <t>20260239976</t>
  </si>
  <si>
    <t>20250203657</t>
  </si>
  <si>
    <t>20260245428</t>
  </si>
  <si>
    <t>20220103483</t>
  </si>
  <si>
    <t>20250194557</t>
  </si>
  <si>
    <t>20260255068</t>
  </si>
  <si>
    <t>20250214056</t>
  </si>
  <si>
    <t>20250218689</t>
  </si>
  <si>
    <t>20260252891</t>
  </si>
  <si>
    <t>20160021635</t>
  </si>
  <si>
    <t>20190012164</t>
  </si>
  <si>
    <t>20260235096</t>
  </si>
  <si>
    <t>20250201591</t>
  </si>
  <si>
    <t>20260235189</t>
  </si>
  <si>
    <t>20260255669</t>
  </si>
  <si>
    <t>20260229662</t>
  </si>
  <si>
    <t>20220096230</t>
  </si>
  <si>
    <t>20250191368</t>
  </si>
  <si>
    <t>20240163986</t>
  </si>
  <si>
    <t>20260257866</t>
  </si>
  <si>
    <t>20260251261</t>
  </si>
  <si>
    <t>20210069552</t>
  </si>
  <si>
    <t>20180020357</t>
  </si>
  <si>
    <t>20110005967</t>
  </si>
  <si>
    <t>20180014736</t>
  </si>
  <si>
    <t>20180006738</t>
  </si>
  <si>
    <t>20220108601</t>
  </si>
  <si>
    <t>20110003691</t>
  </si>
  <si>
    <t>20260248971</t>
  </si>
  <si>
    <t>20150023700</t>
  </si>
  <si>
    <t>20140038475</t>
  </si>
  <si>
    <t>20090023967</t>
  </si>
  <si>
    <t>20050000244</t>
  </si>
  <si>
    <t>20250228816</t>
  </si>
  <si>
    <t>20260255714</t>
  </si>
  <si>
    <t>20200042423</t>
  </si>
  <si>
    <t>20150001543</t>
  </si>
  <si>
    <t>20220094173</t>
  </si>
  <si>
    <t>20180006730</t>
  </si>
  <si>
    <t>19970056668</t>
  </si>
  <si>
    <t>20180019340</t>
  </si>
  <si>
    <t>20210083702</t>
  </si>
  <si>
    <t>20250206373</t>
  </si>
  <si>
    <t>20080000417</t>
  </si>
  <si>
    <t>20260229396</t>
  </si>
  <si>
    <t>20260254870</t>
  </si>
  <si>
    <t>20190006056</t>
  </si>
  <si>
    <t>20220089402</t>
  </si>
  <si>
    <t>20260237123</t>
  </si>
  <si>
    <t>20250203216</t>
  </si>
  <si>
    <t>20230135502</t>
  </si>
  <si>
    <t>20200055771</t>
  </si>
  <si>
    <t>20060002833</t>
  </si>
  <si>
    <t>20260248308</t>
  </si>
  <si>
    <t>20250228026</t>
  </si>
  <si>
    <t>20240169043</t>
  </si>
  <si>
    <t>20170003688</t>
  </si>
  <si>
    <t>20170021031</t>
  </si>
  <si>
    <t>20250196500</t>
  </si>
  <si>
    <t>20170027586</t>
  </si>
  <si>
    <t>20220117809</t>
  </si>
  <si>
    <t>20250199560</t>
  </si>
  <si>
    <t>20260255408</t>
  </si>
  <si>
    <t>20260258526</t>
  </si>
  <si>
    <t>20250205496</t>
  </si>
  <si>
    <t>20210068789</t>
  </si>
  <si>
    <t>20260237899</t>
  </si>
  <si>
    <t>20260254513</t>
  </si>
  <si>
    <t>20260231761</t>
  </si>
  <si>
    <t>20260241764</t>
  </si>
  <si>
    <t>20250191180</t>
  </si>
  <si>
    <t>20240163264</t>
  </si>
  <si>
    <t>20150013014</t>
  </si>
  <si>
    <t>20260249998</t>
  </si>
  <si>
    <t>20230130482</t>
  </si>
  <si>
    <t>20170003754</t>
  </si>
  <si>
    <t>20120003786</t>
  </si>
  <si>
    <t>20260235591</t>
  </si>
  <si>
    <t>20210070333</t>
  </si>
  <si>
    <t>20230141848</t>
  </si>
  <si>
    <t>20260249062</t>
  </si>
  <si>
    <t>20260247481</t>
  </si>
  <si>
    <t>20050003111</t>
  </si>
  <si>
    <t>20250201737</t>
  </si>
  <si>
    <t>20260230022</t>
  </si>
  <si>
    <t>20260240329</t>
  </si>
  <si>
    <t>20250211777</t>
  </si>
  <si>
    <t>20220118700</t>
  </si>
  <si>
    <t>20110020602</t>
  </si>
  <si>
    <t>20260240756</t>
  </si>
  <si>
    <t>20250191907</t>
  </si>
  <si>
    <t>20210066942</t>
  </si>
  <si>
    <t>20240155210</t>
  </si>
  <si>
    <t>20110001073</t>
  </si>
  <si>
    <t>20260256257</t>
  </si>
  <si>
    <t>20260246732</t>
  </si>
  <si>
    <t>20030001117</t>
  </si>
  <si>
    <t>20260251056</t>
  </si>
  <si>
    <t>19970049430</t>
  </si>
  <si>
    <t>19970053308</t>
  </si>
  <si>
    <t>19970052890</t>
  </si>
  <si>
    <t>19970053310</t>
  </si>
  <si>
    <t>19980014345</t>
  </si>
  <si>
    <t>19970030796</t>
  </si>
  <si>
    <t>20030017094</t>
  </si>
  <si>
    <t>20030001867</t>
  </si>
  <si>
    <t>20040002437</t>
  </si>
  <si>
    <t>20060008352</t>
  </si>
  <si>
    <t>20030009960</t>
  </si>
  <si>
    <t>20040014455</t>
  </si>
  <si>
    <t>20030013294</t>
  </si>
  <si>
    <t>20070003720</t>
  </si>
  <si>
    <t>20020020912</t>
  </si>
  <si>
    <t>20020006769</t>
  </si>
  <si>
    <t>20030022132</t>
  </si>
  <si>
    <t>20040002968</t>
  </si>
  <si>
    <t>20030006514</t>
  </si>
  <si>
    <t>19970019507</t>
  </si>
  <si>
    <t>19970009558</t>
  </si>
  <si>
    <t>19970056162</t>
  </si>
  <si>
    <t>19970054464</t>
  </si>
  <si>
    <t>19970054043</t>
  </si>
  <si>
    <t>19970054861</t>
  </si>
  <si>
    <t>19970055253</t>
  </si>
  <si>
    <t>19970055138</t>
  </si>
  <si>
    <t>20200035996</t>
  </si>
  <si>
    <t>20250192199</t>
  </si>
  <si>
    <t>20100014009</t>
  </si>
  <si>
    <t>20190023313</t>
  </si>
  <si>
    <t>20250218706</t>
  </si>
  <si>
    <t>20230146107</t>
  </si>
  <si>
    <t>20140034759</t>
  </si>
  <si>
    <t>20260236559</t>
  </si>
  <si>
    <t>20130011066</t>
  </si>
  <si>
    <t>20260244504</t>
  </si>
  <si>
    <t>20200047063</t>
  </si>
  <si>
    <t>19990023867</t>
  </si>
  <si>
    <t>20190018301</t>
  </si>
  <si>
    <t>20020002555</t>
  </si>
  <si>
    <t>20130023468</t>
  </si>
  <si>
    <t>19970052003</t>
  </si>
  <si>
    <t>20200034426</t>
  </si>
  <si>
    <t>20240169185</t>
  </si>
  <si>
    <t>20010009631</t>
  </si>
  <si>
    <t>20260253454</t>
  </si>
  <si>
    <t>20260237256</t>
  </si>
  <si>
    <t>20230139380</t>
  </si>
  <si>
    <t>20240160845</t>
  </si>
  <si>
    <t>19980016413</t>
  </si>
  <si>
    <t>19990013612</t>
  </si>
  <si>
    <t>19990006249</t>
  </si>
  <si>
    <t>20110000552</t>
  </si>
  <si>
    <t>19990001610</t>
  </si>
  <si>
    <t>19970051308</t>
  </si>
  <si>
    <t>20080006965</t>
  </si>
  <si>
    <t>20230146221</t>
  </si>
  <si>
    <t>19970055815</t>
  </si>
  <si>
    <t>19970052045</t>
  </si>
  <si>
    <t>20260248494</t>
  </si>
  <si>
    <t>20190022429</t>
  </si>
  <si>
    <t>20260249363</t>
  </si>
  <si>
    <t>20260250270</t>
  </si>
  <si>
    <t>20260245148</t>
  </si>
  <si>
    <t>20260254117</t>
  </si>
  <si>
    <t>20230126489</t>
  </si>
  <si>
    <t>20170009950</t>
  </si>
  <si>
    <t>20230135455</t>
  </si>
  <si>
    <t>20260237727</t>
  </si>
  <si>
    <t>20145000174</t>
  </si>
  <si>
    <t>20260252226</t>
  </si>
  <si>
    <t>20240167187</t>
  </si>
  <si>
    <t>20210078280</t>
  </si>
  <si>
    <t>20220114386</t>
  </si>
  <si>
    <t>20200045923</t>
  </si>
  <si>
    <t>20260253625</t>
  </si>
  <si>
    <t>20250190338</t>
  </si>
  <si>
    <t>20250196670</t>
  </si>
  <si>
    <t>20200053390</t>
  </si>
  <si>
    <t>20120019280</t>
  </si>
  <si>
    <t>20080016735</t>
  </si>
  <si>
    <t>20260235207</t>
  </si>
  <si>
    <t>20250216257</t>
  </si>
  <si>
    <t>20240153711</t>
  </si>
  <si>
    <t>20070006526</t>
  </si>
  <si>
    <t>20260249024</t>
  </si>
  <si>
    <t>20080017168</t>
  </si>
  <si>
    <t>20260248109</t>
  </si>
  <si>
    <t>20260239593</t>
  </si>
  <si>
    <t>20250206973</t>
  </si>
  <si>
    <t>20260236490</t>
  </si>
  <si>
    <t>20260252196</t>
  </si>
  <si>
    <t>20070003968</t>
  </si>
  <si>
    <t>20260241565</t>
  </si>
  <si>
    <t>20260252389</t>
  </si>
  <si>
    <t>20260247482</t>
  </si>
  <si>
    <t>20170019677</t>
  </si>
  <si>
    <t>20260252315</t>
  </si>
  <si>
    <t>20260251400</t>
  </si>
  <si>
    <t>20220098308</t>
  </si>
  <si>
    <t>20260249830</t>
  </si>
  <si>
    <t>20260254454</t>
  </si>
  <si>
    <t>20150021922</t>
  </si>
  <si>
    <t>20220088829</t>
  </si>
  <si>
    <t>20260258543</t>
  </si>
  <si>
    <t>20170018802</t>
  </si>
  <si>
    <t>20260234971</t>
  </si>
  <si>
    <t>20260237852</t>
  </si>
  <si>
    <t>20200034740</t>
  </si>
  <si>
    <t>20260251367</t>
  </si>
  <si>
    <t>20250205364</t>
  </si>
  <si>
    <t>20100021257</t>
  </si>
  <si>
    <t>20160021562</t>
  </si>
  <si>
    <t>20180018123</t>
  </si>
  <si>
    <t>20210062612</t>
  </si>
  <si>
    <t>20220098597</t>
  </si>
  <si>
    <t>20150023759</t>
  </si>
  <si>
    <t>20260234496</t>
  </si>
  <si>
    <t>20250187612</t>
  </si>
  <si>
    <t>20110016875</t>
  </si>
  <si>
    <t>20260257347</t>
  </si>
  <si>
    <t>20260240608</t>
  </si>
  <si>
    <t>20260252829</t>
  </si>
  <si>
    <t>20250214175</t>
  </si>
  <si>
    <t>20250212282</t>
  </si>
  <si>
    <t>20250209927</t>
  </si>
  <si>
    <t>20260249994</t>
  </si>
  <si>
    <t>20160012268</t>
  </si>
  <si>
    <t>20070010222</t>
  </si>
  <si>
    <t>20260233208</t>
  </si>
  <si>
    <t>20260253123</t>
  </si>
  <si>
    <t>20190010737</t>
  </si>
  <si>
    <t>20250191306</t>
  </si>
  <si>
    <t>20260249993</t>
  </si>
  <si>
    <t>20250209144</t>
  </si>
  <si>
    <t>20190006703</t>
  </si>
  <si>
    <t>20240166122</t>
  </si>
  <si>
    <t>20210067202</t>
  </si>
  <si>
    <t>20150016150</t>
  </si>
  <si>
    <t>20260233227</t>
  </si>
  <si>
    <t>20260253232</t>
  </si>
  <si>
    <t>20260248948</t>
  </si>
  <si>
    <t>20260251888</t>
  </si>
  <si>
    <t>20160022818</t>
  </si>
  <si>
    <t>20260229960</t>
  </si>
  <si>
    <t>20260243839</t>
  </si>
  <si>
    <t>20260253420</t>
  </si>
  <si>
    <t>20260241971</t>
  </si>
  <si>
    <t>20120005265</t>
  </si>
  <si>
    <t>20260247689</t>
  </si>
  <si>
    <t>20080016113</t>
  </si>
  <si>
    <t>20130019926</t>
  </si>
  <si>
    <t>20260251047</t>
  </si>
  <si>
    <t>20260237055</t>
  </si>
  <si>
    <t>20230141228</t>
  </si>
  <si>
    <t>20260252873</t>
  </si>
  <si>
    <t>20160024854</t>
  </si>
  <si>
    <t>20250210492</t>
  </si>
  <si>
    <t>20260243920</t>
  </si>
  <si>
    <t>20260243483</t>
  </si>
  <si>
    <t>20260247994</t>
  </si>
  <si>
    <t>20260246163</t>
  </si>
  <si>
    <t>20260240525</t>
  </si>
  <si>
    <t>20260252251</t>
  </si>
  <si>
    <t>20260239332</t>
  </si>
  <si>
    <t>20260230128</t>
  </si>
  <si>
    <t>20260250202</t>
  </si>
  <si>
    <t>20200032577</t>
  </si>
  <si>
    <t>20070008231</t>
  </si>
  <si>
    <t>20260250839</t>
  </si>
  <si>
    <t>20160024337</t>
  </si>
  <si>
    <t>20240164925</t>
  </si>
  <si>
    <t>20120003505</t>
  </si>
  <si>
    <t>20140052007</t>
  </si>
  <si>
    <t>20260229863</t>
  </si>
  <si>
    <t>20260256803</t>
  </si>
  <si>
    <t>20250211533</t>
  </si>
  <si>
    <t>20250227873</t>
  </si>
  <si>
    <t>20230128060</t>
  </si>
  <si>
    <t>19990010152</t>
  </si>
  <si>
    <t>20250227195</t>
  </si>
  <si>
    <t>20250214814</t>
  </si>
  <si>
    <t>20190024303</t>
  </si>
  <si>
    <t>19990008550</t>
  </si>
  <si>
    <t>19970053210</t>
  </si>
  <si>
    <t>19980016240</t>
  </si>
  <si>
    <t>19990018741</t>
  </si>
  <si>
    <t>20260232894</t>
  </si>
  <si>
    <t>20260245053</t>
  </si>
  <si>
    <t>20260245338</t>
  </si>
  <si>
    <t>19970056488</t>
  </si>
  <si>
    <t>20260244562</t>
  </si>
  <si>
    <t>20200033460</t>
  </si>
  <si>
    <t>20250196901</t>
  </si>
  <si>
    <t>20030001008</t>
  </si>
  <si>
    <t>20200045606</t>
  </si>
  <si>
    <t>19990013937</t>
  </si>
  <si>
    <t>19970049595</t>
  </si>
  <si>
    <t>19970055624</t>
  </si>
  <si>
    <t>19980014542</t>
  </si>
  <si>
    <t>20030002567</t>
  </si>
  <si>
    <t>20010005262</t>
  </si>
  <si>
    <t>20030000722</t>
  </si>
  <si>
    <t>20050006351</t>
  </si>
  <si>
    <t>20250204648</t>
  </si>
  <si>
    <t>20260234046</t>
  </si>
  <si>
    <t>20155002094</t>
  </si>
  <si>
    <t>20110018729</t>
  </si>
  <si>
    <t>20260231942</t>
  </si>
  <si>
    <t>20260253756</t>
  </si>
  <si>
    <t>20200038044</t>
  </si>
  <si>
    <t>20260239889</t>
  </si>
  <si>
    <t>20260254519</t>
  </si>
  <si>
    <t>20120006004</t>
  </si>
  <si>
    <t>20260253211</t>
  </si>
  <si>
    <t>20260239549</t>
  </si>
  <si>
    <t>20260254613</t>
  </si>
  <si>
    <t>20250213133</t>
  </si>
  <si>
    <t>20260231682</t>
  </si>
  <si>
    <t>20260251892</t>
  </si>
  <si>
    <t>20250226991</t>
  </si>
  <si>
    <t>20250208356</t>
  </si>
  <si>
    <t>20250209121</t>
  </si>
  <si>
    <t>20260248532</t>
  </si>
  <si>
    <t>20260232067</t>
  </si>
  <si>
    <t>20260232009</t>
  </si>
  <si>
    <t>20260246434</t>
  </si>
  <si>
    <t>20230149126</t>
  </si>
  <si>
    <t>20250217082</t>
  </si>
  <si>
    <t>20260248317</t>
  </si>
  <si>
    <t>20130019439</t>
  </si>
  <si>
    <t>20140054363</t>
  </si>
  <si>
    <t>20260249678</t>
  </si>
  <si>
    <t>20240162971</t>
  </si>
  <si>
    <t>M</t>
  </si>
  <si>
    <t>ALG</t>
  </si>
  <si>
    <t>GER</t>
  </si>
  <si>
    <t>BEL</t>
  </si>
  <si>
    <t>BRA</t>
  </si>
  <si>
    <t>CAN</t>
  </si>
  <si>
    <t>CHI</t>
  </si>
  <si>
    <t>CHN</t>
  </si>
  <si>
    <t>ESP</t>
  </si>
  <si>
    <t>USA</t>
  </si>
  <si>
    <t>GBR</t>
  </si>
  <si>
    <t>IRI</t>
  </si>
  <si>
    <t>IRL</t>
  </si>
  <si>
    <t>LUX</t>
  </si>
  <si>
    <t>NED</t>
  </si>
  <si>
    <t>POL</t>
  </si>
  <si>
    <t>POR</t>
  </si>
  <si>
    <t>SLO</t>
  </si>
  <si>
    <t>TUN</t>
  </si>
  <si>
    <t>10024650613</t>
  </si>
  <si>
    <t>10109792563</t>
  </si>
  <si>
    <t>PANCIC</t>
  </si>
  <si>
    <t>10172232574</t>
  </si>
  <si>
    <t>AUBLÉ</t>
  </si>
  <si>
    <t>10167785025</t>
  </si>
  <si>
    <t>BADOUX</t>
  </si>
  <si>
    <t>10025461672</t>
  </si>
  <si>
    <t>10168176459</t>
  </si>
  <si>
    <t>DESABRES</t>
  </si>
  <si>
    <t>10138594792</t>
  </si>
  <si>
    <t>MONTIGNY</t>
  </si>
  <si>
    <t>10168972263</t>
  </si>
  <si>
    <t>DELABRE</t>
  </si>
  <si>
    <t>10148356935</t>
  </si>
  <si>
    <t>BENADDA</t>
  </si>
  <si>
    <t>Azouaou</t>
  </si>
  <si>
    <t>10025463793</t>
  </si>
  <si>
    <t>MAROUS</t>
  </si>
  <si>
    <t>YANNICK</t>
  </si>
  <si>
    <t>10169490205</t>
  </si>
  <si>
    <t>10162136389</t>
  </si>
  <si>
    <t>AGGOUN</t>
  </si>
  <si>
    <t>10168493933</t>
  </si>
  <si>
    <t>VERON</t>
  </si>
  <si>
    <t>10145975684</t>
  </si>
  <si>
    <t>Noe</t>
  </si>
  <si>
    <t>10087792963</t>
  </si>
  <si>
    <t>ROCHER</t>
  </si>
  <si>
    <t>10129797805</t>
  </si>
  <si>
    <t>ROULEAU</t>
  </si>
  <si>
    <t>Alix</t>
  </si>
  <si>
    <t>10167786540</t>
  </si>
  <si>
    <t>NITESCU</t>
  </si>
  <si>
    <t>10109215314</t>
  </si>
  <si>
    <t>CROISER DEBERGUE</t>
  </si>
  <si>
    <t>Loïse</t>
  </si>
  <si>
    <t>10147668437</t>
  </si>
  <si>
    <t>THIEYRE</t>
  </si>
  <si>
    <t>Marina</t>
  </si>
  <si>
    <t>10148056841</t>
  </si>
  <si>
    <t>PHILIPP</t>
  </si>
  <si>
    <t>10099683547</t>
  </si>
  <si>
    <t>10085266519</t>
  </si>
  <si>
    <t>ROTA</t>
  </si>
  <si>
    <t>Valentino</t>
  </si>
  <si>
    <t>10156976090</t>
  </si>
  <si>
    <t>JOUQUET</t>
  </si>
  <si>
    <t>Ange</t>
  </si>
  <si>
    <t>10146061772</t>
  </si>
  <si>
    <t>ROLLO</t>
  </si>
  <si>
    <t>Kyllian</t>
  </si>
  <si>
    <t>10166874942</t>
  </si>
  <si>
    <t>HOROTAN</t>
  </si>
  <si>
    <t>Luisa</t>
  </si>
  <si>
    <t>10156875656</t>
  </si>
  <si>
    <t>GUIDET</t>
  </si>
  <si>
    <t>10168990855</t>
  </si>
  <si>
    <t>GUIDEZ</t>
  </si>
  <si>
    <t>Anna</t>
  </si>
  <si>
    <t>10167876466</t>
  </si>
  <si>
    <t>TATTEGRAIN</t>
  </si>
  <si>
    <t>10072756448</t>
  </si>
  <si>
    <t>BOURJON</t>
  </si>
  <si>
    <t>10167007914</t>
  </si>
  <si>
    <t>DUGUÉ NEZ</t>
  </si>
  <si>
    <t>10053807803</t>
  </si>
  <si>
    <t>LOVISOLO</t>
  </si>
  <si>
    <t>Leo</t>
  </si>
  <si>
    <t>10100253120</t>
  </si>
  <si>
    <t>PONDRUEL</t>
  </si>
  <si>
    <t>TRISTAN</t>
  </si>
  <si>
    <t>10167829178</t>
  </si>
  <si>
    <t>DISCHANT CROCHET</t>
  </si>
  <si>
    <t>10026882724</t>
  </si>
  <si>
    <t>STEPKOWSKI</t>
  </si>
  <si>
    <t>10168599522</t>
  </si>
  <si>
    <t>PELAT</t>
  </si>
  <si>
    <t>10145593344</t>
  </si>
  <si>
    <t>RISBOURQUE</t>
  </si>
  <si>
    <t>Noan</t>
  </si>
  <si>
    <t>10156974777</t>
  </si>
  <si>
    <t>BURTON PAGE</t>
  </si>
  <si>
    <t>10168426336</t>
  </si>
  <si>
    <t>BELLIARD</t>
  </si>
  <si>
    <t>10169591447</t>
  </si>
  <si>
    <t>BINKER</t>
  </si>
  <si>
    <t>10161557524</t>
  </si>
  <si>
    <t>CARRE</t>
  </si>
  <si>
    <t>Aude</t>
  </si>
  <si>
    <t>10170334004</t>
  </si>
  <si>
    <t>HODOBASA</t>
  </si>
  <si>
    <t>Paul Alexandru</t>
  </si>
  <si>
    <t>10085858219</t>
  </si>
  <si>
    <t>10161250053</t>
  </si>
  <si>
    <t>PERAZZONE</t>
  </si>
  <si>
    <t>10170278733</t>
  </si>
  <si>
    <t>LEVRARD</t>
  </si>
  <si>
    <t>10168972364</t>
  </si>
  <si>
    <t>ETRE</t>
  </si>
  <si>
    <t>10053330883</t>
  </si>
  <si>
    <t>10169583363</t>
  </si>
  <si>
    <t>MARTINHO VENDA</t>
  </si>
  <si>
    <t>Diogo</t>
  </si>
  <si>
    <t>10066794584</t>
  </si>
  <si>
    <t>VALLIER</t>
  </si>
  <si>
    <t>10027849892</t>
  </si>
  <si>
    <t>10085356950</t>
  </si>
  <si>
    <t>DE ROUX</t>
  </si>
  <si>
    <t>10169465650</t>
  </si>
  <si>
    <t>DE VAUCELLES</t>
  </si>
  <si>
    <t>10076294524</t>
  </si>
  <si>
    <t>10169425436</t>
  </si>
  <si>
    <t>CHENU</t>
  </si>
  <si>
    <t>10158497778</t>
  </si>
  <si>
    <t>BONDU</t>
  </si>
  <si>
    <t>10156486848</t>
  </si>
  <si>
    <t>MONTILLOT</t>
  </si>
  <si>
    <t>10145844332</t>
  </si>
  <si>
    <t>FERNANDES MARTINS</t>
  </si>
  <si>
    <t>SEVRES CHAVILLE V.T.T.</t>
  </si>
  <si>
    <t>ROU</t>
  </si>
  <si>
    <t>COL</t>
  </si>
  <si>
    <t>48935070650</t>
  </si>
  <si>
    <t>48771130649</t>
  </si>
  <si>
    <t>48782260235</t>
  </si>
  <si>
    <t>48928000326</t>
  </si>
  <si>
    <t>48782070426</t>
  </si>
  <si>
    <t>48913070459</t>
  </si>
  <si>
    <t>48935070642</t>
  </si>
  <si>
    <t>48957300048</t>
  </si>
  <si>
    <t>48782260326</t>
  </si>
  <si>
    <t>48957140871</t>
  </si>
  <si>
    <t>48771410281</t>
  </si>
  <si>
    <t>48913020518</t>
  </si>
  <si>
    <t>48924230406</t>
  </si>
  <si>
    <t>48913250137</t>
  </si>
  <si>
    <t>48957280057</t>
  </si>
  <si>
    <t>48771230103</t>
  </si>
  <si>
    <t>48913330140</t>
  </si>
  <si>
    <t>48782070425</t>
  </si>
  <si>
    <t>48782070453</t>
  </si>
  <si>
    <t>48771230174</t>
  </si>
  <si>
    <t>48957300053</t>
  </si>
  <si>
    <t>48913330090</t>
  </si>
  <si>
    <t>48782070346</t>
  </si>
  <si>
    <t>48935070604</t>
  </si>
  <si>
    <t>48782070361</t>
  </si>
  <si>
    <t>48771140513</t>
  </si>
  <si>
    <t>48782070397</t>
  </si>
  <si>
    <t>48771230199</t>
  </si>
  <si>
    <t>48771020438</t>
  </si>
  <si>
    <t>48913330101</t>
  </si>
  <si>
    <t>48788000388</t>
  </si>
  <si>
    <t>48782070331</t>
  </si>
  <si>
    <t>48771410211</t>
  </si>
  <si>
    <t>48935070627</t>
  </si>
  <si>
    <t>48957300060</t>
  </si>
  <si>
    <t>48782280587</t>
  </si>
  <si>
    <t>48771130521</t>
  </si>
  <si>
    <t>48771130588</t>
  </si>
  <si>
    <t>48782070445</t>
  </si>
  <si>
    <t>48771130654</t>
  </si>
  <si>
    <t>48771140512</t>
  </si>
  <si>
    <t>48913330206</t>
  </si>
  <si>
    <t>48771230093</t>
  </si>
  <si>
    <t>48771410298</t>
  </si>
  <si>
    <t>48913250141</t>
  </si>
  <si>
    <t>48782260327</t>
  </si>
  <si>
    <t>48913070458</t>
  </si>
  <si>
    <t>48913070501</t>
  </si>
  <si>
    <t>48782070099</t>
  </si>
  <si>
    <t>48771640049</t>
  </si>
  <si>
    <t>48771010544</t>
  </si>
  <si>
    <t>48913070500</t>
  </si>
  <si>
    <t>48782260076</t>
  </si>
  <si>
    <t>48771650002</t>
  </si>
  <si>
    <t>48957280089</t>
  </si>
  <si>
    <t>48771230190</t>
  </si>
  <si>
    <t>48957110289</t>
  </si>
  <si>
    <t>48782070457</t>
  </si>
  <si>
    <t>48782070348</t>
  </si>
  <si>
    <t>10168830201</t>
  </si>
  <si>
    <t>SCHOENTJES</t>
  </si>
  <si>
    <t>Juliette</t>
  </si>
  <si>
    <t>10157969130</t>
  </si>
  <si>
    <t>CLAISSE</t>
  </si>
  <si>
    <t>Anais</t>
  </si>
  <si>
    <t>10166930112</t>
  </si>
  <si>
    <t>RIGO</t>
  </si>
  <si>
    <t>10098704857</t>
  </si>
  <si>
    <t>10168693286</t>
  </si>
  <si>
    <t>GUARINO</t>
  </si>
  <si>
    <t>Marylene</t>
  </si>
  <si>
    <t>10078158540</t>
  </si>
  <si>
    <t>SAHRAOUI</t>
  </si>
  <si>
    <t>Nelia</t>
  </si>
  <si>
    <t>10134993870</t>
  </si>
  <si>
    <t>DECOOL</t>
  </si>
  <si>
    <t>Mahaut</t>
  </si>
  <si>
    <t>10169147974</t>
  </si>
  <si>
    <t>LIBARDI</t>
  </si>
  <si>
    <t>Maria</t>
  </si>
  <si>
    <t>10066162468</t>
  </si>
  <si>
    <t>PANOR</t>
  </si>
  <si>
    <t>10156717931</t>
  </si>
  <si>
    <t>BONNAY</t>
  </si>
  <si>
    <t>Charline</t>
  </si>
  <si>
    <t>10147220419</t>
  </si>
  <si>
    <t>CAGNARD</t>
  </si>
  <si>
    <t>Elise</t>
  </si>
  <si>
    <t>10070538178</t>
  </si>
  <si>
    <t>DIEBOLT</t>
  </si>
  <si>
    <t>Zélie</t>
  </si>
  <si>
    <t>10065920675</t>
  </si>
  <si>
    <t>URBAIN</t>
  </si>
  <si>
    <t>10135063992</t>
  </si>
  <si>
    <t>HATET</t>
  </si>
  <si>
    <t>10169182431</t>
  </si>
  <si>
    <t>RODRIGUES DA ROCHA</t>
  </si>
  <si>
    <t>10169069566</t>
  </si>
  <si>
    <t>10139544685</t>
  </si>
  <si>
    <t>MAY</t>
  </si>
  <si>
    <t>Florine</t>
  </si>
  <si>
    <t>10167224748</t>
  </si>
  <si>
    <t>FERRON</t>
  </si>
  <si>
    <t>Céleste</t>
  </si>
  <si>
    <t>10166894140</t>
  </si>
  <si>
    <t>DUCOS</t>
  </si>
  <si>
    <t>Coline</t>
  </si>
  <si>
    <t>10156670845</t>
  </si>
  <si>
    <t>Victoire</t>
  </si>
  <si>
    <t>10066605436</t>
  </si>
  <si>
    <t>FRAGNOLI</t>
  </si>
  <si>
    <t>Louane</t>
  </si>
  <si>
    <t>10093376830</t>
  </si>
  <si>
    <t>ZAGAR</t>
  </si>
  <si>
    <t>Martina</t>
  </si>
  <si>
    <t>10147138169</t>
  </si>
  <si>
    <t>JUPIN</t>
  </si>
  <si>
    <t>20260248824</t>
  </si>
  <si>
    <t>20250192662</t>
  </si>
  <si>
    <t>20250226435</t>
  </si>
  <si>
    <t>20200036782</t>
  </si>
  <si>
    <t>20250209874</t>
  </si>
  <si>
    <t>20180023610</t>
  </si>
  <si>
    <t>20230134547</t>
  </si>
  <si>
    <t>20260249941</t>
  </si>
  <si>
    <t>20140040590</t>
  </si>
  <si>
    <t>20250191250</t>
  </si>
  <si>
    <t>20230149466</t>
  </si>
  <si>
    <t>20170006569</t>
  </si>
  <si>
    <t>20170002565</t>
  </si>
  <si>
    <t>20230131483</t>
  </si>
  <si>
    <t>20250222077</t>
  </si>
  <si>
    <t>20260247211</t>
  </si>
  <si>
    <t>20230141473</t>
  </si>
  <si>
    <t>20260232064</t>
  </si>
  <si>
    <t>20250226903</t>
  </si>
  <si>
    <t>20250187579</t>
  </si>
  <si>
    <t>20150009661</t>
  </si>
  <si>
    <t>20190024490</t>
  </si>
  <si>
    <t>20240164958</t>
  </si>
  <si>
    <t>DUPONT</t>
  </si>
  <si>
    <t>DURANT</t>
  </si>
  <si>
    <t>CLAUDE</t>
  </si>
  <si>
    <t>CLAUDINE</t>
  </si>
  <si>
    <t>JEAN PAUL</t>
  </si>
  <si>
    <t>CCC</t>
  </si>
  <si>
    <t>N</t>
  </si>
  <si>
    <t>ACCESS</t>
  </si>
  <si>
    <t xml:space="preserve">SUPERIORITE MAINIFESTE  </t>
  </si>
  <si>
    <t>07/04/2026</t>
  </si>
  <si>
    <t>05/03/2026</t>
  </si>
  <si>
    <t>16/03/2026</t>
  </si>
  <si>
    <t>22/03/2026</t>
  </si>
  <si>
    <t>12/04/2026</t>
  </si>
  <si>
    <t>27/03/2026</t>
  </si>
  <si>
    <t>31/03/2026</t>
  </si>
  <si>
    <t>10100666479</t>
  </si>
  <si>
    <t>15/04/2026</t>
  </si>
  <si>
    <t>02/04/2026</t>
  </si>
  <si>
    <t>06/04/2026</t>
  </si>
  <si>
    <t>08/04/2026</t>
  </si>
  <si>
    <t>13/04/2026</t>
  </si>
  <si>
    <t>CLUB CYCLISTE YONNE NORD</t>
  </si>
  <si>
    <t>10159440702</t>
  </si>
  <si>
    <t>10/04/2026</t>
  </si>
  <si>
    <t>VC TOUCY</t>
  </si>
  <si>
    <t>10024140654</t>
  </si>
  <si>
    <t>14/04/2026</t>
  </si>
  <si>
    <t>10098006962</t>
  </si>
  <si>
    <t>10140710709</t>
  </si>
  <si>
    <t>VELO CLUB DU BORNANT</t>
  </si>
  <si>
    <t>10025146020</t>
  </si>
  <si>
    <t>16/04/2026</t>
  </si>
  <si>
    <t>10060824337</t>
  </si>
  <si>
    <t>CC NOGENT / OISE</t>
  </si>
  <si>
    <t>10014322941</t>
  </si>
  <si>
    <t>PROGRESSS CLUB</t>
  </si>
  <si>
    <t>10025778439</t>
  </si>
  <si>
    <t>04/04/2026</t>
  </si>
  <si>
    <t>70</t>
  </si>
  <si>
    <t>C4877101001 : MONTHYON - ACCESS 1/2 - PRIX DE LA MUNICIPALITE</t>
  </si>
  <si>
    <t>26/04/2026, Saison 2026</t>
  </si>
  <si>
    <t>Extraction du 23/04/2026 à 20h26</t>
  </si>
  <si>
    <t>48782350952</t>
  </si>
  <si>
    <t>Ferdinand</t>
  </si>
  <si>
    <t>48750161315</t>
  </si>
  <si>
    <t>LEVERT</t>
  </si>
  <si>
    <t>48913020497</t>
  </si>
  <si>
    <t>PISEDDU</t>
  </si>
  <si>
    <t>47601970032</t>
  </si>
  <si>
    <t>AC DE CATENOY</t>
  </si>
  <si>
    <t>DESPEIGNES</t>
  </si>
  <si>
    <t>44373880012</t>
  </si>
  <si>
    <t>VAL DE LOIRE VELO</t>
  </si>
  <si>
    <t>RIVARD</t>
  </si>
  <si>
    <t>Aurelien</t>
  </si>
  <si>
    <t>48771010590</t>
  </si>
  <si>
    <t>SABOURDY</t>
  </si>
  <si>
    <t>48771010581</t>
  </si>
  <si>
    <t>C4877101079 : MONTHYON - ACCES 3/4 - PRIX DE LA MUNICIPALITE</t>
  </si>
  <si>
    <t>Extraction du 23/04/2026 à 20h29</t>
  </si>
  <si>
    <t>LOUVIGNÉ</t>
  </si>
  <si>
    <t>47600370715</t>
  </si>
  <si>
    <t>8,00</t>
  </si>
  <si>
    <t>10060751989</t>
  </si>
  <si>
    <t>30/03/2026</t>
  </si>
  <si>
    <t>23/04/2026</t>
  </si>
  <si>
    <t>65</t>
  </si>
  <si>
    <t>19/04/2026</t>
  </si>
  <si>
    <t>21/04/2026</t>
  </si>
  <si>
    <t>20/04/2026</t>
  </si>
  <si>
    <t>VAN MOORLEGHEM</t>
  </si>
  <si>
    <t>48771020107</t>
  </si>
  <si>
    <t>10172967451</t>
  </si>
  <si>
    <t>22/04/2026</t>
  </si>
  <si>
    <t>48924220036</t>
  </si>
  <si>
    <t>10085031493</t>
  </si>
  <si>
    <t>MONTHYON</t>
  </si>
  <si>
    <t>Engagement Manuel il faut indiquer le numéro de licence et le sexe H ou F</t>
  </si>
  <si>
    <t>A3-A4</t>
  </si>
  <si>
    <t>A1-A2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</si>
</sst>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 mmmm\ yyyy"/>
    <numFmt numFmtId="165" formatCode="h:mm:ss;@"/>
    <numFmt numFmtId="166" formatCode="[h]\.mm\.ss"/>
    <numFmt numFmtId="167" formatCode="[$-40C]d\ mmmm\ yyyy;@"/>
    <numFmt numFmtId="168" formatCode="hh&quot;h&quot;mm&quot;mn&quot;ss"/>
    <numFmt numFmtId="169" formatCode="yyyy"/>
  </numFmts>
  <fonts count="60" x14ac:knownFonts="1">
    <font>
      <sz val="10"/>
      <name val="Arial"/>
    </font>
    <font>
      <sz val="10"/>
      <name val="Arial"/>
      <family val="2"/>
    </font>
    <font>
      <sz val="11"/>
      <name val="Arial"/>
      <family val="2"/>
    </font>
    <font>
      <b/>
      <sz val="10"/>
      <name val="Arial"/>
      <family val="2"/>
    </font>
    <font>
      <b/>
      <sz val="11"/>
      <name val="Arial"/>
      <family val="2"/>
    </font>
    <font>
      <b/>
      <sz val="9"/>
      <name val="Arial"/>
      <family val="2"/>
    </font>
    <font>
      <b/>
      <u/>
      <sz val="10"/>
      <name val="Arial"/>
      <family val="2"/>
    </font>
    <font>
      <u/>
      <sz val="10"/>
      <name val="Arial"/>
      <family val="2"/>
    </font>
    <font>
      <b/>
      <sz val="14"/>
      <name val="Arial"/>
      <family val="2"/>
    </font>
    <font>
      <b/>
      <sz val="16"/>
      <name val="Arial"/>
      <family val="2"/>
    </font>
    <font>
      <sz val="12"/>
      <name val="Arial"/>
      <family val="2"/>
    </font>
    <font>
      <b/>
      <sz val="12"/>
      <name val="Arial"/>
      <family val="2"/>
    </font>
    <font>
      <i/>
      <sz val="10"/>
      <name val="Arial"/>
      <family val="2"/>
    </font>
    <font>
      <sz val="48"/>
      <name val="Arial"/>
      <family val="2"/>
    </font>
    <font>
      <b/>
      <sz val="11"/>
      <color indexed="8"/>
      <name val="Arial"/>
      <family val="2"/>
    </font>
    <font>
      <sz val="9"/>
      <name val="Arial"/>
      <family val="2"/>
    </font>
    <font>
      <sz val="8"/>
      <name val="Arial"/>
      <family val="2"/>
    </font>
    <font>
      <i/>
      <sz val="12"/>
      <name val="Arial"/>
      <family val="2"/>
    </font>
    <font>
      <b/>
      <sz val="20"/>
      <name val="Arial"/>
      <family val="2"/>
    </font>
    <font>
      <i/>
      <sz val="8"/>
      <name val="Arial"/>
      <family val="2"/>
    </font>
    <font>
      <b/>
      <sz val="8"/>
      <name val="Arial"/>
      <family val="2"/>
    </font>
    <font>
      <b/>
      <u/>
      <sz val="11"/>
      <name val="Times New Roman"/>
      <family val="1"/>
    </font>
    <font>
      <b/>
      <sz val="14"/>
      <name val="Times New Roman"/>
      <family val="1"/>
    </font>
    <font>
      <sz val="10"/>
      <name val="Times New Roman"/>
      <family val="1"/>
    </font>
    <font>
      <b/>
      <sz val="11"/>
      <name val="Times New Roman"/>
      <family val="1"/>
    </font>
    <font>
      <b/>
      <sz val="10"/>
      <name val="Times New Roman"/>
      <family val="1"/>
    </font>
    <font>
      <sz val="11"/>
      <name val="Times New Roman"/>
      <family val="1"/>
    </font>
    <font>
      <sz val="8"/>
      <name val="Times New Roman"/>
      <family val="1"/>
    </font>
    <font>
      <b/>
      <sz val="12"/>
      <color indexed="8"/>
      <name val="Arial"/>
      <family val="2"/>
    </font>
    <font>
      <b/>
      <sz val="12"/>
      <name val="Times New Roman"/>
      <family val="1"/>
    </font>
    <font>
      <b/>
      <sz val="11"/>
      <name val="Book Antiqua"/>
      <family val="1"/>
    </font>
    <font>
      <b/>
      <sz val="10"/>
      <color indexed="8"/>
      <name val="Arial"/>
      <family val="2"/>
    </font>
    <font>
      <b/>
      <sz val="18"/>
      <name val="Arial"/>
      <family val="2"/>
    </font>
    <font>
      <b/>
      <sz val="10"/>
      <color indexed="10"/>
      <name val="Arial"/>
      <family val="2"/>
    </font>
    <font>
      <b/>
      <sz val="12"/>
      <color indexed="10"/>
      <name val="Arial"/>
      <family val="2"/>
    </font>
    <font>
      <sz val="11"/>
      <name val="Calibri"/>
      <family val="2"/>
    </font>
    <font>
      <sz val="10"/>
      <color indexed="10"/>
      <name val="Arial"/>
      <family val="2"/>
    </font>
    <font>
      <b/>
      <sz val="48"/>
      <name val="Arial"/>
      <family val="2"/>
    </font>
    <font>
      <sz val="11"/>
      <color theme="1"/>
      <name val="Calibri"/>
      <family val="2"/>
      <scheme val="minor"/>
    </font>
    <font>
      <sz val="11"/>
      <color rgb="FFFF0000"/>
      <name val="Calibri"/>
      <family val="2"/>
      <scheme val="minor"/>
    </font>
    <font>
      <u/>
      <sz val="10"/>
      <color theme="10"/>
      <name val="Arial"/>
      <family val="2"/>
    </font>
    <font>
      <b/>
      <sz val="11"/>
      <color rgb="FFFF0000"/>
      <name val="Arial"/>
      <family val="2"/>
    </font>
    <font>
      <sz val="10"/>
      <color theme="0"/>
      <name val="Arial"/>
      <family val="2"/>
    </font>
    <font>
      <sz val="10"/>
      <color theme="1"/>
      <name val="Arial"/>
      <family val="2"/>
    </font>
    <font>
      <sz val="11"/>
      <color theme="1"/>
      <name val="Arial"/>
      <family val="2"/>
    </font>
    <font>
      <b/>
      <sz val="10"/>
      <color theme="1"/>
      <name val="Arial"/>
      <family val="2"/>
    </font>
    <font>
      <sz val="10"/>
      <color rgb="FFFF0000"/>
      <name val="Arial"/>
      <family val="2"/>
    </font>
    <font>
      <b/>
      <sz val="12"/>
      <color rgb="FFFF0000"/>
      <name val="Arial"/>
      <family val="2"/>
    </font>
    <font>
      <b/>
      <sz val="10"/>
      <color rgb="FFC00000"/>
      <name val="Arial"/>
      <family val="2"/>
    </font>
    <font>
      <b/>
      <sz val="10"/>
      <color rgb="FFFF0000"/>
      <name val="Arial"/>
      <family val="2"/>
    </font>
    <font>
      <sz val="10"/>
      <color rgb="FFC00000"/>
      <name val="Arial"/>
      <family val="2"/>
    </font>
    <font>
      <sz val="11"/>
      <name val="Calibri"/>
      <family val="2"/>
      <scheme val="minor"/>
    </font>
    <font>
      <b/>
      <u/>
      <sz val="14"/>
      <color rgb="FFFF0000"/>
      <name val="Arial"/>
      <family val="2"/>
    </font>
    <font>
      <sz val="11"/>
      <color theme="9" tint="-0.249977111117893"/>
      <name val="Calibri"/>
      <family val="2"/>
      <scheme val="minor"/>
    </font>
    <font>
      <sz val="10"/>
      <color theme="9" tint="-0.249977111117893"/>
      <name val="Arial"/>
      <family val="2"/>
    </font>
    <font>
      <sz val="10"/>
      <color rgb="FFFF00FF"/>
      <name val="Arial"/>
      <family val="2"/>
    </font>
    <font>
      <sz val="11"/>
      <color rgb="FFFF00FF"/>
      <name val="Arial"/>
      <family val="2"/>
    </font>
    <font>
      <b/>
      <sz val="16"/>
      <color rgb="FFFF0000"/>
      <name val="Arial"/>
      <family val="2"/>
    </font>
    <font>
      <b/>
      <u/>
      <sz val="11"/>
      <color rgb="FFFF0000"/>
      <name val="Times New Roman"/>
      <family val="1"/>
    </font>
    <font>
      <b/>
      <sz val="36"/>
      <name val="Arial"/>
      <family val="2"/>
    </font>
  </fonts>
  <fills count="21">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0"/>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BD"/>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59996337778862885"/>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bgColor indexed="64"/>
      </patternFill>
    </fill>
  </fills>
  <borders count="61">
    <border>
      <left/>
      <right/>
      <top/>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ck">
        <color indexed="64"/>
      </bottom>
      <diagonal/>
    </border>
    <border>
      <left/>
      <right style="thin">
        <color indexed="64"/>
      </right>
      <top/>
      <bottom style="thin">
        <color indexed="64"/>
      </bottom>
      <diagonal/>
    </border>
    <border>
      <left/>
      <right/>
      <top style="dashed">
        <color indexed="64"/>
      </top>
      <bottom style="dashed">
        <color indexed="64"/>
      </bottom>
      <diagonal/>
    </border>
    <border>
      <left/>
      <right style="dashed">
        <color indexed="64"/>
      </right>
      <top style="dashed">
        <color indexed="64"/>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dotted">
        <color indexed="64"/>
      </top>
      <bottom/>
      <diagonal/>
    </border>
    <border>
      <left style="thin">
        <color indexed="64"/>
      </left>
      <right/>
      <top/>
      <bottom style="dotted">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dotted">
        <color indexed="64"/>
      </top>
      <bottom style="medium">
        <color indexed="64"/>
      </bottom>
      <diagonal/>
    </border>
    <border>
      <left/>
      <right/>
      <top/>
      <bottom style="dotted">
        <color indexed="64"/>
      </bottom>
      <diagonal/>
    </border>
    <border>
      <left/>
      <right/>
      <top/>
      <bottom style="medium">
        <color indexed="64"/>
      </bottom>
      <diagonal/>
    </border>
    <border>
      <left/>
      <right style="medium">
        <color indexed="64"/>
      </right>
      <top/>
      <bottom style="medium">
        <color indexed="64"/>
      </bottom>
      <diagonal/>
    </border>
    <border>
      <left/>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ck">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thin">
        <color indexed="64"/>
      </top>
      <bottom/>
      <diagonal/>
    </border>
    <border>
      <left style="medium">
        <color rgb="FFFF0000"/>
      </left>
      <right style="medium">
        <color rgb="FFFF0000"/>
      </right>
      <top style="medium">
        <color rgb="FFFF0000"/>
      </top>
      <bottom style="medium">
        <color rgb="FFFF0000"/>
      </bottom>
      <diagonal/>
    </border>
    <border>
      <left/>
      <right style="medium">
        <color rgb="FFFF0000"/>
      </right>
      <top style="thin">
        <color indexed="64"/>
      </top>
      <bottom style="medium">
        <color indexed="64"/>
      </bottom>
      <diagonal/>
    </border>
  </borders>
  <cellStyleXfs count="6">
    <xf numFmtId="0" fontId="0" fillId="0" borderId="0"/>
    <xf numFmtId="0" fontId="40" fillId="0" borderId="0" applyNumberFormat="0" applyFill="0" applyBorder="0" applyAlignment="0" applyProtection="0"/>
    <xf numFmtId="0" fontId="1" fillId="0" borderId="0"/>
    <xf numFmtId="0" fontId="1" fillId="0" borderId="0"/>
    <xf numFmtId="0" fontId="38" fillId="0" borderId="0"/>
    <xf numFmtId="0" fontId="1" fillId="0" borderId="0"/>
  </cellStyleXfs>
  <cellXfs count="478">
    <xf numFmtId="0" fontId="0" fillId="0" borderId="0" xfId="0"/>
    <xf numFmtId="0" fontId="0" fillId="0" borderId="0" xfId="0" applyAlignment="1">
      <alignment horizontal="center"/>
    </xf>
    <xf numFmtId="0" fontId="3" fillId="6" borderId="1" xfId="0" applyFont="1" applyFill="1" applyBorder="1" applyAlignment="1">
      <alignment horizontal="center" vertical="center" wrapText="1"/>
    </xf>
    <xf numFmtId="1" fontId="1" fillId="7" borderId="2" xfId="0" applyNumberFormat="1" applyFont="1" applyFill="1" applyBorder="1" applyAlignment="1" applyProtection="1">
      <alignment horizontal="center" vertical="center"/>
      <protection locked="0"/>
    </xf>
    <xf numFmtId="165" fontId="1" fillId="2" borderId="2" xfId="0" applyNumberFormat="1" applyFont="1" applyFill="1" applyBorder="1" applyAlignment="1">
      <alignment horizontal="center" vertical="center"/>
    </xf>
    <xf numFmtId="0" fontId="3" fillId="0" borderId="3" xfId="0" applyFont="1" applyBorder="1" applyAlignment="1">
      <alignment horizontal="center"/>
    </xf>
    <xf numFmtId="0" fontId="1" fillId="0" borderId="0" xfId="2" applyAlignment="1">
      <alignment vertical="center"/>
    </xf>
    <xf numFmtId="0" fontId="1" fillId="0" borderId="0" xfId="2" applyAlignment="1">
      <alignment horizontal="center" vertical="center"/>
    </xf>
    <xf numFmtId="0" fontId="41" fillId="0" borderId="59" xfId="2" applyFont="1" applyBorder="1" applyAlignment="1">
      <alignment horizontal="center" vertical="center"/>
    </xf>
    <xf numFmtId="0" fontId="3" fillId="6" borderId="4" xfId="2" applyFont="1" applyFill="1" applyBorder="1" applyAlignment="1">
      <alignment horizontal="center" vertical="center" wrapText="1"/>
    </xf>
    <xf numFmtId="0" fontId="3" fillId="6" borderId="5" xfId="2" applyFont="1" applyFill="1" applyBorder="1" applyAlignment="1">
      <alignment horizontal="center" vertical="center" wrapText="1"/>
    </xf>
    <xf numFmtId="1" fontId="1" fillId="7" borderId="6" xfId="2" applyNumberFormat="1" applyFill="1" applyBorder="1" applyAlignment="1" applyProtection="1">
      <alignment horizontal="center" vertical="center"/>
      <protection locked="0"/>
    </xf>
    <xf numFmtId="0" fontId="0" fillId="0" borderId="3" xfId="0" applyBorder="1"/>
    <xf numFmtId="0" fontId="0" fillId="0" borderId="3" xfId="0" applyBorder="1" applyProtection="1">
      <protection locked="0"/>
    </xf>
    <xf numFmtId="0" fontId="1" fillId="0" borderId="0" xfId="0" applyFont="1"/>
    <xf numFmtId="0" fontId="10" fillId="0" borderId="0" xfId="0" applyFont="1"/>
    <xf numFmtId="0" fontId="11" fillId="0" borderId="0" xfId="0" applyFont="1" applyAlignment="1">
      <alignment horizontal="center" vertical="center" wrapText="1"/>
    </xf>
    <xf numFmtId="0" fontId="3" fillId="0" borderId="0" xfId="0" applyFont="1" applyAlignment="1">
      <alignment horizontal="center" vertical="center"/>
    </xf>
    <xf numFmtId="0" fontId="12" fillId="0" borderId="0" xfId="0" applyFont="1" applyAlignment="1">
      <alignment horizontal="center" vertical="center" wrapText="1"/>
    </xf>
    <xf numFmtId="0" fontId="11" fillId="0" borderId="0" xfId="0" applyFont="1" applyAlignment="1">
      <alignment horizontal="right" vertical="center" wrapText="1"/>
    </xf>
    <xf numFmtId="0" fontId="11" fillId="0" borderId="7" xfId="0" applyFont="1" applyBorder="1"/>
    <xf numFmtId="0" fontId="10" fillId="0" borderId="8" xfId="0" applyFont="1" applyBorder="1"/>
    <xf numFmtId="0" fontId="8" fillId="0" borderId="0" xfId="2" applyFont="1" applyAlignment="1">
      <alignment vertical="center"/>
    </xf>
    <xf numFmtId="0" fontId="11" fillId="0" borderId="0" xfId="2" applyFont="1" applyAlignment="1">
      <alignment vertical="center"/>
    </xf>
    <xf numFmtId="2" fontId="1" fillId="0" borderId="0" xfId="2" applyNumberFormat="1" applyAlignment="1">
      <alignment vertical="center"/>
    </xf>
    <xf numFmtId="2" fontId="1" fillId="0" borderId="0" xfId="2" applyNumberFormat="1" applyAlignment="1">
      <alignment horizontal="center" vertical="center"/>
    </xf>
    <xf numFmtId="2" fontId="3" fillId="0" borderId="0" xfId="2" applyNumberFormat="1" applyFont="1" applyAlignment="1">
      <alignment horizontal="right" vertical="center"/>
    </xf>
    <xf numFmtId="0" fontId="4" fillId="0" borderId="0" xfId="2" applyFont="1" applyAlignment="1">
      <alignment vertical="center" wrapText="1"/>
    </xf>
    <xf numFmtId="0" fontId="14" fillId="3" borderId="9" xfId="4" applyFont="1" applyFill="1" applyBorder="1" applyAlignment="1">
      <alignment horizontal="center" vertical="center"/>
    </xf>
    <xf numFmtId="0" fontId="1" fillId="0" borderId="10" xfId="2" applyBorder="1" applyAlignment="1">
      <alignment horizontal="center" vertical="center"/>
    </xf>
    <xf numFmtId="0" fontId="2" fillId="0" borderId="10" xfId="2" applyFont="1" applyBorder="1" applyAlignment="1">
      <alignment vertical="center"/>
    </xf>
    <xf numFmtId="0" fontId="4" fillId="0" borderId="0" xfId="2" applyFont="1" applyAlignment="1">
      <alignment horizontal="left"/>
    </xf>
    <xf numFmtId="0" fontId="1" fillId="0" borderId="0" xfId="3" applyAlignment="1" applyProtection="1">
      <alignment vertical="center"/>
      <protection locked="0"/>
    </xf>
    <xf numFmtId="0" fontId="11" fillId="0" borderId="3" xfId="3" applyFont="1" applyBorder="1" applyAlignment="1">
      <alignment horizontal="center" vertical="center"/>
    </xf>
    <xf numFmtId="0" fontId="1" fillId="0" borderId="0" xfId="2"/>
    <xf numFmtId="0" fontId="11" fillId="0" borderId="0" xfId="2" applyFont="1"/>
    <xf numFmtId="0" fontId="11" fillId="0" borderId="11" xfId="2" applyFont="1" applyBorder="1" applyAlignment="1">
      <alignment vertical="center"/>
    </xf>
    <xf numFmtId="0" fontId="1" fillId="0" borderId="12" xfId="2" applyBorder="1"/>
    <xf numFmtId="0" fontId="5" fillId="0" borderId="0" xfId="2" applyFont="1"/>
    <xf numFmtId="0" fontId="3" fillId="0" borderId="12" xfId="2" applyFont="1" applyBorder="1"/>
    <xf numFmtId="0" fontId="20" fillId="0" borderId="12" xfId="2" applyFont="1" applyBorder="1" applyAlignment="1">
      <alignment horizontal="left" indent="1"/>
    </xf>
    <xf numFmtId="0" fontId="20" fillId="0" borderId="12" xfId="2" applyFont="1" applyBorder="1"/>
    <xf numFmtId="168" fontId="1" fillId="0" borderId="0" xfId="2" applyNumberFormat="1"/>
    <xf numFmtId="0" fontId="7" fillId="0" borderId="13" xfId="2" applyFont="1" applyBorder="1" applyAlignment="1">
      <alignment horizontal="center"/>
    </xf>
    <xf numFmtId="0" fontId="1" fillId="0" borderId="0" xfId="2" quotePrefix="1" applyAlignment="1">
      <alignment horizontal="center"/>
    </xf>
    <xf numFmtId="0" fontId="1" fillId="0" borderId="14" xfId="2" applyBorder="1" applyAlignment="1">
      <alignment horizontal="center"/>
    </xf>
    <xf numFmtId="0" fontId="1" fillId="0" borderId="15" xfId="2" applyBorder="1" applyAlignment="1">
      <alignment horizontal="center"/>
    </xf>
    <xf numFmtId="0" fontId="1" fillId="0" borderId="14" xfId="2" applyBorder="1"/>
    <xf numFmtId="0" fontId="1" fillId="0" borderId="15" xfId="2" applyBorder="1"/>
    <xf numFmtId="0" fontId="6" fillId="0" borderId="0" xfId="2" applyFont="1"/>
    <xf numFmtId="0" fontId="3" fillId="0" borderId="0" xfId="2" applyFont="1"/>
    <xf numFmtId="0" fontId="15" fillId="0" borderId="3" xfId="2" applyFont="1" applyBorder="1" applyAlignment="1">
      <alignment horizontal="left"/>
    </xf>
    <xf numFmtId="0" fontId="16" fillId="0" borderId="9" xfId="2" applyFont="1" applyBorder="1" applyAlignment="1">
      <alignment horizontal="center"/>
    </xf>
    <xf numFmtId="0" fontId="1" fillId="0" borderId="9" xfId="2" applyBorder="1"/>
    <xf numFmtId="0" fontId="16" fillId="0" borderId="16" xfId="2" applyFont="1" applyBorder="1" applyAlignment="1">
      <alignment horizontal="center"/>
    </xf>
    <xf numFmtId="0" fontId="16" fillId="0" borderId="17" xfId="2" applyFont="1" applyBorder="1" applyAlignment="1">
      <alignment horizontal="center"/>
    </xf>
    <xf numFmtId="0" fontId="1" fillId="0" borderId="17" xfId="2" applyBorder="1" applyAlignment="1">
      <alignment horizontal="center"/>
    </xf>
    <xf numFmtId="0" fontId="16" fillId="0" borderId="0" xfId="2" applyFont="1" applyAlignment="1">
      <alignment vertical="center"/>
    </xf>
    <xf numFmtId="0" fontId="16" fillId="0" borderId="0" xfId="2" applyFont="1" applyAlignment="1">
      <alignment horizontal="center" vertical="center"/>
    </xf>
    <xf numFmtId="0" fontId="16" fillId="0" borderId="0" xfId="2" applyFont="1" applyAlignment="1">
      <alignment horizontal="left" wrapText="1" indent="1"/>
    </xf>
    <xf numFmtId="0" fontId="12" fillId="0" borderId="0" xfId="2" applyFont="1" applyAlignment="1">
      <alignment horizontal="center"/>
    </xf>
    <xf numFmtId="0" fontId="12" fillId="0" borderId="0" xfId="2" applyFont="1" applyAlignment="1">
      <alignment horizontal="left"/>
    </xf>
    <xf numFmtId="0" fontId="12" fillId="0" borderId="0" xfId="2" applyFont="1"/>
    <xf numFmtId="0" fontId="16" fillId="0" borderId="0" xfId="2" applyFont="1"/>
    <xf numFmtId="0" fontId="23" fillId="0" borderId="0" xfId="2" applyFont="1" applyAlignment="1">
      <alignment vertical="center"/>
    </xf>
    <xf numFmtId="0" fontId="21" fillId="0" borderId="0" xfId="2" applyFont="1" applyAlignment="1">
      <alignment vertical="center"/>
    </xf>
    <xf numFmtId="0" fontId="24" fillId="0" borderId="0" xfId="2" applyFont="1" applyAlignment="1">
      <alignment vertical="center"/>
    </xf>
    <xf numFmtId="0" fontId="25" fillId="0" borderId="0" xfId="2" applyFont="1" applyAlignment="1">
      <alignment vertical="center" wrapText="1"/>
    </xf>
    <xf numFmtId="0" fontId="25" fillId="0" borderId="0" xfId="2" applyFont="1" applyAlignment="1">
      <alignment horizontal="center" vertical="center" wrapText="1"/>
    </xf>
    <xf numFmtId="14" fontId="23" fillId="0" borderId="0" xfId="2" applyNumberFormat="1" applyFont="1" applyAlignment="1">
      <alignment vertical="center"/>
    </xf>
    <xf numFmtId="0" fontId="23" fillId="0" borderId="0" xfId="2" applyFont="1" applyAlignment="1">
      <alignment horizontal="left" vertical="center"/>
    </xf>
    <xf numFmtId="0" fontId="25" fillId="8" borderId="0" xfId="2" applyFont="1" applyFill="1" applyAlignment="1">
      <alignment horizontal="center" vertical="center"/>
    </xf>
    <xf numFmtId="0" fontId="26" fillId="0" borderId="0" xfId="2" applyFont="1" applyAlignment="1">
      <alignment vertical="center"/>
    </xf>
    <xf numFmtId="0" fontId="25" fillId="0" borderId="0" xfId="2" applyFont="1" applyAlignment="1">
      <alignment vertical="center"/>
    </xf>
    <xf numFmtId="0" fontId="25" fillId="0" borderId="0" xfId="2" applyFont="1" applyAlignment="1">
      <alignment horizontal="center" vertical="center"/>
    </xf>
    <xf numFmtId="0" fontId="23" fillId="0" borderId="0" xfId="2" applyFont="1" applyAlignment="1">
      <alignment horizontal="center" vertical="center"/>
    </xf>
    <xf numFmtId="168" fontId="23" fillId="0" borderId="0" xfId="2" applyNumberFormat="1" applyFont="1" applyAlignment="1">
      <alignment horizontal="center" vertical="center"/>
    </xf>
    <xf numFmtId="0" fontId="21" fillId="0" borderId="0" xfId="2" applyFont="1" applyAlignment="1">
      <alignment horizontal="left" vertical="center"/>
    </xf>
    <xf numFmtId="0" fontId="22" fillId="0" borderId="0" xfId="2" applyFont="1" applyAlignment="1">
      <alignment horizontal="center" vertical="center"/>
    </xf>
    <xf numFmtId="0" fontId="23" fillId="0" borderId="3" xfId="2" applyFont="1" applyBorder="1" applyAlignment="1">
      <alignment vertical="center"/>
    </xf>
    <xf numFmtId="0" fontId="27" fillId="0" borderId="0" xfId="2" applyFont="1" applyAlignment="1">
      <alignment vertical="center"/>
    </xf>
    <xf numFmtId="0" fontId="23" fillId="0" borderId="0" xfId="2" applyFont="1" applyAlignment="1">
      <alignment horizontal="left" vertical="center" indent="1"/>
    </xf>
    <xf numFmtId="0" fontId="15" fillId="0" borderId="18" xfId="2" applyFont="1" applyBorder="1" applyAlignment="1" applyProtection="1">
      <alignment horizontal="center" vertical="center"/>
      <protection locked="0"/>
    </xf>
    <xf numFmtId="0" fontId="16" fillId="0" borderId="13" xfId="2" applyFont="1" applyBorder="1" applyAlignment="1">
      <alignment horizontal="center"/>
    </xf>
    <xf numFmtId="0" fontId="1" fillId="0" borderId="3" xfId="0" applyFont="1" applyBorder="1" applyAlignment="1">
      <alignment horizontal="center"/>
    </xf>
    <xf numFmtId="0" fontId="20" fillId="0" borderId="0" xfId="2" applyFont="1" applyAlignment="1">
      <alignment horizontal="left" vertical="center"/>
    </xf>
    <xf numFmtId="0" fontId="1" fillId="0" borderId="19" xfId="2" applyBorder="1"/>
    <xf numFmtId="2" fontId="5" fillId="0" borderId="12" xfId="2" applyNumberFormat="1" applyFont="1" applyBorder="1"/>
    <xf numFmtId="168" fontId="1" fillId="0" borderId="12" xfId="2" applyNumberFormat="1" applyBorder="1"/>
    <xf numFmtId="0" fontId="3" fillId="0" borderId="0" xfId="0" applyFont="1" applyAlignment="1">
      <alignment vertical="center"/>
    </xf>
    <xf numFmtId="0" fontId="6" fillId="0" borderId="0" xfId="0" applyFont="1"/>
    <xf numFmtId="0" fontId="3" fillId="0" borderId="0" xfId="0" applyFont="1"/>
    <xf numFmtId="0" fontId="1" fillId="0" borderId="20" xfId="2" applyBorder="1" applyAlignment="1" applyProtection="1">
      <alignment horizontal="center" shrinkToFit="1"/>
      <protection locked="0"/>
    </xf>
    <xf numFmtId="0" fontId="15" fillId="0" borderId="0" xfId="2" applyFont="1" applyAlignment="1">
      <alignment horizontal="left"/>
    </xf>
    <xf numFmtId="0" fontId="1" fillId="0" borderId="21" xfId="2" applyBorder="1"/>
    <xf numFmtId="49" fontId="3" fillId="0" borderId="0" xfId="0" applyNumberFormat="1" applyFont="1" applyAlignment="1">
      <alignment horizontal="left"/>
    </xf>
    <xf numFmtId="49" fontId="3" fillId="0" borderId="0" xfId="0" applyNumberFormat="1" applyFont="1"/>
    <xf numFmtId="49" fontId="3" fillId="0" borderId="0" xfId="0" applyNumberFormat="1" applyFont="1" applyAlignment="1">
      <alignment horizontal="center"/>
    </xf>
    <xf numFmtId="0" fontId="3" fillId="0" borderId="0" xfId="0" quotePrefix="1" applyFont="1" applyAlignment="1">
      <alignment horizontal="center"/>
    </xf>
    <xf numFmtId="0" fontId="3" fillId="0" borderId="0" xfId="0" applyFont="1" applyAlignment="1">
      <alignment horizontal="center"/>
    </xf>
    <xf numFmtId="49" fontId="0" fillId="0" borderId="0" xfId="0" applyNumberFormat="1"/>
    <xf numFmtId="1" fontId="0" fillId="0" borderId="0" xfId="0" applyNumberFormat="1"/>
    <xf numFmtId="1" fontId="1" fillId="0" borderId="0" xfId="0" applyNumberFormat="1" applyFont="1"/>
    <xf numFmtId="0" fontId="12" fillId="0" borderId="0" xfId="0" applyFont="1"/>
    <xf numFmtId="0" fontId="12" fillId="0" borderId="0" xfId="2" applyFont="1" applyAlignment="1">
      <alignment vertical="center"/>
    </xf>
    <xf numFmtId="0" fontId="11" fillId="6" borderId="3" xfId="2" applyFont="1" applyFill="1" applyBorder="1" applyAlignment="1">
      <alignment horizontal="center" vertical="center"/>
    </xf>
    <xf numFmtId="0" fontId="1" fillId="9" borderId="0" xfId="0" applyFont="1" applyFill="1"/>
    <xf numFmtId="0" fontId="0" fillId="9" borderId="0" xfId="0" applyFill="1"/>
    <xf numFmtId="0" fontId="11" fillId="0" borderId="0" xfId="0" applyFont="1" applyAlignment="1" applyProtection="1">
      <alignment horizontal="center" vertical="center"/>
      <protection locked="0"/>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1" fillId="0" borderId="0" xfId="0" applyFont="1" applyAlignment="1">
      <alignment horizontal="center" vertical="center"/>
    </xf>
    <xf numFmtId="0" fontId="42" fillId="0" borderId="0" xfId="2" applyFont="1" applyAlignment="1">
      <alignment vertical="center"/>
    </xf>
    <xf numFmtId="0" fontId="11" fillId="0" borderId="0" xfId="0" applyFont="1" applyAlignment="1" applyProtection="1">
      <alignment horizontal="right" vertical="center"/>
      <protection locked="0"/>
    </xf>
    <xf numFmtId="0" fontId="11" fillId="0" borderId="0" xfId="0" applyFont="1" applyAlignment="1" applyProtection="1">
      <alignment horizontal="left" vertical="center"/>
      <protection locked="0"/>
    </xf>
    <xf numFmtId="0" fontId="1" fillId="0" borderId="0" xfId="2" applyAlignment="1">
      <alignment horizontal="left" vertical="center"/>
    </xf>
    <xf numFmtId="0" fontId="1" fillId="0" borderId="0" xfId="0" applyFont="1" applyAlignment="1">
      <alignment horizontal="center"/>
    </xf>
    <xf numFmtId="0" fontId="43" fillId="0" borderId="0" xfId="0" applyFont="1"/>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lignment horizontal="center" vertical="center"/>
    </xf>
    <xf numFmtId="0" fontId="43" fillId="0" borderId="0" xfId="0" applyFont="1" applyAlignment="1">
      <alignment horizontal="left" vertical="center"/>
    </xf>
    <xf numFmtId="49" fontId="43" fillId="0" borderId="0" xfId="0" applyNumberFormat="1" applyFont="1" applyAlignment="1">
      <alignment horizontal="center" vertical="center"/>
    </xf>
    <xf numFmtId="0" fontId="43" fillId="0" borderId="0" xfId="0" applyFont="1" applyAlignment="1">
      <alignment horizontal="center"/>
    </xf>
    <xf numFmtId="14" fontId="43" fillId="0" borderId="0" xfId="0" applyNumberFormat="1" applyFont="1" applyAlignment="1">
      <alignment horizontal="center" vertical="center"/>
    </xf>
    <xf numFmtId="0" fontId="2" fillId="10" borderId="22" xfId="0" applyFont="1" applyFill="1" applyBorder="1" applyAlignment="1">
      <alignment horizontal="left" vertical="center"/>
    </xf>
    <xf numFmtId="0" fontId="2" fillId="10" borderId="23" xfId="0" applyFont="1" applyFill="1" applyBorder="1" applyAlignment="1">
      <alignment vertical="center"/>
    </xf>
    <xf numFmtId="0" fontId="3" fillId="10" borderId="23" xfId="0" applyFont="1" applyFill="1" applyBorder="1" applyAlignment="1">
      <alignment vertical="center"/>
    </xf>
    <xf numFmtId="0" fontId="3" fillId="10" borderId="24" xfId="0" applyFont="1" applyFill="1" applyBorder="1" applyAlignment="1">
      <alignment vertical="center"/>
    </xf>
    <xf numFmtId="0" fontId="2" fillId="10" borderId="25" xfId="0" applyFont="1" applyFill="1" applyBorder="1" applyAlignment="1">
      <alignment vertical="center"/>
    </xf>
    <xf numFmtId="0" fontId="2" fillId="10" borderId="26" xfId="0" applyFont="1" applyFill="1" applyBorder="1" applyAlignment="1">
      <alignment vertical="center"/>
    </xf>
    <xf numFmtId="49" fontId="3" fillId="10" borderId="26" xfId="0" applyNumberFormat="1" applyFont="1" applyFill="1" applyBorder="1" applyAlignment="1" applyProtection="1">
      <alignment vertical="center"/>
      <protection locked="0"/>
    </xf>
    <xf numFmtId="0" fontId="2" fillId="10" borderId="26" xfId="0" applyFont="1" applyFill="1" applyBorder="1" applyAlignment="1">
      <alignment horizontal="right" vertical="center"/>
    </xf>
    <xf numFmtId="49" fontId="3" fillId="10" borderId="27" xfId="0" applyNumberFormat="1" applyFont="1" applyFill="1" applyBorder="1" applyAlignment="1" applyProtection="1">
      <alignment horizontal="left" vertical="center"/>
      <protection locked="0"/>
    </xf>
    <xf numFmtId="0" fontId="1" fillId="10" borderId="25" xfId="0" applyFont="1" applyFill="1" applyBorder="1" applyAlignment="1">
      <alignment vertical="center"/>
    </xf>
    <xf numFmtId="0" fontId="1" fillId="10" borderId="26" xfId="0" applyFont="1" applyFill="1" applyBorder="1" applyAlignment="1">
      <alignment vertical="center"/>
    </xf>
    <xf numFmtId="49" fontId="3" fillId="10" borderId="27" xfId="0" applyNumberFormat="1" applyFont="1" applyFill="1" applyBorder="1" applyAlignment="1" applyProtection="1">
      <alignment vertical="center"/>
      <protection locked="0"/>
    </xf>
    <xf numFmtId="14" fontId="3" fillId="10" borderId="26" xfId="0" applyNumberFormat="1" applyFont="1" applyFill="1" applyBorder="1" applyAlignment="1">
      <alignment vertical="center"/>
    </xf>
    <xf numFmtId="164" fontId="2" fillId="10" borderId="28" xfId="0" applyNumberFormat="1" applyFont="1" applyFill="1" applyBorder="1" applyAlignment="1">
      <alignment horizontal="right" vertical="center"/>
    </xf>
    <xf numFmtId="49" fontId="3" fillId="10" borderId="27" xfId="0" applyNumberFormat="1" applyFont="1" applyFill="1" applyBorder="1" applyAlignment="1">
      <alignment horizontal="left" vertical="center"/>
    </xf>
    <xf numFmtId="0" fontId="44" fillId="0" borderId="7"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43" fillId="0" borderId="7" xfId="0" applyFont="1" applyBorder="1" applyAlignment="1">
      <alignment horizontal="center" vertical="center"/>
    </xf>
    <xf numFmtId="0" fontId="43" fillId="0" borderId="7" xfId="0" applyFont="1" applyBorder="1" applyAlignment="1">
      <alignment horizontal="left" vertical="center"/>
    </xf>
    <xf numFmtId="0" fontId="2" fillId="0" borderId="10" xfId="2" applyFont="1" applyBorder="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xf>
    <xf numFmtId="0" fontId="28" fillId="3" borderId="9" xfId="4" applyFont="1" applyFill="1" applyBorder="1" applyAlignment="1">
      <alignment horizontal="center" vertical="center"/>
    </xf>
    <xf numFmtId="0" fontId="1" fillId="0" borderId="3" xfId="0" applyFont="1" applyBorder="1"/>
    <xf numFmtId="0" fontId="1" fillId="0" borderId="29" xfId="0" applyFont="1" applyBorder="1" applyAlignment="1">
      <alignment horizontal="center"/>
    </xf>
    <xf numFmtId="0" fontId="10" fillId="0" borderId="0" xfId="0" applyFont="1" applyAlignment="1">
      <alignment horizontal="center" vertical="center"/>
    </xf>
    <xf numFmtId="0" fontId="11" fillId="0" borderId="7" xfId="0" applyFont="1" applyBorder="1" applyAlignment="1">
      <alignment horizontal="center" vertical="center"/>
    </xf>
    <xf numFmtId="0" fontId="45" fillId="10" borderId="23" xfId="0" applyFont="1" applyFill="1" applyBorder="1" applyAlignment="1">
      <alignment vertical="center"/>
    </xf>
    <xf numFmtId="0" fontId="25" fillId="0" borderId="0" xfId="2" applyFont="1" applyAlignment="1">
      <alignment horizontal="right" vertical="center"/>
    </xf>
    <xf numFmtId="0" fontId="25" fillId="11" borderId="0" xfId="2" applyFont="1" applyFill="1" applyAlignment="1">
      <alignment horizontal="center" vertical="center"/>
    </xf>
    <xf numFmtId="0" fontId="4" fillId="0" borderId="0" xfId="0" applyFont="1"/>
    <xf numFmtId="0" fontId="4" fillId="0" borderId="0" xfId="0" applyFont="1" applyAlignment="1">
      <alignment horizontal="right"/>
    </xf>
    <xf numFmtId="0" fontId="3" fillId="10" borderId="26" xfId="0" applyFont="1" applyFill="1" applyBorder="1" applyAlignment="1" applyProtection="1">
      <alignment vertical="center"/>
      <protection locked="0"/>
    </xf>
    <xf numFmtId="14" fontId="3" fillId="10" borderId="28" xfId="0" applyNumberFormat="1" applyFont="1" applyFill="1" applyBorder="1" applyAlignment="1">
      <alignment vertical="center"/>
    </xf>
    <xf numFmtId="0" fontId="29" fillId="0" borderId="0" xfId="2" applyFont="1" applyAlignment="1">
      <alignment vertical="center"/>
    </xf>
    <xf numFmtId="0" fontId="24" fillId="0" borderId="0" xfId="2" applyFont="1" applyAlignment="1">
      <alignment horizontal="right" vertical="center"/>
    </xf>
    <xf numFmtId="46" fontId="25" fillId="8" borderId="0" xfId="2" applyNumberFormat="1" applyFont="1" applyFill="1" applyAlignment="1">
      <alignment horizontal="center" vertical="center"/>
    </xf>
    <xf numFmtId="14" fontId="25" fillId="8" borderId="0" xfId="2" applyNumberFormat="1" applyFont="1" applyFill="1" applyAlignment="1">
      <alignment horizontal="center" vertical="center"/>
    </xf>
    <xf numFmtId="0" fontId="25" fillId="8" borderId="0" xfId="2" applyFont="1" applyFill="1" applyAlignment="1">
      <alignment vertical="center"/>
    </xf>
    <xf numFmtId="0" fontId="1" fillId="12" borderId="0" xfId="0" applyFont="1" applyFill="1" applyProtection="1">
      <protection locked="0"/>
    </xf>
    <xf numFmtId="14" fontId="0" fillId="12" borderId="0" xfId="0" applyNumberFormat="1" applyFill="1" applyProtection="1">
      <protection locked="0"/>
    </xf>
    <xf numFmtId="0" fontId="0" fillId="12" borderId="0" xfId="0" applyFill="1" applyProtection="1">
      <protection locked="0"/>
    </xf>
    <xf numFmtId="0" fontId="3" fillId="6" borderId="16" xfId="2" applyFont="1" applyFill="1" applyBorder="1" applyAlignment="1">
      <alignment horizontal="center" vertical="center" wrapText="1"/>
    </xf>
    <xf numFmtId="0" fontId="3" fillId="6" borderId="30" xfId="2" applyFont="1" applyFill="1" applyBorder="1" applyAlignment="1">
      <alignment horizontal="center" vertical="center" wrapText="1"/>
    </xf>
    <xf numFmtId="0" fontId="3" fillId="6" borderId="31" xfId="2" applyFont="1" applyFill="1" applyBorder="1" applyAlignment="1">
      <alignment vertical="center"/>
    </xf>
    <xf numFmtId="0" fontId="3" fillId="6" borderId="32" xfId="2" applyFont="1" applyFill="1" applyBorder="1" applyAlignment="1">
      <alignment vertical="center"/>
    </xf>
    <xf numFmtId="0" fontId="1" fillId="6" borderId="3" xfId="2" applyFill="1" applyBorder="1" applyAlignment="1" applyProtection="1">
      <alignment horizontal="center" vertical="center"/>
      <protection locked="0"/>
    </xf>
    <xf numFmtId="0" fontId="4" fillId="0" borderId="0" xfId="0" applyFont="1" applyAlignment="1">
      <alignment vertical="center"/>
    </xf>
    <xf numFmtId="0" fontId="3" fillId="0" borderId="12" xfId="2" applyFont="1" applyBorder="1" applyAlignment="1">
      <alignment horizontal="right"/>
    </xf>
    <xf numFmtId="49" fontId="15" fillId="0" borderId="2" xfId="2" applyNumberFormat="1" applyFont="1" applyBorder="1"/>
    <xf numFmtId="0" fontId="15" fillId="0" borderId="29" xfId="2" applyFont="1" applyBorder="1"/>
    <xf numFmtId="0" fontId="30" fillId="4" borderId="29" xfId="2" applyFont="1" applyFill="1" applyBorder="1" applyAlignment="1">
      <alignment horizontal="center" vertical="center"/>
    </xf>
    <xf numFmtId="0" fontId="1" fillId="0" borderId="28" xfId="2" applyBorder="1" applyAlignment="1">
      <alignment vertical="center"/>
    </xf>
    <xf numFmtId="0" fontId="1" fillId="0" borderId="15" xfId="2" applyBorder="1" applyAlignment="1">
      <alignment vertical="center"/>
    </xf>
    <xf numFmtId="0" fontId="3" fillId="0" borderId="0" xfId="2" applyFont="1" applyAlignment="1">
      <alignment vertical="center"/>
    </xf>
    <xf numFmtId="0" fontId="3" fillId="0" borderId="0" xfId="2" applyFont="1" applyAlignment="1">
      <alignment vertical="center" wrapText="1"/>
    </xf>
    <xf numFmtId="14" fontId="15" fillId="0" borderId="0" xfId="3" applyNumberFormat="1" applyFont="1" applyAlignment="1">
      <alignment horizontal="left"/>
    </xf>
    <xf numFmtId="14" fontId="15" fillId="0" borderId="0" xfId="3" applyNumberFormat="1" applyFont="1" applyAlignment="1">
      <alignment horizontal="center"/>
    </xf>
    <xf numFmtId="0" fontId="1" fillId="0" borderId="0" xfId="2" applyAlignment="1">
      <alignment vertical="center" wrapText="1"/>
    </xf>
    <xf numFmtId="0" fontId="14" fillId="5" borderId="33" xfId="4" applyFont="1" applyFill="1" applyBorder="1" applyAlignment="1">
      <alignment horizontal="left"/>
    </xf>
    <xf numFmtId="49" fontId="14" fillId="5" borderId="33" xfId="4" applyNumberFormat="1" applyFont="1" applyFill="1" applyBorder="1" applyAlignment="1">
      <alignment horizontal="center"/>
    </xf>
    <xf numFmtId="0" fontId="14" fillId="5" borderId="33" xfId="4" applyFont="1" applyFill="1" applyBorder="1" applyAlignment="1">
      <alignment horizontal="center"/>
    </xf>
    <xf numFmtId="0" fontId="14" fillId="0" borderId="0" xfId="4" applyFont="1" applyAlignment="1">
      <alignment horizontal="left"/>
    </xf>
    <xf numFmtId="49" fontId="14" fillId="0" borderId="0" xfId="4" applyNumberFormat="1" applyFont="1" applyAlignment="1">
      <alignment horizontal="center"/>
    </xf>
    <xf numFmtId="0" fontId="14" fillId="0" borderId="0" xfId="4" applyFont="1" applyAlignment="1">
      <alignment horizontal="center"/>
    </xf>
    <xf numFmtId="0" fontId="1" fillId="0" borderId="34" xfId="2" applyBorder="1" applyAlignment="1">
      <alignment horizontal="center" vertical="center"/>
    </xf>
    <xf numFmtId="49" fontId="3" fillId="0" borderId="13" xfId="0" applyNumberFormat="1" applyFont="1" applyBorder="1" applyAlignment="1">
      <alignment horizontal="center"/>
    </xf>
    <xf numFmtId="49" fontId="1" fillId="0" borderId="13" xfId="0" applyNumberFormat="1" applyFont="1" applyBorder="1" applyAlignment="1">
      <alignment horizontal="right"/>
    </xf>
    <xf numFmtId="49" fontId="1" fillId="0" borderId="0" xfId="0" applyNumberFormat="1" applyFont="1" applyAlignment="1">
      <alignment horizontal="right"/>
    </xf>
    <xf numFmtId="49" fontId="1" fillId="0" borderId="0" xfId="0" applyNumberFormat="1" applyFont="1"/>
    <xf numFmtId="0" fontId="10" fillId="0" borderId="0" xfId="0" applyFont="1" applyAlignment="1">
      <alignment horizontal="right" vertical="center"/>
    </xf>
    <xf numFmtId="0" fontId="11" fillId="13" borderId="26" xfId="0" applyFont="1" applyFill="1" applyBorder="1"/>
    <xf numFmtId="0" fontId="11" fillId="13" borderId="26" xfId="0" applyFont="1" applyFill="1" applyBorder="1" applyAlignment="1">
      <alignment horizontal="center"/>
    </xf>
    <xf numFmtId="0" fontId="11" fillId="0" borderId="29" xfId="3" applyFont="1" applyBorder="1" applyAlignment="1">
      <alignment horizontal="center" vertical="center" wrapText="1" shrinkToFit="1"/>
    </xf>
    <xf numFmtId="0" fontId="1" fillId="0" borderId="10" xfId="2" applyBorder="1" applyAlignment="1" applyProtection="1">
      <alignment horizontal="center" vertical="center"/>
      <protection locked="0"/>
    </xf>
    <xf numFmtId="0" fontId="1"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46" fillId="0" borderId="0" xfId="0" applyFont="1" applyAlignment="1">
      <alignment horizontal="center" vertical="center" wrapText="1"/>
    </xf>
    <xf numFmtId="0" fontId="46" fillId="0" borderId="0" xfId="0" applyFont="1" applyAlignment="1">
      <alignment vertical="center" wrapText="1"/>
    </xf>
    <xf numFmtId="0" fontId="47" fillId="0" borderId="0" xfId="0" applyFont="1" applyAlignment="1">
      <alignment horizontal="center" wrapText="1"/>
    </xf>
    <xf numFmtId="0" fontId="47" fillId="14" borderId="0" xfId="0" applyFont="1" applyFill="1" applyAlignment="1">
      <alignment horizontal="center" vertical="center" wrapText="1"/>
    </xf>
    <xf numFmtId="0" fontId="47" fillId="15" borderId="0" xfId="0" applyFont="1" applyFill="1" applyAlignment="1">
      <alignment horizontal="center" vertical="center" wrapText="1"/>
    </xf>
    <xf numFmtId="0" fontId="3" fillId="15" borderId="0" xfId="2" applyFont="1" applyFill="1" applyAlignment="1">
      <alignment vertical="center"/>
    </xf>
    <xf numFmtId="0" fontId="25" fillId="8" borderId="0" xfId="2" applyFont="1" applyFill="1" applyAlignment="1" applyProtection="1">
      <alignment horizontal="center" vertical="center"/>
      <protection locked="0"/>
    </xf>
    <xf numFmtId="0" fontId="11" fillId="0" borderId="3" xfId="2" applyFont="1" applyBorder="1" applyAlignment="1" applyProtection="1">
      <alignment horizontal="center"/>
      <protection locked="0"/>
    </xf>
    <xf numFmtId="0" fontId="14" fillId="5" borderId="35" xfId="4" applyFont="1" applyFill="1" applyBorder="1" applyAlignment="1">
      <alignment horizontal="center"/>
    </xf>
    <xf numFmtId="0" fontId="2" fillId="0" borderId="36" xfId="2" applyFont="1" applyBorder="1" applyAlignment="1">
      <alignment vertical="center"/>
    </xf>
    <xf numFmtId="165" fontId="1" fillId="0" borderId="36" xfId="2" applyNumberFormat="1" applyBorder="1"/>
    <xf numFmtId="165" fontId="1" fillId="0" borderId="37" xfId="2" applyNumberFormat="1" applyBorder="1" applyAlignment="1">
      <alignment horizontal="center"/>
    </xf>
    <xf numFmtId="49" fontId="1" fillId="0" borderId="0" xfId="0" applyNumberFormat="1" applyFont="1" applyAlignment="1">
      <alignment horizontal="left" vertical="top"/>
    </xf>
    <xf numFmtId="49" fontId="1" fillId="0" borderId="0" xfId="2" applyNumberFormat="1"/>
    <xf numFmtId="49" fontId="48" fillId="0" borderId="0" xfId="2" applyNumberFormat="1" applyFont="1" applyAlignment="1">
      <alignment horizontal="left"/>
    </xf>
    <xf numFmtId="49" fontId="49" fillId="0" borderId="0" xfId="2" applyNumberFormat="1" applyFont="1" applyAlignment="1">
      <alignment horizontal="left"/>
    </xf>
    <xf numFmtId="49" fontId="50" fillId="0" borderId="3" xfId="2" applyNumberFormat="1" applyFont="1" applyBorder="1" applyAlignment="1">
      <alignment horizontal="left" vertical="center"/>
    </xf>
    <xf numFmtId="49" fontId="1" fillId="0" borderId="3" xfId="2" applyNumberFormat="1" applyBorder="1" applyAlignment="1">
      <alignment horizontal="left" vertical="center"/>
    </xf>
    <xf numFmtId="0" fontId="1" fillId="0" borderId="3" xfId="2" quotePrefix="1" applyBorder="1" applyAlignment="1">
      <alignment horizontal="left" vertical="center"/>
    </xf>
    <xf numFmtId="0" fontId="1" fillId="0" borderId="3" xfId="2" applyBorder="1" applyAlignment="1">
      <alignment horizontal="left" vertical="center"/>
    </xf>
    <xf numFmtId="49" fontId="1" fillId="0" borderId="0" xfId="0" applyNumberFormat="1" applyFont="1" applyAlignment="1">
      <alignment vertical="top"/>
    </xf>
    <xf numFmtId="49" fontId="1" fillId="0" borderId="0" xfId="0" applyNumberFormat="1" applyFont="1" applyAlignment="1">
      <alignment horizontal="center" vertical="center"/>
    </xf>
    <xf numFmtId="49" fontId="48" fillId="0" borderId="0" xfId="0" applyNumberFormat="1" applyFont="1" applyAlignment="1">
      <alignment horizontal="left"/>
    </xf>
    <xf numFmtId="49" fontId="1" fillId="0" borderId="0" xfId="0" applyNumberFormat="1" applyFont="1" applyAlignment="1">
      <alignment horizontal="left"/>
    </xf>
    <xf numFmtId="49" fontId="49" fillId="0" borderId="0" xfId="0" applyNumberFormat="1" applyFont="1" applyAlignment="1">
      <alignment horizontal="left"/>
    </xf>
    <xf numFmtId="49" fontId="1" fillId="0" borderId="0" xfId="0" applyNumberFormat="1" applyFont="1" applyAlignment="1">
      <alignment horizontal="center"/>
    </xf>
    <xf numFmtId="49" fontId="50" fillId="0" borderId="0" xfId="0" applyNumberFormat="1" applyFont="1" applyAlignment="1">
      <alignment horizontal="center"/>
    </xf>
    <xf numFmtId="49" fontId="1" fillId="0" borderId="3" xfId="0" applyNumberFormat="1" applyFont="1" applyBorder="1" applyAlignment="1">
      <alignment horizontal="left" vertical="center"/>
    </xf>
    <xf numFmtId="0" fontId="1" fillId="0" borderId="3" xfId="0" quotePrefix="1" applyFont="1" applyBorder="1" applyAlignment="1">
      <alignment horizontal="left" vertical="center"/>
    </xf>
    <xf numFmtId="0" fontId="1" fillId="0" borderId="3" xfId="0" applyFont="1" applyBorder="1" applyAlignment="1">
      <alignment horizontal="left" vertical="center"/>
    </xf>
    <xf numFmtId="49" fontId="50" fillId="0" borderId="3" xfId="0" applyNumberFormat="1" applyFont="1" applyBorder="1" applyAlignment="1">
      <alignment horizontal="left" vertical="center"/>
    </xf>
    <xf numFmtId="49" fontId="1" fillId="0" borderId="0" xfId="0" applyNumberFormat="1" applyFont="1" applyAlignment="1">
      <alignment horizontal="left" vertical="center"/>
    </xf>
    <xf numFmtId="0" fontId="3" fillId="0" borderId="0" xfId="0" applyFont="1" applyAlignment="1">
      <alignment horizontal="right"/>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6" borderId="32" xfId="2" applyFont="1" applyFill="1" applyBorder="1" applyAlignment="1">
      <alignment horizontal="left" vertical="center"/>
    </xf>
    <xf numFmtId="0" fontId="3" fillId="6" borderId="30" xfId="2" applyFont="1" applyFill="1" applyBorder="1" applyAlignment="1">
      <alignment horizontal="left" vertical="center" wrapText="1"/>
    </xf>
    <xf numFmtId="1" fontId="1" fillId="7" borderId="17" xfId="2" applyNumberFormat="1" applyFill="1" applyBorder="1" applyAlignment="1" applyProtection="1">
      <alignment horizontal="left" vertical="center"/>
      <protection locked="0"/>
    </xf>
    <xf numFmtId="0" fontId="3" fillId="0" borderId="0" xfId="0" applyFont="1" applyAlignment="1">
      <alignment horizontal="left" vertical="center"/>
    </xf>
    <xf numFmtId="0" fontId="1" fillId="0" borderId="0" xfId="0" applyFont="1" applyAlignment="1" applyProtection="1">
      <alignment horizontal="left" vertical="center"/>
      <protection locked="0"/>
    </xf>
    <xf numFmtId="0" fontId="1" fillId="0" borderId="0" xfId="0" applyFont="1" applyAlignment="1">
      <alignment horizontal="left"/>
    </xf>
    <xf numFmtId="0" fontId="4" fillId="0" borderId="0" xfId="2" applyFont="1" applyAlignment="1">
      <alignment horizontal="left" vertical="center" wrapText="1"/>
    </xf>
    <xf numFmtId="49" fontId="1" fillId="0" borderId="0" xfId="2" applyNumberFormat="1" applyAlignment="1">
      <alignment horizontal="left" vertical="center"/>
    </xf>
    <xf numFmtId="0" fontId="14" fillId="3" borderId="9" xfId="4" applyFont="1" applyFill="1" applyBorder="1" applyAlignment="1">
      <alignment horizontal="left" vertical="center"/>
    </xf>
    <xf numFmtId="0" fontId="2" fillId="0" borderId="10" xfId="2" applyFont="1" applyBorder="1" applyAlignment="1">
      <alignment horizontal="left" vertical="center"/>
    </xf>
    <xf numFmtId="0" fontId="11" fillId="13" borderId="26" xfId="0" applyFont="1" applyFill="1" applyBorder="1" applyAlignment="1">
      <alignment horizontal="left"/>
    </xf>
    <xf numFmtId="0" fontId="4" fillId="0" borderId="0" xfId="0" applyFont="1" applyAlignment="1">
      <alignment horizontal="left" vertical="center"/>
    </xf>
    <xf numFmtId="166" fontId="2" fillId="0" borderId="10" xfId="2" applyNumberFormat="1" applyFont="1" applyBorder="1" applyAlignment="1">
      <alignment horizontal="center" vertical="center"/>
    </xf>
    <xf numFmtId="0" fontId="1" fillId="0" borderId="0" xfId="2" applyAlignment="1" applyProtection="1">
      <alignment horizontal="center" vertical="center"/>
      <protection locked="0"/>
    </xf>
    <xf numFmtId="0" fontId="11" fillId="0" borderId="10" xfId="2" applyFont="1" applyBorder="1" applyAlignment="1">
      <alignment horizontal="center" vertical="center"/>
    </xf>
    <xf numFmtId="0" fontId="1" fillId="0" borderId="38" xfId="2" applyBorder="1" applyAlignment="1" applyProtection="1">
      <alignment horizontal="center" vertical="center"/>
      <protection locked="0"/>
    </xf>
    <xf numFmtId="0" fontId="35" fillId="0" borderId="0" xfId="0" applyFont="1"/>
    <xf numFmtId="169" fontId="0" fillId="0" borderId="0" xfId="0" applyNumberFormat="1"/>
    <xf numFmtId="0" fontId="51" fillId="0" borderId="0" xfId="0" applyFont="1"/>
    <xf numFmtId="0" fontId="4" fillId="0" borderId="0" xfId="2" applyFont="1" applyAlignment="1">
      <alignment horizontal="center" vertical="center" wrapText="1"/>
    </xf>
    <xf numFmtId="0" fontId="0" fillId="0" borderId="0" xfId="0" applyAlignment="1">
      <alignment horizontal="left"/>
    </xf>
    <xf numFmtId="0" fontId="51" fillId="0" borderId="0" xfId="0" applyFont="1" applyAlignment="1">
      <alignment horizontal="left"/>
    </xf>
    <xf numFmtId="0" fontId="20" fillId="6" borderId="4" xfId="2" applyFont="1" applyFill="1" applyBorder="1" applyAlignment="1">
      <alignment horizontal="center" vertical="center" wrapText="1"/>
    </xf>
    <xf numFmtId="0" fontId="52" fillId="0" borderId="0" xfId="1" applyFont="1"/>
    <xf numFmtId="0" fontId="46" fillId="0" borderId="0" xfId="2" applyFont="1"/>
    <xf numFmtId="0" fontId="52" fillId="0" borderId="0" xfId="1" applyFont="1" applyAlignment="1">
      <alignment horizontal="center"/>
    </xf>
    <xf numFmtId="0" fontId="46" fillId="0" borderId="0" xfId="2" applyFont="1" applyAlignment="1">
      <alignment horizontal="center"/>
    </xf>
    <xf numFmtId="0" fontId="49" fillId="0" borderId="0" xfId="0" applyFont="1" applyAlignment="1">
      <alignment horizontal="left" vertical="center"/>
    </xf>
    <xf numFmtId="0" fontId="49" fillId="0" borderId="0" xfId="0" applyFont="1" applyAlignment="1">
      <alignment vertical="center"/>
    </xf>
    <xf numFmtId="2" fontId="3" fillId="0" borderId="12" xfId="0" applyNumberFormat="1" applyFont="1" applyBorder="1" applyAlignment="1">
      <alignment horizontal="center" vertical="center"/>
    </xf>
    <xf numFmtId="2" fontId="3" fillId="0" borderId="39" xfId="0" applyNumberFormat="1" applyFont="1" applyBorder="1" applyAlignment="1">
      <alignment horizontal="center" vertical="center"/>
    </xf>
    <xf numFmtId="2" fontId="3" fillId="0" borderId="40" xfId="0" applyNumberFormat="1" applyFont="1" applyBorder="1" applyAlignment="1">
      <alignment horizontal="center" vertical="center"/>
    </xf>
    <xf numFmtId="0" fontId="41" fillId="0" borderId="0" xfId="2" applyFont="1" applyAlignment="1">
      <alignment horizontal="center" vertical="center"/>
    </xf>
    <xf numFmtId="0" fontId="3" fillId="0" borderId="0" xfId="0" applyFont="1" applyAlignment="1" applyProtection="1">
      <alignment horizontal="center" vertical="center"/>
      <protection locked="0"/>
    </xf>
    <xf numFmtId="2" fontId="3" fillId="0" borderId="0" xfId="0" applyNumberFormat="1" applyFont="1" applyAlignment="1">
      <alignment horizontal="center" vertical="center"/>
    </xf>
    <xf numFmtId="0" fontId="1" fillId="0" borderId="3" xfId="0" applyFont="1" applyBorder="1" applyAlignment="1">
      <alignment horizontal="left"/>
    </xf>
    <xf numFmtId="0" fontId="1" fillId="0" borderId="3" xfId="0" applyFont="1" applyBorder="1" applyAlignment="1" applyProtection="1">
      <alignment horizontal="left"/>
      <protection locked="0"/>
    </xf>
    <xf numFmtId="0" fontId="5" fillId="10" borderId="41" xfId="0" applyFont="1" applyFill="1" applyBorder="1" applyAlignment="1">
      <alignment horizontal="left" vertical="center"/>
    </xf>
    <xf numFmtId="0" fontId="3" fillId="10" borderId="42" xfId="0" applyFont="1" applyFill="1" applyBorder="1" applyAlignment="1">
      <alignment vertical="center"/>
    </xf>
    <xf numFmtId="164" fontId="2" fillId="10" borderId="26" xfId="0" applyNumberFormat="1" applyFont="1" applyFill="1" applyBorder="1" applyAlignment="1">
      <alignment horizontal="right" vertical="center"/>
    </xf>
    <xf numFmtId="14" fontId="3" fillId="10" borderId="28" xfId="0" applyNumberFormat="1" applyFont="1" applyFill="1" applyBorder="1" applyAlignment="1">
      <alignment horizontal="left" vertical="center"/>
    </xf>
    <xf numFmtId="0" fontId="44" fillId="0" borderId="43" xfId="0" applyFont="1" applyBorder="1" applyAlignment="1" applyProtection="1">
      <alignment horizontal="center" vertical="center"/>
      <protection locked="0"/>
    </xf>
    <xf numFmtId="0" fontId="43" fillId="0" borderId="43" xfId="0" applyFont="1" applyBorder="1" applyAlignment="1" applyProtection="1">
      <alignment horizontal="center" vertical="center"/>
      <protection locked="0"/>
    </xf>
    <xf numFmtId="0" fontId="43" fillId="0" borderId="43" xfId="0" applyFont="1" applyBorder="1" applyAlignment="1">
      <alignment horizontal="center" vertical="center"/>
    </xf>
    <xf numFmtId="0" fontId="43" fillId="0" borderId="43" xfId="0" applyFont="1" applyBorder="1" applyAlignment="1">
      <alignment horizontal="left" vertical="center"/>
    </xf>
    <xf numFmtId="0" fontId="3" fillId="0" borderId="4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4" xfId="0" applyFont="1" applyBorder="1" applyAlignment="1">
      <alignment vertical="center" wrapText="1"/>
    </xf>
    <xf numFmtId="0" fontId="3" fillId="0" borderId="45" xfId="0" applyFont="1" applyBorder="1" applyAlignment="1">
      <alignment vertical="center" wrapText="1"/>
    </xf>
    <xf numFmtId="0" fontId="3" fillId="0" borderId="47" xfId="0" applyFont="1" applyBorder="1" applyAlignment="1">
      <alignment vertical="center" wrapText="1"/>
    </xf>
    <xf numFmtId="0" fontId="1" fillId="0" borderId="0" xfId="2" quotePrefix="1" applyAlignment="1" applyProtection="1">
      <alignment horizontal="center" vertical="center"/>
      <protection locked="0"/>
    </xf>
    <xf numFmtId="0" fontId="49" fillId="15" borderId="0" xfId="0" applyFont="1" applyFill="1" applyAlignment="1">
      <alignment vertical="center" wrapText="1"/>
    </xf>
    <xf numFmtId="0" fontId="46" fillId="0" borderId="0" xfId="0" applyFont="1"/>
    <xf numFmtId="0" fontId="46" fillId="0" borderId="0" xfId="0" applyFont="1" applyAlignment="1">
      <alignment horizontal="left"/>
    </xf>
    <xf numFmtId="0" fontId="39" fillId="0" borderId="0" xfId="0" applyFont="1"/>
    <xf numFmtId="0" fontId="39" fillId="0" borderId="0" xfId="0" applyFont="1" applyAlignment="1">
      <alignment horizontal="left"/>
    </xf>
    <xf numFmtId="169" fontId="1" fillId="0" borderId="0" xfId="0" applyNumberFormat="1" applyFont="1"/>
    <xf numFmtId="169" fontId="46" fillId="0" borderId="0" xfId="0" applyNumberFormat="1" applyFont="1"/>
    <xf numFmtId="0" fontId="53" fillId="0" borderId="0" xfId="0" applyFont="1"/>
    <xf numFmtId="0" fontId="54" fillId="0" borderId="0" xfId="0" applyFont="1"/>
    <xf numFmtId="0" fontId="53" fillId="0" borderId="0" xfId="0" applyFont="1" applyAlignment="1">
      <alignment horizontal="left"/>
    </xf>
    <xf numFmtId="0" fontId="51" fillId="16" borderId="48" xfId="0" applyFont="1" applyFill="1" applyBorder="1"/>
    <xf numFmtId="0" fontId="55" fillId="0" borderId="10" xfId="2" applyFont="1" applyBorder="1" applyAlignment="1" applyProtection="1">
      <alignment horizontal="center" vertical="center"/>
      <protection locked="0"/>
    </xf>
    <xf numFmtId="0" fontId="56" fillId="0" borderId="10" xfId="2" applyFont="1" applyBorder="1" applyAlignment="1">
      <alignment horizontal="left" vertical="center"/>
    </xf>
    <xf numFmtId="0" fontId="56" fillId="0" borderId="10" xfId="2" applyFont="1" applyBorder="1" applyAlignment="1">
      <alignment vertical="center"/>
    </xf>
    <xf numFmtId="0" fontId="56" fillId="0" borderId="10" xfId="2" applyFont="1" applyBorder="1" applyAlignment="1">
      <alignment horizontal="center" vertical="center"/>
    </xf>
    <xf numFmtId="166" fontId="56" fillId="0" borderId="10" xfId="2" applyNumberFormat="1" applyFont="1" applyBorder="1" applyAlignment="1">
      <alignment horizontal="center" vertical="center"/>
    </xf>
    <xf numFmtId="0" fontId="2" fillId="6" borderId="2" xfId="2" applyFont="1" applyFill="1" applyBorder="1" applyAlignment="1">
      <alignment horizontal="center" vertical="center"/>
    </xf>
    <xf numFmtId="0" fontId="2" fillId="6" borderId="26" xfId="2" applyFont="1" applyFill="1" applyBorder="1" applyAlignment="1">
      <alignment horizontal="center" vertical="center"/>
    </xf>
    <xf numFmtId="0" fontId="3" fillId="6" borderId="26" xfId="2" applyFont="1" applyFill="1" applyBorder="1" applyAlignment="1">
      <alignment horizontal="left" vertical="center"/>
    </xf>
    <xf numFmtId="0" fontId="4" fillId="0" borderId="21" xfId="2" applyFont="1" applyBorder="1" applyAlignment="1">
      <alignment horizontal="center" vertical="center"/>
    </xf>
    <xf numFmtId="0" fontId="4" fillId="0" borderId="28" xfId="2" applyFont="1" applyBorder="1" applyAlignment="1">
      <alignment horizontal="center" vertical="center"/>
    </xf>
    <xf numFmtId="0" fontId="57" fillId="15" borderId="13" xfId="2" applyFont="1" applyFill="1" applyBorder="1" applyAlignment="1">
      <alignment horizontal="center" vertical="center"/>
    </xf>
    <xf numFmtId="0" fontId="9" fillId="15" borderId="0" xfId="2" applyFont="1" applyFill="1" applyAlignment="1">
      <alignment horizontal="center" vertical="center"/>
    </xf>
    <xf numFmtId="0" fontId="3" fillId="6" borderId="32" xfId="2" applyFont="1" applyFill="1" applyBorder="1" applyAlignment="1">
      <alignment horizontal="right" vertical="center"/>
    </xf>
    <xf numFmtId="0" fontId="3" fillId="6" borderId="60" xfId="2" applyFont="1" applyFill="1" applyBorder="1" applyAlignment="1">
      <alignment horizontal="right" vertical="center"/>
    </xf>
    <xf numFmtId="0" fontId="4" fillId="6" borderId="32" xfId="2" applyFont="1" applyFill="1" applyBorder="1" applyAlignment="1">
      <alignment horizontal="center" vertical="center" wrapText="1"/>
    </xf>
    <xf numFmtId="0" fontId="3" fillId="0" borderId="2" xfId="0" applyFont="1" applyBorder="1" applyAlignment="1">
      <alignment horizontal="left" vertical="top" wrapText="1"/>
    </xf>
    <xf numFmtId="0" fontId="3" fillId="0" borderId="26" xfId="0" applyFont="1" applyBorder="1" applyAlignment="1">
      <alignment horizontal="left" vertical="top" wrapText="1"/>
    </xf>
    <xf numFmtId="0" fontId="3" fillId="0" borderId="29" xfId="0" applyFont="1" applyBorder="1" applyAlignment="1">
      <alignment horizontal="left" vertical="top" wrapText="1"/>
    </xf>
    <xf numFmtId="0" fontId="3" fillId="0" borderId="3" xfId="0" applyFont="1" applyBorder="1" applyAlignment="1">
      <alignment horizontal="center" vertical="center" wrapText="1"/>
    </xf>
    <xf numFmtId="0" fontId="3" fillId="0" borderId="3" xfId="0" applyFont="1" applyBorder="1" applyAlignment="1" applyProtection="1">
      <alignment horizontal="center" vertical="center"/>
      <protection locked="0"/>
    </xf>
    <xf numFmtId="0" fontId="5" fillId="10" borderId="49" xfId="0" applyFont="1" applyFill="1" applyBorder="1" applyAlignment="1">
      <alignment horizontal="right" vertical="center"/>
    </xf>
    <xf numFmtId="0" fontId="5" fillId="10" borderId="41" xfId="0" applyFont="1" applyFill="1" applyBorder="1" applyAlignment="1">
      <alignment horizontal="right" vertical="center"/>
    </xf>
    <xf numFmtId="0" fontId="37" fillId="17" borderId="51" xfId="0" applyFont="1" applyFill="1" applyBorder="1" applyAlignment="1">
      <alignment horizontal="center" vertical="center" wrapText="1"/>
    </xf>
    <xf numFmtId="0" fontId="37" fillId="17" borderId="52" xfId="0" applyFont="1" applyFill="1" applyBorder="1" applyAlignment="1">
      <alignment horizontal="center" vertical="center" wrapText="1"/>
    </xf>
    <xf numFmtId="0" fontId="37" fillId="17" borderId="53" xfId="0" applyFont="1" applyFill="1" applyBorder="1" applyAlignment="1">
      <alignment horizontal="center" vertical="center" wrapText="1"/>
    </xf>
    <xf numFmtId="0" fontId="37" fillId="17" borderId="0" xfId="0" applyFont="1" applyFill="1" applyAlignment="1">
      <alignment horizontal="center" vertical="center" wrapText="1"/>
    </xf>
    <xf numFmtId="0" fontId="37" fillId="17" borderId="54" xfId="0" applyFont="1" applyFill="1" applyBorder="1" applyAlignment="1">
      <alignment horizontal="center" vertical="center" wrapText="1"/>
    </xf>
    <xf numFmtId="0" fontId="37" fillId="17" borderId="49" xfId="0" applyFont="1" applyFill="1" applyBorder="1" applyAlignment="1">
      <alignment horizontal="center" vertical="center" wrapText="1"/>
    </xf>
    <xf numFmtId="0" fontId="37" fillId="17" borderId="41" xfId="0" applyFont="1" applyFill="1" applyBorder="1" applyAlignment="1">
      <alignment horizontal="center" vertical="center" wrapText="1"/>
    </xf>
    <xf numFmtId="0" fontId="37" fillId="17" borderId="42" xfId="0" applyFont="1" applyFill="1" applyBorder="1" applyAlignment="1">
      <alignment horizontal="center" vertical="center" wrapText="1"/>
    </xf>
    <xf numFmtId="0" fontId="37" fillId="12" borderId="50" xfId="0" applyFont="1" applyFill="1" applyBorder="1" applyAlignment="1">
      <alignment horizontal="center" vertical="center" wrapText="1"/>
    </xf>
    <xf numFmtId="0" fontId="37" fillId="12" borderId="51" xfId="0" applyFont="1" applyFill="1" applyBorder="1" applyAlignment="1">
      <alignment horizontal="center" vertical="center" wrapText="1"/>
    </xf>
    <xf numFmtId="0" fontId="37" fillId="12" borderId="52" xfId="0" applyFont="1" applyFill="1" applyBorder="1" applyAlignment="1">
      <alignment horizontal="center" vertical="center" wrapText="1"/>
    </xf>
    <xf numFmtId="0" fontId="37" fillId="12" borderId="53" xfId="0" applyFont="1" applyFill="1" applyBorder="1" applyAlignment="1">
      <alignment horizontal="center" vertical="center" wrapText="1"/>
    </xf>
    <xf numFmtId="0" fontId="37" fillId="12" borderId="0" xfId="0" applyFont="1" applyFill="1" applyAlignment="1">
      <alignment horizontal="center" vertical="center" wrapText="1"/>
    </xf>
    <xf numFmtId="0" fontId="37" fillId="12" borderId="54" xfId="0" applyFont="1" applyFill="1" applyBorder="1" applyAlignment="1">
      <alignment horizontal="center" vertical="center" wrapText="1"/>
    </xf>
    <xf numFmtId="0" fontId="37" fillId="12" borderId="49" xfId="0" applyFont="1" applyFill="1" applyBorder="1" applyAlignment="1">
      <alignment horizontal="center" vertical="center" wrapText="1"/>
    </xf>
    <xf numFmtId="0" fontId="37" fillId="12" borderId="41" xfId="0" applyFont="1" applyFill="1" applyBorder="1" applyAlignment="1">
      <alignment horizontal="center" vertical="center" wrapText="1"/>
    </xf>
    <xf numFmtId="0" fontId="37" fillId="12" borderId="42" xfId="0" applyFont="1" applyFill="1" applyBorder="1" applyAlignment="1">
      <alignment horizontal="center" vertical="center" wrapText="1"/>
    </xf>
    <xf numFmtId="0" fontId="37" fillId="18" borderId="51" xfId="0" applyFont="1" applyFill="1" applyBorder="1" applyAlignment="1">
      <alignment horizontal="center" vertical="center" wrapText="1"/>
    </xf>
    <xf numFmtId="0" fontId="37" fillId="18" borderId="52" xfId="0" applyFont="1" applyFill="1" applyBorder="1" applyAlignment="1">
      <alignment horizontal="center" vertical="center" wrapText="1"/>
    </xf>
    <xf numFmtId="0" fontId="37" fillId="18" borderId="53" xfId="0" applyFont="1" applyFill="1" applyBorder="1" applyAlignment="1">
      <alignment horizontal="center" vertical="center" wrapText="1"/>
    </xf>
    <xf numFmtId="0" fontId="37" fillId="18" borderId="0" xfId="0" applyFont="1" applyFill="1" applyAlignment="1">
      <alignment horizontal="center" vertical="center" wrapText="1"/>
    </xf>
    <xf numFmtId="0" fontId="37" fillId="18" borderId="54" xfId="0" applyFont="1" applyFill="1" applyBorder="1" applyAlignment="1">
      <alignment horizontal="center" vertical="center" wrapText="1"/>
    </xf>
    <xf numFmtId="0" fontId="37" fillId="18" borderId="49" xfId="0" applyFont="1" applyFill="1" applyBorder="1" applyAlignment="1">
      <alignment horizontal="center" vertical="center" wrapText="1"/>
    </xf>
    <xf numFmtId="0" fontId="37" fillId="18" borderId="41" xfId="0" applyFont="1" applyFill="1" applyBorder="1" applyAlignment="1">
      <alignment horizontal="center" vertical="center" wrapText="1"/>
    </xf>
    <xf numFmtId="0" fontId="37" fillId="18" borderId="42" xfId="0" applyFont="1" applyFill="1" applyBorder="1" applyAlignment="1">
      <alignment horizontal="center" vertical="center" wrapText="1"/>
    </xf>
    <xf numFmtId="0" fontId="37" fillId="19" borderId="50" xfId="0" applyFont="1" applyFill="1" applyBorder="1" applyAlignment="1">
      <alignment horizontal="center" vertical="center" wrapText="1"/>
    </xf>
    <xf numFmtId="0" fontId="37" fillId="19" borderId="51" xfId="0" applyFont="1" applyFill="1" applyBorder="1" applyAlignment="1">
      <alignment horizontal="center" vertical="center" wrapText="1"/>
    </xf>
    <xf numFmtId="0" fontId="37" fillId="19" borderId="52" xfId="0" applyFont="1" applyFill="1" applyBorder="1" applyAlignment="1">
      <alignment horizontal="center" vertical="center" wrapText="1"/>
    </xf>
    <xf numFmtId="0" fontId="37" fillId="19" borderId="53" xfId="0" applyFont="1" applyFill="1" applyBorder="1" applyAlignment="1">
      <alignment horizontal="center" vertical="center" wrapText="1"/>
    </xf>
    <xf numFmtId="0" fontId="37" fillId="19" borderId="0" xfId="0" applyFont="1" applyFill="1" applyAlignment="1">
      <alignment horizontal="center" vertical="center" wrapText="1"/>
    </xf>
    <xf numFmtId="0" fontId="37" fillId="19" borderId="54" xfId="0" applyFont="1" applyFill="1" applyBorder="1" applyAlignment="1">
      <alignment horizontal="center" vertical="center" wrapText="1"/>
    </xf>
    <xf numFmtId="0" fontId="37" fillId="19" borderId="49" xfId="0" applyFont="1" applyFill="1" applyBorder="1" applyAlignment="1">
      <alignment horizontal="center" vertical="center" wrapText="1"/>
    </xf>
    <xf numFmtId="0" fontId="37" fillId="19" borderId="41" xfId="0" applyFont="1" applyFill="1" applyBorder="1" applyAlignment="1">
      <alignment horizontal="center" vertical="center" wrapText="1"/>
    </xf>
    <xf numFmtId="0" fontId="37" fillId="19" borderId="42" xfId="0" applyFont="1" applyFill="1" applyBorder="1" applyAlignment="1">
      <alignment horizontal="center" vertical="center" wrapText="1"/>
    </xf>
    <xf numFmtId="0" fontId="11" fillId="0" borderId="2" xfId="3" applyFont="1" applyBorder="1" applyAlignment="1">
      <alignment horizontal="center" vertical="center" wrapText="1" shrinkToFit="1"/>
    </xf>
    <xf numFmtId="0" fontId="11" fillId="0" borderId="29" xfId="3" applyFont="1" applyBorder="1" applyAlignment="1">
      <alignment horizontal="center" vertical="center" wrapText="1" shrinkToFit="1"/>
    </xf>
    <xf numFmtId="0" fontId="32" fillId="0" borderId="0" xfId="3" applyFont="1" applyAlignment="1" applyProtection="1">
      <alignment horizontal="center" vertical="center"/>
      <protection locked="0"/>
    </xf>
    <xf numFmtId="0" fontId="0" fillId="0" borderId="0" xfId="0" applyAlignment="1">
      <alignment horizontal="center" vertical="center"/>
    </xf>
    <xf numFmtId="0" fontId="11" fillId="0" borderId="0" xfId="0" applyFont="1" applyAlignment="1">
      <alignment horizontal="center" vertical="center" wrapText="1"/>
    </xf>
    <xf numFmtId="0" fontId="8" fillId="0" borderId="0" xfId="0" applyFont="1" applyAlignment="1">
      <alignment horizontal="center"/>
    </xf>
    <xf numFmtId="0" fontId="11" fillId="0" borderId="2" xfId="2" applyFont="1" applyBorder="1" applyAlignment="1">
      <alignment horizontal="center" vertical="center"/>
    </xf>
    <xf numFmtId="0" fontId="11" fillId="0" borderId="26" xfId="2" applyFont="1" applyBorder="1" applyAlignment="1">
      <alignment horizontal="center" vertical="center"/>
    </xf>
    <xf numFmtId="0" fontId="11" fillId="0" borderId="29" xfId="2" applyFont="1" applyBorder="1" applyAlignment="1">
      <alignment horizontal="center" vertical="center"/>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30" xfId="0" applyFont="1" applyFill="1" applyBorder="1" applyAlignment="1">
      <alignment horizontal="center" vertical="center" wrapText="1"/>
    </xf>
    <xf numFmtId="0" fontId="10" fillId="0" borderId="0" xfId="0" applyFont="1" applyAlignment="1">
      <alignment horizontal="right" vertical="center"/>
    </xf>
    <xf numFmtId="0" fontId="18" fillId="0" borderId="0" xfId="2" applyFont="1" applyAlignment="1">
      <alignment horizontal="center" vertical="center" wrapText="1"/>
    </xf>
    <xf numFmtId="14" fontId="11" fillId="0" borderId="15" xfId="2" applyNumberFormat="1" applyFont="1" applyBorder="1" applyAlignment="1">
      <alignment horizontal="center" vertical="center"/>
    </xf>
    <xf numFmtId="49" fontId="11" fillId="0" borderId="15" xfId="2" applyNumberFormat="1" applyFont="1" applyBorder="1" applyAlignment="1">
      <alignment horizontal="center" vertical="center"/>
    </xf>
    <xf numFmtId="0" fontId="11" fillId="0" borderId="15" xfId="2" applyFont="1" applyBorder="1" applyAlignment="1">
      <alignment horizontal="center" vertical="center"/>
    </xf>
    <xf numFmtId="0" fontId="11" fillId="13" borderId="26" xfId="0" applyFont="1" applyFill="1" applyBorder="1" applyAlignment="1">
      <alignment horizontal="center"/>
    </xf>
    <xf numFmtId="0" fontId="9" fillId="0" borderId="0" xfId="0" applyFont="1" applyAlignment="1">
      <alignment horizontal="center" vertical="center" wrapText="1"/>
    </xf>
    <xf numFmtId="0" fontId="22" fillId="0" borderId="0" xfId="2" applyFont="1" applyAlignment="1">
      <alignment horizontal="center" vertical="center"/>
    </xf>
    <xf numFmtId="0" fontId="24" fillId="0" borderId="0" xfId="2" applyFont="1" applyAlignment="1">
      <alignment horizontal="center" vertical="center"/>
    </xf>
    <xf numFmtId="0" fontId="25" fillId="8" borderId="0" xfId="2" applyFont="1" applyFill="1" applyAlignment="1">
      <alignment horizontal="left" vertical="center"/>
    </xf>
    <xf numFmtId="0" fontId="25" fillId="0" borderId="0" xfId="2" applyFont="1" applyAlignment="1">
      <alignment horizontal="center" vertical="center" wrapText="1"/>
    </xf>
    <xf numFmtId="49" fontId="25" fillId="8" borderId="0" xfId="2" applyNumberFormat="1" applyFont="1" applyFill="1" applyAlignment="1">
      <alignment horizontal="left" vertical="center"/>
    </xf>
    <xf numFmtId="0" fontId="23" fillId="0" borderId="2" xfId="2" applyFont="1" applyBorder="1" applyAlignment="1" applyProtection="1">
      <alignment horizontal="left" vertical="center" indent="1"/>
      <protection locked="0"/>
    </xf>
    <xf numFmtId="0" fontId="23" fillId="0" borderId="26" xfId="2" applyFont="1" applyBorder="1" applyAlignment="1" applyProtection="1">
      <alignment horizontal="left" vertical="center" indent="1"/>
      <protection locked="0"/>
    </xf>
    <xf numFmtId="0" fontId="23" fillId="0" borderId="29" xfId="2" applyFont="1" applyBorder="1" applyAlignment="1" applyProtection="1">
      <alignment horizontal="left" vertical="center" indent="1"/>
      <protection locked="0"/>
    </xf>
    <xf numFmtId="0" fontId="25" fillId="0" borderId="0" xfId="2" applyFont="1" applyAlignment="1">
      <alignment horizontal="center" vertical="center"/>
    </xf>
    <xf numFmtId="0" fontId="23" fillId="0" borderId="0" xfId="2" applyFont="1" applyAlignment="1">
      <alignment horizontal="center" vertical="center"/>
    </xf>
    <xf numFmtId="168" fontId="23" fillId="0" borderId="0" xfId="2" applyNumberFormat="1" applyFont="1" applyAlignment="1">
      <alignment horizontal="center" vertical="center"/>
    </xf>
    <xf numFmtId="0" fontId="22" fillId="0" borderId="28" xfId="2" applyFont="1" applyBorder="1" applyAlignment="1">
      <alignment horizontal="center" vertical="center"/>
    </xf>
    <xf numFmtId="0" fontId="23" fillId="0" borderId="2" xfId="2" applyFont="1" applyBorder="1" applyAlignment="1">
      <alignment horizontal="center" vertical="center"/>
    </xf>
    <xf numFmtId="0" fontId="23" fillId="0" borderId="26" xfId="2" applyFont="1" applyBorder="1" applyAlignment="1">
      <alignment horizontal="center" vertical="center"/>
    </xf>
    <xf numFmtId="0" fontId="23" fillId="0" borderId="29" xfId="2" applyFont="1" applyBorder="1" applyAlignment="1">
      <alignment horizontal="center" vertical="center"/>
    </xf>
    <xf numFmtId="0" fontId="23" fillId="8" borderId="0" xfId="2" applyFont="1" applyFill="1" applyAlignment="1" applyProtection="1">
      <alignment horizontal="left" vertical="top" wrapText="1"/>
      <protection locked="0"/>
    </xf>
    <xf numFmtId="0" fontId="58" fillId="0" borderId="0" xfId="2" applyFont="1" applyAlignment="1">
      <alignment horizontal="left" vertical="center"/>
    </xf>
    <xf numFmtId="14" fontId="23" fillId="20" borderId="0" xfId="2" applyNumberFormat="1" applyFont="1" applyFill="1" applyAlignment="1">
      <alignment horizontal="center" vertical="center"/>
    </xf>
    <xf numFmtId="0" fontId="24" fillId="0" borderId="0" xfId="2" applyFont="1" applyAlignment="1">
      <alignment horizontal="center" vertical="center" wrapText="1"/>
    </xf>
    <xf numFmtId="0" fontId="21" fillId="0" borderId="0" xfId="2" applyFont="1" applyAlignment="1">
      <alignment horizontal="left" vertical="center" wrapText="1"/>
    </xf>
    <xf numFmtId="0" fontId="1" fillId="0" borderId="12" xfId="2" applyBorder="1" applyAlignment="1">
      <alignment horizontal="left"/>
    </xf>
    <xf numFmtId="168" fontId="1" fillId="0" borderId="12" xfId="2" applyNumberFormat="1" applyBorder="1" applyAlignment="1">
      <alignment horizontal="left"/>
    </xf>
    <xf numFmtId="0" fontId="9" fillId="0" borderId="0" xfId="2" applyFont="1" applyAlignment="1">
      <alignment horizontal="center"/>
    </xf>
    <xf numFmtId="0" fontId="17" fillId="0" borderId="0" xfId="2" applyFont="1" applyAlignment="1">
      <alignment horizontal="center"/>
    </xf>
    <xf numFmtId="0" fontId="18" fillId="0" borderId="0" xfId="2" applyFont="1" applyAlignment="1">
      <alignment horizontal="center"/>
    </xf>
    <xf numFmtId="0" fontId="10" fillId="0" borderId="0" xfId="2" applyFont="1" applyAlignment="1">
      <alignment horizontal="center"/>
    </xf>
    <xf numFmtId="0" fontId="6" fillId="0" borderId="13" xfId="2" applyFont="1" applyBorder="1" applyAlignment="1">
      <alignment horizontal="center"/>
    </xf>
    <xf numFmtId="0" fontId="6" fillId="0" borderId="0" xfId="2" applyFont="1" applyAlignment="1">
      <alignment horizontal="center"/>
    </xf>
    <xf numFmtId="0" fontId="3" fillId="0" borderId="0" xfId="2" applyFont="1" applyAlignment="1">
      <alignment horizontal="center"/>
    </xf>
    <xf numFmtId="0" fontId="11" fillId="0" borderId="0" xfId="2" applyFont="1" applyAlignment="1">
      <alignment horizontal="center"/>
    </xf>
    <xf numFmtId="0" fontId="11" fillId="0" borderId="18" xfId="2" applyFont="1" applyBorder="1" applyAlignment="1">
      <alignment horizontal="center"/>
    </xf>
    <xf numFmtId="0" fontId="19" fillId="0" borderId="0" xfId="2" applyFont="1" applyAlignment="1">
      <alignment horizontal="center" vertical="top"/>
    </xf>
    <xf numFmtId="167" fontId="11" fillId="0" borderId="55" xfId="2" applyNumberFormat="1" applyFont="1" applyBorder="1" applyAlignment="1">
      <alignment horizontal="center" vertical="center"/>
    </xf>
    <xf numFmtId="167" fontId="11" fillId="0" borderId="56" xfId="2" applyNumberFormat="1" applyFont="1" applyBorder="1" applyAlignment="1">
      <alignment horizontal="center" vertical="center"/>
    </xf>
    <xf numFmtId="0" fontId="3" fillId="0" borderId="40" xfId="2" applyFont="1" applyBorder="1" applyAlignment="1">
      <alignment horizontal="center"/>
    </xf>
    <xf numFmtId="0" fontId="3" fillId="0" borderId="40" xfId="2" applyFont="1" applyBorder="1" applyAlignment="1">
      <alignment horizontal="left"/>
    </xf>
    <xf numFmtId="0" fontId="3" fillId="0" borderId="12" xfId="2" applyFont="1" applyBorder="1" applyAlignment="1" applyProtection="1">
      <alignment horizontal="left"/>
      <protection locked="0"/>
    </xf>
    <xf numFmtId="0" fontId="1" fillId="0" borderId="20" xfId="2" applyBorder="1" applyAlignment="1" applyProtection="1">
      <alignment horizontal="center" shrinkToFit="1"/>
      <protection locked="0"/>
    </xf>
    <xf numFmtId="0" fontId="1" fillId="0" borderId="57" xfId="2" applyBorder="1" applyAlignment="1" applyProtection="1">
      <alignment horizontal="center" shrinkToFit="1"/>
      <protection locked="0"/>
    </xf>
    <xf numFmtId="0" fontId="7" fillId="0" borderId="13" xfId="2" applyFont="1" applyBorder="1" applyAlignment="1">
      <alignment horizontal="center"/>
    </xf>
    <xf numFmtId="0" fontId="7" fillId="0" borderId="18" xfId="2" applyFont="1" applyBorder="1" applyAlignment="1">
      <alignment horizontal="center"/>
    </xf>
    <xf numFmtId="0" fontId="13" fillId="0" borderId="0" xfId="2" applyFont="1" applyAlignment="1">
      <alignment horizontal="center" vertical="center"/>
    </xf>
    <xf numFmtId="0" fontId="13" fillId="0" borderId="0" xfId="2" quotePrefix="1" applyFont="1" applyAlignment="1">
      <alignment horizontal="center" vertical="center"/>
    </xf>
    <xf numFmtId="0" fontId="3" fillId="0" borderId="0" xfId="2" quotePrefix="1" applyFont="1" applyAlignment="1">
      <alignment horizontal="center" vertical="center" wrapText="1"/>
    </xf>
    <xf numFmtId="0" fontId="3" fillId="0" borderId="0" xfId="2" quotePrefix="1" applyFont="1" applyAlignment="1">
      <alignment horizontal="left"/>
    </xf>
    <xf numFmtId="0" fontId="3" fillId="0" borderId="0" xfId="2" applyFont="1" applyAlignment="1">
      <alignment horizontal="left"/>
    </xf>
    <xf numFmtId="0" fontId="15" fillId="0" borderId="9" xfId="2" applyFont="1" applyBorder="1" applyAlignment="1" applyProtection="1">
      <alignment horizontal="center" vertical="center"/>
      <protection locked="0"/>
    </xf>
    <xf numFmtId="0" fontId="15" fillId="0" borderId="17" xfId="2" applyFont="1" applyBorder="1" applyAlignment="1" applyProtection="1">
      <alignment horizontal="center" vertical="center"/>
      <protection locked="0"/>
    </xf>
    <xf numFmtId="0" fontId="15" fillId="0" borderId="58" xfId="2" applyFont="1" applyBorder="1" applyAlignment="1">
      <alignment horizontal="center" vertical="center"/>
    </xf>
    <xf numFmtId="0" fontId="15" fillId="0" borderId="6" xfId="2" applyFont="1" applyBorder="1" applyAlignment="1">
      <alignment horizontal="center" vertical="center"/>
    </xf>
    <xf numFmtId="0" fontId="15" fillId="0" borderId="9" xfId="2" applyFont="1" applyBorder="1" applyAlignment="1" applyProtection="1">
      <alignment horizontal="center"/>
      <protection locked="0"/>
    </xf>
    <xf numFmtId="0" fontId="15" fillId="0" borderId="17" xfId="2" applyFont="1" applyBorder="1" applyAlignment="1" applyProtection="1">
      <alignment horizontal="center"/>
      <protection locked="0"/>
    </xf>
    <xf numFmtId="14" fontId="15" fillId="0" borderId="2" xfId="2" applyNumberFormat="1" applyFont="1" applyBorder="1" applyAlignment="1">
      <alignment horizontal="left"/>
    </xf>
    <xf numFmtId="0" fontId="15" fillId="0" borderId="26" xfId="2" applyFont="1" applyBorder="1" applyAlignment="1">
      <alignment horizontal="left"/>
    </xf>
    <xf numFmtId="0" fontId="15" fillId="0" borderId="29" xfId="2" applyFont="1" applyBorder="1" applyAlignment="1">
      <alignment horizontal="left"/>
    </xf>
    <xf numFmtId="0" fontId="3" fillId="0" borderId="21" xfId="2" applyFont="1" applyBorder="1" applyAlignment="1">
      <alignment horizontal="center" wrapText="1"/>
    </xf>
    <xf numFmtId="0" fontId="3" fillId="0" borderId="58" xfId="2" applyFont="1" applyBorder="1" applyAlignment="1">
      <alignment horizontal="center" wrapText="1"/>
    </xf>
    <xf numFmtId="0" fontId="3" fillId="0" borderId="14" xfId="2" applyFont="1" applyBorder="1" applyAlignment="1">
      <alignment horizontal="center" wrapText="1"/>
    </xf>
    <xf numFmtId="0" fontId="3" fillId="0" borderId="6" xfId="2" applyFont="1" applyBorder="1" applyAlignment="1">
      <alignment horizontal="center" wrapText="1"/>
    </xf>
    <xf numFmtId="0" fontId="1" fillId="0" borderId="14" xfId="2" applyBorder="1" applyAlignment="1">
      <alignment horizontal="left" wrapText="1"/>
    </xf>
    <xf numFmtId="0" fontId="1" fillId="0" borderId="15" xfId="2" quotePrefix="1" applyBorder="1" applyAlignment="1">
      <alignment horizontal="left" wrapText="1"/>
    </xf>
    <xf numFmtId="0" fontId="1" fillId="0" borderId="6" xfId="2" quotePrefix="1" applyBorder="1" applyAlignment="1">
      <alignment horizontal="left" wrapText="1"/>
    </xf>
    <xf numFmtId="0" fontId="16" fillId="0" borderId="21" xfId="2" applyFont="1" applyBorder="1" applyAlignment="1">
      <alignment horizontal="center"/>
    </xf>
    <xf numFmtId="0" fontId="16" fillId="0" borderId="28" xfId="2" applyFont="1" applyBorder="1" applyAlignment="1">
      <alignment horizontal="center"/>
    </xf>
    <xf numFmtId="0" fontId="16" fillId="0" borderId="58" xfId="2" applyFont="1" applyBorder="1" applyAlignment="1">
      <alignment horizontal="center"/>
    </xf>
    <xf numFmtId="0" fontId="16" fillId="0" borderId="13" xfId="2" applyFont="1" applyBorder="1" applyAlignment="1">
      <alignment horizontal="center"/>
    </xf>
    <xf numFmtId="0" fontId="16" fillId="0" borderId="0" xfId="2" applyFont="1" applyAlignment="1">
      <alignment horizontal="center"/>
    </xf>
    <xf numFmtId="0" fontId="16" fillId="0" borderId="18" xfId="2" applyFont="1" applyBorder="1" applyAlignment="1">
      <alignment horizontal="center"/>
    </xf>
    <xf numFmtId="0" fontId="1" fillId="0" borderId="14" xfId="2" applyBorder="1" applyAlignment="1">
      <alignment horizontal="center"/>
    </xf>
    <xf numFmtId="0" fontId="1" fillId="0" borderId="15" xfId="2" applyBorder="1" applyAlignment="1">
      <alignment horizontal="center"/>
    </xf>
    <xf numFmtId="0" fontId="1" fillId="0" borderId="6" xfId="2" applyBorder="1" applyAlignment="1">
      <alignment horizontal="center"/>
    </xf>
    <xf numFmtId="0" fontId="15" fillId="0" borderId="14" xfId="2" applyFont="1" applyBorder="1" applyAlignment="1">
      <alignment horizontal="center" vertical="center"/>
    </xf>
    <xf numFmtId="0" fontId="15" fillId="0" borderId="15" xfId="2" applyFont="1" applyBorder="1" applyAlignment="1">
      <alignment horizontal="center" vertical="center"/>
    </xf>
    <xf numFmtId="0" fontId="15" fillId="0" borderId="21" xfId="2" applyFont="1" applyBorder="1" applyAlignment="1">
      <alignment horizontal="center" vertical="center"/>
    </xf>
    <xf numFmtId="0" fontId="15" fillId="0" borderId="28" xfId="2" applyFont="1" applyBorder="1" applyAlignment="1">
      <alignment horizontal="center" vertical="center"/>
    </xf>
    <xf numFmtId="0" fontId="16" fillId="0" borderId="9" xfId="2" applyFont="1" applyBorder="1" applyAlignment="1" applyProtection="1">
      <alignment horizontal="center" vertical="center"/>
      <protection locked="0"/>
    </xf>
    <xf numFmtId="0" fontId="16" fillId="0" borderId="17" xfId="2" applyFont="1" applyBorder="1" applyAlignment="1" applyProtection="1">
      <alignment vertical="center"/>
      <protection locked="0"/>
    </xf>
    <xf numFmtId="0" fontId="16" fillId="0" borderId="21" xfId="2" applyFont="1" applyBorder="1" applyAlignment="1" applyProtection="1">
      <alignment horizontal="left" wrapText="1" indent="1"/>
      <protection locked="0"/>
    </xf>
    <xf numFmtId="0" fontId="16" fillId="0" borderId="28" xfId="2" applyFont="1" applyBorder="1" applyAlignment="1" applyProtection="1">
      <alignment horizontal="left" wrapText="1" indent="1"/>
      <protection locked="0"/>
    </xf>
    <xf numFmtId="0" fontId="16" fillId="0" borderId="58" xfId="2" applyFont="1" applyBorder="1" applyAlignment="1" applyProtection="1">
      <alignment horizontal="left" wrapText="1" indent="1"/>
      <protection locked="0"/>
    </xf>
    <xf numFmtId="0" fontId="16" fillId="0" borderId="14" xfId="2" applyFont="1" applyBorder="1" applyAlignment="1" applyProtection="1">
      <alignment horizontal="left" wrapText="1" indent="1"/>
      <protection locked="0"/>
    </xf>
    <xf numFmtId="0" fontId="16" fillId="0" borderId="15" xfId="2" applyFont="1" applyBorder="1" applyAlignment="1" applyProtection="1">
      <alignment horizontal="left" wrapText="1" indent="1"/>
      <protection locked="0"/>
    </xf>
    <xf numFmtId="0" fontId="16" fillId="0" borderId="6" xfId="2" applyFont="1" applyBorder="1" applyAlignment="1" applyProtection="1">
      <alignment horizontal="left" wrapText="1" indent="1"/>
      <protection locked="0"/>
    </xf>
    <xf numFmtId="0" fontId="21" fillId="0" borderId="0" xfId="2" applyFont="1" applyAlignment="1" applyProtection="1">
      <alignment horizontal="left" wrapText="1"/>
      <protection locked="0"/>
    </xf>
    <xf numFmtId="0" fontId="5" fillId="0" borderId="2" xfId="2" applyFont="1" applyBorder="1" applyAlignment="1" applyProtection="1">
      <alignment horizontal="center" vertical="center" wrapText="1"/>
      <protection locked="0"/>
    </xf>
    <xf numFmtId="0" fontId="5" fillId="0" borderId="26" xfId="2" applyFont="1" applyBorder="1" applyAlignment="1" applyProtection="1">
      <alignment horizontal="center" vertical="center" wrapText="1"/>
      <protection locked="0"/>
    </xf>
    <xf numFmtId="0" fontId="5" fillId="0" borderId="29" xfId="2" applyFont="1" applyBorder="1" applyAlignment="1" applyProtection="1">
      <alignment horizontal="center" vertical="center" wrapText="1"/>
      <protection locked="0"/>
    </xf>
    <xf numFmtId="0" fontId="15" fillId="0" borderId="53" xfId="2" applyFont="1" applyBorder="1" applyAlignment="1">
      <alignment horizontal="left" vertical="center" wrapText="1" indent="1"/>
    </xf>
    <xf numFmtId="0" fontId="15" fillId="0" borderId="0" xfId="2" applyFont="1" applyAlignment="1">
      <alignment horizontal="left" vertical="center" wrapText="1" indent="1"/>
    </xf>
    <xf numFmtId="0" fontId="12" fillId="0" borderId="0" xfId="2" applyFont="1" applyAlignment="1">
      <alignment horizontal="left" wrapText="1" indent="1"/>
    </xf>
    <xf numFmtId="167" fontId="12" fillId="0" borderId="0" xfId="2" applyNumberFormat="1" applyFont="1" applyAlignment="1">
      <alignment horizontal="center"/>
    </xf>
    <xf numFmtId="0" fontId="6" fillId="0" borderId="53" xfId="2" applyFont="1" applyBorder="1" applyAlignment="1">
      <alignment horizontal="center" vertical="center"/>
    </xf>
    <xf numFmtId="0" fontId="6" fillId="0" borderId="0" xfId="2" applyFont="1" applyAlignment="1">
      <alignment horizontal="center" vertical="center"/>
    </xf>
    <xf numFmtId="0" fontId="31" fillId="0" borderId="0" xfId="2" applyFont="1" applyAlignment="1">
      <alignment horizontal="center"/>
    </xf>
    <xf numFmtId="14" fontId="3" fillId="0" borderId="0" xfId="2" applyNumberFormat="1" applyFont="1" applyAlignment="1">
      <alignment horizontal="center"/>
    </xf>
    <xf numFmtId="0" fontId="1" fillId="0" borderId="0" xfId="2" applyAlignment="1">
      <alignment horizontal="left" vertical="center" wrapText="1"/>
    </xf>
    <xf numFmtId="0" fontId="15" fillId="0" borderId="0" xfId="3" applyFont="1" applyAlignment="1">
      <alignment horizontal="left"/>
    </xf>
    <xf numFmtId="0" fontId="15" fillId="0" borderId="41" xfId="3" applyFont="1" applyBorder="1" applyAlignment="1">
      <alignment horizontal="left"/>
    </xf>
    <xf numFmtId="0" fontId="59" fillId="18" borderId="50" xfId="0" applyFont="1" applyFill="1" applyBorder="1" applyAlignment="1">
      <alignment horizontal="center" vertical="center" wrapText="1"/>
    </xf>
    <xf numFmtId="0" fontId="59" fillId="17" borderId="50" xfId="0" applyFont="1" applyFill="1" applyBorder="1" applyAlignment="1">
      <alignment horizontal="center" vertical="center" wrapText="1"/>
    </xf>
  </cellXfs>
  <cellStyles count="6">
    <cellStyle name="Lien hypertexte" xfId="1" builtinId="8"/>
    <cellStyle name="Normal" xfId="0" builtinId="0"/>
    <cellStyle name="Normal 2" xfId="2" xr:uid="{2303AB09-6857-423F-8E9F-711F346CFBC5}"/>
    <cellStyle name="Normal 2 2" xfId="3" xr:uid="{76AF33D2-54C7-43D0-A8D0-B30D411C5A58}"/>
    <cellStyle name="Normal 3 2" xfId="4" xr:uid="{E0DD3ADB-EE99-42E0-824F-A4A9E2B8F0BE}"/>
    <cellStyle name="Normal 8" xfId="5" xr:uid="{9B7A3726-0D5F-4839-A0CA-44F51FD54BCD}"/>
  </cellStyles>
  <dxfs count="27">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FF0000"/>
      </font>
      <fill>
        <patternFill>
          <bgColor rgb="FFFFFF00"/>
        </patternFill>
      </fill>
    </dxf>
    <dxf>
      <font>
        <b/>
        <i val="0"/>
        <color rgb="FFFF0000"/>
      </font>
      <fill>
        <patternFill>
          <bgColor rgb="FFFFFF00"/>
        </patternFill>
      </fill>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font>
    </dxf>
    <dxf>
      <font>
        <b/>
        <i val="0"/>
        <color theme="0"/>
      </font>
      <fill>
        <patternFill>
          <bgColor rgb="FFFFC000"/>
        </patternFill>
      </fill>
    </dxf>
    <dxf>
      <fill>
        <patternFill>
          <bgColor rgb="FF92D05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25</xdr:col>
      <xdr:colOff>161925</xdr:colOff>
      <xdr:row>0</xdr:row>
      <xdr:rowOff>47625</xdr:rowOff>
    </xdr:from>
    <xdr:to>
      <xdr:col>26</xdr:col>
      <xdr:colOff>1019175</xdr:colOff>
      <xdr:row>0</xdr:row>
      <xdr:rowOff>695325</xdr:rowOff>
    </xdr:to>
    <xdr:pic>
      <xdr:nvPicPr>
        <xdr:cNvPr id="1211" name="Image 12">
          <a:extLst>
            <a:ext uri="{FF2B5EF4-FFF2-40B4-BE49-F238E27FC236}">
              <a16:creationId xmlns:a16="http://schemas.microsoft.com/office/drawing/2014/main" id="{082603CB-C6E9-67A9-B1AE-C31539D862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10572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152400</xdr:colOff>
      <xdr:row>0</xdr:row>
      <xdr:rowOff>123825</xdr:rowOff>
    </xdr:from>
    <xdr:to>
      <xdr:col>7</xdr:col>
      <xdr:colOff>447675</xdr:colOff>
      <xdr:row>1</xdr:row>
      <xdr:rowOff>123825</xdr:rowOff>
    </xdr:to>
    <xdr:pic>
      <xdr:nvPicPr>
        <xdr:cNvPr id="2235" name="Image 3">
          <a:extLst>
            <a:ext uri="{FF2B5EF4-FFF2-40B4-BE49-F238E27FC236}">
              <a16:creationId xmlns:a16="http://schemas.microsoft.com/office/drawing/2014/main" id="{85746B23-9C4B-7653-1CEA-A62095E3D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775" y="123825"/>
          <a:ext cx="1028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mainlamirand\Dropbox\FFC\CIF%20FFC\Tableurs%20classement\CIF%20FFC\Tableurs%20classement\CLASST%20PISTE%202016_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mainlamirand\Dropbox\FFC\CIF%20FFC\Tableurs%20classement\CIF%20FFC\Tableurs%20classement\Gestion_Epreuves_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lain\Documents\file:\C:\Users\Damien\Downloads\TMJ%20-%20Grilles%20et%20MG%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cription"/>
      <sheetName val="ENG Dep"/>
      <sheetName val="EMARGEMENT"/>
      <sheetName val="EPREUVES"/>
      <sheetName val="AFFICHAGE CLASSEMENT"/>
      <sheetName val="ETAT RESULT"/>
      <sheetName val="ETAT RES VERSO"/>
      <sheetName val="RAPPORT"/>
    </sheetNames>
    <sheetDataSet>
      <sheetData sheetId="0"/>
      <sheetData sheetId="1"/>
      <sheetData sheetId="2"/>
      <sheetData sheetId="3">
        <row r="5">
          <cell r="E5">
            <v>0</v>
          </cell>
        </row>
        <row r="6">
          <cell r="E6">
            <v>0</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CI_ID"/>
      <sheetName val="Source Int"/>
      <sheetName val="Données épreuves"/>
      <sheetName val="Insertion engagement internet"/>
      <sheetName val="Engagés"/>
      <sheetName val="Enga manuel"/>
      <sheetName val="Liste des engagés FFC"/>
      <sheetName val="Liste des partants FFC"/>
      <sheetName val="Partants (liste simplifiée)"/>
      <sheetName val="EMARGEMENT"/>
      <sheetName val="Grille"/>
      <sheetName val="Saisie CLASSEMENT"/>
      <sheetName val="Edition Class INTERNET"/>
      <sheetName val="Edition Class Cat1"/>
      <sheetName val="Edition Class Cat2"/>
      <sheetName val="Edition Class Cat Age"/>
      <sheetName val="Edition Class Dame"/>
      <sheetName val="Edit Class Equipes"/>
      <sheetName val="Edition Class Annexe 1"/>
      <sheetName val="Edition Class Annexe 2"/>
      <sheetName val="Fichier cicle web"/>
      <sheetName val="Fichier cicle web annexe 1"/>
      <sheetName val="Fichier cicle web annexe 2"/>
      <sheetName val="Fichier cicle web annexe 3"/>
      <sheetName val="Fichier cicle web annexe 4"/>
      <sheetName val="Facture engagements"/>
      <sheetName val="ETAT RESULT RECTO"/>
      <sheetName val="ETAT RESULT VERSO"/>
      <sheetName val="FICHE OBSERVATION"/>
      <sheetName val="Secours - Recto"/>
      <sheetName val="Secours - Verso"/>
      <sheetName val="Prime - Recto"/>
      <sheetName val="Prime - Verso"/>
      <sheetName val="Rapport Jury"/>
    </sheetNames>
    <sheetDataSet>
      <sheetData sheetId="0" refreshError="1"/>
      <sheetData sheetId="1" refreshError="1"/>
      <sheetData sheetId="2" refreshError="1"/>
      <sheetData sheetId="3" refreshError="1"/>
      <sheetData sheetId="4">
        <row r="10">
          <cell r="A10">
            <v>1</v>
          </cell>
          <cell r="B10">
            <v>0</v>
          </cell>
          <cell r="C10">
            <v>1</v>
          </cell>
          <cell r="D10">
            <v>0</v>
          </cell>
          <cell r="E10" t="str">
            <v>x</v>
          </cell>
          <cell r="F10">
            <v>0</v>
          </cell>
          <cell r="G10">
            <v>0</v>
          </cell>
          <cell r="H10">
            <v>0</v>
          </cell>
          <cell r="I10">
            <v>0</v>
          </cell>
          <cell r="J10">
            <v>0</v>
          </cell>
        </row>
        <row r="11">
          <cell r="A11">
            <v>0</v>
          </cell>
          <cell r="B11">
            <v>0</v>
          </cell>
          <cell r="C11">
            <v>2</v>
          </cell>
          <cell r="D11">
            <v>0</v>
          </cell>
          <cell r="E11" t="str">
            <v>x</v>
          </cell>
          <cell r="F11">
            <v>0</v>
          </cell>
          <cell r="G11">
            <v>0</v>
          </cell>
          <cell r="H11">
            <v>0</v>
          </cell>
          <cell r="I11">
            <v>0</v>
          </cell>
          <cell r="J11">
            <v>0</v>
          </cell>
        </row>
        <row r="12">
          <cell r="A12">
            <v>0</v>
          </cell>
          <cell r="B12">
            <v>0</v>
          </cell>
          <cell r="C12">
            <v>3</v>
          </cell>
          <cell r="D12">
            <v>0</v>
          </cell>
          <cell r="E12" t="str">
            <v>x</v>
          </cell>
          <cell r="F12">
            <v>0</v>
          </cell>
          <cell r="G12">
            <v>0</v>
          </cell>
          <cell r="H12">
            <v>0</v>
          </cell>
          <cell r="I12">
            <v>0</v>
          </cell>
          <cell r="J12">
            <v>0</v>
          </cell>
        </row>
        <row r="13">
          <cell r="A13">
            <v>0</v>
          </cell>
          <cell r="B13">
            <v>0</v>
          </cell>
          <cell r="C13">
            <v>4</v>
          </cell>
          <cell r="D13">
            <v>0</v>
          </cell>
          <cell r="E13" t="str">
            <v>x</v>
          </cell>
          <cell r="F13">
            <v>0</v>
          </cell>
          <cell r="G13">
            <v>0</v>
          </cell>
          <cell r="H13">
            <v>0</v>
          </cell>
          <cell r="I13">
            <v>0</v>
          </cell>
          <cell r="J13">
            <v>0</v>
          </cell>
        </row>
        <row r="14">
          <cell r="A14">
            <v>0</v>
          </cell>
          <cell r="B14">
            <v>0</v>
          </cell>
          <cell r="C14">
            <v>5</v>
          </cell>
          <cell r="D14">
            <v>0</v>
          </cell>
          <cell r="E14" t="str">
            <v>x</v>
          </cell>
          <cell r="F14">
            <v>0</v>
          </cell>
          <cell r="G14">
            <v>0</v>
          </cell>
          <cell r="H14">
            <v>0</v>
          </cell>
          <cell r="I14">
            <v>0</v>
          </cell>
          <cell r="J14">
            <v>0</v>
          </cell>
        </row>
        <row r="15">
          <cell r="A15">
            <v>0</v>
          </cell>
          <cell r="B15">
            <v>0</v>
          </cell>
          <cell r="C15">
            <v>6</v>
          </cell>
          <cell r="D15">
            <v>0</v>
          </cell>
          <cell r="E15" t="str">
            <v>x</v>
          </cell>
          <cell r="F15">
            <v>0</v>
          </cell>
          <cell r="G15">
            <v>0</v>
          </cell>
          <cell r="H15">
            <v>0</v>
          </cell>
          <cell r="I15">
            <v>0</v>
          </cell>
          <cell r="J15">
            <v>0</v>
          </cell>
        </row>
        <row r="16">
          <cell r="A16">
            <v>0</v>
          </cell>
          <cell r="B16">
            <v>0</v>
          </cell>
          <cell r="C16">
            <v>7</v>
          </cell>
          <cell r="D16">
            <v>0</v>
          </cell>
          <cell r="E16" t="str">
            <v>x</v>
          </cell>
          <cell r="F16">
            <v>0</v>
          </cell>
          <cell r="G16">
            <v>0</v>
          </cell>
          <cell r="H16">
            <v>0</v>
          </cell>
          <cell r="I16">
            <v>0</v>
          </cell>
          <cell r="J16">
            <v>0</v>
          </cell>
        </row>
        <row r="17">
          <cell r="A17">
            <v>0</v>
          </cell>
          <cell r="B17">
            <v>0</v>
          </cell>
          <cell r="C17">
            <v>8</v>
          </cell>
          <cell r="D17">
            <v>0</v>
          </cell>
          <cell r="E17" t="str">
            <v>x</v>
          </cell>
          <cell r="F17">
            <v>0</v>
          </cell>
          <cell r="G17">
            <v>0</v>
          </cell>
          <cell r="H17">
            <v>0</v>
          </cell>
          <cell r="I17">
            <v>0</v>
          </cell>
          <cell r="J17">
            <v>0</v>
          </cell>
        </row>
        <row r="18">
          <cell r="A18">
            <v>0</v>
          </cell>
          <cell r="B18">
            <v>0</v>
          </cell>
          <cell r="C18">
            <v>9</v>
          </cell>
          <cell r="D18">
            <v>0</v>
          </cell>
          <cell r="E18" t="str">
            <v>x</v>
          </cell>
          <cell r="F18">
            <v>0</v>
          </cell>
          <cell r="G18">
            <v>0</v>
          </cell>
          <cell r="H18">
            <v>0</v>
          </cell>
          <cell r="I18">
            <v>0</v>
          </cell>
          <cell r="J18">
            <v>0</v>
          </cell>
        </row>
        <row r="19">
          <cell r="A19">
            <v>0</v>
          </cell>
          <cell r="B19">
            <v>0</v>
          </cell>
          <cell r="C19">
            <v>10</v>
          </cell>
          <cell r="D19">
            <v>0</v>
          </cell>
          <cell r="E19" t="str">
            <v>x</v>
          </cell>
          <cell r="F19">
            <v>0</v>
          </cell>
          <cell r="G19">
            <v>0</v>
          </cell>
          <cell r="H19">
            <v>0</v>
          </cell>
          <cell r="I19">
            <v>0</v>
          </cell>
          <cell r="J19">
            <v>0</v>
          </cell>
        </row>
        <row r="20">
          <cell r="A20">
            <v>0</v>
          </cell>
          <cell r="B20">
            <v>0</v>
          </cell>
          <cell r="C20">
            <v>11</v>
          </cell>
          <cell r="D20">
            <v>0</v>
          </cell>
          <cell r="E20" t="str">
            <v>x</v>
          </cell>
          <cell r="F20">
            <v>0</v>
          </cell>
          <cell r="G20">
            <v>0</v>
          </cell>
          <cell r="H20">
            <v>0</v>
          </cell>
          <cell r="I20">
            <v>0</v>
          </cell>
          <cell r="J20">
            <v>0</v>
          </cell>
        </row>
        <row r="21">
          <cell r="A21">
            <v>0</v>
          </cell>
          <cell r="B21">
            <v>0</v>
          </cell>
          <cell r="C21">
            <v>12</v>
          </cell>
          <cell r="D21">
            <v>0</v>
          </cell>
          <cell r="E21" t="str">
            <v>x</v>
          </cell>
          <cell r="F21">
            <v>0</v>
          </cell>
          <cell r="G21">
            <v>0</v>
          </cell>
          <cell r="H21">
            <v>0</v>
          </cell>
          <cell r="I21">
            <v>0</v>
          </cell>
          <cell r="J21">
            <v>0</v>
          </cell>
        </row>
        <row r="22">
          <cell r="A22">
            <v>0</v>
          </cell>
          <cell r="B22">
            <v>0</v>
          </cell>
          <cell r="C22">
            <v>13</v>
          </cell>
          <cell r="D22">
            <v>0</v>
          </cell>
          <cell r="E22" t="str">
            <v>x</v>
          </cell>
          <cell r="F22">
            <v>0</v>
          </cell>
          <cell r="G22">
            <v>0</v>
          </cell>
          <cell r="H22">
            <v>0</v>
          </cell>
          <cell r="I22">
            <v>0</v>
          </cell>
          <cell r="J22">
            <v>0</v>
          </cell>
        </row>
        <row r="23">
          <cell r="A23">
            <v>0</v>
          </cell>
          <cell r="B23">
            <v>0</v>
          </cell>
          <cell r="C23">
            <v>14</v>
          </cell>
          <cell r="D23">
            <v>0</v>
          </cell>
          <cell r="E23" t="str">
            <v>x</v>
          </cell>
          <cell r="F23">
            <v>0</v>
          </cell>
          <cell r="G23">
            <v>0</v>
          </cell>
          <cell r="H23">
            <v>0</v>
          </cell>
          <cell r="I23">
            <v>0</v>
          </cell>
          <cell r="J23">
            <v>0</v>
          </cell>
        </row>
        <row r="24">
          <cell r="A24">
            <v>0</v>
          </cell>
          <cell r="B24">
            <v>0</v>
          </cell>
          <cell r="C24">
            <v>15</v>
          </cell>
          <cell r="D24">
            <v>0</v>
          </cell>
          <cell r="E24" t="str">
            <v>x</v>
          </cell>
          <cell r="F24">
            <v>0</v>
          </cell>
          <cell r="G24">
            <v>0</v>
          </cell>
          <cell r="H24">
            <v>0</v>
          </cell>
          <cell r="I24">
            <v>0</v>
          </cell>
          <cell r="J24">
            <v>0</v>
          </cell>
        </row>
        <row r="25">
          <cell r="A25">
            <v>0</v>
          </cell>
          <cell r="B25">
            <v>0</v>
          </cell>
          <cell r="C25">
            <v>16</v>
          </cell>
          <cell r="D25">
            <v>0</v>
          </cell>
          <cell r="E25" t="str">
            <v>x</v>
          </cell>
          <cell r="F25">
            <v>0</v>
          </cell>
          <cell r="G25">
            <v>0</v>
          </cell>
          <cell r="H25">
            <v>0</v>
          </cell>
          <cell r="I25">
            <v>0</v>
          </cell>
          <cell r="J25">
            <v>0</v>
          </cell>
        </row>
        <row r="26">
          <cell r="A26">
            <v>0</v>
          </cell>
          <cell r="B26">
            <v>0</v>
          </cell>
          <cell r="C26">
            <v>17</v>
          </cell>
          <cell r="D26">
            <v>0</v>
          </cell>
          <cell r="E26" t="str">
            <v>x</v>
          </cell>
          <cell r="F26">
            <v>0</v>
          </cell>
          <cell r="G26">
            <v>0</v>
          </cell>
          <cell r="H26">
            <v>0</v>
          </cell>
          <cell r="I26">
            <v>0</v>
          </cell>
          <cell r="J26">
            <v>0</v>
          </cell>
        </row>
        <row r="27">
          <cell r="A27">
            <v>0</v>
          </cell>
          <cell r="B27">
            <v>0</v>
          </cell>
          <cell r="C27">
            <v>18</v>
          </cell>
          <cell r="D27">
            <v>0</v>
          </cell>
          <cell r="E27" t="str">
            <v>x</v>
          </cell>
          <cell r="F27">
            <v>0</v>
          </cell>
          <cell r="G27">
            <v>0</v>
          </cell>
          <cell r="H27">
            <v>0</v>
          </cell>
          <cell r="I27">
            <v>0</v>
          </cell>
          <cell r="J27">
            <v>0</v>
          </cell>
        </row>
        <row r="28">
          <cell r="A28">
            <v>0</v>
          </cell>
          <cell r="B28">
            <v>0</v>
          </cell>
          <cell r="C28">
            <v>19</v>
          </cell>
          <cell r="D28">
            <v>0</v>
          </cell>
          <cell r="E28" t="str">
            <v>x</v>
          </cell>
          <cell r="F28">
            <v>0</v>
          </cell>
          <cell r="G28">
            <v>0</v>
          </cell>
          <cell r="H28">
            <v>0</v>
          </cell>
          <cell r="I28">
            <v>0</v>
          </cell>
          <cell r="J28">
            <v>0</v>
          </cell>
        </row>
        <row r="29">
          <cell r="A29">
            <v>0</v>
          </cell>
          <cell r="B29">
            <v>0</v>
          </cell>
          <cell r="C29">
            <v>20</v>
          </cell>
          <cell r="D29">
            <v>0</v>
          </cell>
          <cell r="E29" t="str">
            <v>x</v>
          </cell>
          <cell r="F29">
            <v>0</v>
          </cell>
          <cell r="G29">
            <v>0</v>
          </cell>
          <cell r="H29">
            <v>0</v>
          </cell>
          <cell r="I29">
            <v>0</v>
          </cell>
          <cell r="J29">
            <v>0</v>
          </cell>
        </row>
        <row r="30">
          <cell r="A30">
            <v>0</v>
          </cell>
          <cell r="B30">
            <v>0</v>
          </cell>
          <cell r="C30">
            <v>21</v>
          </cell>
          <cell r="D30">
            <v>0</v>
          </cell>
          <cell r="E30" t="str">
            <v>x</v>
          </cell>
          <cell r="F30">
            <v>0</v>
          </cell>
          <cell r="G30">
            <v>0</v>
          </cell>
          <cell r="H30">
            <v>0</v>
          </cell>
          <cell r="I30">
            <v>0</v>
          </cell>
          <cell r="J30">
            <v>0</v>
          </cell>
        </row>
        <row r="31">
          <cell r="A31">
            <v>0</v>
          </cell>
          <cell r="B31">
            <v>0</v>
          </cell>
          <cell r="C31">
            <v>22</v>
          </cell>
          <cell r="D31">
            <v>0</v>
          </cell>
          <cell r="E31" t="str">
            <v>x</v>
          </cell>
          <cell r="F31">
            <v>0</v>
          </cell>
          <cell r="G31">
            <v>0</v>
          </cell>
          <cell r="H31">
            <v>0</v>
          </cell>
          <cell r="I31">
            <v>0</v>
          </cell>
          <cell r="J31">
            <v>0</v>
          </cell>
        </row>
        <row r="32">
          <cell r="A32">
            <v>0</v>
          </cell>
          <cell r="B32">
            <v>0</v>
          </cell>
          <cell r="C32">
            <v>23</v>
          </cell>
          <cell r="D32">
            <v>0</v>
          </cell>
          <cell r="E32" t="str">
            <v>x</v>
          </cell>
          <cell r="F32">
            <v>0</v>
          </cell>
          <cell r="G32">
            <v>0</v>
          </cell>
          <cell r="H32">
            <v>0</v>
          </cell>
          <cell r="I32">
            <v>0</v>
          </cell>
          <cell r="J32">
            <v>0</v>
          </cell>
        </row>
        <row r="33">
          <cell r="A33">
            <v>0</v>
          </cell>
          <cell r="B33">
            <v>0</v>
          </cell>
          <cell r="C33">
            <v>24</v>
          </cell>
          <cell r="D33">
            <v>0</v>
          </cell>
          <cell r="E33" t="str">
            <v>x</v>
          </cell>
          <cell r="F33">
            <v>0</v>
          </cell>
          <cell r="G33">
            <v>0</v>
          </cell>
          <cell r="H33">
            <v>0</v>
          </cell>
          <cell r="I33">
            <v>0</v>
          </cell>
          <cell r="J33">
            <v>0</v>
          </cell>
        </row>
        <row r="34">
          <cell r="A34">
            <v>0</v>
          </cell>
          <cell r="B34">
            <v>0</v>
          </cell>
          <cell r="C34">
            <v>25</v>
          </cell>
          <cell r="D34">
            <v>0</v>
          </cell>
          <cell r="E34" t="str">
            <v>x</v>
          </cell>
          <cell r="F34">
            <v>0</v>
          </cell>
          <cell r="G34">
            <v>0</v>
          </cell>
          <cell r="H34">
            <v>0</v>
          </cell>
          <cell r="I34">
            <v>0</v>
          </cell>
          <cell r="J34">
            <v>0</v>
          </cell>
        </row>
        <row r="35">
          <cell r="A35">
            <v>0</v>
          </cell>
          <cell r="B35">
            <v>0</v>
          </cell>
          <cell r="C35">
            <v>26</v>
          </cell>
          <cell r="D35">
            <v>0</v>
          </cell>
          <cell r="E35" t="str">
            <v>x</v>
          </cell>
          <cell r="F35">
            <v>0</v>
          </cell>
          <cell r="G35">
            <v>0</v>
          </cell>
          <cell r="H35">
            <v>0</v>
          </cell>
          <cell r="I35">
            <v>0</v>
          </cell>
          <cell r="J35">
            <v>0</v>
          </cell>
        </row>
        <row r="36">
          <cell r="A36">
            <v>0</v>
          </cell>
          <cell r="B36">
            <v>0</v>
          </cell>
          <cell r="C36">
            <v>27</v>
          </cell>
          <cell r="D36">
            <v>0</v>
          </cell>
          <cell r="E36" t="str">
            <v>x</v>
          </cell>
          <cell r="F36">
            <v>0</v>
          </cell>
          <cell r="G36">
            <v>0</v>
          </cell>
          <cell r="H36">
            <v>0</v>
          </cell>
          <cell r="I36">
            <v>0</v>
          </cell>
          <cell r="J36">
            <v>0</v>
          </cell>
        </row>
        <row r="37">
          <cell r="A37">
            <v>0</v>
          </cell>
          <cell r="B37">
            <v>0</v>
          </cell>
          <cell r="C37">
            <v>28</v>
          </cell>
          <cell r="D37">
            <v>0</v>
          </cell>
          <cell r="E37" t="str">
            <v>x</v>
          </cell>
          <cell r="F37">
            <v>0</v>
          </cell>
          <cell r="G37">
            <v>0</v>
          </cell>
          <cell r="H37">
            <v>0</v>
          </cell>
          <cell r="I37">
            <v>0</v>
          </cell>
          <cell r="J37">
            <v>0</v>
          </cell>
        </row>
        <row r="38">
          <cell r="A38">
            <v>0</v>
          </cell>
          <cell r="B38">
            <v>0</v>
          </cell>
          <cell r="C38">
            <v>29</v>
          </cell>
          <cell r="D38">
            <v>0</v>
          </cell>
          <cell r="E38" t="str">
            <v>x</v>
          </cell>
          <cell r="F38">
            <v>0</v>
          </cell>
          <cell r="G38">
            <v>0</v>
          </cell>
          <cell r="H38">
            <v>0</v>
          </cell>
          <cell r="I38">
            <v>0</v>
          </cell>
          <cell r="J38">
            <v>0</v>
          </cell>
        </row>
        <row r="39">
          <cell r="A39">
            <v>0</v>
          </cell>
          <cell r="B39">
            <v>0</v>
          </cell>
          <cell r="C39">
            <v>30</v>
          </cell>
          <cell r="D39">
            <v>0</v>
          </cell>
          <cell r="E39" t="str">
            <v>x</v>
          </cell>
          <cell r="F39">
            <v>0</v>
          </cell>
          <cell r="G39">
            <v>0</v>
          </cell>
          <cell r="H39">
            <v>0</v>
          </cell>
          <cell r="I39">
            <v>0</v>
          </cell>
          <cell r="J39">
            <v>0</v>
          </cell>
        </row>
        <row r="40">
          <cell r="A40">
            <v>0</v>
          </cell>
          <cell r="B40">
            <v>0</v>
          </cell>
          <cell r="C40">
            <v>31</v>
          </cell>
          <cell r="D40">
            <v>0</v>
          </cell>
          <cell r="E40" t="str">
            <v>x</v>
          </cell>
          <cell r="F40">
            <v>0</v>
          </cell>
          <cell r="G40">
            <v>0</v>
          </cell>
          <cell r="H40">
            <v>0</v>
          </cell>
          <cell r="I40">
            <v>0</v>
          </cell>
          <cell r="J40">
            <v>0</v>
          </cell>
        </row>
        <row r="41">
          <cell r="A41">
            <v>0</v>
          </cell>
          <cell r="B41">
            <v>0</v>
          </cell>
          <cell r="C41">
            <v>32</v>
          </cell>
          <cell r="D41">
            <v>0</v>
          </cell>
          <cell r="E41" t="str">
            <v>x</v>
          </cell>
          <cell r="F41">
            <v>0</v>
          </cell>
          <cell r="G41">
            <v>0</v>
          </cell>
          <cell r="H41">
            <v>0</v>
          </cell>
          <cell r="I41">
            <v>0</v>
          </cell>
          <cell r="J41">
            <v>0</v>
          </cell>
        </row>
        <row r="42">
          <cell r="A42">
            <v>0</v>
          </cell>
          <cell r="B42">
            <v>0</v>
          </cell>
          <cell r="C42">
            <v>33</v>
          </cell>
          <cell r="D42">
            <v>0</v>
          </cell>
          <cell r="E42" t="str">
            <v>x</v>
          </cell>
          <cell r="F42">
            <v>0</v>
          </cell>
          <cell r="G42">
            <v>0</v>
          </cell>
          <cell r="H42">
            <v>0</v>
          </cell>
          <cell r="I42">
            <v>0</v>
          </cell>
          <cell r="J42">
            <v>0</v>
          </cell>
        </row>
        <row r="43">
          <cell r="A43">
            <v>0</v>
          </cell>
          <cell r="B43">
            <v>0</v>
          </cell>
          <cell r="C43">
            <v>34</v>
          </cell>
          <cell r="D43">
            <v>0</v>
          </cell>
          <cell r="E43" t="str">
            <v>x</v>
          </cell>
          <cell r="F43">
            <v>0</v>
          </cell>
          <cell r="G43">
            <v>0</v>
          </cell>
          <cell r="H43">
            <v>0</v>
          </cell>
          <cell r="I43">
            <v>0</v>
          </cell>
          <cell r="J43">
            <v>0</v>
          </cell>
        </row>
        <row r="44">
          <cell r="A44">
            <v>0</v>
          </cell>
          <cell r="B44">
            <v>0</v>
          </cell>
          <cell r="C44">
            <v>35</v>
          </cell>
          <cell r="D44">
            <v>0</v>
          </cell>
          <cell r="E44" t="str">
            <v>x</v>
          </cell>
          <cell r="F44">
            <v>0</v>
          </cell>
          <cell r="G44">
            <v>0</v>
          </cell>
          <cell r="H44">
            <v>0</v>
          </cell>
          <cell r="I44">
            <v>0</v>
          </cell>
          <cell r="J44">
            <v>0</v>
          </cell>
        </row>
        <row r="45">
          <cell r="A45">
            <v>0</v>
          </cell>
          <cell r="B45">
            <v>0</v>
          </cell>
          <cell r="C45">
            <v>36</v>
          </cell>
          <cell r="D45">
            <v>0</v>
          </cell>
          <cell r="E45" t="str">
            <v>x</v>
          </cell>
          <cell r="F45">
            <v>0</v>
          </cell>
          <cell r="G45">
            <v>0</v>
          </cell>
          <cell r="H45">
            <v>0</v>
          </cell>
          <cell r="I45">
            <v>0</v>
          </cell>
          <cell r="J45">
            <v>0</v>
          </cell>
        </row>
        <row r="46">
          <cell r="A46">
            <v>0</v>
          </cell>
          <cell r="B46">
            <v>0</v>
          </cell>
          <cell r="C46">
            <v>37</v>
          </cell>
          <cell r="D46">
            <v>0</v>
          </cell>
          <cell r="E46" t="str">
            <v>x</v>
          </cell>
          <cell r="F46">
            <v>0</v>
          </cell>
          <cell r="G46">
            <v>0</v>
          </cell>
          <cell r="H46">
            <v>0</v>
          </cell>
          <cell r="I46">
            <v>0</v>
          </cell>
          <cell r="J46">
            <v>0</v>
          </cell>
        </row>
        <row r="47">
          <cell r="A47">
            <v>0</v>
          </cell>
          <cell r="B47">
            <v>0</v>
          </cell>
          <cell r="C47">
            <v>38</v>
          </cell>
          <cell r="D47">
            <v>0</v>
          </cell>
          <cell r="E47" t="str">
            <v>x</v>
          </cell>
          <cell r="F47">
            <v>0</v>
          </cell>
          <cell r="G47">
            <v>0</v>
          </cell>
          <cell r="H47">
            <v>0</v>
          </cell>
          <cell r="I47">
            <v>0</v>
          </cell>
          <cell r="J47">
            <v>0</v>
          </cell>
        </row>
        <row r="48">
          <cell r="A48">
            <v>0</v>
          </cell>
          <cell r="B48">
            <v>0</v>
          </cell>
          <cell r="C48">
            <v>39</v>
          </cell>
          <cell r="D48">
            <v>0</v>
          </cell>
          <cell r="E48" t="str">
            <v>x</v>
          </cell>
          <cell r="F48">
            <v>0</v>
          </cell>
          <cell r="G48">
            <v>0</v>
          </cell>
          <cell r="H48">
            <v>0</v>
          </cell>
          <cell r="I48">
            <v>0</v>
          </cell>
          <cell r="J48">
            <v>0</v>
          </cell>
        </row>
        <row r="49">
          <cell r="A49">
            <v>0</v>
          </cell>
          <cell r="B49">
            <v>0</v>
          </cell>
          <cell r="C49">
            <v>40</v>
          </cell>
          <cell r="D49">
            <v>0</v>
          </cell>
          <cell r="E49" t="str">
            <v>x</v>
          </cell>
          <cell r="F49">
            <v>0</v>
          </cell>
          <cell r="G49">
            <v>0</v>
          </cell>
          <cell r="H49">
            <v>0</v>
          </cell>
          <cell r="I49">
            <v>0</v>
          </cell>
          <cell r="J49">
            <v>0</v>
          </cell>
        </row>
        <row r="50">
          <cell r="A50">
            <v>0</v>
          </cell>
          <cell r="B50">
            <v>0</v>
          </cell>
          <cell r="C50">
            <v>41</v>
          </cell>
          <cell r="D50">
            <v>0</v>
          </cell>
          <cell r="E50" t="str">
            <v>x</v>
          </cell>
          <cell r="F50">
            <v>0</v>
          </cell>
          <cell r="G50">
            <v>0</v>
          </cell>
          <cell r="H50">
            <v>0</v>
          </cell>
          <cell r="I50">
            <v>0</v>
          </cell>
          <cell r="J50">
            <v>0</v>
          </cell>
        </row>
        <row r="51">
          <cell r="A51">
            <v>0</v>
          </cell>
          <cell r="B51">
            <v>0</v>
          </cell>
          <cell r="C51">
            <v>42</v>
          </cell>
          <cell r="D51">
            <v>0</v>
          </cell>
          <cell r="E51" t="str">
            <v>x</v>
          </cell>
          <cell r="F51">
            <v>0</v>
          </cell>
          <cell r="G51">
            <v>0</v>
          </cell>
          <cell r="H51">
            <v>0</v>
          </cell>
          <cell r="I51">
            <v>0</v>
          </cell>
          <cell r="J51">
            <v>0</v>
          </cell>
        </row>
        <row r="52">
          <cell r="A52">
            <v>0</v>
          </cell>
          <cell r="B52">
            <v>0</v>
          </cell>
          <cell r="C52">
            <v>43</v>
          </cell>
          <cell r="D52">
            <v>0</v>
          </cell>
          <cell r="E52" t="str">
            <v>x</v>
          </cell>
          <cell r="F52">
            <v>0</v>
          </cell>
          <cell r="G52">
            <v>0</v>
          </cell>
          <cell r="H52">
            <v>0</v>
          </cell>
          <cell r="I52">
            <v>0</v>
          </cell>
          <cell r="J52">
            <v>0</v>
          </cell>
        </row>
        <row r="53">
          <cell r="A53">
            <v>0</v>
          </cell>
          <cell r="B53">
            <v>0</v>
          </cell>
          <cell r="C53">
            <v>44</v>
          </cell>
          <cell r="D53">
            <v>0</v>
          </cell>
          <cell r="E53" t="str">
            <v>x</v>
          </cell>
          <cell r="F53">
            <v>0</v>
          </cell>
          <cell r="G53">
            <v>0</v>
          </cell>
          <cell r="H53">
            <v>0</v>
          </cell>
          <cell r="I53">
            <v>0</v>
          </cell>
          <cell r="J53">
            <v>0</v>
          </cell>
        </row>
        <row r="54">
          <cell r="A54">
            <v>0</v>
          </cell>
          <cell r="B54">
            <v>0</v>
          </cell>
          <cell r="C54">
            <v>45</v>
          </cell>
          <cell r="D54">
            <v>0</v>
          </cell>
          <cell r="E54" t="str">
            <v>x</v>
          </cell>
          <cell r="F54">
            <v>0</v>
          </cell>
          <cell r="G54">
            <v>0</v>
          </cell>
          <cell r="H54">
            <v>0</v>
          </cell>
          <cell r="I54">
            <v>0</v>
          </cell>
          <cell r="J54">
            <v>0</v>
          </cell>
        </row>
        <row r="55">
          <cell r="A55">
            <v>0</v>
          </cell>
          <cell r="B55">
            <v>0</v>
          </cell>
          <cell r="C55">
            <v>46</v>
          </cell>
          <cell r="D55">
            <v>0</v>
          </cell>
          <cell r="E55" t="str">
            <v>x</v>
          </cell>
          <cell r="F55">
            <v>0</v>
          </cell>
          <cell r="G55">
            <v>0</v>
          </cell>
          <cell r="H55">
            <v>0</v>
          </cell>
          <cell r="I55">
            <v>0</v>
          </cell>
          <cell r="J55">
            <v>0</v>
          </cell>
        </row>
        <row r="56">
          <cell r="A56">
            <v>0</v>
          </cell>
          <cell r="B56">
            <v>0</v>
          </cell>
          <cell r="C56">
            <v>47</v>
          </cell>
          <cell r="D56">
            <v>0</v>
          </cell>
          <cell r="E56" t="str">
            <v>x</v>
          </cell>
          <cell r="F56">
            <v>0</v>
          </cell>
          <cell r="G56">
            <v>0</v>
          </cell>
          <cell r="H56">
            <v>0</v>
          </cell>
          <cell r="I56">
            <v>0</v>
          </cell>
          <cell r="J56">
            <v>0</v>
          </cell>
        </row>
        <row r="57">
          <cell r="A57">
            <v>0</v>
          </cell>
          <cell r="B57">
            <v>0</v>
          </cell>
          <cell r="C57">
            <v>48</v>
          </cell>
          <cell r="D57">
            <v>0</v>
          </cell>
          <cell r="E57" t="str">
            <v>x</v>
          </cell>
          <cell r="F57">
            <v>0</v>
          </cell>
          <cell r="G57">
            <v>0</v>
          </cell>
          <cell r="H57">
            <v>0</v>
          </cell>
          <cell r="I57">
            <v>0</v>
          </cell>
          <cell r="J57">
            <v>0</v>
          </cell>
        </row>
        <row r="58">
          <cell r="A58">
            <v>0</v>
          </cell>
          <cell r="B58">
            <v>0</v>
          </cell>
          <cell r="C58">
            <v>49</v>
          </cell>
          <cell r="D58">
            <v>0</v>
          </cell>
          <cell r="E58" t="str">
            <v>x</v>
          </cell>
          <cell r="F58">
            <v>0</v>
          </cell>
          <cell r="G58">
            <v>0</v>
          </cell>
          <cell r="H58">
            <v>0</v>
          </cell>
          <cell r="I58">
            <v>0</v>
          </cell>
          <cell r="J58">
            <v>0</v>
          </cell>
        </row>
        <row r="59">
          <cell r="A59">
            <v>0</v>
          </cell>
          <cell r="B59">
            <v>0</v>
          </cell>
          <cell r="C59">
            <v>50</v>
          </cell>
          <cell r="D59">
            <v>0</v>
          </cell>
          <cell r="E59" t="str">
            <v>x</v>
          </cell>
          <cell r="F59">
            <v>0</v>
          </cell>
          <cell r="G59">
            <v>0</v>
          </cell>
          <cell r="H59">
            <v>0</v>
          </cell>
          <cell r="I59">
            <v>0</v>
          </cell>
          <cell r="J59">
            <v>0</v>
          </cell>
        </row>
        <row r="60">
          <cell r="A60">
            <v>0</v>
          </cell>
          <cell r="B60">
            <v>0</v>
          </cell>
          <cell r="C60">
            <v>51</v>
          </cell>
          <cell r="D60">
            <v>0</v>
          </cell>
          <cell r="E60" t="str">
            <v>x</v>
          </cell>
          <cell r="F60">
            <v>0</v>
          </cell>
          <cell r="G60">
            <v>0</v>
          </cell>
          <cell r="H60">
            <v>0</v>
          </cell>
          <cell r="I60">
            <v>0</v>
          </cell>
          <cell r="J60">
            <v>0</v>
          </cell>
        </row>
        <row r="61">
          <cell r="A61">
            <v>0</v>
          </cell>
          <cell r="B61">
            <v>0</v>
          </cell>
          <cell r="C61">
            <v>52</v>
          </cell>
          <cell r="D61">
            <v>0</v>
          </cell>
          <cell r="E61" t="str">
            <v>x</v>
          </cell>
          <cell r="F61">
            <v>0</v>
          </cell>
          <cell r="G61">
            <v>0</v>
          </cell>
          <cell r="H61">
            <v>0</v>
          </cell>
          <cell r="I61">
            <v>0</v>
          </cell>
          <cell r="J61">
            <v>0</v>
          </cell>
        </row>
        <row r="62">
          <cell r="A62">
            <v>0</v>
          </cell>
          <cell r="B62">
            <v>0</v>
          </cell>
          <cell r="C62">
            <v>53</v>
          </cell>
          <cell r="D62">
            <v>0</v>
          </cell>
          <cell r="E62" t="str">
            <v>x</v>
          </cell>
          <cell r="F62">
            <v>0</v>
          </cell>
          <cell r="G62">
            <v>0</v>
          </cell>
          <cell r="H62">
            <v>0</v>
          </cell>
          <cell r="I62">
            <v>0</v>
          </cell>
          <cell r="J62">
            <v>0</v>
          </cell>
        </row>
        <row r="63">
          <cell r="A63">
            <v>0</v>
          </cell>
          <cell r="B63">
            <v>0</v>
          </cell>
          <cell r="C63">
            <v>54</v>
          </cell>
          <cell r="D63">
            <v>0</v>
          </cell>
          <cell r="E63" t="str">
            <v>x</v>
          </cell>
          <cell r="F63">
            <v>0</v>
          </cell>
          <cell r="G63">
            <v>0</v>
          </cell>
          <cell r="H63">
            <v>0</v>
          </cell>
          <cell r="I63">
            <v>0</v>
          </cell>
          <cell r="J63">
            <v>0</v>
          </cell>
        </row>
        <row r="64">
          <cell r="A64">
            <v>0</v>
          </cell>
          <cell r="B64">
            <v>0</v>
          </cell>
          <cell r="C64">
            <v>55</v>
          </cell>
          <cell r="D64">
            <v>0</v>
          </cell>
          <cell r="E64" t="str">
            <v>x</v>
          </cell>
          <cell r="F64">
            <v>0</v>
          </cell>
          <cell r="G64">
            <v>0</v>
          </cell>
          <cell r="H64">
            <v>0</v>
          </cell>
          <cell r="I64">
            <v>0</v>
          </cell>
          <cell r="J64">
            <v>0</v>
          </cell>
        </row>
        <row r="65">
          <cell r="A65">
            <v>0</v>
          </cell>
          <cell r="B65">
            <v>0</v>
          </cell>
          <cell r="C65">
            <v>56</v>
          </cell>
          <cell r="D65">
            <v>0</v>
          </cell>
          <cell r="E65" t="str">
            <v>x</v>
          </cell>
          <cell r="F65">
            <v>0</v>
          </cell>
          <cell r="G65">
            <v>0</v>
          </cell>
          <cell r="H65">
            <v>0</v>
          </cell>
          <cell r="I65">
            <v>0</v>
          </cell>
          <cell r="J65">
            <v>0</v>
          </cell>
        </row>
        <row r="66">
          <cell r="A66">
            <v>0</v>
          </cell>
          <cell r="B66">
            <v>0</v>
          </cell>
          <cell r="C66">
            <v>57</v>
          </cell>
          <cell r="D66">
            <v>0</v>
          </cell>
          <cell r="E66" t="str">
            <v>x</v>
          </cell>
          <cell r="F66">
            <v>0</v>
          </cell>
          <cell r="G66">
            <v>0</v>
          </cell>
          <cell r="H66">
            <v>0</v>
          </cell>
          <cell r="I66">
            <v>0</v>
          </cell>
          <cell r="J66">
            <v>0</v>
          </cell>
        </row>
        <row r="67">
          <cell r="A67">
            <v>0</v>
          </cell>
          <cell r="B67">
            <v>0</v>
          </cell>
          <cell r="C67">
            <v>58</v>
          </cell>
          <cell r="D67">
            <v>0</v>
          </cell>
          <cell r="E67" t="str">
            <v>x</v>
          </cell>
          <cell r="F67">
            <v>0</v>
          </cell>
          <cell r="G67">
            <v>0</v>
          </cell>
          <cell r="H67">
            <v>0</v>
          </cell>
          <cell r="I67">
            <v>0</v>
          </cell>
          <cell r="J67">
            <v>0</v>
          </cell>
        </row>
        <row r="68">
          <cell r="A68">
            <v>0</v>
          </cell>
          <cell r="B68">
            <v>0</v>
          </cell>
          <cell r="C68">
            <v>59</v>
          </cell>
          <cell r="D68">
            <v>0</v>
          </cell>
          <cell r="E68" t="str">
            <v>x</v>
          </cell>
          <cell r="F68">
            <v>0</v>
          </cell>
          <cell r="G68">
            <v>0</v>
          </cell>
          <cell r="H68">
            <v>0</v>
          </cell>
          <cell r="I68">
            <v>0</v>
          </cell>
          <cell r="J68">
            <v>0</v>
          </cell>
        </row>
        <row r="69">
          <cell r="A69">
            <v>0</v>
          </cell>
          <cell r="B69">
            <v>0</v>
          </cell>
          <cell r="C69">
            <v>60</v>
          </cell>
          <cell r="D69">
            <v>0</v>
          </cell>
          <cell r="E69" t="str">
            <v>x</v>
          </cell>
          <cell r="F69">
            <v>0</v>
          </cell>
          <cell r="G69">
            <v>0</v>
          </cell>
          <cell r="H69">
            <v>0</v>
          </cell>
          <cell r="I69">
            <v>0</v>
          </cell>
          <cell r="J69">
            <v>0</v>
          </cell>
        </row>
        <row r="70">
          <cell r="A70">
            <v>0</v>
          </cell>
          <cell r="B70">
            <v>0</v>
          </cell>
          <cell r="C70">
            <v>61</v>
          </cell>
          <cell r="D70">
            <v>0</v>
          </cell>
          <cell r="E70" t="str">
            <v>x</v>
          </cell>
          <cell r="F70">
            <v>0</v>
          </cell>
          <cell r="G70">
            <v>0</v>
          </cell>
          <cell r="H70">
            <v>0</v>
          </cell>
          <cell r="I70">
            <v>0</v>
          </cell>
          <cell r="J70">
            <v>0</v>
          </cell>
        </row>
        <row r="71">
          <cell r="A71">
            <v>0</v>
          </cell>
          <cell r="B71">
            <v>0</v>
          </cell>
          <cell r="C71">
            <v>62</v>
          </cell>
          <cell r="D71">
            <v>0</v>
          </cell>
          <cell r="E71" t="str">
            <v>x</v>
          </cell>
          <cell r="F71">
            <v>0</v>
          </cell>
          <cell r="G71">
            <v>0</v>
          </cell>
          <cell r="H71">
            <v>0</v>
          </cell>
          <cell r="I71">
            <v>0</v>
          </cell>
          <cell r="J71">
            <v>0</v>
          </cell>
        </row>
        <row r="72">
          <cell r="A72">
            <v>0</v>
          </cell>
          <cell r="B72">
            <v>0</v>
          </cell>
          <cell r="C72">
            <v>63</v>
          </cell>
          <cell r="D72">
            <v>0</v>
          </cell>
          <cell r="E72" t="str">
            <v>x</v>
          </cell>
          <cell r="F72">
            <v>0</v>
          </cell>
          <cell r="G72">
            <v>0</v>
          </cell>
          <cell r="H72">
            <v>0</v>
          </cell>
          <cell r="I72">
            <v>0</v>
          </cell>
          <cell r="J72">
            <v>0</v>
          </cell>
        </row>
        <row r="73">
          <cell r="A73">
            <v>0</v>
          </cell>
          <cell r="B73">
            <v>0</v>
          </cell>
          <cell r="C73">
            <v>64</v>
          </cell>
          <cell r="D73">
            <v>0</v>
          </cell>
          <cell r="E73" t="str">
            <v>x</v>
          </cell>
          <cell r="F73">
            <v>0</v>
          </cell>
          <cell r="G73">
            <v>0</v>
          </cell>
          <cell r="H73">
            <v>0</v>
          </cell>
          <cell r="I73">
            <v>0</v>
          </cell>
          <cell r="J73">
            <v>0</v>
          </cell>
        </row>
        <row r="74">
          <cell r="A74">
            <v>0</v>
          </cell>
          <cell r="B74">
            <v>0</v>
          </cell>
          <cell r="C74">
            <v>65</v>
          </cell>
          <cell r="D74">
            <v>0</v>
          </cell>
          <cell r="E74" t="str">
            <v>x</v>
          </cell>
          <cell r="F74">
            <v>0</v>
          </cell>
          <cell r="G74">
            <v>0</v>
          </cell>
          <cell r="H74">
            <v>0</v>
          </cell>
          <cell r="I74">
            <v>0</v>
          </cell>
          <cell r="J74">
            <v>0</v>
          </cell>
        </row>
        <row r="75">
          <cell r="A75">
            <v>0</v>
          </cell>
          <cell r="B75">
            <v>0</v>
          </cell>
          <cell r="C75">
            <v>66</v>
          </cell>
          <cell r="D75">
            <v>0</v>
          </cell>
          <cell r="E75" t="str">
            <v>x</v>
          </cell>
          <cell r="F75">
            <v>0</v>
          </cell>
          <cell r="G75">
            <v>0</v>
          </cell>
          <cell r="H75">
            <v>0</v>
          </cell>
          <cell r="I75">
            <v>0</v>
          </cell>
          <cell r="J75">
            <v>0</v>
          </cell>
        </row>
        <row r="76">
          <cell r="A76">
            <v>0</v>
          </cell>
          <cell r="B76">
            <v>0</v>
          </cell>
          <cell r="C76">
            <v>67</v>
          </cell>
          <cell r="D76">
            <v>0</v>
          </cell>
          <cell r="E76" t="str">
            <v>x</v>
          </cell>
          <cell r="F76">
            <v>0</v>
          </cell>
          <cell r="G76">
            <v>0</v>
          </cell>
          <cell r="H76">
            <v>0</v>
          </cell>
          <cell r="I76">
            <v>0</v>
          </cell>
          <cell r="J76">
            <v>0</v>
          </cell>
        </row>
        <row r="77">
          <cell r="A77">
            <v>0</v>
          </cell>
          <cell r="B77">
            <v>0</v>
          </cell>
          <cell r="C77">
            <v>68</v>
          </cell>
          <cell r="D77">
            <v>0</v>
          </cell>
          <cell r="E77" t="str">
            <v>x</v>
          </cell>
          <cell r="F77">
            <v>0</v>
          </cell>
          <cell r="G77">
            <v>0</v>
          </cell>
          <cell r="H77">
            <v>0</v>
          </cell>
          <cell r="I77">
            <v>0</v>
          </cell>
          <cell r="J77">
            <v>0</v>
          </cell>
        </row>
        <row r="78">
          <cell r="A78">
            <v>0</v>
          </cell>
          <cell r="B78">
            <v>0</v>
          </cell>
          <cell r="C78">
            <v>69</v>
          </cell>
          <cell r="D78">
            <v>0</v>
          </cell>
          <cell r="E78" t="str">
            <v>x</v>
          </cell>
          <cell r="F78">
            <v>0</v>
          </cell>
          <cell r="G78">
            <v>0</v>
          </cell>
          <cell r="H78">
            <v>0</v>
          </cell>
          <cell r="I78">
            <v>0</v>
          </cell>
          <cell r="J78">
            <v>0</v>
          </cell>
        </row>
        <row r="79">
          <cell r="A79">
            <v>0</v>
          </cell>
          <cell r="B79">
            <v>0</v>
          </cell>
          <cell r="C79">
            <v>70</v>
          </cell>
          <cell r="D79">
            <v>0</v>
          </cell>
          <cell r="E79" t="str">
            <v>x</v>
          </cell>
          <cell r="F79">
            <v>0</v>
          </cell>
          <cell r="G79">
            <v>0</v>
          </cell>
          <cell r="H79">
            <v>0</v>
          </cell>
          <cell r="I79">
            <v>0</v>
          </cell>
          <cell r="J79">
            <v>0</v>
          </cell>
        </row>
        <row r="80">
          <cell r="A80">
            <v>0</v>
          </cell>
          <cell r="B80">
            <v>0</v>
          </cell>
          <cell r="C80">
            <v>71</v>
          </cell>
          <cell r="D80">
            <v>0</v>
          </cell>
          <cell r="E80" t="str">
            <v>x</v>
          </cell>
          <cell r="F80">
            <v>0</v>
          </cell>
          <cell r="G80">
            <v>0</v>
          </cell>
          <cell r="H80">
            <v>0</v>
          </cell>
          <cell r="I80">
            <v>0</v>
          </cell>
          <cell r="J80">
            <v>0</v>
          </cell>
        </row>
        <row r="81">
          <cell r="A81">
            <v>0</v>
          </cell>
          <cell r="B81">
            <v>0</v>
          </cell>
          <cell r="C81">
            <v>72</v>
          </cell>
          <cell r="D81">
            <v>0</v>
          </cell>
          <cell r="E81" t="str">
            <v>x</v>
          </cell>
          <cell r="F81">
            <v>0</v>
          </cell>
          <cell r="G81">
            <v>0</v>
          </cell>
          <cell r="H81">
            <v>0</v>
          </cell>
          <cell r="I81">
            <v>0</v>
          </cell>
          <cell r="J81">
            <v>0</v>
          </cell>
        </row>
        <row r="82">
          <cell r="A82">
            <v>0</v>
          </cell>
          <cell r="B82">
            <v>0</v>
          </cell>
          <cell r="C82">
            <v>73</v>
          </cell>
          <cell r="D82">
            <v>0</v>
          </cell>
          <cell r="E82" t="str">
            <v>x</v>
          </cell>
          <cell r="F82">
            <v>0</v>
          </cell>
          <cell r="G82">
            <v>0</v>
          </cell>
          <cell r="H82">
            <v>0</v>
          </cell>
          <cell r="I82">
            <v>0</v>
          </cell>
          <cell r="J82">
            <v>0</v>
          </cell>
        </row>
        <row r="83">
          <cell r="A83">
            <v>0</v>
          </cell>
          <cell r="B83">
            <v>0</v>
          </cell>
          <cell r="C83">
            <v>74</v>
          </cell>
          <cell r="D83">
            <v>0</v>
          </cell>
          <cell r="E83" t="str">
            <v>x</v>
          </cell>
          <cell r="F83">
            <v>0</v>
          </cell>
          <cell r="G83">
            <v>0</v>
          </cell>
          <cell r="H83">
            <v>0</v>
          </cell>
          <cell r="I83">
            <v>0</v>
          </cell>
          <cell r="J83">
            <v>0</v>
          </cell>
        </row>
        <row r="84">
          <cell r="A84">
            <v>0</v>
          </cell>
          <cell r="B84">
            <v>0</v>
          </cell>
          <cell r="C84">
            <v>75</v>
          </cell>
          <cell r="D84">
            <v>0</v>
          </cell>
          <cell r="E84" t="str">
            <v>x</v>
          </cell>
          <cell r="F84">
            <v>0</v>
          </cell>
          <cell r="G84">
            <v>0</v>
          </cell>
          <cell r="H84">
            <v>0</v>
          </cell>
          <cell r="I84">
            <v>0</v>
          </cell>
          <cell r="J84">
            <v>0</v>
          </cell>
        </row>
        <row r="85">
          <cell r="A85">
            <v>0</v>
          </cell>
          <cell r="B85">
            <v>0</v>
          </cell>
          <cell r="C85">
            <v>76</v>
          </cell>
          <cell r="D85">
            <v>0</v>
          </cell>
          <cell r="E85" t="str">
            <v>x</v>
          </cell>
          <cell r="F85">
            <v>0</v>
          </cell>
          <cell r="G85">
            <v>0</v>
          </cell>
          <cell r="H85">
            <v>0</v>
          </cell>
          <cell r="I85">
            <v>0</v>
          </cell>
          <cell r="J85">
            <v>0</v>
          </cell>
        </row>
        <row r="86">
          <cell r="A86">
            <v>0</v>
          </cell>
          <cell r="B86">
            <v>0</v>
          </cell>
          <cell r="C86">
            <v>77</v>
          </cell>
          <cell r="D86">
            <v>0</v>
          </cell>
          <cell r="E86" t="str">
            <v>x</v>
          </cell>
          <cell r="F86">
            <v>0</v>
          </cell>
          <cell r="G86">
            <v>0</v>
          </cell>
          <cell r="H86">
            <v>0</v>
          </cell>
          <cell r="I86">
            <v>0</v>
          </cell>
          <cell r="J86">
            <v>0</v>
          </cell>
        </row>
        <row r="87">
          <cell r="A87">
            <v>0</v>
          </cell>
          <cell r="B87">
            <v>0</v>
          </cell>
          <cell r="C87">
            <v>78</v>
          </cell>
          <cell r="D87">
            <v>0</v>
          </cell>
          <cell r="E87" t="str">
            <v>x</v>
          </cell>
          <cell r="F87">
            <v>0</v>
          </cell>
          <cell r="G87">
            <v>0</v>
          </cell>
          <cell r="H87">
            <v>0</v>
          </cell>
          <cell r="I87">
            <v>0</v>
          </cell>
          <cell r="J87">
            <v>0</v>
          </cell>
        </row>
        <row r="88">
          <cell r="A88">
            <v>0</v>
          </cell>
          <cell r="B88">
            <v>0</v>
          </cell>
          <cell r="C88">
            <v>79</v>
          </cell>
          <cell r="D88">
            <v>0</v>
          </cell>
          <cell r="E88" t="str">
            <v>x</v>
          </cell>
          <cell r="F88">
            <v>0</v>
          </cell>
          <cell r="G88">
            <v>0</v>
          </cell>
          <cell r="H88">
            <v>0</v>
          </cell>
          <cell r="I88">
            <v>0</v>
          </cell>
          <cell r="J88">
            <v>0</v>
          </cell>
        </row>
        <row r="89">
          <cell r="A89">
            <v>0</v>
          </cell>
          <cell r="B89">
            <v>0</v>
          </cell>
          <cell r="C89">
            <v>80</v>
          </cell>
          <cell r="D89">
            <v>0</v>
          </cell>
          <cell r="E89" t="str">
            <v>x</v>
          </cell>
          <cell r="F89">
            <v>0</v>
          </cell>
          <cell r="G89">
            <v>0</v>
          </cell>
          <cell r="H89">
            <v>0</v>
          </cell>
          <cell r="I89">
            <v>0</v>
          </cell>
          <cell r="J89">
            <v>0</v>
          </cell>
        </row>
        <row r="90">
          <cell r="A90">
            <v>0</v>
          </cell>
          <cell r="B90">
            <v>0</v>
          </cell>
          <cell r="C90">
            <v>81</v>
          </cell>
          <cell r="D90">
            <v>0</v>
          </cell>
          <cell r="E90" t="str">
            <v>x</v>
          </cell>
          <cell r="F90">
            <v>0</v>
          </cell>
          <cell r="G90">
            <v>0</v>
          </cell>
          <cell r="H90">
            <v>0</v>
          </cell>
          <cell r="I90">
            <v>0</v>
          </cell>
          <cell r="J90">
            <v>0</v>
          </cell>
        </row>
        <row r="91">
          <cell r="A91">
            <v>0</v>
          </cell>
          <cell r="B91">
            <v>0</v>
          </cell>
          <cell r="C91">
            <v>82</v>
          </cell>
          <cell r="D91">
            <v>0</v>
          </cell>
          <cell r="E91" t="str">
            <v>x</v>
          </cell>
          <cell r="F91">
            <v>0</v>
          </cell>
          <cell r="G91">
            <v>0</v>
          </cell>
          <cell r="H91">
            <v>0</v>
          </cell>
          <cell r="I91">
            <v>0</v>
          </cell>
          <cell r="J91">
            <v>0</v>
          </cell>
        </row>
        <row r="92">
          <cell r="A92">
            <v>0</v>
          </cell>
          <cell r="B92">
            <v>0</v>
          </cell>
          <cell r="C92">
            <v>83</v>
          </cell>
          <cell r="D92">
            <v>0</v>
          </cell>
          <cell r="E92" t="str">
            <v>x</v>
          </cell>
          <cell r="F92">
            <v>0</v>
          </cell>
          <cell r="G92">
            <v>0</v>
          </cell>
          <cell r="H92">
            <v>0</v>
          </cell>
          <cell r="I92">
            <v>0</v>
          </cell>
          <cell r="J92">
            <v>0</v>
          </cell>
        </row>
        <row r="93">
          <cell r="A93">
            <v>0</v>
          </cell>
          <cell r="B93">
            <v>0</v>
          </cell>
          <cell r="C93">
            <v>84</v>
          </cell>
          <cell r="D93">
            <v>0</v>
          </cell>
          <cell r="E93" t="str">
            <v>x</v>
          </cell>
          <cell r="F93">
            <v>0</v>
          </cell>
          <cell r="G93">
            <v>0</v>
          </cell>
          <cell r="H93">
            <v>0</v>
          </cell>
          <cell r="I93">
            <v>0</v>
          </cell>
          <cell r="J93">
            <v>0</v>
          </cell>
        </row>
        <row r="94">
          <cell r="A94">
            <v>0</v>
          </cell>
          <cell r="B94">
            <v>0</v>
          </cell>
          <cell r="C94">
            <v>85</v>
          </cell>
          <cell r="D94">
            <v>0</v>
          </cell>
          <cell r="E94" t="str">
            <v>x</v>
          </cell>
          <cell r="F94">
            <v>0</v>
          </cell>
          <cell r="G94">
            <v>0</v>
          </cell>
          <cell r="H94">
            <v>0</v>
          </cell>
          <cell r="I94">
            <v>0</v>
          </cell>
          <cell r="J94">
            <v>0</v>
          </cell>
        </row>
        <row r="95">
          <cell r="A95">
            <v>0</v>
          </cell>
          <cell r="B95">
            <v>0</v>
          </cell>
          <cell r="C95">
            <v>86</v>
          </cell>
          <cell r="D95">
            <v>0</v>
          </cell>
          <cell r="E95" t="str">
            <v>x</v>
          </cell>
          <cell r="F95">
            <v>0</v>
          </cell>
          <cell r="G95">
            <v>0</v>
          </cell>
          <cell r="H95">
            <v>0</v>
          </cell>
          <cell r="I95">
            <v>0</v>
          </cell>
          <cell r="J95">
            <v>0</v>
          </cell>
        </row>
        <row r="96">
          <cell r="A96">
            <v>0</v>
          </cell>
          <cell r="B96">
            <v>0</v>
          </cell>
          <cell r="C96">
            <v>87</v>
          </cell>
          <cell r="D96">
            <v>0</v>
          </cell>
          <cell r="E96" t="str">
            <v>x</v>
          </cell>
          <cell r="F96">
            <v>0</v>
          </cell>
          <cell r="G96">
            <v>0</v>
          </cell>
          <cell r="H96">
            <v>0</v>
          </cell>
          <cell r="I96">
            <v>0</v>
          </cell>
          <cell r="J96">
            <v>0</v>
          </cell>
        </row>
        <row r="97">
          <cell r="A97">
            <v>0</v>
          </cell>
          <cell r="B97">
            <v>0</v>
          </cell>
          <cell r="C97">
            <v>88</v>
          </cell>
          <cell r="D97">
            <v>0</v>
          </cell>
          <cell r="E97" t="str">
            <v>x</v>
          </cell>
          <cell r="F97">
            <v>0</v>
          </cell>
          <cell r="G97">
            <v>0</v>
          </cell>
          <cell r="H97">
            <v>0</v>
          </cell>
          <cell r="I97">
            <v>0</v>
          </cell>
          <cell r="J97">
            <v>0</v>
          </cell>
        </row>
        <row r="98">
          <cell r="A98">
            <v>0</v>
          </cell>
          <cell r="B98">
            <v>0</v>
          </cell>
          <cell r="C98">
            <v>89</v>
          </cell>
          <cell r="D98">
            <v>0</v>
          </cell>
          <cell r="E98" t="str">
            <v>x</v>
          </cell>
          <cell r="F98">
            <v>0</v>
          </cell>
          <cell r="G98">
            <v>0</v>
          </cell>
          <cell r="H98">
            <v>0</v>
          </cell>
          <cell r="I98">
            <v>0</v>
          </cell>
          <cell r="J98">
            <v>0</v>
          </cell>
        </row>
        <row r="99">
          <cell r="A99">
            <v>0</v>
          </cell>
          <cell r="B99">
            <v>0</v>
          </cell>
          <cell r="C99">
            <v>90</v>
          </cell>
          <cell r="D99">
            <v>0</v>
          </cell>
          <cell r="E99" t="str">
            <v>x</v>
          </cell>
          <cell r="F99">
            <v>0</v>
          </cell>
          <cell r="G99">
            <v>0</v>
          </cell>
          <cell r="H99">
            <v>0</v>
          </cell>
          <cell r="I99">
            <v>0</v>
          </cell>
          <cell r="J99">
            <v>0</v>
          </cell>
        </row>
        <row r="100">
          <cell r="A100">
            <v>0</v>
          </cell>
          <cell r="B100">
            <v>0</v>
          </cell>
          <cell r="C100">
            <v>91</v>
          </cell>
          <cell r="D100">
            <v>0</v>
          </cell>
          <cell r="E100" t="str">
            <v>x</v>
          </cell>
          <cell r="F100">
            <v>0</v>
          </cell>
          <cell r="G100">
            <v>0</v>
          </cell>
          <cell r="H100">
            <v>0</v>
          </cell>
          <cell r="I100">
            <v>0</v>
          </cell>
          <cell r="J100">
            <v>0</v>
          </cell>
        </row>
        <row r="101">
          <cell r="A101">
            <v>0</v>
          </cell>
          <cell r="B101">
            <v>0</v>
          </cell>
          <cell r="C101">
            <v>92</v>
          </cell>
          <cell r="D101">
            <v>0</v>
          </cell>
          <cell r="E101" t="str">
            <v>x</v>
          </cell>
          <cell r="F101">
            <v>0</v>
          </cell>
          <cell r="G101">
            <v>0</v>
          </cell>
          <cell r="H101">
            <v>0</v>
          </cell>
          <cell r="I101">
            <v>0</v>
          </cell>
          <cell r="J101">
            <v>0</v>
          </cell>
        </row>
        <row r="102">
          <cell r="A102">
            <v>0</v>
          </cell>
          <cell r="B102">
            <v>0</v>
          </cell>
          <cell r="C102">
            <v>93</v>
          </cell>
          <cell r="D102">
            <v>0</v>
          </cell>
          <cell r="E102" t="str">
            <v>x</v>
          </cell>
          <cell r="F102">
            <v>0</v>
          </cell>
          <cell r="G102">
            <v>0</v>
          </cell>
          <cell r="H102">
            <v>0</v>
          </cell>
          <cell r="I102">
            <v>0</v>
          </cell>
          <cell r="J102">
            <v>0</v>
          </cell>
        </row>
        <row r="103">
          <cell r="A103">
            <v>0</v>
          </cell>
          <cell r="B103">
            <v>0</v>
          </cell>
          <cell r="C103">
            <v>94</v>
          </cell>
          <cell r="D103">
            <v>0</v>
          </cell>
          <cell r="E103" t="str">
            <v>x</v>
          </cell>
          <cell r="F103">
            <v>0</v>
          </cell>
          <cell r="G103">
            <v>0</v>
          </cell>
          <cell r="H103">
            <v>0</v>
          </cell>
          <cell r="I103">
            <v>0</v>
          </cell>
          <cell r="J103">
            <v>0</v>
          </cell>
        </row>
        <row r="104">
          <cell r="A104">
            <v>0</v>
          </cell>
          <cell r="B104">
            <v>0</v>
          </cell>
          <cell r="C104">
            <v>95</v>
          </cell>
          <cell r="D104">
            <v>0</v>
          </cell>
          <cell r="E104" t="str">
            <v>x</v>
          </cell>
          <cell r="F104">
            <v>0</v>
          </cell>
          <cell r="G104">
            <v>0</v>
          </cell>
          <cell r="H104">
            <v>0</v>
          </cell>
          <cell r="I104">
            <v>0</v>
          </cell>
          <cell r="J104">
            <v>0</v>
          </cell>
        </row>
        <row r="105">
          <cell r="A105">
            <v>0</v>
          </cell>
          <cell r="B105">
            <v>0</v>
          </cell>
          <cell r="C105">
            <v>96</v>
          </cell>
          <cell r="D105">
            <v>0</v>
          </cell>
          <cell r="E105" t="str">
            <v>x</v>
          </cell>
          <cell r="F105">
            <v>0</v>
          </cell>
          <cell r="G105">
            <v>0</v>
          </cell>
          <cell r="H105">
            <v>0</v>
          </cell>
          <cell r="I105">
            <v>0</v>
          </cell>
          <cell r="J105">
            <v>0</v>
          </cell>
        </row>
        <row r="106">
          <cell r="A106">
            <v>0</v>
          </cell>
          <cell r="B106">
            <v>0</v>
          </cell>
          <cell r="C106">
            <v>97</v>
          </cell>
          <cell r="D106">
            <v>0</v>
          </cell>
          <cell r="E106" t="str">
            <v>x</v>
          </cell>
          <cell r="F106">
            <v>0</v>
          </cell>
          <cell r="G106">
            <v>0</v>
          </cell>
          <cell r="H106">
            <v>0</v>
          </cell>
          <cell r="I106">
            <v>0</v>
          </cell>
          <cell r="J106">
            <v>0</v>
          </cell>
        </row>
        <row r="107">
          <cell r="A107">
            <v>0</v>
          </cell>
          <cell r="B107">
            <v>0</v>
          </cell>
          <cell r="C107">
            <v>98</v>
          </cell>
          <cell r="D107">
            <v>0</v>
          </cell>
          <cell r="E107" t="str">
            <v>x</v>
          </cell>
          <cell r="F107">
            <v>0</v>
          </cell>
          <cell r="G107">
            <v>0</v>
          </cell>
          <cell r="H107">
            <v>0</v>
          </cell>
          <cell r="I107">
            <v>0</v>
          </cell>
          <cell r="J107">
            <v>0</v>
          </cell>
        </row>
        <row r="108">
          <cell r="A108">
            <v>0</v>
          </cell>
          <cell r="B108">
            <v>0</v>
          </cell>
          <cell r="C108">
            <v>99</v>
          </cell>
          <cell r="D108">
            <v>0</v>
          </cell>
          <cell r="E108" t="str">
            <v>x</v>
          </cell>
          <cell r="F108">
            <v>0</v>
          </cell>
          <cell r="G108">
            <v>0</v>
          </cell>
          <cell r="H108">
            <v>0</v>
          </cell>
          <cell r="I108">
            <v>0</v>
          </cell>
          <cell r="J108">
            <v>0</v>
          </cell>
        </row>
        <row r="109">
          <cell r="A109">
            <v>0</v>
          </cell>
          <cell r="B109">
            <v>0</v>
          </cell>
          <cell r="C109">
            <v>100</v>
          </cell>
          <cell r="D109">
            <v>0</v>
          </cell>
          <cell r="E109" t="str">
            <v>x</v>
          </cell>
          <cell r="F109">
            <v>0</v>
          </cell>
          <cell r="G109">
            <v>0</v>
          </cell>
          <cell r="H109">
            <v>0</v>
          </cell>
          <cell r="I109">
            <v>0</v>
          </cell>
          <cell r="J109">
            <v>0</v>
          </cell>
        </row>
        <row r="110">
          <cell r="A110">
            <v>0</v>
          </cell>
          <cell r="B110">
            <v>0</v>
          </cell>
          <cell r="C110">
            <v>101</v>
          </cell>
          <cell r="D110">
            <v>0</v>
          </cell>
          <cell r="E110" t="str">
            <v>x</v>
          </cell>
          <cell r="F110">
            <v>0</v>
          </cell>
          <cell r="G110">
            <v>0</v>
          </cell>
          <cell r="H110">
            <v>0</v>
          </cell>
          <cell r="I110">
            <v>0</v>
          </cell>
          <cell r="J110">
            <v>0</v>
          </cell>
        </row>
        <row r="111">
          <cell r="A111">
            <v>0</v>
          </cell>
          <cell r="B111">
            <v>0</v>
          </cell>
          <cell r="C111">
            <v>102</v>
          </cell>
          <cell r="D111">
            <v>0</v>
          </cell>
          <cell r="E111" t="str">
            <v>x</v>
          </cell>
          <cell r="F111">
            <v>0</v>
          </cell>
          <cell r="G111">
            <v>0</v>
          </cell>
          <cell r="H111">
            <v>0</v>
          </cell>
          <cell r="I111">
            <v>0</v>
          </cell>
          <cell r="J111">
            <v>0</v>
          </cell>
        </row>
        <row r="112">
          <cell r="A112">
            <v>0</v>
          </cell>
          <cell r="B112">
            <v>0</v>
          </cell>
          <cell r="C112">
            <v>103</v>
          </cell>
          <cell r="D112">
            <v>0</v>
          </cell>
          <cell r="E112" t="str">
            <v>x</v>
          </cell>
          <cell r="F112">
            <v>0</v>
          </cell>
          <cell r="G112">
            <v>0</v>
          </cell>
          <cell r="H112">
            <v>0</v>
          </cell>
          <cell r="I112">
            <v>0</v>
          </cell>
          <cell r="J112">
            <v>0</v>
          </cell>
        </row>
        <row r="113">
          <cell r="A113">
            <v>0</v>
          </cell>
          <cell r="B113">
            <v>0</v>
          </cell>
          <cell r="C113">
            <v>104</v>
          </cell>
          <cell r="D113">
            <v>0</v>
          </cell>
          <cell r="E113" t="str">
            <v>x</v>
          </cell>
          <cell r="F113">
            <v>0</v>
          </cell>
          <cell r="G113">
            <v>0</v>
          </cell>
          <cell r="H113">
            <v>0</v>
          </cell>
          <cell r="I113">
            <v>0</v>
          </cell>
          <cell r="J113">
            <v>0</v>
          </cell>
        </row>
        <row r="114">
          <cell r="A114">
            <v>0</v>
          </cell>
          <cell r="B114">
            <v>0</v>
          </cell>
          <cell r="C114">
            <v>105</v>
          </cell>
          <cell r="D114">
            <v>0</v>
          </cell>
          <cell r="E114" t="str">
            <v>x</v>
          </cell>
          <cell r="F114">
            <v>0</v>
          </cell>
          <cell r="G114">
            <v>0</v>
          </cell>
          <cell r="H114">
            <v>0</v>
          </cell>
          <cell r="I114">
            <v>0</v>
          </cell>
          <cell r="J114">
            <v>0</v>
          </cell>
        </row>
        <row r="115">
          <cell r="A115">
            <v>0</v>
          </cell>
          <cell r="B115">
            <v>0</v>
          </cell>
          <cell r="C115">
            <v>106</v>
          </cell>
          <cell r="D115">
            <v>0</v>
          </cell>
          <cell r="E115" t="str">
            <v>x</v>
          </cell>
          <cell r="F115">
            <v>0</v>
          </cell>
          <cell r="G115">
            <v>0</v>
          </cell>
          <cell r="H115">
            <v>0</v>
          </cell>
          <cell r="I115">
            <v>0</v>
          </cell>
          <cell r="J115">
            <v>0</v>
          </cell>
        </row>
        <row r="116">
          <cell r="A116">
            <v>0</v>
          </cell>
          <cell r="B116">
            <v>0</v>
          </cell>
          <cell r="C116">
            <v>107</v>
          </cell>
          <cell r="D116">
            <v>0</v>
          </cell>
          <cell r="E116" t="str">
            <v>x</v>
          </cell>
          <cell r="F116">
            <v>0</v>
          </cell>
          <cell r="G116">
            <v>0</v>
          </cell>
          <cell r="H116">
            <v>0</v>
          </cell>
          <cell r="I116">
            <v>0</v>
          </cell>
          <cell r="J116">
            <v>0</v>
          </cell>
        </row>
        <row r="117">
          <cell r="A117">
            <v>0</v>
          </cell>
          <cell r="B117">
            <v>0</v>
          </cell>
          <cell r="C117">
            <v>108</v>
          </cell>
          <cell r="D117">
            <v>0</v>
          </cell>
          <cell r="E117" t="str">
            <v>x</v>
          </cell>
          <cell r="F117">
            <v>0</v>
          </cell>
          <cell r="G117">
            <v>0</v>
          </cell>
          <cell r="H117">
            <v>0</v>
          </cell>
          <cell r="I117">
            <v>0</v>
          </cell>
          <cell r="J117">
            <v>0</v>
          </cell>
        </row>
        <row r="118">
          <cell r="A118">
            <v>0</v>
          </cell>
          <cell r="B118">
            <v>0</v>
          </cell>
          <cell r="C118">
            <v>109</v>
          </cell>
          <cell r="D118">
            <v>0</v>
          </cell>
          <cell r="E118" t="str">
            <v>x</v>
          </cell>
          <cell r="F118">
            <v>0</v>
          </cell>
          <cell r="G118">
            <v>0</v>
          </cell>
          <cell r="H118">
            <v>0</v>
          </cell>
          <cell r="I118">
            <v>0</v>
          </cell>
          <cell r="J118">
            <v>0</v>
          </cell>
        </row>
        <row r="119">
          <cell r="A119">
            <v>0</v>
          </cell>
          <cell r="B119">
            <v>0</v>
          </cell>
          <cell r="C119">
            <v>110</v>
          </cell>
          <cell r="D119">
            <v>0</v>
          </cell>
          <cell r="E119" t="str">
            <v>x</v>
          </cell>
          <cell r="F119">
            <v>0</v>
          </cell>
          <cell r="G119">
            <v>0</v>
          </cell>
          <cell r="H119">
            <v>0</v>
          </cell>
          <cell r="I119">
            <v>0</v>
          </cell>
          <cell r="J119">
            <v>0</v>
          </cell>
        </row>
        <row r="120">
          <cell r="A120">
            <v>0</v>
          </cell>
          <cell r="B120">
            <v>0</v>
          </cell>
          <cell r="C120">
            <v>111</v>
          </cell>
          <cell r="D120">
            <v>0</v>
          </cell>
          <cell r="E120" t="str">
            <v>x</v>
          </cell>
          <cell r="F120">
            <v>0</v>
          </cell>
          <cell r="G120">
            <v>0</v>
          </cell>
          <cell r="H120">
            <v>0</v>
          </cell>
          <cell r="I120">
            <v>0</v>
          </cell>
          <cell r="J120">
            <v>0</v>
          </cell>
        </row>
        <row r="121">
          <cell r="A121">
            <v>0</v>
          </cell>
          <cell r="B121">
            <v>0</v>
          </cell>
          <cell r="C121">
            <v>112</v>
          </cell>
          <cell r="D121">
            <v>0</v>
          </cell>
          <cell r="E121" t="str">
            <v>x</v>
          </cell>
          <cell r="F121">
            <v>0</v>
          </cell>
          <cell r="G121">
            <v>0</v>
          </cell>
          <cell r="H121">
            <v>0</v>
          </cell>
          <cell r="I121">
            <v>0</v>
          </cell>
          <cell r="J121">
            <v>0</v>
          </cell>
        </row>
        <row r="122">
          <cell r="A122">
            <v>0</v>
          </cell>
          <cell r="B122">
            <v>0</v>
          </cell>
          <cell r="C122">
            <v>113</v>
          </cell>
          <cell r="D122">
            <v>0</v>
          </cell>
          <cell r="E122" t="str">
            <v>x</v>
          </cell>
          <cell r="F122">
            <v>0</v>
          </cell>
          <cell r="G122">
            <v>0</v>
          </cell>
          <cell r="H122">
            <v>0</v>
          </cell>
          <cell r="I122">
            <v>0</v>
          </cell>
          <cell r="J122">
            <v>0</v>
          </cell>
        </row>
        <row r="123">
          <cell r="A123">
            <v>0</v>
          </cell>
          <cell r="B123">
            <v>0</v>
          </cell>
          <cell r="C123">
            <v>114</v>
          </cell>
          <cell r="D123">
            <v>0</v>
          </cell>
          <cell r="E123" t="str">
            <v>x</v>
          </cell>
          <cell r="F123">
            <v>0</v>
          </cell>
          <cell r="G123">
            <v>0</v>
          </cell>
          <cell r="H123">
            <v>0</v>
          </cell>
          <cell r="I123">
            <v>0</v>
          </cell>
          <cell r="J123">
            <v>0</v>
          </cell>
        </row>
        <row r="124">
          <cell r="A124">
            <v>0</v>
          </cell>
          <cell r="B124">
            <v>0</v>
          </cell>
          <cell r="C124">
            <v>115</v>
          </cell>
          <cell r="D124">
            <v>0</v>
          </cell>
          <cell r="E124" t="str">
            <v>x</v>
          </cell>
          <cell r="F124">
            <v>0</v>
          </cell>
          <cell r="G124">
            <v>0</v>
          </cell>
          <cell r="H124">
            <v>0</v>
          </cell>
          <cell r="I124">
            <v>0</v>
          </cell>
          <cell r="J124">
            <v>0</v>
          </cell>
        </row>
        <row r="125">
          <cell r="A125">
            <v>0</v>
          </cell>
          <cell r="B125">
            <v>0</v>
          </cell>
          <cell r="C125">
            <v>116</v>
          </cell>
          <cell r="D125">
            <v>0</v>
          </cell>
          <cell r="E125" t="str">
            <v>x</v>
          </cell>
          <cell r="F125">
            <v>0</v>
          </cell>
          <cell r="G125">
            <v>0</v>
          </cell>
          <cell r="H125">
            <v>0</v>
          </cell>
          <cell r="I125">
            <v>0</v>
          </cell>
          <cell r="J125">
            <v>0</v>
          </cell>
        </row>
        <row r="126">
          <cell r="A126">
            <v>0</v>
          </cell>
          <cell r="B126">
            <v>0</v>
          </cell>
          <cell r="C126">
            <v>117</v>
          </cell>
          <cell r="D126">
            <v>0</v>
          </cell>
          <cell r="E126" t="str">
            <v>x</v>
          </cell>
          <cell r="F126">
            <v>0</v>
          </cell>
          <cell r="G126">
            <v>0</v>
          </cell>
          <cell r="H126">
            <v>0</v>
          </cell>
          <cell r="I126">
            <v>0</v>
          </cell>
          <cell r="J126">
            <v>0</v>
          </cell>
        </row>
        <row r="127">
          <cell r="A127">
            <v>0</v>
          </cell>
          <cell r="B127">
            <v>0</v>
          </cell>
          <cell r="C127">
            <v>118</v>
          </cell>
          <cell r="D127">
            <v>0</v>
          </cell>
          <cell r="E127" t="str">
            <v>x</v>
          </cell>
          <cell r="F127">
            <v>0</v>
          </cell>
          <cell r="G127">
            <v>0</v>
          </cell>
          <cell r="H127">
            <v>0</v>
          </cell>
          <cell r="I127">
            <v>0</v>
          </cell>
          <cell r="J127">
            <v>0</v>
          </cell>
        </row>
        <row r="128">
          <cell r="A128">
            <v>0</v>
          </cell>
          <cell r="B128">
            <v>0</v>
          </cell>
          <cell r="C128">
            <v>119</v>
          </cell>
          <cell r="D128">
            <v>0</v>
          </cell>
          <cell r="E128" t="str">
            <v>x</v>
          </cell>
          <cell r="F128">
            <v>0</v>
          </cell>
          <cell r="G128">
            <v>0</v>
          </cell>
          <cell r="H128">
            <v>0</v>
          </cell>
          <cell r="I128">
            <v>0</v>
          </cell>
          <cell r="J128">
            <v>0</v>
          </cell>
        </row>
        <row r="129">
          <cell r="A129">
            <v>0</v>
          </cell>
          <cell r="B129">
            <v>0</v>
          </cell>
          <cell r="C129">
            <v>120</v>
          </cell>
          <cell r="D129">
            <v>0</v>
          </cell>
          <cell r="E129" t="str">
            <v>x</v>
          </cell>
          <cell r="F129">
            <v>0</v>
          </cell>
          <cell r="G129">
            <v>0</v>
          </cell>
          <cell r="H129">
            <v>0</v>
          </cell>
          <cell r="I129">
            <v>0</v>
          </cell>
          <cell r="J129">
            <v>0</v>
          </cell>
        </row>
        <row r="130">
          <cell r="A130">
            <v>0</v>
          </cell>
          <cell r="B130">
            <v>0</v>
          </cell>
          <cell r="C130">
            <v>121</v>
          </cell>
          <cell r="D130">
            <v>0</v>
          </cell>
          <cell r="E130" t="str">
            <v>x</v>
          </cell>
          <cell r="F130">
            <v>0</v>
          </cell>
          <cell r="G130">
            <v>0</v>
          </cell>
          <cell r="H130">
            <v>0</v>
          </cell>
          <cell r="I130">
            <v>0</v>
          </cell>
          <cell r="J130">
            <v>0</v>
          </cell>
        </row>
        <row r="131">
          <cell r="A131">
            <v>0</v>
          </cell>
          <cell r="B131">
            <v>0</v>
          </cell>
          <cell r="C131">
            <v>122</v>
          </cell>
          <cell r="D131">
            <v>0</v>
          </cell>
          <cell r="E131" t="str">
            <v>x</v>
          </cell>
          <cell r="F131">
            <v>0</v>
          </cell>
          <cell r="G131">
            <v>0</v>
          </cell>
          <cell r="H131">
            <v>0</v>
          </cell>
          <cell r="I131">
            <v>0</v>
          </cell>
          <cell r="J131">
            <v>0</v>
          </cell>
        </row>
        <row r="132">
          <cell r="A132">
            <v>0</v>
          </cell>
          <cell r="B132">
            <v>0</v>
          </cell>
          <cell r="C132">
            <v>123</v>
          </cell>
          <cell r="D132">
            <v>0</v>
          </cell>
          <cell r="E132" t="str">
            <v>x</v>
          </cell>
          <cell r="F132">
            <v>0</v>
          </cell>
          <cell r="G132">
            <v>0</v>
          </cell>
          <cell r="H132">
            <v>0</v>
          </cell>
          <cell r="I132">
            <v>0</v>
          </cell>
          <cell r="J132">
            <v>0</v>
          </cell>
        </row>
        <row r="133">
          <cell r="A133">
            <v>0</v>
          </cell>
          <cell r="B133">
            <v>0</v>
          </cell>
          <cell r="C133">
            <v>124</v>
          </cell>
          <cell r="D133">
            <v>0</v>
          </cell>
          <cell r="E133" t="str">
            <v>x</v>
          </cell>
          <cell r="F133">
            <v>0</v>
          </cell>
          <cell r="G133">
            <v>0</v>
          </cell>
          <cell r="H133">
            <v>0</v>
          </cell>
          <cell r="I133">
            <v>0</v>
          </cell>
          <cell r="J133">
            <v>0</v>
          </cell>
        </row>
        <row r="134">
          <cell r="A134">
            <v>0</v>
          </cell>
          <cell r="B134">
            <v>0</v>
          </cell>
          <cell r="C134">
            <v>125</v>
          </cell>
          <cell r="D134">
            <v>0</v>
          </cell>
          <cell r="E134" t="str">
            <v>x</v>
          </cell>
          <cell r="F134">
            <v>0</v>
          </cell>
          <cell r="G134">
            <v>0</v>
          </cell>
          <cell r="H134">
            <v>0</v>
          </cell>
          <cell r="I134">
            <v>0</v>
          </cell>
          <cell r="J134">
            <v>0</v>
          </cell>
        </row>
        <row r="135">
          <cell r="A135">
            <v>0</v>
          </cell>
          <cell r="B135">
            <v>0</v>
          </cell>
          <cell r="C135">
            <v>126</v>
          </cell>
          <cell r="D135">
            <v>0</v>
          </cell>
          <cell r="E135" t="str">
            <v>x</v>
          </cell>
          <cell r="F135">
            <v>0</v>
          </cell>
          <cell r="G135">
            <v>0</v>
          </cell>
          <cell r="H135">
            <v>0</v>
          </cell>
          <cell r="I135">
            <v>0</v>
          </cell>
          <cell r="J135">
            <v>0</v>
          </cell>
        </row>
        <row r="136">
          <cell r="A136">
            <v>0</v>
          </cell>
          <cell r="B136">
            <v>0</v>
          </cell>
          <cell r="C136">
            <v>127</v>
          </cell>
          <cell r="D136">
            <v>0</v>
          </cell>
          <cell r="E136" t="str">
            <v>x</v>
          </cell>
          <cell r="F136">
            <v>0</v>
          </cell>
          <cell r="G136">
            <v>0</v>
          </cell>
          <cell r="H136">
            <v>0</v>
          </cell>
          <cell r="I136">
            <v>0</v>
          </cell>
          <cell r="J136">
            <v>0</v>
          </cell>
        </row>
        <row r="137">
          <cell r="A137">
            <v>0</v>
          </cell>
          <cell r="B137">
            <v>0</v>
          </cell>
          <cell r="C137">
            <v>128</v>
          </cell>
          <cell r="D137">
            <v>0</v>
          </cell>
          <cell r="E137" t="str">
            <v>x</v>
          </cell>
          <cell r="F137">
            <v>0</v>
          </cell>
          <cell r="G137">
            <v>0</v>
          </cell>
          <cell r="H137">
            <v>0</v>
          </cell>
          <cell r="I137">
            <v>0</v>
          </cell>
          <cell r="J137">
            <v>0</v>
          </cell>
        </row>
        <row r="138">
          <cell r="A138">
            <v>0</v>
          </cell>
          <cell r="B138">
            <v>0</v>
          </cell>
          <cell r="C138">
            <v>129</v>
          </cell>
          <cell r="D138">
            <v>0</v>
          </cell>
          <cell r="E138" t="str">
            <v>x</v>
          </cell>
          <cell r="F138">
            <v>0</v>
          </cell>
          <cell r="G138">
            <v>0</v>
          </cell>
          <cell r="H138">
            <v>0</v>
          </cell>
          <cell r="I138">
            <v>0</v>
          </cell>
          <cell r="J138">
            <v>0</v>
          </cell>
        </row>
        <row r="139">
          <cell r="A139">
            <v>0</v>
          </cell>
          <cell r="B139">
            <v>0</v>
          </cell>
          <cell r="C139">
            <v>130</v>
          </cell>
          <cell r="D139">
            <v>0</v>
          </cell>
          <cell r="E139" t="str">
            <v>x</v>
          </cell>
          <cell r="F139">
            <v>0</v>
          </cell>
          <cell r="G139">
            <v>0</v>
          </cell>
          <cell r="H139">
            <v>0</v>
          </cell>
          <cell r="I139">
            <v>0</v>
          </cell>
          <cell r="J139">
            <v>0</v>
          </cell>
        </row>
        <row r="140">
          <cell r="A140">
            <v>0</v>
          </cell>
          <cell r="B140">
            <v>0</v>
          </cell>
          <cell r="C140">
            <v>131</v>
          </cell>
          <cell r="D140">
            <v>0</v>
          </cell>
          <cell r="E140" t="str">
            <v>x</v>
          </cell>
          <cell r="F140">
            <v>0</v>
          </cell>
          <cell r="G140">
            <v>0</v>
          </cell>
          <cell r="H140">
            <v>0</v>
          </cell>
          <cell r="I140">
            <v>0</v>
          </cell>
          <cell r="J140">
            <v>0</v>
          </cell>
        </row>
        <row r="141">
          <cell r="A141">
            <v>0</v>
          </cell>
          <cell r="B141">
            <v>0</v>
          </cell>
          <cell r="C141">
            <v>132</v>
          </cell>
          <cell r="D141">
            <v>0</v>
          </cell>
          <cell r="E141" t="str">
            <v>x</v>
          </cell>
          <cell r="F141">
            <v>0</v>
          </cell>
          <cell r="G141">
            <v>0</v>
          </cell>
          <cell r="H141">
            <v>0</v>
          </cell>
          <cell r="I141">
            <v>0</v>
          </cell>
          <cell r="J141">
            <v>0</v>
          </cell>
        </row>
        <row r="142">
          <cell r="A142">
            <v>0</v>
          </cell>
          <cell r="B142">
            <v>0</v>
          </cell>
          <cell r="C142">
            <v>133</v>
          </cell>
          <cell r="D142">
            <v>0</v>
          </cell>
          <cell r="E142" t="str">
            <v>x</v>
          </cell>
          <cell r="F142">
            <v>0</v>
          </cell>
          <cell r="G142">
            <v>0</v>
          </cell>
          <cell r="H142">
            <v>0</v>
          </cell>
          <cell r="I142">
            <v>0</v>
          </cell>
          <cell r="J142">
            <v>0</v>
          </cell>
        </row>
        <row r="143">
          <cell r="A143">
            <v>0</v>
          </cell>
          <cell r="B143">
            <v>0</v>
          </cell>
          <cell r="C143">
            <v>134</v>
          </cell>
          <cell r="D143">
            <v>0</v>
          </cell>
          <cell r="E143" t="str">
            <v>x</v>
          </cell>
          <cell r="F143">
            <v>0</v>
          </cell>
          <cell r="G143">
            <v>0</v>
          </cell>
          <cell r="H143">
            <v>0</v>
          </cell>
          <cell r="I143">
            <v>0</v>
          </cell>
          <cell r="J143">
            <v>0</v>
          </cell>
        </row>
        <row r="144">
          <cell r="A144">
            <v>0</v>
          </cell>
          <cell r="B144">
            <v>0</v>
          </cell>
          <cell r="C144">
            <v>135</v>
          </cell>
          <cell r="D144">
            <v>0</v>
          </cell>
          <cell r="E144" t="str">
            <v>x</v>
          </cell>
          <cell r="F144">
            <v>0</v>
          </cell>
          <cell r="G144">
            <v>0</v>
          </cell>
          <cell r="H144">
            <v>0</v>
          </cell>
          <cell r="I144">
            <v>0</v>
          </cell>
          <cell r="J144">
            <v>0</v>
          </cell>
        </row>
        <row r="145">
          <cell r="A145">
            <v>0</v>
          </cell>
          <cell r="B145">
            <v>0</v>
          </cell>
          <cell r="C145">
            <v>136</v>
          </cell>
          <cell r="D145">
            <v>0</v>
          </cell>
          <cell r="E145" t="str">
            <v>x</v>
          </cell>
          <cell r="F145">
            <v>0</v>
          </cell>
          <cell r="G145">
            <v>0</v>
          </cell>
          <cell r="H145">
            <v>0</v>
          </cell>
          <cell r="I145">
            <v>0</v>
          </cell>
          <cell r="J145">
            <v>0</v>
          </cell>
        </row>
        <row r="146">
          <cell r="A146">
            <v>0</v>
          </cell>
          <cell r="B146">
            <v>0</v>
          </cell>
          <cell r="C146">
            <v>137</v>
          </cell>
          <cell r="D146">
            <v>0</v>
          </cell>
          <cell r="E146" t="str">
            <v>x</v>
          </cell>
          <cell r="F146">
            <v>0</v>
          </cell>
          <cell r="G146">
            <v>0</v>
          </cell>
          <cell r="H146">
            <v>0</v>
          </cell>
          <cell r="I146">
            <v>0</v>
          </cell>
          <cell r="J146">
            <v>0</v>
          </cell>
        </row>
        <row r="147">
          <cell r="A147">
            <v>0</v>
          </cell>
          <cell r="B147">
            <v>0</v>
          </cell>
          <cell r="C147">
            <v>138</v>
          </cell>
          <cell r="D147">
            <v>0</v>
          </cell>
          <cell r="E147" t="str">
            <v>x</v>
          </cell>
          <cell r="F147">
            <v>0</v>
          </cell>
          <cell r="G147">
            <v>0</v>
          </cell>
          <cell r="H147">
            <v>0</v>
          </cell>
          <cell r="I147">
            <v>0</v>
          </cell>
          <cell r="J147">
            <v>0</v>
          </cell>
        </row>
        <row r="148">
          <cell r="A148">
            <v>0</v>
          </cell>
          <cell r="B148">
            <v>0</v>
          </cell>
          <cell r="C148">
            <v>139</v>
          </cell>
          <cell r="D148">
            <v>0</v>
          </cell>
          <cell r="E148" t="str">
            <v>x</v>
          </cell>
          <cell r="F148">
            <v>0</v>
          </cell>
          <cell r="G148">
            <v>0</v>
          </cell>
          <cell r="H148">
            <v>0</v>
          </cell>
          <cell r="I148">
            <v>0</v>
          </cell>
          <cell r="J148">
            <v>0</v>
          </cell>
        </row>
        <row r="149">
          <cell r="A149">
            <v>0</v>
          </cell>
          <cell r="B149">
            <v>0</v>
          </cell>
          <cell r="C149">
            <v>140</v>
          </cell>
          <cell r="D149">
            <v>0</v>
          </cell>
          <cell r="E149" t="str">
            <v>x</v>
          </cell>
          <cell r="F149">
            <v>0</v>
          </cell>
          <cell r="G149">
            <v>0</v>
          </cell>
          <cell r="H149">
            <v>0</v>
          </cell>
          <cell r="I149">
            <v>0</v>
          </cell>
          <cell r="J149">
            <v>0</v>
          </cell>
        </row>
        <row r="150">
          <cell r="A150">
            <v>0</v>
          </cell>
          <cell r="B150">
            <v>0</v>
          </cell>
          <cell r="C150">
            <v>141</v>
          </cell>
          <cell r="D150">
            <v>0</v>
          </cell>
          <cell r="E150" t="str">
            <v>x</v>
          </cell>
          <cell r="F150">
            <v>0</v>
          </cell>
          <cell r="G150">
            <v>0</v>
          </cell>
          <cell r="H150">
            <v>0</v>
          </cell>
          <cell r="I150">
            <v>0</v>
          </cell>
          <cell r="J150">
            <v>0</v>
          </cell>
        </row>
        <row r="151">
          <cell r="A151">
            <v>0</v>
          </cell>
          <cell r="B151">
            <v>0</v>
          </cell>
          <cell r="C151">
            <v>142</v>
          </cell>
          <cell r="D151">
            <v>0</v>
          </cell>
          <cell r="E151" t="str">
            <v>x</v>
          </cell>
          <cell r="F151">
            <v>0</v>
          </cell>
          <cell r="G151">
            <v>0</v>
          </cell>
          <cell r="H151">
            <v>0</v>
          </cell>
          <cell r="I151">
            <v>0</v>
          </cell>
          <cell r="J151">
            <v>0</v>
          </cell>
        </row>
        <row r="152">
          <cell r="A152">
            <v>0</v>
          </cell>
          <cell r="B152">
            <v>0</v>
          </cell>
          <cell r="C152">
            <v>143</v>
          </cell>
          <cell r="D152">
            <v>0</v>
          </cell>
          <cell r="E152" t="str">
            <v>x</v>
          </cell>
          <cell r="F152">
            <v>0</v>
          </cell>
          <cell r="G152">
            <v>0</v>
          </cell>
          <cell r="H152">
            <v>0</v>
          </cell>
          <cell r="I152">
            <v>0</v>
          </cell>
          <cell r="J152">
            <v>0</v>
          </cell>
        </row>
        <row r="153">
          <cell r="A153">
            <v>0</v>
          </cell>
          <cell r="B153">
            <v>0</v>
          </cell>
          <cell r="C153">
            <v>144</v>
          </cell>
          <cell r="D153">
            <v>0</v>
          </cell>
          <cell r="E153" t="str">
            <v>x</v>
          </cell>
          <cell r="F153">
            <v>0</v>
          </cell>
          <cell r="G153">
            <v>0</v>
          </cell>
          <cell r="H153">
            <v>0</v>
          </cell>
          <cell r="I153">
            <v>0</v>
          </cell>
          <cell r="J153">
            <v>0</v>
          </cell>
        </row>
        <row r="154">
          <cell r="A154">
            <v>0</v>
          </cell>
          <cell r="B154">
            <v>0</v>
          </cell>
          <cell r="C154">
            <v>145</v>
          </cell>
          <cell r="D154">
            <v>0</v>
          </cell>
          <cell r="E154" t="str">
            <v>x</v>
          </cell>
          <cell r="F154">
            <v>0</v>
          </cell>
          <cell r="G154">
            <v>0</v>
          </cell>
          <cell r="H154">
            <v>0</v>
          </cell>
          <cell r="I154">
            <v>0</v>
          </cell>
          <cell r="J154">
            <v>0</v>
          </cell>
        </row>
        <row r="155">
          <cell r="A155">
            <v>0</v>
          </cell>
          <cell r="B155">
            <v>0</v>
          </cell>
          <cell r="C155">
            <v>146</v>
          </cell>
          <cell r="D155">
            <v>0</v>
          </cell>
          <cell r="E155" t="str">
            <v>x</v>
          </cell>
          <cell r="F155">
            <v>0</v>
          </cell>
          <cell r="G155">
            <v>0</v>
          </cell>
          <cell r="H155">
            <v>0</v>
          </cell>
          <cell r="I155">
            <v>0</v>
          </cell>
          <cell r="J155">
            <v>0</v>
          </cell>
        </row>
        <row r="156">
          <cell r="A156">
            <v>0</v>
          </cell>
          <cell r="B156">
            <v>0</v>
          </cell>
          <cell r="C156">
            <v>147</v>
          </cell>
          <cell r="D156">
            <v>0</v>
          </cell>
          <cell r="E156" t="str">
            <v>x</v>
          </cell>
          <cell r="F156">
            <v>0</v>
          </cell>
          <cell r="G156">
            <v>0</v>
          </cell>
          <cell r="H156">
            <v>0</v>
          </cell>
          <cell r="I156">
            <v>0</v>
          </cell>
          <cell r="J156">
            <v>0</v>
          </cell>
        </row>
        <row r="157">
          <cell r="A157">
            <v>0</v>
          </cell>
          <cell r="B157">
            <v>0</v>
          </cell>
          <cell r="C157">
            <v>148</v>
          </cell>
          <cell r="D157">
            <v>0</v>
          </cell>
          <cell r="E157" t="str">
            <v>x</v>
          </cell>
          <cell r="F157">
            <v>0</v>
          </cell>
          <cell r="G157">
            <v>0</v>
          </cell>
          <cell r="H157">
            <v>0</v>
          </cell>
          <cell r="I157">
            <v>0</v>
          </cell>
          <cell r="J157">
            <v>0</v>
          </cell>
        </row>
        <row r="158">
          <cell r="A158">
            <v>0</v>
          </cell>
          <cell r="B158">
            <v>0</v>
          </cell>
          <cell r="C158">
            <v>149</v>
          </cell>
          <cell r="D158">
            <v>0</v>
          </cell>
          <cell r="E158" t="str">
            <v>x</v>
          </cell>
          <cell r="F158">
            <v>0</v>
          </cell>
          <cell r="G158">
            <v>0</v>
          </cell>
          <cell r="H158">
            <v>0</v>
          </cell>
          <cell r="I158">
            <v>0</v>
          </cell>
          <cell r="J158">
            <v>0</v>
          </cell>
        </row>
        <row r="159">
          <cell r="A159">
            <v>0</v>
          </cell>
          <cell r="B159">
            <v>0</v>
          </cell>
          <cell r="C159">
            <v>150</v>
          </cell>
          <cell r="D159">
            <v>0</v>
          </cell>
          <cell r="E159" t="str">
            <v>x</v>
          </cell>
          <cell r="F159">
            <v>0</v>
          </cell>
          <cell r="G159">
            <v>0</v>
          </cell>
          <cell r="H159">
            <v>0</v>
          </cell>
          <cell r="I159">
            <v>0</v>
          </cell>
          <cell r="J159">
            <v>0</v>
          </cell>
        </row>
        <row r="160">
          <cell r="A160">
            <v>0</v>
          </cell>
          <cell r="B160">
            <v>0</v>
          </cell>
          <cell r="C160">
            <v>151</v>
          </cell>
          <cell r="D160">
            <v>0</v>
          </cell>
          <cell r="E160" t="str">
            <v>x</v>
          </cell>
          <cell r="F160">
            <v>0</v>
          </cell>
          <cell r="G160">
            <v>0</v>
          </cell>
          <cell r="H160">
            <v>0</v>
          </cell>
          <cell r="I160">
            <v>0</v>
          </cell>
          <cell r="J160">
            <v>0</v>
          </cell>
        </row>
        <row r="161">
          <cell r="A161">
            <v>0</v>
          </cell>
          <cell r="B161">
            <v>0</v>
          </cell>
          <cell r="C161">
            <v>152</v>
          </cell>
          <cell r="D161">
            <v>0</v>
          </cell>
          <cell r="E161" t="str">
            <v>x</v>
          </cell>
          <cell r="F161">
            <v>0</v>
          </cell>
          <cell r="G161">
            <v>0</v>
          </cell>
          <cell r="H161">
            <v>0</v>
          </cell>
          <cell r="I161">
            <v>0</v>
          </cell>
          <cell r="J161">
            <v>0</v>
          </cell>
        </row>
        <row r="162">
          <cell r="A162">
            <v>0</v>
          </cell>
          <cell r="B162">
            <v>0</v>
          </cell>
          <cell r="C162">
            <v>153</v>
          </cell>
          <cell r="D162">
            <v>0</v>
          </cell>
          <cell r="E162" t="str">
            <v>x</v>
          </cell>
          <cell r="F162">
            <v>0</v>
          </cell>
          <cell r="G162">
            <v>0</v>
          </cell>
          <cell r="H162">
            <v>0</v>
          </cell>
          <cell r="I162">
            <v>0</v>
          </cell>
          <cell r="J162">
            <v>0</v>
          </cell>
        </row>
        <row r="163">
          <cell r="A163">
            <v>0</v>
          </cell>
          <cell r="B163">
            <v>0</v>
          </cell>
          <cell r="C163">
            <v>154</v>
          </cell>
          <cell r="D163">
            <v>0</v>
          </cell>
          <cell r="E163" t="str">
            <v>x</v>
          </cell>
          <cell r="F163">
            <v>0</v>
          </cell>
          <cell r="G163">
            <v>0</v>
          </cell>
          <cell r="H163">
            <v>0</v>
          </cell>
          <cell r="I163">
            <v>0</v>
          </cell>
          <cell r="J163">
            <v>0</v>
          </cell>
        </row>
        <row r="164">
          <cell r="A164">
            <v>0</v>
          </cell>
          <cell r="B164">
            <v>0</v>
          </cell>
          <cell r="C164">
            <v>155</v>
          </cell>
          <cell r="D164">
            <v>0</v>
          </cell>
          <cell r="E164" t="str">
            <v>x</v>
          </cell>
          <cell r="F164">
            <v>0</v>
          </cell>
          <cell r="G164">
            <v>0</v>
          </cell>
          <cell r="H164">
            <v>0</v>
          </cell>
          <cell r="I164">
            <v>0</v>
          </cell>
          <cell r="J164">
            <v>0</v>
          </cell>
        </row>
        <row r="165">
          <cell r="A165">
            <v>0</v>
          </cell>
          <cell r="B165">
            <v>0</v>
          </cell>
          <cell r="C165">
            <v>156</v>
          </cell>
          <cell r="D165">
            <v>0</v>
          </cell>
          <cell r="E165" t="str">
            <v>x</v>
          </cell>
          <cell r="F165">
            <v>0</v>
          </cell>
          <cell r="G165">
            <v>0</v>
          </cell>
          <cell r="H165">
            <v>0</v>
          </cell>
          <cell r="I165">
            <v>0</v>
          </cell>
          <cell r="J165">
            <v>0</v>
          </cell>
        </row>
        <row r="166">
          <cell r="A166">
            <v>0</v>
          </cell>
          <cell r="B166">
            <v>0</v>
          </cell>
          <cell r="C166">
            <v>157</v>
          </cell>
          <cell r="D166">
            <v>0</v>
          </cell>
          <cell r="E166" t="str">
            <v>x</v>
          </cell>
          <cell r="F166">
            <v>0</v>
          </cell>
          <cell r="G166">
            <v>0</v>
          </cell>
          <cell r="H166">
            <v>0</v>
          </cell>
          <cell r="I166">
            <v>0</v>
          </cell>
          <cell r="J166">
            <v>0</v>
          </cell>
        </row>
        <row r="167">
          <cell r="A167">
            <v>0</v>
          </cell>
          <cell r="B167">
            <v>0</v>
          </cell>
          <cell r="C167">
            <v>158</v>
          </cell>
          <cell r="D167">
            <v>0</v>
          </cell>
          <cell r="E167" t="str">
            <v>x</v>
          </cell>
          <cell r="F167">
            <v>0</v>
          </cell>
          <cell r="G167">
            <v>0</v>
          </cell>
          <cell r="H167">
            <v>0</v>
          </cell>
          <cell r="I167">
            <v>0</v>
          </cell>
          <cell r="J167">
            <v>0</v>
          </cell>
        </row>
        <row r="168">
          <cell r="A168">
            <v>0</v>
          </cell>
          <cell r="B168">
            <v>0</v>
          </cell>
          <cell r="C168">
            <v>159</v>
          </cell>
          <cell r="D168">
            <v>0</v>
          </cell>
          <cell r="E168" t="str">
            <v>x</v>
          </cell>
          <cell r="F168">
            <v>0</v>
          </cell>
          <cell r="G168">
            <v>0</v>
          </cell>
          <cell r="H168">
            <v>0</v>
          </cell>
          <cell r="I168">
            <v>0</v>
          </cell>
          <cell r="J168">
            <v>0</v>
          </cell>
        </row>
        <row r="169">
          <cell r="A169">
            <v>0</v>
          </cell>
          <cell r="B169">
            <v>0</v>
          </cell>
          <cell r="C169">
            <v>160</v>
          </cell>
          <cell r="D169">
            <v>0</v>
          </cell>
          <cell r="E169" t="str">
            <v>x</v>
          </cell>
          <cell r="F169">
            <v>0</v>
          </cell>
          <cell r="G169">
            <v>0</v>
          </cell>
          <cell r="H169">
            <v>0</v>
          </cell>
          <cell r="I169">
            <v>0</v>
          </cell>
          <cell r="J169">
            <v>0</v>
          </cell>
        </row>
        <row r="170">
          <cell r="A170">
            <v>0</v>
          </cell>
          <cell r="B170">
            <v>0</v>
          </cell>
          <cell r="C170">
            <v>161</v>
          </cell>
          <cell r="D170">
            <v>0</v>
          </cell>
          <cell r="E170" t="str">
            <v>x</v>
          </cell>
          <cell r="F170">
            <v>0</v>
          </cell>
          <cell r="G170">
            <v>0</v>
          </cell>
          <cell r="H170">
            <v>0</v>
          </cell>
          <cell r="I170">
            <v>0</v>
          </cell>
          <cell r="J170">
            <v>0</v>
          </cell>
        </row>
        <row r="171">
          <cell r="A171">
            <v>0</v>
          </cell>
          <cell r="B171">
            <v>0</v>
          </cell>
          <cell r="C171">
            <v>162</v>
          </cell>
          <cell r="D171">
            <v>0</v>
          </cell>
          <cell r="E171" t="str">
            <v>x</v>
          </cell>
          <cell r="F171">
            <v>0</v>
          </cell>
          <cell r="G171">
            <v>0</v>
          </cell>
          <cell r="H171">
            <v>0</v>
          </cell>
          <cell r="I171">
            <v>0</v>
          </cell>
          <cell r="J171">
            <v>0</v>
          </cell>
        </row>
        <row r="172">
          <cell r="A172">
            <v>0</v>
          </cell>
          <cell r="B172">
            <v>0</v>
          </cell>
          <cell r="C172">
            <v>163</v>
          </cell>
          <cell r="D172">
            <v>0</v>
          </cell>
          <cell r="E172" t="str">
            <v>x</v>
          </cell>
          <cell r="F172">
            <v>0</v>
          </cell>
          <cell r="G172">
            <v>0</v>
          </cell>
          <cell r="H172">
            <v>0</v>
          </cell>
          <cell r="I172">
            <v>0</v>
          </cell>
          <cell r="J172">
            <v>0</v>
          </cell>
        </row>
        <row r="173">
          <cell r="A173">
            <v>0</v>
          </cell>
          <cell r="B173">
            <v>0</v>
          </cell>
          <cell r="C173">
            <v>164</v>
          </cell>
          <cell r="D173">
            <v>0</v>
          </cell>
          <cell r="E173" t="str">
            <v>x</v>
          </cell>
          <cell r="F173">
            <v>0</v>
          </cell>
          <cell r="G173">
            <v>0</v>
          </cell>
          <cell r="H173">
            <v>0</v>
          </cell>
          <cell r="I173">
            <v>0</v>
          </cell>
          <cell r="J173">
            <v>0</v>
          </cell>
        </row>
        <row r="174">
          <cell r="A174">
            <v>0</v>
          </cell>
          <cell r="B174">
            <v>0</v>
          </cell>
          <cell r="C174">
            <v>165</v>
          </cell>
          <cell r="D174">
            <v>0</v>
          </cell>
          <cell r="E174" t="str">
            <v>x</v>
          </cell>
          <cell r="F174">
            <v>0</v>
          </cell>
          <cell r="G174">
            <v>0</v>
          </cell>
          <cell r="H174">
            <v>0</v>
          </cell>
          <cell r="I174">
            <v>0</v>
          </cell>
          <cell r="J174">
            <v>0</v>
          </cell>
        </row>
        <row r="175">
          <cell r="A175">
            <v>0</v>
          </cell>
          <cell r="B175">
            <v>0</v>
          </cell>
          <cell r="C175">
            <v>166</v>
          </cell>
          <cell r="D175">
            <v>0</v>
          </cell>
          <cell r="E175" t="str">
            <v>x</v>
          </cell>
          <cell r="F175">
            <v>0</v>
          </cell>
          <cell r="G175">
            <v>0</v>
          </cell>
          <cell r="H175">
            <v>0</v>
          </cell>
          <cell r="I175">
            <v>0</v>
          </cell>
          <cell r="J175">
            <v>0</v>
          </cell>
        </row>
        <row r="176">
          <cell r="A176">
            <v>0</v>
          </cell>
          <cell r="B176">
            <v>0</v>
          </cell>
          <cell r="C176">
            <v>167</v>
          </cell>
          <cell r="D176">
            <v>0</v>
          </cell>
          <cell r="E176" t="str">
            <v>x</v>
          </cell>
          <cell r="F176">
            <v>0</v>
          </cell>
          <cell r="G176">
            <v>0</v>
          </cell>
          <cell r="H176">
            <v>0</v>
          </cell>
          <cell r="I176">
            <v>0</v>
          </cell>
          <cell r="J176">
            <v>0</v>
          </cell>
        </row>
        <row r="177">
          <cell r="A177">
            <v>0</v>
          </cell>
          <cell r="B177">
            <v>0</v>
          </cell>
          <cell r="C177">
            <v>168</v>
          </cell>
          <cell r="D177">
            <v>0</v>
          </cell>
          <cell r="E177" t="str">
            <v>x</v>
          </cell>
          <cell r="F177">
            <v>0</v>
          </cell>
          <cell r="G177">
            <v>0</v>
          </cell>
          <cell r="H177">
            <v>0</v>
          </cell>
          <cell r="I177">
            <v>0</v>
          </cell>
          <cell r="J177">
            <v>0</v>
          </cell>
        </row>
        <row r="178">
          <cell r="A178">
            <v>0</v>
          </cell>
          <cell r="B178">
            <v>0</v>
          </cell>
          <cell r="C178">
            <v>169</v>
          </cell>
          <cell r="D178">
            <v>0</v>
          </cell>
          <cell r="E178" t="str">
            <v>x</v>
          </cell>
          <cell r="F178">
            <v>0</v>
          </cell>
          <cell r="G178">
            <v>0</v>
          </cell>
          <cell r="H178">
            <v>0</v>
          </cell>
          <cell r="I178">
            <v>0</v>
          </cell>
          <cell r="J178">
            <v>0</v>
          </cell>
        </row>
        <row r="179">
          <cell r="A179">
            <v>0</v>
          </cell>
          <cell r="B179">
            <v>0</v>
          </cell>
          <cell r="C179">
            <v>170</v>
          </cell>
          <cell r="D179">
            <v>0</v>
          </cell>
          <cell r="E179" t="str">
            <v>x</v>
          </cell>
          <cell r="F179">
            <v>0</v>
          </cell>
          <cell r="G179">
            <v>0</v>
          </cell>
          <cell r="H179">
            <v>0</v>
          </cell>
          <cell r="I179">
            <v>0</v>
          </cell>
          <cell r="J179">
            <v>0</v>
          </cell>
        </row>
        <row r="180">
          <cell r="A180">
            <v>0</v>
          </cell>
          <cell r="B180">
            <v>0</v>
          </cell>
          <cell r="C180">
            <v>171</v>
          </cell>
          <cell r="D180">
            <v>0</v>
          </cell>
          <cell r="E180" t="str">
            <v>x</v>
          </cell>
          <cell r="F180">
            <v>0</v>
          </cell>
          <cell r="G180">
            <v>0</v>
          </cell>
          <cell r="H180">
            <v>0</v>
          </cell>
          <cell r="I180">
            <v>0</v>
          </cell>
          <cell r="J180">
            <v>0</v>
          </cell>
        </row>
        <row r="181">
          <cell r="A181">
            <v>0</v>
          </cell>
          <cell r="B181">
            <v>0</v>
          </cell>
          <cell r="C181">
            <v>172</v>
          </cell>
          <cell r="D181">
            <v>0</v>
          </cell>
          <cell r="E181" t="str">
            <v>x</v>
          </cell>
          <cell r="F181">
            <v>0</v>
          </cell>
          <cell r="G181">
            <v>0</v>
          </cell>
          <cell r="H181">
            <v>0</v>
          </cell>
          <cell r="I181">
            <v>0</v>
          </cell>
          <cell r="J181">
            <v>0</v>
          </cell>
        </row>
        <row r="182">
          <cell r="A182">
            <v>0</v>
          </cell>
          <cell r="B182">
            <v>0</v>
          </cell>
          <cell r="C182">
            <v>173</v>
          </cell>
          <cell r="D182">
            <v>0</v>
          </cell>
          <cell r="E182" t="str">
            <v>x</v>
          </cell>
          <cell r="F182">
            <v>0</v>
          </cell>
          <cell r="G182">
            <v>0</v>
          </cell>
          <cell r="H182">
            <v>0</v>
          </cell>
          <cell r="I182">
            <v>0</v>
          </cell>
          <cell r="J182">
            <v>0</v>
          </cell>
        </row>
        <row r="183">
          <cell r="A183">
            <v>0</v>
          </cell>
          <cell r="B183">
            <v>0</v>
          </cell>
          <cell r="C183">
            <v>174</v>
          </cell>
          <cell r="D183">
            <v>0</v>
          </cell>
          <cell r="E183" t="str">
            <v>x</v>
          </cell>
          <cell r="F183">
            <v>0</v>
          </cell>
          <cell r="G183">
            <v>0</v>
          </cell>
          <cell r="H183">
            <v>0</v>
          </cell>
          <cell r="I183">
            <v>0</v>
          </cell>
          <cell r="J183">
            <v>0</v>
          </cell>
        </row>
        <row r="184">
          <cell r="A184">
            <v>0</v>
          </cell>
          <cell r="B184">
            <v>0</v>
          </cell>
          <cell r="C184">
            <v>175</v>
          </cell>
          <cell r="D184">
            <v>0</v>
          </cell>
          <cell r="E184" t="str">
            <v>x</v>
          </cell>
          <cell r="F184">
            <v>0</v>
          </cell>
          <cell r="G184">
            <v>0</v>
          </cell>
          <cell r="H184">
            <v>0</v>
          </cell>
          <cell r="I184">
            <v>0</v>
          </cell>
          <cell r="J184">
            <v>0</v>
          </cell>
        </row>
        <row r="185">
          <cell r="A185">
            <v>0</v>
          </cell>
          <cell r="B185">
            <v>0</v>
          </cell>
          <cell r="C185">
            <v>176</v>
          </cell>
          <cell r="D185">
            <v>0</v>
          </cell>
          <cell r="E185" t="str">
            <v>x</v>
          </cell>
          <cell r="F185">
            <v>0</v>
          </cell>
          <cell r="G185">
            <v>0</v>
          </cell>
          <cell r="H185">
            <v>0</v>
          </cell>
          <cell r="I185">
            <v>0</v>
          </cell>
          <cell r="J185">
            <v>0</v>
          </cell>
        </row>
        <row r="186">
          <cell r="A186">
            <v>0</v>
          </cell>
          <cell r="B186">
            <v>0</v>
          </cell>
          <cell r="C186">
            <v>177</v>
          </cell>
          <cell r="D186">
            <v>0</v>
          </cell>
          <cell r="E186" t="str">
            <v>x</v>
          </cell>
          <cell r="F186">
            <v>0</v>
          </cell>
          <cell r="G186">
            <v>0</v>
          </cell>
          <cell r="H186">
            <v>0</v>
          </cell>
          <cell r="I186">
            <v>0</v>
          </cell>
          <cell r="J186">
            <v>0</v>
          </cell>
        </row>
        <row r="187">
          <cell r="A187">
            <v>0</v>
          </cell>
          <cell r="B187">
            <v>0</v>
          </cell>
          <cell r="C187">
            <v>178</v>
          </cell>
          <cell r="D187">
            <v>0</v>
          </cell>
          <cell r="E187" t="str">
            <v>x</v>
          </cell>
          <cell r="F187">
            <v>0</v>
          </cell>
          <cell r="G187">
            <v>0</v>
          </cell>
          <cell r="H187">
            <v>0</v>
          </cell>
          <cell r="I187">
            <v>0</v>
          </cell>
          <cell r="J187">
            <v>0</v>
          </cell>
        </row>
        <row r="188">
          <cell r="A188">
            <v>0</v>
          </cell>
          <cell r="B188">
            <v>0</v>
          </cell>
          <cell r="C188">
            <v>179</v>
          </cell>
          <cell r="D188">
            <v>0</v>
          </cell>
          <cell r="E188" t="str">
            <v>x</v>
          </cell>
          <cell r="F188">
            <v>0</v>
          </cell>
          <cell r="G188">
            <v>0</v>
          </cell>
          <cell r="H188">
            <v>0</v>
          </cell>
          <cell r="I188">
            <v>0</v>
          </cell>
          <cell r="J188">
            <v>0</v>
          </cell>
        </row>
        <row r="189">
          <cell r="A189">
            <v>0</v>
          </cell>
          <cell r="B189">
            <v>0</v>
          </cell>
          <cell r="C189">
            <v>180</v>
          </cell>
          <cell r="D189">
            <v>0</v>
          </cell>
          <cell r="E189" t="str">
            <v>x</v>
          </cell>
          <cell r="F189">
            <v>0</v>
          </cell>
          <cell r="G189">
            <v>0</v>
          </cell>
          <cell r="H189">
            <v>0</v>
          </cell>
          <cell r="I189">
            <v>0</v>
          </cell>
          <cell r="J189">
            <v>0</v>
          </cell>
        </row>
        <row r="190">
          <cell r="A190">
            <v>0</v>
          </cell>
          <cell r="B190">
            <v>0</v>
          </cell>
          <cell r="C190">
            <v>181</v>
          </cell>
          <cell r="D190">
            <v>0</v>
          </cell>
          <cell r="E190" t="str">
            <v>x</v>
          </cell>
          <cell r="F190">
            <v>0</v>
          </cell>
          <cell r="G190">
            <v>0</v>
          </cell>
          <cell r="H190">
            <v>0</v>
          </cell>
          <cell r="I190">
            <v>0</v>
          </cell>
          <cell r="J190">
            <v>0</v>
          </cell>
        </row>
        <row r="191">
          <cell r="A191">
            <v>0</v>
          </cell>
          <cell r="B191">
            <v>0</v>
          </cell>
          <cell r="C191">
            <v>182</v>
          </cell>
          <cell r="D191">
            <v>0</v>
          </cell>
          <cell r="E191" t="str">
            <v>x</v>
          </cell>
          <cell r="F191">
            <v>0</v>
          </cell>
          <cell r="G191">
            <v>0</v>
          </cell>
          <cell r="H191">
            <v>0</v>
          </cell>
          <cell r="I191">
            <v>0</v>
          </cell>
          <cell r="J191">
            <v>0</v>
          </cell>
        </row>
        <row r="192">
          <cell r="A192">
            <v>0</v>
          </cell>
          <cell r="B192">
            <v>0</v>
          </cell>
          <cell r="C192">
            <v>183</v>
          </cell>
          <cell r="D192">
            <v>0</v>
          </cell>
          <cell r="E192" t="str">
            <v>x</v>
          </cell>
          <cell r="F192">
            <v>0</v>
          </cell>
          <cell r="G192">
            <v>0</v>
          </cell>
          <cell r="H192">
            <v>0</v>
          </cell>
          <cell r="I192">
            <v>0</v>
          </cell>
          <cell r="J192">
            <v>0</v>
          </cell>
        </row>
        <row r="193">
          <cell r="A193">
            <v>0</v>
          </cell>
          <cell r="B193">
            <v>0</v>
          </cell>
          <cell r="C193">
            <v>184</v>
          </cell>
          <cell r="D193">
            <v>0</v>
          </cell>
          <cell r="E193" t="str">
            <v>x</v>
          </cell>
          <cell r="F193">
            <v>0</v>
          </cell>
          <cell r="G193">
            <v>0</v>
          </cell>
          <cell r="H193">
            <v>0</v>
          </cell>
          <cell r="I193">
            <v>0</v>
          </cell>
          <cell r="J193">
            <v>0</v>
          </cell>
        </row>
        <row r="194">
          <cell r="A194">
            <v>0</v>
          </cell>
          <cell r="B194">
            <v>0</v>
          </cell>
          <cell r="C194">
            <v>185</v>
          </cell>
          <cell r="D194">
            <v>0</v>
          </cell>
          <cell r="E194" t="str">
            <v>x</v>
          </cell>
          <cell r="F194">
            <v>0</v>
          </cell>
          <cell r="G194">
            <v>0</v>
          </cell>
          <cell r="H194">
            <v>0</v>
          </cell>
          <cell r="I194">
            <v>0</v>
          </cell>
          <cell r="J194">
            <v>0</v>
          </cell>
        </row>
        <row r="195">
          <cell r="A195">
            <v>0</v>
          </cell>
          <cell r="B195">
            <v>0</v>
          </cell>
          <cell r="C195">
            <v>186</v>
          </cell>
          <cell r="D195">
            <v>0</v>
          </cell>
          <cell r="E195" t="str">
            <v>x</v>
          </cell>
          <cell r="F195">
            <v>0</v>
          </cell>
          <cell r="G195">
            <v>0</v>
          </cell>
          <cell r="H195">
            <v>0</v>
          </cell>
          <cell r="I195">
            <v>0</v>
          </cell>
          <cell r="J195">
            <v>0</v>
          </cell>
        </row>
        <row r="196">
          <cell r="A196">
            <v>0</v>
          </cell>
          <cell r="B196">
            <v>0</v>
          </cell>
          <cell r="C196">
            <v>187</v>
          </cell>
          <cell r="D196">
            <v>0</v>
          </cell>
          <cell r="E196" t="str">
            <v>x</v>
          </cell>
          <cell r="F196">
            <v>0</v>
          </cell>
          <cell r="G196">
            <v>0</v>
          </cell>
          <cell r="H196">
            <v>0</v>
          </cell>
          <cell r="I196">
            <v>0</v>
          </cell>
          <cell r="J196">
            <v>0</v>
          </cell>
        </row>
        <row r="197">
          <cell r="A197">
            <v>0</v>
          </cell>
          <cell r="B197">
            <v>0</v>
          </cell>
          <cell r="C197">
            <v>188</v>
          </cell>
          <cell r="D197">
            <v>0</v>
          </cell>
          <cell r="E197" t="str">
            <v>x</v>
          </cell>
          <cell r="F197">
            <v>0</v>
          </cell>
          <cell r="G197">
            <v>0</v>
          </cell>
          <cell r="H197">
            <v>0</v>
          </cell>
          <cell r="I197">
            <v>0</v>
          </cell>
          <cell r="J197">
            <v>0</v>
          </cell>
        </row>
        <row r="198">
          <cell r="A198">
            <v>0</v>
          </cell>
          <cell r="B198">
            <v>0</v>
          </cell>
          <cell r="C198">
            <v>189</v>
          </cell>
          <cell r="D198">
            <v>0</v>
          </cell>
          <cell r="E198" t="str">
            <v>x</v>
          </cell>
          <cell r="F198">
            <v>0</v>
          </cell>
          <cell r="G198">
            <v>0</v>
          </cell>
          <cell r="H198">
            <v>0</v>
          </cell>
          <cell r="I198">
            <v>0</v>
          </cell>
          <cell r="J198">
            <v>0</v>
          </cell>
        </row>
        <row r="199">
          <cell r="A199">
            <v>0</v>
          </cell>
          <cell r="B199">
            <v>0</v>
          </cell>
          <cell r="C199">
            <v>190</v>
          </cell>
          <cell r="D199">
            <v>0</v>
          </cell>
          <cell r="E199" t="str">
            <v>x</v>
          </cell>
          <cell r="F199">
            <v>0</v>
          </cell>
          <cell r="G199">
            <v>0</v>
          </cell>
          <cell r="H199">
            <v>0</v>
          </cell>
          <cell r="I199">
            <v>0</v>
          </cell>
          <cell r="J199">
            <v>0</v>
          </cell>
        </row>
        <row r="200">
          <cell r="A200">
            <v>0</v>
          </cell>
          <cell r="B200">
            <v>0</v>
          </cell>
          <cell r="C200">
            <v>191</v>
          </cell>
          <cell r="D200">
            <v>0</v>
          </cell>
          <cell r="E200" t="str">
            <v>x</v>
          </cell>
          <cell r="F200">
            <v>0</v>
          </cell>
          <cell r="G200">
            <v>0</v>
          </cell>
          <cell r="H200">
            <v>0</v>
          </cell>
          <cell r="I200">
            <v>0</v>
          </cell>
          <cell r="J200">
            <v>0</v>
          </cell>
        </row>
        <row r="201">
          <cell r="A201">
            <v>0</v>
          </cell>
          <cell r="B201">
            <v>0</v>
          </cell>
          <cell r="C201">
            <v>192</v>
          </cell>
          <cell r="D201">
            <v>0</v>
          </cell>
          <cell r="E201" t="str">
            <v>x</v>
          </cell>
          <cell r="F201">
            <v>0</v>
          </cell>
          <cell r="G201">
            <v>0</v>
          </cell>
          <cell r="H201">
            <v>0</v>
          </cell>
          <cell r="I201">
            <v>0</v>
          </cell>
          <cell r="J201">
            <v>0</v>
          </cell>
        </row>
        <row r="202">
          <cell r="A202">
            <v>0</v>
          </cell>
          <cell r="B202">
            <v>0</v>
          </cell>
          <cell r="C202">
            <v>193</v>
          </cell>
          <cell r="D202">
            <v>0</v>
          </cell>
          <cell r="E202" t="str">
            <v>x</v>
          </cell>
          <cell r="F202">
            <v>0</v>
          </cell>
          <cell r="G202">
            <v>0</v>
          </cell>
          <cell r="H202">
            <v>0</v>
          </cell>
          <cell r="I202">
            <v>0</v>
          </cell>
          <cell r="J202">
            <v>0</v>
          </cell>
        </row>
        <row r="203">
          <cell r="A203">
            <v>0</v>
          </cell>
          <cell r="B203">
            <v>0</v>
          </cell>
          <cell r="C203">
            <v>194</v>
          </cell>
          <cell r="D203">
            <v>0</v>
          </cell>
          <cell r="E203" t="str">
            <v>x</v>
          </cell>
          <cell r="F203">
            <v>0</v>
          </cell>
          <cell r="G203">
            <v>0</v>
          </cell>
          <cell r="H203">
            <v>0</v>
          </cell>
          <cell r="I203">
            <v>0</v>
          </cell>
          <cell r="J203">
            <v>0</v>
          </cell>
        </row>
        <row r="204">
          <cell r="A204">
            <v>0</v>
          </cell>
          <cell r="B204">
            <v>0</v>
          </cell>
          <cell r="C204">
            <v>195</v>
          </cell>
          <cell r="D204">
            <v>0</v>
          </cell>
          <cell r="E204" t="str">
            <v>x</v>
          </cell>
          <cell r="F204">
            <v>0</v>
          </cell>
          <cell r="G204">
            <v>0</v>
          </cell>
          <cell r="H204">
            <v>0</v>
          </cell>
          <cell r="I204">
            <v>0</v>
          </cell>
          <cell r="J204">
            <v>0</v>
          </cell>
        </row>
        <row r="205">
          <cell r="A205">
            <v>0</v>
          </cell>
          <cell r="B205">
            <v>0</v>
          </cell>
          <cell r="C205">
            <v>196</v>
          </cell>
          <cell r="D205">
            <v>0</v>
          </cell>
          <cell r="E205" t="str">
            <v>x</v>
          </cell>
          <cell r="F205">
            <v>0</v>
          </cell>
          <cell r="G205">
            <v>0</v>
          </cell>
          <cell r="H205">
            <v>0</v>
          </cell>
          <cell r="I205">
            <v>0</v>
          </cell>
          <cell r="J205">
            <v>0</v>
          </cell>
        </row>
        <row r="206">
          <cell r="A206">
            <v>0</v>
          </cell>
          <cell r="B206">
            <v>0</v>
          </cell>
          <cell r="C206">
            <v>197</v>
          </cell>
          <cell r="D206">
            <v>0</v>
          </cell>
          <cell r="E206" t="str">
            <v>x</v>
          </cell>
          <cell r="F206">
            <v>0</v>
          </cell>
          <cell r="G206">
            <v>0</v>
          </cell>
          <cell r="H206">
            <v>0</v>
          </cell>
          <cell r="I206">
            <v>0</v>
          </cell>
          <cell r="J206">
            <v>0</v>
          </cell>
        </row>
        <row r="207">
          <cell r="A207">
            <v>0</v>
          </cell>
          <cell r="B207">
            <v>0</v>
          </cell>
          <cell r="C207">
            <v>198</v>
          </cell>
          <cell r="D207">
            <v>0</v>
          </cell>
          <cell r="E207" t="str">
            <v>x</v>
          </cell>
          <cell r="F207">
            <v>0</v>
          </cell>
          <cell r="G207">
            <v>0</v>
          </cell>
          <cell r="H207">
            <v>0</v>
          </cell>
          <cell r="I207">
            <v>0</v>
          </cell>
          <cell r="J207">
            <v>0</v>
          </cell>
        </row>
        <row r="208">
          <cell r="A208">
            <v>0</v>
          </cell>
          <cell r="B208">
            <v>0</v>
          </cell>
          <cell r="C208">
            <v>199</v>
          </cell>
          <cell r="D208">
            <v>0</v>
          </cell>
          <cell r="E208" t="str">
            <v>x</v>
          </cell>
          <cell r="F208">
            <v>0</v>
          </cell>
          <cell r="G208">
            <v>0</v>
          </cell>
          <cell r="H208">
            <v>0</v>
          </cell>
          <cell r="I208">
            <v>0</v>
          </cell>
          <cell r="J208">
            <v>0</v>
          </cell>
        </row>
        <row r="209">
          <cell r="A209">
            <v>0</v>
          </cell>
          <cell r="B209">
            <v>0</v>
          </cell>
          <cell r="C209">
            <v>200</v>
          </cell>
          <cell r="D209">
            <v>0</v>
          </cell>
          <cell r="E209" t="str">
            <v>x</v>
          </cell>
          <cell r="F209">
            <v>0</v>
          </cell>
          <cell r="G209">
            <v>0</v>
          </cell>
          <cell r="H209">
            <v>0</v>
          </cell>
          <cell r="I209">
            <v>0</v>
          </cell>
          <cell r="J209">
            <v>0</v>
          </cell>
        </row>
        <row r="210">
          <cell r="A210">
            <v>0</v>
          </cell>
          <cell r="B210">
            <v>0</v>
          </cell>
          <cell r="C210">
            <v>201</v>
          </cell>
          <cell r="D210">
            <v>0</v>
          </cell>
          <cell r="E210" t="str">
            <v>x</v>
          </cell>
          <cell r="F210">
            <v>0</v>
          </cell>
          <cell r="G210">
            <v>0</v>
          </cell>
          <cell r="H210">
            <v>0</v>
          </cell>
          <cell r="I210">
            <v>0</v>
          </cell>
          <cell r="J210">
            <v>0</v>
          </cell>
        </row>
        <row r="211">
          <cell r="A211">
            <v>0</v>
          </cell>
          <cell r="B211">
            <v>0</v>
          </cell>
          <cell r="C211">
            <v>202</v>
          </cell>
          <cell r="D211">
            <v>0</v>
          </cell>
          <cell r="E211" t="str">
            <v>x</v>
          </cell>
          <cell r="F211">
            <v>0</v>
          </cell>
          <cell r="G211">
            <v>0</v>
          </cell>
          <cell r="H211">
            <v>0</v>
          </cell>
          <cell r="I211">
            <v>0</v>
          </cell>
          <cell r="J211">
            <v>0</v>
          </cell>
        </row>
        <row r="212">
          <cell r="A212">
            <v>0</v>
          </cell>
          <cell r="B212">
            <v>0</v>
          </cell>
          <cell r="C212">
            <v>203</v>
          </cell>
          <cell r="D212">
            <v>0</v>
          </cell>
          <cell r="E212" t="str">
            <v>x</v>
          </cell>
          <cell r="F212">
            <v>0</v>
          </cell>
          <cell r="G212">
            <v>0</v>
          </cell>
          <cell r="H212">
            <v>0</v>
          </cell>
          <cell r="I212">
            <v>0</v>
          </cell>
          <cell r="J212">
            <v>0</v>
          </cell>
        </row>
        <row r="213">
          <cell r="A213">
            <v>0</v>
          </cell>
          <cell r="B213">
            <v>0</v>
          </cell>
          <cell r="C213">
            <v>204</v>
          </cell>
          <cell r="D213">
            <v>0</v>
          </cell>
          <cell r="E213" t="str">
            <v>x</v>
          </cell>
          <cell r="F213">
            <v>0</v>
          </cell>
          <cell r="G213">
            <v>0</v>
          </cell>
          <cell r="H213">
            <v>0</v>
          </cell>
          <cell r="I213">
            <v>0</v>
          </cell>
          <cell r="J213">
            <v>0</v>
          </cell>
        </row>
        <row r="214">
          <cell r="A214">
            <v>0</v>
          </cell>
          <cell r="B214">
            <v>0</v>
          </cell>
          <cell r="C214">
            <v>205</v>
          </cell>
          <cell r="D214">
            <v>0</v>
          </cell>
          <cell r="E214" t="str">
            <v>x</v>
          </cell>
          <cell r="F214">
            <v>0</v>
          </cell>
          <cell r="G214">
            <v>0</v>
          </cell>
          <cell r="H214">
            <v>0</v>
          </cell>
          <cell r="I214">
            <v>0</v>
          </cell>
          <cell r="J214">
            <v>0</v>
          </cell>
        </row>
        <row r="215">
          <cell r="A215">
            <v>0</v>
          </cell>
          <cell r="B215">
            <v>0</v>
          </cell>
          <cell r="C215">
            <v>206</v>
          </cell>
          <cell r="D215">
            <v>0</v>
          </cell>
          <cell r="E215" t="str">
            <v>x</v>
          </cell>
          <cell r="F215">
            <v>0</v>
          </cell>
          <cell r="G215">
            <v>0</v>
          </cell>
          <cell r="H215">
            <v>0</v>
          </cell>
          <cell r="I215">
            <v>0</v>
          </cell>
          <cell r="J215">
            <v>0</v>
          </cell>
        </row>
        <row r="216">
          <cell r="A216">
            <v>0</v>
          </cell>
          <cell r="B216">
            <v>0</v>
          </cell>
          <cell r="C216">
            <v>207</v>
          </cell>
          <cell r="D216">
            <v>0</v>
          </cell>
          <cell r="E216" t="str">
            <v>x</v>
          </cell>
          <cell r="F216">
            <v>0</v>
          </cell>
          <cell r="G216">
            <v>0</v>
          </cell>
          <cell r="H216">
            <v>0</v>
          </cell>
          <cell r="I216">
            <v>0</v>
          </cell>
          <cell r="J216">
            <v>0</v>
          </cell>
        </row>
        <row r="217">
          <cell r="A217">
            <v>0</v>
          </cell>
          <cell r="B217">
            <v>0</v>
          </cell>
          <cell r="C217">
            <v>208</v>
          </cell>
          <cell r="D217">
            <v>0</v>
          </cell>
          <cell r="E217" t="str">
            <v>x</v>
          </cell>
          <cell r="F217">
            <v>0</v>
          </cell>
          <cell r="G217">
            <v>0</v>
          </cell>
          <cell r="H217">
            <v>0</v>
          </cell>
          <cell r="I217">
            <v>0</v>
          </cell>
          <cell r="J217">
            <v>0</v>
          </cell>
        </row>
        <row r="218">
          <cell r="A218">
            <v>0</v>
          </cell>
          <cell r="B218">
            <v>0</v>
          </cell>
          <cell r="C218">
            <v>209</v>
          </cell>
          <cell r="D218">
            <v>0</v>
          </cell>
          <cell r="E218" t="str">
            <v>x</v>
          </cell>
          <cell r="F218">
            <v>0</v>
          </cell>
          <cell r="G218">
            <v>0</v>
          </cell>
          <cell r="H218">
            <v>0</v>
          </cell>
          <cell r="I218">
            <v>0</v>
          </cell>
          <cell r="J218">
            <v>0</v>
          </cell>
        </row>
        <row r="219">
          <cell r="A219">
            <v>0</v>
          </cell>
          <cell r="B219">
            <v>0</v>
          </cell>
          <cell r="C219">
            <v>210</v>
          </cell>
          <cell r="D219">
            <v>0</v>
          </cell>
          <cell r="E219" t="str">
            <v>x</v>
          </cell>
          <cell r="F219">
            <v>0</v>
          </cell>
          <cell r="G219">
            <v>0</v>
          </cell>
          <cell r="H219">
            <v>0</v>
          </cell>
          <cell r="I219">
            <v>0</v>
          </cell>
          <cell r="J219">
            <v>0</v>
          </cell>
        </row>
        <row r="220">
          <cell r="A220">
            <v>0</v>
          </cell>
          <cell r="B220">
            <v>0</v>
          </cell>
          <cell r="C220">
            <v>211</v>
          </cell>
          <cell r="D220">
            <v>0</v>
          </cell>
          <cell r="E220" t="str">
            <v>x</v>
          </cell>
          <cell r="F220">
            <v>0</v>
          </cell>
          <cell r="G220">
            <v>0</v>
          </cell>
          <cell r="H220">
            <v>0</v>
          </cell>
          <cell r="I220">
            <v>0</v>
          </cell>
          <cell r="J220">
            <v>0</v>
          </cell>
        </row>
        <row r="221">
          <cell r="A221">
            <v>0</v>
          </cell>
          <cell r="B221">
            <v>0</v>
          </cell>
          <cell r="C221">
            <v>212</v>
          </cell>
          <cell r="D221">
            <v>0</v>
          </cell>
          <cell r="E221" t="str">
            <v>x</v>
          </cell>
          <cell r="F221">
            <v>0</v>
          </cell>
          <cell r="G221">
            <v>0</v>
          </cell>
          <cell r="H221">
            <v>0</v>
          </cell>
          <cell r="I221">
            <v>0</v>
          </cell>
          <cell r="J221">
            <v>0</v>
          </cell>
        </row>
        <row r="222">
          <cell r="A222">
            <v>0</v>
          </cell>
          <cell r="B222">
            <v>0</v>
          </cell>
          <cell r="C222">
            <v>213</v>
          </cell>
          <cell r="D222">
            <v>0</v>
          </cell>
          <cell r="E222" t="str">
            <v>x</v>
          </cell>
          <cell r="F222">
            <v>0</v>
          </cell>
          <cell r="G222">
            <v>0</v>
          </cell>
          <cell r="H222">
            <v>0</v>
          </cell>
          <cell r="I222">
            <v>0</v>
          </cell>
          <cell r="J222">
            <v>0</v>
          </cell>
        </row>
        <row r="223">
          <cell r="A223">
            <v>0</v>
          </cell>
          <cell r="B223">
            <v>0</v>
          </cell>
          <cell r="C223">
            <v>214</v>
          </cell>
          <cell r="D223">
            <v>0</v>
          </cell>
          <cell r="E223" t="str">
            <v>x</v>
          </cell>
          <cell r="F223">
            <v>0</v>
          </cell>
          <cell r="G223">
            <v>0</v>
          </cell>
          <cell r="H223">
            <v>0</v>
          </cell>
          <cell r="I223">
            <v>0</v>
          </cell>
          <cell r="J223">
            <v>0</v>
          </cell>
        </row>
        <row r="224">
          <cell r="A224">
            <v>0</v>
          </cell>
          <cell r="B224">
            <v>0</v>
          </cell>
          <cell r="C224">
            <v>215</v>
          </cell>
          <cell r="D224">
            <v>0</v>
          </cell>
          <cell r="E224" t="str">
            <v>x</v>
          </cell>
          <cell r="F224">
            <v>0</v>
          </cell>
          <cell r="G224">
            <v>0</v>
          </cell>
          <cell r="H224">
            <v>0</v>
          </cell>
          <cell r="I224">
            <v>0</v>
          </cell>
          <cell r="J224">
            <v>0</v>
          </cell>
        </row>
        <row r="225">
          <cell r="A225">
            <v>0</v>
          </cell>
          <cell r="B225">
            <v>0</v>
          </cell>
          <cell r="C225">
            <v>216</v>
          </cell>
          <cell r="D225">
            <v>0</v>
          </cell>
          <cell r="E225" t="str">
            <v>x</v>
          </cell>
          <cell r="F225">
            <v>0</v>
          </cell>
          <cell r="G225">
            <v>0</v>
          </cell>
          <cell r="H225">
            <v>0</v>
          </cell>
          <cell r="I225">
            <v>0</v>
          </cell>
          <cell r="J225">
            <v>0</v>
          </cell>
        </row>
        <row r="226">
          <cell r="A226">
            <v>0</v>
          </cell>
          <cell r="B226">
            <v>0</v>
          </cell>
          <cell r="C226">
            <v>217</v>
          </cell>
          <cell r="D226">
            <v>0</v>
          </cell>
          <cell r="E226" t="str">
            <v>x</v>
          </cell>
          <cell r="F226">
            <v>0</v>
          </cell>
          <cell r="G226">
            <v>0</v>
          </cell>
          <cell r="H226">
            <v>0</v>
          </cell>
          <cell r="I226">
            <v>0</v>
          </cell>
          <cell r="J226">
            <v>0</v>
          </cell>
        </row>
        <row r="227">
          <cell r="A227">
            <v>0</v>
          </cell>
          <cell r="B227">
            <v>0</v>
          </cell>
          <cell r="C227">
            <v>218</v>
          </cell>
          <cell r="D227">
            <v>0</v>
          </cell>
          <cell r="E227" t="str">
            <v>x</v>
          </cell>
          <cell r="F227">
            <v>0</v>
          </cell>
          <cell r="G227">
            <v>0</v>
          </cell>
          <cell r="H227">
            <v>0</v>
          </cell>
          <cell r="I227">
            <v>0</v>
          </cell>
          <cell r="J227">
            <v>0</v>
          </cell>
        </row>
        <row r="228">
          <cell r="A228">
            <v>0</v>
          </cell>
          <cell r="B228">
            <v>0</v>
          </cell>
          <cell r="C228">
            <v>219</v>
          </cell>
          <cell r="D228">
            <v>0</v>
          </cell>
          <cell r="E228" t="str">
            <v>x</v>
          </cell>
          <cell r="F228">
            <v>0</v>
          </cell>
          <cell r="G228">
            <v>0</v>
          </cell>
          <cell r="H228">
            <v>0</v>
          </cell>
          <cell r="I228">
            <v>0</v>
          </cell>
          <cell r="J228">
            <v>0</v>
          </cell>
        </row>
        <row r="229">
          <cell r="A229">
            <v>0</v>
          </cell>
          <cell r="B229">
            <v>0</v>
          </cell>
          <cell r="C229">
            <v>220</v>
          </cell>
          <cell r="D229">
            <v>0</v>
          </cell>
          <cell r="E229" t="str">
            <v>x</v>
          </cell>
          <cell r="F229">
            <v>0</v>
          </cell>
          <cell r="G229">
            <v>0</v>
          </cell>
          <cell r="H229">
            <v>0</v>
          </cell>
          <cell r="I229">
            <v>0</v>
          </cell>
          <cell r="J229">
            <v>0</v>
          </cell>
        </row>
        <row r="230">
          <cell r="A230">
            <v>0</v>
          </cell>
          <cell r="B230">
            <v>0</v>
          </cell>
          <cell r="C230">
            <v>221</v>
          </cell>
          <cell r="D230">
            <v>0</v>
          </cell>
          <cell r="E230" t="str">
            <v>x</v>
          </cell>
          <cell r="F230">
            <v>0</v>
          </cell>
          <cell r="G230">
            <v>0</v>
          </cell>
          <cell r="H230">
            <v>0</v>
          </cell>
          <cell r="I230">
            <v>0</v>
          </cell>
          <cell r="J230">
            <v>0</v>
          </cell>
        </row>
        <row r="231">
          <cell r="A231">
            <v>0</v>
          </cell>
          <cell r="B231">
            <v>0</v>
          </cell>
          <cell r="C231">
            <v>222</v>
          </cell>
          <cell r="D231">
            <v>0</v>
          </cell>
          <cell r="E231" t="str">
            <v>x</v>
          </cell>
          <cell r="F231">
            <v>0</v>
          </cell>
          <cell r="G231">
            <v>0</v>
          </cell>
          <cell r="H231">
            <v>0</v>
          </cell>
          <cell r="I231">
            <v>0</v>
          </cell>
          <cell r="J231">
            <v>0</v>
          </cell>
        </row>
        <row r="232">
          <cell r="A232">
            <v>0</v>
          </cell>
          <cell r="B232">
            <v>0</v>
          </cell>
          <cell r="C232">
            <v>223</v>
          </cell>
          <cell r="D232">
            <v>0</v>
          </cell>
          <cell r="E232" t="str">
            <v>x</v>
          </cell>
          <cell r="F232">
            <v>0</v>
          </cell>
          <cell r="G232">
            <v>0</v>
          </cell>
          <cell r="H232">
            <v>0</v>
          </cell>
          <cell r="I232">
            <v>0</v>
          </cell>
          <cell r="J232">
            <v>0</v>
          </cell>
        </row>
        <row r="233">
          <cell r="A233">
            <v>0</v>
          </cell>
          <cell r="B233">
            <v>0</v>
          </cell>
          <cell r="C233">
            <v>224</v>
          </cell>
          <cell r="D233">
            <v>0</v>
          </cell>
          <cell r="E233" t="str">
            <v>x</v>
          </cell>
          <cell r="F233">
            <v>0</v>
          </cell>
          <cell r="G233">
            <v>0</v>
          </cell>
          <cell r="H233">
            <v>0</v>
          </cell>
          <cell r="I233">
            <v>0</v>
          </cell>
          <cell r="J233">
            <v>0</v>
          </cell>
        </row>
        <row r="234">
          <cell r="A234">
            <v>0</v>
          </cell>
          <cell r="B234">
            <v>0</v>
          </cell>
          <cell r="C234">
            <v>225</v>
          </cell>
          <cell r="D234">
            <v>0</v>
          </cell>
          <cell r="E234" t="str">
            <v>x</v>
          </cell>
          <cell r="F234">
            <v>0</v>
          </cell>
          <cell r="G234">
            <v>0</v>
          </cell>
          <cell r="H234">
            <v>0</v>
          </cell>
          <cell r="I234">
            <v>0</v>
          </cell>
          <cell r="J234">
            <v>0</v>
          </cell>
        </row>
        <row r="235">
          <cell r="A235">
            <v>0</v>
          </cell>
          <cell r="B235">
            <v>0</v>
          </cell>
          <cell r="C235">
            <v>226</v>
          </cell>
          <cell r="D235">
            <v>0</v>
          </cell>
          <cell r="E235" t="str">
            <v>x</v>
          </cell>
          <cell r="F235">
            <v>0</v>
          </cell>
          <cell r="G235">
            <v>0</v>
          </cell>
          <cell r="H235">
            <v>0</v>
          </cell>
          <cell r="I235">
            <v>0</v>
          </cell>
          <cell r="J235">
            <v>0</v>
          </cell>
        </row>
        <row r="236">
          <cell r="A236">
            <v>0</v>
          </cell>
          <cell r="B236">
            <v>0</v>
          </cell>
          <cell r="C236">
            <v>227</v>
          </cell>
          <cell r="D236">
            <v>0</v>
          </cell>
          <cell r="E236" t="str">
            <v>x</v>
          </cell>
          <cell r="F236">
            <v>0</v>
          </cell>
          <cell r="G236">
            <v>0</v>
          </cell>
          <cell r="H236">
            <v>0</v>
          </cell>
          <cell r="I236">
            <v>0</v>
          </cell>
          <cell r="J236">
            <v>0</v>
          </cell>
        </row>
        <row r="237">
          <cell r="A237">
            <v>0</v>
          </cell>
          <cell r="B237">
            <v>0</v>
          </cell>
          <cell r="C237">
            <v>228</v>
          </cell>
          <cell r="D237">
            <v>0</v>
          </cell>
          <cell r="E237" t="str">
            <v>x</v>
          </cell>
          <cell r="F237">
            <v>0</v>
          </cell>
          <cell r="G237">
            <v>0</v>
          </cell>
          <cell r="H237">
            <v>0</v>
          </cell>
          <cell r="I237">
            <v>0</v>
          </cell>
          <cell r="J237">
            <v>0</v>
          </cell>
        </row>
        <row r="238">
          <cell r="A238">
            <v>0</v>
          </cell>
          <cell r="B238">
            <v>0</v>
          </cell>
          <cell r="C238">
            <v>229</v>
          </cell>
          <cell r="D238">
            <v>0</v>
          </cell>
          <cell r="E238" t="str">
            <v>x</v>
          </cell>
          <cell r="F238">
            <v>0</v>
          </cell>
          <cell r="G238">
            <v>0</v>
          </cell>
          <cell r="H238">
            <v>0</v>
          </cell>
          <cell r="I238">
            <v>0</v>
          </cell>
          <cell r="J238">
            <v>0</v>
          </cell>
        </row>
        <row r="239">
          <cell r="A239">
            <v>0</v>
          </cell>
          <cell r="B239">
            <v>0</v>
          </cell>
          <cell r="C239">
            <v>230</v>
          </cell>
          <cell r="D239">
            <v>0</v>
          </cell>
          <cell r="E239" t="str">
            <v>x</v>
          </cell>
          <cell r="F239">
            <v>0</v>
          </cell>
          <cell r="G239">
            <v>0</v>
          </cell>
          <cell r="H239">
            <v>0</v>
          </cell>
          <cell r="I239">
            <v>0</v>
          </cell>
          <cell r="J239">
            <v>0</v>
          </cell>
        </row>
        <row r="240">
          <cell r="A240">
            <v>0</v>
          </cell>
          <cell r="B240">
            <v>0</v>
          </cell>
          <cell r="C240">
            <v>231</v>
          </cell>
          <cell r="D240">
            <v>0</v>
          </cell>
          <cell r="E240" t="str">
            <v>x</v>
          </cell>
          <cell r="F240">
            <v>0</v>
          </cell>
          <cell r="G240">
            <v>0</v>
          </cell>
          <cell r="H240">
            <v>0</v>
          </cell>
          <cell r="I240">
            <v>0</v>
          </cell>
          <cell r="J240">
            <v>0</v>
          </cell>
        </row>
        <row r="241">
          <cell r="A241">
            <v>0</v>
          </cell>
          <cell r="B241">
            <v>0</v>
          </cell>
          <cell r="C241">
            <v>232</v>
          </cell>
          <cell r="D241">
            <v>0</v>
          </cell>
          <cell r="E241" t="str">
            <v>x</v>
          </cell>
          <cell r="F241">
            <v>0</v>
          </cell>
          <cell r="G241">
            <v>0</v>
          </cell>
          <cell r="H241">
            <v>0</v>
          </cell>
          <cell r="I241">
            <v>0</v>
          </cell>
          <cell r="J241">
            <v>0</v>
          </cell>
        </row>
        <row r="242">
          <cell r="A242">
            <v>0</v>
          </cell>
          <cell r="B242">
            <v>0</v>
          </cell>
          <cell r="C242">
            <v>233</v>
          </cell>
          <cell r="D242">
            <v>0</v>
          </cell>
          <cell r="E242" t="str">
            <v>x</v>
          </cell>
          <cell r="F242">
            <v>0</v>
          </cell>
          <cell r="G242">
            <v>0</v>
          </cell>
          <cell r="H242">
            <v>0</v>
          </cell>
          <cell r="I242">
            <v>0</v>
          </cell>
          <cell r="J242">
            <v>0</v>
          </cell>
        </row>
        <row r="243">
          <cell r="A243">
            <v>0</v>
          </cell>
          <cell r="B243">
            <v>0</v>
          </cell>
          <cell r="C243">
            <v>234</v>
          </cell>
          <cell r="D243">
            <v>0</v>
          </cell>
          <cell r="E243" t="str">
            <v>x</v>
          </cell>
          <cell r="F243">
            <v>0</v>
          </cell>
          <cell r="G243">
            <v>0</v>
          </cell>
          <cell r="H243">
            <v>0</v>
          </cell>
          <cell r="I243">
            <v>0</v>
          </cell>
          <cell r="J243">
            <v>0</v>
          </cell>
        </row>
        <row r="244">
          <cell r="A244">
            <v>0</v>
          </cell>
          <cell r="B244">
            <v>0</v>
          </cell>
          <cell r="C244">
            <v>235</v>
          </cell>
          <cell r="D244">
            <v>0</v>
          </cell>
          <cell r="E244" t="str">
            <v>x</v>
          </cell>
          <cell r="F244">
            <v>0</v>
          </cell>
          <cell r="G244">
            <v>0</v>
          </cell>
          <cell r="H244">
            <v>0</v>
          </cell>
          <cell r="I244">
            <v>0</v>
          </cell>
          <cell r="J244">
            <v>0</v>
          </cell>
        </row>
        <row r="245">
          <cell r="A245">
            <v>0</v>
          </cell>
          <cell r="B245">
            <v>0</v>
          </cell>
          <cell r="C245">
            <v>236</v>
          </cell>
          <cell r="D245">
            <v>0</v>
          </cell>
          <cell r="E245" t="str">
            <v>x</v>
          </cell>
          <cell r="F245">
            <v>0</v>
          </cell>
          <cell r="G245">
            <v>0</v>
          </cell>
          <cell r="H245">
            <v>0</v>
          </cell>
          <cell r="I245">
            <v>0</v>
          </cell>
          <cell r="J245">
            <v>0</v>
          </cell>
        </row>
        <row r="246">
          <cell r="A246">
            <v>0</v>
          </cell>
          <cell r="B246">
            <v>0</v>
          </cell>
          <cell r="C246">
            <v>237</v>
          </cell>
          <cell r="D246">
            <v>0</v>
          </cell>
          <cell r="E246" t="str">
            <v>x</v>
          </cell>
          <cell r="F246">
            <v>0</v>
          </cell>
          <cell r="G246">
            <v>0</v>
          </cell>
          <cell r="H246">
            <v>0</v>
          </cell>
          <cell r="I246">
            <v>0</v>
          </cell>
          <cell r="J246">
            <v>0</v>
          </cell>
        </row>
        <row r="247">
          <cell r="A247">
            <v>0</v>
          </cell>
          <cell r="B247">
            <v>0</v>
          </cell>
          <cell r="C247">
            <v>238</v>
          </cell>
          <cell r="D247">
            <v>0</v>
          </cell>
          <cell r="E247" t="str">
            <v>x</v>
          </cell>
          <cell r="F247">
            <v>0</v>
          </cell>
          <cell r="G247">
            <v>0</v>
          </cell>
          <cell r="H247">
            <v>0</v>
          </cell>
          <cell r="I247">
            <v>0</v>
          </cell>
          <cell r="J247">
            <v>0</v>
          </cell>
        </row>
        <row r="248">
          <cell r="A248">
            <v>0</v>
          </cell>
          <cell r="B248">
            <v>0</v>
          </cell>
          <cell r="C248">
            <v>239</v>
          </cell>
          <cell r="D248">
            <v>0</v>
          </cell>
          <cell r="E248" t="str">
            <v>x</v>
          </cell>
          <cell r="F248">
            <v>0</v>
          </cell>
          <cell r="G248">
            <v>0</v>
          </cell>
          <cell r="H248">
            <v>0</v>
          </cell>
          <cell r="I248">
            <v>0</v>
          </cell>
          <cell r="J248">
            <v>0</v>
          </cell>
        </row>
        <row r="249">
          <cell r="A249">
            <v>0</v>
          </cell>
          <cell r="B249">
            <v>0</v>
          </cell>
          <cell r="C249">
            <v>240</v>
          </cell>
          <cell r="D249">
            <v>0</v>
          </cell>
          <cell r="E249" t="str">
            <v>x</v>
          </cell>
          <cell r="F249">
            <v>0</v>
          </cell>
          <cell r="G249">
            <v>0</v>
          </cell>
          <cell r="H249">
            <v>0</v>
          </cell>
          <cell r="I249">
            <v>0</v>
          </cell>
          <cell r="J249">
            <v>0</v>
          </cell>
        </row>
        <row r="250">
          <cell r="A250">
            <v>0</v>
          </cell>
          <cell r="B250">
            <v>0</v>
          </cell>
          <cell r="C250">
            <v>241</v>
          </cell>
          <cell r="D250">
            <v>0</v>
          </cell>
          <cell r="E250" t="str">
            <v>x</v>
          </cell>
          <cell r="F250">
            <v>0</v>
          </cell>
          <cell r="G250">
            <v>0</v>
          </cell>
          <cell r="H250">
            <v>0</v>
          </cell>
          <cell r="I250">
            <v>0</v>
          </cell>
          <cell r="J250">
            <v>0</v>
          </cell>
        </row>
        <row r="251">
          <cell r="A251">
            <v>0</v>
          </cell>
          <cell r="B251">
            <v>0</v>
          </cell>
          <cell r="C251">
            <v>242</v>
          </cell>
          <cell r="D251">
            <v>0</v>
          </cell>
          <cell r="E251" t="str">
            <v>x</v>
          </cell>
          <cell r="F251">
            <v>0</v>
          </cell>
          <cell r="G251">
            <v>0</v>
          </cell>
          <cell r="H251">
            <v>0</v>
          </cell>
          <cell r="I251">
            <v>0</v>
          </cell>
          <cell r="J251">
            <v>0</v>
          </cell>
        </row>
        <row r="252">
          <cell r="A252">
            <v>0</v>
          </cell>
          <cell r="B252">
            <v>0</v>
          </cell>
          <cell r="C252">
            <v>243</v>
          </cell>
          <cell r="D252">
            <v>0</v>
          </cell>
          <cell r="E252" t="str">
            <v>x</v>
          </cell>
          <cell r="F252">
            <v>0</v>
          </cell>
          <cell r="G252">
            <v>0</v>
          </cell>
          <cell r="H252">
            <v>0</v>
          </cell>
          <cell r="I252">
            <v>0</v>
          </cell>
          <cell r="J252">
            <v>0</v>
          </cell>
        </row>
        <row r="253">
          <cell r="A253">
            <v>0</v>
          </cell>
          <cell r="B253">
            <v>0</v>
          </cell>
          <cell r="C253">
            <v>244</v>
          </cell>
          <cell r="D253">
            <v>0</v>
          </cell>
          <cell r="E253" t="str">
            <v>x</v>
          </cell>
          <cell r="F253">
            <v>0</v>
          </cell>
          <cell r="G253">
            <v>0</v>
          </cell>
          <cell r="H253">
            <v>0</v>
          </cell>
          <cell r="I253">
            <v>0</v>
          </cell>
          <cell r="J253">
            <v>0</v>
          </cell>
        </row>
        <row r="254">
          <cell r="A254">
            <v>0</v>
          </cell>
          <cell r="B254">
            <v>0</v>
          </cell>
          <cell r="C254">
            <v>245</v>
          </cell>
          <cell r="D254">
            <v>0</v>
          </cell>
          <cell r="E254" t="str">
            <v>x</v>
          </cell>
          <cell r="F254">
            <v>0</v>
          </cell>
          <cell r="G254">
            <v>0</v>
          </cell>
          <cell r="H254">
            <v>0</v>
          </cell>
          <cell r="I254">
            <v>0</v>
          </cell>
          <cell r="J254">
            <v>0</v>
          </cell>
        </row>
        <row r="255">
          <cell r="A255">
            <v>0</v>
          </cell>
          <cell r="B255">
            <v>0</v>
          </cell>
          <cell r="C255">
            <v>246</v>
          </cell>
          <cell r="D255">
            <v>0</v>
          </cell>
          <cell r="E255" t="str">
            <v>x</v>
          </cell>
          <cell r="F255">
            <v>0</v>
          </cell>
          <cell r="G255">
            <v>0</v>
          </cell>
          <cell r="H255">
            <v>0</v>
          </cell>
          <cell r="I255">
            <v>0</v>
          </cell>
          <cell r="J255">
            <v>0</v>
          </cell>
        </row>
        <row r="256">
          <cell r="A256">
            <v>0</v>
          </cell>
          <cell r="B256">
            <v>0</v>
          </cell>
          <cell r="C256">
            <v>247</v>
          </cell>
          <cell r="D256">
            <v>0</v>
          </cell>
          <cell r="E256" t="str">
            <v>x</v>
          </cell>
          <cell r="F256">
            <v>0</v>
          </cell>
          <cell r="G256">
            <v>0</v>
          </cell>
          <cell r="H256">
            <v>0</v>
          </cell>
          <cell r="I256">
            <v>0</v>
          </cell>
          <cell r="J256">
            <v>0</v>
          </cell>
        </row>
        <row r="257">
          <cell r="A257">
            <v>0</v>
          </cell>
          <cell r="B257">
            <v>0</v>
          </cell>
          <cell r="C257">
            <v>248</v>
          </cell>
          <cell r="D257">
            <v>0</v>
          </cell>
          <cell r="E257" t="str">
            <v>x</v>
          </cell>
          <cell r="F257">
            <v>0</v>
          </cell>
          <cell r="G257">
            <v>0</v>
          </cell>
          <cell r="H257">
            <v>0</v>
          </cell>
          <cell r="I257">
            <v>0</v>
          </cell>
          <cell r="J257">
            <v>0</v>
          </cell>
        </row>
        <row r="258">
          <cell r="A258">
            <v>0</v>
          </cell>
          <cell r="B258">
            <v>0</v>
          </cell>
          <cell r="C258">
            <v>249</v>
          </cell>
          <cell r="D258">
            <v>0</v>
          </cell>
          <cell r="E258" t="str">
            <v>x</v>
          </cell>
          <cell r="F258">
            <v>0</v>
          </cell>
          <cell r="G258">
            <v>0</v>
          </cell>
          <cell r="H258">
            <v>0</v>
          </cell>
          <cell r="I258">
            <v>0</v>
          </cell>
          <cell r="J258">
            <v>0</v>
          </cell>
        </row>
        <row r="259">
          <cell r="A259">
            <v>0</v>
          </cell>
          <cell r="B259">
            <v>0</v>
          </cell>
          <cell r="C259">
            <v>250</v>
          </cell>
          <cell r="D259">
            <v>0</v>
          </cell>
          <cell r="E259" t="str">
            <v>x</v>
          </cell>
          <cell r="F259">
            <v>0</v>
          </cell>
          <cell r="G259">
            <v>0</v>
          </cell>
          <cell r="H259">
            <v>0</v>
          </cell>
          <cell r="I259">
            <v>0</v>
          </cell>
          <cell r="J259">
            <v>0</v>
          </cell>
        </row>
        <row r="260">
          <cell r="A260">
            <v>0</v>
          </cell>
          <cell r="B260">
            <v>0</v>
          </cell>
          <cell r="C260">
            <v>251</v>
          </cell>
          <cell r="D260">
            <v>0</v>
          </cell>
          <cell r="E260" t="str">
            <v>x</v>
          </cell>
          <cell r="F260">
            <v>0</v>
          </cell>
          <cell r="G260">
            <v>0</v>
          </cell>
          <cell r="H260">
            <v>0</v>
          </cell>
          <cell r="I260">
            <v>0</v>
          </cell>
          <cell r="J260">
            <v>0</v>
          </cell>
        </row>
        <row r="261">
          <cell r="A261">
            <v>0</v>
          </cell>
          <cell r="B261">
            <v>0</v>
          </cell>
          <cell r="C261">
            <v>252</v>
          </cell>
          <cell r="D261">
            <v>0</v>
          </cell>
          <cell r="E261" t="str">
            <v>x</v>
          </cell>
          <cell r="F261">
            <v>0</v>
          </cell>
          <cell r="G261">
            <v>0</v>
          </cell>
          <cell r="H261">
            <v>0</v>
          </cell>
          <cell r="I261">
            <v>0</v>
          </cell>
          <cell r="J261">
            <v>0</v>
          </cell>
        </row>
        <row r="262">
          <cell r="A262">
            <v>0</v>
          </cell>
          <cell r="B262">
            <v>0</v>
          </cell>
          <cell r="C262">
            <v>253</v>
          </cell>
          <cell r="D262">
            <v>0</v>
          </cell>
          <cell r="E262" t="str">
            <v>x</v>
          </cell>
          <cell r="F262">
            <v>0</v>
          </cell>
          <cell r="G262">
            <v>0</v>
          </cell>
          <cell r="H262">
            <v>0</v>
          </cell>
          <cell r="I262">
            <v>0</v>
          </cell>
          <cell r="J262">
            <v>0</v>
          </cell>
        </row>
        <row r="263">
          <cell r="A263">
            <v>0</v>
          </cell>
          <cell r="B263">
            <v>0</v>
          </cell>
          <cell r="C263">
            <v>254</v>
          </cell>
          <cell r="D263">
            <v>0</v>
          </cell>
          <cell r="E263" t="str">
            <v>x</v>
          </cell>
          <cell r="F263">
            <v>0</v>
          </cell>
          <cell r="G263">
            <v>0</v>
          </cell>
          <cell r="H263">
            <v>0</v>
          </cell>
          <cell r="I263">
            <v>0</v>
          </cell>
          <cell r="J263">
            <v>0</v>
          </cell>
        </row>
        <row r="264">
          <cell r="A264">
            <v>0</v>
          </cell>
          <cell r="B264">
            <v>0</v>
          </cell>
          <cell r="C264">
            <v>255</v>
          </cell>
          <cell r="D264">
            <v>0</v>
          </cell>
          <cell r="E264" t="str">
            <v>x</v>
          </cell>
          <cell r="F264">
            <v>0</v>
          </cell>
          <cell r="G264">
            <v>0</v>
          </cell>
          <cell r="H264">
            <v>0</v>
          </cell>
          <cell r="I264">
            <v>0</v>
          </cell>
          <cell r="J264">
            <v>0</v>
          </cell>
        </row>
        <row r="265">
          <cell r="A265">
            <v>0</v>
          </cell>
          <cell r="B265">
            <v>0</v>
          </cell>
          <cell r="C265">
            <v>256</v>
          </cell>
          <cell r="D265">
            <v>0</v>
          </cell>
          <cell r="E265" t="str">
            <v>x</v>
          </cell>
          <cell r="F265">
            <v>0</v>
          </cell>
          <cell r="G265">
            <v>0</v>
          </cell>
          <cell r="H265">
            <v>0</v>
          </cell>
          <cell r="I265">
            <v>0</v>
          </cell>
          <cell r="J265">
            <v>0</v>
          </cell>
        </row>
        <row r="266">
          <cell r="A266">
            <v>0</v>
          </cell>
          <cell r="B266">
            <v>0</v>
          </cell>
          <cell r="C266">
            <v>257</v>
          </cell>
          <cell r="D266">
            <v>0</v>
          </cell>
          <cell r="E266" t="str">
            <v>x</v>
          </cell>
          <cell r="F266">
            <v>0</v>
          </cell>
          <cell r="G266">
            <v>0</v>
          </cell>
          <cell r="H266">
            <v>0</v>
          </cell>
          <cell r="I266">
            <v>0</v>
          </cell>
          <cell r="J266">
            <v>0</v>
          </cell>
        </row>
        <row r="267">
          <cell r="A267">
            <v>0</v>
          </cell>
          <cell r="B267">
            <v>0</v>
          </cell>
          <cell r="C267">
            <v>258</v>
          </cell>
          <cell r="D267">
            <v>0</v>
          </cell>
          <cell r="E267" t="str">
            <v>x</v>
          </cell>
          <cell r="F267">
            <v>0</v>
          </cell>
          <cell r="G267">
            <v>0</v>
          </cell>
          <cell r="H267">
            <v>0</v>
          </cell>
          <cell r="I267">
            <v>0</v>
          </cell>
          <cell r="J267">
            <v>0</v>
          </cell>
        </row>
        <row r="268">
          <cell r="A268">
            <v>0</v>
          </cell>
          <cell r="B268">
            <v>0</v>
          </cell>
          <cell r="C268">
            <v>259</v>
          </cell>
          <cell r="D268">
            <v>0</v>
          </cell>
          <cell r="E268" t="str">
            <v>x</v>
          </cell>
          <cell r="F268">
            <v>0</v>
          </cell>
          <cell r="G268">
            <v>0</v>
          </cell>
          <cell r="H268">
            <v>0</v>
          </cell>
          <cell r="I268">
            <v>0</v>
          </cell>
          <cell r="J268">
            <v>0</v>
          </cell>
        </row>
        <row r="269">
          <cell r="A269">
            <v>0</v>
          </cell>
          <cell r="B269">
            <v>0</v>
          </cell>
          <cell r="C269">
            <v>260</v>
          </cell>
          <cell r="D269">
            <v>0</v>
          </cell>
          <cell r="E269" t="str">
            <v>x</v>
          </cell>
          <cell r="F269">
            <v>0</v>
          </cell>
          <cell r="G269">
            <v>0</v>
          </cell>
          <cell r="H269">
            <v>0</v>
          </cell>
          <cell r="I269">
            <v>0</v>
          </cell>
          <cell r="J269">
            <v>0</v>
          </cell>
        </row>
        <row r="270">
          <cell r="A270">
            <v>0</v>
          </cell>
          <cell r="B270">
            <v>0</v>
          </cell>
          <cell r="C270">
            <v>261</v>
          </cell>
          <cell r="D270">
            <v>0</v>
          </cell>
          <cell r="E270" t="str">
            <v>x</v>
          </cell>
          <cell r="F270">
            <v>0</v>
          </cell>
          <cell r="G270">
            <v>0</v>
          </cell>
          <cell r="H270">
            <v>0</v>
          </cell>
          <cell r="I270">
            <v>0</v>
          </cell>
          <cell r="J270">
            <v>0</v>
          </cell>
        </row>
        <row r="271">
          <cell r="A271">
            <v>0</v>
          </cell>
          <cell r="B271">
            <v>0</v>
          </cell>
          <cell r="C271">
            <v>262</v>
          </cell>
          <cell r="D271">
            <v>0</v>
          </cell>
          <cell r="E271" t="str">
            <v>x</v>
          </cell>
          <cell r="F271">
            <v>0</v>
          </cell>
          <cell r="G271">
            <v>0</v>
          </cell>
          <cell r="H271">
            <v>0</v>
          </cell>
          <cell r="I271">
            <v>0</v>
          </cell>
          <cell r="J271">
            <v>0</v>
          </cell>
        </row>
        <row r="272">
          <cell r="A272">
            <v>0</v>
          </cell>
          <cell r="B272">
            <v>0</v>
          </cell>
          <cell r="C272">
            <v>263</v>
          </cell>
          <cell r="D272">
            <v>0</v>
          </cell>
          <cell r="E272" t="str">
            <v>x</v>
          </cell>
          <cell r="F272">
            <v>0</v>
          </cell>
          <cell r="G272">
            <v>0</v>
          </cell>
          <cell r="H272">
            <v>0</v>
          </cell>
          <cell r="I272">
            <v>0</v>
          </cell>
          <cell r="J272">
            <v>0</v>
          </cell>
        </row>
        <row r="273">
          <cell r="A273">
            <v>0</v>
          </cell>
          <cell r="B273">
            <v>0</v>
          </cell>
          <cell r="C273">
            <v>264</v>
          </cell>
          <cell r="D273">
            <v>0</v>
          </cell>
          <cell r="E273" t="str">
            <v>x</v>
          </cell>
          <cell r="F273">
            <v>0</v>
          </cell>
          <cell r="G273">
            <v>0</v>
          </cell>
          <cell r="H273">
            <v>0</v>
          </cell>
          <cell r="I273">
            <v>0</v>
          </cell>
          <cell r="J273">
            <v>0</v>
          </cell>
        </row>
        <row r="274">
          <cell r="A274">
            <v>0</v>
          </cell>
          <cell r="B274">
            <v>0</v>
          </cell>
          <cell r="C274">
            <v>265</v>
          </cell>
          <cell r="D274">
            <v>0</v>
          </cell>
          <cell r="E274" t="str">
            <v>x</v>
          </cell>
          <cell r="F274">
            <v>0</v>
          </cell>
          <cell r="G274">
            <v>0</v>
          </cell>
          <cell r="H274">
            <v>0</v>
          </cell>
          <cell r="I274">
            <v>0</v>
          </cell>
          <cell r="J274">
            <v>0</v>
          </cell>
        </row>
        <row r="275">
          <cell r="A275">
            <v>0</v>
          </cell>
          <cell r="B275">
            <v>0</v>
          </cell>
          <cell r="C275">
            <v>266</v>
          </cell>
          <cell r="D275">
            <v>0</v>
          </cell>
          <cell r="E275" t="str">
            <v>x</v>
          </cell>
          <cell r="F275">
            <v>0</v>
          </cell>
          <cell r="G275">
            <v>0</v>
          </cell>
          <cell r="H275">
            <v>0</v>
          </cell>
          <cell r="I275">
            <v>0</v>
          </cell>
          <cell r="J275">
            <v>0</v>
          </cell>
        </row>
        <row r="276">
          <cell r="A276">
            <v>0</v>
          </cell>
          <cell r="B276">
            <v>0</v>
          </cell>
          <cell r="C276">
            <v>267</v>
          </cell>
          <cell r="D276">
            <v>0</v>
          </cell>
          <cell r="E276" t="str">
            <v>x</v>
          </cell>
          <cell r="F276">
            <v>0</v>
          </cell>
          <cell r="G276">
            <v>0</v>
          </cell>
          <cell r="H276">
            <v>0</v>
          </cell>
          <cell r="I276">
            <v>0</v>
          </cell>
          <cell r="J276">
            <v>0</v>
          </cell>
        </row>
        <row r="277">
          <cell r="A277">
            <v>0</v>
          </cell>
          <cell r="B277">
            <v>0</v>
          </cell>
          <cell r="C277">
            <v>268</v>
          </cell>
          <cell r="D277">
            <v>0</v>
          </cell>
          <cell r="E277" t="str">
            <v>x</v>
          </cell>
          <cell r="F277">
            <v>0</v>
          </cell>
          <cell r="G277">
            <v>0</v>
          </cell>
          <cell r="H277">
            <v>0</v>
          </cell>
          <cell r="I277">
            <v>0</v>
          </cell>
          <cell r="J277">
            <v>0</v>
          </cell>
        </row>
        <row r="278">
          <cell r="A278">
            <v>0</v>
          </cell>
          <cell r="B278">
            <v>0</v>
          </cell>
          <cell r="C278">
            <v>269</v>
          </cell>
          <cell r="D278">
            <v>0</v>
          </cell>
          <cell r="E278" t="str">
            <v>x</v>
          </cell>
          <cell r="F278">
            <v>0</v>
          </cell>
          <cell r="G278">
            <v>0</v>
          </cell>
          <cell r="H278">
            <v>0</v>
          </cell>
          <cell r="I278">
            <v>0</v>
          </cell>
          <cell r="J278">
            <v>0</v>
          </cell>
        </row>
        <row r="279">
          <cell r="A279">
            <v>0</v>
          </cell>
          <cell r="B279">
            <v>0</v>
          </cell>
          <cell r="C279">
            <v>270</v>
          </cell>
          <cell r="D279">
            <v>0</v>
          </cell>
          <cell r="E279" t="str">
            <v>x</v>
          </cell>
          <cell r="F279">
            <v>0</v>
          </cell>
          <cell r="G279">
            <v>0</v>
          </cell>
          <cell r="H279">
            <v>0</v>
          </cell>
          <cell r="I279">
            <v>0</v>
          </cell>
          <cell r="J279">
            <v>0</v>
          </cell>
        </row>
        <row r="280">
          <cell r="A280">
            <v>0</v>
          </cell>
          <cell r="B280">
            <v>0</v>
          </cell>
          <cell r="C280">
            <v>271</v>
          </cell>
          <cell r="D280">
            <v>0</v>
          </cell>
          <cell r="E280" t="str">
            <v>x</v>
          </cell>
          <cell r="F280">
            <v>0</v>
          </cell>
          <cell r="G280">
            <v>0</v>
          </cell>
          <cell r="H280">
            <v>0</v>
          </cell>
          <cell r="I280">
            <v>0</v>
          </cell>
          <cell r="J280">
            <v>0</v>
          </cell>
        </row>
        <row r="281">
          <cell r="A281">
            <v>0</v>
          </cell>
          <cell r="B281">
            <v>0</v>
          </cell>
          <cell r="C281">
            <v>272</v>
          </cell>
          <cell r="D281">
            <v>0</v>
          </cell>
          <cell r="E281" t="str">
            <v>x</v>
          </cell>
          <cell r="F281">
            <v>0</v>
          </cell>
          <cell r="G281">
            <v>0</v>
          </cell>
          <cell r="H281">
            <v>0</v>
          </cell>
          <cell r="I281">
            <v>0</v>
          </cell>
          <cell r="J281">
            <v>0</v>
          </cell>
        </row>
        <row r="282">
          <cell r="A282">
            <v>0</v>
          </cell>
          <cell r="B282">
            <v>0</v>
          </cell>
          <cell r="C282">
            <v>273</v>
          </cell>
          <cell r="D282">
            <v>0</v>
          </cell>
          <cell r="E282" t="str">
            <v>x</v>
          </cell>
          <cell r="F282">
            <v>0</v>
          </cell>
          <cell r="G282">
            <v>0</v>
          </cell>
          <cell r="H282">
            <v>0</v>
          </cell>
          <cell r="I282">
            <v>0</v>
          </cell>
          <cell r="J282">
            <v>0</v>
          </cell>
        </row>
        <row r="283">
          <cell r="A283">
            <v>0</v>
          </cell>
          <cell r="B283">
            <v>0</v>
          </cell>
          <cell r="C283">
            <v>274</v>
          </cell>
          <cell r="D283">
            <v>0</v>
          </cell>
          <cell r="E283" t="str">
            <v>x</v>
          </cell>
          <cell r="F283">
            <v>0</v>
          </cell>
          <cell r="G283">
            <v>0</v>
          </cell>
          <cell r="H283">
            <v>0</v>
          </cell>
          <cell r="I283">
            <v>0</v>
          </cell>
          <cell r="J283">
            <v>0</v>
          </cell>
        </row>
        <row r="284">
          <cell r="A284">
            <v>0</v>
          </cell>
          <cell r="B284">
            <v>0</v>
          </cell>
          <cell r="C284">
            <v>275</v>
          </cell>
          <cell r="D284">
            <v>0</v>
          </cell>
          <cell r="E284" t="str">
            <v>x</v>
          </cell>
          <cell r="F284">
            <v>0</v>
          </cell>
          <cell r="G284">
            <v>0</v>
          </cell>
          <cell r="H284">
            <v>0</v>
          </cell>
          <cell r="I284">
            <v>0</v>
          </cell>
          <cell r="J284">
            <v>0</v>
          </cell>
        </row>
        <row r="285">
          <cell r="A285">
            <v>0</v>
          </cell>
          <cell r="B285">
            <v>0</v>
          </cell>
          <cell r="C285">
            <v>276</v>
          </cell>
          <cell r="D285">
            <v>0</v>
          </cell>
          <cell r="E285" t="str">
            <v>x</v>
          </cell>
          <cell r="F285">
            <v>0</v>
          </cell>
          <cell r="G285">
            <v>0</v>
          </cell>
          <cell r="H285">
            <v>0</v>
          </cell>
          <cell r="I285">
            <v>0</v>
          </cell>
          <cell r="J285">
            <v>0</v>
          </cell>
        </row>
        <row r="286">
          <cell r="A286">
            <v>0</v>
          </cell>
          <cell r="B286">
            <v>0</v>
          </cell>
          <cell r="C286">
            <v>277</v>
          </cell>
          <cell r="D286">
            <v>0</v>
          </cell>
          <cell r="E286" t="str">
            <v>x</v>
          </cell>
          <cell r="F286">
            <v>0</v>
          </cell>
          <cell r="G286">
            <v>0</v>
          </cell>
          <cell r="H286">
            <v>0</v>
          </cell>
          <cell r="I286">
            <v>0</v>
          </cell>
          <cell r="J286">
            <v>0</v>
          </cell>
        </row>
        <row r="287">
          <cell r="A287">
            <v>0</v>
          </cell>
          <cell r="B287">
            <v>0</v>
          </cell>
          <cell r="C287">
            <v>278</v>
          </cell>
          <cell r="D287">
            <v>0</v>
          </cell>
          <cell r="E287" t="str">
            <v>x</v>
          </cell>
          <cell r="F287">
            <v>0</v>
          </cell>
          <cell r="G287">
            <v>0</v>
          </cell>
          <cell r="H287">
            <v>0</v>
          </cell>
          <cell r="I287">
            <v>0</v>
          </cell>
          <cell r="J287">
            <v>0</v>
          </cell>
        </row>
        <row r="288">
          <cell r="A288">
            <v>0</v>
          </cell>
          <cell r="B288">
            <v>0</v>
          </cell>
          <cell r="C288">
            <v>279</v>
          </cell>
          <cell r="D288">
            <v>0</v>
          </cell>
          <cell r="E288" t="str">
            <v>x</v>
          </cell>
          <cell r="F288">
            <v>0</v>
          </cell>
          <cell r="G288">
            <v>0</v>
          </cell>
          <cell r="H288">
            <v>0</v>
          </cell>
          <cell r="I288">
            <v>0</v>
          </cell>
          <cell r="J288">
            <v>0</v>
          </cell>
        </row>
        <row r="289">
          <cell r="A289">
            <v>0</v>
          </cell>
          <cell r="B289">
            <v>0</v>
          </cell>
          <cell r="C289">
            <v>280</v>
          </cell>
          <cell r="D289">
            <v>0</v>
          </cell>
          <cell r="E289" t="str">
            <v>x</v>
          </cell>
          <cell r="F289">
            <v>0</v>
          </cell>
          <cell r="G289">
            <v>0</v>
          </cell>
          <cell r="H289">
            <v>0</v>
          </cell>
          <cell r="I289">
            <v>0</v>
          </cell>
          <cell r="J289">
            <v>0</v>
          </cell>
        </row>
        <row r="290">
          <cell r="A290">
            <v>0</v>
          </cell>
          <cell r="B290">
            <v>0</v>
          </cell>
          <cell r="C290">
            <v>281</v>
          </cell>
          <cell r="D290">
            <v>0</v>
          </cell>
          <cell r="E290" t="str">
            <v>x</v>
          </cell>
          <cell r="F290">
            <v>0</v>
          </cell>
          <cell r="G290">
            <v>0</v>
          </cell>
          <cell r="H290">
            <v>0</v>
          </cell>
          <cell r="I290">
            <v>0</v>
          </cell>
          <cell r="J290">
            <v>0</v>
          </cell>
        </row>
        <row r="291">
          <cell r="A291">
            <v>0</v>
          </cell>
          <cell r="B291">
            <v>0</v>
          </cell>
          <cell r="C291">
            <v>282</v>
          </cell>
          <cell r="D291">
            <v>0</v>
          </cell>
          <cell r="E291" t="str">
            <v>x</v>
          </cell>
          <cell r="F291">
            <v>0</v>
          </cell>
          <cell r="G291">
            <v>0</v>
          </cell>
          <cell r="H291">
            <v>0</v>
          </cell>
          <cell r="I291">
            <v>0</v>
          </cell>
          <cell r="J291">
            <v>0</v>
          </cell>
        </row>
        <row r="292">
          <cell r="A292">
            <v>0</v>
          </cell>
          <cell r="B292">
            <v>0</v>
          </cell>
          <cell r="C292">
            <v>283</v>
          </cell>
          <cell r="D292">
            <v>0</v>
          </cell>
          <cell r="E292" t="str">
            <v>x</v>
          </cell>
          <cell r="F292">
            <v>0</v>
          </cell>
          <cell r="G292">
            <v>0</v>
          </cell>
          <cell r="H292">
            <v>0</v>
          </cell>
          <cell r="I292">
            <v>0</v>
          </cell>
          <cell r="J292">
            <v>0</v>
          </cell>
        </row>
        <row r="293">
          <cell r="A293">
            <v>0</v>
          </cell>
          <cell r="B293">
            <v>0</v>
          </cell>
          <cell r="C293">
            <v>284</v>
          </cell>
          <cell r="D293">
            <v>0</v>
          </cell>
          <cell r="E293" t="str">
            <v>x</v>
          </cell>
          <cell r="F293">
            <v>0</v>
          </cell>
          <cell r="G293">
            <v>0</v>
          </cell>
          <cell r="H293">
            <v>0</v>
          </cell>
          <cell r="I293">
            <v>0</v>
          </cell>
          <cell r="J293">
            <v>0</v>
          </cell>
        </row>
        <row r="294">
          <cell r="A294">
            <v>0</v>
          </cell>
          <cell r="B294">
            <v>0</v>
          </cell>
          <cell r="C294">
            <v>285</v>
          </cell>
          <cell r="D294">
            <v>0</v>
          </cell>
          <cell r="E294" t="str">
            <v>x</v>
          </cell>
          <cell r="F294">
            <v>0</v>
          </cell>
          <cell r="G294">
            <v>0</v>
          </cell>
          <cell r="H294">
            <v>0</v>
          </cell>
          <cell r="I294">
            <v>0</v>
          </cell>
          <cell r="J294">
            <v>0</v>
          </cell>
        </row>
        <row r="295">
          <cell r="A295">
            <v>0</v>
          </cell>
          <cell r="B295">
            <v>0</v>
          </cell>
          <cell r="C295">
            <v>286</v>
          </cell>
          <cell r="D295">
            <v>0</v>
          </cell>
          <cell r="E295" t="str">
            <v>x</v>
          </cell>
          <cell r="F295">
            <v>0</v>
          </cell>
          <cell r="G295">
            <v>0</v>
          </cell>
          <cell r="H295">
            <v>0</v>
          </cell>
          <cell r="I295">
            <v>0</v>
          </cell>
          <cell r="J295">
            <v>0</v>
          </cell>
        </row>
        <row r="296">
          <cell r="A296">
            <v>0</v>
          </cell>
          <cell r="B296">
            <v>0</v>
          </cell>
          <cell r="C296">
            <v>287</v>
          </cell>
          <cell r="D296">
            <v>0</v>
          </cell>
          <cell r="E296" t="str">
            <v>x</v>
          </cell>
          <cell r="F296">
            <v>0</v>
          </cell>
          <cell r="G296">
            <v>0</v>
          </cell>
          <cell r="H296">
            <v>0</v>
          </cell>
          <cell r="I296">
            <v>0</v>
          </cell>
          <cell r="J296">
            <v>0</v>
          </cell>
        </row>
        <row r="297">
          <cell r="A297">
            <v>0</v>
          </cell>
          <cell r="B297">
            <v>0</v>
          </cell>
          <cell r="C297">
            <v>288</v>
          </cell>
          <cell r="D297">
            <v>0</v>
          </cell>
          <cell r="E297" t="str">
            <v>x</v>
          </cell>
          <cell r="F297">
            <v>0</v>
          </cell>
          <cell r="G297">
            <v>0</v>
          </cell>
          <cell r="H297">
            <v>0</v>
          </cell>
          <cell r="I297">
            <v>0</v>
          </cell>
          <cell r="J297">
            <v>0</v>
          </cell>
        </row>
        <row r="298">
          <cell r="A298">
            <v>0</v>
          </cell>
          <cell r="B298">
            <v>0</v>
          </cell>
          <cell r="C298">
            <v>289</v>
          </cell>
          <cell r="D298">
            <v>0</v>
          </cell>
          <cell r="E298" t="str">
            <v>x</v>
          </cell>
          <cell r="F298">
            <v>0</v>
          </cell>
          <cell r="G298">
            <v>0</v>
          </cell>
          <cell r="H298">
            <v>0</v>
          </cell>
          <cell r="I298">
            <v>0</v>
          </cell>
          <cell r="J298">
            <v>0</v>
          </cell>
        </row>
        <row r="299">
          <cell r="A299">
            <v>0</v>
          </cell>
          <cell r="B299">
            <v>0</v>
          </cell>
          <cell r="C299">
            <v>290</v>
          </cell>
          <cell r="D299">
            <v>0</v>
          </cell>
          <cell r="E299" t="str">
            <v>x</v>
          </cell>
          <cell r="F299">
            <v>0</v>
          </cell>
          <cell r="G299">
            <v>0</v>
          </cell>
          <cell r="H299">
            <v>0</v>
          </cell>
          <cell r="I299">
            <v>0</v>
          </cell>
          <cell r="J299">
            <v>0</v>
          </cell>
        </row>
        <row r="300">
          <cell r="A300">
            <v>0</v>
          </cell>
          <cell r="B300">
            <v>0</v>
          </cell>
          <cell r="C300">
            <v>291</v>
          </cell>
          <cell r="D300">
            <v>0</v>
          </cell>
          <cell r="E300" t="str">
            <v>x</v>
          </cell>
          <cell r="F300">
            <v>0</v>
          </cell>
          <cell r="G300">
            <v>0</v>
          </cell>
          <cell r="H300">
            <v>0</v>
          </cell>
          <cell r="I300">
            <v>0</v>
          </cell>
          <cell r="J300">
            <v>0</v>
          </cell>
        </row>
        <row r="301">
          <cell r="A301">
            <v>0</v>
          </cell>
          <cell r="B301">
            <v>0</v>
          </cell>
          <cell r="C301">
            <v>292</v>
          </cell>
          <cell r="D301">
            <v>0</v>
          </cell>
          <cell r="E301" t="str">
            <v>x</v>
          </cell>
          <cell r="F301">
            <v>0</v>
          </cell>
          <cell r="G301">
            <v>0</v>
          </cell>
          <cell r="H301">
            <v>0</v>
          </cell>
          <cell r="I301">
            <v>0</v>
          </cell>
          <cell r="J301">
            <v>0</v>
          </cell>
        </row>
        <row r="302">
          <cell r="A302">
            <v>0</v>
          </cell>
          <cell r="B302">
            <v>0</v>
          </cell>
          <cell r="C302">
            <v>293</v>
          </cell>
          <cell r="D302">
            <v>0</v>
          </cell>
          <cell r="E302" t="str">
            <v>x</v>
          </cell>
          <cell r="F302">
            <v>0</v>
          </cell>
          <cell r="G302">
            <v>0</v>
          </cell>
          <cell r="H302">
            <v>0</v>
          </cell>
          <cell r="I302">
            <v>0</v>
          </cell>
          <cell r="J302">
            <v>0</v>
          </cell>
        </row>
        <row r="303">
          <cell r="A303">
            <v>0</v>
          </cell>
          <cell r="B303">
            <v>0</v>
          </cell>
          <cell r="C303">
            <v>294</v>
          </cell>
          <cell r="D303">
            <v>0</v>
          </cell>
          <cell r="E303" t="str">
            <v>x</v>
          </cell>
          <cell r="F303">
            <v>0</v>
          </cell>
          <cell r="G303">
            <v>0</v>
          </cell>
          <cell r="H303">
            <v>0</v>
          </cell>
          <cell r="I303">
            <v>0</v>
          </cell>
          <cell r="J303">
            <v>0</v>
          </cell>
        </row>
        <row r="304">
          <cell r="A304">
            <v>0</v>
          </cell>
          <cell r="B304">
            <v>0</v>
          </cell>
          <cell r="C304">
            <v>295</v>
          </cell>
          <cell r="D304">
            <v>0</v>
          </cell>
          <cell r="E304" t="str">
            <v>x</v>
          </cell>
          <cell r="F304">
            <v>0</v>
          </cell>
          <cell r="G304">
            <v>0</v>
          </cell>
          <cell r="H304">
            <v>0</v>
          </cell>
          <cell r="I304">
            <v>0</v>
          </cell>
          <cell r="J304">
            <v>0</v>
          </cell>
        </row>
        <row r="305">
          <cell r="A305">
            <v>0</v>
          </cell>
          <cell r="B305">
            <v>0</v>
          </cell>
          <cell r="C305">
            <v>296</v>
          </cell>
          <cell r="D305">
            <v>0</v>
          </cell>
          <cell r="E305" t="str">
            <v>x</v>
          </cell>
          <cell r="F305">
            <v>0</v>
          </cell>
          <cell r="G305">
            <v>0</v>
          </cell>
          <cell r="H305">
            <v>0</v>
          </cell>
          <cell r="I305">
            <v>0</v>
          </cell>
          <cell r="J305">
            <v>0</v>
          </cell>
        </row>
        <row r="306">
          <cell r="A306">
            <v>0</v>
          </cell>
          <cell r="B306">
            <v>0</v>
          </cell>
          <cell r="C306">
            <v>297</v>
          </cell>
          <cell r="D306">
            <v>0</v>
          </cell>
          <cell r="E306" t="str">
            <v>x</v>
          </cell>
          <cell r="F306">
            <v>0</v>
          </cell>
          <cell r="G306">
            <v>0</v>
          </cell>
          <cell r="H306">
            <v>0</v>
          </cell>
          <cell r="I306">
            <v>0</v>
          </cell>
          <cell r="J306">
            <v>0</v>
          </cell>
        </row>
        <row r="307">
          <cell r="A307">
            <v>0</v>
          </cell>
          <cell r="B307">
            <v>0</v>
          </cell>
          <cell r="C307">
            <v>298</v>
          </cell>
          <cell r="D307">
            <v>0</v>
          </cell>
          <cell r="E307" t="str">
            <v>x</v>
          </cell>
          <cell r="F307">
            <v>0</v>
          </cell>
          <cell r="G307">
            <v>0</v>
          </cell>
          <cell r="H307">
            <v>0</v>
          </cell>
          <cell r="I307">
            <v>0</v>
          </cell>
          <cell r="J307">
            <v>0</v>
          </cell>
        </row>
        <row r="308">
          <cell r="A308">
            <v>0</v>
          </cell>
          <cell r="B308">
            <v>0</v>
          </cell>
          <cell r="C308">
            <v>299</v>
          </cell>
          <cell r="D308">
            <v>0</v>
          </cell>
          <cell r="E308" t="str">
            <v>x</v>
          </cell>
          <cell r="F308">
            <v>0</v>
          </cell>
          <cell r="G308">
            <v>0</v>
          </cell>
          <cell r="H308">
            <v>0</v>
          </cell>
          <cell r="I308">
            <v>0</v>
          </cell>
          <cell r="J308">
            <v>0</v>
          </cell>
        </row>
        <row r="309">
          <cell r="A309">
            <v>0</v>
          </cell>
          <cell r="B309">
            <v>0</v>
          </cell>
          <cell r="C309">
            <v>300</v>
          </cell>
          <cell r="D309">
            <v>0</v>
          </cell>
          <cell r="E309" t="str">
            <v>x</v>
          </cell>
          <cell r="F309">
            <v>0</v>
          </cell>
          <cell r="G309">
            <v>0</v>
          </cell>
          <cell r="H309">
            <v>0</v>
          </cell>
          <cell r="I309">
            <v>0</v>
          </cell>
          <cell r="J309">
            <v>0</v>
          </cell>
        </row>
        <row r="310">
          <cell r="A310">
            <v>0</v>
          </cell>
          <cell r="B310">
            <v>0</v>
          </cell>
          <cell r="C310">
            <v>301</v>
          </cell>
          <cell r="D310">
            <v>0</v>
          </cell>
          <cell r="E310" t="str">
            <v>x</v>
          </cell>
          <cell r="F310">
            <v>0</v>
          </cell>
          <cell r="G310">
            <v>0</v>
          </cell>
          <cell r="H310">
            <v>0</v>
          </cell>
          <cell r="I310">
            <v>0</v>
          </cell>
          <cell r="J310">
            <v>0</v>
          </cell>
        </row>
        <row r="311">
          <cell r="A311">
            <v>0</v>
          </cell>
          <cell r="B311">
            <v>0</v>
          </cell>
          <cell r="C311">
            <v>302</v>
          </cell>
          <cell r="D311">
            <v>0</v>
          </cell>
          <cell r="E311" t="str">
            <v>x</v>
          </cell>
          <cell r="F311">
            <v>0</v>
          </cell>
          <cell r="G311">
            <v>0</v>
          </cell>
          <cell r="H311">
            <v>0</v>
          </cell>
          <cell r="I311">
            <v>0</v>
          </cell>
          <cell r="J311">
            <v>0</v>
          </cell>
        </row>
        <row r="312">
          <cell r="A312">
            <v>0</v>
          </cell>
          <cell r="B312">
            <v>0</v>
          </cell>
          <cell r="C312">
            <v>303</v>
          </cell>
          <cell r="D312">
            <v>0</v>
          </cell>
          <cell r="E312" t="str">
            <v>x</v>
          </cell>
          <cell r="F312">
            <v>0</v>
          </cell>
          <cell r="G312">
            <v>0</v>
          </cell>
          <cell r="H312">
            <v>0</v>
          </cell>
          <cell r="I312">
            <v>0</v>
          </cell>
          <cell r="J312">
            <v>0</v>
          </cell>
        </row>
        <row r="313">
          <cell r="A313">
            <v>0</v>
          </cell>
          <cell r="B313">
            <v>0</v>
          </cell>
          <cell r="C313">
            <v>304</v>
          </cell>
          <cell r="D313">
            <v>0</v>
          </cell>
          <cell r="E313" t="str">
            <v>x</v>
          </cell>
          <cell r="F313">
            <v>0</v>
          </cell>
          <cell r="G313">
            <v>0</v>
          </cell>
          <cell r="H313">
            <v>0</v>
          </cell>
          <cell r="I313">
            <v>0</v>
          </cell>
          <cell r="J313">
            <v>0</v>
          </cell>
        </row>
        <row r="314">
          <cell r="A314">
            <v>0</v>
          </cell>
          <cell r="B314">
            <v>0</v>
          </cell>
          <cell r="C314">
            <v>305</v>
          </cell>
          <cell r="D314">
            <v>0</v>
          </cell>
          <cell r="E314" t="str">
            <v>x</v>
          </cell>
          <cell r="F314">
            <v>0</v>
          </cell>
          <cell r="G314">
            <v>0</v>
          </cell>
          <cell r="H314">
            <v>0</v>
          </cell>
          <cell r="I314">
            <v>0</v>
          </cell>
          <cell r="J314">
            <v>0</v>
          </cell>
        </row>
        <row r="315">
          <cell r="A315">
            <v>0</v>
          </cell>
          <cell r="B315">
            <v>0</v>
          </cell>
          <cell r="C315">
            <v>306</v>
          </cell>
          <cell r="D315">
            <v>0</v>
          </cell>
          <cell r="E315" t="str">
            <v>x</v>
          </cell>
          <cell r="F315">
            <v>0</v>
          </cell>
          <cell r="G315">
            <v>0</v>
          </cell>
          <cell r="H315">
            <v>0</v>
          </cell>
          <cell r="I315">
            <v>0</v>
          </cell>
          <cell r="J315">
            <v>0</v>
          </cell>
        </row>
        <row r="316">
          <cell r="A316">
            <v>0</v>
          </cell>
          <cell r="B316">
            <v>0</v>
          </cell>
          <cell r="C316">
            <v>307</v>
          </cell>
          <cell r="D316">
            <v>0</v>
          </cell>
          <cell r="E316" t="str">
            <v>x</v>
          </cell>
          <cell r="F316">
            <v>0</v>
          </cell>
          <cell r="G316">
            <v>0</v>
          </cell>
          <cell r="H316">
            <v>0</v>
          </cell>
          <cell r="I316">
            <v>0</v>
          </cell>
          <cell r="J316">
            <v>0</v>
          </cell>
        </row>
        <row r="317">
          <cell r="A317">
            <v>0</v>
          </cell>
          <cell r="B317">
            <v>0</v>
          </cell>
          <cell r="C317">
            <v>308</v>
          </cell>
          <cell r="D317">
            <v>0</v>
          </cell>
          <cell r="E317" t="str">
            <v>x</v>
          </cell>
          <cell r="F317">
            <v>0</v>
          </cell>
          <cell r="G317">
            <v>0</v>
          </cell>
          <cell r="H317">
            <v>0</v>
          </cell>
          <cell r="I317">
            <v>0</v>
          </cell>
          <cell r="J317">
            <v>0</v>
          </cell>
        </row>
        <row r="318">
          <cell r="A318">
            <v>0</v>
          </cell>
          <cell r="B318">
            <v>0</v>
          </cell>
          <cell r="C318">
            <v>309</v>
          </cell>
          <cell r="D318">
            <v>0</v>
          </cell>
          <cell r="E318" t="str">
            <v>x</v>
          </cell>
          <cell r="F318">
            <v>0</v>
          </cell>
          <cell r="G318">
            <v>0</v>
          </cell>
          <cell r="H318">
            <v>0</v>
          </cell>
          <cell r="I318">
            <v>0</v>
          </cell>
          <cell r="J318">
            <v>0</v>
          </cell>
        </row>
        <row r="319">
          <cell r="A319">
            <v>0</v>
          </cell>
          <cell r="B319">
            <v>0</v>
          </cell>
          <cell r="C319">
            <v>310</v>
          </cell>
          <cell r="D319">
            <v>0</v>
          </cell>
          <cell r="E319" t="str">
            <v>x</v>
          </cell>
          <cell r="F319">
            <v>0</v>
          </cell>
          <cell r="G319">
            <v>0</v>
          </cell>
          <cell r="H319">
            <v>0</v>
          </cell>
          <cell r="I319">
            <v>0</v>
          </cell>
          <cell r="J319">
            <v>0</v>
          </cell>
        </row>
        <row r="320">
          <cell r="A320">
            <v>0</v>
          </cell>
          <cell r="B320">
            <v>0</v>
          </cell>
          <cell r="C320">
            <v>311</v>
          </cell>
          <cell r="D320">
            <v>0</v>
          </cell>
          <cell r="E320" t="str">
            <v>x</v>
          </cell>
          <cell r="F320">
            <v>0</v>
          </cell>
          <cell r="G320">
            <v>0</v>
          </cell>
          <cell r="H320">
            <v>0</v>
          </cell>
          <cell r="I320">
            <v>0</v>
          </cell>
          <cell r="J320">
            <v>0</v>
          </cell>
        </row>
        <row r="321">
          <cell r="A321">
            <v>0</v>
          </cell>
          <cell r="B321">
            <v>0</v>
          </cell>
          <cell r="C321">
            <v>312</v>
          </cell>
          <cell r="D321">
            <v>0</v>
          </cell>
          <cell r="E321" t="str">
            <v>x</v>
          </cell>
          <cell r="F321">
            <v>0</v>
          </cell>
          <cell r="G321">
            <v>0</v>
          </cell>
          <cell r="H321">
            <v>0</v>
          </cell>
          <cell r="I321">
            <v>0</v>
          </cell>
          <cell r="J321">
            <v>0</v>
          </cell>
        </row>
        <row r="322">
          <cell r="A322">
            <v>0</v>
          </cell>
          <cell r="B322">
            <v>0</v>
          </cell>
          <cell r="C322">
            <v>313</v>
          </cell>
          <cell r="D322">
            <v>0</v>
          </cell>
          <cell r="E322" t="str">
            <v>x</v>
          </cell>
          <cell r="F322">
            <v>0</v>
          </cell>
          <cell r="G322">
            <v>0</v>
          </cell>
          <cell r="H322">
            <v>0</v>
          </cell>
          <cell r="I322">
            <v>0</v>
          </cell>
          <cell r="J322">
            <v>0</v>
          </cell>
        </row>
        <row r="323">
          <cell r="A323">
            <v>0</v>
          </cell>
          <cell r="B323">
            <v>0</v>
          </cell>
          <cell r="C323">
            <v>314</v>
          </cell>
          <cell r="D323">
            <v>0</v>
          </cell>
          <cell r="E323" t="str">
            <v>x</v>
          </cell>
          <cell r="F323">
            <v>0</v>
          </cell>
          <cell r="G323">
            <v>0</v>
          </cell>
          <cell r="H323">
            <v>0</v>
          </cell>
          <cell r="I323">
            <v>0</v>
          </cell>
          <cell r="J323">
            <v>0</v>
          </cell>
        </row>
        <row r="324">
          <cell r="A324">
            <v>0</v>
          </cell>
          <cell r="B324">
            <v>0</v>
          </cell>
          <cell r="C324">
            <v>315</v>
          </cell>
          <cell r="D324">
            <v>0</v>
          </cell>
          <cell r="E324" t="str">
            <v>x</v>
          </cell>
          <cell r="F324">
            <v>0</v>
          </cell>
          <cell r="G324">
            <v>0</v>
          </cell>
          <cell r="H324">
            <v>0</v>
          </cell>
          <cell r="I324">
            <v>0</v>
          </cell>
          <cell r="J324">
            <v>0</v>
          </cell>
        </row>
        <row r="325">
          <cell r="A325">
            <v>0</v>
          </cell>
          <cell r="B325">
            <v>0</v>
          </cell>
          <cell r="C325">
            <v>316</v>
          </cell>
          <cell r="D325">
            <v>0</v>
          </cell>
          <cell r="E325" t="str">
            <v>x</v>
          </cell>
          <cell r="F325">
            <v>0</v>
          </cell>
          <cell r="G325">
            <v>0</v>
          </cell>
          <cell r="H325">
            <v>0</v>
          </cell>
          <cell r="I325">
            <v>0</v>
          </cell>
          <cell r="J325">
            <v>0</v>
          </cell>
        </row>
        <row r="326">
          <cell r="A326">
            <v>0</v>
          </cell>
          <cell r="B326">
            <v>0</v>
          </cell>
          <cell r="C326">
            <v>317</v>
          </cell>
          <cell r="D326">
            <v>0</v>
          </cell>
          <cell r="E326" t="str">
            <v>x</v>
          </cell>
          <cell r="F326">
            <v>0</v>
          </cell>
          <cell r="G326">
            <v>0</v>
          </cell>
          <cell r="H326">
            <v>0</v>
          </cell>
          <cell r="I326">
            <v>0</v>
          </cell>
          <cell r="J326">
            <v>0</v>
          </cell>
        </row>
        <row r="327">
          <cell r="A327">
            <v>0</v>
          </cell>
          <cell r="B327">
            <v>0</v>
          </cell>
          <cell r="C327">
            <v>318</v>
          </cell>
          <cell r="D327">
            <v>0</v>
          </cell>
          <cell r="E327" t="str">
            <v>x</v>
          </cell>
          <cell r="F327">
            <v>0</v>
          </cell>
          <cell r="G327">
            <v>0</v>
          </cell>
          <cell r="H327">
            <v>0</v>
          </cell>
          <cell r="I327">
            <v>0</v>
          </cell>
          <cell r="J327">
            <v>0</v>
          </cell>
        </row>
        <row r="328">
          <cell r="A328">
            <v>0</v>
          </cell>
          <cell r="B328">
            <v>0</v>
          </cell>
          <cell r="C328">
            <v>319</v>
          </cell>
          <cell r="D328">
            <v>0</v>
          </cell>
          <cell r="E328" t="str">
            <v>x</v>
          </cell>
          <cell r="F328">
            <v>0</v>
          </cell>
          <cell r="G328">
            <v>0</v>
          </cell>
          <cell r="H328">
            <v>0</v>
          </cell>
          <cell r="I328">
            <v>0</v>
          </cell>
          <cell r="J328">
            <v>0</v>
          </cell>
        </row>
        <row r="329">
          <cell r="A329">
            <v>0</v>
          </cell>
          <cell r="B329">
            <v>0</v>
          </cell>
          <cell r="C329">
            <v>320</v>
          </cell>
          <cell r="D329">
            <v>0</v>
          </cell>
          <cell r="E329" t="str">
            <v>x</v>
          </cell>
          <cell r="F329">
            <v>0</v>
          </cell>
          <cell r="G329">
            <v>0</v>
          </cell>
          <cell r="H329">
            <v>0</v>
          </cell>
          <cell r="I329">
            <v>0</v>
          </cell>
          <cell r="J329">
            <v>0</v>
          </cell>
        </row>
        <row r="330">
          <cell r="A330">
            <v>0</v>
          </cell>
          <cell r="B330">
            <v>0</v>
          </cell>
          <cell r="C330">
            <v>321</v>
          </cell>
          <cell r="D330">
            <v>0</v>
          </cell>
          <cell r="E330" t="str">
            <v>x</v>
          </cell>
          <cell r="F330">
            <v>0</v>
          </cell>
          <cell r="G330">
            <v>0</v>
          </cell>
          <cell r="H330">
            <v>0</v>
          </cell>
          <cell r="I330">
            <v>0</v>
          </cell>
          <cell r="J330">
            <v>0</v>
          </cell>
        </row>
        <row r="331">
          <cell r="A331">
            <v>0</v>
          </cell>
          <cell r="B331">
            <v>0</v>
          </cell>
          <cell r="C331">
            <v>322</v>
          </cell>
          <cell r="D331">
            <v>0</v>
          </cell>
          <cell r="E331" t="str">
            <v>x</v>
          </cell>
          <cell r="F331">
            <v>0</v>
          </cell>
          <cell r="G331">
            <v>0</v>
          </cell>
          <cell r="H331">
            <v>0</v>
          </cell>
          <cell r="I331">
            <v>0</v>
          </cell>
          <cell r="J331">
            <v>0</v>
          </cell>
        </row>
        <row r="332">
          <cell r="A332">
            <v>0</v>
          </cell>
          <cell r="B332">
            <v>0</v>
          </cell>
          <cell r="C332">
            <v>323</v>
          </cell>
          <cell r="D332">
            <v>0</v>
          </cell>
          <cell r="E332" t="str">
            <v>x</v>
          </cell>
          <cell r="F332">
            <v>0</v>
          </cell>
          <cell r="G332">
            <v>0</v>
          </cell>
          <cell r="H332">
            <v>0</v>
          </cell>
          <cell r="I332">
            <v>0</v>
          </cell>
          <cell r="J332">
            <v>0</v>
          </cell>
        </row>
        <row r="333">
          <cell r="A333">
            <v>0</v>
          </cell>
          <cell r="B333">
            <v>0</v>
          </cell>
          <cell r="C333">
            <v>324</v>
          </cell>
          <cell r="D333">
            <v>0</v>
          </cell>
          <cell r="E333" t="str">
            <v>x</v>
          </cell>
          <cell r="F333">
            <v>0</v>
          </cell>
          <cell r="G333">
            <v>0</v>
          </cell>
          <cell r="H333">
            <v>0</v>
          </cell>
          <cell r="I333">
            <v>0</v>
          </cell>
          <cell r="J333">
            <v>0</v>
          </cell>
        </row>
        <row r="334">
          <cell r="A334">
            <v>0</v>
          </cell>
          <cell r="B334">
            <v>0</v>
          </cell>
          <cell r="C334">
            <v>325</v>
          </cell>
          <cell r="D334">
            <v>0</v>
          </cell>
          <cell r="E334" t="str">
            <v>x</v>
          </cell>
          <cell r="F334">
            <v>0</v>
          </cell>
          <cell r="G334">
            <v>0</v>
          </cell>
          <cell r="H334">
            <v>0</v>
          </cell>
          <cell r="I334">
            <v>0</v>
          </cell>
          <cell r="J334">
            <v>0</v>
          </cell>
        </row>
        <row r="335">
          <cell r="A335">
            <v>0</v>
          </cell>
          <cell r="B335">
            <v>0</v>
          </cell>
          <cell r="C335">
            <v>326</v>
          </cell>
          <cell r="D335">
            <v>0</v>
          </cell>
          <cell r="E335" t="str">
            <v>x</v>
          </cell>
          <cell r="F335">
            <v>0</v>
          </cell>
          <cell r="G335">
            <v>0</v>
          </cell>
          <cell r="H335">
            <v>0</v>
          </cell>
          <cell r="I335">
            <v>0</v>
          </cell>
          <cell r="J335">
            <v>0</v>
          </cell>
        </row>
        <row r="336">
          <cell r="A336">
            <v>0</v>
          </cell>
          <cell r="B336">
            <v>0</v>
          </cell>
          <cell r="C336">
            <v>327</v>
          </cell>
          <cell r="D336">
            <v>0</v>
          </cell>
          <cell r="E336" t="str">
            <v>x</v>
          </cell>
          <cell r="F336">
            <v>0</v>
          </cell>
          <cell r="G336">
            <v>0</v>
          </cell>
          <cell r="H336">
            <v>0</v>
          </cell>
          <cell r="I336">
            <v>0</v>
          </cell>
          <cell r="J336">
            <v>0</v>
          </cell>
        </row>
        <row r="337">
          <cell r="A337">
            <v>0</v>
          </cell>
          <cell r="B337">
            <v>0</v>
          </cell>
          <cell r="C337">
            <v>328</v>
          </cell>
          <cell r="D337">
            <v>0</v>
          </cell>
          <cell r="E337" t="str">
            <v>x</v>
          </cell>
          <cell r="F337">
            <v>0</v>
          </cell>
          <cell r="G337">
            <v>0</v>
          </cell>
          <cell r="H337">
            <v>0</v>
          </cell>
          <cell r="I337">
            <v>0</v>
          </cell>
          <cell r="J337">
            <v>0</v>
          </cell>
        </row>
        <row r="338">
          <cell r="A338">
            <v>0</v>
          </cell>
          <cell r="B338">
            <v>0</v>
          </cell>
          <cell r="C338">
            <v>329</v>
          </cell>
          <cell r="D338">
            <v>0</v>
          </cell>
          <cell r="E338" t="str">
            <v>x</v>
          </cell>
          <cell r="F338">
            <v>0</v>
          </cell>
          <cell r="G338">
            <v>0</v>
          </cell>
          <cell r="H338">
            <v>0</v>
          </cell>
          <cell r="I338">
            <v>0</v>
          </cell>
          <cell r="J338">
            <v>0</v>
          </cell>
        </row>
        <row r="339">
          <cell r="A339">
            <v>0</v>
          </cell>
          <cell r="B339">
            <v>0</v>
          </cell>
          <cell r="C339">
            <v>330</v>
          </cell>
          <cell r="D339">
            <v>0</v>
          </cell>
          <cell r="E339" t="str">
            <v>x</v>
          </cell>
          <cell r="F339">
            <v>0</v>
          </cell>
          <cell r="G339">
            <v>0</v>
          </cell>
          <cell r="H339">
            <v>0</v>
          </cell>
          <cell r="I339">
            <v>0</v>
          </cell>
          <cell r="J339">
            <v>0</v>
          </cell>
        </row>
        <row r="340">
          <cell r="A340">
            <v>0</v>
          </cell>
          <cell r="B340">
            <v>0</v>
          </cell>
          <cell r="C340">
            <v>331</v>
          </cell>
          <cell r="D340">
            <v>0</v>
          </cell>
          <cell r="E340" t="str">
            <v>x</v>
          </cell>
          <cell r="F340">
            <v>0</v>
          </cell>
          <cell r="G340">
            <v>0</v>
          </cell>
          <cell r="H340">
            <v>0</v>
          </cell>
          <cell r="I340">
            <v>0</v>
          </cell>
          <cell r="J340">
            <v>0</v>
          </cell>
        </row>
        <row r="341">
          <cell r="A341">
            <v>0</v>
          </cell>
          <cell r="B341">
            <v>0</v>
          </cell>
          <cell r="C341">
            <v>332</v>
          </cell>
          <cell r="D341">
            <v>0</v>
          </cell>
          <cell r="E341" t="str">
            <v>x</v>
          </cell>
          <cell r="F341">
            <v>0</v>
          </cell>
          <cell r="G341">
            <v>0</v>
          </cell>
          <cell r="H341">
            <v>0</v>
          </cell>
          <cell r="I341">
            <v>0</v>
          </cell>
          <cell r="J341">
            <v>0</v>
          </cell>
        </row>
        <row r="342">
          <cell r="A342">
            <v>0</v>
          </cell>
          <cell r="B342">
            <v>0</v>
          </cell>
          <cell r="C342">
            <v>333</v>
          </cell>
          <cell r="D342">
            <v>0</v>
          </cell>
          <cell r="E342" t="str">
            <v>x</v>
          </cell>
          <cell r="F342">
            <v>0</v>
          </cell>
          <cell r="G342">
            <v>0</v>
          </cell>
          <cell r="H342">
            <v>0</v>
          </cell>
          <cell r="I342">
            <v>0</v>
          </cell>
          <cell r="J342">
            <v>0</v>
          </cell>
        </row>
        <row r="343">
          <cell r="A343">
            <v>0</v>
          </cell>
          <cell r="B343">
            <v>0</v>
          </cell>
          <cell r="C343">
            <v>334</v>
          </cell>
          <cell r="D343">
            <v>0</v>
          </cell>
          <cell r="E343" t="str">
            <v>x</v>
          </cell>
          <cell r="F343">
            <v>0</v>
          </cell>
          <cell r="G343">
            <v>0</v>
          </cell>
          <cell r="H343">
            <v>0</v>
          </cell>
          <cell r="I343">
            <v>0</v>
          </cell>
          <cell r="J343">
            <v>0</v>
          </cell>
        </row>
        <row r="344">
          <cell r="A344">
            <v>0</v>
          </cell>
          <cell r="B344">
            <v>0</v>
          </cell>
          <cell r="C344">
            <v>335</v>
          </cell>
          <cell r="D344">
            <v>0</v>
          </cell>
          <cell r="E344" t="str">
            <v>x</v>
          </cell>
          <cell r="F344">
            <v>0</v>
          </cell>
          <cell r="G344">
            <v>0</v>
          </cell>
          <cell r="H344">
            <v>0</v>
          </cell>
          <cell r="I344">
            <v>0</v>
          </cell>
          <cell r="J344">
            <v>0</v>
          </cell>
        </row>
        <row r="345">
          <cell r="A345">
            <v>0</v>
          </cell>
          <cell r="B345">
            <v>0</v>
          </cell>
          <cell r="C345">
            <v>336</v>
          </cell>
          <cell r="D345">
            <v>0</v>
          </cell>
          <cell r="E345" t="str">
            <v>x</v>
          </cell>
          <cell r="F345">
            <v>0</v>
          </cell>
          <cell r="G345">
            <v>0</v>
          </cell>
          <cell r="H345">
            <v>0</v>
          </cell>
          <cell r="I345">
            <v>0</v>
          </cell>
          <cell r="J345">
            <v>0</v>
          </cell>
        </row>
        <row r="346">
          <cell r="A346">
            <v>0</v>
          </cell>
          <cell r="B346">
            <v>0</v>
          </cell>
          <cell r="C346">
            <v>337</v>
          </cell>
          <cell r="D346">
            <v>0</v>
          </cell>
          <cell r="E346" t="str">
            <v>x</v>
          </cell>
          <cell r="F346">
            <v>0</v>
          </cell>
          <cell r="G346">
            <v>0</v>
          </cell>
          <cell r="H346">
            <v>0</v>
          </cell>
          <cell r="I346">
            <v>0</v>
          </cell>
          <cell r="J346">
            <v>0</v>
          </cell>
        </row>
        <row r="347">
          <cell r="A347">
            <v>0</v>
          </cell>
          <cell r="B347">
            <v>0</v>
          </cell>
          <cell r="C347">
            <v>338</v>
          </cell>
          <cell r="D347">
            <v>0</v>
          </cell>
          <cell r="E347" t="str">
            <v>x</v>
          </cell>
          <cell r="F347">
            <v>0</v>
          </cell>
          <cell r="G347">
            <v>0</v>
          </cell>
          <cell r="H347">
            <v>0</v>
          </cell>
          <cell r="I347">
            <v>0</v>
          </cell>
          <cell r="J347">
            <v>0</v>
          </cell>
        </row>
        <row r="348">
          <cell r="A348">
            <v>0</v>
          </cell>
          <cell r="B348">
            <v>0</v>
          </cell>
          <cell r="C348">
            <v>339</v>
          </cell>
          <cell r="D348">
            <v>0</v>
          </cell>
          <cell r="E348" t="str">
            <v>x</v>
          </cell>
          <cell r="F348">
            <v>0</v>
          </cell>
          <cell r="G348">
            <v>0</v>
          </cell>
          <cell r="H348">
            <v>0</v>
          </cell>
          <cell r="I348">
            <v>0</v>
          </cell>
          <cell r="J348">
            <v>0</v>
          </cell>
        </row>
        <row r="349">
          <cell r="A349">
            <v>0</v>
          </cell>
          <cell r="B349">
            <v>0</v>
          </cell>
          <cell r="C349">
            <v>340</v>
          </cell>
          <cell r="D349">
            <v>0</v>
          </cell>
          <cell r="E349" t="str">
            <v>x</v>
          </cell>
          <cell r="F349">
            <v>0</v>
          </cell>
          <cell r="G349">
            <v>0</v>
          </cell>
          <cell r="H349">
            <v>0</v>
          </cell>
          <cell r="I349">
            <v>0</v>
          </cell>
          <cell r="J349">
            <v>0</v>
          </cell>
        </row>
        <row r="350">
          <cell r="A350">
            <v>0</v>
          </cell>
          <cell r="B350">
            <v>0</v>
          </cell>
          <cell r="C350">
            <v>341</v>
          </cell>
          <cell r="D350">
            <v>0</v>
          </cell>
          <cell r="E350" t="str">
            <v>x</v>
          </cell>
          <cell r="F350">
            <v>0</v>
          </cell>
          <cell r="G350">
            <v>0</v>
          </cell>
          <cell r="H350">
            <v>0</v>
          </cell>
          <cell r="I350">
            <v>0</v>
          </cell>
          <cell r="J350">
            <v>0</v>
          </cell>
        </row>
        <row r="351">
          <cell r="A351">
            <v>0</v>
          </cell>
          <cell r="B351">
            <v>0</v>
          </cell>
          <cell r="C351">
            <v>342</v>
          </cell>
          <cell r="D351">
            <v>0</v>
          </cell>
          <cell r="E351" t="str">
            <v>x</v>
          </cell>
          <cell r="F351">
            <v>0</v>
          </cell>
          <cell r="G351">
            <v>0</v>
          </cell>
          <cell r="H351">
            <v>0</v>
          </cell>
          <cell r="I351">
            <v>0</v>
          </cell>
          <cell r="J351">
            <v>0</v>
          </cell>
        </row>
        <row r="352">
          <cell r="A352">
            <v>0</v>
          </cell>
          <cell r="B352">
            <v>0</v>
          </cell>
          <cell r="C352">
            <v>343</v>
          </cell>
          <cell r="D352">
            <v>0</v>
          </cell>
          <cell r="E352" t="str">
            <v>x</v>
          </cell>
          <cell r="F352">
            <v>0</v>
          </cell>
          <cell r="G352">
            <v>0</v>
          </cell>
          <cell r="H352">
            <v>0</v>
          </cell>
          <cell r="I352">
            <v>0</v>
          </cell>
          <cell r="J352">
            <v>0</v>
          </cell>
        </row>
        <row r="353">
          <cell r="A353">
            <v>0</v>
          </cell>
          <cell r="B353">
            <v>0</v>
          </cell>
          <cell r="C353">
            <v>344</v>
          </cell>
          <cell r="D353">
            <v>0</v>
          </cell>
          <cell r="E353" t="str">
            <v>x</v>
          </cell>
          <cell r="F353">
            <v>0</v>
          </cell>
          <cell r="G353">
            <v>0</v>
          </cell>
          <cell r="H353">
            <v>0</v>
          </cell>
          <cell r="I353">
            <v>0</v>
          </cell>
          <cell r="J353">
            <v>0</v>
          </cell>
        </row>
        <row r="354">
          <cell r="A354">
            <v>0</v>
          </cell>
          <cell r="B354">
            <v>0</v>
          </cell>
          <cell r="C354">
            <v>345</v>
          </cell>
          <cell r="D354">
            <v>0</v>
          </cell>
          <cell r="E354" t="str">
            <v>x</v>
          </cell>
          <cell r="F354">
            <v>0</v>
          </cell>
          <cell r="G354">
            <v>0</v>
          </cell>
          <cell r="H354">
            <v>0</v>
          </cell>
          <cell r="I354">
            <v>0</v>
          </cell>
          <cell r="J354">
            <v>0</v>
          </cell>
        </row>
        <row r="355">
          <cell r="A355">
            <v>0</v>
          </cell>
          <cell r="B355">
            <v>0</v>
          </cell>
          <cell r="C355">
            <v>346</v>
          </cell>
          <cell r="D355">
            <v>0</v>
          </cell>
          <cell r="E355" t="str">
            <v>x</v>
          </cell>
          <cell r="F355">
            <v>0</v>
          </cell>
          <cell r="G355">
            <v>0</v>
          </cell>
          <cell r="H355">
            <v>0</v>
          </cell>
          <cell r="I355">
            <v>0</v>
          </cell>
          <cell r="J355">
            <v>0</v>
          </cell>
        </row>
        <row r="356">
          <cell r="A356">
            <v>0</v>
          </cell>
          <cell r="B356">
            <v>0</v>
          </cell>
          <cell r="C356">
            <v>347</v>
          </cell>
          <cell r="D356">
            <v>0</v>
          </cell>
          <cell r="E356" t="str">
            <v>x</v>
          </cell>
          <cell r="F356">
            <v>0</v>
          </cell>
          <cell r="G356">
            <v>0</v>
          </cell>
          <cell r="H356">
            <v>0</v>
          </cell>
          <cell r="I356">
            <v>0</v>
          </cell>
          <cell r="J356">
            <v>0</v>
          </cell>
        </row>
        <row r="357">
          <cell r="A357">
            <v>0</v>
          </cell>
          <cell r="B357">
            <v>0</v>
          </cell>
          <cell r="C357">
            <v>348</v>
          </cell>
          <cell r="D357">
            <v>0</v>
          </cell>
          <cell r="E357" t="str">
            <v>x</v>
          </cell>
          <cell r="F357">
            <v>0</v>
          </cell>
          <cell r="G357">
            <v>0</v>
          </cell>
          <cell r="H357">
            <v>0</v>
          </cell>
          <cell r="I357">
            <v>0</v>
          </cell>
          <cell r="J357">
            <v>0</v>
          </cell>
        </row>
        <row r="358">
          <cell r="A358">
            <v>0</v>
          </cell>
          <cell r="B358">
            <v>0</v>
          </cell>
          <cell r="C358">
            <v>349</v>
          </cell>
          <cell r="D358">
            <v>0</v>
          </cell>
          <cell r="E358" t="str">
            <v>x</v>
          </cell>
          <cell r="F358">
            <v>0</v>
          </cell>
          <cell r="G358">
            <v>0</v>
          </cell>
          <cell r="H358">
            <v>0</v>
          </cell>
          <cell r="I358">
            <v>0</v>
          </cell>
          <cell r="J358">
            <v>0</v>
          </cell>
        </row>
        <row r="359">
          <cell r="A359">
            <v>0</v>
          </cell>
          <cell r="B359">
            <v>0</v>
          </cell>
          <cell r="C359">
            <v>350</v>
          </cell>
          <cell r="D359">
            <v>0</v>
          </cell>
          <cell r="E359" t="str">
            <v>x</v>
          </cell>
          <cell r="F359">
            <v>0</v>
          </cell>
          <cell r="G359">
            <v>0</v>
          </cell>
          <cell r="H359">
            <v>0</v>
          </cell>
          <cell r="I359">
            <v>0</v>
          </cell>
          <cell r="J359">
            <v>0</v>
          </cell>
        </row>
        <row r="360">
          <cell r="A360">
            <v>0</v>
          </cell>
          <cell r="B360">
            <v>0</v>
          </cell>
          <cell r="C360">
            <v>351</v>
          </cell>
          <cell r="D360">
            <v>0</v>
          </cell>
          <cell r="E360" t="str">
            <v>x</v>
          </cell>
          <cell r="F360">
            <v>0</v>
          </cell>
          <cell r="G360">
            <v>0</v>
          </cell>
          <cell r="H360">
            <v>0</v>
          </cell>
          <cell r="I360">
            <v>0</v>
          </cell>
          <cell r="J360">
            <v>0</v>
          </cell>
        </row>
        <row r="361">
          <cell r="A361">
            <v>0</v>
          </cell>
          <cell r="B361">
            <v>0</v>
          </cell>
          <cell r="C361">
            <v>352</v>
          </cell>
          <cell r="D361">
            <v>0</v>
          </cell>
          <cell r="E361" t="str">
            <v>x</v>
          </cell>
          <cell r="F361">
            <v>0</v>
          </cell>
          <cell r="G361">
            <v>0</v>
          </cell>
          <cell r="H361">
            <v>0</v>
          </cell>
          <cell r="I361">
            <v>0</v>
          </cell>
          <cell r="J361">
            <v>0</v>
          </cell>
        </row>
        <row r="362">
          <cell r="A362">
            <v>0</v>
          </cell>
          <cell r="B362">
            <v>0</v>
          </cell>
          <cell r="C362">
            <v>353</v>
          </cell>
          <cell r="D362">
            <v>0</v>
          </cell>
          <cell r="E362" t="str">
            <v>x</v>
          </cell>
          <cell r="F362">
            <v>0</v>
          </cell>
          <cell r="G362">
            <v>0</v>
          </cell>
          <cell r="H362">
            <v>0</v>
          </cell>
          <cell r="I362">
            <v>0</v>
          </cell>
          <cell r="J362">
            <v>0</v>
          </cell>
        </row>
        <row r="363">
          <cell r="A363">
            <v>0</v>
          </cell>
          <cell r="B363">
            <v>0</v>
          </cell>
          <cell r="C363">
            <v>354</v>
          </cell>
          <cell r="D363">
            <v>0</v>
          </cell>
          <cell r="E363" t="str">
            <v>x</v>
          </cell>
          <cell r="F363">
            <v>0</v>
          </cell>
          <cell r="G363">
            <v>0</v>
          </cell>
          <cell r="H363">
            <v>0</v>
          </cell>
          <cell r="I363">
            <v>0</v>
          </cell>
          <cell r="J363">
            <v>0</v>
          </cell>
        </row>
        <row r="364">
          <cell r="A364">
            <v>0</v>
          </cell>
          <cell r="B364">
            <v>0</v>
          </cell>
          <cell r="C364">
            <v>355</v>
          </cell>
          <cell r="D364">
            <v>0</v>
          </cell>
          <cell r="E364" t="str">
            <v>x</v>
          </cell>
          <cell r="F364">
            <v>0</v>
          </cell>
          <cell r="G364">
            <v>0</v>
          </cell>
          <cell r="H364">
            <v>0</v>
          </cell>
          <cell r="I364">
            <v>0</v>
          </cell>
          <cell r="J364">
            <v>0</v>
          </cell>
        </row>
        <row r="365">
          <cell r="A365">
            <v>0</v>
          </cell>
          <cell r="B365">
            <v>0</v>
          </cell>
          <cell r="C365">
            <v>356</v>
          </cell>
          <cell r="D365">
            <v>0</v>
          </cell>
          <cell r="E365" t="str">
            <v>x</v>
          </cell>
          <cell r="F365">
            <v>0</v>
          </cell>
          <cell r="G365">
            <v>0</v>
          </cell>
          <cell r="H365">
            <v>0</v>
          </cell>
          <cell r="I365">
            <v>0</v>
          </cell>
          <cell r="J365">
            <v>0</v>
          </cell>
        </row>
        <row r="366">
          <cell r="A366">
            <v>0</v>
          </cell>
          <cell r="B366">
            <v>0</v>
          </cell>
          <cell r="C366">
            <v>357</v>
          </cell>
          <cell r="D366">
            <v>0</v>
          </cell>
          <cell r="E366" t="str">
            <v>x</v>
          </cell>
          <cell r="F366">
            <v>0</v>
          </cell>
          <cell r="G366">
            <v>0</v>
          </cell>
          <cell r="H366">
            <v>0</v>
          </cell>
          <cell r="I366">
            <v>0</v>
          </cell>
          <cell r="J366">
            <v>0</v>
          </cell>
        </row>
        <row r="367">
          <cell r="A367">
            <v>0</v>
          </cell>
          <cell r="B367">
            <v>0</v>
          </cell>
          <cell r="C367">
            <v>358</v>
          </cell>
          <cell r="D367">
            <v>0</v>
          </cell>
          <cell r="E367" t="str">
            <v>x</v>
          </cell>
          <cell r="F367">
            <v>0</v>
          </cell>
          <cell r="G367">
            <v>0</v>
          </cell>
          <cell r="H367">
            <v>0</v>
          </cell>
          <cell r="I367">
            <v>0</v>
          </cell>
          <cell r="J367">
            <v>0</v>
          </cell>
        </row>
        <row r="368">
          <cell r="A368">
            <v>0</v>
          </cell>
          <cell r="B368">
            <v>0</v>
          </cell>
          <cell r="C368">
            <v>359</v>
          </cell>
          <cell r="D368">
            <v>0</v>
          </cell>
          <cell r="E368" t="str">
            <v>x</v>
          </cell>
          <cell r="F368">
            <v>0</v>
          </cell>
          <cell r="G368">
            <v>0</v>
          </cell>
          <cell r="H368">
            <v>0</v>
          </cell>
          <cell r="I368">
            <v>0</v>
          </cell>
          <cell r="J368">
            <v>0</v>
          </cell>
        </row>
        <row r="369">
          <cell r="A369">
            <v>0</v>
          </cell>
          <cell r="B369">
            <v>0</v>
          </cell>
          <cell r="C369">
            <v>360</v>
          </cell>
          <cell r="D369">
            <v>0</v>
          </cell>
          <cell r="E369" t="str">
            <v>x</v>
          </cell>
          <cell r="F369">
            <v>0</v>
          </cell>
          <cell r="G369">
            <v>0</v>
          </cell>
          <cell r="H369">
            <v>0</v>
          </cell>
          <cell r="I369">
            <v>0</v>
          </cell>
          <cell r="J369">
            <v>0</v>
          </cell>
        </row>
        <row r="370">
          <cell r="A370">
            <v>0</v>
          </cell>
          <cell r="B370">
            <v>0</v>
          </cell>
          <cell r="C370">
            <v>361</v>
          </cell>
          <cell r="D370">
            <v>0</v>
          </cell>
          <cell r="E370" t="str">
            <v>x</v>
          </cell>
          <cell r="F370">
            <v>0</v>
          </cell>
          <cell r="G370">
            <v>0</v>
          </cell>
          <cell r="H370">
            <v>0</v>
          </cell>
          <cell r="I370">
            <v>0</v>
          </cell>
          <cell r="J370">
            <v>0</v>
          </cell>
        </row>
        <row r="371">
          <cell r="A371">
            <v>0</v>
          </cell>
          <cell r="B371">
            <v>0</v>
          </cell>
          <cell r="C371">
            <v>362</v>
          </cell>
          <cell r="D371">
            <v>0</v>
          </cell>
          <cell r="E371" t="str">
            <v>x</v>
          </cell>
          <cell r="F371">
            <v>0</v>
          </cell>
          <cell r="G371">
            <v>0</v>
          </cell>
          <cell r="H371">
            <v>0</v>
          </cell>
          <cell r="I371">
            <v>0</v>
          </cell>
          <cell r="J371">
            <v>0</v>
          </cell>
        </row>
        <row r="372">
          <cell r="A372">
            <v>0</v>
          </cell>
          <cell r="B372">
            <v>0</v>
          </cell>
          <cell r="C372">
            <v>363</v>
          </cell>
          <cell r="D372">
            <v>0</v>
          </cell>
          <cell r="E372" t="str">
            <v>x</v>
          </cell>
          <cell r="F372">
            <v>0</v>
          </cell>
          <cell r="G372">
            <v>0</v>
          </cell>
          <cell r="H372">
            <v>0</v>
          </cell>
          <cell r="I372">
            <v>0</v>
          </cell>
          <cell r="J372">
            <v>0</v>
          </cell>
        </row>
        <row r="373">
          <cell r="A373">
            <v>0</v>
          </cell>
          <cell r="B373">
            <v>0</v>
          </cell>
          <cell r="C373">
            <v>364</v>
          </cell>
          <cell r="D373">
            <v>0</v>
          </cell>
          <cell r="E373" t="str">
            <v>x</v>
          </cell>
          <cell r="F373">
            <v>0</v>
          </cell>
          <cell r="G373">
            <v>0</v>
          </cell>
          <cell r="H373">
            <v>0</v>
          </cell>
          <cell r="I373">
            <v>0</v>
          </cell>
          <cell r="J373">
            <v>0</v>
          </cell>
        </row>
        <row r="374">
          <cell r="A374">
            <v>0</v>
          </cell>
          <cell r="B374">
            <v>0</v>
          </cell>
          <cell r="C374">
            <v>365</v>
          </cell>
          <cell r="D374">
            <v>0</v>
          </cell>
          <cell r="E374" t="str">
            <v>x</v>
          </cell>
          <cell r="F374">
            <v>0</v>
          </cell>
          <cell r="G374">
            <v>0</v>
          </cell>
          <cell r="H374">
            <v>0</v>
          </cell>
          <cell r="I374">
            <v>0</v>
          </cell>
          <cell r="J374">
            <v>0</v>
          </cell>
        </row>
        <row r="375">
          <cell r="A375">
            <v>0</v>
          </cell>
          <cell r="B375">
            <v>0</v>
          </cell>
          <cell r="C375">
            <v>366</v>
          </cell>
          <cell r="D375">
            <v>0</v>
          </cell>
          <cell r="E375" t="str">
            <v>x</v>
          </cell>
          <cell r="F375">
            <v>0</v>
          </cell>
          <cell r="G375">
            <v>0</v>
          </cell>
          <cell r="H375">
            <v>0</v>
          </cell>
          <cell r="I375">
            <v>0</v>
          </cell>
          <cell r="J375">
            <v>0</v>
          </cell>
        </row>
        <row r="376">
          <cell r="A376">
            <v>0</v>
          </cell>
          <cell r="B376">
            <v>0</v>
          </cell>
          <cell r="C376">
            <v>367</v>
          </cell>
          <cell r="D376">
            <v>0</v>
          </cell>
          <cell r="E376" t="str">
            <v>x</v>
          </cell>
          <cell r="F376">
            <v>0</v>
          </cell>
          <cell r="G376">
            <v>0</v>
          </cell>
          <cell r="H376">
            <v>0</v>
          </cell>
          <cell r="I376">
            <v>0</v>
          </cell>
          <cell r="J376">
            <v>0</v>
          </cell>
        </row>
        <row r="377">
          <cell r="A377">
            <v>0</v>
          </cell>
          <cell r="B377">
            <v>0</v>
          </cell>
          <cell r="C377">
            <v>368</v>
          </cell>
          <cell r="D377">
            <v>0</v>
          </cell>
          <cell r="E377" t="str">
            <v>x</v>
          </cell>
          <cell r="F377">
            <v>0</v>
          </cell>
          <cell r="G377">
            <v>0</v>
          </cell>
          <cell r="H377">
            <v>0</v>
          </cell>
          <cell r="I377">
            <v>0</v>
          </cell>
          <cell r="J377">
            <v>0</v>
          </cell>
        </row>
        <row r="378">
          <cell r="A378">
            <v>0</v>
          </cell>
          <cell r="B378">
            <v>0</v>
          </cell>
          <cell r="C378">
            <v>369</v>
          </cell>
          <cell r="D378">
            <v>0</v>
          </cell>
          <cell r="E378" t="str">
            <v>x</v>
          </cell>
          <cell r="F378">
            <v>0</v>
          </cell>
          <cell r="G378">
            <v>0</v>
          </cell>
          <cell r="H378">
            <v>0</v>
          </cell>
          <cell r="I378">
            <v>0</v>
          </cell>
          <cell r="J378">
            <v>0</v>
          </cell>
        </row>
        <row r="379">
          <cell r="A379">
            <v>0</v>
          </cell>
          <cell r="B379">
            <v>0</v>
          </cell>
          <cell r="C379">
            <v>370</v>
          </cell>
          <cell r="D379">
            <v>0</v>
          </cell>
          <cell r="E379" t="str">
            <v>x</v>
          </cell>
          <cell r="F379">
            <v>0</v>
          </cell>
          <cell r="G379">
            <v>0</v>
          </cell>
          <cell r="H379">
            <v>0</v>
          </cell>
          <cell r="I379">
            <v>0</v>
          </cell>
          <cell r="J379">
            <v>0</v>
          </cell>
        </row>
        <row r="380">
          <cell r="A380">
            <v>0</v>
          </cell>
          <cell r="B380">
            <v>0</v>
          </cell>
          <cell r="C380">
            <v>371</v>
          </cell>
          <cell r="D380">
            <v>0</v>
          </cell>
          <cell r="E380" t="str">
            <v>x</v>
          </cell>
          <cell r="F380">
            <v>0</v>
          </cell>
          <cell r="G380">
            <v>0</v>
          </cell>
          <cell r="H380">
            <v>0</v>
          </cell>
          <cell r="I380">
            <v>0</v>
          </cell>
          <cell r="J380">
            <v>0</v>
          </cell>
        </row>
        <row r="381">
          <cell r="A381">
            <v>0</v>
          </cell>
          <cell r="B381">
            <v>0</v>
          </cell>
          <cell r="C381">
            <v>372</v>
          </cell>
          <cell r="D381">
            <v>0</v>
          </cell>
          <cell r="E381" t="str">
            <v>x</v>
          </cell>
          <cell r="F381">
            <v>0</v>
          </cell>
          <cell r="G381">
            <v>0</v>
          </cell>
          <cell r="H381">
            <v>0</v>
          </cell>
          <cell r="I381">
            <v>0</v>
          </cell>
          <cell r="J381">
            <v>0</v>
          </cell>
        </row>
        <row r="382">
          <cell r="A382">
            <v>0</v>
          </cell>
          <cell r="B382">
            <v>0</v>
          </cell>
          <cell r="C382">
            <v>373</v>
          </cell>
          <cell r="D382">
            <v>0</v>
          </cell>
          <cell r="E382" t="str">
            <v>x</v>
          </cell>
          <cell r="F382">
            <v>0</v>
          </cell>
          <cell r="G382">
            <v>0</v>
          </cell>
          <cell r="H382">
            <v>0</v>
          </cell>
          <cell r="I382">
            <v>0</v>
          </cell>
          <cell r="J382">
            <v>0</v>
          </cell>
        </row>
        <row r="383">
          <cell r="A383">
            <v>0</v>
          </cell>
          <cell r="B383">
            <v>0</v>
          </cell>
          <cell r="C383">
            <v>374</v>
          </cell>
          <cell r="D383">
            <v>0</v>
          </cell>
          <cell r="E383" t="str">
            <v>x</v>
          </cell>
          <cell r="F383">
            <v>0</v>
          </cell>
          <cell r="G383">
            <v>0</v>
          </cell>
          <cell r="H383">
            <v>0</v>
          </cell>
          <cell r="I383">
            <v>0</v>
          </cell>
          <cell r="J383">
            <v>0</v>
          </cell>
        </row>
        <row r="384">
          <cell r="A384">
            <v>0</v>
          </cell>
          <cell r="B384">
            <v>0</v>
          </cell>
          <cell r="C384">
            <v>375</v>
          </cell>
          <cell r="D384">
            <v>0</v>
          </cell>
          <cell r="E384" t="str">
            <v>x</v>
          </cell>
          <cell r="F384">
            <v>0</v>
          </cell>
          <cell r="G384">
            <v>0</v>
          </cell>
          <cell r="H384">
            <v>0</v>
          </cell>
          <cell r="I384">
            <v>0</v>
          </cell>
          <cell r="J384">
            <v>0</v>
          </cell>
        </row>
        <row r="385">
          <cell r="A385">
            <v>0</v>
          </cell>
          <cell r="B385">
            <v>0</v>
          </cell>
          <cell r="C385">
            <v>376</v>
          </cell>
          <cell r="D385">
            <v>0</v>
          </cell>
          <cell r="E385" t="str">
            <v>x</v>
          </cell>
          <cell r="F385">
            <v>0</v>
          </cell>
          <cell r="G385">
            <v>0</v>
          </cell>
          <cell r="H385">
            <v>0</v>
          </cell>
          <cell r="I385">
            <v>0</v>
          </cell>
          <cell r="J385">
            <v>0</v>
          </cell>
        </row>
        <row r="386">
          <cell r="A386">
            <v>0</v>
          </cell>
          <cell r="B386">
            <v>0</v>
          </cell>
          <cell r="C386">
            <v>377</v>
          </cell>
          <cell r="D386">
            <v>0</v>
          </cell>
          <cell r="E386" t="str">
            <v>x</v>
          </cell>
          <cell r="F386">
            <v>0</v>
          </cell>
          <cell r="G386">
            <v>0</v>
          </cell>
          <cell r="H386">
            <v>0</v>
          </cell>
          <cell r="I386">
            <v>0</v>
          </cell>
          <cell r="J386">
            <v>0</v>
          </cell>
        </row>
        <row r="387">
          <cell r="A387">
            <v>0</v>
          </cell>
          <cell r="B387">
            <v>0</v>
          </cell>
          <cell r="C387">
            <v>378</v>
          </cell>
          <cell r="D387">
            <v>0</v>
          </cell>
          <cell r="E387" t="str">
            <v>x</v>
          </cell>
          <cell r="F387">
            <v>0</v>
          </cell>
          <cell r="G387">
            <v>0</v>
          </cell>
          <cell r="H387">
            <v>0</v>
          </cell>
          <cell r="I387">
            <v>0</v>
          </cell>
          <cell r="J387">
            <v>0</v>
          </cell>
        </row>
        <row r="388">
          <cell r="A388">
            <v>0</v>
          </cell>
          <cell r="B388">
            <v>0</v>
          </cell>
          <cell r="C388">
            <v>379</v>
          </cell>
          <cell r="D388">
            <v>0</v>
          </cell>
          <cell r="E388" t="str">
            <v>x</v>
          </cell>
          <cell r="F388">
            <v>0</v>
          </cell>
          <cell r="G388">
            <v>0</v>
          </cell>
          <cell r="H388">
            <v>0</v>
          </cell>
          <cell r="I388">
            <v>0</v>
          </cell>
          <cell r="J388">
            <v>0</v>
          </cell>
        </row>
        <row r="389">
          <cell r="A389">
            <v>0</v>
          </cell>
          <cell r="B389">
            <v>0</v>
          </cell>
          <cell r="C389">
            <v>380</v>
          </cell>
          <cell r="D389">
            <v>0</v>
          </cell>
          <cell r="E389" t="str">
            <v>x</v>
          </cell>
          <cell r="F389">
            <v>0</v>
          </cell>
          <cell r="G389">
            <v>0</v>
          </cell>
          <cell r="H389">
            <v>0</v>
          </cell>
          <cell r="I389">
            <v>0</v>
          </cell>
          <cell r="J389">
            <v>0</v>
          </cell>
        </row>
        <row r="390">
          <cell r="A390">
            <v>0</v>
          </cell>
          <cell r="B390">
            <v>0</v>
          </cell>
          <cell r="C390">
            <v>381</v>
          </cell>
          <cell r="D390">
            <v>0</v>
          </cell>
          <cell r="E390" t="str">
            <v>x</v>
          </cell>
          <cell r="F390">
            <v>0</v>
          </cell>
          <cell r="G390">
            <v>0</v>
          </cell>
          <cell r="H390">
            <v>0</v>
          </cell>
          <cell r="I390">
            <v>0</v>
          </cell>
          <cell r="J390">
            <v>0</v>
          </cell>
        </row>
        <row r="391">
          <cell r="A391">
            <v>0</v>
          </cell>
          <cell r="B391">
            <v>0</v>
          </cell>
          <cell r="C391">
            <v>382</v>
          </cell>
          <cell r="D391">
            <v>0</v>
          </cell>
          <cell r="E391" t="str">
            <v>x</v>
          </cell>
          <cell r="F391">
            <v>0</v>
          </cell>
          <cell r="G391">
            <v>0</v>
          </cell>
          <cell r="H391">
            <v>0</v>
          </cell>
          <cell r="I391">
            <v>0</v>
          </cell>
          <cell r="J391">
            <v>0</v>
          </cell>
        </row>
        <row r="392">
          <cell r="A392">
            <v>0</v>
          </cell>
          <cell r="B392">
            <v>0</v>
          </cell>
          <cell r="C392">
            <v>383</v>
          </cell>
          <cell r="D392">
            <v>0</v>
          </cell>
          <cell r="E392" t="str">
            <v>x</v>
          </cell>
          <cell r="F392">
            <v>0</v>
          </cell>
          <cell r="G392">
            <v>0</v>
          </cell>
          <cell r="H392">
            <v>0</v>
          </cell>
          <cell r="I392">
            <v>0</v>
          </cell>
          <cell r="J392">
            <v>0</v>
          </cell>
        </row>
        <row r="393">
          <cell r="A393">
            <v>0</v>
          </cell>
          <cell r="B393">
            <v>0</v>
          </cell>
          <cell r="C393">
            <v>384</v>
          </cell>
          <cell r="D393">
            <v>0</v>
          </cell>
          <cell r="E393" t="str">
            <v>x</v>
          </cell>
          <cell r="F393">
            <v>0</v>
          </cell>
          <cell r="G393">
            <v>0</v>
          </cell>
          <cell r="H393">
            <v>0</v>
          </cell>
          <cell r="I393">
            <v>0</v>
          </cell>
          <cell r="J393">
            <v>0</v>
          </cell>
        </row>
        <row r="394">
          <cell r="A394">
            <v>0</v>
          </cell>
          <cell r="B394">
            <v>0</v>
          </cell>
          <cell r="C394">
            <v>385</v>
          </cell>
          <cell r="D394">
            <v>0</v>
          </cell>
          <cell r="E394" t="str">
            <v>x</v>
          </cell>
          <cell r="F394">
            <v>0</v>
          </cell>
          <cell r="G394">
            <v>0</v>
          </cell>
          <cell r="H394">
            <v>0</v>
          </cell>
          <cell r="I394">
            <v>0</v>
          </cell>
          <cell r="J394">
            <v>0</v>
          </cell>
        </row>
        <row r="395">
          <cell r="A395">
            <v>0</v>
          </cell>
          <cell r="B395">
            <v>0</v>
          </cell>
          <cell r="C395">
            <v>386</v>
          </cell>
          <cell r="D395">
            <v>0</v>
          </cell>
          <cell r="E395" t="str">
            <v>x</v>
          </cell>
          <cell r="F395">
            <v>0</v>
          </cell>
          <cell r="G395">
            <v>0</v>
          </cell>
          <cell r="H395">
            <v>0</v>
          </cell>
          <cell r="I395">
            <v>0</v>
          </cell>
          <cell r="J395">
            <v>0</v>
          </cell>
        </row>
        <row r="396">
          <cell r="A396">
            <v>0</v>
          </cell>
          <cell r="B396">
            <v>0</v>
          </cell>
          <cell r="C396">
            <v>387</v>
          </cell>
          <cell r="D396">
            <v>0</v>
          </cell>
          <cell r="E396" t="str">
            <v>x</v>
          </cell>
          <cell r="F396">
            <v>0</v>
          </cell>
          <cell r="G396">
            <v>0</v>
          </cell>
          <cell r="H396">
            <v>0</v>
          </cell>
          <cell r="I396">
            <v>0</v>
          </cell>
          <cell r="J396">
            <v>0</v>
          </cell>
        </row>
        <row r="397">
          <cell r="A397">
            <v>0</v>
          </cell>
          <cell r="B397">
            <v>0</v>
          </cell>
          <cell r="C397">
            <v>388</v>
          </cell>
          <cell r="D397">
            <v>0</v>
          </cell>
          <cell r="E397" t="str">
            <v>x</v>
          </cell>
          <cell r="F397">
            <v>0</v>
          </cell>
          <cell r="G397">
            <v>0</v>
          </cell>
          <cell r="H397">
            <v>0</v>
          </cell>
          <cell r="I397">
            <v>0</v>
          </cell>
          <cell r="J397">
            <v>0</v>
          </cell>
        </row>
        <row r="398">
          <cell r="A398">
            <v>0</v>
          </cell>
          <cell r="B398">
            <v>0</v>
          </cell>
          <cell r="C398">
            <v>389</v>
          </cell>
          <cell r="D398">
            <v>0</v>
          </cell>
          <cell r="E398" t="str">
            <v>x</v>
          </cell>
          <cell r="F398">
            <v>0</v>
          </cell>
          <cell r="G398">
            <v>0</v>
          </cell>
          <cell r="H398">
            <v>0</v>
          </cell>
          <cell r="I398">
            <v>0</v>
          </cell>
          <cell r="J398">
            <v>0</v>
          </cell>
        </row>
        <row r="399">
          <cell r="A399">
            <v>0</v>
          </cell>
          <cell r="B399">
            <v>0</v>
          </cell>
          <cell r="C399">
            <v>390</v>
          </cell>
          <cell r="D399">
            <v>0</v>
          </cell>
          <cell r="E399" t="str">
            <v>x</v>
          </cell>
          <cell r="F399">
            <v>0</v>
          </cell>
          <cell r="G399">
            <v>0</v>
          </cell>
          <cell r="H399">
            <v>0</v>
          </cell>
          <cell r="I399">
            <v>0</v>
          </cell>
          <cell r="J399">
            <v>0</v>
          </cell>
        </row>
        <row r="400">
          <cell r="A400">
            <v>0</v>
          </cell>
          <cell r="B400">
            <v>0</v>
          </cell>
          <cell r="C400">
            <v>391</v>
          </cell>
          <cell r="D400">
            <v>0</v>
          </cell>
          <cell r="E400" t="str">
            <v>x</v>
          </cell>
          <cell r="F400">
            <v>0</v>
          </cell>
          <cell r="G400">
            <v>0</v>
          </cell>
          <cell r="H400">
            <v>0</v>
          </cell>
          <cell r="I400">
            <v>0</v>
          </cell>
          <cell r="J400">
            <v>0</v>
          </cell>
        </row>
        <row r="401">
          <cell r="A401">
            <v>0</v>
          </cell>
          <cell r="B401">
            <v>0</v>
          </cell>
          <cell r="C401">
            <v>392</v>
          </cell>
          <cell r="D401">
            <v>0</v>
          </cell>
          <cell r="E401" t="str">
            <v>x</v>
          </cell>
          <cell r="F401">
            <v>0</v>
          </cell>
          <cell r="G401">
            <v>0</v>
          </cell>
          <cell r="H401">
            <v>0</v>
          </cell>
          <cell r="I401">
            <v>0</v>
          </cell>
          <cell r="J401">
            <v>0</v>
          </cell>
        </row>
        <row r="402">
          <cell r="A402">
            <v>0</v>
          </cell>
          <cell r="B402">
            <v>0</v>
          </cell>
          <cell r="C402">
            <v>393</v>
          </cell>
          <cell r="D402">
            <v>0</v>
          </cell>
          <cell r="E402" t="str">
            <v>x</v>
          </cell>
          <cell r="F402">
            <v>0</v>
          </cell>
          <cell r="G402">
            <v>0</v>
          </cell>
          <cell r="H402">
            <v>0</v>
          </cell>
          <cell r="I402">
            <v>0</v>
          </cell>
          <cell r="J402">
            <v>0</v>
          </cell>
        </row>
        <row r="403">
          <cell r="A403">
            <v>0</v>
          </cell>
          <cell r="B403">
            <v>0</v>
          </cell>
          <cell r="C403">
            <v>394</v>
          </cell>
          <cell r="D403">
            <v>0</v>
          </cell>
          <cell r="E403" t="str">
            <v>x</v>
          </cell>
          <cell r="F403">
            <v>0</v>
          </cell>
          <cell r="G403">
            <v>0</v>
          </cell>
          <cell r="H403">
            <v>0</v>
          </cell>
          <cell r="I403">
            <v>0</v>
          </cell>
          <cell r="J403">
            <v>0</v>
          </cell>
        </row>
        <row r="404">
          <cell r="A404">
            <v>0</v>
          </cell>
          <cell r="B404">
            <v>0</v>
          </cell>
          <cell r="C404">
            <v>395</v>
          </cell>
          <cell r="D404">
            <v>0</v>
          </cell>
          <cell r="E404" t="str">
            <v>x</v>
          </cell>
          <cell r="F404">
            <v>0</v>
          </cell>
          <cell r="G404">
            <v>0</v>
          </cell>
          <cell r="H404">
            <v>0</v>
          </cell>
          <cell r="I404">
            <v>0</v>
          </cell>
          <cell r="J404">
            <v>0</v>
          </cell>
        </row>
        <row r="405">
          <cell r="A405">
            <v>0</v>
          </cell>
          <cell r="B405">
            <v>0</v>
          </cell>
          <cell r="C405">
            <v>396</v>
          </cell>
          <cell r="D405">
            <v>0</v>
          </cell>
          <cell r="E405" t="str">
            <v>x</v>
          </cell>
          <cell r="F405">
            <v>0</v>
          </cell>
          <cell r="G405">
            <v>0</v>
          </cell>
          <cell r="H405">
            <v>0</v>
          </cell>
          <cell r="I405">
            <v>0</v>
          </cell>
          <cell r="J405">
            <v>0</v>
          </cell>
        </row>
        <row r="406">
          <cell r="A406">
            <v>0</v>
          </cell>
          <cell r="B406">
            <v>0</v>
          </cell>
          <cell r="C406">
            <v>397</v>
          </cell>
          <cell r="D406">
            <v>0</v>
          </cell>
          <cell r="E406" t="str">
            <v>x</v>
          </cell>
          <cell r="F406">
            <v>0</v>
          </cell>
          <cell r="G406">
            <v>0</v>
          </cell>
          <cell r="H406">
            <v>0</v>
          </cell>
          <cell r="I406">
            <v>0</v>
          </cell>
          <cell r="J406">
            <v>0</v>
          </cell>
        </row>
        <row r="407">
          <cell r="A407">
            <v>0</v>
          </cell>
          <cell r="B407">
            <v>0</v>
          </cell>
          <cell r="C407">
            <v>398</v>
          </cell>
          <cell r="D407">
            <v>0</v>
          </cell>
          <cell r="E407" t="str">
            <v>x</v>
          </cell>
          <cell r="F407">
            <v>0</v>
          </cell>
          <cell r="G407">
            <v>0</v>
          </cell>
          <cell r="H407">
            <v>0</v>
          </cell>
          <cell r="I407">
            <v>0</v>
          </cell>
          <cell r="J407">
            <v>0</v>
          </cell>
        </row>
        <row r="408">
          <cell r="A408">
            <v>0</v>
          </cell>
          <cell r="B408">
            <v>0</v>
          </cell>
          <cell r="C408">
            <v>399</v>
          </cell>
          <cell r="D408">
            <v>0</v>
          </cell>
          <cell r="E408" t="str">
            <v>x</v>
          </cell>
          <cell r="F408">
            <v>0</v>
          </cell>
          <cell r="G408">
            <v>0</v>
          </cell>
          <cell r="H408">
            <v>0</v>
          </cell>
          <cell r="I408">
            <v>0</v>
          </cell>
          <cell r="J408">
            <v>0</v>
          </cell>
        </row>
        <row r="409">
          <cell r="A409">
            <v>0</v>
          </cell>
          <cell r="B409">
            <v>0</v>
          </cell>
          <cell r="C409">
            <v>400</v>
          </cell>
          <cell r="D409">
            <v>0</v>
          </cell>
          <cell r="E409" t="str">
            <v>x</v>
          </cell>
          <cell r="F409">
            <v>0</v>
          </cell>
          <cell r="G409">
            <v>0</v>
          </cell>
          <cell r="H409">
            <v>0</v>
          </cell>
          <cell r="I409">
            <v>0</v>
          </cell>
          <cell r="J409">
            <v>0</v>
          </cell>
        </row>
        <row r="410">
          <cell r="A410">
            <v>0</v>
          </cell>
          <cell r="B410">
            <v>0</v>
          </cell>
          <cell r="C410">
            <v>401</v>
          </cell>
          <cell r="D410">
            <v>0</v>
          </cell>
          <cell r="E410" t="str">
            <v>x</v>
          </cell>
          <cell r="F410">
            <v>0</v>
          </cell>
          <cell r="G410">
            <v>0</v>
          </cell>
          <cell r="H410">
            <v>0</v>
          </cell>
          <cell r="I410">
            <v>0</v>
          </cell>
          <cell r="J410">
            <v>0</v>
          </cell>
        </row>
        <row r="411">
          <cell r="A411">
            <v>0</v>
          </cell>
          <cell r="B411">
            <v>0</v>
          </cell>
          <cell r="C411">
            <v>402</v>
          </cell>
          <cell r="D411">
            <v>0</v>
          </cell>
          <cell r="E411" t="str">
            <v>x</v>
          </cell>
          <cell r="F411">
            <v>0</v>
          </cell>
          <cell r="G411">
            <v>0</v>
          </cell>
          <cell r="H411">
            <v>0</v>
          </cell>
          <cell r="I411">
            <v>0</v>
          </cell>
          <cell r="J411">
            <v>0</v>
          </cell>
        </row>
        <row r="412">
          <cell r="A412">
            <v>0</v>
          </cell>
          <cell r="B412">
            <v>0</v>
          </cell>
          <cell r="C412">
            <v>403</v>
          </cell>
          <cell r="D412">
            <v>0</v>
          </cell>
          <cell r="E412" t="str">
            <v>x</v>
          </cell>
          <cell r="F412">
            <v>0</v>
          </cell>
          <cell r="G412">
            <v>0</v>
          </cell>
          <cell r="H412">
            <v>0</v>
          </cell>
          <cell r="I412">
            <v>0</v>
          </cell>
          <cell r="J412">
            <v>0</v>
          </cell>
        </row>
        <row r="413">
          <cell r="A413">
            <v>0</v>
          </cell>
          <cell r="B413">
            <v>0</v>
          </cell>
          <cell r="C413">
            <v>404</v>
          </cell>
          <cell r="D413">
            <v>0</v>
          </cell>
          <cell r="E413" t="str">
            <v>x</v>
          </cell>
          <cell r="F413">
            <v>0</v>
          </cell>
          <cell r="G413">
            <v>0</v>
          </cell>
          <cell r="H413">
            <v>0</v>
          </cell>
          <cell r="I413">
            <v>0</v>
          </cell>
          <cell r="J413">
            <v>0</v>
          </cell>
        </row>
        <row r="414">
          <cell r="A414">
            <v>0</v>
          </cell>
          <cell r="B414">
            <v>0</v>
          </cell>
          <cell r="C414">
            <v>405</v>
          </cell>
          <cell r="D414">
            <v>0</v>
          </cell>
          <cell r="E414" t="str">
            <v>x</v>
          </cell>
          <cell r="F414">
            <v>0</v>
          </cell>
          <cell r="G414">
            <v>0</v>
          </cell>
          <cell r="H414">
            <v>0</v>
          </cell>
          <cell r="I414">
            <v>0</v>
          </cell>
          <cell r="J414">
            <v>0</v>
          </cell>
        </row>
        <row r="415">
          <cell r="A415">
            <v>0</v>
          </cell>
          <cell r="B415">
            <v>0</v>
          </cell>
          <cell r="C415">
            <v>406</v>
          </cell>
          <cell r="D415">
            <v>0</v>
          </cell>
          <cell r="E415" t="str">
            <v>x</v>
          </cell>
          <cell r="F415">
            <v>0</v>
          </cell>
          <cell r="G415">
            <v>0</v>
          </cell>
          <cell r="H415">
            <v>0</v>
          </cell>
          <cell r="I415">
            <v>0</v>
          </cell>
          <cell r="J415">
            <v>0</v>
          </cell>
        </row>
        <row r="416">
          <cell r="A416">
            <v>0</v>
          </cell>
          <cell r="B416">
            <v>0</v>
          </cell>
          <cell r="C416">
            <v>407</v>
          </cell>
          <cell r="D416">
            <v>0</v>
          </cell>
          <cell r="E416" t="str">
            <v>x</v>
          </cell>
          <cell r="F416">
            <v>0</v>
          </cell>
          <cell r="G416">
            <v>0</v>
          </cell>
          <cell r="H416">
            <v>0</v>
          </cell>
          <cell r="I416">
            <v>0</v>
          </cell>
          <cell r="J416">
            <v>0</v>
          </cell>
        </row>
        <row r="417">
          <cell r="A417">
            <v>0</v>
          </cell>
          <cell r="B417">
            <v>0</v>
          </cell>
          <cell r="C417">
            <v>408</v>
          </cell>
          <cell r="D417">
            <v>0</v>
          </cell>
          <cell r="E417" t="str">
            <v>x</v>
          </cell>
          <cell r="F417">
            <v>0</v>
          </cell>
          <cell r="G417">
            <v>0</v>
          </cell>
          <cell r="H417">
            <v>0</v>
          </cell>
          <cell r="I417">
            <v>0</v>
          </cell>
          <cell r="J417">
            <v>0</v>
          </cell>
        </row>
        <row r="418">
          <cell r="A418">
            <v>0</v>
          </cell>
          <cell r="B418">
            <v>0</v>
          </cell>
          <cell r="C418">
            <v>409</v>
          </cell>
          <cell r="D418">
            <v>0</v>
          </cell>
          <cell r="E418" t="str">
            <v>x</v>
          </cell>
          <cell r="F418">
            <v>0</v>
          </cell>
          <cell r="G418">
            <v>0</v>
          </cell>
          <cell r="H418">
            <v>0</v>
          </cell>
          <cell r="I418">
            <v>0</v>
          </cell>
          <cell r="J418">
            <v>0</v>
          </cell>
        </row>
        <row r="419">
          <cell r="A419">
            <v>0</v>
          </cell>
          <cell r="B419">
            <v>0</v>
          </cell>
          <cell r="C419">
            <v>410</v>
          </cell>
          <cell r="D419">
            <v>0</v>
          </cell>
          <cell r="E419" t="str">
            <v>x</v>
          </cell>
          <cell r="F419">
            <v>0</v>
          </cell>
          <cell r="G419">
            <v>0</v>
          </cell>
          <cell r="H419">
            <v>0</v>
          </cell>
          <cell r="I419">
            <v>0</v>
          </cell>
          <cell r="J419">
            <v>0</v>
          </cell>
        </row>
        <row r="420">
          <cell r="A420">
            <v>0</v>
          </cell>
          <cell r="B420">
            <v>0</v>
          </cell>
          <cell r="C420">
            <v>411</v>
          </cell>
          <cell r="D420">
            <v>0</v>
          </cell>
          <cell r="E420" t="str">
            <v>x</v>
          </cell>
          <cell r="F420">
            <v>0</v>
          </cell>
          <cell r="G420">
            <v>0</v>
          </cell>
          <cell r="H420">
            <v>0</v>
          </cell>
          <cell r="I420">
            <v>0</v>
          </cell>
          <cell r="J420">
            <v>0</v>
          </cell>
        </row>
        <row r="421">
          <cell r="A421">
            <v>0</v>
          </cell>
          <cell r="B421">
            <v>0</v>
          </cell>
          <cell r="C421">
            <v>412</v>
          </cell>
          <cell r="D421">
            <v>0</v>
          </cell>
          <cell r="E421" t="str">
            <v>x</v>
          </cell>
          <cell r="F421">
            <v>0</v>
          </cell>
          <cell r="G421">
            <v>0</v>
          </cell>
          <cell r="H421">
            <v>0</v>
          </cell>
          <cell r="I421">
            <v>0</v>
          </cell>
          <cell r="J421">
            <v>0</v>
          </cell>
        </row>
        <row r="422">
          <cell r="A422">
            <v>0</v>
          </cell>
          <cell r="B422">
            <v>0</v>
          </cell>
          <cell r="C422">
            <v>413</v>
          </cell>
          <cell r="D422">
            <v>0</v>
          </cell>
          <cell r="E422" t="str">
            <v>x</v>
          </cell>
          <cell r="F422">
            <v>0</v>
          </cell>
          <cell r="G422">
            <v>0</v>
          </cell>
          <cell r="H422">
            <v>0</v>
          </cell>
          <cell r="I422">
            <v>0</v>
          </cell>
          <cell r="J422">
            <v>0</v>
          </cell>
        </row>
        <row r="423">
          <cell r="A423">
            <v>0</v>
          </cell>
          <cell r="B423">
            <v>0</v>
          </cell>
          <cell r="C423">
            <v>414</v>
          </cell>
          <cell r="D423">
            <v>0</v>
          </cell>
          <cell r="E423" t="str">
            <v>x</v>
          </cell>
          <cell r="F423">
            <v>0</v>
          </cell>
          <cell r="G423">
            <v>0</v>
          </cell>
          <cell r="H423">
            <v>0</v>
          </cell>
          <cell r="I423">
            <v>0</v>
          </cell>
          <cell r="J423">
            <v>0</v>
          </cell>
        </row>
        <row r="424">
          <cell r="A424">
            <v>0</v>
          </cell>
          <cell r="B424">
            <v>0</v>
          </cell>
          <cell r="C424">
            <v>415</v>
          </cell>
          <cell r="D424">
            <v>0</v>
          </cell>
          <cell r="E424" t="str">
            <v>x</v>
          </cell>
          <cell r="F424">
            <v>0</v>
          </cell>
          <cell r="G424">
            <v>0</v>
          </cell>
          <cell r="H424">
            <v>0</v>
          </cell>
          <cell r="I424">
            <v>0</v>
          </cell>
          <cell r="J424">
            <v>0</v>
          </cell>
        </row>
        <row r="425">
          <cell r="A425">
            <v>0</v>
          </cell>
          <cell r="B425">
            <v>0</v>
          </cell>
          <cell r="C425">
            <v>416</v>
          </cell>
          <cell r="D425">
            <v>0</v>
          </cell>
          <cell r="E425" t="str">
            <v>x</v>
          </cell>
          <cell r="F425">
            <v>0</v>
          </cell>
          <cell r="G425">
            <v>0</v>
          </cell>
          <cell r="H425">
            <v>0</v>
          </cell>
          <cell r="I425">
            <v>0</v>
          </cell>
          <cell r="J425">
            <v>0</v>
          </cell>
        </row>
        <row r="426">
          <cell r="A426">
            <v>0</v>
          </cell>
          <cell r="B426">
            <v>0</v>
          </cell>
          <cell r="C426">
            <v>417</v>
          </cell>
          <cell r="D426">
            <v>0</v>
          </cell>
          <cell r="E426" t="str">
            <v>x</v>
          </cell>
          <cell r="F426">
            <v>0</v>
          </cell>
          <cell r="G426">
            <v>0</v>
          </cell>
          <cell r="H426">
            <v>0</v>
          </cell>
          <cell r="I426">
            <v>0</v>
          </cell>
          <cell r="J426">
            <v>0</v>
          </cell>
        </row>
        <row r="427">
          <cell r="A427">
            <v>0</v>
          </cell>
          <cell r="B427">
            <v>0</v>
          </cell>
          <cell r="C427">
            <v>418</v>
          </cell>
          <cell r="D427">
            <v>0</v>
          </cell>
          <cell r="E427" t="str">
            <v>x</v>
          </cell>
          <cell r="F427">
            <v>0</v>
          </cell>
          <cell r="G427">
            <v>0</v>
          </cell>
          <cell r="H427">
            <v>0</v>
          </cell>
          <cell r="I427">
            <v>0</v>
          </cell>
          <cell r="J427">
            <v>0</v>
          </cell>
        </row>
        <row r="428">
          <cell r="A428">
            <v>0</v>
          </cell>
          <cell r="B428">
            <v>0</v>
          </cell>
          <cell r="C428">
            <v>419</v>
          </cell>
          <cell r="D428">
            <v>0</v>
          </cell>
          <cell r="E428" t="str">
            <v>x</v>
          </cell>
          <cell r="F428">
            <v>0</v>
          </cell>
          <cell r="G428">
            <v>0</v>
          </cell>
          <cell r="H428">
            <v>0</v>
          </cell>
          <cell r="I428">
            <v>0</v>
          </cell>
          <cell r="J428">
            <v>0</v>
          </cell>
        </row>
        <row r="429">
          <cell r="A429">
            <v>0</v>
          </cell>
          <cell r="B429">
            <v>0</v>
          </cell>
          <cell r="C429">
            <v>420</v>
          </cell>
          <cell r="D429">
            <v>0</v>
          </cell>
          <cell r="E429" t="str">
            <v>x</v>
          </cell>
          <cell r="F429">
            <v>0</v>
          </cell>
          <cell r="G429">
            <v>0</v>
          </cell>
          <cell r="H429">
            <v>0</v>
          </cell>
          <cell r="I429">
            <v>0</v>
          </cell>
          <cell r="J429">
            <v>0</v>
          </cell>
        </row>
        <row r="430">
          <cell r="A430">
            <v>0</v>
          </cell>
          <cell r="B430">
            <v>0</v>
          </cell>
          <cell r="C430">
            <v>421</v>
          </cell>
          <cell r="D430">
            <v>0</v>
          </cell>
          <cell r="E430" t="str">
            <v>x</v>
          </cell>
          <cell r="F430">
            <v>0</v>
          </cell>
          <cell r="G430">
            <v>0</v>
          </cell>
          <cell r="H430">
            <v>0</v>
          </cell>
          <cell r="I430">
            <v>0</v>
          </cell>
          <cell r="J430">
            <v>0</v>
          </cell>
        </row>
        <row r="431">
          <cell r="A431">
            <v>0</v>
          </cell>
          <cell r="B431">
            <v>0</v>
          </cell>
          <cell r="C431">
            <v>422</v>
          </cell>
          <cell r="D431">
            <v>0</v>
          </cell>
          <cell r="E431" t="str">
            <v>x</v>
          </cell>
          <cell r="F431">
            <v>0</v>
          </cell>
          <cell r="G431">
            <v>0</v>
          </cell>
          <cell r="H431">
            <v>0</v>
          </cell>
          <cell r="I431">
            <v>0</v>
          </cell>
          <cell r="J431">
            <v>0</v>
          </cell>
        </row>
        <row r="432">
          <cell r="A432">
            <v>0</v>
          </cell>
          <cell r="B432">
            <v>0</v>
          </cell>
          <cell r="C432">
            <v>423</v>
          </cell>
          <cell r="D432">
            <v>0</v>
          </cell>
          <cell r="E432" t="str">
            <v>x</v>
          </cell>
          <cell r="F432">
            <v>0</v>
          </cell>
          <cell r="G432">
            <v>0</v>
          </cell>
          <cell r="H432">
            <v>0</v>
          </cell>
          <cell r="I432">
            <v>0</v>
          </cell>
          <cell r="J432">
            <v>0</v>
          </cell>
        </row>
        <row r="433">
          <cell r="A433">
            <v>0</v>
          </cell>
          <cell r="B433">
            <v>0</v>
          </cell>
          <cell r="C433">
            <v>424</v>
          </cell>
          <cell r="D433">
            <v>0</v>
          </cell>
          <cell r="E433" t="str">
            <v>x</v>
          </cell>
          <cell r="F433">
            <v>0</v>
          </cell>
          <cell r="G433">
            <v>0</v>
          </cell>
          <cell r="H433">
            <v>0</v>
          </cell>
          <cell r="I433">
            <v>0</v>
          </cell>
          <cell r="J433">
            <v>0</v>
          </cell>
        </row>
        <row r="434">
          <cell r="A434">
            <v>0</v>
          </cell>
          <cell r="B434">
            <v>0</v>
          </cell>
          <cell r="C434">
            <v>425</v>
          </cell>
          <cell r="D434">
            <v>0</v>
          </cell>
          <cell r="E434" t="str">
            <v>x</v>
          </cell>
          <cell r="F434">
            <v>0</v>
          </cell>
          <cell r="G434">
            <v>0</v>
          </cell>
          <cell r="H434">
            <v>0</v>
          </cell>
          <cell r="I434">
            <v>0</v>
          </cell>
          <cell r="J434">
            <v>0</v>
          </cell>
        </row>
        <row r="435">
          <cell r="A435">
            <v>0</v>
          </cell>
          <cell r="B435">
            <v>0</v>
          </cell>
          <cell r="C435">
            <v>426</v>
          </cell>
          <cell r="D435">
            <v>0</v>
          </cell>
          <cell r="E435" t="str">
            <v>x</v>
          </cell>
          <cell r="F435">
            <v>0</v>
          </cell>
          <cell r="G435">
            <v>0</v>
          </cell>
          <cell r="H435">
            <v>0</v>
          </cell>
          <cell r="I435">
            <v>0</v>
          </cell>
          <cell r="J435">
            <v>0</v>
          </cell>
        </row>
        <row r="436">
          <cell r="A436">
            <v>0</v>
          </cell>
          <cell r="B436">
            <v>0</v>
          </cell>
          <cell r="C436">
            <v>427</v>
          </cell>
          <cell r="D436">
            <v>0</v>
          </cell>
          <cell r="E436" t="str">
            <v>x</v>
          </cell>
          <cell r="F436">
            <v>0</v>
          </cell>
          <cell r="G436">
            <v>0</v>
          </cell>
          <cell r="H436">
            <v>0</v>
          </cell>
          <cell r="I436">
            <v>0</v>
          </cell>
          <cell r="J436">
            <v>0</v>
          </cell>
        </row>
        <row r="437">
          <cell r="A437">
            <v>0</v>
          </cell>
          <cell r="B437">
            <v>0</v>
          </cell>
          <cell r="C437">
            <v>428</v>
          </cell>
          <cell r="D437">
            <v>0</v>
          </cell>
          <cell r="E437" t="str">
            <v>x</v>
          </cell>
          <cell r="F437">
            <v>0</v>
          </cell>
          <cell r="G437">
            <v>0</v>
          </cell>
          <cell r="H437">
            <v>0</v>
          </cell>
          <cell r="I437">
            <v>0</v>
          </cell>
          <cell r="J437">
            <v>0</v>
          </cell>
        </row>
        <row r="438">
          <cell r="A438">
            <v>0</v>
          </cell>
          <cell r="B438">
            <v>0</v>
          </cell>
          <cell r="C438">
            <v>429</v>
          </cell>
          <cell r="D438">
            <v>0</v>
          </cell>
          <cell r="E438" t="str">
            <v>x</v>
          </cell>
          <cell r="F438">
            <v>0</v>
          </cell>
          <cell r="G438">
            <v>0</v>
          </cell>
          <cell r="H438">
            <v>0</v>
          </cell>
          <cell r="I438">
            <v>0</v>
          </cell>
          <cell r="J438">
            <v>0</v>
          </cell>
        </row>
        <row r="439">
          <cell r="A439">
            <v>0</v>
          </cell>
          <cell r="B439">
            <v>0</v>
          </cell>
          <cell r="C439">
            <v>430</v>
          </cell>
          <cell r="D439">
            <v>0</v>
          </cell>
          <cell r="E439" t="str">
            <v>x</v>
          </cell>
          <cell r="F439">
            <v>0</v>
          </cell>
          <cell r="G439">
            <v>0</v>
          </cell>
          <cell r="H439">
            <v>0</v>
          </cell>
          <cell r="I439">
            <v>0</v>
          </cell>
          <cell r="J439">
            <v>0</v>
          </cell>
        </row>
        <row r="440">
          <cell r="A440">
            <v>0</v>
          </cell>
          <cell r="B440">
            <v>0</v>
          </cell>
          <cell r="C440">
            <v>431</v>
          </cell>
          <cell r="D440">
            <v>0</v>
          </cell>
          <cell r="E440" t="str">
            <v>x</v>
          </cell>
          <cell r="F440">
            <v>0</v>
          </cell>
          <cell r="G440">
            <v>0</v>
          </cell>
          <cell r="H440">
            <v>0</v>
          </cell>
          <cell r="I440">
            <v>0</v>
          </cell>
          <cell r="J440">
            <v>0</v>
          </cell>
        </row>
        <row r="441">
          <cell r="A441">
            <v>0</v>
          </cell>
          <cell r="B441">
            <v>0</v>
          </cell>
          <cell r="C441">
            <v>432</v>
          </cell>
          <cell r="D441">
            <v>0</v>
          </cell>
          <cell r="E441" t="str">
            <v>x</v>
          </cell>
          <cell r="F441">
            <v>0</v>
          </cell>
          <cell r="G441">
            <v>0</v>
          </cell>
          <cell r="H441">
            <v>0</v>
          </cell>
          <cell r="I441">
            <v>0</v>
          </cell>
          <cell r="J441">
            <v>0</v>
          </cell>
        </row>
        <row r="442">
          <cell r="A442">
            <v>0</v>
          </cell>
          <cell r="B442">
            <v>0</v>
          </cell>
          <cell r="C442">
            <v>433</v>
          </cell>
          <cell r="D442">
            <v>0</v>
          </cell>
          <cell r="E442" t="str">
            <v>x</v>
          </cell>
          <cell r="F442">
            <v>0</v>
          </cell>
          <cell r="G442">
            <v>0</v>
          </cell>
          <cell r="H442">
            <v>0</v>
          </cell>
          <cell r="I442">
            <v>0</v>
          </cell>
          <cell r="J442">
            <v>0</v>
          </cell>
        </row>
        <row r="443">
          <cell r="A443">
            <v>0</v>
          </cell>
          <cell r="B443">
            <v>0</v>
          </cell>
          <cell r="C443">
            <v>434</v>
          </cell>
          <cell r="D443">
            <v>0</v>
          </cell>
          <cell r="E443" t="str">
            <v>x</v>
          </cell>
          <cell r="F443">
            <v>0</v>
          </cell>
          <cell r="G443">
            <v>0</v>
          </cell>
          <cell r="H443">
            <v>0</v>
          </cell>
          <cell r="I443">
            <v>0</v>
          </cell>
          <cell r="J443">
            <v>0</v>
          </cell>
        </row>
        <row r="444">
          <cell r="A444">
            <v>0</v>
          </cell>
          <cell r="B444">
            <v>0</v>
          </cell>
          <cell r="C444">
            <v>435</v>
          </cell>
          <cell r="D444">
            <v>0</v>
          </cell>
          <cell r="E444" t="str">
            <v>x</v>
          </cell>
          <cell r="F444">
            <v>0</v>
          </cell>
          <cell r="G444">
            <v>0</v>
          </cell>
          <cell r="H444">
            <v>0</v>
          </cell>
          <cell r="I444">
            <v>0</v>
          </cell>
          <cell r="J444">
            <v>0</v>
          </cell>
        </row>
        <row r="445">
          <cell r="A445">
            <v>0</v>
          </cell>
          <cell r="B445">
            <v>0</v>
          </cell>
          <cell r="C445">
            <v>436</v>
          </cell>
          <cell r="D445">
            <v>0</v>
          </cell>
          <cell r="E445" t="str">
            <v>x</v>
          </cell>
          <cell r="F445">
            <v>0</v>
          </cell>
          <cell r="G445">
            <v>0</v>
          </cell>
          <cell r="H445">
            <v>0</v>
          </cell>
          <cell r="I445">
            <v>0</v>
          </cell>
          <cell r="J445">
            <v>0</v>
          </cell>
        </row>
        <row r="446">
          <cell r="A446">
            <v>0</v>
          </cell>
          <cell r="B446">
            <v>0</v>
          </cell>
          <cell r="C446">
            <v>437</v>
          </cell>
          <cell r="D446">
            <v>0</v>
          </cell>
          <cell r="E446" t="str">
            <v>x</v>
          </cell>
          <cell r="F446">
            <v>0</v>
          </cell>
          <cell r="G446">
            <v>0</v>
          </cell>
          <cell r="H446">
            <v>0</v>
          </cell>
          <cell r="I446">
            <v>0</v>
          </cell>
          <cell r="J446">
            <v>0</v>
          </cell>
        </row>
        <row r="447">
          <cell r="A447">
            <v>0</v>
          </cell>
          <cell r="B447">
            <v>0</v>
          </cell>
          <cell r="C447">
            <v>438</v>
          </cell>
          <cell r="D447">
            <v>0</v>
          </cell>
          <cell r="E447" t="str">
            <v>x</v>
          </cell>
          <cell r="F447">
            <v>0</v>
          </cell>
          <cell r="G447">
            <v>0</v>
          </cell>
          <cell r="H447">
            <v>0</v>
          </cell>
          <cell r="I447">
            <v>0</v>
          </cell>
          <cell r="J447">
            <v>0</v>
          </cell>
        </row>
        <row r="448">
          <cell r="A448">
            <v>0</v>
          </cell>
          <cell r="B448">
            <v>0</v>
          </cell>
          <cell r="C448">
            <v>439</v>
          </cell>
          <cell r="D448">
            <v>0</v>
          </cell>
          <cell r="E448" t="str">
            <v>x</v>
          </cell>
          <cell r="F448">
            <v>0</v>
          </cell>
          <cell r="G448">
            <v>0</v>
          </cell>
          <cell r="H448">
            <v>0</v>
          </cell>
          <cell r="I448">
            <v>0</v>
          </cell>
          <cell r="J448">
            <v>0</v>
          </cell>
        </row>
        <row r="449">
          <cell r="A449">
            <v>0</v>
          </cell>
          <cell r="B449">
            <v>0</v>
          </cell>
          <cell r="C449">
            <v>440</v>
          </cell>
          <cell r="D449">
            <v>0</v>
          </cell>
          <cell r="E449" t="str">
            <v>x</v>
          </cell>
          <cell r="F449">
            <v>0</v>
          </cell>
          <cell r="G449">
            <v>0</v>
          </cell>
          <cell r="H449">
            <v>0</v>
          </cell>
          <cell r="I449">
            <v>0</v>
          </cell>
          <cell r="J449">
            <v>0</v>
          </cell>
        </row>
        <row r="450">
          <cell r="A450">
            <v>0</v>
          </cell>
          <cell r="B450">
            <v>0</v>
          </cell>
          <cell r="C450">
            <v>441</v>
          </cell>
          <cell r="D450">
            <v>0</v>
          </cell>
          <cell r="E450" t="str">
            <v>x</v>
          </cell>
          <cell r="F450">
            <v>0</v>
          </cell>
          <cell r="G450">
            <v>0</v>
          </cell>
          <cell r="H450">
            <v>0</v>
          </cell>
          <cell r="I450">
            <v>0</v>
          </cell>
          <cell r="J450">
            <v>0</v>
          </cell>
        </row>
        <row r="451">
          <cell r="A451">
            <v>0</v>
          </cell>
          <cell r="B451">
            <v>0</v>
          </cell>
          <cell r="C451">
            <v>442</v>
          </cell>
          <cell r="D451">
            <v>0</v>
          </cell>
          <cell r="E451" t="str">
            <v>x</v>
          </cell>
          <cell r="F451">
            <v>0</v>
          </cell>
          <cell r="G451">
            <v>0</v>
          </cell>
          <cell r="H451">
            <v>0</v>
          </cell>
          <cell r="I451">
            <v>0</v>
          </cell>
          <cell r="J451">
            <v>0</v>
          </cell>
        </row>
        <row r="452">
          <cell r="A452">
            <v>0</v>
          </cell>
          <cell r="B452">
            <v>0</v>
          </cell>
          <cell r="C452">
            <v>443</v>
          </cell>
          <cell r="D452">
            <v>0</v>
          </cell>
          <cell r="E452" t="str">
            <v>x</v>
          </cell>
          <cell r="F452">
            <v>0</v>
          </cell>
          <cell r="G452">
            <v>0</v>
          </cell>
          <cell r="H452">
            <v>0</v>
          </cell>
          <cell r="I452">
            <v>0</v>
          </cell>
          <cell r="J452">
            <v>0</v>
          </cell>
        </row>
        <row r="453">
          <cell r="A453">
            <v>0</v>
          </cell>
          <cell r="B453">
            <v>0</v>
          </cell>
          <cell r="C453">
            <v>444</v>
          </cell>
          <cell r="D453">
            <v>0</v>
          </cell>
          <cell r="E453" t="str">
            <v>x</v>
          </cell>
          <cell r="F453">
            <v>0</v>
          </cell>
          <cell r="G453">
            <v>0</v>
          </cell>
          <cell r="H453">
            <v>0</v>
          </cell>
          <cell r="I453">
            <v>0</v>
          </cell>
          <cell r="J453">
            <v>0</v>
          </cell>
        </row>
        <row r="454">
          <cell r="A454">
            <v>0</v>
          </cell>
          <cell r="B454">
            <v>0</v>
          </cell>
          <cell r="C454">
            <v>445</v>
          </cell>
          <cell r="D454">
            <v>0</v>
          </cell>
          <cell r="E454" t="str">
            <v>x</v>
          </cell>
          <cell r="F454">
            <v>0</v>
          </cell>
          <cell r="G454">
            <v>0</v>
          </cell>
          <cell r="H454">
            <v>0</v>
          </cell>
          <cell r="I454">
            <v>0</v>
          </cell>
          <cell r="J454">
            <v>0</v>
          </cell>
        </row>
        <row r="455">
          <cell r="A455">
            <v>0</v>
          </cell>
          <cell r="B455">
            <v>0</v>
          </cell>
          <cell r="C455">
            <v>446</v>
          </cell>
          <cell r="D455">
            <v>0</v>
          </cell>
          <cell r="E455" t="str">
            <v>x</v>
          </cell>
          <cell r="F455">
            <v>0</v>
          </cell>
          <cell r="G455">
            <v>0</v>
          </cell>
          <cell r="H455">
            <v>0</v>
          </cell>
          <cell r="I455">
            <v>0</v>
          </cell>
          <cell r="J455">
            <v>0</v>
          </cell>
        </row>
        <row r="456">
          <cell r="A456">
            <v>0</v>
          </cell>
          <cell r="B456">
            <v>0</v>
          </cell>
          <cell r="C456">
            <v>447</v>
          </cell>
          <cell r="D456">
            <v>0</v>
          </cell>
          <cell r="E456" t="str">
            <v>x</v>
          </cell>
          <cell r="F456">
            <v>0</v>
          </cell>
          <cell r="G456">
            <v>0</v>
          </cell>
          <cell r="H456">
            <v>0</v>
          </cell>
          <cell r="I456">
            <v>0</v>
          </cell>
          <cell r="J456">
            <v>0</v>
          </cell>
        </row>
        <row r="457">
          <cell r="A457">
            <v>0</v>
          </cell>
          <cell r="B457">
            <v>0</v>
          </cell>
          <cell r="C457">
            <v>448</v>
          </cell>
          <cell r="D457">
            <v>0</v>
          </cell>
          <cell r="E457" t="str">
            <v>x</v>
          </cell>
          <cell r="F457">
            <v>0</v>
          </cell>
          <cell r="G457">
            <v>0</v>
          </cell>
          <cell r="H457">
            <v>0</v>
          </cell>
          <cell r="I457">
            <v>0</v>
          </cell>
          <cell r="J457">
            <v>0</v>
          </cell>
        </row>
        <row r="458">
          <cell r="A458">
            <v>0</v>
          </cell>
          <cell r="B458">
            <v>0</v>
          </cell>
          <cell r="C458">
            <v>449</v>
          </cell>
          <cell r="D458">
            <v>0</v>
          </cell>
          <cell r="E458" t="str">
            <v>x</v>
          </cell>
          <cell r="F458">
            <v>0</v>
          </cell>
          <cell r="G458">
            <v>0</v>
          </cell>
          <cell r="H458">
            <v>0</v>
          </cell>
          <cell r="I458">
            <v>0</v>
          </cell>
          <cell r="J458">
            <v>0</v>
          </cell>
        </row>
        <row r="459">
          <cell r="A459">
            <v>0</v>
          </cell>
          <cell r="B459">
            <v>0</v>
          </cell>
          <cell r="C459">
            <v>450</v>
          </cell>
          <cell r="D459">
            <v>0</v>
          </cell>
          <cell r="E459" t="str">
            <v>x</v>
          </cell>
          <cell r="F459">
            <v>0</v>
          </cell>
          <cell r="G459">
            <v>0</v>
          </cell>
          <cell r="H459">
            <v>0</v>
          </cell>
          <cell r="I459">
            <v>0</v>
          </cell>
          <cell r="J459">
            <v>0</v>
          </cell>
        </row>
        <row r="460">
          <cell r="A460">
            <v>0</v>
          </cell>
          <cell r="B460">
            <v>0</v>
          </cell>
          <cell r="C460">
            <v>451</v>
          </cell>
          <cell r="D460">
            <v>0</v>
          </cell>
          <cell r="E460" t="str">
            <v>x</v>
          </cell>
          <cell r="F460">
            <v>0</v>
          </cell>
          <cell r="G460">
            <v>0</v>
          </cell>
          <cell r="H460">
            <v>0</v>
          </cell>
          <cell r="I460">
            <v>0</v>
          </cell>
          <cell r="J460">
            <v>0</v>
          </cell>
        </row>
        <row r="461">
          <cell r="A461">
            <v>0</v>
          </cell>
          <cell r="B461">
            <v>0</v>
          </cell>
          <cell r="C461">
            <v>452</v>
          </cell>
          <cell r="D461">
            <v>0</v>
          </cell>
          <cell r="E461" t="str">
            <v>x</v>
          </cell>
          <cell r="F461">
            <v>0</v>
          </cell>
          <cell r="G461">
            <v>0</v>
          </cell>
          <cell r="H461">
            <v>0</v>
          </cell>
          <cell r="I461">
            <v>0</v>
          </cell>
          <cell r="J461">
            <v>0</v>
          </cell>
        </row>
        <row r="462">
          <cell r="A462">
            <v>0</v>
          </cell>
          <cell r="B462">
            <v>0</v>
          </cell>
          <cell r="C462">
            <v>453</v>
          </cell>
          <cell r="D462">
            <v>0</v>
          </cell>
          <cell r="E462" t="str">
            <v>x</v>
          </cell>
          <cell r="F462">
            <v>0</v>
          </cell>
          <cell r="G462">
            <v>0</v>
          </cell>
          <cell r="H462">
            <v>0</v>
          </cell>
          <cell r="I462">
            <v>0</v>
          </cell>
          <cell r="J462">
            <v>0</v>
          </cell>
        </row>
        <row r="463">
          <cell r="A463">
            <v>0</v>
          </cell>
          <cell r="B463">
            <v>0</v>
          </cell>
          <cell r="C463">
            <v>454</v>
          </cell>
          <cell r="D463">
            <v>0</v>
          </cell>
          <cell r="E463" t="str">
            <v>x</v>
          </cell>
          <cell r="F463">
            <v>0</v>
          </cell>
          <cell r="G463">
            <v>0</v>
          </cell>
          <cell r="H463">
            <v>0</v>
          </cell>
          <cell r="I463">
            <v>0</v>
          </cell>
          <cell r="J463">
            <v>0</v>
          </cell>
        </row>
        <row r="464">
          <cell r="A464">
            <v>0</v>
          </cell>
          <cell r="B464">
            <v>0</v>
          </cell>
          <cell r="C464">
            <v>455</v>
          </cell>
          <cell r="D464">
            <v>0</v>
          </cell>
          <cell r="E464" t="str">
            <v>x</v>
          </cell>
          <cell r="F464">
            <v>0</v>
          </cell>
          <cell r="G464">
            <v>0</v>
          </cell>
          <cell r="H464">
            <v>0</v>
          </cell>
          <cell r="I464">
            <v>0</v>
          </cell>
          <cell r="J464">
            <v>0</v>
          </cell>
        </row>
        <row r="465">
          <cell r="A465">
            <v>0</v>
          </cell>
          <cell r="B465">
            <v>0</v>
          </cell>
          <cell r="C465">
            <v>456</v>
          </cell>
          <cell r="D465">
            <v>0</v>
          </cell>
          <cell r="E465" t="str">
            <v>x</v>
          </cell>
          <cell r="F465">
            <v>0</v>
          </cell>
          <cell r="G465">
            <v>0</v>
          </cell>
          <cell r="H465">
            <v>0</v>
          </cell>
          <cell r="I465">
            <v>0</v>
          </cell>
          <cell r="J465">
            <v>0</v>
          </cell>
        </row>
        <row r="466">
          <cell r="A466">
            <v>0</v>
          </cell>
          <cell r="B466">
            <v>0</v>
          </cell>
          <cell r="C466">
            <v>457</v>
          </cell>
          <cell r="D466">
            <v>0</v>
          </cell>
          <cell r="E466" t="str">
            <v>x</v>
          </cell>
          <cell r="F466">
            <v>0</v>
          </cell>
          <cell r="G466">
            <v>0</v>
          </cell>
          <cell r="H466">
            <v>0</v>
          </cell>
          <cell r="I466">
            <v>0</v>
          </cell>
          <cell r="J466">
            <v>0</v>
          </cell>
        </row>
        <row r="467">
          <cell r="A467">
            <v>0</v>
          </cell>
          <cell r="B467">
            <v>0</v>
          </cell>
          <cell r="C467">
            <v>458</v>
          </cell>
          <cell r="D467">
            <v>0</v>
          </cell>
          <cell r="E467" t="str">
            <v>x</v>
          </cell>
          <cell r="F467">
            <v>0</v>
          </cell>
          <cell r="G467">
            <v>0</v>
          </cell>
          <cell r="H467">
            <v>0</v>
          </cell>
          <cell r="I467">
            <v>0</v>
          </cell>
          <cell r="J467">
            <v>0</v>
          </cell>
        </row>
        <row r="468">
          <cell r="A468">
            <v>0</v>
          </cell>
          <cell r="B468">
            <v>0</v>
          </cell>
          <cell r="C468">
            <v>459</v>
          </cell>
          <cell r="D468">
            <v>0</v>
          </cell>
          <cell r="E468" t="str">
            <v>x</v>
          </cell>
          <cell r="F468">
            <v>0</v>
          </cell>
          <cell r="G468">
            <v>0</v>
          </cell>
          <cell r="H468">
            <v>0</v>
          </cell>
          <cell r="I468">
            <v>0</v>
          </cell>
          <cell r="J468">
            <v>0</v>
          </cell>
        </row>
        <row r="469">
          <cell r="A469">
            <v>0</v>
          </cell>
          <cell r="B469">
            <v>0</v>
          </cell>
          <cell r="C469">
            <v>460</v>
          </cell>
          <cell r="D469">
            <v>0</v>
          </cell>
          <cell r="E469" t="str">
            <v>x</v>
          </cell>
          <cell r="F469">
            <v>0</v>
          </cell>
          <cell r="G469">
            <v>0</v>
          </cell>
          <cell r="H469">
            <v>0</v>
          </cell>
          <cell r="I469">
            <v>0</v>
          </cell>
          <cell r="J469">
            <v>0</v>
          </cell>
        </row>
        <row r="470">
          <cell r="A470">
            <v>0</v>
          </cell>
          <cell r="B470">
            <v>0</v>
          </cell>
          <cell r="C470">
            <v>461</v>
          </cell>
          <cell r="D470">
            <v>0</v>
          </cell>
          <cell r="E470" t="str">
            <v>x</v>
          </cell>
          <cell r="F470">
            <v>0</v>
          </cell>
          <cell r="G470">
            <v>0</v>
          </cell>
          <cell r="H470">
            <v>0</v>
          </cell>
          <cell r="I470">
            <v>0</v>
          </cell>
          <cell r="J470">
            <v>0</v>
          </cell>
        </row>
        <row r="471">
          <cell r="A471">
            <v>0</v>
          </cell>
          <cell r="B471">
            <v>0</v>
          </cell>
          <cell r="C471">
            <v>462</v>
          </cell>
          <cell r="D471">
            <v>0</v>
          </cell>
          <cell r="E471" t="str">
            <v>x</v>
          </cell>
          <cell r="F471">
            <v>0</v>
          </cell>
          <cell r="G471">
            <v>0</v>
          </cell>
          <cell r="H471">
            <v>0</v>
          </cell>
          <cell r="I471">
            <v>0</v>
          </cell>
          <cell r="J471">
            <v>0</v>
          </cell>
        </row>
        <row r="472">
          <cell r="A472">
            <v>0</v>
          </cell>
          <cell r="B472">
            <v>0</v>
          </cell>
          <cell r="C472">
            <v>463</v>
          </cell>
          <cell r="D472">
            <v>0</v>
          </cell>
          <cell r="E472" t="str">
            <v>x</v>
          </cell>
          <cell r="F472">
            <v>0</v>
          </cell>
          <cell r="G472">
            <v>0</v>
          </cell>
          <cell r="H472">
            <v>0</v>
          </cell>
          <cell r="I472">
            <v>0</v>
          </cell>
          <cell r="J472">
            <v>0</v>
          </cell>
        </row>
        <row r="473">
          <cell r="A473">
            <v>0</v>
          </cell>
          <cell r="B473">
            <v>0</v>
          </cell>
          <cell r="C473">
            <v>464</v>
          </cell>
          <cell r="D473">
            <v>0</v>
          </cell>
          <cell r="E473" t="str">
            <v>x</v>
          </cell>
          <cell r="F473">
            <v>0</v>
          </cell>
          <cell r="G473">
            <v>0</v>
          </cell>
          <cell r="H473">
            <v>0</v>
          </cell>
          <cell r="I473">
            <v>0</v>
          </cell>
          <cell r="J473">
            <v>0</v>
          </cell>
        </row>
        <row r="474">
          <cell r="A474">
            <v>0</v>
          </cell>
          <cell r="B474">
            <v>0</v>
          </cell>
          <cell r="C474">
            <v>465</v>
          </cell>
          <cell r="D474">
            <v>0</v>
          </cell>
          <cell r="E474" t="str">
            <v>x</v>
          </cell>
          <cell r="F474">
            <v>0</v>
          </cell>
          <cell r="G474">
            <v>0</v>
          </cell>
          <cell r="H474">
            <v>0</v>
          </cell>
          <cell r="I474">
            <v>0</v>
          </cell>
          <cell r="J474">
            <v>0</v>
          </cell>
        </row>
        <row r="475">
          <cell r="A475">
            <v>0</v>
          </cell>
          <cell r="B475">
            <v>0</v>
          </cell>
          <cell r="C475">
            <v>466</v>
          </cell>
          <cell r="D475">
            <v>0</v>
          </cell>
          <cell r="E475" t="str">
            <v>x</v>
          </cell>
          <cell r="F475">
            <v>0</v>
          </cell>
          <cell r="G475">
            <v>0</v>
          </cell>
          <cell r="H475">
            <v>0</v>
          </cell>
          <cell r="I475">
            <v>0</v>
          </cell>
          <cell r="J475">
            <v>0</v>
          </cell>
        </row>
        <row r="476">
          <cell r="A476">
            <v>0</v>
          </cell>
          <cell r="B476">
            <v>0</v>
          </cell>
          <cell r="C476">
            <v>467</v>
          </cell>
          <cell r="D476">
            <v>0</v>
          </cell>
          <cell r="E476" t="str">
            <v>x</v>
          </cell>
          <cell r="F476">
            <v>0</v>
          </cell>
          <cell r="G476">
            <v>0</v>
          </cell>
          <cell r="H476">
            <v>0</v>
          </cell>
          <cell r="I476">
            <v>0</v>
          </cell>
          <cell r="J476">
            <v>0</v>
          </cell>
        </row>
        <row r="477">
          <cell r="A477">
            <v>0</v>
          </cell>
          <cell r="B477">
            <v>0</v>
          </cell>
          <cell r="C477">
            <v>468</v>
          </cell>
          <cell r="D477">
            <v>0</v>
          </cell>
          <cell r="E477" t="str">
            <v>x</v>
          </cell>
          <cell r="F477">
            <v>0</v>
          </cell>
          <cell r="G477">
            <v>0</v>
          </cell>
          <cell r="H477">
            <v>0</v>
          </cell>
          <cell r="I477">
            <v>0</v>
          </cell>
          <cell r="J477">
            <v>0</v>
          </cell>
        </row>
        <row r="478">
          <cell r="A478">
            <v>0</v>
          </cell>
          <cell r="B478">
            <v>0</v>
          </cell>
          <cell r="C478">
            <v>469</v>
          </cell>
          <cell r="D478">
            <v>0</v>
          </cell>
          <cell r="E478" t="str">
            <v>x</v>
          </cell>
          <cell r="F478">
            <v>0</v>
          </cell>
          <cell r="G478">
            <v>0</v>
          </cell>
          <cell r="H478">
            <v>0</v>
          </cell>
          <cell r="I478">
            <v>0</v>
          </cell>
          <cell r="J478">
            <v>0</v>
          </cell>
        </row>
        <row r="479">
          <cell r="A479">
            <v>0</v>
          </cell>
          <cell r="B479">
            <v>0</v>
          </cell>
          <cell r="C479">
            <v>470</v>
          </cell>
          <cell r="D479">
            <v>0</v>
          </cell>
          <cell r="E479" t="str">
            <v>x</v>
          </cell>
          <cell r="F479">
            <v>0</v>
          </cell>
          <cell r="G479">
            <v>0</v>
          </cell>
          <cell r="H479">
            <v>0</v>
          </cell>
          <cell r="I479">
            <v>0</v>
          </cell>
          <cell r="J479">
            <v>0</v>
          </cell>
        </row>
        <row r="480">
          <cell r="A480">
            <v>0</v>
          </cell>
          <cell r="B480">
            <v>0</v>
          </cell>
          <cell r="C480">
            <v>471</v>
          </cell>
          <cell r="D480">
            <v>0</v>
          </cell>
          <cell r="E480" t="str">
            <v>x</v>
          </cell>
          <cell r="F480">
            <v>0</v>
          </cell>
          <cell r="G480">
            <v>0</v>
          </cell>
          <cell r="H480">
            <v>0</v>
          </cell>
          <cell r="I480">
            <v>0</v>
          </cell>
          <cell r="J480">
            <v>0</v>
          </cell>
        </row>
        <row r="481">
          <cell r="A481">
            <v>0</v>
          </cell>
          <cell r="B481">
            <v>0</v>
          </cell>
          <cell r="C481">
            <v>472</v>
          </cell>
          <cell r="D481">
            <v>0</v>
          </cell>
          <cell r="E481" t="str">
            <v>x</v>
          </cell>
          <cell r="F481">
            <v>0</v>
          </cell>
          <cell r="G481">
            <v>0</v>
          </cell>
          <cell r="H481">
            <v>0</v>
          </cell>
          <cell r="I481">
            <v>0</v>
          </cell>
          <cell r="J481">
            <v>0</v>
          </cell>
        </row>
        <row r="482">
          <cell r="A482">
            <v>0</v>
          </cell>
          <cell r="B482">
            <v>0</v>
          </cell>
          <cell r="C482">
            <v>473</v>
          </cell>
          <cell r="D482">
            <v>0</v>
          </cell>
          <cell r="E482" t="str">
            <v>x</v>
          </cell>
          <cell r="F482">
            <v>0</v>
          </cell>
          <cell r="G482">
            <v>0</v>
          </cell>
          <cell r="H482">
            <v>0</v>
          </cell>
          <cell r="I482">
            <v>0</v>
          </cell>
          <cell r="J482">
            <v>0</v>
          </cell>
        </row>
        <row r="483">
          <cell r="A483">
            <v>0</v>
          </cell>
          <cell r="B483">
            <v>0</v>
          </cell>
          <cell r="C483">
            <v>474</v>
          </cell>
          <cell r="D483">
            <v>0</v>
          </cell>
          <cell r="E483" t="str">
            <v>x</v>
          </cell>
          <cell r="F483">
            <v>0</v>
          </cell>
          <cell r="G483">
            <v>0</v>
          </cell>
          <cell r="H483">
            <v>0</v>
          </cell>
          <cell r="I483">
            <v>0</v>
          </cell>
          <cell r="J483">
            <v>0</v>
          </cell>
        </row>
        <row r="484">
          <cell r="A484">
            <v>0</v>
          </cell>
          <cell r="B484">
            <v>0</v>
          </cell>
          <cell r="C484">
            <v>475</v>
          </cell>
          <cell r="D484">
            <v>0</v>
          </cell>
          <cell r="E484" t="str">
            <v>x</v>
          </cell>
          <cell r="F484">
            <v>0</v>
          </cell>
          <cell r="G484">
            <v>0</v>
          </cell>
          <cell r="H484">
            <v>0</v>
          </cell>
          <cell r="I484">
            <v>0</v>
          </cell>
          <cell r="J484">
            <v>0</v>
          </cell>
        </row>
        <row r="485">
          <cell r="A485">
            <v>0</v>
          </cell>
          <cell r="B485">
            <v>0</v>
          </cell>
          <cell r="C485">
            <v>476</v>
          </cell>
          <cell r="D485">
            <v>0</v>
          </cell>
          <cell r="E485" t="str">
            <v>x</v>
          </cell>
          <cell r="F485">
            <v>0</v>
          </cell>
          <cell r="G485">
            <v>0</v>
          </cell>
          <cell r="H485">
            <v>0</v>
          </cell>
          <cell r="I485">
            <v>0</v>
          </cell>
          <cell r="J485">
            <v>0</v>
          </cell>
        </row>
        <row r="486">
          <cell r="A486">
            <v>0</v>
          </cell>
          <cell r="B486">
            <v>0</v>
          </cell>
          <cell r="C486">
            <v>477</v>
          </cell>
          <cell r="D486">
            <v>0</v>
          </cell>
          <cell r="E486" t="str">
            <v>x</v>
          </cell>
          <cell r="F486">
            <v>0</v>
          </cell>
          <cell r="G486">
            <v>0</v>
          </cell>
          <cell r="H486">
            <v>0</v>
          </cell>
          <cell r="I486">
            <v>0</v>
          </cell>
          <cell r="J486">
            <v>0</v>
          </cell>
        </row>
        <row r="487">
          <cell r="A487">
            <v>0</v>
          </cell>
          <cell r="B487">
            <v>0</v>
          </cell>
          <cell r="C487">
            <v>478</v>
          </cell>
          <cell r="D487">
            <v>0</v>
          </cell>
          <cell r="E487" t="str">
            <v>x</v>
          </cell>
          <cell r="F487">
            <v>0</v>
          </cell>
          <cell r="G487">
            <v>0</v>
          </cell>
          <cell r="H487">
            <v>0</v>
          </cell>
          <cell r="I487">
            <v>0</v>
          </cell>
          <cell r="J487">
            <v>0</v>
          </cell>
        </row>
        <row r="488">
          <cell r="A488">
            <v>0</v>
          </cell>
          <cell r="B488">
            <v>0</v>
          </cell>
          <cell r="C488">
            <v>479</v>
          </cell>
          <cell r="D488">
            <v>0</v>
          </cell>
          <cell r="E488" t="str">
            <v>x</v>
          </cell>
          <cell r="F488">
            <v>0</v>
          </cell>
          <cell r="G488">
            <v>0</v>
          </cell>
          <cell r="H488">
            <v>0</v>
          </cell>
          <cell r="I488">
            <v>0</v>
          </cell>
          <cell r="J488">
            <v>0</v>
          </cell>
        </row>
        <row r="489">
          <cell r="A489">
            <v>0</v>
          </cell>
          <cell r="B489">
            <v>0</v>
          </cell>
          <cell r="C489">
            <v>480</v>
          </cell>
          <cell r="D489">
            <v>0</v>
          </cell>
          <cell r="E489" t="str">
            <v>x</v>
          </cell>
          <cell r="F489">
            <v>0</v>
          </cell>
          <cell r="G489">
            <v>0</v>
          </cell>
          <cell r="H489">
            <v>0</v>
          </cell>
          <cell r="I489">
            <v>0</v>
          </cell>
          <cell r="J489">
            <v>0</v>
          </cell>
        </row>
        <row r="490">
          <cell r="A490">
            <v>0</v>
          </cell>
          <cell r="B490">
            <v>0</v>
          </cell>
          <cell r="C490">
            <v>481</v>
          </cell>
          <cell r="D490">
            <v>0</v>
          </cell>
          <cell r="E490" t="str">
            <v>x</v>
          </cell>
          <cell r="F490">
            <v>0</v>
          </cell>
          <cell r="G490">
            <v>0</v>
          </cell>
          <cell r="H490">
            <v>0</v>
          </cell>
          <cell r="I490">
            <v>0</v>
          </cell>
          <cell r="J490">
            <v>0</v>
          </cell>
        </row>
        <row r="491">
          <cell r="A491">
            <v>0</v>
          </cell>
          <cell r="B491">
            <v>0</v>
          </cell>
          <cell r="C491">
            <v>482</v>
          </cell>
          <cell r="D491">
            <v>0</v>
          </cell>
          <cell r="E491" t="str">
            <v>x</v>
          </cell>
          <cell r="F491">
            <v>0</v>
          </cell>
          <cell r="G491">
            <v>0</v>
          </cell>
          <cell r="H491">
            <v>0</v>
          </cell>
          <cell r="I491">
            <v>0</v>
          </cell>
          <cell r="J491">
            <v>0</v>
          </cell>
        </row>
        <row r="492">
          <cell r="A492">
            <v>0</v>
          </cell>
          <cell r="B492">
            <v>0</v>
          </cell>
          <cell r="C492">
            <v>483</v>
          </cell>
          <cell r="D492">
            <v>0</v>
          </cell>
          <cell r="E492" t="str">
            <v>x</v>
          </cell>
          <cell r="F492">
            <v>0</v>
          </cell>
          <cell r="G492">
            <v>0</v>
          </cell>
          <cell r="H492">
            <v>0</v>
          </cell>
          <cell r="I492">
            <v>0</v>
          </cell>
          <cell r="J492">
            <v>0</v>
          </cell>
        </row>
        <row r="493">
          <cell r="A493">
            <v>0</v>
          </cell>
          <cell r="B493">
            <v>0</v>
          </cell>
          <cell r="C493">
            <v>484</v>
          </cell>
          <cell r="D493">
            <v>0</v>
          </cell>
          <cell r="E493" t="str">
            <v>x</v>
          </cell>
          <cell r="F493">
            <v>0</v>
          </cell>
          <cell r="G493">
            <v>0</v>
          </cell>
          <cell r="H493">
            <v>0</v>
          </cell>
          <cell r="I493">
            <v>0</v>
          </cell>
          <cell r="J493">
            <v>0</v>
          </cell>
        </row>
        <row r="494">
          <cell r="A494">
            <v>0</v>
          </cell>
          <cell r="B494">
            <v>0</v>
          </cell>
          <cell r="C494">
            <v>485</v>
          </cell>
          <cell r="D494">
            <v>0</v>
          </cell>
          <cell r="E494" t="str">
            <v>x</v>
          </cell>
          <cell r="F494">
            <v>0</v>
          </cell>
          <cell r="G494">
            <v>0</v>
          </cell>
          <cell r="H494">
            <v>0</v>
          </cell>
          <cell r="I494">
            <v>0</v>
          </cell>
          <cell r="J494">
            <v>0</v>
          </cell>
        </row>
        <row r="495">
          <cell r="A495">
            <v>0</v>
          </cell>
          <cell r="B495">
            <v>0</v>
          </cell>
          <cell r="C495">
            <v>486</v>
          </cell>
          <cell r="D495">
            <v>0</v>
          </cell>
          <cell r="E495" t="str">
            <v>x</v>
          </cell>
          <cell r="F495">
            <v>0</v>
          </cell>
          <cell r="G495">
            <v>0</v>
          </cell>
          <cell r="H495">
            <v>0</v>
          </cell>
          <cell r="I495">
            <v>0</v>
          </cell>
          <cell r="J495">
            <v>0</v>
          </cell>
        </row>
        <row r="496">
          <cell r="A496">
            <v>0</v>
          </cell>
          <cell r="B496">
            <v>0</v>
          </cell>
          <cell r="C496">
            <v>487</v>
          </cell>
          <cell r="D496">
            <v>0</v>
          </cell>
          <cell r="E496" t="str">
            <v>x</v>
          </cell>
          <cell r="F496">
            <v>0</v>
          </cell>
          <cell r="G496">
            <v>0</v>
          </cell>
          <cell r="H496">
            <v>0</v>
          </cell>
          <cell r="I496">
            <v>0</v>
          </cell>
          <cell r="J496">
            <v>0</v>
          </cell>
        </row>
        <row r="497">
          <cell r="A497">
            <v>0</v>
          </cell>
          <cell r="B497">
            <v>0</v>
          </cell>
          <cell r="C497">
            <v>488</v>
          </cell>
          <cell r="D497">
            <v>0</v>
          </cell>
          <cell r="E497" t="str">
            <v>x</v>
          </cell>
          <cell r="F497">
            <v>0</v>
          </cell>
          <cell r="G497">
            <v>0</v>
          </cell>
          <cell r="H497">
            <v>0</v>
          </cell>
          <cell r="I497">
            <v>0</v>
          </cell>
          <cell r="J497">
            <v>0</v>
          </cell>
        </row>
        <row r="498">
          <cell r="A498">
            <v>0</v>
          </cell>
          <cell r="B498">
            <v>0</v>
          </cell>
          <cell r="C498">
            <v>489</v>
          </cell>
          <cell r="D498">
            <v>0</v>
          </cell>
          <cell r="E498" t="str">
            <v>x</v>
          </cell>
          <cell r="F498">
            <v>0</v>
          </cell>
          <cell r="G498">
            <v>0</v>
          </cell>
          <cell r="H498">
            <v>0</v>
          </cell>
          <cell r="I498">
            <v>0</v>
          </cell>
          <cell r="J498">
            <v>0</v>
          </cell>
        </row>
        <row r="499">
          <cell r="A499">
            <v>0</v>
          </cell>
          <cell r="B499">
            <v>0</v>
          </cell>
          <cell r="C499">
            <v>490</v>
          </cell>
          <cell r="D499">
            <v>0</v>
          </cell>
          <cell r="E499" t="str">
            <v>x</v>
          </cell>
          <cell r="F499">
            <v>0</v>
          </cell>
          <cell r="G499">
            <v>0</v>
          </cell>
          <cell r="H499">
            <v>0</v>
          </cell>
          <cell r="I499">
            <v>0</v>
          </cell>
          <cell r="J499">
            <v>0</v>
          </cell>
        </row>
        <row r="500">
          <cell r="A500">
            <v>0</v>
          </cell>
          <cell r="B500">
            <v>0</v>
          </cell>
          <cell r="C500">
            <v>491</v>
          </cell>
          <cell r="D500">
            <v>0</v>
          </cell>
          <cell r="E500" t="str">
            <v>x</v>
          </cell>
          <cell r="F500">
            <v>0</v>
          </cell>
          <cell r="G500">
            <v>0</v>
          </cell>
          <cell r="H500">
            <v>0</v>
          </cell>
          <cell r="I500">
            <v>0</v>
          </cell>
          <cell r="J500">
            <v>0</v>
          </cell>
        </row>
        <row r="501">
          <cell r="A501">
            <v>0</v>
          </cell>
          <cell r="B501">
            <v>0</v>
          </cell>
          <cell r="C501">
            <v>492</v>
          </cell>
          <cell r="D501">
            <v>0</v>
          </cell>
          <cell r="E501" t="str">
            <v>x</v>
          </cell>
          <cell r="F501">
            <v>0</v>
          </cell>
          <cell r="G501">
            <v>0</v>
          </cell>
          <cell r="H501">
            <v>0</v>
          </cell>
          <cell r="I501">
            <v>0</v>
          </cell>
          <cell r="J501">
            <v>0</v>
          </cell>
        </row>
        <row r="502">
          <cell r="A502">
            <v>0</v>
          </cell>
          <cell r="B502">
            <v>0</v>
          </cell>
          <cell r="C502">
            <v>493</v>
          </cell>
          <cell r="D502">
            <v>0</v>
          </cell>
          <cell r="E502" t="str">
            <v>x</v>
          </cell>
          <cell r="F502">
            <v>0</v>
          </cell>
          <cell r="G502">
            <v>0</v>
          </cell>
          <cell r="H502">
            <v>0</v>
          </cell>
          <cell r="I502">
            <v>0</v>
          </cell>
          <cell r="J502">
            <v>0</v>
          </cell>
        </row>
        <row r="503">
          <cell r="A503">
            <v>0</v>
          </cell>
          <cell r="B503">
            <v>0</v>
          </cell>
          <cell r="C503">
            <v>494</v>
          </cell>
          <cell r="D503">
            <v>0</v>
          </cell>
          <cell r="E503" t="str">
            <v>x</v>
          </cell>
          <cell r="F503">
            <v>0</v>
          </cell>
          <cell r="G503">
            <v>0</v>
          </cell>
          <cell r="H503">
            <v>0</v>
          </cell>
          <cell r="I503">
            <v>0</v>
          </cell>
          <cell r="J503">
            <v>0</v>
          </cell>
        </row>
        <row r="504">
          <cell r="A504">
            <v>0</v>
          </cell>
          <cell r="B504">
            <v>0</v>
          </cell>
          <cell r="C504">
            <v>495</v>
          </cell>
          <cell r="D504">
            <v>0</v>
          </cell>
          <cell r="E504" t="str">
            <v>x</v>
          </cell>
          <cell r="F504">
            <v>0</v>
          </cell>
          <cell r="G504">
            <v>0</v>
          </cell>
          <cell r="H504">
            <v>0</v>
          </cell>
          <cell r="I504">
            <v>0</v>
          </cell>
          <cell r="J504">
            <v>0</v>
          </cell>
        </row>
        <row r="505">
          <cell r="A505">
            <v>0</v>
          </cell>
          <cell r="B505">
            <v>0</v>
          </cell>
          <cell r="C505">
            <v>496</v>
          </cell>
          <cell r="D505">
            <v>0</v>
          </cell>
          <cell r="E505" t="str">
            <v>x</v>
          </cell>
          <cell r="F505">
            <v>0</v>
          </cell>
          <cell r="G505">
            <v>0</v>
          </cell>
          <cell r="H505">
            <v>0</v>
          </cell>
          <cell r="I505">
            <v>0</v>
          </cell>
          <cell r="J505">
            <v>0</v>
          </cell>
        </row>
        <row r="506">
          <cell r="A506">
            <v>0</v>
          </cell>
          <cell r="B506">
            <v>0</v>
          </cell>
          <cell r="C506">
            <v>497</v>
          </cell>
          <cell r="D506">
            <v>0</v>
          </cell>
          <cell r="E506" t="str">
            <v>x</v>
          </cell>
          <cell r="F506">
            <v>0</v>
          </cell>
          <cell r="G506">
            <v>0</v>
          </cell>
          <cell r="H506">
            <v>0</v>
          </cell>
          <cell r="I506">
            <v>0</v>
          </cell>
          <cell r="J506">
            <v>0</v>
          </cell>
        </row>
        <row r="507">
          <cell r="A507">
            <v>0</v>
          </cell>
          <cell r="B507">
            <v>0</v>
          </cell>
          <cell r="C507">
            <v>498</v>
          </cell>
          <cell r="D507">
            <v>0</v>
          </cell>
          <cell r="E507" t="str">
            <v>x</v>
          </cell>
          <cell r="F507">
            <v>0</v>
          </cell>
          <cell r="G507">
            <v>0</v>
          </cell>
          <cell r="H507">
            <v>0</v>
          </cell>
          <cell r="I507">
            <v>0</v>
          </cell>
          <cell r="J507">
            <v>0</v>
          </cell>
        </row>
        <row r="508">
          <cell r="A508">
            <v>0</v>
          </cell>
          <cell r="B508">
            <v>0</v>
          </cell>
          <cell r="C508">
            <v>499</v>
          </cell>
          <cell r="D508">
            <v>0</v>
          </cell>
          <cell r="E508" t="str">
            <v>x</v>
          </cell>
          <cell r="F508">
            <v>0</v>
          </cell>
          <cell r="G508">
            <v>0</v>
          </cell>
          <cell r="H508">
            <v>0</v>
          </cell>
          <cell r="I508">
            <v>0</v>
          </cell>
          <cell r="J508">
            <v>0</v>
          </cell>
        </row>
        <row r="509">
          <cell r="A509">
            <v>0</v>
          </cell>
          <cell r="B509">
            <v>0</v>
          </cell>
          <cell r="C509">
            <v>500</v>
          </cell>
          <cell r="D509">
            <v>0</v>
          </cell>
          <cell r="E509" t="str">
            <v>x</v>
          </cell>
          <cell r="F509">
            <v>0</v>
          </cell>
          <cell r="G509">
            <v>0</v>
          </cell>
          <cell r="H509">
            <v>0</v>
          </cell>
          <cell r="I509">
            <v>0</v>
          </cell>
          <cell r="J509">
            <v>0</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ow r="2">
          <cell r="AD2" t="str">
            <v>Vide</v>
          </cell>
          <cell r="AF2" t="str">
            <v>Vide</v>
          </cell>
        </row>
        <row r="3">
          <cell r="AD3">
            <v>0</v>
          </cell>
          <cell r="AF3">
            <v>0</v>
          </cell>
        </row>
        <row r="4">
          <cell r="AD4">
            <v>0</v>
          </cell>
          <cell r="AF4">
            <v>0</v>
          </cell>
        </row>
        <row r="5">
          <cell r="AD5">
            <v>0</v>
          </cell>
          <cell r="AF5">
            <v>0</v>
          </cell>
        </row>
        <row r="6">
          <cell r="AD6">
            <v>0</v>
          </cell>
          <cell r="AF6">
            <v>0</v>
          </cell>
        </row>
        <row r="7">
          <cell r="AD7">
            <v>0</v>
          </cell>
          <cell r="AF7">
            <v>0</v>
          </cell>
        </row>
        <row r="8">
          <cell r="AD8">
            <v>0</v>
          </cell>
          <cell r="AF8">
            <v>0</v>
          </cell>
        </row>
        <row r="9">
          <cell r="AD9">
            <v>0</v>
          </cell>
          <cell r="AF9">
            <v>0</v>
          </cell>
        </row>
        <row r="10">
          <cell r="AD10">
            <v>0</v>
          </cell>
          <cell r="AF10">
            <v>0</v>
          </cell>
        </row>
        <row r="11">
          <cell r="AD11">
            <v>0</v>
          </cell>
          <cell r="AF11">
            <v>0</v>
          </cell>
        </row>
        <row r="12">
          <cell r="AD12">
            <v>0</v>
          </cell>
          <cell r="AF12">
            <v>0</v>
          </cell>
        </row>
        <row r="13">
          <cell r="AD13">
            <v>0</v>
          </cell>
          <cell r="AF13">
            <v>0</v>
          </cell>
        </row>
        <row r="14">
          <cell r="AD14">
            <v>0</v>
          </cell>
          <cell r="AF14">
            <v>0</v>
          </cell>
        </row>
        <row r="15">
          <cell r="AD15">
            <v>0</v>
          </cell>
          <cell r="AF15">
            <v>0</v>
          </cell>
        </row>
        <row r="16">
          <cell r="AD16">
            <v>0</v>
          </cell>
          <cell r="AF16">
            <v>0</v>
          </cell>
        </row>
        <row r="17">
          <cell r="AD17">
            <v>0</v>
          </cell>
          <cell r="AF17">
            <v>0</v>
          </cell>
        </row>
        <row r="18">
          <cell r="AD18">
            <v>0</v>
          </cell>
          <cell r="AF18">
            <v>0</v>
          </cell>
        </row>
        <row r="19">
          <cell r="AD19">
            <v>0</v>
          </cell>
          <cell r="AF19">
            <v>0</v>
          </cell>
        </row>
        <row r="20">
          <cell r="AD20">
            <v>0</v>
          </cell>
          <cell r="AF20">
            <v>0</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1">
          <cell r="AD61">
            <v>0</v>
          </cell>
          <cell r="AF61">
            <v>0</v>
          </cell>
        </row>
        <row r="62">
          <cell r="AD62">
            <v>0</v>
          </cell>
          <cell r="AF62">
            <v>0</v>
          </cell>
        </row>
        <row r="63">
          <cell r="AD63">
            <v>0</v>
          </cell>
          <cell r="AF63">
            <v>0</v>
          </cell>
        </row>
        <row r="64">
          <cell r="AD64">
            <v>0</v>
          </cell>
          <cell r="AF64">
            <v>0</v>
          </cell>
        </row>
        <row r="65">
          <cell r="AD65">
            <v>0</v>
          </cell>
          <cell r="AF65">
            <v>0</v>
          </cell>
        </row>
        <row r="66">
          <cell r="AD66">
            <v>0</v>
          </cell>
          <cell r="AF66">
            <v>0</v>
          </cell>
        </row>
        <row r="67">
          <cell r="AD67">
            <v>0</v>
          </cell>
          <cell r="AF67">
            <v>0</v>
          </cell>
        </row>
        <row r="68">
          <cell r="AD68">
            <v>0</v>
          </cell>
          <cell r="AF68">
            <v>0</v>
          </cell>
        </row>
        <row r="69">
          <cell r="AD69">
            <v>0</v>
          </cell>
          <cell r="AF69">
            <v>0</v>
          </cell>
        </row>
        <row r="70">
          <cell r="AD70">
            <v>0</v>
          </cell>
          <cell r="AF70">
            <v>0</v>
          </cell>
        </row>
        <row r="71">
          <cell r="AD71">
            <v>0</v>
          </cell>
          <cell r="AF71">
            <v>0</v>
          </cell>
        </row>
        <row r="72">
          <cell r="AD72">
            <v>0</v>
          </cell>
          <cell r="AF72">
            <v>0</v>
          </cell>
        </row>
        <row r="73">
          <cell r="AD73">
            <v>0</v>
          </cell>
          <cell r="AF73">
            <v>0</v>
          </cell>
        </row>
        <row r="74">
          <cell r="AD74">
            <v>0</v>
          </cell>
          <cell r="AF74">
            <v>0</v>
          </cell>
        </row>
        <row r="75">
          <cell r="AD75">
            <v>0</v>
          </cell>
          <cell r="AF75">
            <v>0</v>
          </cell>
        </row>
        <row r="76">
          <cell r="AD76">
            <v>0</v>
          </cell>
          <cell r="AF76">
            <v>0</v>
          </cell>
        </row>
        <row r="77">
          <cell r="AD77">
            <v>0</v>
          </cell>
          <cell r="AF77">
            <v>0</v>
          </cell>
        </row>
        <row r="78">
          <cell r="AD78">
            <v>0</v>
          </cell>
          <cell r="AF78">
            <v>0</v>
          </cell>
        </row>
        <row r="79">
          <cell r="AD79">
            <v>0</v>
          </cell>
          <cell r="AF79">
            <v>0</v>
          </cell>
        </row>
        <row r="80">
          <cell r="AD80">
            <v>0</v>
          </cell>
          <cell r="AF80">
            <v>0</v>
          </cell>
        </row>
        <row r="81">
          <cell r="AD81">
            <v>0</v>
          </cell>
          <cell r="AF81">
            <v>0</v>
          </cell>
        </row>
        <row r="82">
          <cell r="AD82">
            <v>0</v>
          </cell>
          <cell r="AF82">
            <v>0</v>
          </cell>
        </row>
        <row r="83">
          <cell r="AD83">
            <v>0</v>
          </cell>
          <cell r="AF83">
            <v>0</v>
          </cell>
        </row>
        <row r="84">
          <cell r="AD84">
            <v>0</v>
          </cell>
          <cell r="AF84">
            <v>0</v>
          </cell>
        </row>
        <row r="85">
          <cell r="AD85">
            <v>0</v>
          </cell>
          <cell r="AF85">
            <v>0</v>
          </cell>
        </row>
        <row r="86">
          <cell r="AD86">
            <v>0</v>
          </cell>
          <cell r="AF86">
            <v>0</v>
          </cell>
        </row>
        <row r="87">
          <cell r="AD87">
            <v>0</v>
          </cell>
          <cell r="AF87">
            <v>0</v>
          </cell>
        </row>
        <row r="88">
          <cell r="AD88">
            <v>0</v>
          </cell>
          <cell r="AF88">
            <v>0</v>
          </cell>
        </row>
        <row r="89">
          <cell r="AD89">
            <v>0</v>
          </cell>
          <cell r="AF89">
            <v>0</v>
          </cell>
        </row>
        <row r="90">
          <cell r="AD90">
            <v>0</v>
          </cell>
          <cell r="AF90">
            <v>0</v>
          </cell>
        </row>
        <row r="91">
          <cell r="AD91">
            <v>0</v>
          </cell>
          <cell r="AF91">
            <v>0</v>
          </cell>
        </row>
        <row r="92">
          <cell r="AD92">
            <v>0</v>
          </cell>
          <cell r="AF92">
            <v>0</v>
          </cell>
        </row>
        <row r="93">
          <cell r="AD93">
            <v>0</v>
          </cell>
          <cell r="AF93">
            <v>0</v>
          </cell>
        </row>
        <row r="94">
          <cell r="AD94">
            <v>0</v>
          </cell>
          <cell r="AF94">
            <v>0</v>
          </cell>
        </row>
      </sheetData>
      <sheetData sheetId="14">
        <row r="2">
          <cell r="AD2" t="str">
            <v>Vide</v>
          </cell>
          <cell r="AF2" t="str">
            <v>Vide</v>
          </cell>
        </row>
        <row r="3">
          <cell r="AD3">
            <v>0</v>
          </cell>
          <cell r="AF3">
            <v>0</v>
          </cell>
        </row>
        <row r="4">
          <cell r="AD4">
            <v>0</v>
          </cell>
          <cell r="AF4">
            <v>0</v>
          </cell>
        </row>
        <row r="5">
          <cell r="AD5">
            <v>0</v>
          </cell>
          <cell r="AF5">
            <v>0</v>
          </cell>
        </row>
        <row r="6">
          <cell r="AD6">
            <v>0</v>
          </cell>
          <cell r="AF6">
            <v>0</v>
          </cell>
        </row>
        <row r="7">
          <cell r="AD7">
            <v>0</v>
          </cell>
          <cell r="AF7">
            <v>0</v>
          </cell>
        </row>
        <row r="8">
          <cell r="AD8">
            <v>0</v>
          </cell>
          <cell r="AF8">
            <v>0</v>
          </cell>
        </row>
        <row r="9">
          <cell r="AD9">
            <v>0</v>
          </cell>
          <cell r="AF9">
            <v>0</v>
          </cell>
        </row>
        <row r="10">
          <cell r="AD10">
            <v>0</v>
          </cell>
          <cell r="AF10">
            <v>0</v>
          </cell>
        </row>
        <row r="11">
          <cell r="AD11">
            <v>0</v>
          </cell>
          <cell r="AF11">
            <v>0</v>
          </cell>
        </row>
        <row r="12">
          <cell r="AD12">
            <v>0</v>
          </cell>
          <cell r="AF12">
            <v>0</v>
          </cell>
        </row>
        <row r="13">
          <cell r="AD13">
            <v>0</v>
          </cell>
          <cell r="AF13">
            <v>0</v>
          </cell>
        </row>
        <row r="14">
          <cell r="AD14">
            <v>0</v>
          </cell>
          <cell r="AF14">
            <v>0</v>
          </cell>
        </row>
        <row r="15">
          <cell r="AD15">
            <v>0</v>
          </cell>
          <cell r="AF15">
            <v>0</v>
          </cell>
        </row>
        <row r="16">
          <cell r="AD16">
            <v>0</v>
          </cell>
          <cell r="AF16">
            <v>0</v>
          </cell>
        </row>
        <row r="17">
          <cell r="AD17">
            <v>0</v>
          </cell>
          <cell r="AF17">
            <v>0</v>
          </cell>
        </row>
        <row r="18">
          <cell r="AD18">
            <v>0</v>
          </cell>
          <cell r="AF18">
            <v>0</v>
          </cell>
        </row>
        <row r="19">
          <cell r="AD19">
            <v>0</v>
          </cell>
          <cell r="AF19">
            <v>0</v>
          </cell>
        </row>
        <row r="20">
          <cell r="AD20">
            <v>0</v>
          </cell>
          <cell r="AF20">
            <v>0</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1">
          <cell r="AD61">
            <v>0</v>
          </cell>
          <cell r="AF61">
            <v>0</v>
          </cell>
        </row>
        <row r="62">
          <cell r="AD62">
            <v>0</v>
          </cell>
          <cell r="AF62">
            <v>0</v>
          </cell>
        </row>
        <row r="63">
          <cell r="AD63">
            <v>0</v>
          </cell>
          <cell r="AF63">
            <v>0</v>
          </cell>
        </row>
        <row r="64">
          <cell r="AD64">
            <v>0</v>
          </cell>
          <cell r="AF64">
            <v>0</v>
          </cell>
        </row>
        <row r="65">
          <cell r="AD65">
            <v>0</v>
          </cell>
          <cell r="AF65">
            <v>0</v>
          </cell>
        </row>
        <row r="66">
          <cell r="AD66">
            <v>0</v>
          </cell>
          <cell r="AF66">
            <v>0</v>
          </cell>
        </row>
        <row r="67">
          <cell r="AD67">
            <v>0</v>
          </cell>
          <cell r="AF67">
            <v>0</v>
          </cell>
        </row>
        <row r="68">
          <cell r="AD68">
            <v>0</v>
          </cell>
          <cell r="AF68">
            <v>0</v>
          </cell>
        </row>
        <row r="69">
          <cell r="AD69">
            <v>0</v>
          </cell>
          <cell r="AF69">
            <v>0</v>
          </cell>
        </row>
        <row r="70">
          <cell r="AD70">
            <v>0</v>
          </cell>
          <cell r="AF70">
            <v>0</v>
          </cell>
        </row>
        <row r="71">
          <cell r="AD71">
            <v>0</v>
          </cell>
          <cell r="AF71">
            <v>0</v>
          </cell>
        </row>
        <row r="72">
          <cell r="AD72">
            <v>0</v>
          </cell>
          <cell r="AF72">
            <v>0</v>
          </cell>
        </row>
        <row r="73">
          <cell r="AD73">
            <v>0</v>
          </cell>
          <cell r="AF73">
            <v>0</v>
          </cell>
        </row>
        <row r="74">
          <cell r="AD74">
            <v>0</v>
          </cell>
          <cell r="AF74">
            <v>0</v>
          </cell>
        </row>
        <row r="75">
          <cell r="AD75">
            <v>0</v>
          </cell>
          <cell r="AF75">
            <v>0</v>
          </cell>
        </row>
        <row r="76">
          <cell r="AD76">
            <v>0</v>
          </cell>
          <cell r="AF76">
            <v>0</v>
          </cell>
        </row>
        <row r="77">
          <cell r="AD77">
            <v>0</v>
          </cell>
          <cell r="AF77">
            <v>0</v>
          </cell>
        </row>
        <row r="78">
          <cell r="AD78">
            <v>0</v>
          </cell>
          <cell r="AF78">
            <v>0</v>
          </cell>
        </row>
        <row r="79">
          <cell r="AD79">
            <v>0</v>
          </cell>
          <cell r="AF79">
            <v>0</v>
          </cell>
        </row>
        <row r="80">
          <cell r="AD80">
            <v>0</v>
          </cell>
          <cell r="AF80">
            <v>0</v>
          </cell>
        </row>
        <row r="81">
          <cell r="AD81">
            <v>0</v>
          </cell>
          <cell r="AF81">
            <v>0</v>
          </cell>
        </row>
        <row r="82">
          <cell r="AD82">
            <v>0</v>
          </cell>
          <cell r="AF82">
            <v>0</v>
          </cell>
        </row>
        <row r="83">
          <cell r="AD83">
            <v>0</v>
          </cell>
          <cell r="AF83">
            <v>0</v>
          </cell>
        </row>
        <row r="84">
          <cell r="AD84">
            <v>0</v>
          </cell>
          <cell r="AF84">
            <v>0</v>
          </cell>
        </row>
        <row r="85">
          <cell r="AD85">
            <v>0</v>
          </cell>
          <cell r="AF85">
            <v>0</v>
          </cell>
        </row>
        <row r="86">
          <cell r="AD86">
            <v>0</v>
          </cell>
          <cell r="AF86">
            <v>0</v>
          </cell>
        </row>
        <row r="87">
          <cell r="AD87">
            <v>0</v>
          </cell>
          <cell r="AF87">
            <v>0</v>
          </cell>
        </row>
        <row r="88">
          <cell r="AD88">
            <v>0</v>
          </cell>
          <cell r="AF88">
            <v>0</v>
          </cell>
        </row>
        <row r="89">
          <cell r="AD89">
            <v>0</v>
          </cell>
          <cell r="AF89">
            <v>0</v>
          </cell>
        </row>
        <row r="90">
          <cell r="AD90">
            <v>0</v>
          </cell>
          <cell r="AF90">
            <v>0</v>
          </cell>
        </row>
        <row r="91">
          <cell r="AD91">
            <v>0</v>
          </cell>
          <cell r="AF91">
            <v>0</v>
          </cell>
        </row>
        <row r="92">
          <cell r="AD92">
            <v>0</v>
          </cell>
          <cell r="AF92">
            <v>0</v>
          </cell>
        </row>
        <row r="93">
          <cell r="AD93">
            <v>0</v>
          </cell>
          <cell r="AF93">
            <v>0</v>
          </cell>
        </row>
        <row r="94">
          <cell r="AD94">
            <v>0</v>
          </cell>
          <cell r="AF94">
            <v>0</v>
          </cell>
        </row>
      </sheetData>
      <sheetData sheetId="15">
        <row r="2">
          <cell r="AB2" t="str">
            <v>Vide</v>
          </cell>
        </row>
        <row r="3">
          <cell r="AB3">
            <v>0</v>
          </cell>
        </row>
        <row r="4">
          <cell r="AB4">
            <v>0</v>
          </cell>
        </row>
        <row r="5">
          <cell r="AB5">
            <v>0</v>
          </cell>
        </row>
        <row r="6">
          <cell r="AB6">
            <v>0</v>
          </cell>
        </row>
        <row r="7">
          <cell r="AB7">
            <v>0</v>
          </cell>
        </row>
        <row r="8">
          <cell r="AB8">
            <v>0</v>
          </cell>
        </row>
        <row r="9">
          <cell r="AB9">
            <v>0</v>
          </cell>
        </row>
        <row r="10">
          <cell r="AB10">
            <v>0</v>
          </cell>
        </row>
        <row r="11">
          <cell r="AB11">
            <v>0</v>
          </cell>
        </row>
        <row r="12">
          <cell r="AB12">
            <v>0</v>
          </cell>
        </row>
        <row r="13">
          <cell r="AB13">
            <v>0</v>
          </cell>
        </row>
        <row r="14">
          <cell r="AB14">
            <v>0</v>
          </cell>
        </row>
        <row r="15">
          <cell r="AB15">
            <v>0</v>
          </cell>
        </row>
        <row r="16">
          <cell r="AB16">
            <v>0</v>
          </cell>
        </row>
        <row r="17">
          <cell r="AB17">
            <v>0</v>
          </cell>
        </row>
        <row r="18">
          <cell r="AB18">
            <v>0</v>
          </cell>
        </row>
        <row r="19">
          <cell r="AB19">
            <v>0</v>
          </cell>
        </row>
        <row r="20">
          <cell r="AB20">
            <v>0</v>
          </cell>
        </row>
        <row r="21">
          <cell r="AB21">
            <v>0</v>
          </cell>
        </row>
        <row r="22">
          <cell r="AB22">
            <v>0</v>
          </cell>
        </row>
        <row r="23">
          <cell r="AB23">
            <v>0</v>
          </cell>
        </row>
        <row r="24">
          <cell r="AB24">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37">
          <cell r="AB37">
            <v>0</v>
          </cell>
        </row>
        <row r="38">
          <cell r="AB38">
            <v>0</v>
          </cell>
        </row>
        <row r="39">
          <cell r="AB39">
            <v>0</v>
          </cell>
        </row>
        <row r="40">
          <cell r="AB40">
            <v>0</v>
          </cell>
        </row>
        <row r="41">
          <cell r="AB41">
            <v>0</v>
          </cell>
        </row>
        <row r="42">
          <cell r="AB42">
            <v>0</v>
          </cell>
        </row>
        <row r="43">
          <cell r="AB43">
            <v>0</v>
          </cell>
        </row>
        <row r="44">
          <cell r="AB44">
            <v>0</v>
          </cell>
        </row>
        <row r="45">
          <cell r="AB45">
            <v>0</v>
          </cell>
        </row>
        <row r="46">
          <cell r="AB46">
            <v>0</v>
          </cell>
        </row>
        <row r="47">
          <cell r="AB47">
            <v>0</v>
          </cell>
        </row>
        <row r="48">
          <cell r="AB48">
            <v>0</v>
          </cell>
        </row>
        <row r="49">
          <cell r="AB49">
            <v>0</v>
          </cell>
        </row>
        <row r="50">
          <cell r="AB50">
            <v>0</v>
          </cell>
        </row>
        <row r="51">
          <cell r="AB51">
            <v>0</v>
          </cell>
        </row>
        <row r="52">
          <cell r="AB52">
            <v>0</v>
          </cell>
        </row>
        <row r="53">
          <cell r="AB53">
            <v>0</v>
          </cell>
        </row>
        <row r="54">
          <cell r="AB54">
            <v>0</v>
          </cell>
        </row>
        <row r="55">
          <cell r="AB55">
            <v>0</v>
          </cell>
        </row>
        <row r="56">
          <cell r="AB56">
            <v>0</v>
          </cell>
        </row>
        <row r="57">
          <cell r="AB57">
            <v>0</v>
          </cell>
        </row>
        <row r="58">
          <cell r="AB58">
            <v>0</v>
          </cell>
        </row>
        <row r="59">
          <cell r="AB59">
            <v>0</v>
          </cell>
        </row>
        <row r="60">
          <cell r="AB60">
            <v>0</v>
          </cell>
        </row>
        <row r="61">
          <cell r="AB61">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87">
          <cell r="AB87">
            <v>0</v>
          </cell>
        </row>
        <row r="88">
          <cell r="AB88">
            <v>0</v>
          </cell>
        </row>
        <row r="89">
          <cell r="AB89">
            <v>0</v>
          </cell>
        </row>
        <row r="90">
          <cell r="AB90">
            <v>0</v>
          </cell>
        </row>
        <row r="91">
          <cell r="AB91">
            <v>0</v>
          </cell>
        </row>
        <row r="92">
          <cell r="AB92">
            <v>0</v>
          </cell>
        </row>
        <row r="93">
          <cell r="AB93">
            <v>0</v>
          </cell>
        </row>
        <row r="94">
          <cell r="AB9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ants"/>
      <sheetName val="Emarg"/>
      <sheetName val="Classement"/>
      <sheetName val="Classt MG"/>
      <sheetName val="Grille"/>
    </sheetNames>
    <sheetDataSet>
      <sheetData sheetId="0">
        <row r="6">
          <cell r="A6" t="str">
            <v>Dos.</v>
          </cell>
          <cell r="B6" t="str">
            <v>Nom</v>
          </cell>
          <cell r="C6" t="str">
            <v>Equipe</v>
          </cell>
          <cell r="D6" t="str">
            <v>Code UCI</v>
          </cell>
          <cell r="E6" t="str">
            <v>Série</v>
          </cell>
        </row>
        <row r="7">
          <cell r="A7">
            <v>1</v>
          </cell>
          <cell r="B7" t="str">
            <v>AUDIC Dylan</v>
          </cell>
          <cell r="C7" t="str">
            <v>AC LANESTER 56</v>
          </cell>
          <cell r="D7" t="str">
            <v>FRA19991206</v>
          </cell>
          <cell r="E7" t="str">
            <v>Junior</v>
          </cell>
        </row>
        <row r="8">
          <cell r="A8">
            <v>2</v>
          </cell>
          <cell r="B8" t="str">
            <v>BALTENWECK Mewen</v>
          </cell>
          <cell r="C8" t="str">
            <v>AC LANESTER 56</v>
          </cell>
          <cell r="D8" t="str">
            <v>FRA19980130</v>
          </cell>
          <cell r="E8" t="str">
            <v>Junior</v>
          </cell>
        </row>
        <row r="9">
          <cell r="A9">
            <v>3</v>
          </cell>
          <cell r="B9" t="str">
            <v>JUSTUM Axel</v>
          </cell>
          <cell r="C9" t="str">
            <v>AC LANESTER 56</v>
          </cell>
          <cell r="D9" t="str">
            <v>FRA19990323</v>
          </cell>
          <cell r="E9" t="str">
            <v>Junior</v>
          </cell>
        </row>
        <row r="10">
          <cell r="A10">
            <v>4</v>
          </cell>
          <cell r="B10" t="str">
            <v>LE BAIL Hugo</v>
          </cell>
          <cell r="C10" t="str">
            <v>AC LANESTER 56</v>
          </cell>
          <cell r="D10" t="str">
            <v>FRA19980726</v>
          </cell>
          <cell r="E10" t="str">
            <v>Junior</v>
          </cell>
        </row>
        <row r="11">
          <cell r="A11">
            <v>5</v>
          </cell>
          <cell r="B11" t="str">
            <v>LE CAM Brendan</v>
          </cell>
          <cell r="C11" t="str">
            <v>AC LANESTER 56</v>
          </cell>
          <cell r="D11" t="str">
            <v>FRA19990815</v>
          </cell>
          <cell r="E11" t="str">
            <v>Junior</v>
          </cell>
        </row>
        <row r="12">
          <cell r="A12">
            <v>6</v>
          </cell>
          <cell r="B12" t="str">
            <v>LE CHENADEC Antoine</v>
          </cell>
          <cell r="C12" t="str">
            <v>AC LANESTER 56</v>
          </cell>
          <cell r="D12" t="str">
            <v>FRA19990122</v>
          </cell>
          <cell r="E12" t="str">
            <v>Junior</v>
          </cell>
        </row>
        <row r="13">
          <cell r="A13">
            <v>7</v>
          </cell>
          <cell r="B13" t="str">
            <v>TEISSEIRE Clement</v>
          </cell>
          <cell r="C13" t="str">
            <v>AC LANESTER 56</v>
          </cell>
          <cell r="D13" t="str">
            <v>FRA19990824</v>
          </cell>
          <cell r="E13" t="str">
            <v>Junior</v>
          </cell>
        </row>
        <row r="14">
          <cell r="A14">
            <v>8</v>
          </cell>
          <cell r="B14" t="str">
            <v>BLEVIN Noe</v>
          </cell>
          <cell r="C14" t="str">
            <v>CDC MORBIHAN DE LA FFC</v>
          </cell>
          <cell r="D14" t="str">
            <v>FRA19991110</v>
          </cell>
          <cell r="E14" t="str">
            <v>Junior</v>
          </cell>
        </row>
        <row r="15">
          <cell r="A15">
            <v>9</v>
          </cell>
          <cell r="B15" t="str">
            <v>BRIAND Killian</v>
          </cell>
          <cell r="C15" t="str">
            <v>CDC MORBIHAN DE LA FFC</v>
          </cell>
          <cell r="D15" t="str">
            <v>FRA19980507</v>
          </cell>
          <cell r="E15" t="str">
            <v>Junior</v>
          </cell>
        </row>
        <row r="16">
          <cell r="A16">
            <v>10</v>
          </cell>
          <cell r="B16" t="str">
            <v>GLON Youen</v>
          </cell>
          <cell r="C16" t="str">
            <v>CDC MORBIHAN DE LA FFC</v>
          </cell>
          <cell r="D16" t="str">
            <v>FRA19990428</v>
          </cell>
          <cell r="E16" t="str">
            <v>Junior</v>
          </cell>
        </row>
        <row r="17">
          <cell r="A17">
            <v>11</v>
          </cell>
          <cell r="B17" t="str">
            <v>GUENNEUGUES Erwann</v>
          </cell>
          <cell r="C17" t="str">
            <v>CDC MORBIHAN DE LA FFC</v>
          </cell>
          <cell r="D17" t="str">
            <v>FRA19990526</v>
          </cell>
          <cell r="E17" t="str">
            <v>Junior</v>
          </cell>
        </row>
        <row r="18">
          <cell r="A18">
            <v>12</v>
          </cell>
          <cell r="B18" t="str">
            <v>LE FALHER Erwan</v>
          </cell>
          <cell r="C18" t="str">
            <v>CDC MORBIHAN DE LA FFC</v>
          </cell>
          <cell r="D18" t="str">
            <v>FRA19980210</v>
          </cell>
          <cell r="E18" t="str">
            <v>Junior</v>
          </cell>
        </row>
        <row r="19">
          <cell r="A19">
            <v>13</v>
          </cell>
          <cell r="B19" t="str">
            <v>LE GOVIC Antoine</v>
          </cell>
          <cell r="C19" t="str">
            <v>CDC MORBIHAN DE LA FFC</v>
          </cell>
          <cell r="D19" t="str">
            <v>FRA19990610</v>
          </cell>
          <cell r="E19" t="str">
            <v>Junior</v>
          </cell>
        </row>
        <row r="20">
          <cell r="A20">
            <v>14</v>
          </cell>
          <cell r="B20" t="str">
            <v>LE PENNEC Guerand</v>
          </cell>
          <cell r="C20" t="str">
            <v>CDC MORBIHAN DE LA FFC</v>
          </cell>
          <cell r="D20" t="str">
            <v>FRA19990312</v>
          </cell>
          <cell r="E20" t="str">
            <v>Junior</v>
          </cell>
        </row>
        <row r="21">
          <cell r="A21">
            <v>15</v>
          </cell>
          <cell r="B21" t="str">
            <v>LE VIGOUROUX Baptiste</v>
          </cell>
          <cell r="C21" t="str">
            <v>CDC MORBIHAN DE LA FFC</v>
          </cell>
          <cell r="D21" t="str">
            <v>FRA19990814</v>
          </cell>
          <cell r="E21" t="str">
            <v>Junior</v>
          </cell>
        </row>
        <row r="22">
          <cell r="A22">
            <v>16</v>
          </cell>
          <cell r="B22" t="str">
            <v>RIVALLAIN Hugo</v>
          </cell>
          <cell r="C22" t="str">
            <v>CDC MORBIHAN DE LA FFC</v>
          </cell>
          <cell r="D22" t="str">
            <v>FRA19981225</v>
          </cell>
          <cell r="E22" t="str">
            <v>Junior</v>
          </cell>
        </row>
        <row r="23">
          <cell r="A23">
            <v>17</v>
          </cell>
          <cell r="B23" t="str">
            <v>VINCE Alexis</v>
          </cell>
          <cell r="C23" t="str">
            <v>CDC MORBIHAN DE LA FFC</v>
          </cell>
          <cell r="D23" t="str">
            <v>FRA19980306</v>
          </cell>
          <cell r="E23" t="str">
            <v>Junior</v>
          </cell>
        </row>
        <row r="24">
          <cell r="A24">
            <v>18</v>
          </cell>
          <cell r="B24" t="str">
            <v>BERTIN Alexandre</v>
          </cell>
          <cell r="C24" t="str">
            <v>EC QUEVENOISE</v>
          </cell>
          <cell r="D24" t="str">
            <v>FRA19990914</v>
          </cell>
          <cell r="E24" t="str">
            <v>Junior</v>
          </cell>
        </row>
        <row r="25">
          <cell r="A25">
            <v>19</v>
          </cell>
          <cell r="B25" t="str">
            <v>BESNARD Vincent</v>
          </cell>
          <cell r="C25" t="str">
            <v>EC QUEVENOISE</v>
          </cell>
          <cell r="D25" t="str">
            <v>FRA19990624</v>
          </cell>
          <cell r="E25" t="str">
            <v>Junior</v>
          </cell>
        </row>
        <row r="26">
          <cell r="A26">
            <v>20</v>
          </cell>
          <cell r="B26" t="str">
            <v>BREGARDIS Melvin</v>
          </cell>
          <cell r="C26" t="str">
            <v>EC QUEVENOISE</v>
          </cell>
          <cell r="D26" t="str">
            <v>FRA19990331</v>
          </cell>
          <cell r="E26" t="str">
            <v>Junior</v>
          </cell>
        </row>
        <row r="27">
          <cell r="A27">
            <v>21</v>
          </cell>
          <cell r="B27" t="str">
            <v>HEMERY Ewen</v>
          </cell>
          <cell r="C27" t="str">
            <v>EC QUEVENOISE</v>
          </cell>
          <cell r="D27" t="str">
            <v>FRA19990701</v>
          </cell>
          <cell r="E27" t="str">
            <v>Junior</v>
          </cell>
        </row>
        <row r="28">
          <cell r="A28">
            <v>22</v>
          </cell>
          <cell r="B28" t="str">
            <v>LE GLOAHEC Anthony</v>
          </cell>
          <cell r="C28" t="str">
            <v>EC QUEVENOISE</v>
          </cell>
          <cell r="D28" t="str">
            <v>FRA19990429</v>
          </cell>
          <cell r="E28" t="str">
            <v>Junior</v>
          </cell>
        </row>
        <row r="29">
          <cell r="A29">
            <v>23</v>
          </cell>
          <cell r="B29" t="str">
            <v>LECLERCQ Julien</v>
          </cell>
          <cell r="C29" t="str">
            <v>EC QUEVENOISE</v>
          </cell>
          <cell r="D29" t="str">
            <v>FRA19980927</v>
          </cell>
          <cell r="E29" t="str">
            <v>Junior</v>
          </cell>
        </row>
        <row r="30">
          <cell r="A30">
            <v>24</v>
          </cell>
          <cell r="B30" t="str">
            <v>PERRET Gurvan</v>
          </cell>
          <cell r="C30" t="str">
            <v>EC QUEVENOISE</v>
          </cell>
          <cell r="D30" t="str">
            <v>FRA19980523</v>
          </cell>
          <cell r="E30" t="str">
            <v>Junior</v>
          </cell>
        </row>
        <row r="31">
          <cell r="A31">
            <v>25</v>
          </cell>
          <cell r="B31" t="str">
            <v>CENDRE Pierre</v>
          </cell>
          <cell r="C31" t="str">
            <v>HENNEBONT CYCLISME</v>
          </cell>
          <cell r="D31" t="str">
            <v>FRA19990227</v>
          </cell>
          <cell r="E31" t="str">
            <v>Junior</v>
          </cell>
        </row>
        <row r="32">
          <cell r="A32">
            <v>26</v>
          </cell>
          <cell r="B32" t="str">
            <v>LE BLEIZ Yohan</v>
          </cell>
          <cell r="C32" t="str">
            <v>HENNEBONT CYCLISME</v>
          </cell>
          <cell r="D32" t="str">
            <v>FRA19980528</v>
          </cell>
          <cell r="E32" t="str">
            <v>Junior</v>
          </cell>
        </row>
        <row r="33">
          <cell r="A33">
            <v>27</v>
          </cell>
          <cell r="B33" t="str">
            <v>LE DU Gwendal</v>
          </cell>
          <cell r="C33" t="str">
            <v>HENNEBONT CYCLISME</v>
          </cell>
          <cell r="D33" t="str">
            <v>FRA19981014</v>
          </cell>
          <cell r="E33" t="str">
            <v>Junior</v>
          </cell>
        </row>
        <row r="34">
          <cell r="A34">
            <v>28</v>
          </cell>
          <cell r="B34" t="str">
            <v>BOTUHA Corentin</v>
          </cell>
          <cell r="C34" t="str">
            <v>OC LOCMINE</v>
          </cell>
          <cell r="D34" t="str">
            <v>FRA19990127</v>
          </cell>
          <cell r="E34" t="str">
            <v>Junior</v>
          </cell>
        </row>
        <row r="35">
          <cell r="A35">
            <v>29</v>
          </cell>
          <cell r="B35" t="str">
            <v>COTARD Theo</v>
          </cell>
          <cell r="C35" t="str">
            <v>OC LOCMINE</v>
          </cell>
          <cell r="D35" t="str">
            <v>FRA19990725</v>
          </cell>
          <cell r="E35" t="str">
            <v>Junior</v>
          </cell>
        </row>
        <row r="36">
          <cell r="A36">
            <v>30</v>
          </cell>
          <cell r="B36" t="str">
            <v>DESLANDES Maxime</v>
          </cell>
          <cell r="C36" t="str">
            <v>OC LOCMINE</v>
          </cell>
          <cell r="D36" t="str">
            <v>FRA19980304</v>
          </cell>
          <cell r="E36" t="str">
            <v>Junior</v>
          </cell>
        </row>
        <row r="37">
          <cell r="A37">
            <v>31</v>
          </cell>
          <cell r="B37" t="str">
            <v>JEGAT Jordan</v>
          </cell>
          <cell r="C37" t="str">
            <v>OC LOCMINE</v>
          </cell>
          <cell r="D37" t="str">
            <v>FRA19990607</v>
          </cell>
          <cell r="E37" t="str">
            <v>Junior</v>
          </cell>
        </row>
        <row r="38">
          <cell r="A38">
            <v>32</v>
          </cell>
          <cell r="B38" t="str">
            <v>PROD`HOMME Florian</v>
          </cell>
          <cell r="C38" t="str">
            <v>OC LOCMINE</v>
          </cell>
          <cell r="D38" t="str">
            <v>FRA19980302</v>
          </cell>
          <cell r="E38" t="str">
            <v>Junior</v>
          </cell>
        </row>
        <row r="39">
          <cell r="A39">
            <v>33</v>
          </cell>
          <cell r="B39" t="str">
            <v>MONNERAIS Baptiste</v>
          </cell>
          <cell r="C39" t="str">
            <v>SC MALESTROIT</v>
          </cell>
          <cell r="D39" t="str">
            <v>FRA19990726</v>
          </cell>
          <cell r="E39" t="str">
            <v>Junior</v>
          </cell>
        </row>
        <row r="40">
          <cell r="A40">
            <v>34</v>
          </cell>
          <cell r="B40" t="str">
            <v>LAVOLE Alexis</v>
          </cell>
          <cell r="C40" t="str">
            <v>VC PAYS DE LORIENT</v>
          </cell>
          <cell r="D40" t="str">
            <v>FRA19981025</v>
          </cell>
          <cell r="E40" t="str">
            <v>Junior</v>
          </cell>
        </row>
        <row r="41">
          <cell r="A41">
            <v>35</v>
          </cell>
          <cell r="B41" t="str">
            <v>SEGUI Damien</v>
          </cell>
          <cell r="C41" t="str">
            <v>AC TREGUNCOISE</v>
          </cell>
          <cell r="D41" t="str">
            <v>FRA19980917</v>
          </cell>
          <cell r="E41" t="str">
            <v>Junior</v>
          </cell>
        </row>
        <row r="42">
          <cell r="A42">
            <v>36</v>
          </cell>
          <cell r="B42" t="str">
            <v>MUGUET Corentin</v>
          </cell>
          <cell r="C42" t="str">
            <v>CC BIGOUDEN</v>
          </cell>
          <cell r="D42" t="str">
            <v>FRA19990505</v>
          </cell>
          <cell r="E42" t="str">
            <v>Junior</v>
          </cell>
        </row>
        <row r="43">
          <cell r="A43">
            <v>37</v>
          </cell>
          <cell r="B43" t="str">
            <v>LE FRESNE Julien</v>
          </cell>
          <cell r="C43" t="str">
            <v>CC CONCARNOIS</v>
          </cell>
          <cell r="D43" t="str">
            <v>FRA19990929</v>
          </cell>
          <cell r="E43" t="str">
            <v>Junior</v>
          </cell>
        </row>
        <row r="44">
          <cell r="A44">
            <v>38</v>
          </cell>
          <cell r="B44" t="str">
            <v>BOUVIER Kylian</v>
          </cell>
          <cell r="C44" t="str">
            <v>CC PLANCOETIN</v>
          </cell>
          <cell r="D44" t="str">
            <v>FRA19980512</v>
          </cell>
          <cell r="E44" t="str">
            <v>Junior</v>
          </cell>
        </row>
        <row r="45">
          <cell r="A45">
            <v>39</v>
          </cell>
          <cell r="B45" t="str">
            <v>DENIS Bruno</v>
          </cell>
          <cell r="C45" t="str">
            <v>CC PLANCOETIN</v>
          </cell>
          <cell r="D45" t="str">
            <v>FRA19981119</v>
          </cell>
          <cell r="E45" t="str">
            <v>Junior</v>
          </cell>
        </row>
        <row r="46">
          <cell r="A46">
            <v>40</v>
          </cell>
          <cell r="B46" t="str">
            <v>LETORT Guillaume</v>
          </cell>
          <cell r="C46" t="str">
            <v>CC PLANCOETIN</v>
          </cell>
          <cell r="D46" t="str">
            <v>FRA19990110</v>
          </cell>
          <cell r="E46" t="str">
            <v>Junior</v>
          </cell>
        </row>
        <row r="47">
          <cell r="A47">
            <v>41</v>
          </cell>
          <cell r="B47" t="str">
            <v>RENARD Alexis</v>
          </cell>
          <cell r="C47" t="str">
            <v>CC PLANCOETIN</v>
          </cell>
          <cell r="D47" t="str">
            <v>FRA19990601</v>
          </cell>
          <cell r="E47" t="str">
            <v>Junior</v>
          </cell>
        </row>
        <row r="48">
          <cell r="A48">
            <v>42</v>
          </cell>
          <cell r="B48" t="str">
            <v>VETEL Gildas</v>
          </cell>
          <cell r="C48" t="str">
            <v>CC PLANCOETIN</v>
          </cell>
          <cell r="D48" t="str">
            <v>FRA19990416</v>
          </cell>
          <cell r="E48" t="str">
            <v>Junior</v>
          </cell>
        </row>
        <row r="49">
          <cell r="A49">
            <v>43</v>
          </cell>
          <cell r="B49" t="str">
            <v>ALLENO Thomas</v>
          </cell>
          <cell r="C49" t="str">
            <v>CDC CÔTES-D'ARMOR DE LA FFC</v>
          </cell>
          <cell r="D49" t="str">
            <v>FRA19980324</v>
          </cell>
          <cell r="E49" t="str">
            <v>Junior</v>
          </cell>
        </row>
        <row r="50">
          <cell r="A50">
            <v>44</v>
          </cell>
          <cell r="B50" t="str">
            <v>BRIEND Emmanuel</v>
          </cell>
          <cell r="C50" t="str">
            <v>CDC CÔTES-D'ARMOR DE LA FFC</v>
          </cell>
          <cell r="D50" t="str">
            <v>FRA19990427</v>
          </cell>
          <cell r="E50" t="str">
            <v>Junior</v>
          </cell>
        </row>
        <row r="51">
          <cell r="A51">
            <v>45</v>
          </cell>
          <cell r="B51" t="str">
            <v>CHANDEMERLE Hugo</v>
          </cell>
          <cell r="C51" t="str">
            <v>CDC CÔTES-D'ARMOR DE LA FFC</v>
          </cell>
          <cell r="D51" t="str">
            <v>FRA19980209</v>
          </cell>
          <cell r="E51" t="str">
            <v>Junior</v>
          </cell>
        </row>
        <row r="52">
          <cell r="A52">
            <v>46</v>
          </cell>
          <cell r="B52" t="str">
            <v>LE BIGOT Maxime</v>
          </cell>
          <cell r="C52" t="str">
            <v>CDC CÔTES-D'ARMOR DE LA FFC</v>
          </cell>
          <cell r="D52" t="str">
            <v>FRA19980715</v>
          </cell>
          <cell r="E52" t="str">
            <v>Junior</v>
          </cell>
        </row>
        <row r="53">
          <cell r="A53">
            <v>47</v>
          </cell>
          <cell r="B53" t="str">
            <v>LE BOUCHER Adrien</v>
          </cell>
          <cell r="C53" t="str">
            <v>CDC CÔTES-D'ARMOR DE LA FFC</v>
          </cell>
          <cell r="D53" t="str">
            <v>FRA19981219</v>
          </cell>
          <cell r="E53" t="str">
            <v>Junior</v>
          </cell>
        </row>
        <row r="54">
          <cell r="A54">
            <v>48</v>
          </cell>
          <cell r="B54" t="str">
            <v>TARDIVEL Theo</v>
          </cell>
          <cell r="C54" t="str">
            <v>CDC CÔTES-D'ARMOR DE LA FFC</v>
          </cell>
          <cell r="D54" t="str">
            <v>FRA19981207</v>
          </cell>
          <cell r="E54" t="str">
            <v>Junior</v>
          </cell>
        </row>
        <row r="55">
          <cell r="A55">
            <v>49</v>
          </cell>
          <cell r="B55" t="str">
            <v>TERACHE Allan</v>
          </cell>
          <cell r="C55" t="str">
            <v>CDC CÔTES-D'ARMOR DE LA FFC</v>
          </cell>
          <cell r="D55" t="str">
            <v>FRA19990205</v>
          </cell>
          <cell r="E55" t="str">
            <v>Junior</v>
          </cell>
        </row>
        <row r="56">
          <cell r="A56">
            <v>50</v>
          </cell>
          <cell r="B56" t="str">
            <v>DANION Ewen</v>
          </cell>
          <cell r="C56" t="str">
            <v>DYNAMIC CLUB QUEDILLAC</v>
          </cell>
          <cell r="D56" t="str">
            <v>FRA19990224</v>
          </cell>
          <cell r="E56" t="str">
            <v>Junior</v>
          </cell>
        </row>
        <row r="57">
          <cell r="A57">
            <v>51</v>
          </cell>
          <cell r="B57" t="str">
            <v>PERRIER Kyliane</v>
          </cell>
          <cell r="C57" t="str">
            <v>DYNAMIC CLUB QUEDILLAC</v>
          </cell>
          <cell r="D57" t="str">
            <v>FRA19991202</v>
          </cell>
          <cell r="E57" t="str">
            <v>Junior</v>
          </cell>
        </row>
        <row r="58">
          <cell r="A58">
            <v>52</v>
          </cell>
          <cell r="B58" t="str">
            <v>PIRON Clement</v>
          </cell>
          <cell r="C58" t="str">
            <v>DYNAMIC CLUB QUEDILLAC</v>
          </cell>
          <cell r="D58" t="str">
            <v>FRA19990626</v>
          </cell>
          <cell r="E58" t="str">
            <v>Junior</v>
          </cell>
        </row>
        <row r="59">
          <cell r="A59">
            <v>53</v>
          </cell>
          <cell r="B59" t="str">
            <v>POUILLOT Boris</v>
          </cell>
          <cell r="C59" t="str">
            <v>DYNAMIC CLUB QUEDILLAC</v>
          </cell>
          <cell r="D59" t="str">
            <v>FRA19990622</v>
          </cell>
          <cell r="E59" t="str">
            <v>Junior</v>
          </cell>
        </row>
        <row r="60">
          <cell r="A60">
            <v>54</v>
          </cell>
          <cell r="B60" t="str">
            <v>ROCABOY Quentin</v>
          </cell>
          <cell r="C60" t="str">
            <v>DYNAMIC CLUB QUEDILLAC</v>
          </cell>
          <cell r="D60" t="str">
            <v>FRA19990705</v>
          </cell>
          <cell r="E60" t="str">
            <v>Junior</v>
          </cell>
        </row>
        <row r="61">
          <cell r="A61">
            <v>55</v>
          </cell>
          <cell r="B61" t="str">
            <v>BOILEAU Envel</v>
          </cell>
          <cell r="C61" t="str">
            <v>EC PLESTIN PAYS TREGOR</v>
          </cell>
          <cell r="D61" t="str">
            <v>FRA19990102</v>
          </cell>
          <cell r="E61" t="str">
            <v>Junior</v>
          </cell>
        </row>
        <row r="62">
          <cell r="A62">
            <v>56</v>
          </cell>
          <cell r="B62" t="str">
            <v>GANNERAY Maxime</v>
          </cell>
          <cell r="C62" t="str">
            <v>EC PLESTIN PAYS TREGOR</v>
          </cell>
          <cell r="D62" t="str">
            <v>FRA19990225</v>
          </cell>
          <cell r="E62" t="str">
            <v>Junior</v>
          </cell>
        </row>
        <row r="63">
          <cell r="A63">
            <v>57</v>
          </cell>
          <cell r="B63" t="str">
            <v>PASTUREL Maxime</v>
          </cell>
          <cell r="C63" t="str">
            <v>EC RENNAISE</v>
          </cell>
          <cell r="D63" t="str">
            <v>FRA19991206</v>
          </cell>
          <cell r="E63" t="str">
            <v>Junior</v>
          </cell>
        </row>
        <row r="64">
          <cell r="A64">
            <v>58</v>
          </cell>
          <cell r="B64" t="str">
            <v>KEARNEY Aaron</v>
          </cell>
          <cell r="C64" t="str">
            <v>NICOLAS ROCHE Performance - Irlande</v>
          </cell>
          <cell r="D64" t="str">
            <v>IRL19981227</v>
          </cell>
          <cell r="E64" t="str">
            <v>Junior</v>
          </cell>
        </row>
        <row r="65">
          <cell r="A65">
            <v>59</v>
          </cell>
          <cell r="B65" t="str">
            <v>LEECH Ciaran</v>
          </cell>
          <cell r="C65" t="str">
            <v>NICOLAS ROCHE Performance - Irlande</v>
          </cell>
          <cell r="D65" t="str">
            <v>IRL19980812</v>
          </cell>
          <cell r="E65" t="str">
            <v>Junior</v>
          </cell>
        </row>
        <row r="66">
          <cell r="A66">
            <v>60</v>
          </cell>
          <cell r="B66" t="str">
            <v>LEECH Conor</v>
          </cell>
          <cell r="C66" t="str">
            <v>NICOLAS ROCHE Performance - Irlande</v>
          </cell>
          <cell r="D66" t="str">
            <v>IRL19980812</v>
          </cell>
          <cell r="E66" t="str">
            <v>Junior</v>
          </cell>
        </row>
        <row r="67">
          <cell r="A67">
            <v>61</v>
          </cell>
          <cell r="B67" t="str">
            <v>O`LEARY Robert</v>
          </cell>
          <cell r="C67" t="str">
            <v>NICOLAS ROCHE Performance - Irlande</v>
          </cell>
          <cell r="D67" t="str">
            <v>IRL19980129</v>
          </cell>
          <cell r="E67" t="str">
            <v>Junior</v>
          </cell>
        </row>
        <row r="68">
          <cell r="A68">
            <v>62</v>
          </cell>
          <cell r="B68" t="str">
            <v>WALSH Ben</v>
          </cell>
          <cell r="C68" t="str">
            <v>NICOLAS ROCHE Performance - Irlande</v>
          </cell>
          <cell r="D68" t="str">
            <v>IRL19990823</v>
          </cell>
          <cell r="E68" t="str">
            <v>Junior</v>
          </cell>
        </row>
        <row r="69">
          <cell r="A69">
            <v>63</v>
          </cell>
          <cell r="B69" t="str">
            <v>YOUNG Xeno</v>
          </cell>
          <cell r="C69" t="str">
            <v>NICOLAS ROCHE Performance - Irlande</v>
          </cell>
          <cell r="D69" t="str">
            <v>IRL19991109</v>
          </cell>
          <cell r="E69" t="str">
            <v>Junior</v>
          </cell>
        </row>
        <row r="70">
          <cell r="A70">
            <v>64</v>
          </cell>
          <cell r="B70" t="str">
            <v>LE GOFF Kevin</v>
          </cell>
          <cell r="C70" t="str">
            <v>SOJASUN ESPOIR ACNC</v>
          </cell>
          <cell r="D70" t="str">
            <v>FRA19981014</v>
          </cell>
          <cell r="E70" t="str">
            <v>Junior</v>
          </cell>
        </row>
        <row r="71">
          <cell r="A71">
            <v>65</v>
          </cell>
          <cell r="B71" t="str">
            <v>BAELE Benoit</v>
          </cell>
          <cell r="C71" t="str">
            <v>SPIDER KING EFC ETIXX - Belgique</v>
          </cell>
          <cell r="D71" t="str">
            <v>BEL19990417</v>
          </cell>
          <cell r="E71" t="str">
            <v>Junior</v>
          </cell>
        </row>
        <row r="72">
          <cell r="A72">
            <v>66</v>
          </cell>
          <cell r="B72" t="str">
            <v>HELSMOORTEL Dwight</v>
          </cell>
          <cell r="C72" t="str">
            <v>SPIDER KING EFC ETIXX - Belgique</v>
          </cell>
          <cell r="D72" t="str">
            <v>BEL19980824</v>
          </cell>
          <cell r="E72" t="str">
            <v>Junior</v>
          </cell>
        </row>
        <row r="73">
          <cell r="A73">
            <v>67</v>
          </cell>
          <cell r="B73" t="str">
            <v>MEERSCHAERT Leonardo</v>
          </cell>
          <cell r="C73" t="str">
            <v>SPIDER KING EFC ETIXX - Belgique</v>
          </cell>
          <cell r="D73" t="str">
            <v>BEL19990924</v>
          </cell>
          <cell r="E73" t="str">
            <v>Junior</v>
          </cell>
        </row>
        <row r="74">
          <cell r="A74">
            <v>68</v>
          </cell>
          <cell r="B74" t="str">
            <v>VAN DE VOORDE Lennert</v>
          </cell>
          <cell r="C74" t="str">
            <v>SPIDER KING EFC ETIXX - Belgique</v>
          </cell>
          <cell r="D74" t="str">
            <v>BEL19980711</v>
          </cell>
          <cell r="E74" t="str">
            <v>Junior</v>
          </cell>
        </row>
        <row r="75">
          <cell r="A75">
            <v>69</v>
          </cell>
          <cell r="B75" t="str">
            <v>VAN KEIRSBULCK Jorden</v>
          </cell>
          <cell r="C75" t="str">
            <v>SPIDER KING EFC ETIXX - Belgique</v>
          </cell>
          <cell r="D75" t="str">
            <v>BEL19981119</v>
          </cell>
          <cell r="E75" t="str">
            <v>Junior</v>
          </cell>
        </row>
        <row r="76">
          <cell r="A76">
            <v>70</v>
          </cell>
          <cell r="B76" t="str">
            <v>VYNCKE Seppe</v>
          </cell>
          <cell r="C76" t="str">
            <v>SPIDER KING EFC ETIXX - Belgique</v>
          </cell>
          <cell r="D76" t="str">
            <v>BEL19990106</v>
          </cell>
          <cell r="E76" t="str">
            <v>Junior</v>
          </cell>
        </row>
        <row r="77">
          <cell r="A77">
            <v>71</v>
          </cell>
          <cell r="B77" t="str">
            <v>LAMOUR Mael</v>
          </cell>
          <cell r="C77" t="str">
            <v>ST RENAN IROISE VELO</v>
          </cell>
          <cell r="D77" t="str">
            <v>FRA19981007</v>
          </cell>
          <cell r="E77" t="str">
            <v>Junior</v>
          </cell>
        </row>
        <row r="78">
          <cell r="A78">
            <v>72</v>
          </cell>
          <cell r="B78" t="str">
            <v>LE VOURCH Theo</v>
          </cell>
          <cell r="C78" t="str">
            <v>ST RENAN IROISE VELO</v>
          </cell>
          <cell r="D78" t="str">
            <v>FRA19991118</v>
          </cell>
          <cell r="E78" t="str">
            <v>Junior</v>
          </cell>
        </row>
        <row r="79">
          <cell r="A79">
            <v>73</v>
          </cell>
          <cell r="B79" t="str">
            <v>LESONGEUR Quentin</v>
          </cell>
          <cell r="C79" t="str">
            <v>ST RENAN IROISE VELO</v>
          </cell>
          <cell r="D79" t="str">
            <v>FRA19990107</v>
          </cell>
          <cell r="E79" t="str">
            <v>Junior</v>
          </cell>
        </row>
        <row r="80">
          <cell r="A80">
            <v>74</v>
          </cell>
          <cell r="B80" t="str">
            <v>AMELOT Florian</v>
          </cell>
          <cell r="C80" t="str">
            <v>TEAM PAYS DE DINAN</v>
          </cell>
          <cell r="D80" t="str">
            <v>FRA19990308</v>
          </cell>
          <cell r="E80" t="str">
            <v>Junior</v>
          </cell>
        </row>
        <row r="81">
          <cell r="A81">
            <v>75</v>
          </cell>
          <cell r="B81" t="str">
            <v>HAMON Maxime</v>
          </cell>
          <cell r="C81" t="str">
            <v>TEAM PAYS DE DINAN</v>
          </cell>
          <cell r="D81" t="str">
            <v>FRA19980116</v>
          </cell>
          <cell r="E81" t="str">
            <v>Junior</v>
          </cell>
        </row>
        <row r="82">
          <cell r="A82">
            <v>76</v>
          </cell>
          <cell r="B82" t="str">
            <v>PONCEL Maxime</v>
          </cell>
          <cell r="C82" t="str">
            <v>TEAM PAYS DE DINAN</v>
          </cell>
          <cell r="D82" t="str">
            <v>FRA19981112</v>
          </cell>
          <cell r="E82" t="str">
            <v>Junior</v>
          </cell>
        </row>
        <row r="83">
          <cell r="A83">
            <v>77</v>
          </cell>
          <cell r="B83" t="str">
            <v>FOLINAIS Thomas</v>
          </cell>
          <cell r="C83" t="str">
            <v>UC BRIOCHINE</v>
          </cell>
          <cell r="D83" t="str">
            <v>FRA19980114</v>
          </cell>
          <cell r="E83" t="str">
            <v>Junior</v>
          </cell>
        </row>
        <row r="84">
          <cell r="A84">
            <v>78</v>
          </cell>
          <cell r="B84" t="str">
            <v>MAERTENS Gauthier</v>
          </cell>
          <cell r="C84" t="str">
            <v>UC BRIOCHINE</v>
          </cell>
          <cell r="D84" t="str">
            <v>FRA19990827</v>
          </cell>
          <cell r="E84" t="str">
            <v>Junior</v>
          </cell>
        </row>
        <row r="85">
          <cell r="A85">
            <v>79</v>
          </cell>
          <cell r="B85" t="str">
            <v>RAULT Francois</v>
          </cell>
          <cell r="C85" t="str">
            <v>UC BRIOCHINE</v>
          </cell>
          <cell r="D85" t="str">
            <v>FRA19980811</v>
          </cell>
          <cell r="E85" t="str">
            <v>Junior</v>
          </cell>
        </row>
        <row r="86">
          <cell r="A86">
            <v>80</v>
          </cell>
          <cell r="B86" t="str">
            <v>ROLLAND William</v>
          </cell>
          <cell r="C86" t="str">
            <v>UC BRIOCHINE</v>
          </cell>
          <cell r="D86" t="str">
            <v>FRA19990825</v>
          </cell>
          <cell r="E86" t="str">
            <v>Junior</v>
          </cell>
        </row>
        <row r="87">
          <cell r="A87">
            <v>81</v>
          </cell>
          <cell r="B87" t="str">
            <v>UDIN Alexis</v>
          </cell>
          <cell r="C87" t="str">
            <v>UC BRIOCHINE</v>
          </cell>
          <cell r="D87" t="str">
            <v>FRA19980602</v>
          </cell>
          <cell r="E87" t="str">
            <v>Junior</v>
          </cell>
        </row>
        <row r="88">
          <cell r="A88">
            <v>82</v>
          </cell>
          <cell r="B88" t="str">
            <v>BORDERIE Yann</v>
          </cell>
          <cell r="C88" t="str">
            <v>UC GUIPAVASIENNE</v>
          </cell>
          <cell r="D88" t="str">
            <v>FRA19990611</v>
          </cell>
          <cell r="E88" t="str">
            <v>Junior</v>
          </cell>
        </row>
        <row r="89">
          <cell r="A89">
            <v>83</v>
          </cell>
          <cell r="B89" t="str">
            <v>ESNAULT Pierre</v>
          </cell>
          <cell r="C89" t="str">
            <v>UC GUIPAVASIENNE</v>
          </cell>
          <cell r="D89" t="str">
            <v>FRA19990810</v>
          </cell>
          <cell r="E89" t="str">
            <v>Junior</v>
          </cell>
        </row>
        <row r="90">
          <cell r="A90">
            <v>84</v>
          </cell>
          <cell r="B90" t="str">
            <v>GOURIOU Robin</v>
          </cell>
          <cell r="C90" t="str">
            <v>UC GUIPAVASIENNE</v>
          </cell>
          <cell r="D90" t="str">
            <v>FRA19991116</v>
          </cell>
          <cell r="E90" t="str">
            <v>Junior</v>
          </cell>
        </row>
        <row r="91">
          <cell r="A91">
            <v>85</v>
          </cell>
          <cell r="B91" t="str">
            <v>LOUEDOC Quentin</v>
          </cell>
          <cell r="C91" t="str">
            <v>UC GUIPAVASIENNE</v>
          </cell>
          <cell r="D91" t="str">
            <v>FRA19991214</v>
          </cell>
          <cell r="E91" t="str">
            <v>Junior</v>
          </cell>
        </row>
        <row r="92">
          <cell r="A92">
            <v>86</v>
          </cell>
          <cell r="B92" t="str">
            <v>PERROT Yoann</v>
          </cell>
          <cell r="C92" t="str">
            <v>UC GUIPAVASIENNE</v>
          </cell>
          <cell r="D92" t="str">
            <v>FRA19990409</v>
          </cell>
          <cell r="E92" t="str">
            <v>Junior</v>
          </cell>
        </row>
        <row r="93">
          <cell r="A93">
            <v>87</v>
          </cell>
          <cell r="B93" t="str">
            <v>BERNARD Viannay</v>
          </cell>
          <cell r="C93" t="str">
            <v>UC PAYS DE MORLAIX</v>
          </cell>
          <cell r="D93" t="str">
            <v>FRA19990421</v>
          </cell>
          <cell r="E93" t="str">
            <v>Junior</v>
          </cell>
        </row>
        <row r="94">
          <cell r="A94">
            <v>88</v>
          </cell>
          <cell r="B94" t="str">
            <v>BOILEAU Alan</v>
          </cell>
          <cell r="C94" t="str">
            <v>UC PAYS DE MORLAIX</v>
          </cell>
          <cell r="D94" t="str">
            <v>FRA19990625</v>
          </cell>
          <cell r="E94" t="str">
            <v>Junior</v>
          </cell>
        </row>
        <row r="95">
          <cell r="A95">
            <v>89</v>
          </cell>
          <cell r="B95" t="str">
            <v>LE ROUX Amaury</v>
          </cell>
          <cell r="C95" t="str">
            <v>UC PAYS DE MORLAIX</v>
          </cell>
          <cell r="D95" t="str">
            <v>FRA19980707</v>
          </cell>
          <cell r="E95" t="str">
            <v>Junior</v>
          </cell>
        </row>
        <row r="96">
          <cell r="A96">
            <v>90</v>
          </cell>
          <cell r="B96" t="str">
            <v>DAUPHIN Florian</v>
          </cell>
          <cell r="C96" t="str">
            <v>UC QUIMPERLOISE</v>
          </cell>
          <cell r="D96" t="str">
            <v>FRA19990406</v>
          </cell>
          <cell r="E96" t="str">
            <v>Junior</v>
          </cell>
        </row>
        <row r="97">
          <cell r="A97">
            <v>91</v>
          </cell>
          <cell r="B97" t="str">
            <v>HULLOIS Julien</v>
          </cell>
          <cell r="C97" t="str">
            <v>UC QUIMPERLOISE</v>
          </cell>
          <cell r="D97" t="str">
            <v>FRA19991110</v>
          </cell>
          <cell r="E97" t="str">
            <v>Junior</v>
          </cell>
        </row>
        <row r="98">
          <cell r="A98">
            <v>92</v>
          </cell>
          <cell r="B98" t="str">
            <v>AUBRY Mathys</v>
          </cell>
          <cell r="C98" t="str">
            <v>US VERN CYCLISME</v>
          </cell>
          <cell r="D98" t="str">
            <v>FRA19980605</v>
          </cell>
          <cell r="E98" t="str">
            <v>Junior</v>
          </cell>
        </row>
        <row r="99">
          <cell r="A99">
            <v>93</v>
          </cell>
          <cell r="B99" t="str">
            <v>MOREAU Corentin</v>
          </cell>
          <cell r="C99" t="str">
            <v>US VERN CYCLISME</v>
          </cell>
          <cell r="D99" t="str">
            <v>FRA19980720</v>
          </cell>
          <cell r="E99" t="str">
            <v>Junior</v>
          </cell>
        </row>
        <row r="100">
          <cell r="A100">
            <v>94</v>
          </cell>
          <cell r="B100" t="str">
            <v>PETIT Guillaume</v>
          </cell>
          <cell r="C100" t="str">
            <v>US VERN CYCLISME</v>
          </cell>
          <cell r="D100" t="str">
            <v>FRA19981205</v>
          </cell>
          <cell r="E100" t="str">
            <v>Junior</v>
          </cell>
        </row>
        <row r="101">
          <cell r="A101">
            <v>95</v>
          </cell>
          <cell r="B101" t="str">
            <v>QUERE Loïc</v>
          </cell>
          <cell r="C101" t="str">
            <v>US VERN CYCLISME</v>
          </cell>
          <cell r="D101" t="str">
            <v>FRA19980131</v>
          </cell>
          <cell r="E101" t="str">
            <v>Junior</v>
          </cell>
        </row>
        <row r="102">
          <cell r="A102">
            <v>96</v>
          </cell>
          <cell r="B102" t="str">
            <v>RIMASSON Adrien</v>
          </cell>
          <cell r="C102" t="str">
            <v>US VERN CYCLISME</v>
          </cell>
          <cell r="D102" t="str">
            <v>FRA19981129</v>
          </cell>
          <cell r="E102" t="str">
            <v>Junior</v>
          </cell>
        </row>
        <row r="103">
          <cell r="A103">
            <v>97</v>
          </cell>
          <cell r="B103" t="str">
            <v>LELGOUARCH Thomas</v>
          </cell>
          <cell r="C103" t="str">
            <v>VC CHAVAGNAIS</v>
          </cell>
          <cell r="D103" t="str">
            <v>FRA19990705</v>
          </cell>
          <cell r="E103" t="str">
            <v>Junior</v>
          </cell>
        </row>
        <row r="104">
          <cell r="A104">
            <v>98</v>
          </cell>
          <cell r="B104" t="str">
            <v>BENOIST Antoine</v>
          </cell>
          <cell r="C104" t="str">
            <v>VC PAYS DE LOUDEAC</v>
          </cell>
          <cell r="D104" t="str">
            <v>FRA19990806</v>
          </cell>
          <cell r="E104" t="str">
            <v>Junior</v>
          </cell>
        </row>
        <row r="105">
          <cell r="A105">
            <v>99</v>
          </cell>
          <cell r="B105" t="str">
            <v>BURLOT Lucas</v>
          </cell>
          <cell r="C105" t="str">
            <v>VC PAYS DE LOUDEAC</v>
          </cell>
          <cell r="D105" t="str">
            <v>FRA19990127</v>
          </cell>
          <cell r="E105" t="str">
            <v>Junior</v>
          </cell>
        </row>
        <row r="106">
          <cell r="A106">
            <v>100</v>
          </cell>
          <cell r="B106" t="str">
            <v>EZEQUEL Maxime</v>
          </cell>
          <cell r="C106" t="str">
            <v>VC PAYS DE LOUDEAC</v>
          </cell>
          <cell r="D106" t="str">
            <v>FRA19980620</v>
          </cell>
          <cell r="E106" t="str">
            <v>Junior</v>
          </cell>
        </row>
        <row r="107">
          <cell r="A107">
            <v>101</v>
          </cell>
          <cell r="B107" t="str">
            <v>GALLAIS Alexandre</v>
          </cell>
          <cell r="C107" t="str">
            <v>VC PAYS DE LOUDEAC</v>
          </cell>
          <cell r="D107" t="str">
            <v>FRA19980614</v>
          </cell>
          <cell r="E107" t="str">
            <v>Junior</v>
          </cell>
        </row>
        <row r="108">
          <cell r="A108">
            <v>102</v>
          </cell>
          <cell r="B108" t="str">
            <v>GUILLEMIN Nicolas</v>
          </cell>
          <cell r="C108" t="str">
            <v>VC PAYS DE LOUDEAC</v>
          </cell>
          <cell r="D108" t="str">
            <v>FRA19990323</v>
          </cell>
          <cell r="E108" t="str">
            <v>Junior</v>
          </cell>
        </row>
        <row r="109">
          <cell r="A109">
            <v>103</v>
          </cell>
          <cell r="B109" t="str">
            <v>JARNO Pierre Alexandre</v>
          </cell>
          <cell r="C109" t="str">
            <v>VC PAYS DE LOUDEAC</v>
          </cell>
          <cell r="D109" t="str">
            <v>FRA19991231</v>
          </cell>
          <cell r="E109" t="str">
            <v>Junior</v>
          </cell>
        </row>
        <row r="110">
          <cell r="A110">
            <v>104</v>
          </cell>
          <cell r="B110" t="str">
            <v>LE ROUX Axel</v>
          </cell>
          <cell r="C110" t="str">
            <v>VC PAYS DE LOUDEAC</v>
          </cell>
          <cell r="D110" t="str">
            <v>FRA19990827</v>
          </cell>
          <cell r="E110" t="str">
            <v>Junior</v>
          </cell>
        </row>
        <row r="111">
          <cell r="A111">
            <v>105</v>
          </cell>
          <cell r="B111" t="str">
            <v>SIDANER Alan</v>
          </cell>
          <cell r="C111" t="str">
            <v>VC PAYS DE LOUDEAC</v>
          </cell>
          <cell r="D111" t="str">
            <v>FRA19990403</v>
          </cell>
          <cell r="E111" t="str">
            <v>Junior</v>
          </cell>
        </row>
        <row r="112">
          <cell r="A112">
            <v>106</v>
          </cell>
          <cell r="B112" t="str">
            <v>VEZIE Valentin</v>
          </cell>
          <cell r="C112" t="str">
            <v>VC PAYS DE LOUDEAC</v>
          </cell>
          <cell r="D112" t="str">
            <v>FRA19990213</v>
          </cell>
          <cell r="E112" t="str">
            <v>Junior</v>
          </cell>
        </row>
        <row r="113">
          <cell r="A113">
            <v>107</v>
          </cell>
          <cell r="B113" t="str">
            <v>ALLEE Nathan</v>
          </cell>
          <cell r="C113" t="str">
            <v>VC SAINT MALO</v>
          </cell>
          <cell r="D113" t="str">
            <v>FRA19980706</v>
          </cell>
          <cell r="E113" t="str">
            <v>Junior</v>
          </cell>
        </row>
        <row r="114">
          <cell r="A114">
            <v>108</v>
          </cell>
          <cell r="B114" t="str">
            <v>LE BERRE Adrien</v>
          </cell>
          <cell r="C114" t="str">
            <v>VC SAINT MALO</v>
          </cell>
          <cell r="D114" t="str">
            <v>FRA19980202</v>
          </cell>
          <cell r="E114" t="str">
            <v>Junior</v>
          </cell>
        </row>
        <row r="115">
          <cell r="A115">
            <v>109</v>
          </cell>
          <cell r="B115" t="str">
            <v>ROUPSARD Quentin</v>
          </cell>
          <cell r="C115" t="str">
            <v>VC SAINT MALO</v>
          </cell>
          <cell r="D115" t="str">
            <v>FRA19980104</v>
          </cell>
          <cell r="E115" t="str">
            <v>Junior</v>
          </cell>
        </row>
        <row r="116">
          <cell r="A116">
            <v>110</v>
          </cell>
          <cell r="B116" t="str">
            <v>THEBAULT Antoine</v>
          </cell>
          <cell r="C116" t="str">
            <v>VC SAINT MALO</v>
          </cell>
          <cell r="D116" t="str">
            <v>FRA19990105</v>
          </cell>
          <cell r="E116" t="str">
            <v>Junior</v>
          </cell>
        </row>
        <row r="117">
          <cell r="A117">
            <v>111</v>
          </cell>
          <cell r="B117" t="str">
            <v>LE HIR Adrien</v>
          </cell>
          <cell r="C117" t="str">
            <v>VS PLABENNEC</v>
          </cell>
          <cell r="D117" t="str">
            <v>FRA19980804</v>
          </cell>
          <cell r="E117" t="str">
            <v>Junior</v>
          </cell>
        </row>
        <row r="118">
          <cell r="A118">
            <v>112</v>
          </cell>
          <cell r="B118" t="str">
            <v>VIGNES Cedric</v>
          </cell>
          <cell r="C118" t="str">
            <v>VS QUIMPEROIS</v>
          </cell>
          <cell r="D118" t="str">
            <v>FRA19980705</v>
          </cell>
          <cell r="E118" t="str">
            <v>Junior</v>
          </cell>
        </row>
        <row r="119">
          <cell r="A119">
            <v>113</v>
          </cell>
          <cell r="B119" t="str">
            <v>GESTIN William</v>
          </cell>
          <cell r="C119" t="str">
            <v>VS SCAEROIS</v>
          </cell>
          <cell r="D119" t="str">
            <v>FRA19990531</v>
          </cell>
          <cell r="E119" t="str">
            <v>Junior</v>
          </cell>
        </row>
        <row r="120">
          <cell r="A120">
            <v>114</v>
          </cell>
          <cell r="B120" t="str">
            <v>GOASDOUE Loic</v>
          </cell>
          <cell r="C120" t="str">
            <v>A.C. BOLLENE</v>
          </cell>
          <cell r="D120" t="str">
            <v>FRA19981219</v>
          </cell>
          <cell r="E120" t="str">
            <v>Junior</v>
          </cell>
        </row>
        <row r="121">
          <cell r="A121">
            <v>115</v>
          </cell>
          <cell r="B121" t="str">
            <v>DALIBERT Loes</v>
          </cell>
          <cell r="C121" t="str">
            <v>AC BREVINOIS</v>
          </cell>
          <cell r="D121" t="str">
            <v>FRA19980404</v>
          </cell>
          <cell r="E121" t="str">
            <v>Junior</v>
          </cell>
        </row>
        <row r="122">
          <cell r="A122">
            <v>116</v>
          </cell>
          <cell r="B122" t="str">
            <v>DENIS Martin</v>
          </cell>
          <cell r="C122" t="str">
            <v>AC BREVINOIS</v>
          </cell>
          <cell r="D122" t="str">
            <v>FRA19990320</v>
          </cell>
          <cell r="E122" t="str">
            <v>Junior</v>
          </cell>
        </row>
        <row r="123">
          <cell r="A123">
            <v>117</v>
          </cell>
          <cell r="B123" t="str">
            <v>GARCES Ronan</v>
          </cell>
          <cell r="C123" t="str">
            <v>AC BREVINOIS</v>
          </cell>
          <cell r="D123" t="str">
            <v>FRA19981002</v>
          </cell>
          <cell r="E123" t="str">
            <v>Junior</v>
          </cell>
        </row>
        <row r="124">
          <cell r="A124">
            <v>118</v>
          </cell>
          <cell r="B124" t="str">
            <v>GUEGAN Mael</v>
          </cell>
          <cell r="C124" t="str">
            <v>AC BREVINOIS</v>
          </cell>
          <cell r="D124" t="str">
            <v>FRA19980119</v>
          </cell>
          <cell r="E124" t="str">
            <v>Junior</v>
          </cell>
        </row>
        <row r="125">
          <cell r="A125">
            <v>119</v>
          </cell>
          <cell r="B125" t="str">
            <v>LORENT Kevin</v>
          </cell>
          <cell r="C125" t="str">
            <v>AC BREVINOIS</v>
          </cell>
          <cell r="D125" t="str">
            <v>FRA19980604</v>
          </cell>
          <cell r="E125" t="str">
            <v>Junior</v>
          </cell>
        </row>
        <row r="126">
          <cell r="A126">
            <v>120</v>
          </cell>
          <cell r="B126" t="str">
            <v>RUEL Quentin</v>
          </cell>
          <cell r="C126" t="str">
            <v>AC BREVINOIS</v>
          </cell>
          <cell r="D126" t="str">
            <v>FRA19991008</v>
          </cell>
          <cell r="E126" t="str">
            <v>Junior</v>
          </cell>
        </row>
        <row r="127">
          <cell r="A127">
            <v>121</v>
          </cell>
          <cell r="B127" t="str">
            <v>TAILLANDIER Axel</v>
          </cell>
          <cell r="C127" t="str">
            <v>AC BREVINOIS</v>
          </cell>
          <cell r="D127" t="str">
            <v>FRA19990702</v>
          </cell>
          <cell r="E127" t="str">
            <v>Junior</v>
          </cell>
        </row>
        <row r="128">
          <cell r="A128">
            <v>122</v>
          </cell>
          <cell r="B128" t="str">
            <v>LE HENAFF Romain</v>
          </cell>
          <cell r="C128" t="str">
            <v>C.O.COURONNAIS</v>
          </cell>
          <cell r="D128" t="str">
            <v>FRA19980309</v>
          </cell>
          <cell r="E128" t="str">
            <v>Junior</v>
          </cell>
        </row>
        <row r="129">
          <cell r="A129">
            <v>123</v>
          </cell>
          <cell r="B129" t="str">
            <v>MURICE Maxime</v>
          </cell>
          <cell r="C129" t="str">
            <v>CC IGNY PALAISEAU 91</v>
          </cell>
          <cell r="D129" t="str">
            <v>FRA19991104</v>
          </cell>
          <cell r="E129" t="str">
            <v>Junior</v>
          </cell>
        </row>
        <row r="130">
          <cell r="A130">
            <v>124</v>
          </cell>
          <cell r="B130" t="str">
            <v>FONTAN Aurélien</v>
          </cell>
          <cell r="C130" t="str">
            <v>CDC HAUTS-DE-SEINE DE LA FFC</v>
          </cell>
          <cell r="D130" t="str">
            <v>FRA19980407</v>
          </cell>
          <cell r="E130" t="str">
            <v>Junior</v>
          </cell>
        </row>
        <row r="131">
          <cell r="A131">
            <v>125</v>
          </cell>
          <cell r="B131" t="str">
            <v>JALLET Alexandre</v>
          </cell>
          <cell r="C131" t="str">
            <v>CDC HAUTS-DE-SEINE DE LA FFC</v>
          </cell>
          <cell r="D131" t="str">
            <v>FRA19980725</v>
          </cell>
          <cell r="E131" t="str">
            <v>Junior</v>
          </cell>
        </row>
        <row r="132">
          <cell r="A132">
            <v>126</v>
          </cell>
          <cell r="B132" t="str">
            <v>MARTIN Jérémy</v>
          </cell>
          <cell r="C132" t="str">
            <v>CDC HAUTS-DE-SEINE DE LA FFC</v>
          </cell>
          <cell r="D132" t="str">
            <v>FRA19981016</v>
          </cell>
          <cell r="E132" t="str">
            <v>Junior</v>
          </cell>
        </row>
        <row r="133">
          <cell r="A133">
            <v>127</v>
          </cell>
          <cell r="B133" t="str">
            <v>VILLEMIN Alan</v>
          </cell>
          <cell r="C133" t="str">
            <v>CDC HAUTS-DE-SEINE DE LA FFC</v>
          </cell>
          <cell r="D133" t="str">
            <v>FRA19991211</v>
          </cell>
          <cell r="E133" t="str">
            <v>Junior</v>
          </cell>
        </row>
        <row r="134">
          <cell r="A134">
            <v>128</v>
          </cell>
          <cell r="B134" t="str">
            <v>BARBIN Louis</v>
          </cell>
          <cell r="C134" t="str">
            <v>CDC MAINE-ET-LOIRE DE LA FFC</v>
          </cell>
          <cell r="D134" t="str">
            <v>FRA19990404</v>
          </cell>
          <cell r="E134" t="str">
            <v>Junior</v>
          </cell>
        </row>
        <row r="135">
          <cell r="A135">
            <v>129</v>
          </cell>
          <cell r="B135" t="str">
            <v>BRIN Florentin</v>
          </cell>
          <cell r="C135" t="str">
            <v>CDC MAINE-ET-LOIRE DE LA FFC</v>
          </cell>
          <cell r="D135" t="str">
            <v>FRA19990226</v>
          </cell>
          <cell r="E135" t="str">
            <v>Junior</v>
          </cell>
        </row>
        <row r="136">
          <cell r="A136">
            <v>130</v>
          </cell>
          <cell r="B136" t="str">
            <v>MORICE Sacha</v>
          </cell>
          <cell r="C136" t="str">
            <v>CDC MAINE-ET-LOIRE DE LA FFC</v>
          </cell>
          <cell r="D136" t="str">
            <v>FRA19990502</v>
          </cell>
          <cell r="E136" t="str">
            <v>Junior</v>
          </cell>
        </row>
        <row r="137">
          <cell r="A137">
            <v>131</v>
          </cell>
          <cell r="B137" t="str">
            <v>SONNIC Simon</v>
          </cell>
          <cell r="C137" t="str">
            <v>CDC MAINE-ET-LOIRE DE LA FFC</v>
          </cell>
          <cell r="D137" t="str">
            <v>FRA19990427</v>
          </cell>
          <cell r="E137" t="str">
            <v>Junior</v>
          </cell>
        </row>
        <row r="138">
          <cell r="A138">
            <v>132</v>
          </cell>
          <cell r="B138" t="str">
            <v>VINCENT Mario</v>
          </cell>
          <cell r="C138" t="str">
            <v>CDC MAINE-ET-LOIRE DE LA FFC</v>
          </cell>
          <cell r="D138" t="str">
            <v>FRA19991228</v>
          </cell>
          <cell r="E138" t="str">
            <v>Junior</v>
          </cell>
        </row>
        <row r="139">
          <cell r="A139">
            <v>133</v>
          </cell>
          <cell r="B139" t="str">
            <v>VITRE Nicolas</v>
          </cell>
          <cell r="C139" t="str">
            <v>CDC MAINE-ET-LOIRE DE LA FFC</v>
          </cell>
          <cell r="D139" t="str">
            <v>FRA19991106</v>
          </cell>
          <cell r="E139" t="str">
            <v>Junior</v>
          </cell>
        </row>
        <row r="140">
          <cell r="A140">
            <v>134</v>
          </cell>
          <cell r="B140" t="str">
            <v>DENES Theo</v>
          </cell>
          <cell r="C140" t="str">
            <v>CYCLO CLUB ERNEEN</v>
          </cell>
          <cell r="D140" t="str">
            <v>FRA19990515</v>
          </cell>
          <cell r="E140" t="str">
            <v>Junior</v>
          </cell>
        </row>
        <row r="141">
          <cell r="A141">
            <v>135</v>
          </cell>
          <cell r="B141" t="str">
            <v>LALONNIER Baptiste</v>
          </cell>
          <cell r="C141" t="str">
            <v>CYCLO CLUB ERNEEN</v>
          </cell>
          <cell r="D141" t="str">
            <v>FRA19990225</v>
          </cell>
          <cell r="E141" t="str">
            <v>Junior</v>
          </cell>
        </row>
        <row r="142">
          <cell r="A142">
            <v>136</v>
          </cell>
          <cell r="B142" t="str">
            <v>SABLE Jules</v>
          </cell>
          <cell r="C142" t="str">
            <v>CYCLO CLUB ERNEEN</v>
          </cell>
          <cell r="D142" t="str">
            <v>FRA19990513</v>
          </cell>
          <cell r="E142" t="str">
            <v>Junior</v>
          </cell>
        </row>
        <row r="143">
          <cell r="A143">
            <v>137</v>
          </cell>
          <cell r="B143" t="str">
            <v>DOUBREMELLE Dorian</v>
          </cell>
          <cell r="C143" t="str">
            <v>ES CAEN</v>
          </cell>
          <cell r="D143" t="str">
            <v>FRA19981218</v>
          </cell>
          <cell r="E143" t="str">
            <v>Junior</v>
          </cell>
        </row>
        <row r="144">
          <cell r="A144">
            <v>138</v>
          </cell>
          <cell r="B144" t="str">
            <v>BEAUSSIRE Martin</v>
          </cell>
          <cell r="C144" t="str">
            <v>LA ROCHE SUR YON VENDEE CYCLISME</v>
          </cell>
          <cell r="D144" t="str">
            <v>FRA19990911</v>
          </cell>
          <cell r="E144" t="str">
            <v>Junior</v>
          </cell>
        </row>
        <row r="145">
          <cell r="A145">
            <v>139</v>
          </cell>
          <cell r="B145" t="str">
            <v>FORESTIER Clovis</v>
          </cell>
          <cell r="C145" t="str">
            <v>NANTES DOULON VS</v>
          </cell>
          <cell r="D145" t="str">
            <v>FRA19980119</v>
          </cell>
          <cell r="E145" t="str">
            <v>Junior</v>
          </cell>
        </row>
        <row r="146">
          <cell r="A146">
            <v>140</v>
          </cell>
          <cell r="B146" t="str">
            <v>LE MERDY Gwenvael</v>
          </cell>
          <cell r="C146" t="str">
            <v>TEAM U ANJOU 49</v>
          </cell>
          <cell r="D146" t="str">
            <v>FRA19990225</v>
          </cell>
          <cell r="E146" t="str">
            <v>Junior</v>
          </cell>
        </row>
        <row r="147">
          <cell r="A147">
            <v>141</v>
          </cell>
          <cell r="B147" t="str">
            <v>LEBOUCHER Arthur</v>
          </cell>
          <cell r="C147" t="str">
            <v>TEAM U ANJOU 49</v>
          </cell>
          <cell r="D147" t="str">
            <v>FRA19980911</v>
          </cell>
          <cell r="E147" t="str">
            <v>Junior</v>
          </cell>
        </row>
        <row r="148">
          <cell r="A148">
            <v>142</v>
          </cell>
          <cell r="B148" t="str">
            <v>MOURAUD Armand</v>
          </cell>
          <cell r="C148" t="str">
            <v>TEAM U ANJOU 49</v>
          </cell>
          <cell r="D148" t="str">
            <v>FRA19981028</v>
          </cell>
          <cell r="E148" t="str">
            <v>Junior</v>
          </cell>
        </row>
        <row r="149">
          <cell r="A149">
            <v>143</v>
          </cell>
          <cell r="B149" t="str">
            <v>THOMAS Kevin</v>
          </cell>
          <cell r="C149" t="str">
            <v>TEAM U ANJOU 49</v>
          </cell>
          <cell r="D149" t="str">
            <v>FRA19990814</v>
          </cell>
          <cell r="E149" t="str">
            <v>Junior</v>
          </cell>
        </row>
        <row r="150">
          <cell r="A150">
            <v>144</v>
          </cell>
          <cell r="B150" t="str">
            <v>FERRON Valentin</v>
          </cell>
          <cell r="C150" t="str">
            <v>U.V.POITIERS</v>
          </cell>
          <cell r="D150" t="str">
            <v>FRA19980208</v>
          </cell>
          <cell r="E150" t="str">
            <v>Junior</v>
          </cell>
        </row>
        <row r="151">
          <cell r="A151">
            <v>145</v>
          </cell>
          <cell r="B151" t="str">
            <v>GODEFROY Bastien</v>
          </cell>
          <cell r="C151" t="str">
            <v>UC BRICQUEBEC</v>
          </cell>
          <cell r="D151" t="str">
            <v>FRA19991207</v>
          </cell>
          <cell r="E151" t="str">
            <v>Junior</v>
          </cell>
        </row>
        <row r="152">
          <cell r="A152">
            <v>146</v>
          </cell>
          <cell r="B152" t="str">
            <v>MARIE Jordan</v>
          </cell>
          <cell r="C152" t="str">
            <v>UC BRICQUEBEC</v>
          </cell>
          <cell r="D152" t="str">
            <v>FRA19980502</v>
          </cell>
          <cell r="E152" t="str">
            <v>Junior</v>
          </cell>
        </row>
        <row r="153">
          <cell r="A153">
            <v>147</v>
          </cell>
          <cell r="B153" t="str">
            <v>POTIN Jérémie</v>
          </cell>
          <cell r="C153" t="str">
            <v>UC BRICQUEBEC</v>
          </cell>
          <cell r="D153" t="str">
            <v>FRA19990530</v>
          </cell>
          <cell r="E153" t="str">
            <v>Junior</v>
          </cell>
        </row>
        <row r="154">
          <cell r="A154">
            <v>148</v>
          </cell>
          <cell r="B154" t="str">
            <v>BABAITA Dan Mihai</v>
          </cell>
          <cell r="C154" t="str">
            <v>UC NANTES ATLANTIQUE</v>
          </cell>
          <cell r="D154" t="str">
            <v>ROU19981221</v>
          </cell>
          <cell r="E154" t="str">
            <v>Junior</v>
          </cell>
        </row>
        <row r="155">
          <cell r="A155">
            <v>149</v>
          </cell>
          <cell r="B155" t="str">
            <v>CAQUINEAU LE DROGO Soren</v>
          </cell>
          <cell r="C155" t="str">
            <v>UC NANTES ATLANTIQUE</v>
          </cell>
          <cell r="D155" t="str">
            <v>FRA19990922</v>
          </cell>
          <cell r="E155" t="str">
            <v>Junior</v>
          </cell>
        </row>
        <row r="156">
          <cell r="A156">
            <v>150</v>
          </cell>
          <cell r="B156" t="str">
            <v>CHANSON Quentin</v>
          </cell>
          <cell r="C156" t="str">
            <v>UC NANTES ATLANTIQUE</v>
          </cell>
          <cell r="D156" t="str">
            <v>FRA19991205</v>
          </cell>
          <cell r="E156" t="str">
            <v>Junior</v>
          </cell>
        </row>
        <row r="157">
          <cell r="A157">
            <v>151</v>
          </cell>
          <cell r="B157" t="str">
            <v>GARNIER Renan</v>
          </cell>
          <cell r="C157" t="str">
            <v>UC NANTES ATLANTIQUE</v>
          </cell>
          <cell r="D157" t="str">
            <v>FRA19980422</v>
          </cell>
          <cell r="E157" t="str">
            <v>Junior</v>
          </cell>
        </row>
        <row r="158">
          <cell r="A158">
            <v>152</v>
          </cell>
          <cell r="B158" t="str">
            <v>LE NY Jean Louis</v>
          </cell>
          <cell r="C158" t="str">
            <v>UC NANTES ATLANTIQUE</v>
          </cell>
          <cell r="D158" t="str">
            <v>FRA19980129</v>
          </cell>
          <cell r="E158" t="str">
            <v>Junior</v>
          </cell>
        </row>
        <row r="159">
          <cell r="A159">
            <v>153</v>
          </cell>
          <cell r="B159" t="str">
            <v>MARIAULT Axel</v>
          </cell>
          <cell r="C159" t="str">
            <v>UC NANTES ATLANTIQUE</v>
          </cell>
          <cell r="D159" t="str">
            <v>FRA19980607</v>
          </cell>
          <cell r="E159" t="str">
            <v>Junior</v>
          </cell>
        </row>
        <row r="160">
          <cell r="A160">
            <v>154</v>
          </cell>
          <cell r="B160" t="str">
            <v>ROQUAIN Louis</v>
          </cell>
          <cell r="C160" t="str">
            <v>UC NANTES ATLANTIQUE</v>
          </cell>
          <cell r="D160" t="str">
            <v>FRA19980504</v>
          </cell>
          <cell r="E160" t="str">
            <v>Junior</v>
          </cell>
        </row>
        <row r="161">
          <cell r="A161">
            <v>155</v>
          </cell>
          <cell r="B161" t="str">
            <v>GUITTON Valentin Joel</v>
          </cell>
          <cell r="C161" t="str">
            <v>US PONTCHATELAINE</v>
          </cell>
          <cell r="D161" t="str">
            <v>FRA19991229</v>
          </cell>
          <cell r="E161" t="str">
            <v>Junior</v>
          </cell>
        </row>
        <row r="162">
          <cell r="A162">
            <v>156</v>
          </cell>
          <cell r="B162" t="str">
            <v>LE CLAIRE Bryan</v>
          </cell>
          <cell r="C162" t="str">
            <v>US PONTCHATELAINE</v>
          </cell>
          <cell r="D162" t="str">
            <v>FRA19981205</v>
          </cell>
          <cell r="E162" t="str">
            <v>Junior</v>
          </cell>
        </row>
        <row r="163">
          <cell r="A163">
            <v>157</v>
          </cell>
          <cell r="B163" t="str">
            <v>DUBREIL Vitaly</v>
          </cell>
          <cell r="C163" t="str">
            <v>VC ETAMPES</v>
          </cell>
          <cell r="D163" t="str">
            <v>FRA19990326</v>
          </cell>
          <cell r="E163" t="str">
            <v>Junior</v>
          </cell>
        </row>
        <row r="164">
          <cell r="A164">
            <v>158</v>
          </cell>
          <cell r="B164" t="str">
            <v>AIRAUD Tristan</v>
          </cell>
          <cell r="C164" t="str">
            <v>VC SEBASTIENNAIS</v>
          </cell>
          <cell r="D164" t="str">
            <v>FRA19990613</v>
          </cell>
          <cell r="E164" t="str">
            <v>Junior</v>
          </cell>
        </row>
        <row r="165">
          <cell r="A165">
            <v>159</v>
          </cell>
          <cell r="B165" t="str">
            <v>BUREAU Elliott</v>
          </cell>
          <cell r="C165" t="str">
            <v>VC SEBASTIENNAIS</v>
          </cell>
          <cell r="D165" t="str">
            <v>FRA19990715</v>
          </cell>
          <cell r="E165" t="str">
            <v>Junior</v>
          </cell>
        </row>
        <row r="166">
          <cell r="A166">
            <v>160</v>
          </cell>
          <cell r="B166" t="str">
            <v>DEMESLAY Quentin</v>
          </cell>
          <cell r="C166" t="str">
            <v>VC SEBASTIENNAIS</v>
          </cell>
          <cell r="D166" t="str">
            <v>FRA19990728</v>
          </cell>
          <cell r="E166" t="str">
            <v>Junior</v>
          </cell>
        </row>
        <row r="167">
          <cell r="A167">
            <v>161</v>
          </cell>
          <cell r="B167" t="str">
            <v>LE FAOU Nicolas</v>
          </cell>
          <cell r="C167" t="str">
            <v>VC SEBASTIENNAIS</v>
          </cell>
          <cell r="D167" t="str">
            <v>FRA19981107</v>
          </cell>
          <cell r="E167" t="str">
            <v>Junior</v>
          </cell>
        </row>
        <row r="168">
          <cell r="A168">
            <v>162</v>
          </cell>
          <cell r="B168" t="str">
            <v>QUAIREAU BODARD Arthur</v>
          </cell>
          <cell r="C168" t="str">
            <v>VC SEBASTIENNAIS</v>
          </cell>
          <cell r="D168" t="str">
            <v>FRA19991222</v>
          </cell>
          <cell r="E168" t="str">
            <v>Junior</v>
          </cell>
        </row>
        <row r="169">
          <cell r="A169">
            <v>163</v>
          </cell>
          <cell r="B169" t="str">
            <v>BEAUGENDRE Axel</v>
          </cell>
          <cell r="C169" t="str">
            <v>VELO SPORT VALLETAIS</v>
          </cell>
          <cell r="D169" t="str">
            <v>FRA19980121</v>
          </cell>
          <cell r="E169" t="str">
            <v>Junior</v>
          </cell>
        </row>
        <row r="170">
          <cell r="A170">
            <v>164</v>
          </cell>
          <cell r="B170" t="str">
            <v>GOULET Florian</v>
          </cell>
          <cell r="C170" t="str">
            <v>VELO SPORT VALLETAIS</v>
          </cell>
          <cell r="D170" t="str">
            <v>FRA19990908</v>
          </cell>
          <cell r="E170" t="str">
            <v>Junior</v>
          </cell>
        </row>
        <row r="171">
          <cell r="A171">
            <v>165</v>
          </cell>
          <cell r="B171" t="str">
            <v>JOUSSEAUME Alan</v>
          </cell>
          <cell r="C171" t="str">
            <v>VELO SPORT VALLETAIS</v>
          </cell>
          <cell r="D171" t="str">
            <v>FRA19980803</v>
          </cell>
          <cell r="E171" t="str">
            <v>Junior</v>
          </cell>
        </row>
        <row r="172">
          <cell r="A172">
            <v>166</v>
          </cell>
          <cell r="B172" t="str">
            <v>SALLAYONNEL Dylan</v>
          </cell>
          <cell r="C172" t="str">
            <v>VELO SPORT VALLETAIS</v>
          </cell>
          <cell r="D172" t="str">
            <v>FRA19980904</v>
          </cell>
          <cell r="E172" t="str">
            <v>Junior</v>
          </cell>
        </row>
        <row r="173">
          <cell r="A173">
            <v>167</v>
          </cell>
          <cell r="B173" t="str">
            <v>TERRIEN Arthur</v>
          </cell>
          <cell r="C173" t="str">
            <v>VELO SPORT VALLETAIS</v>
          </cell>
          <cell r="D173" t="str">
            <v>FRA19990426</v>
          </cell>
          <cell r="E173" t="str">
            <v>Junior</v>
          </cell>
        </row>
        <row r="174">
          <cell r="A174">
            <v>168</v>
          </cell>
          <cell r="B174" t="str">
            <v>TESSON Jason</v>
          </cell>
          <cell r="C174" t="str">
            <v>VELO SPORT VALLETAIS</v>
          </cell>
          <cell r="D174" t="str">
            <v>FRA19980109</v>
          </cell>
          <cell r="E174" t="str">
            <v>Junior</v>
          </cell>
        </row>
        <row r="175">
          <cell r="A175">
            <v>169</v>
          </cell>
          <cell r="B175" t="str">
            <v>DRANSART Maxime</v>
          </cell>
          <cell r="C175" t="str">
            <v>TEAM PAYS DE DINAN</v>
          </cell>
          <cell r="D175" t="str">
            <v>FRA19980822</v>
          </cell>
          <cell r="E175" t="str">
            <v>Junior</v>
          </cell>
        </row>
        <row r="176">
          <cell r="A176">
            <v>170</v>
          </cell>
          <cell r="B176" t="str">
            <v>KELLY Jacob</v>
          </cell>
          <cell r="C176" t="str">
            <v>TEAM MASSY UNITE</v>
          </cell>
          <cell r="D176" t="str">
            <v>BAR19990829</v>
          </cell>
          <cell r="E176" t="str">
            <v>Junior</v>
          </cell>
        </row>
        <row r="177">
          <cell r="A177">
            <v>171</v>
          </cell>
          <cell r="B177" t="str">
            <v>CHARLES Etienne</v>
          </cell>
          <cell r="C177" t="str">
            <v>VELOCE VANNETAIS C.</v>
          </cell>
          <cell r="D177" t="str">
            <v>FRA19980220</v>
          </cell>
          <cell r="E177" t="str">
            <v>Junior</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sheetData>
      <sheetData sheetId="1" refreshError="1"/>
      <sheetData sheetId="2" refreshError="1"/>
      <sheetData sheetId="3" refreshError="1"/>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hyperlink" Target="mailto:resultats@cif-ffc.f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8166-5FBE-400C-A39F-26D5AFBA0A94}">
  <sheetPr>
    <tabColor rgb="FFFF0000"/>
  </sheetPr>
  <dimension ref="A1:B38"/>
  <sheetViews>
    <sheetView topLeftCell="A16" zoomScaleNormal="100" workbookViewId="0">
      <selection activeCell="A24" sqref="A24"/>
    </sheetView>
  </sheetViews>
  <sheetFormatPr baseColWidth="10" defaultRowHeight="12.75" x14ac:dyDescent="0.2"/>
  <cols>
    <col min="1" max="1" width="130.28515625" style="201" customWidth="1"/>
    <col min="2" max="16384" width="11.42578125" style="202"/>
  </cols>
  <sheetData>
    <row r="1" spans="1:1" ht="15.75" x14ac:dyDescent="0.2">
      <c r="A1" s="207" t="s">
        <v>254</v>
      </c>
    </row>
    <row r="2" spans="1:1" x14ac:dyDescent="0.2">
      <c r="A2" s="203" t="s">
        <v>256</v>
      </c>
    </row>
    <row r="3" spans="1:1" x14ac:dyDescent="0.2">
      <c r="A3" s="203" t="s">
        <v>257</v>
      </c>
    </row>
    <row r="4" spans="1:1" ht="38.25" x14ac:dyDescent="0.2">
      <c r="A4" s="203" t="s">
        <v>288</v>
      </c>
    </row>
    <row r="5" spans="1:1" ht="15.75" x14ac:dyDescent="0.2">
      <c r="A5" s="207" t="s">
        <v>255</v>
      </c>
    </row>
    <row r="6" spans="1:1" ht="35.25" customHeight="1" x14ac:dyDescent="0.2">
      <c r="A6" s="204" t="s">
        <v>258</v>
      </c>
    </row>
    <row r="7" spans="1:1" ht="15.75" x14ac:dyDescent="0.2">
      <c r="A7" s="207" t="s">
        <v>259</v>
      </c>
    </row>
    <row r="8" spans="1:1" x14ac:dyDescent="0.2">
      <c r="A8" s="201" t="s">
        <v>260</v>
      </c>
    </row>
    <row r="9" spans="1:1" ht="15.75" x14ac:dyDescent="0.2">
      <c r="A9" s="206" t="s">
        <v>266</v>
      </c>
    </row>
    <row r="10" spans="1:1" ht="25.5" x14ac:dyDescent="0.2">
      <c r="A10" s="200" t="s">
        <v>5601</v>
      </c>
    </row>
    <row r="11" spans="1:1" ht="51" x14ac:dyDescent="0.2">
      <c r="A11" s="200" t="s">
        <v>267</v>
      </c>
    </row>
    <row r="12" spans="1:1" s="205" customFormat="1" ht="15.75" x14ac:dyDescent="0.25">
      <c r="A12" s="206" t="s">
        <v>265</v>
      </c>
    </row>
    <row r="13" spans="1:1" ht="25.5" x14ac:dyDescent="0.2">
      <c r="A13" s="200" t="s">
        <v>261</v>
      </c>
    </row>
    <row r="14" spans="1:1" s="205" customFormat="1" ht="15.75" x14ac:dyDescent="0.25">
      <c r="A14" s="206" t="s">
        <v>269</v>
      </c>
    </row>
    <row r="15" spans="1:1" ht="25.5" x14ac:dyDescent="0.2">
      <c r="A15" s="200" t="s">
        <v>268</v>
      </c>
    </row>
    <row r="16" spans="1:1" s="205" customFormat="1" ht="15.75" x14ac:dyDescent="0.25">
      <c r="A16" s="206" t="s">
        <v>270</v>
      </c>
    </row>
    <row r="17" spans="1:2" ht="25.5" x14ac:dyDescent="0.2">
      <c r="A17" s="200" t="s">
        <v>262</v>
      </c>
    </row>
    <row r="18" spans="1:2" s="205" customFormat="1" ht="15.75" x14ac:dyDescent="0.25">
      <c r="A18" s="206" t="s">
        <v>271</v>
      </c>
    </row>
    <row r="19" spans="1:2" ht="25.5" x14ac:dyDescent="0.2">
      <c r="A19" s="200" t="s">
        <v>263</v>
      </c>
    </row>
    <row r="20" spans="1:2" ht="38.25" x14ac:dyDescent="0.2">
      <c r="A20" s="200" t="s">
        <v>5602</v>
      </c>
    </row>
    <row r="21" spans="1:2" ht="105" x14ac:dyDescent="0.2">
      <c r="A21" s="200" t="s">
        <v>289</v>
      </c>
    </row>
    <row r="22" spans="1:2" ht="38.25" x14ac:dyDescent="0.2">
      <c r="A22" s="200" t="s">
        <v>5600</v>
      </c>
    </row>
    <row r="23" spans="1:2" x14ac:dyDescent="0.2">
      <c r="A23" s="290" t="s">
        <v>5603</v>
      </c>
    </row>
    <row r="24" spans="1:2" x14ac:dyDescent="0.2">
      <c r="A24" s="200"/>
    </row>
    <row r="25" spans="1:2" s="205" customFormat="1" ht="15.75" x14ac:dyDescent="0.25">
      <c r="A25" s="206" t="s">
        <v>272</v>
      </c>
    </row>
    <row r="26" spans="1:2" ht="25.5" x14ac:dyDescent="0.2">
      <c r="A26" s="200" t="s">
        <v>264</v>
      </c>
    </row>
    <row r="27" spans="1:2" ht="15.75" x14ac:dyDescent="0.2">
      <c r="A27" s="206" t="s">
        <v>273</v>
      </c>
    </row>
    <row r="28" spans="1:2" x14ac:dyDescent="0.2">
      <c r="A28" s="200" t="s">
        <v>276</v>
      </c>
      <c r="B28" s="202" t="s">
        <v>274</v>
      </c>
    </row>
    <row r="29" spans="1:2" ht="15.75" x14ac:dyDescent="0.2">
      <c r="A29" s="206" t="s">
        <v>275</v>
      </c>
    </row>
    <row r="30" spans="1:2" x14ac:dyDescent="0.2">
      <c r="A30" s="200" t="s">
        <v>277</v>
      </c>
    </row>
    <row r="31" spans="1:2" x14ac:dyDescent="0.2">
      <c r="A31" s="200" t="s">
        <v>278</v>
      </c>
    </row>
    <row r="32" spans="1:2" ht="25.5" x14ac:dyDescent="0.2">
      <c r="A32" s="200" t="s">
        <v>281</v>
      </c>
    </row>
    <row r="33" spans="1:1" ht="15.75" x14ac:dyDescent="0.2">
      <c r="A33" s="206" t="s">
        <v>282</v>
      </c>
    </row>
    <row r="34" spans="1:1" ht="25.5" x14ac:dyDescent="0.2">
      <c r="A34" s="200" t="s">
        <v>283</v>
      </c>
    </row>
    <row r="35" spans="1:1" ht="15.75" x14ac:dyDescent="0.2">
      <c r="A35" s="206" t="s">
        <v>284</v>
      </c>
    </row>
    <row r="36" spans="1:1" ht="25.5" x14ac:dyDescent="0.2">
      <c r="A36" s="200" t="s">
        <v>285</v>
      </c>
    </row>
    <row r="37" spans="1:1" ht="15.75" x14ac:dyDescent="0.2">
      <c r="A37" s="206" t="s">
        <v>286</v>
      </c>
    </row>
    <row r="38" spans="1:1" ht="38.25" x14ac:dyDescent="0.2">
      <c r="A38" s="200" t="s">
        <v>287</v>
      </c>
    </row>
  </sheetData>
  <pageMargins left="0.7" right="0.7" top="0.75" bottom="0.75" header="0.3" footer="0.3"/>
  <pageSetup paperSize="9"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FF6F-DE72-4235-B53D-FFED5CADD990}">
  <sheetPr>
    <tabColor theme="4" tint="-0.249977111117893"/>
    <pageSetUpPr fitToPage="1"/>
  </sheetPr>
  <dimension ref="A1:M207"/>
  <sheetViews>
    <sheetView showGridLines="0" zoomScaleNormal="100" workbookViewId="0">
      <selection activeCell="B8" sqref="B8:B98"/>
    </sheetView>
  </sheetViews>
  <sheetFormatPr baseColWidth="10" defaultColWidth="5" defaultRowHeight="12.75" x14ac:dyDescent="0.2"/>
  <cols>
    <col min="1" max="1" width="6.140625" customWidth="1"/>
    <col min="2" max="2" width="7.140625" customWidth="1"/>
    <col min="3" max="3" width="13.28515625" customWidth="1"/>
    <col min="4" max="4" width="21.85546875" customWidth="1"/>
    <col min="5" max="5" width="17.7109375" customWidth="1"/>
    <col min="6" max="6" width="31.7109375" customWidth="1"/>
    <col min="7" max="7" width="7.28515625" style="1" customWidth="1"/>
    <col min="8" max="8" width="7.140625" style="1" customWidth="1"/>
    <col min="9" max="9" width="4.5703125" style="1" customWidth="1"/>
    <col min="10" max="10" width="6.5703125" style="1" customWidth="1"/>
    <col min="11" max="12" width="5" customWidth="1"/>
    <col min="13" max="13" width="5" hidden="1" customWidth="1"/>
    <col min="14" max="34" width="5" customWidth="1"/>
  </cols>
  <sheetData>
    <row r="1" spans="1:10" ht="20.100000000000001" customHeight="1" x14ac:dyDescent="0.2">
      <c r="A1" s="125" t="s">
        <v>194</v>
      </c>
      <c r="B1" s="126"/>
      <c r="C1" s="152"/>
      <c r="D1" s="152" t="str">
        <f>MID('Ext A4'!A1,14,100)</f>
        <v/>
      </c>
      <c r="E1" s="127"/>
      <c r="F1" s="128"/>
      <c r="G1" s="348" t="s">
        <v>1324</v>
      </c>
      <c r="H1" s="349"/>
      <c r="I1" s="349"/>
      <c r="J1" s="350"/>
    </row>
    <row r="2" spans="1:10" ht="20.100000000000001" customHeight="1" x14ac:dyDescent="0.2">
      <c r="A2" s="129" t="s">
        <v>195</v>
      </c>
      <c r="B2" s="130"/>
      <c r="C2" s="157"/>
      <c r="D2" s="157" t="str">
        <f>CONFIG!B3</f>
        <v>MONTHYON</v>
      </c>
      <c r="E2" s="132"/>
      <c r="F2" s="133"/>
      <c r="G2" s="351"/>
      <c r="H2" s="352"/>
      <c r="I2" s="352"/>
      <c r="J2" s="353"/>
    </row>
    <row r="3" spans="1:10" ht="20.100000000000001" customHeight="1" x14ac:dyDescent="0.2">
      <c r="A3" s="134" t="s">
        <v>196</v>
      </c>
      <c r="B3" s="135"/>
      <c r="C3" s="131"/>
      <c r="D3" s="157" t="str">
        <f>CONFIG!B2</f>
        <v>VC ST MAMMES</v>
      </c>
      <c r="E3" s="131"/>
      <c r="F3" s="136"/>
      <c r="G3" s="351"/>
      <c r="H3" s="352"/>
      <c r="I3" s="352"/>
      <c r="J3" s="353"/>
    </row>
    <row r="4" spans="1:10" ht="20.100000000000001" customHeight="1" x14ac:dyDescent="0.2">
      <c r="A4" s="129" t="s">
        <v>37</v>
      </c>
      <c r="B4" s="130"/>
      <c r="C4" s="158"/>
      <c r="D4" s="278">
        <f>CONFIG!B4</f>
        <v>46138</v>
      </c>
      <c r="E4" s="138"/>
      <c r="F4" s="139"/>
      <c r="G4" s="351"/>
      <c r="H4" s="352"/>
      <c r="I4" s="352"/>
      <c r="J4" s="353"/>
    </row>
    <row r="5" spans="1:10" ht="20.100000000000001" customHeight="1" x14ac:dyDescent="0.2">
      <c r="A5" s="129" t="str">
        <f>CONCATENATE("CIRCUIT DE ",CONFIG!B5," KM A PARCOURIR ",CONFIG!B9," FOIS SOIT ",CONFIG!B5*CONFIG!B9," KM")</f>
        <v>CIRCUIT DE 2,79 KM A PARCOURIR  FOIS SOIT 0 KM</v>
      </c>
      <c r="B5" s="130"/>
      <c r="C5" s="137"/>
      <c r="D5" s="137"/>
      <c r="E5" s="277"/>
      <c r="F5" s="139"/>
      <c r="G5" s="351"/>
      <c r="H5" s="352"/>
      <c r="I5" s="352"/>
      <c r="J5" s="353"/>
    </row>
    <row r="6" spans="1:10" ht="20.100000000000001" customHeight="1" thickBot="1" x14ac:dyDescent="0.25">
      <c r="A6" s="321" t="s">
        <v>187</v>
      </c>
      <c r="B6" s="322"/>
      <c r="C6" s="322"/>
      <c r="D6" s="275">
        <f>SUM(CONFIG!B57+CONFIG!B62)</f>
        <v>0</v>
      </c>
      <c r="E6" s="275" t="str">
        <f>CONCATENATE("NOMBRE DE PARTANTS : ",CONFIG!B66)</f>
        <v>NOMBRE DE PARTANTS : 0</v>
      </c>
      <c r="F6" s="276"/>
      <c r="G6" s="354"/>
      <c r="H6" s="355"/>
      <c r="I6" s="355"/>
      <c r="J6" s="356"/>
    </row>
    <row r="7" spans="1:10" s="116" customFormat="1" ht="26.1" customHeight="1" thickBot="1" x14ac:dyDescent="0.25">
      <c r="A7" s="236" t="s">
        <v>189</v>
      </c>
      <c r="B7" s="236" t="s">
        <v>2</v>
      </c>
      <c r="C7" s="236" t="s">
        <v>4</v>
      </c>
      <c r="D7" s="236" t="s">
        <v>5</v>
      </c>
      <c r="E7" s="236" t="s">
        <v>6</v>
      </c>
      <c r="F7" s="237" t="s">
        <v>7</v>
      </c>
      <c r="G7" s="286" t="s">
        <v>188</v>
      </c>
      <c r="H7" s="287" t="s">
        <v>3183</v>
      </c>
      <c r="I7" s="287" t="s">
        <v>190</v>
      </c>
      <c r="J7" s="288" t="s">
        <v>191</v>
      </c>
    </row>
    <row r="8" spans="1:10" s="117" customFormat="1" ht="19.350000000000001" customHeight="1" x14ac:dyDescent="0.2">
      <c r="A8" s="140">
        <v>1</v>
      </c>
      <c r="B8" s="141"/>
      <c r="C8" s="142">
        <f>IF(ISNA(VLOOKUP($A8+4000,CONFIG!$W$2:$AE$804,2,FALSE)),"",VLOOKUP($A8+4000,CONFIG!$W$2:$AE$804,2,FALSE))</f>
        <v>0</v>
      </c>
      <c r="D8" s="143" t="str">
        <f>IF(ISNA(VLOOKUP($A8+4000,CONFIG!$W$2:$AE$804,3,FALSE)),"",VLOOKUP($A8+4000,CONFIG!$W$2:$AE$804,3,FALSE))</f>
        <v/>
      </c>
      <c r="E8" s="142" t="str">
        <f>IF(ISNA(VLOOKUP($A8+4000,CONFIG!$W$2:$AE$804,4,FALSE)),"",VLOOKUP($A8+4000,CONFIG!$W$2:$AE$804,4,FALSE))</f>
        <v/>
      </c>
      <c r="F8" s="142" t="str">
        <f>IF(ISNA(VLOOKUP($A8+4000,CONFIG!$W$2:$AE$804,5,FALSE)),"",VLOOKUP($A8+4000,CONFIG!$W$2:$AE$804,5,FALSE))</f>
        <v/>
      </c>
      <c r="G8" s="142" t="str">
        <f>IF(ISNA(VLOOKUP($A8+4000,CONFIG!$W$2:$AE$804,6,FALSE)),"",VLOOKUP($A8+4000,CONFIG!$W$2:$AE$804,6,FALSE))</f>
        <v/>
      </c>
      <c r="H8" s="142" t="str">
        <f>IF(ISNA(VLOOKUP($A8+4000,CONFIG!$W$2:$AE$804,7,FALSE)),"",VLOOKUP($A8+4000,CONFIG!$W$2:$AE$804,7,FALSE))</f>
        <v/>
      </c>
      <c r="I8" s="142" t="str">
        <f>IF(ISNA(VLOOKUP($A8+4000,CONFIG!$W$2:$AE$804,8,FALSE)),"",VLOOKUP($A8+4000,CONFIG!$W$2:$AE$804,8,FALSE))</f>
        <v/>
      </c>
      <c r="J8" s="142" t="str">
        <f>IF(ISNA(VLOOKUP($A8+4000,CONFIG!$W$2:$AE$804,9,FALSE)),"",VLOOKUP($A8+4000,CONFIG!$W$2:$AE$804,9,FALSE))</f>
        <v/>
      </c>
    </row>
    <row r="9" spans="1:10" s="117" customFormat="1" ht="19.350000000000001" customHeight="1" x14ac:dyDescent="0.2">
      <c r="A9" s="140">
        <v>2</v>
      </c>
      <c r="B9" s="141"/>
      <c r="C9" s="142">
        <f>IF(ISNA(VLOOKUP($A9+4000,CONFIG!$W$2:$AE$804,2,FALSE)),"",VLOOKUP($A9+4000,CONFIG!$W$2:$AE$804,2,FALSE))</f>
        <v>0</v>
      </c>
      <c r="D9" s="143" t="str">
        <f>IF(ISNA(VLOOKUP($A9+4000,CONFIG!$W$2:$AE$804,3,FALSE)),"",VLOOKUP($A9+4000,CONFIG!$W$2:$AE$804,3,FALSE))</f>
        <v/>
      </c>
      <c r="E9" s="142" t="str">
        <f>IF(ISNA(VLOOKUP($A9+4000,CONFIG!$W$2:$AE$804,4,FALSE)),"",VLOOKUP($A9+4000,CONFIG!$W$2:$AE$804,4,FALSE))</f>
        <v/>
      </c>
      <c r="F9" s="142" t="str">
        <f>IF(ISNA(VLOOKUP($A9+4000,CONFIG!$W$2:$AE$804,5,FALSE)),"",VLOOKUP($A9+4000,CONFIG!$W$2:$AE$804,5,FALSE))</f>
        <v/>
      </c>
      <c r="G9" s="142" t="str">
        <f>IF(ISNA(VLOOKUP($A9+4000,CONFIG!$W$2:$AE$804,6,FALSE)),"",VLOOKUP($A9+4000,CONFIG!$W$2:$AE$804,6,FALSE))</f>
        <v/>
      </c>
      <c r="H9" s="142" t="str">
        <f>IF(ISNA(VLOOKUP($A9+4000,CONFIG!$W$2:$AE$804,7,FALSE)),"",VLOOKUP($A9+4000,CONFIG!$W$2:$AE$804,7,FALSE))</f>
        <v/>
      </c>
      <c r="I9" s="142" t="str">
        <f>IF(ISNA(VLOOKUP($A9+4000,CONFIG!$W$2:$AE$804,8,FALSE)),"",VLOOKUP($A9+4000,CONFIG!$W$2:$AE$804,8,FALSE))</f>
        <v/>
      </c>
      <c r="J9" s="142" t="str">
        <f>IF(ISNA(VLOOKUP($A9+4000,CONFIG!$W$2:$AE$804,9,FALSE)),"",VLOOKUP($A9+4000,CONFIG!$W$2:$AE$804,9,FALSE))</f>
        <v/>
      </c>
    </row>
    <row r="10" spans="1:10" s="117" customFormat="1" ht="19.350000000000001" customHeight="1" x14ac:dyDescent="0.2">
      <c r="A10" s="140">
        <v>3</v>
      </c>
      <c r="B10" s="141"/>
      <c r="C10" s="142">
        <f>IF(ISNA(VLOOKUP($A10+4000,CONFIG!$W$2:$AE$804,2,FALSE)),"",VLOOKUP($A10+4000,CONFIG!$W$2:$AE$804,2,FALSE))</f>
        <v>0</v>
      </c>
      <c r="D10" s="143" t="str">
        <f>IF(ISNA(VLOOKUP($A10+4000,CONFIG!$W$2:$AE$804,3,FALSE)),"",VLOOKUP($A10+4000,CONFIG!$W$2:$AE$804,3,FALSE))</f>
        <v/>
      </c>
      <c r="E10" s="142" t="str">
        <f>IF(ISNA(VLOOKUP($A10+4000,CONFIG!$W$2:$AE$804,4,FALSE)),"",VLOOKUP($A10+4000,CONFIG!$W$2:$AE$804,4,FALSE))</f>
        <v/>
      </c>
      <c r="F10" s="142" t="str">
        <f>IF(ISNA(VLOOKUP($A10+4000,CONFIG!$W$2:$AE$804,5,FALSE)),"",VLOOKUP($A10+4000,CONFIG!$W$2:$AE$804,5,FALSE))</f>
        <v/>
      </c>
      <c r="G10" s="142" t="str">
        <f>IF(ISNA(VLOOKUP($A10+4000,CONFIG!$W$2:$AE$804,6,FALSE)),"",VLOOKUP($A10+4000,CONFIG!$W$2:$AE$804,6,FALSE))</f>
        <v/>
      </c>
      <c r="H10" s="142" t="str">
        <f>IF(ISNA(VLOOKUP($A10+4000,CONFIG!$W$2:$AE$804,7,FALSE)),"",VLOOKUP($A10+4000,CONFIG!$W$2:$AE$804,7,FALSE))</f>
        <v/>
      </c>
      <c r="I10" s="142" t="str">
        <f>IF(ISNA(VLOOKUP($A10+4000,CONFIG!$W$2:$AE$804,8,FALSE)),"",VLOOKUP($A10+4000,CONFIG!$W$2:$AE$804,8,FALSE))</f>
        <v/>
      </c>
      <c r="J10" s="142" t="str">
        <f>IF(ISNA(VLOOKUP($A10+4000,CONFIG!$W$2:$AE$804,9,FALSE)),"",VLOOKUP($A10+4000,CONFIG!$W$2:$AE$804,9,FALSE))</f>
        <v/>
      </c>
    </row>
    <row r="11" spans="1:10" s="117" customFormat="1" ht="19.350000000000001" customHeight="1" x14ac:dyDescent="0.2">
      <c r="A11" s="140">
        <v>4</v>
      </c>
      <c r="B11" s="141"/>
      <c r="C11" s="142">
        <f>IF(ISNA(VLOOKUP($A11+4000,CONFIG!$W$2:$AE$804,2,FALSE)),"",VLOOKUP($A11+4000,CONFIG!$W$2:$AE$804,2,FALSE))</f>
        <v>0</v>
      </c>
      <c r="D11" s="143" t="str">
        <f>IF(ISNA(VLOOKUP($A11+4000,CONFIG!$W$2:$AE$804,3,FALSE)),"",VLOOKUP($A11+4000,CONFIG!$W$2:$AE$804,3,FALSE))</f>
        <v/>
      </c>
      <c r="E11" s="142" t="str">
        <f>IF(ISNA(VLOOKUP($A11+4000,CONFIG!$W$2:$AE$804,4,FALSE)),"",VLOOKUP($A11+4000,CONFIG!$W$2:$AE$804,4,FALSE))</f>
        <v/>
      </c>
      <c r="F11" s="142" t="str">
        <f>IF(ISNA(VLOOKUP($A11+4000,CONFIG!$W$2:$AE$804,5,FALSE)),"",VLOOKUP($A11+4000,CONFIG!$W$2:$AE$804,5,FALSE))</f>
        <v/>
      </c>
      <c r="G11" s="142" t="str">
        <f>IF(ISNA(VLOOKUP($A11+4000,CONFIG!$W$2:$AE$804,6,FALSE)),"",VLOOKUP($A11+4000,CONFIG!$W$2:$AE$804,6,FALSE))</f>
        <v/>
      </c>
      <c r="H11" s="142" t="str">
        <f>IF(ISNA(VLOOKUP($A11+4000,CONFIG!$W$2:$AE$804,7,FALSE)),"",VLOOKUP($A11+4000,CONFIG!$W$2:$AE$804,7,FALSE))</f>
        <v/>
      </c>
      <c r="I11" s="142" t="str">
        <f>IF(ISNA(VLOOKUP($A11+4000,CONFIG!$W$2:$AE$804,8,FALSE)),"",VLOOKUP($A11+4000,CONFIG!$W$2:$AE$804,8,FALSE))</f>
        <v/>
      </c>
      <c r="J11" s="142" t="str">
        <f>IF(ISNA(VLOOKUP($A11+4000,CONFIG!$W$2:$AE$804,9,FALSE)),"",VLOOKUP($A11+4000,CONFIG!$W$2:$AE$804,9,FALSE))</f>
        <v/>
      </c>
    </row>
    <row r="12" spans="1:10" s="117" customFormat="1" ht="19.350000000000001" customHeight="1" x14ac:dyDescent="0.2">
      <c r="A12" s="140">
        <v>5</v>
      </c>
      <c r="B12" s="141"/>
      <c r="C12" s="142">
        <f>IF(ISNA(VLOOKUP($A12+4000,CONFIG!$W$2:$AE$804,2,FALSE)),"",VLOOKUP($A12+4000,CONFIG!$W$2:$AE$804,2,FALSE))</f>
        <v>0</v>
      </c>
      <c r="D12" s="143" t="str">
        <f>IF(ISNA(VLOOKUP($A12+4000,CONFIG!$W$2:$AE$804,3,FALSE)),"",VLOOKUP($A12+4000,CONFIG!$W$2:$AE$804,3,FALSE))</f>
        <v/>
      </c>
      <c r="E12" s="142" t="str">
        <f>IF(ISNA(VLOOKUP($A12+4000,CONFIG!$W$2:$AE$804,4,FALSE)),"",VLOOKUP($A12+4000,CONFIG!$W$2:$AE$804,4,FALSE))</f>
        <v/>
      </c>
      <c r="F12" s="142" t="str">
        <f>IF(ISNA(VLOOKUP($A12+4000,CONFIG!$W$2:$AE$804,5,FALSE)),"",VLOOKUP($A12+4000,CONFIG!$W$2:$AE$804,5,FALSE))</f>
        <v/>
      </c>
      <c r="G12" s="142" t="str">
        <f>IF(ISNA(VLOOKUP($A12+4000,CONFIG!$W$2:$AE$804,6,FALSE)),"",VLOOKUP($A12+4000,CONFIG!$W$2:$AE$804,6,FALSE))</f>
        <v/>
      </c>
      <c r="H12" s="142" t="str">
        <f>IF(ISNA(VLOOKUP($A12+4000,CONFIG!$W$2:$AE$804,7,FALSE)),"",VLOOKUP($A12+4000,CONFIG!$W$2:$AE$804,7,FALSE))</f>
        <v/>
      </c>
      <c r="I12" s="142" t="str">
        <f>IF(ISNA(VLOOKUP($A12+4000,CONFIG!$W$2:$AE$804,8,FALSE)),"",VLOOKUP($A12+4000,CONFIG!$W$2:$AE$804,8,FALSE))</f>
        <v/>
      </c>
      <c r="J12" s="142" t="str">
        <f>IF(ISNA(VLOOKUP($A12+4000,CONFIG!$W$2:$AE$804,9,FALSE)),"",VLOOKUP($A12+4000,CONFIG!$W$2:$AE$804,9,FALSE))</f>
        <v/>
      </c>
    </row>
    <row r="13" spans="1:10" s="117" customFormat="1" ht="19.350000000000001" customHeight="1" x14ac:dyDescent="0.2">
      <c r="A13" s="140">
        <v>6</v>
      </c>
      <c r="B13" s="141"/>
      <c r="C13" s="142">
        <f>IF(ISNA(VLOOKUP($A13+4000,CONFIG!$W$2:$AE$804,2,FALSE)),"",VLOOKUP($A13+4000,CONFIG!$W$2:$AE$804,2,FALSE))</f>
        <v>0</v>
      </c>
      <c r="D13" s="143" t="str">
        <f>IF(ISNA(VLOOKUP($A13+4000,CONFIG!$W$2:$AE$804,3,FALSE)),"",VLOOKUP($A13+4000,CONFIG!$W$2:$AE$804,3,FALSE))</f>
        <v/>
      </c>
      <c r="E13" s="142" t="str">
        <f>IF(ISNA(VLOOKUP($A13+4000,CONFIG!$W$2:$AE$804,4,FALSE)),"",VLOOKUP($A13+4000,CONFIG!$W$2:$AE$804,4,FALSE))</f>
        <v/>
      </c>
      <c r="F13" s="142" t="str">
        <f>IF(ISNA(VLOOKUP($A13+4000,CONFIG!$W$2:$AE$804,5,FALSE)),"",VLOOKUP($A13+4000,CONFIG!$W$2:$AE$804,5,FALSE))</f>
        <v/>
      </c>
      <c r="G13" s="142" t="str">
        <f>IF(ISNA(VLOOKUP($A13+4000,CONFIG!$W$2:$AE$804,6,FALSE)),"",VLOOKUP($A13+4000,CONFIG!$W$2:$AE$804,6,FALSE))</f>
        <v/>
      </c>
      <c r="H13" s="142" t="str">
        <f>IF(ISNA(VLOOKUP($A13+4000,CONFIG!$W$2:$AE$804,7,FALSE)),"",VLOOKUP($A13+4000,CONFIG!$W$2:$AE$804,7,FALSE))</f>
        <v/>
      </c>
      <c r="I13" s="142" t="str">
        <f>IF(ISNA(VLOOKUP($A13+4000,CONFIG!$W$2:$AE$804,8,FALSE)),"",VLOOKUP($A13+4000,CONFIG!$W$2:$AE$804,8,FALSE))</f>
        <v/>
      </c>
      <c r="J13" s="142" t="str">
        <f>IF(ISNA(VLOOKUP($A13+4000,CONFIG!$W$2:$AE$804,9,FALSE)),"",VLOOKUP($A13+4000,CONFIG!$W$2:$AE$804,9,FALSE))</f>
        <v/>
      </c>
    </row>
    <row r="14" spans="1:10" s="117" customFormat="1" ht="19.350000000000001" customHeight="1" x14ac:dyDescent="0.2">
      <c r="A14" s="140">
        <v>7</v>
      </c>
      <c r="B14" s="141"/>
      <c r="C14" s="142">
        <f>IF(ISNA(VLOOKUP($A14+4000,CONFIG!$W$2:$AE$804,2,FALSE)),"",VLOOKUP($A14+4000,CONFIG!$W$2:$AE$804,2,FALSE))</f>
        <v>0</v>
      </c>
      <c r="D14" s="143" t="str">
        <f>IF(ISNA(VLOOKUP($A14+4000,CONFIG!$W$2:$AE$804,3,FALSE)),"",VLOOKUP($A14+4000,CONFIG!$W$2:$AE$804,3,FALSE))</f>
        <v/>
      </c>
      <c r="E14" s="142" t="str">
        <f>IF(ISNA(VLOOKUP($A14+4000,CONFIG!$W$2:$AE$804,4,FALSE)),"",VLOOKUP($A14+4000,CONFIG!$W$2:$AE$804,4,FALSE))</f>
        <v/>
      </c>
      <c r="F14" s="142" t="str">
        <f>IF(ISNA(VLOOKUP($A14+4000,CONFIG!$W$2:$AE$804,5,FALSE)),"",VLOOKUP($A14+4000,CONFIG!$W$2:$AE$804,5,FALSE))</f>
        <v/>
      </c>
      <c r="G14" s="142" t="str">
        <f>IF(ISNA(VLOOKUP($A14+4000,CONFIG!$W$2:$AE$804,6,FALSE)),"",VLOOKUP($A14+4000,CONFIG!$W$2:$AE$804,6,FALSE))</f>
        <v/>
      </c>
      <c r="H14" s="142" t="str">
        <f>IF(ISNA(VLOOKUP($A14+4000,CONFIG!$W$2:$AE$804,7,FALSE)),"",VLOOKUP($A14+4000,CONFIG!$W$2:$AE$804,7,FALSE))</f>
        <v/>
      </c>
      <c r="I14" s="142" t="str">
        <f>IF(ISNA(VLOOKUP($A14+4000,CONFIG!$W$2:$AE$804,8,FALSE)),"",VLOOKUP($A14+4000,CONFIG!$W$2:$AE$804,8,FALSE))</f>
        <v/>
      </c>
      <c r="J14" s="142" t="str">
        <f>IF(ISNA(VLOOKUP($A14+4000,CONFIG!$W$2:$AE$804,9,FALSE)),"",VLOOKUP($A14+4000,CONFIG!$W$2:$AE$804,9,FALSE))</f>
        <v/>
      </c>
    </row>
    <row r="15" spans="1:10" s="117" customFormat="1" ht="19.350000000000001" customHeight="1" x14ac:dyDescent="0.2">
      <c r="A15" s="140">
        <v>8</v>
      </c>
      <c r="B15" s="141"/>
      <c r="C15" s="142">
        <f>IF(ISNA(VLOOKUP($A15+4000,CONFIG!$W$2:$AE$804,2,FALSE)),"",VLOOKUP($A15+4000,CONFIG!$W$2:$AE$804,2,FALSE))</f>
        <v>0</v>
      </c>
      <c r="D15" s="143" t="str">
        <f>IF(ISNA(VLOOKUP($A15+4000,CONFIG!$W$2:$AE$804,3,FALSE)),"",VLOOKUP($A15+4000,CONFIG!$W$2:$AE$804,3,FALSE))</f>
        <v/>
      </c>
      <c r="E15" s="142" t="str">
        <f>IF(ISNA(VLOOKUP($A15+4000,CONFIG!$W$2:$AE$804,4,FALSE)),"",VLOOKUP($A15+4000,CONFIG!$W$2:$AE$804,4,FALSE))</f>
        <v/>
      </c>
      <c r="F15" s="142" t="str">
        <f>IF(ISNA(VLOOKUP($A15+4000,CONFIG!$W$2:$AE$804,5,FALSE)),"",VLOOKUP($A15+4000,CONFIG!$W$2:$AE$804,5,FALSE))</f>
        <v/>
      </c>
      <c r="G15" s="142" t="str">
        <f>IF(ISNA(VLOOKUP($A15+4000,CONFIG!$W$2:$AE$804,6,FALSE)),"",VLOOKUP($A15+4000,CONFIG!$W$2:$AE$804,6,FALSE))</f>
        <v/>
      </c>
      <c r="H15" s="142" t="str">
        <f>IF(ISNA(VLOOKUP($A15+4000,CONFIG!$W$2:$AE$804,7,FALSE)),"",VLOOKUP($A15+4000,CONFIG!$W$2:$AE$804,7,FALSE))</f>
        <v/>
      </c>
      <c r="I15" s="142" t="str">
        <f>IF(ISNA(VLOOKUP($A15+4000,CONFIG!$W$2:$AE$804,8,FALSE)),"",VLOOKUP($A15+4000,CONFIG!$W$2:$AE$804,8,FALSE))</f>
        <v/>
      </c>
      <c r="J15" s="142" t="str">
        <f>IF(ISNA(VLOOKUP($A15+4000,CONFIG!$W$2:$AE$804,9,FALSE)),"",VLOOKUP($A15+4000,CONFIG!$W$2:$AE$804,9,FALSE))</f>
        <v/>
      </c>
    </row>
    <row r="16" spans="1:10" s="117" customFormat="1" ht="19.350000000000001" customHeight="1" x14ac:dyDescent="0.2">
      <c r="A16" s="140">
        <v>9</v>
      </c>
      <c r="B16" s="141"/>
      <c r="C16" s="142">
        <f>IF(ISNA(VLOOKUP($A16+4000,CONFIG!$W$2:$AE$804,2,FALSE)),"",VLOOKUP($A16+4000,CONFIG!$W$2:$AE$804,2,FALSE))</f>
        <v>0</v>
      </c>
      <c r="D16" s="143" t="str">
        <f>IF(ISNA(VLOOKUP($A16+4000,CONFIG!$W$2:$AE$804,3,FALSE)),"",VLOOKUP($A16+4000,CONFIG!$W$2:$AE$804,3,FALSE))</f>
        <v/>
      </c>
      <c r="E16" s="142" t="str">
        <f>IF(ISNA(VLOOKUP($A16+4000,CONFIG!$W$2:$AE$804,4,FALSE)),"",VLOOKUP($A16+4000,CONFIG!$W$2:$AE$804,4,FALSE))</f>
        <v/>
      </c>
      <c r="F16" s="142" t="str">
        <f>IF(ISNA(VLOOKUP($A16+4000,CONFIG!$W$2:$AE$804,5,FALSE)),"",VLOOKUP($A16+4000,CONFIG!$W$2:$AE$804,5,FALSE))</f>
        <v/>
      </c>
      <c r="G16" s="142" t="str">
        <f>IF(ISNA(VLOOKUP($A16+4000,CONFIG!$W$2:$AE$804,6,FALSE)),"",VLOOKUP($A16+4000,CONFIG!$W$2:$AE$804,6,FALSE))</f>
        <v/>
      </c>
      <c r="H16" s="142" t="str">
        <f>IF(ISNA(VLOOKUP($A16+4000,CONFIG!$W$2:$AE$804,7,FALSE)),"",VLOOKUP($A16+4000,CONFIG!$W$2:$AE$804,7,FALSE))</f>
        <v/>
      </c>
      <c r="I16" s="142" t="str">
        <f>IF(ISNA(VLOOKUP($A16+4000,CONFIG!$W$2:$AE$804,8,FALSE)),"",VLOOKUP($A16+4000,CONFIG!$W$2:$AE$804,8,FALSE))</f>
        <v/>
      </c>
      <c r="J16" s="142" t="str">
        <f>IF(ISNA(VLOOKUP($A16+4000,CONFIG!$W$2:$AE$804,9,FALSE)),"",VLOOKUP($A16+4000,CONFIG!$W$2:$AE$804,9,FALSE))</f>
        <v/>
      </c>
    </row>
    <row r="17" spans="1:10" s="117" customFormat="1" ht="19.350000000000001" customHeight="1" x14ac:dyDescent="0.2">
      <c r="A17" s="140">
        <v>10</v>
      </c>
      <c r="B17" s="141"/>
      <c r="C17" s="142">
        <f>IF(ISNA(VLOOKUP($A17+4000,CONFIG!$W$2:$AE$804,2,FALSE)),"",VLOOKUP($A17+4000,CONFIG!$W$2:$AE$804,2,FALSE))</f>
        <v>0</v>
      </c>
      <c r="D17" s="143" t="str">
        <f>IF(ISNA(VLOOKUP($A17+4000,CONFIG!$W$2:$AE$804,3,FALSE)),"",VLOOKUP($A17+4000,CONFIG!$W$2:$AE$804,3,FALSE))</f>
        <v/>
      </c>
      <c r="E17" s="142" t="str">
        <f>IF(ISNA(VLOOKUP($A17+4000,CONFIG!$W$2:$AE$804,4,FALSE)),"",VLOOKUP($A17+4000,CONFIG!$W$2:$AE$804,4,FALSE))</f>
        <v/>
      </c>
      <c r="F17" s="142" t="str">
        <f>IF(ISNA(VLOOKUP($A17+4000,CONFIG!$W$2:$AE$804,5,FALSE)),"",VLOOKUP($A17+4000,CONFIG!$W$2:$AE$804,5,FALSE))</f>
        <v/>
      </c>
      <c r="G17" s="142" t="str">
        <f>IF(ISNA(VLOOKUP($A17+4000,CONFIG!$W$2:$AE$804,6,FALSE)),"",VLOOKUP($A17+4000,CONFIG!$W$2:$AE$804,6,FALSE))</f>
        <v/>
      </c>
      <c r="H17" s="142" t="str">
        <f>IF(ISNA(VLOOKUP($A17+4000,CONFIG!$W$2:$AE$804,7,FALSE)),"",VLOOKUP($A17+4000,CONFIG!$W$2:$AE$804,7,FALSE))</f>
        <v/>
      </c>
      <c r="I17" s="142" t="str">
        <f>IF(ISNA(VLOOKUP($A17+4000,CONFIG!$W$2:$AE$804,8,FALSE)),"",VLOOKUP($A17+4000,CONFIG!$W$2:$AE$804,8,FALSE))</f>
        <v/>
      </c>
      <c r="J17" s="142" t="str">
        <f>IF(ISNA(VLOOKUP($A17+4000,CONFIG!$W$2:$AE$804,9,FALSE)),"",VLOOKUP($A17+4000,CONFIG!$W$2:$AE$804,9,FALSE))</f>
        <v/>
      </c>
    </row>
    <row r="18" spans="1:10" s="117" customFormat="1" ht="19.350000000000001" customHeight="1" x14ac:dyDescent="0.2">
      <c r="A18" s="140">
        <v>11</v>
      </c>
      <c r="B18" s="141"/>
      <c r="C18" s="142">
        <f>IF(ISNA(VLOOKUP($A18+4000,CONFIG!$W$2:$AE$804,2,FALSE)),"",VLOOKUP($A18+4000,CONFIG!$W$2:$AE$804,2,FALSE))</f>
        <v>0</v>
      </c>
      <c r="D18" s="143" t="str">
        <f>IF(ISNA(VLOOKUP($A18+4000,CONFIG!$W$2:$AE$804,3,FALSE)),"",VLOOKUP($A18+4000,CONFIG!$W$2:$AE$804,3,FALSE))</f>
        <v/>
      </c>
      <c r="E18" s="142" t="str">
        <f>IF(ISNA(VLOOKUP($A18+4000,CONFIG!$W$2:$AE$804,4,FALSE)),"",VLOOKUP($A18+4000,CONFIG!$W$2:$AE$804,4,FALSE))</f>
        <v/>
      </c>
      <c r="F18" s="142" t="str">
        <f>IF(ISNA(VLOOKUP($A18+4000,CONFIG!$W$2:$AE$804,5,FALSE)),"",VLOOKUP($A18+4000,CONFIG!$W$2:$AE$804,5,FALSE))</f>
        <v/>
      </c>
      <c r="G18" s="142" t="str">
        <f>IF(ISNA(VLOOKUP($A18+4000,CONFIG!$W$2:$AE$804,6,FALSE)),"",VLOOKUP($A18+4000,CONFIG!$W$2:$AE$804,6,FALSE))</f>
        <v/>
      </c>
      <c r="H18" s="142" t="str">
        <f>IF(ISNA(VLOOKUP($A18+4000,CONFIG!$W$2:$AE$804,7,FALSE)),"",VLOOKUP($A18+4000,CONFIG!$W$2:$AE$804,7,FALSE))</f>
        <v/>
      </c>
      <c r="I18" s="142" t="str">
        <f>IF(ISNA(VLOOKUP($A18+4000,CONFIG!$W$2:$AE$804,8,FALSE)),"",VLOOKUP($A18+4000,CONFIG!$W$2:$AE$804,8,FALSE))</f>
        <v/>
      </c>
      <c r="J18" s="142" t="str">
        <f>IF(ISNA(VLOOKUP($A18+4000,CONFIG!$W$2:$AE$804,9,FALSE)),"",VLOOKUP($A18+4000,CONFIG!$W$2:$AE$804,9,FALSE))</f>
        <v/>
      </c>
    </row>
    <row r="19" spans="1:10" s="117" customFormat="1" ht="19.350000000000001" customHeight="1" x14ac:dyDescent="0.2">
      <c r="A19" s="140">
        <v>12</v>
      </c>
      <c r="B19" s="141"/>
      <c r="C19" s="142">
        <f>IF(ISNA(VLOOKUP($A19+4000,CONFIG!$W$2:$AE$804,2,FALSE)),"",VLOOKUP($A19+4000,CONFIG!$W$2:$AE$804,2,FALSE))</f>
        <v>0</v>
      </c>
      <c r="D19" s="143" t="str">
        <f>IF(ISNA(VLOOKUP($A19+4000,CONFIG!$W$2:$AE$804,3,FALSE)),"",VLOOKUP($A19+4000,CONFIG!$W$2:$AE$804,3,FALSE))</f>
        <v/>
      </c>
      <c r="E19" s="142" t="str">
        <f>IF(ISNA(VLOOKUP($A19+4000,CONFIG!$W$2:$AE$804,4,FALSE)),"",VLOOKUP($A19+4000,CONFIG!$W$2:$AE$804,4,FALSE))</f>
        <v/>
      </c>
      <c r="F19" s="142" t="str">
        <f>IF(ISNA(VLOOKUP($A19+4000,CONFIG!$W$2:$AE$804,5,FALSE)),"",VLOOKUP($A19+4000,CONFIG!$W$2:$AE$804,5,FALSE))</f>
        <v/>
      </c>
      <c r="G19" s="142" t="str">
        <f>IF(ISNA(VLOOKUP($A19+4000,CONFIG!$W$2:$AE$804,6,FALSE)),"",VLOOKUP($A19+4000,CONFIG!$W$2:$AE$804,6,FALSE))</f>
        <v/>
      </c>
      <c r="H19" s="142" t="str">
        <f>IF(ISNA(VLOOKUP($A19+4000,CONFIG!$W$2:$AE$804,7,FALSE)),"",VLOOKUP($A19+4000,CONFIG!$W$2:$AE$804,7,FALSE))</f>
        <v/>
      </c>
      <c r="I19" s="142" t="str">
        <f>IF(ISNA(VLOOKUP($A19+4000,CONFIG!$W$2:$AE$804,8,FALSE)),"",VLOOKUP($A19+4000,CONFIG!$W$2:$AE$804,8,FALSE))</f>
        <v/>
      </c>
      <c r="J19" s="142" t="str">
        <f>IF(ISNA(VLOOKUP($A19+4000,CONFIG!$W$2:$AE$804,9,FALSE)),"",VLOOKUP($A19+4000,CONFIG!$W$2:$AE$804,9,FALSE))</f>
        <v/>
      </c>
    </row>
    <row r="20" spans="1:10" s="117" customFormat="1" ht="19.350000000000001" customHeight="1" x14ac:dyDescent="0.2">
      <c r="A20" s="140">
        <v>13</v>
      </c>
      <c r="B20" s="141"/>
      <c r="C20" s="142">
        <f>IF(ISNA(VLOOKUP($A20+4000,CONFIG!$W$2:$AE$804,2,FALSE)),"",VLOOKUP($A20+4000,CONFIG!$W$2:$AE$804,2,FALSE))</f>
        <v>0</v>
      </c>
      <c r="D20" s="143" t="str">
        <f>IF(ISNA(VLOOKUP($A20+4000,CONFIG!$W$2:$AE$804,3,FALSE)),"",VLOOKUP($A20+4000,CONFIG!$W$2:$AE$804,3,FALSE))</f>
        <v/>
      </c>
      <c r="E20" s="142" t="str">
        <f>IF(ISNA(VLOOKUP($A20+4000,CONFIG!$W$2:$AE$804,4,FALSE)),"",VLOOKUP($A20+4000,CONFIG!$W$2:$AE$804,4,FALSE))</f>
        <v/>
      </c>
      <c r="F20" s="142" t="str">
        <f>IF(ISNA(VLOOKUP($A20+4000,CONFIG!$W$2:$AE$804,5,FALSE)),"",VLOOKUP($A20+4000,CONFIG!$W$2:$AE$804,5,FALSE))</f>
        <v/>
      </c>
      <c r="G20" s="142" t="str">
        <f>IF(ISNA(VLOOKUP($A20+4000,CONFIG!$W$2:$AE$804,6,FALSE)),"",VLOOKUP($A20+4000,CONFIG!$W$2:$AE$804,6,FALSE))</f>
        <v/>
      </c>
      <c r="H20" s="142" t="str">
        <f>IF(ISNA(VLOOKUP($A20+4000,CONFIG!$W$2:$AE$804,7,FALSE)),"",VLOOKUP($A20+4000,CONFIG!$W$2:$AE$804,7,FALSE))</f>
        <v/>
      </c>
      <c r="I20" s="142" t="str">
        <f>IF(ISNA(VLOOKUP($A20+4000,CONFIG!$W$2:$AE$804,8,FALSE)),"",VLOOKUP($A20+4000,CONFIG!$W$2:$AE$804,8,FALSE))</f>
        <v/>
      </c>
      <c r="J20" s="142" t="str">
        <f>IF(ISNA(VLOOKUP($A20+4000,CONFIG!$W$2:$AE$804,9,FALSE)),"",VLOOKUP($A20+4000,CONFIG!$W$2:$AE$804,9,FALSE))</f>
        <v/>
      </c>
    </row>
    <row r="21" spans="1:10" s="117" customFormat="1" ht="19.350000000000001" customHeight="1" x14ac:dyDescent="0.2">
      <c r="A21" s="140">
        <v>14</v>
      </c>
      <c r="B21" s="141"/>
      <c r="C21" s="142">
        <f>IF(ISNA(VLOOKUP($A21+4000,CONFIG!$W$2:$AE$804,2,FALSE)),"",VLOOKUP($A21+4000,CONFIG!$W$2:$AE$804,2,FALSE))</f>
        <v>0</v>
      </c>
      <c r="D21" s="143" t="str">
        <f>IF(ISNA(VLOOKUP($A21+4000,CONFIG!$W$2:$AE$804,3,FALSE)),"",VLOOKUP($A21+4000,CONFIG!$W$2:$AE$804,3,FALSE))</f>
        <v/>
      </c>
      <c r="E21" s="142" t="str">
        <f>IF(ISNA(VLOOKUP($A21+4000,CONFIG!$W$2:$AE$804,4,FALSE)),"",VLOOKUP($A21+4000,CONFIG!$W$2:$AE$804,4,FALSE))</f>
        <v/>
      </c>
      <c r="F21" s="142" t="str">
        <f>IF(ISNA(VLOOKUP($A21+4000,CONFIG!$W$2:$AE$804,5,FALSE)),"",VLOOKUP($A21+4000,CONFIG!$W$2:$AE$804,5,FALSE))</f>
        <v/>
      </c>
      <c r="G21" s="142" t="str">
        <f>IF(ISNA(VLOOKUP($A21+4000,CONFIG!$W$2:$AE$804,6,FALSE)),"",VLOOKUP($A21+4000,CONFIG!$W$2:$AE$804,6,FALSE))</f>
        <v/>
      </c>
      <c r="H21" s="142" t="str">
        <f>IF(ISNA(VLOOKUP($A21+4000,CONFIG!$W$2:$AE$804,7,FALSE)),"",VLOOKUP($A21+4000,CONFIG!$W$2:$AE$804,7,FALSE))</f>
        <v/>
      </c>
      <c r="I21" s="142" t="str">
        <f>IF(ISNA(VLOOKUP($A21+4000,CONFIG!$W$2:$AE$804,8,FALSE)),"",VLOOKUP($A21+4000,CONFIG!$W$2:$AE$804,8,FALSE))</f>
        <v/>
      </c>
      <c r="J21" s="142" t="str">
        <f>IF(ISNA(VLOOKUP($A21+4000,CONFIG!$W$2:$AE$804,9,FALSE)),"",VLOOKUP($A21+4000,CONFIG!$W$2:$AE$804,9,FALSE))</f>
        <v/>
      </c>
    </row>
    <row r="22" spans="1:10" s="117" customFormat="1" ht="19.350000000000001" customHeight="1" x14ac:dyDescent="0.2">
      <c r="A22" s="140">
        <v>15</v>
      </c>
      <c r="B22" s="141"/>
      <c r="C22" s="142">
        <f>IF(ISNA(VLOOKUP($A22+4000,CONFIG!$W$2:$AE$804,2,FALSE)),"",VLOOKUP($A22+4000,CONFIG!$W$2:$AE$804,2,FALSE))</f>
        <v>0</v>
      </c>
      <c r="D22" s="143" t="str">
        <f>IF(ISNA(VLOOKUP($A22+4000,CONFIG!$W$2:$AE$804,3,FALSE)),"",VLOOKUP($A22+4000,CONFIG!$W$2:$AE$804,3,FALSE))</f>
        <v/>
      </c>
      <c r="E22" s="142" t="str">
        <f>IF(ISNA(VLOOKUP($A22+4000,CONFIG!$W$2:$AE$804,4,FALSE)),"",VLOOKUP($A22+4000,CONFIG!$W$2:$AE$804,4,FALSE))</f>
        <v/>
      </c>
      <c r="F22" s="142" t="str">
        <f>IF(ISNA(VLOOKUP($A22+4000,CONFIG!$W$2:$AE$804,5,FALSE)),"",VLOOKUP($A22+4000,CONFIG!$W$2:$AE$804,5,FALSE))</f>
        <v/>
      </c>
      <c r="G22" s="142" t="str">
        <f>IF(ISNA(VLOOKUP($A22+4000,CONFIG!$W$2:$AE$804,6,FALSE)),"",VLOOKUP($A22+4000,CONFIG!$W$2:$AE$804,6,FALSE))</f>
        <v/>
      </c>
      <c r="H22" s="142" t="str">
        <f>IF(ISNA(VLOOKUP($A22+4000,CONFIG!$W$2:$AE$804,7,FALSE)),"",VLOOKUP($A22+4000,CONFIG!$W$2:$AE$804,7,FALSE))</f>
        <v/>
      </c>
      <c r="I22" s="142" t="str">
        <f>IF(ISNA(VLOOKUP($A22+4000,CONFIG!$W$2:$AE$804,8,FALSE)),"",VLOOKUP($A22+4000,CONFIG!$W$2:$AE$804,8,FALSE))</f>
        <v/>
      </c>
      <c r="J22" s="142" t="str">
        <f>IF(ISNA(VLOOKUP($A22+4000,CONFIG!$W$2:$AE$804,9,FALSE)),"",VLOOKUP($A22+4000,CONFIG!$W$2:$AE$804,9,FALSE))</f>
        <v/>
      </c>
    </row>
    <row r="23" spans="1:10" s="117" customFormat="1" ht="19.350000000000001" customHeight="1" x14ac:dyDescent="0.2">
      <c r="A23" s="140">
        <v>16</v>
      </c>
      <c r="B23" s="141"/>
      <c r="C23" s="142">
        <f>IF(ISNA(VLOOKUP($A23+4000,CONFIG!$W$2:$AE$804,2,FALSE)),"",VLOOKUP($A23+4000,CONFIG!$W$2:$AE$804,2,FALSE))</f>
        <v>0</v>
      </c>
      <c r="D23" s="143" t="str">
        <f>IF(ISNA(VLOOKUP($A23+4000,CONFIG!$W$2:$AE$804,3,FALSE)),"",VLOOKUP($A23+4000,CONFIG!$W$2:$AE$804,3,FALSE))</f>
        <v/>
      </c>
      <c r="E23" s="142" t="str">
        <f>IF(ISNA(VLOOKUP($A23+4000,CONFIG!$W$2:$AE$804,4,FALSE)),"",VLOOKUP($A23+4000,CONFIG!$W$2:$AE$804,4,FALSE))</f>
        <v/>
      </c>
      <c r="F23" s="142" t="str">
        <f>IF(ISNA(VLOOKUP($A23+4000,CONFIG!$W$2:$AE$804,5,FALSE)),"",VLOOKUP($A23+4000,CONFIG!$W$2:$AE$804,5,FALSE))</f>
        <v/>
      </c>
      <c r="G23" s="142" t="str">
        <f>IF(ISNA(VLOOKUP($A23+4000,CONFIG!$W$2:$AE$804,6,FALSE)),"",VLOOKUP($A23+4000,CONFIG!$W$2:$AE$804,6,FALSE))</f>
        <v/>
      </c>
      <c r="H23" s="142" t="str">
        <f>IF(ISNA(VLOOKUP($A23+4000,CONFIG!$W$2:$AE$804,7,FALSE)),"",VLOOKUP($A23+4000,CONFIG!$W$2:$AE$804,7,FALSE))</f>
        <v/>
      </c>
      <c r="I23" s="142" t="str">
        <f>IF(ISNA(VLOOKUP($A23+4000,CONFIG!$W$2:$AE$804,8,FALSE)),"",VLOOKUP($A23+4000,CONFIG!$W$2:$AE$804,8,FALSE))</f>
        <v/>
      </c>
      <c r="J23" s="142" t="str">
        <f>IF(ISNA(VLOOKUP($A23+4000,CONFIG!$W$2:$AE$804,9,FALSE)),"",VLOOKUP($A23+4000,CONFIG!$W$2:$AE$804,9,FALSE))</f>
        <v/>
      </c>
    </row>
    <row r="24" spans="1:10" s="117" customFormat="1" ht="19.350000000000001" customHeight="1" x14ac:dyDescent="0.2">
      <c r="A24" s="140">
        <v>17</v>
      </c>
      <c r="B24" s="141"/>
      <c r="C24" s="142">
        <f>IF(ISNA(VLOOKUP($A24+4000,CONFIG!$W$2:$AE$804,2,FALSE)),"",VLOOKUP($A24+4000,CONFIG!$W$2:$AE$804,2,FALSE))</f>
        <v>0</v>
      </c>
      <c r="D24" s="143" t="str">
        <f>IF(ISNA(VLOOKUP($A24+4000,CONFIG!$W$2:$AE$804,3,FALSE)),"",VLOOKUP($A24+4000,CONFIG!$W$2:$AE$804,3,FALSE))</f>
        <v/>
      </c>
      <c r="E24" s="142" t="str">
        <f>IF(ISNA(VLOOKUP($A24+4000,CONFIG!$W$2:$AE$804,4,FALSE)),"",VLOOKUP($A24+4000,CONFIG!$W$2:$AE$804,4,FALSE))</f>
        <v/>
      </c>
      <c r="F24" s="142" t="str">
        <f>IF(ISNA(VLOOKUP($A24+4000,CONFIG!$W$2:$AE$804,5,FALSE)),"",VLOOKUP($A24+4000,CONFIG!$W$2:$AE$804,5,FALSE))</f>
        <v/>
      </c>
      <c r="G24" s="142" t="str">
        <f>IF(ISNA(VLOOKUP($A24+4000,CONFIG!$W$2:$AE$804,6,FALSE)),"",VLOOKUP($A24+4000,CONFIG!$W$2:$AE$804,6,FALSE))</f>
        <v/>
      </c>
      <c r="H24" s="142" t="str">
        <f>IF(ISNA(VLOOKUP($A24+4000,CONFIG!$W$2:$AE$804,7,FALSE)),"",VLOOKUP($A24+4000,CONFIG!$W$2:$AE$804,7,FALSE))</f>
        <v/>
      </c>
      <c r="I24" s="142" t="str">
        <f>IF(ISNA(VLOOKUP($A24+4000,CONFIG!$W$2:$AE$804,8,FALSE)),"",VLOOKUP($A24+4000,CONFIG!$W$2:$AE$804,8,FALSE))</f>
        <v/>
      </c>
      <c r="J24" s="142" t="str">
        <f>IF(ISNA(VLOOKUP($A24+4000,CONFIG!$W$2:$AE$804,9,FALSE)),"",VLOOKUP($A24+4000,CONFIG!$W$2:$AE$804,9,FALSE))</f>
        <v/>
      </c>
    </row>
    <row r="25" spans="1:10" s="117" customFormat="1" ht="19.350000000000001" customHeight="1" x14ac:dyDescent="0.2">
      <c r="A25" s="140">
        <v>18</v>
      </c>
      <c r="B25" s="141"/>
      <c r="C25" s="142">
        <f>IF(ISNA(VLOOKUP($A25+4000,CONFIG!$W$2:$AE$804,2,FALSE)),"",VLOOKUP($A25+4000,CONFIG!$W$2:$AE$804,2,FALSE))</f>
        <v>0</v>
      </c>
      <c r="D25" s="143" t="str">
        <f>IF(ISNA(VLOOKUP($A25+4000,CONFIG!$W$2:$AE$804,3,FALSE)),"",VLOOKUP($A25+4000,CONFIG!$W$2:$AE$804,3,FALSE))</f>
        <v/>
      </c>
      <c r="E25" s="142" t="str">
        <f>IF(ISNA(VLOOKUP($A25+4000,CONFIG!$W$2:$AE$804,4,FALSE)),"",VLOOKUP($A25+4000,CONFIG!$W$2:$AE$804,4,FALSE))</f>
        <v/>
      </c>
      <c r="F25" s="142" t="str">
        <f>IF(ISNA(VLOOKUP($A25+4000,CONFIG!$W$2:$AE$804,5,FALSE)),"",VLOOKUP($A25+4000,CONFIG!$W$2:$AE$804,5,FALSE))</f>
        <v/>
      </c>
      <c r="G25" s="142" t="str">
        <f>IF(ISNA(VLOOKUP($A25+4000,CONFIG!$W$2:$AE$804,6,FALSE)),"",VLOOKUP($A25+4000,CONFIG!$W$2:$AE$804,6,FALSE))</f>
        <v/>
      </c>
      <c r="H25" s="142" t="str">
        <f>IF(ISNA(VLOOKUP($A25+4000,CONFIG!$W$2:$AE$804,7,FALSE)),"",VLOOKUP($A25+4000,CONFIG!$W$2:$AE$804,7,FALSE))</f>
        <v/>
      </c>
      <c r="I25" s="142" t="str">
        <f>IF(ISNA(VLOOKUP($A25+4000,CONFIG!$W$2:$AE$804,8,FALSE)),"",VLOOKUP($A25+4000,CONFIG!$W$2:$AE$804,8,FALSE))</f>
        <v/>
      </c>
      <c r="J25" s="142" t="str">
        <f>IF(ISNA(VLOOKUP($A25+4000,CONFIG!$W$2:$AE$804,9,FALSE)),"",VLOOKUP($A25+4000,CONFIG!$W$2:$AE$804,9,FALSE))</f>
        <v/>
      </c>
    </row>
    <row r="26" spans="1:10" s="117" customFormat="1" ht="19.350000000000001" customHeight="1" x14ac:dyDescent="0.2">
      <c r="A26" s="140">
        <v>19</v>
      </c>
      <c r="B26" s="141"/>
      <c r="C26" s="142">
        <f>IF(ISNA(VLOOKUP($A26+4000,CONFIG!$W$2:$AE$804,2,FALSE)),"",VLOOKUP($A26+4000,CONFIG!$W$2:$AE$804,2,FALSE))</f>
        <v>0</v>
      </c>
      <c r="D26" s="143" t="str">
        <f>IF(ISNA(VLOOKUP($A26+4000,CONFIG!$W$2:$AE$804,3,FALSE)),"",VLOOKUP($A26+4000,CONFIG!$W$2:$AE$804,3,FALSE))</f>
        <v/>
      </c>
      <c r="E26" s="142" t="str">
        <f>IF(ISNA(VLOOKUP($A26+4000,CONFIG!$W$2:$AE$804,4,FALSE)),"",VLOOKUP($A26+4000,CONFIG!$W$2:$AE$804,4,FALSE))</f>
        <v/>
      </c>
      <c r="F26" s="142" t="str">
        <f>IF(ISNA(VLOOKUP($A26+4000,CONFIG!$W$2:$AE$804,5,FALSE)),"",VLOOKUP($A26+4000,CONFIG!$W$2:$AE$804,5,FALSE))</f>
        <v/>
      </c>
      <c r="G26" s="142" t="str">
        <f>IF(ISNA(VLOOKUP($A26+4000,CONFIG!$W$2:$AE$804,6,FALSE)),"",VLOOKUP($A26+4000,CONFIG!$W$2:$AE$804,6,FALSE))</f>
        <v/>
      </c>
      <c r="H26" s="142" t="str">
        <f>IF(ISNA(VLOOKUP($A26+4000,CONFIG!$W$2:$AE$804,7,FALSE)),"",VLOOKUP($A26+4000,CONFIG!$W$2:$AE$804,7,FALSE))</f>
        <v/>
      </c>
      <c r="I26" s="142" t="str">
        <f>IF(ISNA(VLOOKUP($A26+4000,CONFIG!$W$2:$AE$804,8,FALSE)),"",VLOOKUP($A26+4000,CONFIG!$W$2:$AE$804,8,FALSE))</f>
        <v/>
      </c>
      <c r="J26" s="142" t="str">
        <f>IF(ISNA(VLOOKUP($A26+4000,CONFIG!$W$2:$AE$804,9,FALSE)),"",VLOOKUP($A26+4000,CONFIG!$W$2:$AE$804,9,FALSE))</f>
        <v/>
      </c>
    </row>
    <row r="27" spans="1:10" s="117" customFormat="1" ht="19.350000000000001" customHeight="1" x14ac:dyDescent="0.2">
      <c r="A27" s="140">
        <v>20</v>
      </c>
      <c r="B27" s="141"/>
      <c r="C27" s="142">
        <f>IF(ISNA(VLOOKUP($A27+4000,CONFIG!$W$2:$AE$804,2,FALSE)),"",VLOOKUP($A27+4000,CONFIG!$W$2:$AE$804,2,FALSE))</f>
        <v>0</v>
      </c>
      <c r="D27" s="143" t="str">
        <f>IF(ISNA(VLOOKUP($A27+4000,CONFIG!$W$2:$AE$804,3,FALSE)),"",VLOOKUP($A27+4000,CONFIG!$W$2:$AE$804,3,FALSE))</f>
        <v/>
      </c>
      <c r="E27" s="142" t="str">
        <f>IF(ISNA(VLOOKUP($A27+4000,CONFIG!$W$2:$AE$804,4,FALSE)),"",VLOOKUP($A27+4000,CONFIG!$W$2:$AE$804,4,FALSE))</f>
        <v/>
      </c>
      <c r="F27" s="142" t="str">
        <f>IF(ISNA(VLOOKUP($A27+4000,CONFIG!$W$2:$AE$804,5,FALSE)),"",VLOOKUP($A27+4000,CONFIG!$W$2:$AE$804,5,FALSE))</f>
        <v/>
      </c>
      <c r="G27" s="142" t="str">
        <f>IF(ISNA(VLOOKUP($A27+4000,CONFIG!$W$2:$AE$804,6,FALSE)),"",VLOOKUP($A27+4000,CONFIG!$W$2:$AE$804,6,FALSE))</f>
        <v/>
      </c>
      <c r="H27" s="142" t="str">
        <f>IF(ISNA(VLOOKUP($A27+4000,CONFIG!$W$2:$AE$804,7,FALSE)),"",VLOOKUP($A27+4000,CONFIG!$W$2:$AE$804,7,FALSE))</f>
        <v/>
      </c>
      <c r="I27" s="142" t="str">
        <f>IF(ISNA(VLOOKUP($A27+4000,CONFIG!$W$2:$AE$804,8,FALSE)),"",VLOOKUP($A27+4000,CONFIG!$W$2:$AE$804,8,FALSE))</f>
        <v/>
      </c>
      <c r="J27" s="142" t="str">
        <f>IF(ISNA(VLOOKUP($A27+4000,CONFIG!$W$2:$AE$804,9,FALSE)),"",VLOOKUP($A27+4000,CONFIG!$W$2:$AE$804,9,FALSE))</f>
        <v/>
      </c>
    </row>
    <row r="28" spans="1:10" s="117" customFormat="1" ht="19.350000000000001" customHeight="1" x14ac:dyDescent="0.2">
      <c r="A28" s="140">
        <v>21</v>
      </c>
      <c r="B28" s="141"/>
      <c r="C28" s="142">
        <f>IF(ISNA(VLOOKUP($A28+4000,CONFIG!$W$2:$AE$804,2,FALSE)),"",VLOOKUP($A28+4000,CONFIG!$W$2:$AE$804,2,FALSE))</f>
        <v>0</v>
      </c>
      <c r="D28" s="143" t="str">
        <f>IF(ISNA(VLOOKUP($A28+4000,CONFIG!$W$2:$AE$804,3,FALSE)),"",VLOOKUP($A28+4000,CONFIG!$W$2:$AE$804,3,FALSE))</f>
        <v/>
      </c>
      <c r="E28" s="142" t="str">
        <f>IF(ISNA(VLOOKUP($A28+4000,CONFIG!$W$2:$AE$804,4,FALSE)),"",VLOOKUP($A28+4000,CONFIG!$W$2:$AE$804,4,FALSE))</f>
        <v/>
      </c>
      <c r="F28" s="142" t="str">
        <f>IF(ISNA(VLOOKUP($A28+4000,CONFIG!$W$2:$AE$804,5,FALSE)),"",VLOOKUP($A28+4000,CONFIG!$W$2:$AE$804,5,FALSE))</f>
        <v/>
      </c>
      <c r="G28" s="142" t="str">
        <f>IF(ISNA(VLOOKUP($A28+4000,CONFIG!$W$2:$AE$804,6,FALSE)),"",VLOOKUP($A28+4000,CONFIG!$W$2:$AE$804,6,FALSE))</f>
        <v/>
      </c>
      <c r="H28" s="142" t="str">
        <f>IF(ISNA(VLOOKUP($A28+4000,CONFIG!$W$2:$AE$804,7,FALSE)),"",VLOOKUP($A28+4000,CONFIG!$W$2:$AE$804,7,FALSE))</f>
        <v/>
      </c>
      <c r="I28" s="142" t="str">
        <f>IF(ISNA(VLOOKUP($A28+4000,CONFIG!$W$2:$AE$804,8,FALSE)),"",VLOOKUP($A28+4000,CONFIG!$W$2:$AE$804,8,FALSE))</f>
        <v/>
      </c>
      <c r="J28" s="142" t="str">
        <f>IF(ISNA(VLOOKUP($A28+4000,CONFIG!$W$2:$AE$804,9,FALSE)),"",VLOOKUP($A28+4000,CONFIG!$W$2:$AE$804,9,FALSE))</f>
        <v/>
      </c>
    </row>
    <row r="29" spans="1:10" s="117" customFormat="1" ht="19.350000000000001" customHeight="1" x14ac:dyDescent="0.2">
      <c r="A29" s="140">
        <v>22</v>
      </c>
      <c r="B29" s="141"/>
      <c r="C29" s="142">
        <f>IF(ISNA(VLOOKUP($A29+4000,CONFIG!$W$2:$AE$804,2,FALSE)),"",VLOOKUP($A29+4000,CONFIG!$W$2:$AE$804,2,FALSE))</f>
        <v>0</v>
      </c>
      <c r="D29" s="143" t="str">
        <f>IF(ISNA(VLOOKUP($A29+4000,CONFIG!$W$2:$AE$804,3,FALSE)),"",VLOOKUP($A29+4000,CONFIG!$W$2:$AE$804,3,FALSE))</f>
        <v/>
      </c>
      <c r="E29" s="142" t="str">
        <f>IF(ISNA(VLOOKUP($A29+4000,CONFIG!$W$2:$AE$804,4,FALSE)),"",VLOOKUP($A29+4000,CONFIG!$W$2:$AE$804,4,FALSE))</f>
        <v/>
      </c>
      <c r="F29" s="142" t="str">
        <f>IF(ISNA(VLOOKUP($A29+4000,CONFIG!$W$2:$AE$804,5,FALSE)),"",VLOOKUP($A29+4000,CONFIG!$W$2:$AE$804,5,FALSE))</f>
        <v/>
      </c>
      <c r="G29" s="142" t="str">
        <f>IF(ISNA(VLOOKUP($A29+4000,CONFIG!$W$2:$AE$804,6,FALSE)),"",VLOOKUP($A29+4000,CONFIG!$W$2:$AE$804,6,FALSE))</f>
        <v/>
      </c>
      <c r="H29" s="142" t="str">
        <f>IF(ISNA(VLOOKUP($A29+4000,CONFIG!$W$2:$AE$804,7,FALSE)),"",VLOOKUP($A29+4000,CONFIG!$W$2:$AE$804,7,FALSE))</f>
        <v/>
      </c>
      <c r="I29" s="142" t="str">
        <f>IF(ISNA(VLOOKUP($A29+4000,CONFIG!$W$2:$AE$804,8,FALSE)),"",VLOOKUP($A29+4000,CONFIG!$W$2:$AE$804,8,FALSE))</f>
        <v/>
      </c>
      <c r="J29" s="142" t="str">
        <f>IF(ISNA(VLOOKUP($A29+4000,CONFIG!$W$2:$AE$804,9,FALSE)),"",VLOOKUP($A29+4000,CONFIG!$W$2:$AE$804,9,FALSE))</f>
        <v/>
      </c>
    </row>
    <row r="30" spans="1:10" s="117" customFormat="1" ht="19.350000000000001" customHeight="1" x14ac:dyDescent="0.2">
      <c r="A30" s="140">
        <v>23</v>
      </c>
      <c r="B30" s="141"/>
      <c r="C30" s="142">
        <f>IF(ISNA(VLOOKUP($A30+4000,CONFIG!$W$2:$AE$804,2,FALSE)),"",VLOOKUP($A30+4000,CONFIG!$W$2:$AE$804,2,FALSE))</f>
        <v>0</v>
      </c>
      <c r="D30" s="143" t="str">
        <f>IF(ISNA(VLOOKUP($A30+4000,CONFIG!$W$2:$AE$804,3,FALSE)),"",VLOOKUP($A30+4000,CONFIG!$W$2:$AE$804,3,FALSE))</f>
        <v/>
      </c>
      <c r="E30" s="142" t="str">
        <f>IF(ISNA(VLOOKUP($A30+4000,CONFIG!$W$2:$AE$804,4,FALSE)),"",VLOOKUP($A30+4000,CONFIG!$W$2:$AE$804,4,FALSE))</f>
        <v/>
      </c>
      <c r="F30" s="142" t="str">
        <f>IF(ISNA(VLOOKUP($A30+4000,CONFIG!$W$2:$AE$804,5,FALSE)),"",VLOOKUP($A30+4000,CONFIG!$W$2:$AE$804,5,FALSE))</f>
        <v/>
      </c>
      <c r="G30" s="142" t="str">
        <f>IF(ISNA(VLOOKUP($A30+4000,CONFIG!$W$2:$AE$804,6,FALSE)),"",VLOOKUP($A30+4000,CONFIG!$W$2:$AE$804,6,FALSE))</f>
        <v/>
      </c>
      <c r="H30" s="142" t="str">
        <f>IF(ISNA(VLOOKUP($A30+4000,CONFIG!$W$2:$AE$804,7,FALSE)),"",VLOOKUP($A30+4000,CONFIG!$W$2:$AE$804,7,FALSE))</f>
        <v/>
      </c>
      <c r="I30" s="142" t="str">
        <f>IF(ISNA(VLOOKUP($A30+4000,CONFIG!$W$2:$AE$804,8,FALSE)),"",VLOOKUP($A30+4000,CONFIG!$W$2:$AE$804,8,FALSE))</f>
        <v/>
      </c>
      <c r="J30" s="142" t="str">
        <f>IF(ISNA(VLOOKUP($A30+4000,CONFIG!$W$2:$AE$804,9,FALSE)),"",VLOOKUP($A30+4000,CONFIG!$W$2:$AE$804,9,FALSE))</f>
        <v/>
      </c>
    </row>
    <row r="31" spans="1:10" s="117" customFormat="1" ht="19.350000000000001" customHeight="1" x14ac:dyDescent="0.2">
      <c r="A31" s="140">
        <v>24</v>
      </c>
      <c r="B31" s="141"/>
      <c r="C31" s="142">
        <f>IF(ISNA(VLOOKUP($A31+4000,CONFIG!$W$2:$AE$804,2,FALSE)),"",VLOOKUP($A31+4000,CONFIG!$W$2:$AE$804,2,FALSE))</f>
        <v>0</v>
      </c>
      <c r="D31" s="143" t="str">
        <f>IF(ISNA(VLOOKUP($A31+4000,CONFIG!$W$2:$AE$804,3,FALSE)),"",VLOOKUP($A31+4000,CONFIG!$W$2:$AE$804,3,FALSE))</f>
        <v/>
      </c>
      <c r="E31" s="142" t="str">
        <f>IF(ISNA(VLOOKUP($A31+4000,CONFIG!$W$2:$AE$804,4,FALSE)),"",VLOOKUP($A31+4000,CONFIG!$W$2:$AE$804,4,FALSE))</f>
        <v/>
      </c>
      <c r="F31" s="142" t="str">
        <f>IF(ISNA(VLOOKUP($A31+4000,CONFIG!$W$2:$AE$804,5,FALSE)),"",VLOOKUP($A31+4000,CONFIG!$W$2:$AE$804,5,FALSE))</f>
        <v/>
      </c>
      <c r="G31" s="142" t="str">
        <f>IF(ISNA(VLOOKUP($A31+4000,CONFIG!$W$2:$AE$804,6,FALSE)),"",VLOOKUP($A31+4000,CONFIG!$W$2:$AE$804,6,FALSE))</f>
        <v/>
      </c>
      <c r="H31" s="142" t="str">
        <f>IF(ISNA(VLOOKUP($A31+4000,CONFIG!$W$2:$AE$804,7,FALSE)),"",VLOOKUP($A31+4000,CONFIG!$W$2:$AE$804,7,FALSE))</f>
        <v/>
      </c>
      <c r="I31" s="142" t="str">
        <f>IF(ISNA(VLOOKUP($A31+4000,CONFIG!$W$2:$AE$804,8,FALSE)),"",VLOOKUP($A31+4000,CONFIG!$W$2:$AE$804,8,FALSE))</f>
        <v/>
      </c>
      <c r="J31" s="142" t="str">
        <f>IF(ISNA(VLOOKUP($A31+4000,CONFIG!$W$2:$AE$804,9,FALSE)),"",VLOOKUP($A31+4000,CONFIG!$W$2:$AE$804,9,FALSE))</f>
        <v/>
      </c>
    </row>
    <row r="32" spans="1:10" s="117" customFormat="1" ht="19.350000000000001" customHeight="1" x14ac:dyDescent="0.2">
      <c r="A32" s="140">
        <v>25</v>
      </c>
      <c r="B32" s="141"/>
      <c r="C32" s="142">
        <f>IF(ISNA(VLOOKUP($A32+4000,CONFIG!$W$2:$AE$804,2,FALSE)),"",VLOOKUP($A32+4000,CONFIG!$W$2:$AE$804,2,FALSE))</f>
        <v>0</v>
      </c>
      <c r="D32" s="143" t="str">
        <f>IF(ISNA(VLOOKUP($A32+4000,CONFIG!$W$2:$AE$804,3,FALSE)),"",VLOOKUP($A32+4000,CONFIG!$W$2:$AE$804,3,FALSE))</f>
        <v/>
      </c>
      <c r="E32" s="142" t="str">
        <f>IF(ISNA(VLOOKUP($A32+4000,CONFIG!$W$2:$AE$804,4,FALSE)),"",VLOOKUP($A32+4000,CONFIG!$W$2:$AE$804,4,FALSE))</f>
        <v/>
      </c>
      <c r="F32" s="142" t="str">
        <f>IF(ISNA(VLOOKUP($A32+4000,CONFIG!$W$2:$AE$804,5,FALSE)),"",VLOOKUP($A32+4000,CONFIG!$W$2:$AE$804,5,FALSE))</f>
        <v/>
      </c>
      <c r="G32" s="142" t="str">
        <f>IF(ISNA(VLOOKUP($A32+4000,CONFIG!$W$2:$AE$804,6,FALSE)),"",VLOOKUP($A32+4000,CONFIG!$W$2:$AE$804,6,FALSE))</f>
        <v/>
      </c>
      <c r="H32" s="142" t="str">
        <f>IF(ISNA(VLOOKUP($A32+4000,CONFIG!$W$2:$AE$804,7,FALSE)),"",VLOOKUP($A32+4000,CONFIG!$W$2:$AE$804,7,FALSE))</f>
        <v/>
      </c>
      <c r="I32" s="142" t="str">
        <f>IF(ISNA(VLOOKUP($A32+4000,CONFIG!$W$2:$AE$804,8,FALSE)),"",VLOOKUP($A32+4000,CONFIG!$W$2:$AE$804,8,FALSE))</f>
        <v/>
      </c>
      <c r="J32" s="142" t="str">
        <f>IF(ISNA(VLOOKUP($A32+4000,CONFIG!$W$2:$AE$804,9,FALSE)),"",VLOOKUP($A32+4000,CONFIG!$W$2:$AE$804,9,FALSE))</f>
        <v/>
      </c>
    </row>
    <row r="33" spans="1:10" s="117" customFormat="1" ht="19.350000000000001" customHeight="1" x14ac:dyDescent="0.2">
      <c r="A33" s="140">
        <v>26</v>
      </c>
      <c r="B33" s="141"/>
      <c r="C33" s="142">
        <f>IF(ISNA(VLOOKUP($A33+4000,CONFIG!$W$2:$AE$804,2,FALSE)),"",VLOOKUP($A33+4000,CONFIG!$W$2:$AE$804,2,FALSE))</f>
        <v>0</v>
      </c>
      <c r="D33" s="143" t="str">
        <f>IF(ISNA(VLOOKUP($A33+4000,CONFIG!$W$2:$AE$804,3,FALSE)),"",VLOOKUP($A33+4000,CONFIG!$W$2:$AE$804,3,FALSE))</f>
        <v/>
      </c>
      <c r="E33" s="142" t="str">
        <f>IF(ISNA(VLOOKUP($A33+4000,CONFIG!$W$2:$AE$804,4,FALSE)),"",VLOOKUP($A33+4000,CONFIG!$W$2:$AE$804,4,FALSE))</f>
        <v/>
      </c>
      <c r="F33" s="142" t="str">
        <f>IF(ISNA(VLOOKUP($A33+4000,CONFIG!$W$2:$AE$804,5,FALSE)),"",VLOOKUP($A33+4000,CONFIG!$W$2:$AE$804,5,FALSE))</f>
        <v/>
      </c>
      <c r="G33" s="142" t="str">
        <f>IF(ISNA(VLOOKUP($A33+4000,CONFIG!$W$2:$AE$804,6,FALSE)),"",VLOOKUP($A33+4000,CONFIG!$W$2:$AE$804,6,FALSE))</f>
        <v/>
      </c>
      <c r="H33" s="142" t="str">
        <f>IF(ISNA(VLOOKUP($A33+4000,CONFIG!$W$2:$AE$804,7,FALSE)),"",VLOOKUP($A33+4000,CONFIG!$W$2:$AE$804,7,FALSE))</f>
        <v/>
      </c>
      <c r="I33" s="142" t="str">
        <f>IF(ISNA(VLOOKUP($A33+4000,CONFIG!$W$2:$AE$804,8,FALSE)),"",VLOOKUP($A33+4000,CONFIG!$W$2:$AE$804,8,FALSE))</f>
        <v/>
      </c>
      <c r="J33" s="142" t="str">
        <f>IF(ISNA(VLOOKUP($A33+4000,CONFIG!$W$2:$AE$804,9,FALSE)),"",VLOOKUP($A33+4000,CONFIG!$W$2:$AE$804,9,FALSE))</f>
        <v/>
      </c>
    </row>
    <row r="34" spans="1:10" s="117" customFormat="1" ht="19.350000000000001" customHeight="1" x14ac:dyDescent="0.2">
      <c r="A34" s="140">
        <v>27</v>
      </c>
      <c r="B34" s="141"/>
      <c r="C34" s="142">
        <f>IF(ISNA(VLOOKUP($A34+4000,CONFIG!$W$2:$AE$804,2,FALSE)),"",VLOOKUP($A34+4000,CONFIG!$W$2:$AE$804,2,FALSE))</f>
        <v>0</v>
      </c>
      <c r="D34" s="143" t="str">
        <f>IF(ISNA(VLOOKUP($A34+4000,CONFIG!$W$2:$AE$804,3,FALSE)),"",VLOOKUP($A34+4000,CONFIG!$W$2:$AE$804,3,FALSE))</f>
        <v/>
      </c>
      <c r="E34" s="142" t="str">
        <f>IF(ISNA(VLOOKUP($A34+4000,CONFIG!$W$2:$AE$804,4,FALSE)),"",VLOOKUP($A34+4000,CONFIG!$W$2:$AE$804,4,FALSE))</f>
        <v/>
      </c>
      <c r="F34" s="142" t="str">
        <f>IF(ISNA(VLOOKUP($A34+4000,CONFIG!$W$2:$AE$804,5,FALSE)),"",VLOOKUP($A34+4000,CONFIG!$W$2:$AE$804,5,FALSE))</f>
        <v/>
      </c>
      <c r="G34" s="142" t="str">
        <f>IF(ISNA(VLOOKUP($A34+4000,CONFIG!$W$2:$AE$804,6,FALSE)),"",VLOOKUP($A34+4000,CONFIG!$W$2:$AE$804,6,FALSE))</f>
        <v/>
      </c>
      <c r="H34" s="142" t="str">
        <f>IF(ISNA(VLOOKUP($A34+4000,CONFIG!$W$2:$AE$804,7,FALSE)),"",VLOOKUP($A34+4000,CONFIG!$W$2:$AE$804,7,FALSE))</f>
        <v/>
      </c>
      <c r="I34" s="142" t="str">
        <f>IF(ISNA(VLOOKUP($A34+4000,CONFIG!$W$2:$AE$804,8,FALSE)),"",VLOOKUP($A34+4000,CONFIG!$W$2:$AE$804,8,FALSE))</f>
        <v/>
      </c>
      <c r="J34" s="142" t="str">
        <f>IF(ISNA(VLOOKUP($A34+4000,CONFIG!$W$2:$AE$804,9,FALSE)),"",VLOOKUP($A34+4000,CONFIG!$W$2:$AE$804,9,FALSE))</f>
        <v/>
      </c>
    </row>
    <row r="35" spans="1:10" s="117" customFormat="1" ht="19.350000000000001" customHeight="1" x14ac:dyDescent="0.2">
      <c r="A35" s="140">
        <v>28</v>
      </c>
      <c r="B35" s="141"/>
      <c r="C35" s="142">
        <f>IF(ISNA(VLOOKUP($A35+4000,CONFIG!$W$2:$AE$804,2,FALSE)),"",VLOOKUP($A35+4000,CONFIG!$W$2:$AE$804,2,FALSE))</f>
        <v>0</v>
      </c>
      <c r="D35" s="143" t="str">
        <f>IF(ISNA(VLOOKUP($A35+4000,CONFIG!$W$2:$AE$804,3,FALSE)),"",VLOOKUP($A35+4000,CONFIG!$W$2:$AE$804,3,FALSE))</f>
        <v/>
      </c>
      <c r="E35" s="142" t="str">
        <f>IF(ISNA(VLOOKUP($A35+4000,CONFIG!$W$2:$AE$804,4,FALSE)),"",VLOOKUP($A35+4000,CONFIG!$W$2:$AE$804,4,FALSE))</f>
        <v/>
      </c>
      <c r="F35" s="142" t="str">
        <f>IF(ISNA(VLOOKUP($A35+4000,CONFIG!$W$2:$AE$804,5,FALSE)),"",VLOOKUP($A35+4000,CONFIG!$W$2:$AE$804,5,FALSE))</f>
        <v/>
      </c>
      <c r="G35" s="142" t="str">
        <f>IF(ISNA(VLOOKUP($A35+4000,CONFIG!$W$2:$AE$804,6,FALSE)),"",VLOOKUP($A35+4000,CONFIG!$W$2:$AE$804,6,FALSE))</f>
        <v/>
      </c>
      <c r="H35" s="142" t="str">
        <f>IF(ISNA(VLOOKUP($A35+4000,CONFIG!$W$2:$AE$804,7,FALSE)),"",VLOOKUP($A35+4000,CONFIG!$W$2:$AE$804,7,FALSE))</f>
        <v/>
      </c>
      <c r="I35" s="142" t="str">
        <f>IF(ISNA(VLOOKUP($A35+4000,CONFIG!$W$2:$AE$804,8,FALSE)),"",VLOOKUP($A35+4000,CONFIG!$W$2:$AE$804,8,FALSE))</f>
        <v/>
      </c>
      <c r="J35" s="142" t="str">
        <f>IF(ISNA(VLOOKUP($A35+4000,CONFIG!$W$2:$AE$804,9,FALSE)),"",VLOOKUP($A35+4000,CONFIG!$W$2:$AE$804,9,FALSE))</f>
        <v/>
      </c>
    </row>
    <row r="36" spans="1:10" s="117" customFormat="1" ht="19.350000000000001" customHeight="1" x14ac:dyDescent="0.2">
      <c r="A36" s="140">
        <v>29</v>
      </c>
      <c r="B36" s="141"/>
      <c r="C36" s="142">
        <f>IF(ISNA(VLOOKUP($A36+4000,CONFIG!$W$2:$AE$804,2,FALSE)),"",VLOOKUP($A36+4000,CONFIG!$W$2:$AE$804,2,FALSE))</f>
        <v>0</v>
      </c>
      <c r="D36" s="143" t="str">
        <f>IF(ISNA(VLOOKUP($A36+4000,CONFIG!$W$2:$AE$804,3,FALSE)),"",VLOOKUP($A36+4000,CONFIG!$W$2:$AE$804,3,FALSE))</f>
        <v/>
      </c>
      <c r="E36" s="142" t="str">
        <f>IF(ISNA(VLOOKUP($A36+4000,CONFIG!$W$2:$AE$804,4,FALSE)),"",VLOOKUP($A36+4000,CONFIG!$W$2:$AE$804,4,FALSE))</f>
        <v/>
      </c>
      <c r="F36" s="142" t="str">
        <f>IF(ISNA(VLOOKUP($A36+4000,CONFIG!$W$2:$AE$804,5,FALSE)),"",VLOOKUP($A36+4000,CONFIG!$W$2:$AE$804,5,FALSE))</f>
        <v/>
      </c>
      <c r="G36" s="142" t="str">
        <f>IF(ISNA(VLOOKUP($A36+4000,CONFIG!$W$2:$AE$804,6,FALSE)),"",VLOOKUP($A36+4000,CONFIG!$W$2:$AE$804,6,FALSE))</f>
        <v/>
      </c>
      <c r="H36" s="142" t="str">
        <f>IF(ISNA(VLOOKUP($A36+4000,CONFIG!$W$2:$AE$804,7,FALSE)),"",VLOOKUP($A36+4000,CONFIG!$W$2:$AE$804,7,FALSE))</f>
        <v/>
      </c>
      <c r="I36" s="142" t="str">
        <f>IF(ISNA(VLOOKUP($A36+4000,CONFIG!$W$2:$AE$804,8,FALSE)),"",VLOOKUP($A36+4000,CONFIG!$W$2:$AE$804,8,FALSE))</f>
        <v/>
      </c>
      <c r="J36" s="142" t="str">
        <f>IF(ISNA(VLOOKUP($A36+4000,CONFIG!$W$2:$AE$804,9,FALSE)),"",VLOOKUP($A36+4000,CONFIG!$W$2:$AE$804,9,FALSE))</f>
        <v/>
      </c>
    </row>
    <row r="37" spans="1:10" s="117" customFormat="1" ht="19.350000000000001" customHeight="1" x14ac:dyDescent="0.2">
      <c r="A37" s="140">
        <v>30</v>
      </c>
      <c r="B37" s="141"/>
      <c r="C37" s="142">
        <f>IF(ISNA(VLOOKUP($A37+4000,CONFIG!$W$2:$AE$804,2,FALSE)),"",VLOOKUP($A37+4000,CONFIG!$W$2:$AE$804,2,FALSE))</f>
        <v>0</v>
      </c>
      <c r="D37" s="143" t="str">
        <f>IF(ISNA(VLOOKUP($A37+4000,CONFIG!$W$2:$AE$804,3,FALSE)),"",VLOOKUP($A37+4000,CONFIG!$W$2:$AE$804,3,FALSE))</f>
        <v/>
      </c>
      <c r="E37" s="142" t="str">
        <f>IF(ISNA(VLOOKUP($A37+4000,CONFIG!$W$2:$AE$804,4,FALSE)),"",VLOOKUP($A37+4000,CONFIG!$W$2:$AE$804,4,FALSE))</f>
        <v/>
      </c>
      <c r="F37" s="142" t="str">
        <f>IF(ISNA(VLOOKUP($A37+4000,CONFIG!$W$2:$AE$804,5,FALSE)),"",VLOOKUP($A37+4000,CONFIG!$W$2:$AE$804,5,FALSE))</f>
        <v/>
      </c>
      <c r="G37" s="142" t="str">
        <f>IF(ISNA(VLOOKUP($A37+4000,CONFIG!$W$2:$AE$804,6,FALSE)),"",VLOOKUP($A37+4000,CONFIG!$W$2:$AE$804,6,FALSE))</f>
        <v/>
      </c>
      <c r="H37" s="142" t="str">
        <f>IF(ISNA(VLOOKUP($A37+4000,CONFIG!$W$2:$AE$804,7,FALSE)),"",VLOOKUP($A37+4000,CONFIG!$W$2:$AE$804,7,FALSE))</f>
        <v/>
      </c>
      <c r="I37" s="142" t="str">
        <f>IF(ISNA(VLOOKUP($A37+4000,CONFIG!$W$2:$AE$804,8,FALSE)),"",VLOOKUP($A37+4000,CONFIG!$W$2:$AE$804,8,FALSE))</f>
        <v/>
      </c>
      <c r="J37" s="142" t="str">
        <f>IF(ISNA(VLOOKUP($A37+4000,CONFIG!$W$2:$AE$804,9,FALSE)),"",VLOOKUP($A37+4000,CONFIG!$W$2:$AE$804,9,FALSE))</f>
        <v/>
      </c>
    </row>
    <row r="38" spans="1:10" s="117" customFormat="1" ht="19.350000000000001" customHeight="1" x14ac:dyDescent="0.2">
      <c r="A38" s="140">
        <v>31</v>
      </c>
      <c r="B38" s="141"/>
      <c r="C38" s="142">
        <f>IF(ISNA(VLOOKUP($A38+4000,CONFIG!$W$2:$AE$804,2,FALSE)),"",VLOOKUP($A38+4000,CONFIG!$W$2:$AE$804,2,FALSE))</f>
        <v>0</v>
      </c>
      <c r="D38" s="143" t="str">
        <f>IF(ISNA(VLOOKUP($A38+4000,CONFIG!$W$2:$AE$804,3,FALSE)),"",VLOOKUP($A38+4000,CONFIG!$W$2:$AE$804,3,FALSE))</f>
        <v/>
      </c>
      <c r="E38" s="142" t="str">
        <f>IF(ISNA(VLOOKUP($A38+4000,CONFIG!$W$2:$AE$804,4,FALSE)),"",VLOOKUP($A38+4000,CONFIG!$W$2:$AE$804,4,FALSE))</f>
        <v/>
      </c>
      <c r="F38" s="142" t="str">
        <f>IF(ISNA(VLOOKUP($A38+4000,CONFIG!$W$2:$AE$804,5,FALSE)),"",VLOOKUP($A38+4000,CONFIG!$W$2:$AE$804,5,FALSE))</f>
        <v/>
      </c>
      <c r="G38" s="142" t="str">
        <f>IF(ISNA(VLOOKUP($A38+4000,CONFIG!$W$2:$AE$804,6,FALSE)),"",VLOOKUP($A38+4000,CONFIG!$W$2:$AE$804,6,FALSE))</f>
        <v/>
      </c>
      <c r="H38" s="142" t="str">
        <f>IF(ISNA(VLOOKUP($A38+4000,CONFIG!$W$2:$AE$804,7,FALSE)),"",VLOOKUP($A38+4000,CONFIG!$W$2:$AE$804,7,FALSE))</f>
        <v/>
      </c>
      <c r="I38" s="142" t="str">
        <f>IF(ISNA(VLOOKUP($A38+4000,CONFIG!$W$2:$AE$804,8,FALSE)),"",VLOOKUP($A38+4000,CONFIG!$W$2:$AE$804,8,FALSE))</f>
        <v/>
      </c>
      <c r="J38" s="142" t="str">
        <f>IF(ISNA(VLOOKUP($A38+4000,CONFIG!$W$2:$AE$804,9,FALSE)),"",VLOOKUP($A38+4000,CONFIG!$W$2:$AE$804,9,FALSE))</f>
        <v/>
      </c>
    </row>
    <row r="39" spans="1:10" s="117" customFormat="1" ht="19.350000000000001" customHeight="1" x14ac:dyDescent="0.2">
      <c r="A39" s="140">
        <v>32</v>
      </c>
      <c r="B39" s="141"/>
      <c r="C39" s="142">
        <f>IF(ISNA(VLOOKUP($A39+4000,CONFIG!$W$2:$AE$804,2,FALSE)),"",VLOOKUP($A39+4000,CONFIG!$W$2:$AE$804,2,FALSE))</f>
        <v>0</v>
      </c>
      <c r="D39" s="143" t="str">
        <f>IF(ISNA(VLOOKUP($A39+4000,CONFIG!$W$2:$AE$804,3,FALSE)),"",VLOOKUP($A39+4000,CONFIG!$W$2:$AE$804,3,FALSE))</f>
        <v/>
      </c>
      <c r="E39" s="142" t="str">
        <f>IF(ISNA(VLOOKUP($A39+4000,CONFIG!$W$2:$AE$804,4,FALSE)),"",VLOOKUP($A39+4000,CONFIG!$W$2:$AE$804,4,FALSE))</f>
        <v/>
      </c>
      <c r="F39" s="142" t="str">
        <f>IF(ISNA(VLOOKUP($A39+4000,CONFIG!$W$2:$AE$804,5,FALSE)),"",VLOOKUP($A39+4000,CONFIG!$W$2:$AE$804,5,FALSE))</f>
        <v/>
      </c>
      <c r="G39" s="142" t="str">
        <f>IF(ISNA(VLOOKUP($A39+4000,CONFIG!$W$2:$AE$804,6,FALSE)),"",VLOOKUP($A39+4000,CONFIG!$W$2:$AE$804,6,FALSE))</f>
        <v/>
      </c>
      <c r="H39" s="142" t="str">
        <f>IF(ISNA(VLOOKUP($A39+4000,CONFIG!$W$2:$AE$804,7,FALSE)),"",VLOOKUP($A39+4000,CONFIG!$W$2:$AE$804,7,FALSE))</f>
        <v/>
      </c>
      <c r="I39" s="142" t="str">
        <f>IF(ISNA(VLOOKUP($A39+4000,CONFIG!$W$2:$AE$804,8,FALSE)),"",VLOOKUP($A39+4000,CONFIG!$W$2:$AE$804,8,FALSE))</f>
        <v/>
      </c>
      <c r="J39" s="142" t="str">
        <f>IF(ISNA(VLOOKUP($A39+4000,CONFIG!$W$2:$AE$804,9,FALSE)),"",VLOOKUP($A39+4000,CONFIG!$W$2:$AE$804,9,FALSE))</f>
        <v/>
      </c>
    </row>
    <row r="40" spans="1:10" s="117" customFormat="1" ht="19.350000000000001" customHeight="1" x14ac:dyDescent="0.2">
      <c r="A40" s="140">
        <v>33</v>
      </c>
      <c r="B40" s="141"/>
      <c r="C40" s="142">
        <f>IF(ISNA(VLOOKUP($A40+4000,CONFIG!$W$2:$AE$804,2,FALSE)),"",VLOOKUP($A40+4000,CONFIG!$W$2:$AE$804,2,FALSE))</f>
        <v>0</v>
      </c>
      <c r="D40" s="143" t="str">
        <f>IF(ISNA(VLOOKUP($A40+4000,CONFIG!$W$2:$AE$804,3,FALSE)),"",VLOOKUP($A40+4000,CONFIG!$W$2:$AE$804,3,FALSE))</f>
        <v/>
      </c>
      <c r="E40" s="142" t="str">
        <f>IF(ISNA(VLOOKUP($A40+4000,CONFIG!$W$2:$AE$804,4,FALSE)),"",VLOOKUP($A40+4000,CONFIG!$W$2:$AE$804,4,FALSE))</f>
        <v/>
      </c>
      <c r="F40" s="142" t="str">
        <f>IF(ISNA(VLOOKUP($A40+4000,CONFIG!$W$2:$AE$804,5,FALSE)),"",VLOOKUP($A40+4000,CONFIG!$W$2:$AE$804,5,FALSE))</f>
        <v/>
      </c>
      <c r="G40" s="142" t="str">
        <f>IF(ISNA(VLOOKUP($A40+4000,CONFIG!$W$2:$AE$804,6,FALSE)),"",VLOOKUP($A40+4000,CONFIG!$W$2:$AE$804,6,FALSE))</f>
        <v/>
      </c>
      <c r="H40" s="142" t="str">
        <f>IF(ISNA(VLOOKUP($A40+4000,CONFIG!$W$2:$AE$804,7,FALSE)),"",VLOOKUP($A40+4000,CONFIG!$W$2:$AE$804,7,FALSE))</f>
        <v/>
      </c>
      <c r="I40" s="142" t="str">
        <f>IF(ISNA(VLOOKUP($A40+4000,CONFIG!$W$2:$AE$804,8,FALSE)),"",VLOOKUP($A40+4000,CONFIG!$W$2:$AE$804,8,FALSE))</f>
        <v/>
      </c>
      <c r="J40" s="142" t="str">
        <f>IF(ISNA(VLOOKUP($A40+4000,CONFIG!$W$2:$AE$804,9,FALSE)),"",VLOOKUP($A40+4000,CONFIG!$W$2:$AE$804,9,FALSE))</f>
        <v/>
      </c>
    </row>
    <row r="41" spans="1:10" s="117" customFormat="1" ht="19.350000000000001" customHeight="1" x14ac:dyDescent="0.2">
      <c r="A41" s="140">
        <v>34</v>
      </c>
      <c r="B41" s="141"/>
      <c r="C41" s="142">
        <f>IF(ISNA(VLOOKUP($A41+4000,CONFIG!$W$2:$AE$804,2,FALSE)),"",VLOOKUP($A41+4000,CONFIG!$W$2:$AE$804,2,FALSE))</f>
        <v>0</v>
      </c>
      <c r="D41" s="143" t="str">
        <f>IF(ISNA(VLOOKUP($A41+4000,CONFIG!$W$2:$AE$804,3,FALSE)),"",VLOOKUP($A41+4000,CONFIG!$W$2:$AE$804,3,FALSE))</f>
        <v/>
      </c>
      <c r="E41" s="142" t="str">
        <f>IF(ISNA(VLOOKUP($A41+4000,CONFIG!$W$2:$AE$804,4,FALSE)),"",VLOOKUP($A41+4000,CONFIG!$W$2:$AE$804,4,FALSE))</f>
        <v/>
      </c>
      <c r="F41" s="142" t="str">
        <f>IF(ISNA(VLOOKUP($A41+4000,CONFIG!$W$2:$AE$804,5,FALSE)),"",VLOOKUP($A41+4000,CONFIG!$W$2:$AE$804,5,FALSE))</f>
        <v/>
      </c>
      <c r="G41" s="142" t="str">
        <f>IF(ISNA(VLOOKUP($A41+4000,CONFIG!$W$2:$AE$804,6,FALSE)),"",VLOOKUP($A41+4000,CONFIG!$W$2:$AE$804,6,FALSE))</f>
        <v/>
      </c>
      <c r="H41" s="142" t="str">
        <f>IF(ISNA(VLOOKUP($A41+4000,CONFIG!$W$2:$AE$804,7,FALSE)),"",VLOOKUP($A41+4000,CONFIG!$W$2:$AE$804,7,FALSE))</f>
        <v/>
      </c>
      <c r="I41" s="142" t="str">
        <f>IF(ISNA(VLOOKUP($A41+4000,CONFIG!$W$2:$AE$804,8,FALSE)),"",VLOOKUP($A41+4000,CONFIG!$W$2:$AE$804,8,FALSE))</f>
        <v/>
      </c>
      <c r="J41" s="142" t="str">
        <f>IF(ISNA(VLOOKUP($A41+4000,CONFIG!$W$2:$AE$804,9,FALSE)),"",VLOOKUP($A41+4000,CONFIG!$W$2:$AE$804,9,FALSE))</f>
        <v/>
      </c>
    </row>
    <row r="42" spans="1:10" s="117" customFormat="1" ht="19.350000000000001" customHeight="1" x14ac:dyDescent="0.2">
      <c r="A42" s="140">
        <v>35</v>
      </c>
      <c r="B42" s="141"/>
      <c r="C42" s="142">
        <f>IF(ISNA(VLOOKUP($A42+4000,CONFIG!$W$2:$AE$804,2,FALSE)),"",VLOOKUP($A42+4000,CONFIG!$W$2:$AE$804,2,FALSE))</f>
        <v>0</v>
      </c>
      <c r="D42" s="143" t="str">
        <f>IF(ISNA(VLOOKUP($A42+4000,CONFIG!$W$2:$AE$804,3,FALSE)),"",VLOOKUP($A42+4000,CONFIG!$W$2:$AE$804,3,FALSE))</f>
        <v/>
      </c>
      <c r="E42" s="142" t="str">
        <f>IF(ISNA(VLOOKUP($A42+4000,CONFIG!$W$2:$AE$804,4,FALSE)),"",VLOOKUP($A42+4000,CONFIG!$W$2:$AE$804,4,FALSE))</f>
        <v/>
      </c>
      <c r="F42" s="142" t="str">
        <f>IF(ISNA(VLOOKUP($A42+4000,CONFIG!$W$2:$AE$804,5,FALSE)),"",VLOOKUP($A42+4000,CONFIG!$W$2:$AE$804,5,FALSE))</f>
        <v/>
      </c>
      <c r="G42" s="142" t="str">
        <f>IF(ISNA(VLOOKUP($A42+4000,CONFIG!$W$2:$AE$804,6,FALSE)),"",VLOOKUP($A42+4000,CONFIG!$W$2:$AE$804,6,FALSE))</f>
        <v/>
      </c>
      <c r="H42" s="142" t="str">
        <f>IF(ISNA(VLOOKUP($A42+4000,CONFIG!$W$2:$AE$804,7,FALSE)),"",VLOOKUP($A42+4000,CONFIG!$W$2:$AE$804,7,FALSE))</f>
        <v/>
      </c>
      <c r="I42" s="142" t="str">
        <f>IF(ISNA(VLOOKUP($A42+4000,CONFIG!$W$2:$AE$804,8,FALSE)),"",VLOOKUP($A42+4000,CONFIG!$W$2:$AE$804,8,FALSE))</f>
        <v/>
      </c>
      <c r="J42" s="142" t="str">
        <f>IF(ISNA(VLOOKUP($A42+4000,CONFIG!$W$2:$AE$804,9,FALSE)),"",VLOOKUP($A42+4000,CONFIG!$W$2:$AE$804,9,FALSE))</f>
        <v/>
      </c>
    </row>
    <row r="43" spans="1:10" s="117" customFormat="1" ht="19.350000000000001" customHeight="1" x14ac:dyDescent="0.2">
      <c r="A43" s="140">
        <v>36</v>
      </c>
      <c r="B43" s="141"/>
      <c r="C43" s="142">
        <f>IF(ISNA(VLOOKUP($A43+4000,CONFIG!$W$2:$AE$804,2,FALSE)),"",VLOOKUP($A43+4000,CONFIG!$W$2:$AE$804,2,FALSE))</f>
        <v>0</v>
      </c>
      <c r="D43" s="143" t="str">
        <f>IF(ISNA(VLOOKUP($A43+4000,CONFIG!$W$2:$AE$804,3,FALSE)),"",VLOOKUP($A43+4000,CONFIG!$W$2:$AE$804,3,FALSE))</f>
        <v/>
      </c>
      <c r="E43" s="142" t="str">
        <f>IF(ISNA(VLOOKUP($A43+4000,CONFIG!$W$2:$AE$804,4,FALSE)),"",VLOOKUP($A43+4000,CONFIG!$W$2:$AE$804,4,FALSE))</f>
        <v/>
      </c>
      <c r="F43" s="142" t="str">
        <f>IF(ISNA(VLOOKUP($A43+4000,CONFIG!$W$2:$AE$804,5,FALSE)),"",VLOOKUP($A43+4000,CONFIG!$W$2:$AE$804,5,FALSE))</f>
        <v/>
      </c>
      <c r="G43" s="142" t="str">
        <f>IF(ISNA(VLOOKUP($A43+4000,CONFIG!$W$2:$AE$804,6,FALSE)),"",VLOOKUP($A43+4000,CONFIG!$W$2:$AE$804,6,FALSE))</f>
        <v/>
      </c>
      <c r="H43" s="142" t="str">
        <f>IF(ISNA(VLOOKUP($A43+4000,CONFIG!$W$2:$AE$804,7,FALSE)),"",VLOOKUP($A43+4000,CONFIG!$W$2:$AE$804,7,FALSE))</f>
        <v/>
      </c>
      <c r="I43" s="142" t="str">
        <f>IF(ISNA(VLOOKUP($A43+4000,CONFIG!$W$2:$AE$804,8,FALSE)),"",VLOOKUP($A43+4000,CONFIG!$W$2:$AE$804,8,FALSE))</f>
        <v/>
      </c>
      <c r="J43" s="142" t="str">
        <f>IF(ISNA(VLOOKUP($A43+4000,CONFIG!$W$2:$AE$804,9,FALSE)),"",VLOOKUP($A43+4000,CONFIG!$W$2:$AE$804,9,FALSE))</f>
        <v/>
      </c>
    </row>
    <row r="44" spans="1:10" s="117" customFormat="1" ht="19.350000000000001" customHeight="1" x14ac:dyDescent="0.2">
      <c r="A44" s="140">
        <v>37</v>
      </c>
      <c r="B44" s="141"/>
      <c r="C44" s="142">
        <f>IF(ISNA(VLOOKUP($A44+4000,CONFIG!$W$2:$AE$804,2,FALSE)),"",VLOOKUP($A44+4000,CONFIG!$W$2:$AE$804,2,FALSE))</f>
        <v>0</v>
      </c>
      <c r="D44" s="143" t="str">
        <f>IF(ISNA(VLOOKUP($A44+4000,CONFIG!$W$2:$AE$804,3,FALSE)),"",VLOOKUP($A44+4000,CONFIG!$W$2:$AE$804,3,FALSE))</f>
        <v/>
      </c>
      <c r="E44" s="142" t="str">
        <f>IF(ISNA(VLOOKUP($A44+4000,CONFIG!$W$2:$AE$804,4,FALSE)),"",VLOOKUP($A44+4000,CONFIG!$W$2:$AE$804,4,FALSE))</f>
        <v/>
      </c>
      <c r="F44" s="142" t="str">
        <f>IF(ISNA(VLOOKUP($A44+4000,CONFIG!$W$2:$AE$804,5,FALSE)),"",VLOOKUP($A44+4000,CONFIG!$W$2:$AE$804,5,FALSE))</f>
        <v/>
      </c>
      <c r="G44" s="142" t="str">
        <f>IF(ISNA(VLOOKUP($A44+4000,CONFIG!$W$2:$AE$804,6,FALSE)),"",VLOOKUP($A44+4000,CONFIG!$W$2:$AE$804,6,FALSE))</f>
        <v/>
      </c>
      <c r="H44" s="142" t="str">
        <f>IF(ISNA(VLOOKUP($A44+4000,CONFIG!$W$2:$AE$804,7,FALSE)),"",VLOOKUP($A44+4000,CONFIG!$W$2:$AE$804,7,FALSE))</f>
        <v/>
      </c>
      <c r="I44" s="142" t="str">
        <f>IF(ISNA(VLOOKUP($A44+4000,CONFIG!$W$2:$AE$804,8,FALSE)),"",VLOOKUP($A44+4000,CONFIG!$W$2:$AE$804,8,FALSE))</f>
        <v/>
      </c>
      <c r="J44" s="142" t="str">
        <f>IF(ISNA(VLOOKUP($A44+4000,CONFIG!$W$2:$AE$804,9,FALSE)),"",VLOOKUP($A44+4000,CONFIG!$W$2:$AE$804,9,FALSE))</f>
        <v/>
      </c>
    </row>
    <row r="45" spans="1:10" s="117" customFormat="1" ht="19.350000000000001" customHeight="1" x14ac:dyDescent="0.2">
      <c r="A45" s="140">
        <v>38</v>
      </c>
      <c r="B45" s="141"/>
      <c r="C45" s="142">
        <f>IF(ISNA(VLOOKUP($A45+4000,CONFIG!$W$2:$AE$804,2,FALSE)),"",VLOOKUP($A45+4000,CONFIG!$W$2:$AE$804,2,FALSE))</f>
        <v>0</v>
      </c>
      <c r="D45" s="143" t="str">
        <f>IF(ISNA(VLOOKUP($A45+4000,CONFIG!$W$2:$AE$804,3,FALSE)),"",VLOOKUP($A45+4000,CONFIG!$W$2:$AE$804,3,FALSE))</f>
        <v/>
      </c>
      <c r="E45" s="142" t="str">
        <f>IF(ISNA(VLOOKUP($A45+4000,CONFIG!$W$2:$AE$804,4,FALSE)),"",VLOOKUP($A45+4000,CONFIG!$W$2:$AE$804,4,FALSE))</f>
        <v/>
      </c>
      <c r="F45" s="142" t="str">
        <f>IF(ISNA(VLOOKUP($A45+4000,CONFIG!$W$2:$AE$804,5,FALSE)),"",VLOOKUP($A45+4000,CONFIG!$W$2:$AE$804,5,FALSE))</f>
        <v/>
      </c>
      <c r="G45" s="142" t="str">
        <f>IF(ISNA(VLOOKUP($A45+4000,CONFIG!$W$2:$AE$804,6,FALSE)),"",VLOOKUP($A45+4000,CONFIG!$W$2:$AE$804,6,FALSE))</f>
        <v/>
      </c>
      <c r="H45" s="142" t="str">
        <f>IF(ISNA(VLOOKUP($A45+4000,CONFIG!$W$2:$AE$804,7,FALSE)),"",VLOOKUP($A45+4000,CONFIG!$W$2:$AE$804,7,FALSE))</f>
        <v/>
      </c>
      <c r="I45" s="142" t="str">
        <f>IF(ISNA(VLOOKUP($A45+4000,CONFIG!$W$2:$AE$804,8,FALSE)),"",VLOOKUP($A45+4000,CONFIG!$W$2:$AE$804,8,FALSE))</f>
        <v/>
      </c>
      <c r="J45" s="142" t="str">
        <f>IF(ISNA(VLOOKUP($A45+4000,CONFIG!$W$2:$AE$804,9,FALSE)),"",VLOOKUP($A45+4000,CONFIG!$W$2:$AE$804,9,FALSE))</f>
        <v/>
      </c>
    </row>
    <row r="46" spans="1:10" s="117" customFormat="1" ht="19.350000000000001" customHeight="1" x14ac:dyDescent="0.2">
      <c r="A46" s="140">
        <v>39</v>
      </c>
      <c r="B46" s="141"/>
      <c r="C46" s="142">
        <f>IF(ISNA(VLOOKUP($A46+4000,CONFIG!$W$2:$AE$804,2,FALSE)),"",VLOOKUP($A46+4000,CONFIG!$W$2:$AE$804,2,FALSE))</f>
        <v>0</v>
      </c>
      <c r="D46" s="143" t="str">
        <f>IF(ISNA(VLOOKUP($A46+4000,CONFIG!$W$2:$AE$804,3,FALSE)),"",VLOOKUP($A46+4000,CONFIG!$W$2:$AE$804,3,FALSE))</f>
        <v/>
      </c>
      <c r="E46" s="142" t="str">
        <f>IF(ISNA(VLOOKUP($A46+4000,CONFIG!$W$2:$AE$804,4,FALSE)),"",VLOOKUP($A46+4000,CONFIG!$W$2:$AE$804,4,FALSE))</f>
        <v/>
      </c>
      <c r="F46" s="142" t="str">
        <f>IF(ISNA(VLOOKUP($A46+4000,CONFIG!$W$2:$AE$804,5,FALSE)),"",VLOOKUP($A46+4000,CONFIG!$W$2:$AE$804,5,FALSE))</f>
        <v/>
      </c>
      <c r="G46" s="142" t="str">
        <f>IF(ISNA(VLOOKUP($A46+4000,CONFIG!$W$2:$AE$804,6,FALSE)),"",VLOOKUP($A46+4000,CONFIG!$W$2:$AE$804,6,FALSE))</f>
        <v/>
      </c>
      <c r="H46" s="142" t="str">
        <f>IF(ISNA(VLOOKUP($A46+4000,CONFIG!$W$2:$AE$804,7,FALSE)),"",VLOOKUP($A46+4000,CONFIG!$W$2:$AE$804,7,FALSE))</f>
        <v/>
      </c>
      <c r="I46" s="142" t="str">
        <f>IF(ISNA(VLOOKUP($A46+4000,CONFIG!$W$2:$AE$804,8,FALSE)),"",VLOOKUP($A46+4000,CONFIG!$W$2:$AE$804,8,FALSE))</f>
        <v/>
      </c>
      <c r="J46" s="142" t="str">
        <f>IF(ISNA(VLOOKUP($A46+4000,CONFIG!$W$2:$AE$804,9,FALSE)),"",VLOOKUP($A46+4000,CONFIG!$W$2:$AE$804,9,FALSE))</f>
        <v/>
      </c>
    </row>
    <row r="47" spans="1:10" s="117" customFormat="1" ht="19.350000000000001" customHeight="1" x14ac:dyDescent="0.2">
      <c r="A47" s="140">
        <v>40</v>
      </c>
      <c r="B47" s="141"/>
      <c r="C47" s="142">
        <f>IF(ISNA(VLOOKUP($A47+4000,CONFIG!$W$2:$AE$804,2,FALSE)),"",VLOOKUP($A47+4000,CONFIG!$W$2:$AE$804,2,FALSE))</f>
        <v>0</v>
      </c>
      <c r="D47" s="143" t="str">
        <f>IF(ISNA(VLOOKUP($A47+4000,CONFIG!$W$2:$AE$804,3,FALSE)),"",VLOOKUP($A47+4000,CONFIG!$W$2:$AE$804,3,FALSE))</f>
        <v/>
      </c>
      <c r="E47" s="142" t="str">
        <f>IF(ISNA(VLOOKUP($A47+4000,CONFIG!$W$2:$AE$804,4,FALSE)),"",VLOOKUP($A47+4000,CONFIG!$W$2:$AE$804,4,FALSE))</f>
        <v/>
      </c>
      <c r="F47" s="142" t="str">
        <f>IF(ISNA(VLOOKUP($A47+4000,CONFIG!$W$2:$AE$804,5,FALSE)),"",VLOOKUP($A47+4000,CONFIG!$W$2:$AE$804,5,FALSE))</f>
        <v/>
      </c>
      <c r="G47" s="142" t="str">
        <f>IF(ISNA(VLOOKUP($A47+4000,CONFIG!$W$2:$AE$804,6,FALSE)),"",VLOOKUP($A47+4000,CONFIG!$W$2:$AE$804,6,FALSE))</f>
        <v/>
      </c>
      <c r="H47" s="142" t="str">
        <f>IF(ISNA(VLOOKUP($A47+4000,CONFIG!$W$2:$AE$804,7,FALSE)),"",VLOOKUP($A47+4000,CONFIG!$W$2:$AE$804,7,FALSE))</f>
        <v/>
      </c>
      <c r="I47" s="142" t="str">
        <f>IF(ISNA(VLOOKUP($A47+4000,CONFIG!$W$2:$AE$804,8,FALSE)),"",VLOOKUP($A47+4000,CONFIG!$W$2:$AE$804,8,FALSE))</f>
        <v/>
      </c>
      <c r="J47" s="142" t="str">
        <f>IF(ISNA(VLOOKUP($A47+4000,CONFIG!$W$2:$AE$804,9,FALSE)),"",VLOOKUP($A47+4000,CONFIG!$W$2:$AE$804,9,FALSE))</f>
        <v/>
      </c>
    </row>
    <row r="48" spans="1:10" s="117" customFormat="1" ht="19.350000000000001" customHeight="1" x14ac:dyDescent="0.2">
      <c r="A48" s="140">
        <v>41</v>
      </c>
      <c r="B48" s="141"/>
      <c r="C48" s="142">
        <f>IF(ISNA(VLOOKUP($A48+4000,CONFIG!$W$2:$AE$804,2,FALSE)),"",VLOOKUP($A48+4000,CONFIG!$W$2:$AE$804,2,FALSE))</f>
        <v>0</v>
      </c>
      <c r="D48" s="143" t="str">
        <f>IF(ISNA(VLOOKUP($A48+4000,CONFIG!$W$2:$AE$804,3,FALSE)),"",VLOOKUP($A48+4000,CONFIG!$W$2:$AE$804,3,FALSE))</f>
        <v/>
      </c>
      <c r="E48" s="142" t="str">
        <f>IF(ISNA(VLOOKUP($A48+4000,CONFIG!$W$2:$AE$804,4,FALSE)),"",VLOOKUP($A48+4000,CONFIG!$W$2:$AE$804,4,FALSE))</f>
        <v/>
      </c>
      <c r="F48" s="142" t="str">
        <f>IF(ISNA(VLOOKUP($A48+4000,CONFIG!$W$2:$AE$804,5,FALSE)),"",VLOOKUP($A48+4000,CONFIG!$W$2:$AE$804,5,FALSE))</f>
        <v/>
      </c>
      <c r="G48" s="142" t="str">
        <f>IF(ISNA(VLOOKUP($A48+4000,CONFIG!$W$2:$AE$804,6,FALSE)),"",VLOOKUP($A48+4000,CONFIG!$W$2:$AE$804,6,FALSE))</f>
        <v/>
      </c>
      <c r="H48" s="142" t="str">
        <f>IF(ISNA(VLOOKUP($A48+4000,CONFIG!$W$2:$AE$804,7,FALSE)),"",VLOOKUP($A48+4000,CONFIG!$W$2:$AE$804,7,FALSE))</f>
        <v/>
      </c>
      <c r="I48" s="142" t="str">
        <f>IF(ISNA(VLOOKUP($A48+4000,CONFIG!$W$2:$AE$804,8,FALSE)),"",VLOOKUP($A48+4000,CONFIG!$W$2:$AE$804,8,FALSE))</f>
        <v/>
      </c>
      <c r="J48" s="142" t="str">
        <f>IF(ISNA(VLOOKUP($A48+4000,CONFIG!$W$2:$AE$804,9,FALSE)),"",VLOOKUP($A48+4000,CONFIG!$W$2:$AE$804,9,FALSE))</f>
        <v/>
      </c>
    </row>
    <row r="49" spans="1:10" s="117" customFormat="1" ht="19.350000000000001" customHeight="1" x14ac:dyDescent="0.2">
      <c r="A49" s="140">
        <v>42</v>
      </c>
      <c r="B49" s="141"/>
      <c r="C49" s="142">
        <f>IF(ISNA(VLOOKUP($A49+4000,CONFIG!$W$2:$AE$804,2,FALSE)),"",VLOOKUP($A49+4000,CONFIG!$W$2:$AE$804,2,FALSE))</f>
        <v>0</v>
      </c>
      <c r="D49" s="143" t="str">
        <f>IF(ISNA(VLOOKUP($A49+4000,CONFIG!$W$2:$AE$804,3,FALSE)),"",VLOOKUP($A49+4000,CONFIG!$W$2:$AE$804,3,FALSE))</f>
        <v/>
      </c>
      <c r="E49" s="142" t="str">
        <f>IF(ISNA(VLOOKUP($A49+4000,CONFIG!$W$2:$AE$804,4,FALSE)),"",VLOOKUP($A49+4000,CONFIG!$W$2:$AE$804,4,FALSE))</f>
        <v/>
      </c>
      <c r="F49" s="142" t="str">
        <f>IF(ISNA(VLOOKUP($A49+4000,CONFIG!$W$2:$AE$804,5,FALSE)),"",VLOOKUP($A49+4000,CONFIG!$W$2:$AE$804,5,FALSE))</f>
        <v/>
      </c>
      <c r="G49" s="142" t="str">
        <f>IF(ISNA(VLOOKUP($A49+4000,CONFIG!$W$2:$AE$804,6,FALSE)),"",VLOOKUP($A49+4000,CONFIG!$W$2:$AE$804,6,FALSE))</f>
        <v/>
      </c>
      <c r="H49" s="142" t="str">
        <f>IF(ISNA(VLOOKUP($A49+4000,CONFIG!$W$2:$AE$804,7,FALSE)),"",VLOOKUP($A49+4000,CONFIG!$W$2:$AE$804,7,FALSE))</f>
        <v/>
      </c>
      <c r="I49" s="142" t="str">
        <f>IF(ISNA(VLOOKUP($A49+4000,CONFIG!$W$2:$AE$804,8,FALSE)),"",VLOOKUP($A49+4000,CONFIG!$W$2:$AE$804,8,FALSE))</f>
        <v/>
      </c>
      <c r="J49" s="142" t="str">
        <f>IF(ISNA(VLOOKUP($A49+4000,CONFIG!$W$2:$AE$804,9,FALSE)),"",VLOOKUP($A49+4000,CONFIG!$W$2:$AE$804,9,FALSE))</f>
        <v/>
      </c>
    </row>
    <row r="50" spans="1:10" s="117" customFormat="1" ht="19.350000000000001" customHeight="1" x14ac:dyDescent="0.2">
      <c r="A50" s="140">
        <v>43</v>
      </c>
      <c r="B50" s="141"/>
      <c r="C50" s="142">
        <f>IF(ISNA(VLOOKUP($A50+4000,CONFIG!$W$2:$AE$804,2,FALSE)),"",VLOOKUP($A50+4000,CONFIG!$W$2:$AE$804,2,FALSE))</f>
        <v>0</v>
      </c>
      <c r="D50" s="143" t="str">
        <f>IF(ISNA(VLOOKUP($A50+4000,CONFIG!$W$2:$AE$804,3,FALSE)),"",VLOOKUP($A50+4000,CONFIG!$W$2:$AE$804,3,FALSE))</f>
        <v/>
      </c>
      <c r="E50" s="142" t="str">
        <f>IF(ISNA(VLOOKUP($A50+4000,CONFIG!$W$2:$AE$804,4,FALSE)),"",VLOOKUP($A50+4000,CONFIG!$W$2:$AE$804,4,FALSE))</f>
        <v/>
      </c>
      <c r="F50" s="142" t="str">
        <f>IF(ISNA(VLOOKUP($A50+4000,CONFIG!$W$2:$AE$804,5,FALSE)),"",VLOOKUP($A50+4000,CONFIG!$W$2:$AE$804,5,FALSE))</f>
        <v/>
      </c>
      <c r="G50" s="142" t="str">
        <f>IF(ISNA(VLOOKUP($A50+4000,CONFIG!$W$2:$AE$804,6,FALSE)),"",VLOOKUP($A50+4000,CONFIG!$W$2:$AE$804,6,FALSE))</f>
        <v/>
      </c>
      <c r="H50" s="142" t="str">
        <f>IF(ISNA(VLOOKUP($A50+4000,CONFIG!$W$2:$AE$804,7,FALSE)),"",VLOOKUP($A50+4000,CONFIG!$W$2:$AE$804,7,FALSE))</f>
        <v/>
      </c>
      <c r="I50" s="142" t="str">
        <f>IF(ISNA(VLOOKUP($A50+4000,CONFIG!$W$2:$AE$804,8,FALSE)),"",VLOOKUP($A50+4000,CONFIG!$W$2:$AE$804,8,FALSE))</f>
        <v/>
      </c>
      <c r="J50" s="142" t="str">
        <f>IF(ISNA(VLOOKUP($A50+4000,CONFIG!$W$2:$AE$804,9,FALSE)),"",VLOOKUP($A50+4000,CONFIG!$W$2:$AE$804,9,FALSE))</f>
        <v/>
      </c>
    </row>
    <row r="51" spans="1:10" s="117" customFormat="1" ht="19.350000000000001" customHeight="1" x14ac:dyDescent="0.2">
      <c r="A51" s="140">
        <v>44</v>
      </c>
      <c r="B51" s="141"/>
      <c r="C51" s="142">
        <f>IF(ISNA(VLOOKUP($A51+4000,CONFIG!$W$2:$AE$804,2,FALSE)),"",VLOOKUP($A51+4000,CONFIG!$W$2:$AE$804,2,FALSE))</f>
        <v>0</v>
      </c>
      <c r="D51" s="143" t="str">
        <f>IF(ISNA(VLOOKUP($A51+4000,CONFIG!$W$2:$AE$804,3,FALSE)),"",VLOOKUP($A51+4000,CONFIG!$W$2:$AE$804,3,FALSE))</f>
        <v/>
      </c>
      <c r="E51" s="142" t="str">
        <f>IF(ISNA(VLOOKUP($A51+4000,CONFIG!$W$2:$AE$804,4,FALSE)),"",VLOOKUP($A51+4000,CONFIG!$W$2:$AE$804,4,FALSE))</f>
        <v/>
      </c>
      <c r="F51" s="142" t="str">
        <f>IF(ISNA(VLOOKUP($A51+4000,CONFIG!$W$2:$AE$804,5,FALSE)),"",VLOOKUP($A51+4000,CONFIG!$W$2:$AE$804,5,FALSE))</f>
        <v/>
      </c>
      <c r="G51" s="142" t="str">
        <f>IF(ISNA(VLOOKUP($A51+4000,CONFIG!$W$2:$AE$804,6,FALSE)),"",VLOOKUP($A51+4000,CONFIG!$W$2:$AE$804,6,FALSE))</f>
        <v/>
      </c>
      <c r="H51" s="142" t="str">
        <f>IF(ISNA(VLOOKUP($A51+4000,CONFIG!$W$2:$AE$804,7,FALSE)),"",VLOOKUP($A51+4000,CONFIG!$W$2:$AE$804,7,FALSE))</f>
        <v/>
      </c>
      <c r="I51" s="142" t="str">
        <f>IF(ISNA(VLOOKUP($A51+4000,CONFIG!$W$2:$AE$804,8,FALSE)),"",VLOOKUP($A51+4000,CONFIG!$W$2:$AE$804,8,FALSE))</f>
        <v/>
      </c>
      <c r="J51" s="142" t="str">
        <f>IF(ISNA(VLOOKUP($A51+4000,CONFIG!$W$2:$AE$804,9,FALSE)),"",VLOOKUP($A51+4000,CONFIG!$W$2:$AE$804,9,FALSE))</f>
        <v/>
      </c>
    </row>
    <row r="52" spans="1:10" s="117" customFormat="1" ht="19.350000000000001" customHeight="1" x14ac:dyDescent="0.2">
      <c r="A52" s="140">
        <v>45</v>
      </c>
      <c r="B52" s="141"/>
      <c r="C52" s="142">
        <f>IF(ISNA(VLOOKUP($A52+4000,CONFIG!$W$2:$AE$804,2,FALSE)),"",VLOOKUP($A52+4000,CONFIG!$W$2:$AE$804,2,FALSE))</f>
        <v>0</v>
      </c>
      <c r="D52" s="143" t="str">
        <f>IF(ISNA(VLOOKUP($A52+4000,CONFIG!$W$2:$AE$804,3,FALSE)),"",VLOOKUP($A52+4000,CONFIG!$W$2:$AE$804,3,FALSE))</f>
        <v/>
      </c>
      <c r="E52" s="142" t="str">
        <f>IF(ISNA(VLOOKUP($A52+4000,CONFIG!$W$2:$AE$804,4,FALSE)),"",VLOOKUP($A52+4000,CONFIG!$W$2:$AE$804,4,FALSE))</f>
        <v/>
      </c>
      <c r="F52" s="142" t="str">
        <f>IF(ISNA(VLOOKUP($A52+4000,CONFIG!$W$2:$AE$804,5,FALSE)),"",VLOOKUP($A52+4000,CONFIG!$W$2:$AE$804,5,FALSE))</f>
        <v/>
      </c>
      <c r="G52" s="142" t="str">
        <f>IF(ISNA(VLOOKUP($A52+4000,CONFIG!$W$2:$AE$804,6,FALSE)),"",VLOOKUP($A52+4000,CONFIG!$W$2:$AE$804,6,FALSE))</f>
        <v/>
      </c>
      <c r="H52" s="142" t="str">
        <f>IF(ISNA(VLOOKUP($A52+4000,CONFIG!$W$2:$AE$804,7,FALSE)),"",VLOOKUP($A52+4000,CONFIG!$W$2:$AE$804,7,FALSE))</f>
        <v/>
      </c>
      <c r="I52" s="142" t="str">
        <f>IF(ISNA(VLOOKUP($A52+4000,CONFIG!$W$2:$AE$804,8,FALSE)),"",VLOOKUP($A52+4000,CONFIG!$W$2:$AE$804,8,FALSE))</f>
        <v/>
      </c>
      <c r="J52" s="142" t="str">
        <f>IF(ISNA(VLOOKUP($A52+4000,CONFIG!$W$2:$AE$804,9,FALSE)),"",VLOOKUP($A52+4000,CONFIG!$W$2:$AE$804,9,FALSE))</f>
        <v/>
      </c>
    </row>
    <row r="53" spans="1:10" s="117" customFormat="1" ht="19.350000000000001" customHeight="1" x14ac:dyDescent="0.2">
      <c r="A53" s="140">
        <v>46</v>
      </c>
      <c r="B53" s="141"/>
      <c r="C53" s="142">
        <f>IF(ISNA(VLOOKUP($A53+4000,CONFIG!$W$2:$AE$804,2,FALSE)),"",VLOOKUP($A53+4000,CONFIG!$W$2:$AE$804,2,FALSE))</f>
        <v>0</v>
      </c>
      <c r="D53" s="143" t="str">
        <f>IF(ISNA(VLOOKUP($A53+4000,CONFIG!$W$2:$AE$804,3,FALSE)),"",VLOOKUP($A53+4000,CONFIG!$W$2:$AE$804,3,FALSE))</f>
        <v/>
      </c>
      <c r="E53" s="142" t="str">
        <f>IF(ISNA(VLOOKUP($A53+4000,CONFIG!$W$2:$AE$804,4,FALSE)),"",VLOOKUP($A53+4000,CONFIG!$W$2:$AE$804,4,FALSE))</f>
        <v/>
      </c>
      <c r="F53" s="142" t="str">
        <f>IF(ISNA(VLOOKUP($A53+4000,CONFIG!$W$2:$AE$804,5,FALSE)),"",VLOOKUP($A53+4000,CONFIG!$W$2:$AE$804,5,FALSE))</f>
        <v/>
      </c>
      <c r="G53" s="142" t="str">
        <f>IF(ISNA(VLOOKUP($A53+4000,CONFIG!$W$2:$AE$804,6,FALSE)),"",VLOOKUP($A53+4000,CONFIG!$W$2:$AE$804,6,FALSE))</f>
        <v/>
      </c>
      <c r="H53" s="142" t="str">
        <f>IF(ISNA(VLOOKUP($A53+4000,CONFIG!$W$2:$AE$804,7,FALSE)),"",VLOOKUP($A53+4000,CONFIG!$W$2:$AE$804,7,FALSE))</f>
        <v/>
      </c>
      <c r="I53" s="142" t="str">
        <f>IF(ISNA(VLOOKUP($A53+4000,CONFIG!$W$2:$AE$804,8,FALSE)),"",VLOOKUP($A53+4000,CONFIG!$W$2:$AE$804,8,FALSE))</f>
        <v/>
      </c>
      <c r="J53" s="142" t="str">
        <f>IF(ISNA(VLOOKUP($A53+4000,CONFIG!$W$2:$AE$804,9,FALSE)),"",VLOOKUP($A53+4000,CONFIG!$W$2:$AE$804,9,FALSE))</f>
        <v/>
      </c>
    </row>
    <row r="54" spans="1:10" s="117" customFormat="1" ht="19.350000000000001" customHeight="1" x14ac:dyDescent="0.2">
      <c r="A54" s="140">
        <v>47</v>
      </c>
      <c r="B54" s="141"/>
      <c r="C54" s="142">
        <f>IF(ISNA(VLOOKUP($A54+4000,CONFIG!$W$2:$AE$804,2,FALSE)),"",VLOOKUP($A54+4000,CONFIG!$W$2:$AE$804,2,FALSE))</f>
        <v>0</v>
      </c>
      <c r="D54" s="143" t="str">
        <f>IF(ISNA(VLOOKUP($A54+4000,CONFIG!$W$2:$AE$804,3,FALSE)),"",VLOOKUP($A54+4000,CONFIG!$W$2:$AE$804,3,FALSE))</f>
        <v/>
      </c>
      <c r="E54" s="142" t="str">
        <f>IF(ISNA(VLOOKUP($A54+4000,CONFIG!$W$2:$AE$804,4,FALSE)),"",VLOOKUP($A54+4000,CONFIG!$W$2:$AE$804,4,FALSE))</f>
        <v/>
      </c>
      <c r="F54" s="142" t="str">
        <f>IF(ISNA(VLOOKUP($A54+4000,CONFIG!$W$2:$AE$804,5,FALSE)),"",VLOOKUP($A54+4000,CONFIG!$W$2:$AE$804,5,FALSE))</f>
        <v/>
      </c>
      <c r="G54" s="142" t="str">
        <f>IF(ISNA(VLOOKUP($A54+4000,CONFIG!$W$2:$AE$804,6,FALSE)),"",VLOOKUP($A54+4000,CONFIG!$W$2:$AE$804,6,FALSE))</f>
        <v/>
      </c>
      <c r="H54" s="142" t="str">
        <f>IF(ISNA(VLOOKUP($A54+4000,CONFIG!$W$2:$AE$804,7,FALSE)),"",VLOOKUP($A54+4000,CONFIG!$W$2:$AE$804,7,FALSE))</f>
        <v/>
      </c>
      <c r="I54" s="142" t="str">
        <f>IF(ISNA(VLOOKUP($A54+4000,CONFIG!$W$2:$AE$804,8,FALSE)),"",VLOOKUP($A54+4000,CONFIG!$W$2:$AE$804,8,FALSE))</f>
        <v/>
      </c>
      <c r="J54" s="142" t="str">
        <f>IF(ISNA(VLOOKUP($A54+4000,CONFIG!$W$2:$AE$804,9,FALSE)),"",VLOOKUP($A54+4000,CONFIG!$W$2:$AE$804,9,FALSE))</f>
        <v/>
      </c>
    </row>
    <row r="55" spans="1:10" s="117" customFormat="1" ht="19.350000000000001" customHeight="1" x14ac:dyDescent="0.2">
      <c r="A55" s="140">
        <v>48</v>
      </c>
      <c r="B55" s="141"/>
      <c r="C55" s="142">
        <f>IF(ISNA(VLOOKUP($A55+4000,CONFIG!$W$2:$AE$804,2,FALSE)),"",VLOOKUP($A55+4000,CONFIG!$W$2:$AE$804,2,FALSE))</f>
        <v>0</v>
      </c>
      <c r="D55" s="143" t="str">
        <f>IF(ISNA(VLOOKUP($A55+4000,CONFIG!$W$2:$AE$804,3,FALSE)),"",VLOOKUP($A55+4000,CONFIG!$W$2:$AE$804,3,FALSE))</f>
        <v/>
      </c>
      <c r="E55" s="142" t="str">
        <f>IF(ISNA(VLOOKUP($A55+4000,CONFIG!$W$2:$AE$804,4,FALSE)),"",VLOOKUP($A55+4000,CONFIG!$W$2:$AE$804,4,FALSE))</f>
        <v/>
      </c>
      <c r="F55" s="142" t="str">
        <f>IF(ISNA(VLOOKUP($A55+4000,CONFIG!$W$2:$AE$804,5,FALSE)),"",VLOOKUP($A55+4000,CONFIG!$W$2:$AE$804,5,FALSE))</f>
        <v/>
      </c>
      <c r="G55" s="142" t="str">
        <f>IF(ISNA(VLOOKUP($A55+4000,CONFIG!$W$2:$AE$804,6,FALSE)),"",VLOOKUP($A55+4000,CONFIG!$W$2:$AE$804,6,FALSE))</f>
        <v/>
      </c>
      <c r="H55" s="142" t="str">
        <f>IF(ISNA(VLOOKUP($A55+4000,CONFIG!$W$2:$AE$804,7,FALSE)),"",VLOOKUP($A55+4000,CONFIG!$W$2:$AE$804,7,FALSE))</f>
        <v/>
      </c>
      <c r="I55" s="142" t="str">
        <f>IF(ISNA(VLOOKUP($A55+4000,CONFIG!$W$2:$AE$804,8,FALSE)),"",VLOOKUP($A55+4000,CONFIG!$W$2:$AE$804,8,FALSE))</f>
        <v/>
      </c>
      <c r="J55" s="142" t="str">
        <f>IF(ISNA(VLOOKUP($A55+4000,CONFIG!$W$2:$AE$804,9,FALSE)),"",VLOOKUP($A55+4000,CONFIG!$W$2:$AE$804,9,FALSE))</f>
        <v/>
      </c>
    </row>
    <row r="56" spans="1:10" s="117" customFormat="1" ht="19.350000000000001" customHeight="1" x14ac:dyDescent="0.2">
      <c r="A56" s="140">
        <v>49</v>
      </c>
      <c r="B56" s="141"/>
      <c r="C56" s="142">
        <f>IF(ISNA(VLOOKUP($A56+4000,CONFIG!$W$2:$AE$804,2,FALSE)),"",VLOOKUP($A56+4000,CONFIG!$W$2:$AE$804,2,FALSE))</f>
        <v>0</v>
      </c>
      <c r="D56" s="143" t="str">
        <f>IF(ISNA(VLOOKUP($A56+4000,CONFIG!$W$2:$AE$804,3,FALSE)),"",VLOOKUP($A56+4000,CONFIG!$W$2:$AE$804,3,FALSE))</f>
        <v/>
      </c>
      <c r="E56" s="142" t="str">
        <f>IF(ISNA(VLOOKUP($A56+4000,CONFIG!$W$2:$AE$804,4,FALSE)),"",VLOOKUP($A56+4000,CONFIG!$W$2:$AE$804,4,FALSE))</f>
        <v/>
      </c>
      <c r="F56" s="142" t="str">
        <f>IF(ISNA(VLOOKUP($A56+4000,CONFIG!$W$2:$AE$804,5,FALSE)),"",VLOOKUP($A56+4000,CONFIG!$W$2:$AE$804,5,FALSE))</f>
        <v/>
      </c>
      <c r="G56" s="142" t="str">
        <f>IF(ISNA(VLOOKUP($A56+4000,CONFIG!$W$2:$AE$804,6,FALSE)),"",VLOOKUP($A56+4000,CONFIG!$W$2:$AE$804,6,FALSE))</f>
        <v/>
      </c>
      <c r="H56" s="142" t="str">
        <f>IF(ISNA(VLOOKUP($A56+4000,CONFIG!$W$2:$AE$804,7,FALSE)),"",VLOOKUP($A56+4000,CONFIG!$W$2:$AE$804,7,FALSE))</f>
        <v/>
      </c>
      <c r="I56" s="142" t="str">
        <f>IF(ISNA(VLOOKUP($A56+4000,CONFIG!$W$2:$AE$804,8,FALSE)),"",VLOOKUP($A56+4000,CONFIG!$W$2:$AE$804,8,FALSE))</f>
        <v/>
      </c>
      <c r="J56" s="142" t="str">
        <f>IF(ISNA(VLOOKUP($A56+4000,CONFIG!$W$2:$AE$804,9,FALSE)),"",VLOOKUP($A56+4000,CONFIG!$W$2:$AE$804,9,FALSE))</f>
        <v/>
      </c>
    </row>
    <row r="57" spans="1:10" s="117" customFormat="1" ht="19.350000000000001" customHeight="1" x14ac:dyDescent="0.2">
      <c r="A57" s="140">
        <v>50</v>
      </c>
      <c r="B57" s="141"/>
      <c r="C57" s="142">
        <f>IF(ISNA(VLOOKUP($A57+4000,CONFIG!$W$2:$AE$804,2,FALSE)),"",VLOOKUP($A57+4000,CONFIG!$W$2:$AE$804,2,FALSE))</f>
        <v>0</v>
      </c>
      <c r="D57" s="143" t="str">
        <f>IF(ISNA(VLOOKUP($A57+4000,CONFIG!$W$2:$AE$804,3,FALSE)),"",VLOOKUP($A57+4000,CONFIG!$W$2:$AE$804,3,FALSE))</f>
        <v/>
      </c>
      <c r="E57" s="142" t="str">
        <f>IF(ISNA(VLOOKUP($A57+4000,CONFIG!$W$2:$AE$804,4,FALSE)),"",VLOOKUP($A57+4000,CONFIG!$W$2:$AE$804,4,FALSE))</f>
        <v/>
      </c>
      <c r="F57" s="142" t="str">
        <f>IF(ISNA(VLOOKUP($A57+4000,CONFIG!$W$2:$AE$804,5,FALSE)),"",VLOOKUP($A57+4000,CONFIG!$W$2:$AE$804,5,FALSE))</f>
        <v/>
      </c>
      <c r="G57" s="142" t="str">
        <f>IF(ISNA(VLOOKUP($A57+4000,CONFIG!$W$2:$AE$804,6,FALSE)),"",VLOOKUP($A57+4000,CONFIG!$W$2:$AE$804,6,FALSE))</f>
        <v/>
      </c>
      <c r="H57" s="142" t="str">
        <f>IF(ISNA(VLOOKUP($A57+4000,CONFIG!$W$2:$AE$804,7,FALSE)),"",VLOOKUP($A57+4000,CONFIG!$W$2:$AE$804,7,FALSE))</f>
        <v/>
      </c>
      <c r="I57" s="142" t="str">
        <f>IF(ISNA(VLOOKUP($A57+4000,CONFIG!$W$2:$AE$804,8,FALSE)),"",VLOOKUP($A57+4000,CONFIG!$W$2:$AE$804,8,FALSE))</f>
        <v/>
      </c>
      <c r="J57" s="142" t="str">
        <f>IF(ISNA(VLOOKUP($A57+4000,CONFIG!$W$2:$AE$804,9,FALSE)),"",VLOOKUP($A57+4000,CONFIG!$W$2:$AE$804,9,FALSE))</f>
        <v/>
      </c>
    </row>
    <row r="58" spans="1:10" s="117" customFormat="1" ht="19.350000000000001" customHeight="1" x14ac:dyDescent="0.2">
      <c r="A58" s="140">
        <v>51</v>
      </c>
      <c r="B58" s="141"/>
      <c r="C58" s="142">
        <f>IF(ISNA(VLOOKUP($A58+4000,CONFIG!$W$2:$AE$804,2,FALSE)),"",VLOOKUP($A58+4000,CONFIG!$W$2:$AE$804,2,FALSE))</f>
        <v>0</v>
      </c>
      <c r="D58" s="143" t="str">
        <f>IF(ISNA(VLOOKUP($A58+4000,CONFIG!$W$2:$AE$804,3,FALSE)),"",VLOOKUP($A58+4000,CONFIG!$W$2:$AE$804,3,FALSE))</f>
        <v/>
      </c>
      <c r="E58" s="142" t="str">
        <f>IF(ISNA(VLOOKUP($A58+4000,CONFIG!$W$2:$AE$804,4,FALSE)),"",VLOOKUP($A58+4000,CONFIG!$W$2:$AE$804,4,FALSE))</f>
        <v/>
      </c>
      <c r="F58" s="142" t="str">
        <f>IF(ISNA(VLOOKUP($A58+4000,CONFIG!$W$2:$AE$804,5,FALSE)),"",VLOOKUP($A58+4000,CONFIG!$W$2:$AE$804,5,FALSE))</f>
        <v/>
      </c>
      <c r="G58" s="142" t="str">
        <f>IF(ISNA(VLOOKUP($A58+4000,CONFIG!$W$2:$AE$804,6,FALSE)),"",VLOOKUP($A58+4000,CONFIG!$W$2:$AE$804,6,FALSE))</f>
        <v/>
      </c>
      <c r="H58" s="142" t="str">
        <f>IF(ISNA(VLOOKUP($A58+4000,CONFIG!$W$2:$AE$804,7,FALSE)),"",VLOOKUP($A58+4000,CONFIG!$W$2:$AE$804,7,FALSE))</f>
        <v/>
      </c>
      <c r="I58" s="142" t="str">
        <f>IF(ISNA(VLOOKUP($A58+4000,CONFIG!$W$2:$AE$804,8,FALSE)),"",VLOOKUP($A58+4000,CONFIG!$W$2:$AE$804,8,FALSE))</f>
        <v/>
      </c>
      <c r="J58" s="142" t="str">
        <f>IF(ISNA(VLOOKUP($A58+4000,CONFIG!$W$2:$AE$804,9,FALSE)),"",VLOOKUP($A58+4000,CONFIG!$W$2:$AE$804,9,FALSE))</f>
        <v/>
      </c>
    </row>
    <row r="59" spans="1:10" s="117" customFormat="1" ht="19.350000000000001" customHeight="1" x14ac:dyDescent="0.2">
      <c r="A59" s="140">
        <v>52</v>
      </c>
      <c r="B59" s="141"/>
      <c r="C59" s="142">
        <f>IF(ISNA(VLOOKUP($A59+4000,CONFIG!$W$2:$AE$804,2,FALSE)),"",VLOOKUP($A59+4000,CONFIG!$W$2:$AE$804,2,FALSE))</f>
        <v>0</v>
      </c>
      <c r="D59" s="143" t="str">
        <f>IF(ISNA(VLOOKUP($A59+4000,CONFIG!$W$2:$AE$804,3,FALSE)),"",VLOOKUP($A59+4000,CONFIG!$W$2:$AE$804,3,FALSE))</f>
        <v/>
      </c>
      <c r="E59" s="142" t="str">
        <f>IF(ISNA(VLOOKUP($A59+4000,CONFIG!$W$2:$AE$804,4,FALSE)),"",VLOOKUP($A59+4000,CONFIG!$W$2:$AE$804,4,FALSE))</f>
        <v/>
      </c>
      <c r="F59" s="142" t="str">
        <f>IF(ISNA(VLOOKUP($A59+4000,CONFIG!$W$2:$AE$804,5,FALSE)),"",VLOOKUP($A59+4000,CONFIG!$W$2:$AE$804,5,FALSE))</f>
        <v/>
      </c>
      <c r="G59" s="142" t="str">
        <f>IF(ISNA(VLOOKUP($A59+4000,CONFIG!$W$2:$AE$804,6,FALSE)),"",VLOOKUP($A59+4000,CONFIG!$W$2:$AE$804,6,FALSE))</f>
        <v/>
      </c>
      <c r="H59" s="142" t="str">
        <f>IF(ISNA(VLOOKUP($A59+4000,CONFIG!$W$2:$AE$804,7,FALSE)),"",VLOOKUP($A59+4000,CONFIG!$W$2:$AE$804,7,FALSE))</f>
        <v/>
      </c>
      <c r="I59" s="142" t="str">
        <f>IF(ISNA(VLOOKUP($A59+4000,CONFIG!$W$2:$AE$804,8,FALSE)),"",VLOOKUP($A59+4000,CONFIG!$W$2:$AE$804,8,FALSE))</f>
        <v/>
      </c>
      <c r="J59" s="142" t="str">
        <f>IF(ISNA(VLOOKUP($A59+4000,CONFIG!$W$2:$AE$804,9,FALSE)),"",VLOOKUP($A59+4000,CONFIG!$W$2:$AE$804,9,FALSE))</f>
        <v/>
      </c>
    </row>
    <row r="60" spans="1:10" s="117" customFormat="1" ht="19.350000000000001" customHeight="1" x14ac:dyDescent="0.2">
      <c r="A60" s="140">
        <v>53</v>
      </c>
      <c r="B60" s="141"/>
      <c r="C60" s="142">
        <f>IF(ISNA(VLOOKUP($A60+4000,CONFIG!$W$2:$AE$804,2,FALSE)),"",VLOOKUP($A60+4000,CONFIG!$W$2:$AE$804,2,FALSE))</f>
        <v>0</v>
      </c>
      <c r="D60" s="143" t="str">
        <f>IF(ISNA(VLOOKUP($A60+4000,CONFIG!$W$2:$AE$804,3,FALSE)),"",VLOOKUP($A60+4000,CONFIG!$W$2:$AE$804,3,FALSE))</f>
        <v/>
      </c>
      <c r="E60" s="142" t="str">
        <f>IF(ISNA(VLOOKUP($A60+4000,CONFIG!$W$2:$AE$804,4,FALSE)),"",VLOOKUP($A60+4000,CONFIG!$W$2:$AE$804,4,FALSE))</f>
        <v/>
      </c>
      <c r="F60" s="142" t="str">
        <f>IF(ISNA(VLOOKUP($A60+4000,CONFIG!$W$2:$AE$804,5,FALSE)),"",VLOOKUP($A60+4000,CONFIG!$W$2:$AE$804,5,FALSE))</f>
        <v/>
      </c>
      <c r="G60" s="142" t="str">
        <f>IF(ISNA(VLOOKUP($A60+4000,CONFIG!$W$2:$AE$804,6,FALSE)),"",VLOOKUP($A60+4000,CONFIG!$W$2:$AE$804,6,FALSE))</f>
        <v/>
      </c>
      <c r="H60" s="142" t="str">
        <f>IF(ISNA(VLOOKUP($A60+4000,CONFIG!$W$2:$AE$804,7,FALSE)),"",VLOOKUP($A60+4000,CONFIG!$W$2:$AE$804,7,FALSE))</f>
        <v/>
      </c>
      <c r="I60" s="142" t="str">
        <f>IF(ISNA(VLOOKUP($A60+4000,CONFIG!$W$2:$AE$804,8,FALSE)),"",VLOOKUP($A60+4000,CONFIG!$W$2:$AE$804,8,FALSE))</f>
        <v/>
      </c>
      <c r="J60" s="142" t="str">
        <f>IF(ISNA(VLOOKUP($A60+4000,CONFIG!$W$2:$AE$804,9,FALSE)),"",VLOOKUP($A60+4000,CONFIG!$W$2:$AE$804,9,FALSE))</f>
        <v/>
      </c>
    </row>
    <row r="61" spans="1:10" s="117" customFormat="1" ht="19.350000000000001" customHeight="1" x14ac:dyDescent="0.2">
      <c r="A61" s="140">
        <v>54</v>
      </c>
      <c r="B61" s="141"/>
      <c r="C61" s="142">
        <f>IF(ISNA(VLOOKUP($A61+4000,CONFIG!$W$2:$AE$804,2,FALSE)),"",VLOOKUP($A61+4000,CONFIG!$W$2:$AE$804,2,FALSE))</f>
        <v>0</v>
      </c>
      <c r="D61" s="143" t="str">
        <f>IF(ISNA(VLOOKUP($A61+4000,CONFIG!$W$2:$AE$804,3,FALSE)),"",VLOOKUP($A61+4000,CONFIG!$W$2:$AE$804,3,FALSE))</f>
        <v/>
      </c>
      <c r="E61" s="142" t="str">
        <f>IF(ISNA(VLOOKUP($A61+4000,CONFIG!$W$2:$AE$804,4,FALSE)),"",VLOOKUP($A61+4000,CONFIG!$W$2:$AE$804,4,FALSE))</f>
        <v/>
      </c>
      <c r="F61" s="142" t="str">
        <f>IF(ISNA(VLOOKUP($A61+4000,CONFIG!$W$2:$AE$804,5,FALSE)),"",VLOOKUP($A61+4000,CONFIG!$W$2:$AE$804,5,FALSE))</f>
        <v/>
      </c>
      <c r="G61" s="142" t="str">
        <f>IF(ISNA(VLOOKUP($A61+4000,CONFIG!$W$2:$AE$804,6,FALSE)),"",VLOOKUP($A61+4000,CONFIG!$W$2:$AE$804,6,FALSE))</f>
        <v/>
      </c>
      <c r="H61" s="142" t="str">
        <f>IF(ISNA(VLOOKUP($A61+4000,CONFIG!$W$2:$AE$804,7,FALSE)),"",VLOOKUP($A61+4000,CONFIG!$W$2:$AE$804,7,FALSE))</f>
        <v/>
      </c>
      <c r="I61" s="142" t="str">
        <f>IF(ISNA(VLOOKUP($A61+4000,CONFIG!$W$2:$AE$804,8,FALSE)),"",VLOOKUP($A61+4000,CONFIG!$W$2:$AE$804,8,FALSE))</f>
        <v/>
      </c>
      <c r="J61" s="142" t="str">
        <f>IF(ISNA(VLOOKUP($A61+4000,CONFIG!$W$2:$AE$804,9,FALSE)),"",VLOOKUP($A61+4000,CONFIG!$W$2:$AE$804,9,FALSE))</f>
        <v/>
      </c>
    </row>
    <row r="62" spans="1:10" s="117" customFormat="1" ht="19.350000000000001" customHeight="1" x14ac:dyDescent="0.2">
      <c r="A62" s="140">
        <v>55</v>
      </c>
      <c r="B62" s="141"/>
      <c r="C62" s="142">
        <f>IF(ISNA(VLOOKUP($A62+4000,CONFIG!$W$2:$AE$804,2,FALSE)),"",VLOOKUP($A62+4000,CONFIG!$W$2:$AE$804,2,FALSE))</f>
        <v>0</v>
      </c>
      <c r="D62" s="143" t="str">
        <f>IF(ISNA(VLOOKUP($A62+4000,CONFIG!$W$2:$AE$804,3,FALSE)),"",VLOOKUP($A62+4000,CONFIG!$W$2:$AE$804,3,FALSE))</f>
        <v/>
      </c>
      <c r="E62" s="142" t="str">
        <f>IF(ISNA(VLOOKUP($A62+4000,CONFIG!$W$2:$AE$804,4,FALSE)),"",VLOOKUP($A62+4000,CONFIG!$W$2:$AE$804,4,FALSE))</f>
        <v/>
      </c>
      <c r="F62" s="142" t="str">
        <f>IF(ISNA(VLOOKUP($A62+4000,CONFIG!$W$2:$AE$804,5,FALSE)),"",VLOOKUP($A62+4000,CONFIG!$W$2:$AE$804,5,FALSE))</f>
        <v/>
      </c>
      <c r="G62" s="142" t="str">
        <f>IF(ISNA(VLOOKUP($A62+4000,CONFIG!$W$2:$AE$804,6,FALSE)),"",VLOOKUP($A62+4000,CONFIG!$W$2:$AE$804,6,FALSE))</f>
        <v/>
      </c>
      <c r="H62" s="142" t="str">
        <f>IF(ISNA(VLOOKUP($A62+4000,CONFIG!$W$2:$AE$804,7,FALSE)),"",VLOOKUP($A62+4000,CONFIG!$W$2:$AE$804,7,FALSE))</f>
        <v/>
      </c>
      <c r="I62" s="142" t="str">
        <f>IF(ISNA(VLOOKUP($A62+4000,CONFIG!$W$2:$AE$804,8,FALSE)),"",VLOOKUP($A62+4000,CONFIG!$W$2:$AE$804,8,FALSE))</f>
        <v/>
      </c>
      <c r="J62" s="142" t="str">
        <f>IF(ISNA(VLOOKUP($A62+4000,CONFIG!$W$2:$AE$804,9,FALSE)),"",VLOOKUP($A62+4000,CONFIG!$W$2:$AE$804,9,FALSE))</f>
        <v/>
      </c>
    </row>
    <row r="63" spans="1:10" s="117" customFormat="1" ht="19.350000000000001" customHeight="1" x14ac:dyDescent="0.2">
      <c r="A63" s="140">
        <v>56</v>
      </c>
      <c r="B63" s="141"/>
      <c r="C63" s="142">
        <f>IF(ISNA(VLOOKUP($A63+4000,CONFIG!$W$2:$AE$804,2,FALSE)),"",VLOOKUP($A63+4000,CONFIG!$W$2:$AE$804,2,FALSE))</f>
        <v>0</v>
      </c>
      <c r="D63" s="143" t="str">
        <f>IF(ISNA(VLOOKUP($A63+4000,CONFIG!$W$2:$AE$804,3,FALSE)),"",VLOOKUP($A63+4000,CONFIG!$W$2:$AE$804,3,FALSE))</f>
        <v/>
      </c>
      <c r="E63" s="142" t="str">
        <f>IF(ISNA(VLOOKUP($A63+4000,CONFIG!$W$2:$AE$804,4,FALSE)),"",VLOOKUP($A63+4000,CONFIG!$W$2:$AE$804,4,FALSE))</f>
        <v/>
      </c>
      <c r="F63" s="142" t="str">
        <f>IF(ISNA(VLOOKUP($A63+4000,CONFIG!$W$2:$AE$804,5,FALSE)),"",VLOOKUP($A63+4000,CONFIG!$W$2:$AE$804,5,FALSE))</f>
        <v/>
      </c>
      <c r="G63" s="142" t="str">
        <f>IF(ISNA(VLOOKUP($A63+4000,CONFIG!$W$2:$AE$804,6,FALSE)),"",VLOOKUP($A63+4000,CONFIG!$W$2:$AE$804,6,FALSE))</f>
        <v/>
      </c>
      <c r="H63" s="142" t="str">
        <f>IF(ISNA(VLOOKUP($A63+4000,CONFIG!$W$2:$AE$804,7,FALSE)),"",VLOOKUP($A63+4000,CONFIG!$W$2:$AE$804,7,FALSE))</f>
        <v/>
      </c>
      <c r="I63" s="142" t="str">
        <f>IF(ISNA(VLOOKUP($A63+4000,CONFIG!$W$2:$AE$804,8,FALSE)),"",VLOOKUP($A63+4000,CONFIG!$W$2:$AE$804,8,FALSE))</f>
        <v/>
      </c>
      <c r="J63" s="142" t="str">
        <f>IF(ISNA(VLOOKUP($A63+4000,CONFIG!$W$2:$AE$804,9,FALSE)),"",VLOOKUP($A63+4000,CONFIG!$W$2:$AE$804,9,FALSE))</f>
        <v/>
      </c>
    </row>
    <row r="64" spans="1:10" s="117" customFormat="1" ht="19.350000000000001" customHeight="1" x14ac:dyDescent="0.2">
      <c r="A64" s="140">
        <v>57</v>
      </c>
      <c r="B64" s="141"/>
      <c r="C64" s="142">
        <f>IF(ISNA(VLOOKUP($A64+4000,CONFIG!$W$2:$AE$804,2,FALSE)),"",VLOOKUP($A64+4000,CONFIG!$W$2:$AE$804,2,FALSE))</f>
        <v>0</v>
      </c>
      <c r="D64" s="143" t="str">
        <f>IF(ISNA(VLOOKUP($A64+4000,CONFIG!$W$2:$AE$804,3,FALSE)),"",VLOOKUP($A64+4000,CONFIG!$W$2:$AE$804,3,FALSE))</f>
        <v/>
      </c>
      <c r="E64" s="142" t="str">
        <f>IF(ISNA(VLOOKUP($A64+4000,CONFIG!$W$2:$AE$804,4,FALSE)),"",VLOOKUP($A64+4000,CONFIG!$W$2:$AE$804,4,FALSE))</f>
        <v/>
      </c>
      <c r="F64" s="142" t="str">
        <f>IF(ISNA(VLOOKUP($A64+4000,CONFIG!$W$2:$AE$804,5,FALSE)),"",VLOOKUP($A64+4000,CONFIG!$W$2:$AE$804,5,FALSE))</f>
        <v/>
      </c>
      <c r="G64" s="142" t="str">
        <f>IF(ISNA(VLOOKUP($A64+4000,CONFIG!$W$2:$AE$804,6,FALSE)),"",VLOOKUP($A64+4000,CONFIG!$W$2:$AE$804,6,FALSE))</f>
        <v/>
      </c>
      <c r="H64" s="142" t="str">
        <f>IF(ISNA(VLOOKUP($A64+4000,CONFIG!$W$2:$AE$804,7,FALSE)),"",VLOOKUP($A64+4000,CONFIG!$W$2:$AE$804,7,FALSE))</f>
        <v/>
      </c>
      <c r="I64" s="142" t="str">
        <f>IF(ISNA(VLOOKUP($A64+4000,CONFIG!$W$2:$AE$804,8,FALSE)),"",VLOOKUP($A64+4000,CONFIG!$W$2:$AE$804,8,FALSE))</f>
        <v/>
      </c>
      <c r="J64" s="142" t="str">
        <f>IF(ISNA(VLOOKUP($A64+4000,CONFIG!$W$2:$AE$804,9,FALSE)),"",VLOOKUP($A64+4000,CONFIG!$W$2:$AE$804,9,FALSE))</f>
        <v/>
      </c>
    </row>
    <row r="65" spans="1:10" s="117" customFormat="1" ht="19.350000000000001" customHeight="1" x14ac:dyDescent="0.2">
      <c r="A65" s="140">
        <v>58</v>
      </c>
      <c r="B65" s="141"/>
      <c r="C65" s="142">
        <f>IF(ISNA(VLOOKUP($A65+4000,CONFIG!$W$2:$AE$804,2,FALSE)),"",VLOOKUP($A65+4000,CONFIG!$W$2:$AE$804,2,FALSE))</f>
        <v>0</v>
      </c>
      <c r="D65" s="143" t="str">
        <f>IF(ISNA(VLOOKUP($A65+4000,CONFIG!$W$2:$AE$804,3,FALSE)),"",VLOOKUP($A65+4000,CONFIG!$W$2:$AE$804,3,FALSE))</f>
        <v/>
      </c>
      <c r="E65" s="142" t="str">
        <f>IF(ISNA(VLOOKUP($A65+4000,CONFIG!$W$2:$AE$804,4,FALSE)),"",VLOOKUP($A65+4000,CONFIG!$W$2:$AE$804,4,FALSE))</f>
        <v/>
      </c>
      <c r="F65" s="142" t="str">
        <f>IF(ISNA(VLOOKUP($A65+4000,CONFIG!$W$2:$AE$804,5,FALSE)),"",VLOOKUP($A65+4000,CONFIG!$W$2:$AE$804,5,FALSE))</f>
        <v/>
      </c>
      <c r="G65" s="142" t="str">
        <f>IF(ISNA(VLOOKUP($A65+4000,CONFIG!$W$2:$AE$804,6,FALSE)),"",VLOOKUP($A65+4000,CONFIG!$W$2:$AE$804,6,FALSE))</f>
        <v/>
      </c>
      <c r="H65" s="142" t="str">
        <f>IF(ISNA(VLOOKUP($A65+4000,CONFIG!$W$2:$AE$804,7,FALSE)),"",VLOOKUP($A65+4000,CONFIG!$W$2:$AE$804,7,FALSE))</f>
        <v/>
      </c>
      <c r="I65" s="142" t="str">
        <f>IF(ISNA(VLOOKUP($A65+4000,CONFIG!$W$2:$AE$804,8,FALSE)),"",VLOOKUP($A65+4000,CONFIG!$W$2:$AE$804,8,FALSE))</f>
        <v/>
      </c>
      <c r="J65" s="142" t="str">
        <f>IF(ISNA(VLOOKUP($A65+4000,CONFIG!$W$2:$AE$804,9,FALSE)),"",VLOOKUP($A65+4000,CONFIG!$W$2:$AE$804,9,FALSE))</f>
        <v/>
      </c>
    </row>
    <row r="66" spans="1:10" s="117" customFormat="1" ht="19.350000000000001" customHeight="1" x14ac:dyDescent="0.2">
      <c r="A66" s="140">
        <v>59</v>
      </c>
      <c r="B66" s="141"/>
      <c r="C66" s="142">
        <f>IF(ISNA(VLOOKUP($A66+4000,CONFIG!$W$2:$AE$804,2,FALSE)),"",VLOOKUP($A66+4000,CONFIG!$W$2:$AE$804,2,FALSE))</f>
        <v>0</v>
      </c>
      <c r="D66" s="143" t="str">
        <f>IF(ISNA(VLOOKUP($A66+4000,CONFIG!$W$2:$AE$804,3,FALSE)),"",VLOOKUP($A66+4000,CONFIG!$W$2:$AE$804,3,FALSE))</f>
        <v/>
      </c>
      <c r="E66" s="142" t="str">
        <f>IF(ISNA(VLOOKUP($A66+4000,CONFIG!$W$2:$AE$804,4,FALSE)),"",VLOOKUP($A66+4000,CONFIG!$W$2:$AE$804,4,FALSE))</f>
        <v/>
      </c>
      <c r="F66" s="142" t="str">
        <f>IF(ISNA(VLOOKUP($A66+4000,CONFIG!$W$2:$AE$804,5,FALSE)),"",VLOOKUP($A66+4000,CONFIG!$W$2:$AE$804,5,FALSE))</f>
        <v/>
      </c>
      <c r="G66" s="142" t="str">
        <f>IF(ISNA(VLOOKUP($A66+4000,CONFIG!$W$2:$AE$804,6,FALSE)),"",VLOOKUP($A66+4000,CONFIG!$W$2:$AE$804,6,FALSE))</f>
        <v/>
      </c>
      <c r="H66" s="142" t="str">
        <f>IF(ISNA(VLOOKUP($A66+4000,CONFIG!$W$2:$AE$804,7,FALSE)),"",VLOOKUP($A66+4000,CONFIG!$W$2:$AE$804,7,FALSE))</f>
        <v/>
      </c>
      <c r="I66" s="142" t="str">
        <f>IF(ISNA(VLOOKUP($A66+4000,CONFIG!$W$2:$AE$804,8,FALSE)),"",VLOOKUP($A66+4000,CONFIG!$W$2:$AE$804,8,FALSE))</f>
        <v/>
      </c>
      <c r="J66" s="142" t="str">
        <f>IF(ISNA(VLOOKUP($A66+4000,CONFIG!$W$2:$AE$804,9,FALSE)),"",VLOOKUP($A66+4000,CONFIG!$W$2:$AE$804,9,FALSE))</f>
        <v/>
      </c>
    </row>
    <row r="67" spans="1:10" s="117" customFormat="1" ht="19.350000000000001" customHeight="1" x14ac:dyDescent="0.2">
      <c r="A67" s="140">
        <v>60</v>
      </c>
      <c r="B67" s="141"/>
      <c r="C67" s="142">
        <f>IF(ISNA(VLOOKUP($A67+4000,CONFIG!$W$2:$AE$804,2,FALSE)),"",VLOOKUP($A67+4000,CONFIG!$W$2:$AE$804,2,FALSE))</f>
        <v>0</v>
      </c>
      <c r="D67" s="143" t="str">
        <f>IF(ISNA(VLOOKUP($A67+4000,CONFIG!$W$2:$AE$804,3,FALSE)),"",VLOOKUP($A67+4000,CONFIG!$W$2:$AE$804,3,FALSE))</f>
        <v/>
      </c>
      <c r="E67" s="142" t="str">
        <f>IF(ISNA(VLOOKUP($A67+4000,CONFIG!$W$2:$AE$804,4,FALSE)),"",VLOOKUP($A67+4000,CONFIG!$W$2:$AE$804,4,FALSE))</f>
        <v/>
      </c>
      <c r="F67" s="142" t="str">
        <f>IF(ISNA(VLOOKUP($A67+4000,CONFIG!$W$2:$AE$804,5,FALSE)),"",VLOOKUP($A67+4000,CONFIG!$W$2:$AE$804,5,FALSE))</f>
        <v/>
      </c>
      <c r="G67" s="142" t="str">
        <f>IF(ISNA(VLOOKUP($A67+4000,CONFIG!$W$2:$AE$804,6,FALSE)),"",VLOOKUP($A67+4000,CONFIG!$W$2:$AE$804,6,FALSE))</f>
        <v/>
      </c>
      <c r="H67" s="142" t="str">
        <f>IF(ISNA(VLOOKUP($A67+4000,CONFIG!$W$2:$AE$804,7,FALSE)),"",VLOOKUP($A67+4000,CONFIG!$W$2:$AE$804,7,FALSE))</f>
        <v/>
      </c>
      <c r="I67" s="142" t="str">
        <f>IF(ISNA(VLOOKUP($A67+4000,CONFIG!$W$2:$AE$804,8,FALSE)),"",VLOOKUP($A67+4000,CONFIG!$W$2:$AE$804,8,FALSE))</f>
        <v/>
      </c>
      <c r="J67" s="142" t="str">
        <f>IF(ISNA(VLOOKUP($A67+4000,CONFIG!$W$2:$AE$804,9,FALSE)),"",VLOOKUP($A67+4000,CONFIG!$W$2:$AE$804,9,FALSE))</f>
        <v/>
      </c>
    </row>
    <row r="68" spans="1:10" s="117" customFormat="1" ht="19.350000000000001" customHeight="1" x14ac:dyDescent="0.2">
      <c r="A68" s="140">
        <v>61</v>
      </c>
      <c r="B68" s="141"/>
      <c r="C68" s="142">
        <f>IF(ISNA(VLOOKUP($A68+4000,CONFIG!$W$2:$AE$804,2,FALSE)),"",VLOOKUP($A68+4000,CONFIG!$W$2:$AE$804,2,FALSE))</f>
        <v>0</v>
      </c>
      <c r="D68" s="143" t="str">
        <f>IF(ISNA(VLOOKUP($A68+4000,CONFIG!$W$2:$AE$804,3,FALSE)),"",VLOOKUP($A68+4000,CONFIG!$W$2:$AE$804,3,FALSE))</f>
        <v/>
      </c>
      <c r="E68" s="142" t="str">
        <f>IF(ISNA(VLOOKUP($A68+4000,CONFIG!$W$2:$AE$804,4,FALSE)),"",VLOOKUP($A68+4000,CONFIG!$W$2:$AE$804,4,FALSE))</f>
        <v/>
      </c>
      <c r="F68" s="142" t="str">
        <f>IF(ISNA(VLOOKUP($A68+4000,CONFIG!$W$2:$AE$804,5,FALSE)),"",VLOOKUP($A68+4000,CONFIG!$W$2:$AE$804,5,FALSE))</f>
        <v/>
      </c>
      <c r="G68" s="142" t="str">
        <f>IF(ISNA(VLOOKUP($A68+4000,CONFIG!$W$2:$AE$804,6,FALSE)),"",VLOOKUP($A68+4000,CONFIG!$W$2:$AE$804,6,FALSE))</f>
        <v/>
      </c>
      <c r="H68" s="142" t="str">
        <f>IF(ISNA(VLOOKUP($A68+4000,CONFIG!$W$2:$AE$804,7,FALSE)),"",VLOOKUP($A68+4000,CONFIG!$W$2:$AE$804,7,FALSE))</f>
        <v/>
      </c>
      <c r="I68" s="142" t="str">
        <f>IF(ISNA(VLOOKUP($A68+4000,CONFIG!$W$2:$AE$804,8,FALSE)),"",VLOOKUP($A68+4000,CONFIG!$W$2:$AE$804,8,FALSE))</f>
        <v/>
      </c>
      <c r="J68" s="142" t="str">
        <f>IF(ISNA(VLOOKUP($A68+4000,CONFIG!$W$2:$AE$804,9,FALSE)),"",VLOOKUP($A68+4000,CONFIG!$W$2:$AE$804,9,FALSE))</f>
        <v/>
      </c>
    </row>
    <row r="69" spans="1:10" s="117" customFormat="1" ht="19.350000000000001" customHeight="1" x14ac:dyDescent="0.2">
      <c r="A69" s="140">
        <v>62</v>
      </c>
      <c r="B69" s="141"/>
      <c r="C69" s="142">
        <f>IF(ISNA(VLOOKUP($A69+4000,CONFIG!$W$2:$AE$804,2,FALSE)),"",VLOOKUP($A69+4000,CONFIG!$W$2:$AE$804,2,FALSE))</f>
        <v>0</v>
      </c>
      <c r="D69" s="143" t="str">
        <f>IF(ISNA(VLOOKUP($A69+4000,CONFIG!$W$2:$AE$804,3,FALSE)),"",VLOOKUP($A69+4000,CONFIG!$W$2:$AE$804,3,FALSE))</f>
        <v/>
      </c>
      <c r="E69" s="142" t="str">
        <f>IF(ISNA(VLOOKUP($A69+4000,CONFIG!$W$2:$AE$804,4,FALSE)),"",VLOOKUP($A69+4000,CONFIG!$W$2:$AE$804,4,FALSE))</f>
        <v/>
      </c>
      <c r="F69" s="142" t="str">
        <f>IF(ISNA(VLOOKUP($A69+4000,CONFIG!$W$2:$AE$804,5,FALSE)),"",VLOOKUP($A69+4000,CONFIG!$W$2:$AE$804,5,FALSE))</f>
        <v/>
      </c>
      <c r="G69" s="142" t="str">
        <f>IF(ISNA(VLOOKUP($A69+4000,CONFIG!$W$2:$AE$804,6,FALSE)),"",VLOOKUP($A69+4000,CONFIG!$W$2:$AE$804,6,FALSE))</f>
        <v/>
      </c>
      <c r="H69" s="142" t="str">
        <f>IF(ISNA(VLOOKUP($A69+4000,CONFIG!$W$2:$AE$804,7,FALSE)),"",VLOOKUP($A69+4000,CONFIG!$W$2:$AE$804,7,FALSE))</f>
        <v/>
      </c>
      <c r="I69" s="142" t="str">
        <f>IF(ISNA(VLOOKUP($A69+4000,CONFIG!$W$2:$AE$804,8,FALSE)),"",VLOOKUP($A69+4000,CONFIG!$W$2:$AE$804,8,FALSE))</f>
        <v/>
      </c>
      <c r="J69" s="142" t="str">
        <f>IF(ISNA(VLOOKUP($A69+4000,CONFIG!$W$2:$AE$804,9,FALSE)),"",VLOOKUP($A69+4000,CONFIG!$W$2:$AE$804,9,FALSE))</f>
        <v/>
      </c>
    </row>
    <row r="70" spans="1:10" s="117" customFormat="1" ht="19.350000000000001" customHeight="1" x14ac:dyDescent="0.2">
      <c r="A70" s="140">
        <v>63</v>
      </c>
      <c r="B70" s="141"/>
      <c r="C70" s="142">
        <f>IF(ISNA(VLOOKUP($A70+4000,CONFIG!$W$2:$AE$804,2,FALSE)),"",VLOOKUP($A70+4000,CONFIG!$W$2:$AE$804,2,FALSE))</f>
        <v>0</v>
      </c>
      <c r="D70" s="143" t="str">
        <f>IF(ISNA(VLOOKUP($A70+4000,CONFIG!$W$2:$AE$804,3,FALSE)),"",VLOOKUP($A70+4000,CONFIG!$W$2:$AE$804,3,FALSE))</f>
        <v/>
      </c>
      <c r="E70" s="142" t="str">
        <f>IF(ISNA(VLOOKUP($A70+4000,CONFIG!$W$2:$AE$804,4,FALSE)),"",VLOOKUP($A70+4000,CONFIG!$W$2:$AE$804,4,FALSE))</f>
        <v/>
      </c>
      <c r="F70" s="142" t="str">
        <f>IF(ISNA(VLOOKUP($A70+4000,CONFIG!$W$2:$AE$804,5,FALSE)),"",VLOOKUP($A70+4000,CONFIG!$W$2:$AE$804,5,FALSE))</f>
        <v/>
      </c>
      <c r="G70" s="142" t="str">
        <f>IF(ISNA(VLOOKUP($A70+4000,CONFIG!$W$2:$AE$804,6,FALSE)),"",VLOOKUP($A70+4000,CONFIG!$W$2:$AE$804,6,FALSE))</f>
        <v/>
      </c>
      <c r="H70" s="142" t="str">
        <f>IF(ISNA(VLOOKUP($A70+4000,CONFIG!$W$2:$AE$804,7,FALSE)),"",VLOOKUP($A70+4000,CONFIG!$W$2:$AE$804,7,FALSE))</f>
        <v/>
      </c>
      <c r="I70" s="142" t="str">
        <f>IF(ISNA(VLOOKUP($A70+4000,CONFIG!$W$2:$AE$804,8,FALSE)),"",VLOOKUP($A70+4000,CONFIG!$W$2:$AE$804,8,FALSE))</f>
        <v/>
      </c>
      <c r="J70" s="142" t="str">
        <f>IF(ISNA(VLOOKUP($A70+4000,CONFIG!$W$2:$AE$804,9,FALSE)),"",VLOOKUP($A70+4000,CONFIG!$W$2:$AE$804,9,FALSE))</f>
        <v/>
      </c>
    </row>
    <row r="71" spans="1:10" s="117" customFormat="1" ht="19.350000000000001" customHeight="1" x14ac:dyDescent="0.2">
      <c r="A71" s="140">
        <v>64</v>
      </c>
      <c r="B71" s="141"/>
      <c r="C71" s="142">
        <f>IF(ISNA(VLOOKUP($A71+4000,CONFIG!$W$2:$AE$804,2,FALSE)),"",VLOOKUP($A71+4000,CONFIG!$W$2:$AE$804,2,FALSE))</f>
        <v>0</v>
      </c>
      <c r="D71" s="143" t="str">
        <f>IF(ISNA(VLOOKUP($A71+4000,CONFIG!$W$2:$AE$804,3,FALSE)),"",VLOOKUP($A71+4000,CONFIG!$W$2:$AE$804,3,FALSE))</f>
        <v/>
      </c>
      <c r="E71" s="142" t="str">
        <f>IF(ISNA(VLOOKUP($A71+4000,CONFIG!$W$2:$AE$804,4,FALSE)),"",VLOOKUP($A71+4000,CONFIG!$W$2:$AE$804,4,FALSE))</f>
        <v/>
      </c>
      <c r="F71" s="142" t="str">
        <f>IF(ISNA(VLOOKUP($A71+4000,CONFIG!$W$2:$AE$804,5,FALSE)),"",VLOOKUP($A71+4000,CONFIG!$W$2:$AE$804,5,FALSE))</f>
        <v/>
      </c>
      <c r="G71" s="142" t="str">
        <f>IF(ISNA(VLOOKUP($A71+4000,CONFIG!$W$2:$AE$804,6,FALSE)),"",VLOOKUP($A71+4000,CONFIG!$W$2:$AE$804,6,FALSE))</f>
        <v/>
      </c>
      <c r="H71" s="142" t="str">
        <f>IF(ISNA(VLOOKUP($A71+4000,CONFIG!$W$2:$AE$804,7,FALSE)),"",VLOOKUP($A71+4000,CONFIG!$W$2:$AE$804,7,FALSE))</f>
        <v/>
      </c>
      <c r="I71" s="142" t="str">
        <f>IF(ISNA(VLOOKUP($A71+4000,CONFIG!$W$2:$AE$804,8,FALSE)),"",VLOOKUP($A71+4000,CONFIG!$W$2:$AE$804,8,FALSE))</f>
        <v/>
      </c>
      <c r="J71" s="142" t="str">
        <f>IF(ISNA(VLOOKUP($A71+4000,CONFIG!$W$2:$AE$804,9,FALSE)),"",VLOOKUP($A71+4000,CONFIG!$W$2:$AE$804,9,FALSE))</f>
        <v/>
      </c>
    </row>
    <row r="72" spans="1:10" s="117" customFormat="1" ht="19.350000000000001" customHeight="1" x14ac:dyDescent="0.2">
      <c r="A72" s="140">
        <v>65</v>
      </c>
      <c r="B72" s="141"/>
      <c r="C72" s="142">
        <f>IF(ISNA(VLOOKUP($A72+4000,CONFIG!$W$2:$AE$804,2,FALSE)),"",VLOOKUP($A72+4000,CONFIG!$W$2:$AE$804,2,FALSE))</f>
        <v>0</v>
      </c>
      <c r="D72" s="143" t="str">
        <f>IF(ISNA(VLOOKUP($A72+4000,CONFIG!$W$2:$AE$804,3,FALSE)),"",VLOOKUP($A72+4000,CONFIG!$W$2:$AE$804,3,FALSE))</f>
        <v/>
      </c>
      <c r="E72" s="142" t="str">
        <f>IF(ISNA(VLOOKUP($A72+4000,CONFIG!$W$2:$AE$804,4,FALSE)),"",VLOOKUP($A72+4000,CONFIG!$W$2:$AE$804,4,FALSE))</f>
        <v/>
      </c>
      <c r="F72" s="142" t="str">
        <f>IF(ISNA(VLOOKUP($A72+4000,CONFIG!$W$2:$AE$804,5,FALSE)),"",VLOOKUP($A72+4000,CONFIG!$W$2:$AE$804,5,FALSE))</f>
        <v/>
      </c>
      <c r="G72" s="142" t="str">
        <f>IF(ISNA(VLOOKUP($A72+4000,CONFIG!$W$2:$AE$804,6,FALSE)),"",VLOOKUP($A72+4000,CONFIG!$W$2:$AE$804,6,FALSE))</f>
        <v/>
      </c>
      <c r="H72" s="142" t="str">
        <f>IF(ISNA(VLOOKUP($A72+4000,CONFIG!$W$2:$AE$804,7,FALSE)),"",VLOOKUP($A72+4000,CONFIG!$W$2:$AE$804,7,FALSE))</f>
        <v/>
      </c>
      <c r="I72" s="142" t="str">
        <f>IF(ISNA(VLOOKUP($A72+4000,CONFIG!$W$2:$AE$804,8,FALSE)),"",VLOOKUP($A72+4000,CONFIG!$W$2:$AE$804,8,FALSE))</f>
        <v/>
      </c>
      <c r="J72" s="142" t="str">
        <f>IF(ISNA(VLOOKUP($A72+4000,CONFIG!$W$2:$AE$804,9,FALSE)),"",VLOOKUP($A72+4000,CONFIG!$W$2:$AE$804,9,FALSE))</f>
        <v/>
      </c>
    </row>
    <row r="73" spans="1:10" s="117" customFormat="1" ht="19.350000000000001" customHeight="1" x14ac:dyDescent="0.2">
      <c r="A73" s="140">
        <v>66</v>
      </c>
      <c r="B73" s="141"/>
      <c r="C73" s="142">
        <f>IF(ISNA(VLOOKUP($A73+4000,CONFIG!$W$2:$AE$804,2,FALSE)),"",VLOOKUP($A73+4000,CONFIG!$W$2:$AE$804,2,FALSE))</f>
        <v>0</v>
      </c>
      <c r="D73" s="143" t="str">
        <f>IF(ISNA(VLOOKUP($A73+4000,CONFIG!$W$2:$AE$804,3,FALSE)),"",VLOOKUP($A73+4000,CONFIG!$W$2:$AE$804,3,FALSE))</f>
        <v/>
      </c>
      <c r="E73" s="142" t="str">
        <f>IF(ISNA(VLOOKUP($A73+4000,CONFIG!$W$2:$AE$804,4,FALSE)),"",VLOOKUP($A73+4000,CONFIG!$W$2:$AE$804,4,FALSE))</f>
        <v/>
      </c>
      <c r="F73" s="142" t="str">
        <f>IF(ISNA(VLOOKUP($A73+4000,CONFIG!$W$2:$AE$804,5,FALSE)),"",VLOOKUP($A73+4000,CONFIG!$W$2:$AE$804,5,FALSE))</f>
        <v/>
      </c>
      <c r="G73" s="142" t="str">
        <f>IF(ISNA(VLOOKUP($A73+4000,CONFIG!$W$2:$AE$804,6,FALSE)),"",VLOOKUP($A73+4000,CONFIG!$W$2:$AE$804,6,FALSE))</f>
        <v/>
      </c>
      <c r="H73" s="142" t="str">
        <f>IF(ISNA(VLOOKUP($A73+4000,CONFIG!$W$2:$AE$804,7,FALSE)),"",VLOOKUP($A73+4000,CONFIG!$W$2:$AE$804,7,FALSE))</f>
        <v/>
      </c>
      <c r="I73" s="142" t="str">
        <f>IF(ISNA(VLOOKUP($A73+4000,CONFIG!$W$2:$AE$804,8,FALSE)),"",VLOOKUP($A73+4000,CONFIG!$W$2:$AE$804,8,FALSE))</f>
        <v/>
      </c>
      <c r="J73" s="142" t="str">
        <f>IF(ISNA(VLOOKUP($A73+4000,CONFIG!$W$2:$AE$804,9,FALSE)),"",VLOOKUP($A73+4000,CONFIG!$W$2:$AE$804,9,FALSE))</f>
        <v/>
      </c>
    </row>
    <row r="74" spans="1:10" s="117" customFormat="1" ht="19.350000000000001" customHeight="1" x14ac:dyDescent="0.2">
      <c r="A74" s="140">
        <v>67</v>
      </c>
      <c r="B74" s="141"/>
      <c r="C74" s="142">
        <f>IF(ISNA(VLOOKUP($A74+4000,CONFIG!$W$2:$AE$804,2,FALSE)),"",VLOOKUP($A74+4000,CONFIG!$W$2:$AE$804,2,FALSE))</f>
        <v>0</v>
      </c>
      <c r="D74" s="143" t="str">
        <f>IF(ISNA(VLOOKUP($A74+4000,CONFIG!$W$2:$AE$804,3,FALSE)),"",VLOOKUP($A74+4000,CONFIG!$W$2:$AE$804,3,FALSE))</f>
        <v/>
      </c>
      <c r="E74" s="142" t="str">
        <f>IF(ISNA(VLOOKUP($A74+4000,CONFIG!$W$2:$AE$804,4,FALSE)),"",VLOOKUP($A74+4000,CONFIG!$W$2:$AE$804,4,FALSE))</f>
        <v/>
      </c>
      <c r="F74" s="142" t="str">
        <f>IF(ISNA(VLOOKUP($A74+4000,CONFIG!$W$2:$AE$804,5,FALSE)),"",VLOOKUP($A74+4000,CONFIG!$W$2:$AE$804,5,FALSE))</f>
        <v/>
      </c>
      <c r="G74" s="142" t="str">
        <f>IF(ISNA(VLOOKUP($A74+4000,CONFIG!$W$2:$AE$804,6,FALSE)),"",VLOOKUP($A74+4000,CONFIG!$W$2:$AE$804,6,FALSE))</f>
        <v/>
      </c>
      <c r="H74" s="142" t="str">
        <f>IF(ISNA(VLOOKUP($A74+4000,CONFIG!$W$2:$AE$804,7,FALSE)),"",VLOOKUP($A74+4000,CONFIG!$W$2:$AE$804,7,FALSE))</f>
        <v/>
      </c>
      <c r="I74" s="142" t="str">
        <f>IF(ISNA(VLOOKUP($A74+4000,CONFIG!$W$2:$AE$804,8,FALSE)),"",VLOOKUP($A74+4000,CONFIG!$W$2:$AE$804,8,FALSE))</f>
        <v/>
      </c>
      <c r="J74" s="142" t="str">
        <f>IF(ISNA(VLOOKUP($A74+4000,CONFIG!$W$2:$AE$804,9,FALSE)),"",VLOOKUP($A74+4000,CONFIG!$W$2:$AE$804,9,FALSE))</f>
        <v/>
      </c>
    </row>
    <row r="75" spans="1:10" s="117" customFormat="1" ht="19.350000000000001" customHeight="1" x14ac:dyDescent="0.2">
      <c r="A75" s="140">
        <v>68</v>
      </c>
      <c r="B75" s="141"/>
      <c r="C75" s="142">
        <f>IF(ISNA(VLOOKUP($A75+4000,CONFIG!$W$2:$AE$804,2,FALSE)),"",VLOOKUP($A75+4000,CONFIG!$W$2:$AE$804,2,FALSE))</f>
        <v>0</v>
      </c>
      <c r="D75" s="143" t="str">
        <f>IF(ISNA(VLOOKUP($A75+4000,CONFIG!$W$2:$AE$804,3,FALSE)),"",VLOOKUP($A75+4000,CONFIG!$W$2:$AE$804,3,FALSE))</f>
        <v/>
      </c>
      <c r="E75" s="142" t="str">
        <f>IF(ISNA(VLOOKUP($A75+4000,CONFIG!$W$2:$AE$804,4,FALSE)),"",VLOOKUP($A75+4000,CONFIG!$W$2:$AE$804,4,FALSE))</f>
        <v/>
      </c>
      <c r="F75" s="142" t="str">
        <f>IF(ISNA(VLOOKUP($A75+4000,CONFIG!$W$2:$AE$804,5,FALSE)),"",VLOOKUP($A75+4000,CONFIG!$W$2:$AE$804,5,FALSE))</f>
        <v/>
      </c>
      <c r="G75" s="142" t="str">
        <f>IF(ISNA(VLOOKUP($A75+4000,CONFIG!$W$2:$AE$804,6,FALSE)),"",VLOOKUP($A75+4000,CONFIG!$W$2:$AE$804,6,FALSE))</f>
        <v/>
      </c>
      <c r="H75" s="142" t="str">
        <f>IF(ISNA(VLOOKUP($A75+4000,CONFIG!$W$2:$AE$804,7,FALSE)),"",VLOOKUP($A75+4000,CONFIG!$W$2:$AE$804,7,FALSE))</f>
        <v/>
      </c>
      <c r="I75" s="142" t="str">
        <f>IF(ISNA(VLOOKUP($A75+4000,CONFIG!$W$2:$AE$804,8,FALSE)),"",VLOOKUP($A75+4000,CONFIG!$W$2:$AE$804,8,FALSE))</f>
        <v/>
      </c>
      <c r="J75" s="142" t="str">
        <f>IF(ISNA(VLOOKUP($A75+4000,CONFIG!$W$2:$AE$804,9,FALSE)),"",VLOOKUP($A75+4000,CONFIG!$W$2:$AE$804,9,FALSE))</f>
        <v/>
      </c>
    </row>
    <row r="76" spans="1:10" s="117" customFormat="1" ht="19.350000000000001" customHeight="1" x14ac:dyDescent="0.2">
      <c r="A76" s="140">
        <v>69</v>
      </c>
      <c r="B76" s="141"/>
      <c r="C76" s="142">
        <f>IF(ISNA(VLOOKUP($A76+4000,CONFIG!$W$2:$AE$804,2,FALSE)),"",VLOOKUP($A76+4000,CONFIG!$W$2:$AE$804,2,FALSE))</f>
        <v>0</v>
      </c>
      <c r="D76" s="143" t="str">
        <f>IF(ISNA(VLOOKUP($A76+4000,CONFIG!$W$2:$AE$804,3,FALSE)),"",VLOOKUP($A76+4000,CONFIG!$W$2:$AE$804,3,FALSE))</f>
        <v/>
      </c>
      <c r="E76" s="142" t="str">
        <f>IF(ISNA(VLOOKUP($A76+4000,CONFIG!$W$2:$AE$804,4,FALSE)),"",VLOOKUP($A76+4000,CONFIG!$W$2:$AE$804,4,FALSE))</f>
        <v/>
      </c>
      <c r="F76" s="142" t="str">
        <f>IF(ISNA(VLOOKUP($A76+4000,CONFIG!$W$2:$AE$804,5,FALSE)),"",VLOOKUP($A76+4000,CONFIG!$W$2:$AE$804,5,FALSE))</f>
        <v/>
      </c>
      <c r="G76" s="142" t="str">
        <f>IF(ISNA(VLOOKUP($A76+4000,CONFIG!$W$2:$AE$804,6,FALSE)),"",VLOOKUP($A76+4000,CONFIG!$W$2:$AE$804,6,FALSE))</f>
        <v/>
      </c>
      <c r="H76" s="142" t="str">
        <f>IF(ISNA(VLOOKUP($A76+4000,CONFIG!$W$2:$AE$804,7,FALSE)),"",VLOOKUP($A76+4000,CONFIG!$W$2:$AE$804,7,FALSE))</f>
        <v/>
      </c>
      <c r="I76" s="142" t="str">
        <f>IF(ISNA(VLOOKUP($A76+4000,CONFIG!$W$2:$AE$804,8,FALSE)),"",VLOOKUP($A76+4000,CONFIG!$W$2:$AE$804,8,FALSE))</f>
        <v/>
      </c>
      <c r="J76" s="142" t="str">
        <f>IF(ISNA(VLOOKUP($A76+4000,CONFIG!$W$2:$AE$804,9,FALSE)),"",VLOOKUP($A76+4000,CONFIG!$W$2:$AE$804,9,FALSE))</f>
        <v/>
      </c>
    </row>
    <row r="77" spans="1:10" s="117" customFormat="1" ht="19.350000000000001" customHeight="1" x14ac:dyDescent="0.2">
      <c r="A77" s="140">
        <v>70</v>
      </c>
      <c r="B77" s="141"/>
      <c r="C77" s="142">
        <f>IF(ISNA(VLOOKUP($A77+4000,CONFIG!$W$2:$AE$804,2,FALSE)),"",VLOOKUP($A77+4000,CONFIG!$W$2:$AE$804,2,FALSE))</f>
        <v>0</v>
      </c>
      <c r="D77" s="143" t="str">
        <f>IF(ISNA(VLOOKUP($A77+4000,CONFIG!$W$2:$AE$804,3,FALSE)),"",VLOOKUP($A77+4000,CONFIG!$W$2:$AE$804,3,FALSE))</f>
        <v/>
      </c>
      <c r="E77" s="142" t="str">
        <f>IF(ISNA(VLOOKUP($A77+4000,CONFIG!$W$2:$AE$804,4,FALSE)),"",VLOOKUP($A77+4000,CONFIG!$W$2:$AE$804,4,FALSE))</f>
        <v/>
      </c>
      <c r="F77" s="142" t="str">
        <f>IF(ISNA(VLOOKUP($A77+4000,CONFIG!$W$2:$AE$804,5,FALSE)),"",VLOOKUP($A77+4000,CONFIG!$W$2:$AE$804,5,FALSE))</f>
        <v/>
      </c>
      <c r="G77" s="142" t="str">
        <f>IF(ISNA(VLOOKUP($A77+4000,CONFIG!$W$2:$AE$804,6,FALSE)),"",VLOOKUP($A77+4000,CONFIG!$W$2:$AE$804,6,FALSE))</f>
        <v/>
      </c>
      <c r="H77" s="142" t="str">
        <f>IF(ISNA(VLOOKUP($A77+4000,CONFIG!$W$2:$AE$804,7,FALSE)),"",VLOOKUP($A77+4000,CONFIG!$W$2:$AE$804,7,FALSE))</f>
        <v/>
      </c>
      <c r="I77" s="142" t="str">
        <f>IF(ISNA(VLOOKUP($A77+4000,CONFIG!$W$2:$AE$804,8,FALSE)),"",VLOOKUP($A77+4000,CONFIG!$W$2:$AE$804,8,FALSE))</f>
        <v/>
      </c>
      <c r="J77" s="142" t="str">
        <f>IF(ISNA(VLOOKUP($A77+4000,CONFIG!$W$2:$AE$804,9,FALSE)),"",VLOOKUP($A77+4000,CONFIG!$W$2:$AE$804,9,FALSE))</f>
        <v/>
      </c>
    </row>
    <row r="78" spans="1:10" s="117" customFormat="1" ht="19.350000000000001" customHeight="1" x14ac:dyDescent="0.2">
      <c r="A78" s="140">
        <v>71</v>
      </c>
      <c r="B78" s="141"/>
      <c r="C78" s="142">
        <f>IF(ISNA(VLOOKUP($A78+4000,CONFIG!$W$2:$AE$804,2,FALSE)),"",VLOOKUP($A78+4000,CONFIG!$W$2:$AE$804,2,FALSE))</f>
        <v>0</v>
      </c>
      <c r="D78" s="143" t="str">
        <f>IF(ISNA(VLOOKUP($A78+4000,CONFIG!$W$2:$AE$804,3,FALSE)),"",VLOOKUP($A78+4000,CONFIG!$W$2:$AE$804,3,FALSE))</f>
        <v/>
      </c>
      <c r="E78" s="142" t="str">
        <f>IF(ISNA(VLOOKUP($A78+4000,CONFIG!$W$2:$AE$804,4,FALSE)),"",VLOOKUP($A78+4000,CONFIG!$W$2:$AE$804,4,FALSE))</f>
        <v/>
      </c>
      <c r="F78" s="142" t="str">
        <f>IF(ISNA(VLOOKUP($A78+4000,CONFIG!$W$2:$AE$804,5,FALSE)),"",VLOOKUP($A78+4000,CONFIG!$W$2:$AE$804,5,FALSE))</f>
        <v/>
      </c>
      <c r="G78" s="142" t="str">
        <f>IF(ISNA(VLOOKUP($A78+4000,CONFIG!$W$2:$AE$804,6,FALSE)),"",VLOOKUP($A78+4000,CONFIG!$W$2:$AE$804,6,FALSE))</f>
        <v/>
      </c>
      <c r="H78" s="142" t="str">
        <f>IF(ISNA(VLOOKUP($A78+4000,CONFIG!$W$2:$AE$804,7,FALSE)),"",VLOOKUP($A78+4000,CONFIG!$W$2:$AE$804,7,FALSE))</f>
        <v/>
      </c>
      <c r="I78" s="142" t="str">
        <f>IF(ISNA(VLOOKUP($A78+4000,CONFIG!$W$2:$AE$804,8,FALSE)),"",VLOOKUP($A78+4000,CONFIG!$W$2:$AE$804,8,FALSE))</f>
        <v/>
      </c>
      <c r="J78" s="142" t="str">
        <f>IF(ISNA(VLOOKUP($A78+4000,CONFIG!$W$2:$AE$804,9,FALSE)),"",VLOOKUP($A78+4000,CONFIG!$W$2:$AE$804,9,FALSE))</f>
        <v/>
      </c>
    </row>
    <row r="79" spans="1:10" s="117" customFormat="1" ht="19.350000000000001" customHeight="1" x14ac:dyDescent="0.2">
      <c r="A79" s="140">
        <v>72</v>
      </c>
      <c r="B79" s="141"/>
      <c r="C79" s="142">
        <f>IF(ISNA(VLOOKUP($A79+4000,CONFIG!$W$2:$AE$804,2,FALSE)),"",VLOOKUP($A79+4000,CONFIG!$W$2:$AE$804,2,FALSE))</f>
        <v>0</v>
      </c>
      <c r="D79" s="143" t="str">
        <f>IF(ISNA(VLOOKUP($A79+4000,CONFIG!$W$2:$AE$804,3,FALSE)),"",VLOOKUP($A79+4000,CONFIG!$W$2:$AE$804,3,FALSE))</f>
        <v/>
      </c>
      <c r="E79" s="142" t="str">
        <f>IF(ISNA(VLOOKUP($A79+4000,CONFIG!$W$2:$AE$804,4,FALSE)),"",VLOOKUP($A79+4000,CONFIG!$W$2:$AE$804,4,FALSE))</f>
        <v/>
      </c>
      <c r="F79" s="142" t="str">
        <f>IF(ISNA(VLOOKUP($A79+4000,CONFIG!$W$2:$AE$804,5,FALSE)),"",VLOOKUP($A79+4000,CONFIG!$W$2:$AE$804,5,FALSE))</f>
        <v/>
      </c>
      <c r="G79" s="142" t="str">
        <f>IF(ISNA(VLOOKUP($A79+4000,CONFIG!$W$2:$AE$804,6,FALSE)),"",VLOOKUP($A79+4000,CONFIG!$W$2:$AE$804,6,FALSE))</f>
        <v/>
      </c>
      <c r="H79" s="142" t="str">
        <f>IF(ISNA(VLOOKUP($A79+4000,CONFIG!$W$2:$AE$804,7,FALSE)),"",VLOOKUP($A79+4000,CONFIG!$W$2:$AE$804,7,FALSE))</f>
        <v/>
      </c>
      <c r="I79" s="142" t="str">
        <f>IF(ISNA(VLOOKUP($A79+4000,CONFIG!$W$2:$AE$804,8,FALSE)),"",VLOOKUP($A79+4000,CONFIG!$W$2:$AE$804,8,FALSE))</f>
        <v/>
      </c>
      <c r="J79" s="142" t="str">
        <f>IF(ISNA(VLOOKUP($A79+4000,CONFIG!$W$2:$AE$804,9,FALSE)),"",VLOOKUP($A79+4000,CONFIG!$W$2:$AE$804,9,FALSE))</f>
        <v/>
      </c>
    </row>
    <row r="80" spans="1:10" s="117" customFormat="1" ht="19.350000000000001" customHeight="1" x14ac:dyDescent="0.2">
      <c r="A80" s="140">
        <v>73</v>
      </c>
      <c r="B80" s="141"/>
      <c r="C80" s="142">
        <f>IF(ISNA(VLOOKUP($A80+4000,CONFIG!$W$2:$AE$804,2,FALSE)),"",VLOOKUP($A80+4000,CONFIG!$W$2:$AE$804,2,FALSE))</f>
        <v>0</v>
      </c>
      <c r="D80" s="143" t="str">
        <f>IF(ISNA(VLOOKUP($A80+4000,CONFIG!$W$2:$AE$804,3,FALSE)),"",VLOOKUP($A80+4000,CONFIG!$W$2:$AE$804,3,FALSE))</f>
        <v/>
      </c>
      <c r="E80" s="142" t="str">
        <f>IF(ISNA(VLOOKUP($A80+4000,CONFIG!$W$2:$AE$804,4,FALSE)),"",VLOOKUP($A80+4000,CONFIG!$W$2:$AE$804,4,FALSE))</f>
        <v/>
      </c>
      <c r="F80" s="142" t="str">
        <f>IF(ISNA(VLOOKUP($A80+4000,CONFIG!$W$2:$AE$804,5,FALSE)),"",VLOOKUP($A80+4000,CONFIG!$W$2:$AE$804,5,FALSE))</f>
        <v/>
      </c>
      <c r="G80" s="142" t="str">
        <f>IF(ISNA(VLOOKUP($A80+4000,CONFIG!$W$2:$AE$804,6,FALSE)),"",VLOOKUP($A80+4000,CONFIG!$W$2:$AE$804,6,FALSE))</f>
        <v/>
      </c>
      <c r="H80" s="142" t="str">
        <f>IF(ISNA(VLOOKUP($A80+4000,CONFIG!$W$2:$AE$804,7,FALSE)),"",VLOOKUP($A80+4000,CONFIG!$W$2:$AE$804,7,FALSE))</f>
        <v/>
      </c>
      <c r="I80" s="142" t="str">
        <f>IF(ISNA(VLOOKUP($A80+4000,CONFIG!$W$2:$AE$804,8,FALSE)),"",VLOOKUP($A80+4000,CONFIG!$W$2:$AE$804,8,FALSE))</f>
        <v/>
      </c>
      <c r="J80" s="142" t="str">
        <f>IF(ISNA(VLOOKUP($A80+4000,CONFIG!$W$2:$AE$804,9,FALSE)),"",VLOOKUP($A80+4000,CONFIG!$W$2:$AE$804,9,FALSE))</f>
        <v/>
      </c>
    </row>
    <row r="81" spans="1:10" s="117" customFormat="1" ht="19.350000000000001" customHeight="1" x14ac:dyDescent="0.2">
      <c r="A81" s="140">
        <v>74</v>
      </c>
      <c r="B81" s="141"/>
      <c r="C81" s="142">
        <f>IF(ISNA(VLOOKUP($A81+4000,CONFIG!$W$2:$AE$804,2,FALSE)),"",VLOOKUP($A81+4000,CONFIG!$W$2:$AE$804,2,FALSE))</f>
        <v>0</v>
      </c>
      <c r="D81" s="143" t="str">
        <f>IF(ISNA(VLOOKUP($A81+4000,CONFIG!$W$2:$AE$804,3,FALSE)),"",VLOOKUP($A81+4000,CONFIG!$W$2:$AE$804,3,FALSE))</f>
        <v/>
      </c>
      <c r="E81" s="142" t="str">
        <f>IF(ISNA(VLOOKUP($A81+4000,CONFIG!$W$2:$AE$804,4,FALSE)),"",VLOOKUP($A81+4000,CONFIG!$W$2:$AE$804,4,FALSE))</f>
        <v/>
      </c>
      <c r="F81" s="142" t="str">
        <f>IF(ISNA(VLOOKUP($A81+4000,CONFIG!$W$2:$AE$804,5,FALSE)),"",VLOOKUP($A81+4000,CONFIG!$W$2:$AE$804,5,FALSE))</f>
        <v/>
      </c>
      <c r="G81" s="142" t="str">
        <f>IF(ISNA(VLOOKUP($A81+4000,CONFIG!$W$2:$AE$804,6,FALSE)),"",VLOOKUP($A81+4000,CONFIG!$W$2:$AE$804,6,FALSE))</f>
        <v/>
      </c>
      <c r="H81" s="142" t="str">
        <f>IF(ISNA(VLOOKUP($A81+4000,CONFIG!$W$2:$AE$804,7,FALSE)),"",VLOOKUP($A81+4000,CONFIG!$W$2:$AE$804,7,FALSE))</f>
        <v/>
      </c>
      <c r="I81" s="142" t="str">
        <f>IF(ISNA(VLOOKUP($A81+4000,CONFIG!$W$2:$AE$804,8,FALSE)),"",VLOOKUP($A81+4000,CONFIG!$W$2:$AE$804,8,FALSE))</f>
        <v/>
      </c>
      <c r="J81" s="142" t="str">
        <f>IF(ISNA(VLOOKUP($A81+4000,CONFIG!$W$2:$AE$804,9,FALSE)),"",VLOOKUP($A81+4000,CONFIG!$W$2:$AE$804,9,FALSE))</f>
        <v/>
      </c>
    </row>
    <row r="82" spans="1:10" s="117" customFormat="1" ht="19.350000000000001" customHeight="1" x14ac:dyDescent="0.2">
      <c r="A82" s="140">
        <v>75</v>
      </c>
      <c r="B82" s="141"/>
      <c r="C82" s="142">
        <f>IF(ISNA(VLOOKUP($A82+4000,CONFIG!$W$2:$AE$804,2,FALSE)),"",VLOOKUP($A82+4000,CONFIG!$W$2:$AE$804,2,FALSE))</f>
        <v>0</v>
      </c>
      <c r="D82" s="143" t="str">
        <f>IF(ISNA(VLOOKUP($A82+4000,CONFIG!$W$2:$AE$804,3,FALSE)),"",VLOOKUP($A82+4000,CONFIG!$W$2:$AE$804,3,FALSE))</f>
        <v/>
      </c>
      <c r="E82" s="142" t="str">
        <f>IF(ISNA(VLOOKUP($A82+4000,CONFIG!$W$2:$AE$804,4,FALSE)),"",VLOOKUP($A82+4000,CONFIG!$W$2:$AE$804,4,FALSE))</f>
        <v/>
      </c>
      <c r="F82" s="142" t="str">
        <f>IF(ISNA(VLOOKUP($A82+4000,CONFIG!$W$2:$AE$804,5,FALSE)),"",VLOOKUP($A82+4000,CONFIG!$W$2:$AE$804,5,FALSE))</f>
        <v/>
      </c>
      <c r="G82" s="142" t="str">
        <f>IF(ISNA(VLOOKUP($A82+4000,CONFIG!$W$2:$AE$804,6,FALSE)),"",VLOOKUP($A82+4000,CONFIG!$W$2:$AE$804,6,FALSE))</f>
        <v/>
      </c>
      <c r="H82" s="142" t="str">
        <f>IF(ISNA(VLOOKUP($A82+4000,CONFIG!$W$2:$AE$804,7,FALSE)),"",VLOOKUP($A82+4000,CONFIG!$W$2:$AE$804,7,FALSE))</f>
        <v/>
      </c>
      <c r="I82" s="142" t="str">
        <f>IF(ISNA(VLOOKUP($A82+4000,CONFIG!$W$2:$AE$804,8,FALSE)),"",VLOOKUP($A82+4000,CONFIG!$W$2:$AE$804,8,FALSE))</f>
        <v/>
      </c>
      <c r="J82" s="142" t="str">
        <f>IF(ISNA(VLOOKUP($A82+4000,CONFIG!$W$2:$AE$804,9,FALSE)),"",VLOOKUP($A82+4000,CONFIG!$W$2:$AE$804,9,FALSE))</f>
        <v/>
      </c>
    </row>
    <row r="83" spans="1:10" s="117" customFormat="1" ht="19.350000000000001" customHeight="1" x14ac:dyDescent="0.2">
      <c r="A83" s="140">
        <v>76</v>
      </c>
      <c r="B83" s="141"/>
      <c r="C83" s="142">
        <f>IF(ISNA(VLOOKUP($A83+4000,CONFIG!$W$2:$AE$804,2,FALSE)),"",VLOOKUP($A83+4000,CONFIG!$W$2:$AE$804,2,FALSE))</f>
        <v>0</v>
      </c>
      <c r="D83" s="143" t="str">
        <f>IF(ISNA(VLOOKUP($A83+4000,CONFIG!$W$2:$AE$804,3,FALSE)),"",VLOOKUP($A83+4000,CONFIG!$W$2:$AE$804,3,FALSE))</f>
        <v/>
      </c>
      <c r="E83" s="142" t="str">
        <f>IF(ISNA(VLOOKUP($A83+4000,CONFIG!$W$2:$AE$804,4,FALSE)),"",VLOOKUP($A83+4000,CONFIG!$W$2:$AE$804,4,FALSE))</f>
        <v/>
      </c>
      <c r="F83" s="142" t="str">
        <f>IF(ISNA(VLOOKUP($A83+4000,CONFIG!$W$2:$AE$804,5,FALSE)),"",VLOOKUP($A83+4000,CONFIG!$W$2:$AE$804,5,FALSE))</f>
        <v/>
      </c>
      <c r="G83" s="142" t="str">
        <f>IF(ISNA(VLOOKUP($A83+4000,CONFIG!$W$2:$AE$804,6,FALSE)),"",VLOOKUP($A83+4000,CONFIG!$W$2:$AE$804,6,FALSE))</f>
        <v/>
      </c>
      <c r="H83" s="142" t="str">
        <f>IF(ISNA(VLOOKUP($A83+4000,CONFIG!$W$2:$AE$804,7,FALSE)),"",VLOOKUP($A83+4000,CONFIG!$W$2:$AE$804,7,FALSE))</f>
        <v/>
      </c>
      <c r="I83" s="142" t="str">
        <f>IF(ISNA(VLOOKUP($A83+4000,CONFIG!$W$2:$AE$804,8,FALSE)),"",VLOOKUP($A83+4000,CONFIG!$W$2:$AE$804,8,FALSE))</f>
        <v/>
      </c>
      <c r="J83" s="142" t="str">
        <f>IF(ISNA(VLOOKUP($A83+4000,CONFIG!$W$2:$AE$804,9,FALSE)),"",VLOOKUP($A83+4000,CONFIG!$W$2:$AE$804,9,FALSE))</f>
        <v/>
      </c>
    </row>
    <row r="84" spans="1:10" s="117" customFormat="1" ht="19.350000000000001" customHeight="1" x14ac:dyDescent="0.2">
      <c r="A84" s="140">
        <v>77</v>
      </c>
      <c r="B84" s="141"/>
      <c r="C84" s="142">
        <f>IF(ISNA(VLOOKUP($A84+4000,CONFIG!$W$2:$AE$804,2,FALSE)),"",VLOOKUP($A84+4000,CONFIG!$W$2:$AE$804,2,FALSE))</f>
        <v>0</v>
      </c>
      <c r="D84" s="143" t="str">
        <f>IF(ISNA(VLOOKUP($A84+4000,CONFIG!$W$2:$AE$804,3,FALSE)),"",VLOOKUP($A84+4000,CONFIG!$W$2:$AE$804,3,FALSE))</f>
        <v/>
      </c>
      <c r="E84" s="142" t="str">
        <f>IF(ISNA(VLOOKUP($A84+4000,CONFIG!$W$2:$AE$804,4,FALSE)),"",VLOOKUP($A84+4000,CONFIG!$W$2:$AE$804,4,FALSE))</f>
        <v/>
      </c>
      <c r="F84" s="142" t="str">
        <f>IF(ISNA(VLOOKUP($A84+4000,CONFIG!$W$2:$AE$804,5,FALSE)),"",VLOOKUP($A84+4000,CONFIG!$W$2:$AE$804,5,FALSE))</f>
        <v/>
      </c>
      <c r="G84" s="142" t="str">
        <f>IF(ISNA(VLOOKUP($A84+4000,CONFIG!$W$2:$AE$804,6,FALSE)),"",VLOOKUP($A84+4000,CONFIG!$W$2:$AE$804,6,FALSE))</f>
        <v/>
      </c>
      <c r="H84" s="142" t="str">
        <f>IF(ISNA(VLOOKUP($A84+4000,CONFIG!$W$2:$AE$804,7,FALSE)),"",VLOOKUP($A84+4000,CONFIG!$W$2:$AE$804,7,FALSE))</f>
        <v/>
      </c>
      <c r="I84" s="142" t="str">
        <f>IF(ISNA(VLOOKUP($A84+4000,CONFIG!$W$2:$AE$804,8,FALSE)),"",VLOOKUP($A84+4000,CONFIG!$W$2:$AE$804,8,FALSE))</f>
        <v/>
      </c>
      <c r="J84" s="142" t="str">
        <f>IF(ISNA(VLOOKUP($A84+4000,CONFIG!$W$2:$AE$804,9,FALSE)),"",VLOOKUP($A84+4000,CONFIG!$W$2:$AE$804,9,FALSE))</f>
        <v/>
      </c>
    </row>
    <row r="85" spans="1:10" s="117" customFormat="1" ht="19.350000000000001" customHeight="1" x14ac:dyDescent="0.2">
      <c r="A85" s="140">
        <v>78</v>
      </c>
      <c r="B85" s="141"/>
      <c r="C85" s="142">
        <f>IF(ISNA(VLOOKUP($A85+4000,CONFIG!$W$2:$AE$804,2,FALSE)),"",VLOOKUP($A85+4000,CONFIG!$W$2:$AE$804,2,FALSE))</f>
        <v>0</v>
      </c>
      <c r="D85" s="143" t="str">
        <f>IF(ISNA(VLOOKUP($A85+4000,CONFIG!$W$2:$AE$804,3,FALSE)),"",VLOOKUP($A85+4000,CONFIG!$W$2:$AE$804,3,FALSE))</f>
        <v/>
      </c>
      <c r="E85" s="142" t="str">
        <f>IF(ISNA(VLOOKUP($A85+4000,CONFIG!$W$2:$AE$804,4,FALSE)),"",VLOOKUP($A85+4000,CONFIG!$W$2:$AE$804,4,FALSE))</f>
        <v/>
      </c>
      <c r="F85" s="142" t="str">
        <f>IF(ISNA(VLOOKUP($A85+4000,CONFIG!$W$2:$AE$804,5,FALSE)),"",VLOOKUP($A85+4000,CONFIG!$W$2:$AE$804,5,FALSE))</f>
        <v/>
      </c>
      <c r="G85" s="142" t="str">
        <f>IF(ISNA(VLOOKUP($A85+4000,CONFIG!$W$2:$AE$804,6,FALSE)),"",VLOOKUP($A85+4000,CONFIG!$W$2:$AE$804,6,FALSE))</f>
        <v/>
      </c>
      <c r="H85" s="142" t="str">
        <f>IF(ISNA(VLOOKUP($A85+4000,CONFIG!$W$2:$AE$804,7,FALSE)),"",VLOOKUP($A85+4000,CONFIG!$W$2:$AE$804,7,FALSE))</f>
        <v/>
      </c>
      <c r="I85" s="142" t="str">
        <f>IF(ISNA(VLOOKUP($A85+4000,CONFIG!$W$2:$AE$804,8,FALSE)),"",VLOOKUP($A85+4000,CONFIG!$W$2:$AE$804,8,FALSE))</f>
        <v/>
      </c>
      <c r="J85" s="142" t="str">
        <f>IF(ISNA(VLOOKUP($A85+4000,CONFIG!$W$2:$AE$804,9,FALSE)),"",VLOOKUP($A85+4000,CONFIG!$W$2:$AE$804,9,FALSE))</f>
        <v/>
      </c>
    </row>
    <row r="86" spans="1:10" s="117" customFormat="1" ht="19.350000000000001" customHeight="1" x14ac:dyDescent="0.2">
      <c r="A86" s="140">
        <v>79</v>
      </c>
      <c r="B86" s="141"/>
      <c r="C86" s="142">
        <f>IF(ISNA(VLOOKUP($A86+4000,CONFIG!$W$2:$AE$804,2,FALSE)),"",VLOOKUP($A86+4000,CONFIG!$W$2:$AE$804,2,FALSE))</f>
        <v>0</v>
      </c>
      <c r="D86" s="143" t="str">
        <f>IF(ISNA(VLOOKUP($A86+4000,CONFIG!$W$2:$AE$804,3,FALSE)),"",VLOOKUP($A86+4000,CONFIG!$W$2:$AE$804,3,FALSE))</f>
        <v/>
      </c>
      <c r="E86" s="142" t="str">
        <f>IF(ISNA(VLOOKUP($A86+4000,CONFIG!$W$2:$AE$804,4,FALSE)),"",VLOOKUP($A86+4000,CONFIG!$W$2:$AE$804,4,FALSE))</f>
        <v/>
      </c>
      <c r="F86" s="142" t="str">
        <f>IF(ISNA(VLOOKUP($A86+4000,CONFIG!$W$2:$AE$804,5,FALSE)),"",VLOOKUP($A86+4000,CONFIG!$W$2:$AE$804,5,FALSE))</f>
        <v/>
      </c>
      <c r="G86" s="142" t="str">
        <f>IF(ISNA(VLOOKUP($A86+4000,CONFIG!$W$2:$AE$804,6,FALSE)),"",VLOOKUP($A86+4000,CONFIG!$W$2:$AE$804,6,FALSE))</f>
        <v/>
      </c>
      <c r="H86" s="142" t="str">
        <f>IF(ISNA(VLOOKUP($A86+4000,CONFIG!$W$2:$AE$804,7,FALSE)),"",VLOOKUP($A86+4000,CONFIG!$W$2:$AE$804,7,FALSE))</f>
        <v/>
      </c>
      <c r="I86" s="142" t="str">
        <f>IF(ISNA(VLOOKUP($A86+4000,CONFIG!$W$2:$AE$804,8,FALSE)),"",VLOOKUP($A86+4000,CONFIG!$W$2:$AE$804,8,FALSE))</f>
        <v/>
      </c>
      <c r="J86" s="142" t="str">
        <f>IF(ISNA(VLOOKUP($A86+4000,CONFIG!$W$2:$AE$804,9,FALSE)),"",VLOOKUP($A86+4000,CONFIG!$W$2:$AE$804,9,FALSE))</f>
        <v/>
      </c>
    </row>
    <row r="87" spans="1:10" s="117" customFormat="1" ht="19.350000000000001" customHeight="1" x14ac:dyDescent="0.2">
      <c r="A87" s="140">
        <v>80</v>
      </c>
      <c r="B87" s="141"/>
      <c r="C87" s="142">
        <f>IF(ISNA(VLOOKUP($A87+4000,CONFIG!$W$2:$AE$804,2,FALSE)),"",VLOOKUP($A87+4000,CONFIG!$W$2:$AE$804,2,FALSE))</f>
        <v>0</v>
      </c>
      <c r="D87" s="143" t="str">
        <f>IF(ISNA(VLOOKUP($A87+4000,CONFIG!$W$2:$AE$804,3,FALSE)),"",VLOOKUP($A87+4000,CONFIG!$W$2:$AE$804,3,FALSE))</f>
        <v/>
      </c>
      <c r="E87" s="142" t="str">
        <f>IF(ISNA(VLOOKUP($A87+4000,CONFIG!$W$2:$AE$804,4,FALSE)),"",VLOOKUP($A87+4000,CONFIG!$W$2:$AE$804,4,FALSE))</f>
        <v/>
      </c>
      <c r="F87" s="142" t="str">
        <f>IF(ISNA(VLOOKUP($A87+4000,CONFIG!$W$2:$AE$804,5,FALSE)),"",VLOOKUP($A87+4000,CONFIG!$W$2:$AE$804,5,FALSE))</f>
        <v/>
      </c>
      <c r="G87" s="142" t="str">
        <f>IF(ISNA(VLOOKUP($A87+4000,CONFIG!$W$2:$AE$804,6,FALSE)),"",VLOOKUP($A87+4000,CONFIG!$W$2:$AE$804,6,FALSE))</f>
        <v/>
      </c>
      <c r="H87" s="142" t="str">
        <f>IF(ISNA(VLOOKUP($A87+4000,CONFIG!$W$2:$AE$804,7,FALSE)),"",VLOOKUP($A87+4000,CONFIG!$W$2:$AE$804,7,FALSE))</f>
        <v/>
      </c>
      <c r="I87" s="142" t="str">
        <f>IF(ISNA(VLOOKUP($A87+4000,CONFIG!$W$2:$AE$804,8,FALSE)),"",VLOOKUP($A87+4000,CONFIG!$W$2:$AE$804,8,FALSE))</f>
        <v/>
      </c>
      <c r="J87" s="142" t="str">
        <f>IF(ISNA(VLOOKUP($A87+4000,CONFIG!$W$2:$AE$804,9,FALSE)),"",VLOOKUP($A87+4000,CONFIG!$W$2:$AE$804,9,FALSE))</f>
        <v/>
      </c>
    </row>
    <row r="88" spans="1:10" s="117" customFormat="1" ht="19.350000000000001" customHeight="1" x14ac:dyDescent="0.2">
      <c r="A88" s="140">
        <v>81</v>
      </c>
      <c r="B88" s="141"/>
      <c r="C88" s="142">
        <f>IF(ISNA(VLOOKUP($A88+4000,CONFIG!$W$2:$AE$804,2,FALSE)),"",VLOOKUP($A88+4000,CONFIG!$W$2:$AE$804,2,FALSE))</f>
        <v>0</v>
      </c>
      <c r="D88" s="143" t="str">
        <f>IF(ISNA(VLOOKUP($A88+4000,CONFIG!$W$2:$AE$804,3,FALSE)),"",VLOOKUP($A88+4000,CONFIG!$W$2:$AE$804,3,FALSE))</f>
        <v/>
      </c>
      <c r="E88" s="142" t="str">
        <f>IF(ISNA(VLOOKUP($A88+4000,CONFIG!$W$2:$AE$804,4,FALSE)),"",VLOOKUP($A88+4000,CONFIG!$W$2:$AE$804,4,FALSE))</f>
        <v/>
      </c>
      <c r="F88" s="142" t="str">
        <f>IF(ISNA(VLOOKUP($A88+4000,CONFIG!$W$2:$AE$804,5,FALSE)),"",VLOOKUP($A88+4000,CONFIG!$W$2:$AE$804,5,FALSE))</f>
        <v/>
      </c>
      <c r="G88" s="142" t="str">
        <f>IF(ISNA(VLOOKUP($A88+4000,CONFIG!$W$2:$AE$804,6,FALSE)),"",VLOOKUP($A88+4000,CONFIG!$W$2:$AE$804,6,FALSE))</f>
        <v/>
      </c>
      <c r="H88" s="142" t="str">
        <f>IF(ISNA(VLOOKUP($A88+4000,CONFIG!$W$2:$AE$804,7,FALSE)),"",VLOOKUP($A88+4000,CONFIG!$W$2:$AE$804,7,FALSE))</f>
        <v/>
      </c>
      <c r="I88" s="142" t="str">
        <f>IF(ISNA(VLOOKUP($A88+4000,CONFIG!$W$2:$AE$804,8,FALSE)),"",VLOOKUP($A88+4000,CONFIG!$W$2:$AE$804,8,FALSE))</f>
        <v/>
      </c>
      <c r="J88" s="142" t="str">
        <f>IF(ISNA(VLOOKUP($A88+4000,CONFIG!$W$2:$AE$804,9,FALSE)),"",VLOOKUP($A88+4000,CONFIG!$W$2:$AE$804,9,FALSE))</f>
        <v/>
      </c>
    </row>
    <row r="89" spans="1:10" s="117" customFormat="1" ht="19.350000000000001" customHeight="1" x14ac:dyDescent="0.2">
      <c r="A89" s="140">
        <v>82</v>
      </c>
      <c r="B89" s="141"/>
      <c r="C89" s="142">
        <f>IF(ISNA(VLOOKUP($A89+4000,CONFIG!$W$2:$AE$804,2,FALSE)),"",VLOOKUP($A89+4000,CONFIG!$W$2:$AE$804,2,FALSE))</f>
        <v>0</v>
      </c>
      <c r="D89" s="143" t="str">
        <f>IF(ISNA(VLOOKUP($A89+4000,CONFIG!$W$2:$AE$804,3,FALSE)),"",VLOOKUP($A89+4000,CONFIG!$W$2:$AE$804,3,FALSE))</f>
        <v/>
      </c>
      <c r="E89" s="142" t="str">
        <f>IF(ISNA(VLOOKUP($A89+4000,CONFIG!$W$2:$AE$804,4,FALSE)),"",VLOOKUP($A89+4000,CONFIG!$W$2:$AE$804,4,FALSE))</f>
        <v/>
      </c>
      <c r="F89" s="142" t="str">
        <f>IF(ISNA(VLOOKUP($A89+4000,CONFIG!$W$2:$AE$804,5,FALSE)),"",VLOOKUP($A89+4000,CONFIG!$W$2:$AE$804,5,FALSE))</f>
        <v/>
      </c>
      <c r="G89" s="142" t="str">
        <f>IF(ISNA(VLOOKUP($A89+4000,CONFIG!$W$2:$AE$804,6,FALSE)),"",VLOOKUP($A89+4000,CONFIG!$W$2:$AE$804,6,FALSE))</f>
        <v/>
      </c>
      <c r="H89" s="142" t="str">
        <f>IF(ISNA(VLOOKUP($A89+4000,CONFIG!$W$2:$AE$804,7,FALSE)),"",VLOOKUP($A89+4000,CONFIG!$W$2:$AE$804,7,FALSE))</f>
        <v/>
      </c>
      <c r="I89" s="142" t="str">
        <f>IF(ISNA(VLOOKUP($A89+4000,CONFIG!$W$2:$AE$804,8,FALSE)),"",VLOOKUP($A89+4000,CONFIG!$W$2:$AE$804,8,FALSE))</f>
        <v/>
      </c>
      <c r="J89" s="142" t="str">
        <f>IF(ISNA(VLOOKUP($A89+4000,CONFIG!$W$2:$AE$804,9,FALSE)),"",VLOOKUP($A89+4000,CONFIG!$W$2:$AE$804,9,FALSE))</f>
        <v/>
      </c>
    </row>
    <row r="90" spans="1:10" s="117" customFormat="1" ht="19.350000000000001" customHeight="1" x14ac:dyDescent="0.2">
      <c r="A90" s="140">
        <v>83</v>
      </c>
      <c r="B90" s="141"/>
      <c r="C90" s="142">
        <f>IF(ISNA(VLOOKUP($A90+4000,CONFIG!$W$2:$AE$804,2,FALSE)),"",VLOOKUP($A90+4000,CONFIG!$W$2:$AE$804,2,FALSE))</f>
        <v>0</v>
      </c>
      <c r="D90" s="143" t="str">
        <f>IF(ISNA(VLOOKUP($A90+4000,CONFIG!$W$2:$AE$804,3,FALSE)),"",VLOOKUP($A90+4000,CONFIG!$W$2:$AE$804,3,FALSE))</f>
        <v/>
      </c>
      <c r="E90" s="142" t="str">
        <f>IF(ISNA(VLOOKUP($A90+4000,CONFIG!$W$2:$AE$804,4,FALSE)),"",VLOOKUP($A90+4000,CONFIG!$W$2:$AE$804,4,FALSE))</f>
        <v/>
      </c>
      <c r="F90" s="142" t="str">
        <f>IF(ISNA(VLOOKUP($A90+4000,CONFIG!$W$2:$AE$804,5,FALSE)),"",VLOOKUP($A90+4000,CONFIG!$W$2:$AE$804,5,FALSE))</f>
        <v/>
      </c>
      <c r="G90" s="142" t="str">
        <f>IF(ISNA(VLOOKUP($A90+4000,CONFIG!$W$2:$AE$804,6,FALSE)),"",VLOOKUP($A90+4000,CONFIG!$W$2:$AE$804,6,FALSE))</f>
        <v/>
      </c>
      <c r="H90" s="142" t="str">
        <f>IF(ISNA(VLOOKUP($A90+4000,CONFIG!$W$2:$AE$804,7,FALSE)),"",VLOOKUP($A90+4000,CONFIG!$W$2:$AE$804,7,FALSE))</f>
        <v/>
      </c>
      <c r="I90" s="142" t="str">
        <f>IF(ISNA(VLOOKUP($A90+4000,CONFIG!$W$2:$AE$804,8,FALSE)),"",VLOOKUP($A90+4000,CONFIG!$W$2:$AE$804,8,FALSE))</f>
        <v/>
      </c>
      <c r="J90" s="142" t="str">
        <f>IF(ISNA(VLOOKUP($A90+4000,CONFIG!$W$2:$AE$804,9,FALSE)),"",VLOOKUP($A90+4000,CONFIG!$W$2:$AE$804,9,FALSE))</f>
        <v/>
      </c>
    </row>
    <row r="91" spans="1:10" s="117" customFormat="1" ht="19.350000000000001" customHeight="1" x14ac:dyDescent="0.2">
      <c r="A91" s="140">
        <v>84</v>
      </c>
      <c r="B91" s="141"/>
      <c r="C91" s="142">
        <f>IF(ISNA(VLOOKUP($A91+4000,CONFIG!$W$2:$AE$804,2,FALSE)),"",VLOOKUP($A91+4000,CONFIG!$W$2:$AE$804,2,FALSE))</f>
        <v>0</v>
      </c>
      <c r="D91" s="143" t="str">
        <f>IF(ISNA(VLOOKUP($A91+4000,CONFIG!$W$2:$AE$804,3,FALSE)),"",VLOOKUP($A91+4000,CONFIG!$W$2:$AE$804,3,FALSE))</f>
        <v/>
      </c>
      <c r="E91" s="142" t="str">
        <f>IF(ISNA(VLOOKUP($A91+4000,CONFIG!$W$2:$AE$804,4,FALSE)),"",VLOOKUP($A91+4000,CONFIG!$W$2:$AE$804,4,FALSE))</f>
        <v/>
      </c>
      <c r="F91" s="142" t="str">
        <f>IF(ISNA(VLOOKUP($A91+4000,CONFIG!$W$2:$AE$804,5,FALSE)),"",VLOOKUP($A91+4000,CONFIG!$W$2:$AE$804,5,FALSE))</f>
        <v/>
      </c>
      <c r="G91" s="142" t="str">
        <f>IF(ISNA(VLOOKUP($A91+4000,CONFIG!$W$2:$AE$804,6,FALSE)),"",VLOOKUP($A91+4000,CONFIG!$W$2:$AE$804,6,FALSE))</f>
        <v/>
      </c>
      <c r="H91" s="142" t="str">
        <f>IF(ISNA(VLOOKUP($A91+4000,CONFIG!$W$2:$AE$804,7,FALSE)),"",VLOOKUP($A91+4000,CONFIG!$W$2:$AE$804,7,FALSE))</f>
        <v/>
      </c>
      <c r="I91" s="142" t="str">
        <f>IF(ISNA(VLOOKUP($A91+4000,CONFIG!$W$2:$AE$804,8,FALSE)),"",VLOOKUP($A91+4000,CONFIG!$W$2:$AE$804,8,FALSE))</f>
        <v/>
      </c>
      <c r="J91" s="142" t="str">
        <f>IF(ISNA(VLOOKUP($A91+4000,CONFIG!$W$2:$AE$804,9,FALSE)),"",VLOOKUP($A91+4000,CONFIG!$W$2:$AE$804,9,FALSE))</f>
        <v/>
      </c>
    </row>
    <row r="92" spans="1:10" s="117" customFormat="1" ht="19.350000000000001" customHeight="1" x14ac:dyDescent="0.2">
      <c r="A92" s="140">
        <v>85</v>
      </c>
      <c r="B92" s="141"/>
      <c r="C92" s="142">
        <f>IF(ISNA(VLOOKUP($A92+4000,CONFIG!$W$2:$AE$804,2,FALSE)),"",VLOOKUP($A92+4000,CONFIG!$W$2:$AE$804,2,FALSE))</f>
        <v>0</v>
      </c>
      <c r="D92" s="143" t="str">
        <f>IF(ISNA(VLOOKUP($A92+4000,CONFIG!$W$2:$AE$804,3,FALSE)),"",VLOOKUP($A92+4000,CONFIG!$W$2:$AE$804,3,FALSE))</f>
        <v/>
      </c>
      <c r="E92" s="142" t="str">
        <f>IF(ISNA(VLOOKUP($A92+4000,CONFIG!$W$2:$AE$804,4,FALSE)),"",VLOOKUP($A92+4000,CONFIG!$W$2:$AE$804,4,FALSE))</f>
        <v/>
      </c>
      <c r="F92" s="142" t="str">
        <f>IF(ISNA(VLOOKUP($A92+4000,CONFIG!$W$2:$AE$804,5,FALSE)),"",VLOOKUP($A92+4000,CONFIG!$W$2:$AE$804,5,FALSE))</f>
        <v/>
      </c>
      <c r="G92" s="142" t="str">
        <f>IF(ISNA(VLOOKUP($A92+4000,CONFIG!$W$2:$AE$804,6,FALSE)),"",VLOOKUP($A92+4000,CONFIG!$W$2:$AE$804,6,FALSE))</f>
        <v/>
      </c>
      <c r="H92" s="142" t="str">
        <f>IF(ISNA(VLOOKUP($A92+4000,CONFIG!$W$2:$AE$804,7,FALSE)),"",VLOOKUP($A92+4000,CONFIG!$W$2:$AE$804,7,FALSE))</f>
        <v/>
      </c>
      <c r="I92" s="142" t="str">
        <f>IF(ISNA(VLOOKUP($A92+4000,CONFIG!$W$2:$AE$804,8,FALSE)),"",VLOOKUP($A92+4000,CONFIG!$W$2:$AE$804,8,FALSE))</f>
        <v/>
      </c>
      <c r="J92" s="142" t="str">
        <f>IF(ISNA(VLOOKUP($A92+4000,CONFIG!$W$2:$AE$804,9,FALSE)),"",VLOOKUP($A92+4000,CONFIG!$W$2:$AE$804,9,FALSE))</f>
        <v/>
      </c>
    </row>
    <row r="93" spans="1:10" s="117" customFormat="1" ht="19.350000000000001" customHeight="1" x14ac:dyDescent="0.2">
      <c r="A93" s="140">
        <v>86</v>
      </c>
      <c r="B93" s="141"/>
      <c r="C93" s="142">
        <f>IF(ISNA(VLOOKUP($A93+4000,CONFIG!$W$2:$AE$804,2,FALSE)),"",VLOOKUP($A93+4000,CONFIG!$W$2:$AE$804,2,FALSE))</f>
        <v>0</v>
      </c>
      <c r="D93" s="143" t="str">
        <f>IF(ISNA(VLOOKUP($A93+4000,CONFIG!$W$2:$AE$804,3,FALSE)),"",VLOOKUP($A93+4000,CONFIG!$W$2:$AE$804,3,FALSE))</f>
        <v/>
      </c>
      <c r="E93" s="142" t="str">
        <f>IF(ISNA(VLOOKUP($A93+4000,CONFIG!$W$2:$AE$804,4,FALSE)),"",VLOOKUP($A93+4000,CONFIG!$W$2:$AE$804,4,FALSE))</f>
        <v/>
      </c>
      <c r="F93" s="142" t="str">
        <f>IF(ISNA(VLOOKUP($A93+4000,CONFIG!$W$2:$AE$804,5,FALSE)),"",VLOOKUP($A93+4000,CONFIG!$W$2:$AE$804,5,FALSE))</f>
        <v/>
      </c>
      <c r="G93" s="142" t="str">
        <f>IF(ISNA(VLOOKUP($A93+4000,CONFIG!$W$2:$AE$804,6,FALSE)),"",VLOOKUP($A93+4000,CONFIG!$W$2:$AE$804,6,FALSE))</f>
        <v/>
      </c>
      <c r="H93" s="142" t="str">
        <f>IF(ISNA(VLOOKUP($A93+4000,CONFIG!$W$2:$AE$804,7,FALSE)),"",VLOOKUP($A93+4000,CONFIG!$W$2:$AE$804,7,FALSE))</f>
        <v/>
      </c>
      <c r="I93" s="142" t="str">
        <f>IF(ISNA(VLOOKUP($A93+4000,CONFIG!$W$2:$AE$804,8,FALSE)),"",VLOOKUP($A93+4000,CONFIG!$W$2:$AE$804,8,FALSE))</f>
        <v/>
      </c>
      <c r="J93" s="142" t="str">
        <f>IF(ISNA(VLOOKUP($A93+4000,CONFIG!$W$2:$AE$804,9,FALSE)),"",VLOOKUP($A93+4000,CONFIG!$W$2:$AE$804,9,FALSE))</f>
        <v/>
      </c>
    </row>
    <row r="94" spans="1:10" s="117" customFormat="1" ht="19.350000000000001" customHeight="1" x14ac:dyDescent="0.2">
      <c r="A94" s="140">
        <v>87</v>
      </c>
      <c r="B94" s="141"/>
      <c r="C94" s="142">
        <f>IF(ISNA(VLOOKUP($A94+4000,CONFIG!$W$2:$AE$804,2,FALSE)),"",VLOOKUP($A94+4000,CONFIG!$W$2:$AE$804,2,FALSE))</f>
        <v>0</v>
      </c>
      <c r="D94" s="143" t="str">
        <f>IF(ISNA(VLOOKUP($A94+4000,CONFIG!$W$2:$AE$804,3,FALSE)),"",VLOOKUP($A94+4000,CONFIG!$W$2:$AE$804,3,FALSE))</f>
        <v/>
      </c>
      <c r="E94" s="142" t="str">
        <f>IF(ISNA(VLOOKUP($A94+4000,CONFIG!$W$2:$AE$804,4,FALSE)),"",VLOOKUP($A94+4000,CONFIG!$W$2:$AE$804,4,FALSE))</f>
        <v/>
      </c>
      <c r="F94" s="142" t="str">
        <f>IF(ISNA(VLOOKUP($A94+4000,CONFIG!$W$2:$AE$804,5,FALSE)),"",VLOOKUP($A94+4000,CONFIG!$W$2:$AE$804,5,FALSE))</f>
        <v/>
      </c>
      <c r="G94" s="142" t="str">
        <f>IF(ISNA(VLOOKUP($A94+4000,CONFIG!$W$2:$AE$804,6,FALSE)),"",VLOOKUP($A94+4000,CONFIG!$W$2:$AE$804,6,FALSE))</f>
        <v/>
      </c>
      <c r="H94" s="142" t="str">
        <f>IF(ISNA(VLOOKUP($A94+4000,CONFIG!$W$2:$AE$804,7,FALSE)),"",VLOOKUP($A94+4000,CONFIG!$W$2:$AE$804,7,FALSE))</f>
        <v/>
      </c>
      <c r="I94" s="142" t="str">
        <f>IF(ISNA(VLOOKUP($A94+4000,CONFIG!$W$2:$AE$804,8,FALSE)),"",VLOOKUP($A94+4000,CONFIG!$W$2:$AE$804,8,FALSE))</f>
        <v/>
      </c>
      <c r="J94" s="142" t="str">
        <f>IF(ISNA(VLOOKUP($A94+4000,CONFIG!$W$2:$AE$804,9,FALSE)),"",VLOOKUP($A94+4000,CONFIG!$W$2:$AE$804,9,FALSE))</f>
        <v/>
      </c>
    </row>
    <row r="95" spans="1:10" s="117" customFormat="1" ht="19.350000000000001" customHeight="1" x14ac:dyDescent="0.2">
      <c r="A95" s="140">
        <v>88</v>
      </c>
      <c r="B95" s="141"/>
      <c r="C95" s="142">
        <f>IF(ISNA(VLOOKUP($A95+4000,CONFIG!$W$2:$AE$804,2,FALSE)),"",VLOOKUP($A95+4000,CONFIG!$W$2:$AE$804,2,FALSE))</f>
        <v>0</v>
      </c>
      <c r="D95" s="143" t="str">
        <f>IF(ISNA(VLOOKUP($A95+4000,CONFIG!$W$2:$AE$804,3,FALSE)),"",VLOOKUP($A95+4000,CONFIG!$W$2:$AE$804,3,FALSE))</f>
        <v/>
      </c>
      <c r="E95" s="142" t="str">
        <f>IF(ISNA(VLOOKUP($A95+4000,CONFIG!$W$2:$AE$804,4,FALSE)),"",VLOOKUP($A95+4000,CONFIG!$W$2:$AE$804,4,FALSE))</f>
        <v/>
      </c>
      <c r="F95" s="142" t="str">
        <f>IF(ISNA(VLOOKUP($A95+4000,CONFIG!$W$2:$AE$804,5,FALSE)),"",VLOOKUP($A95+4000,CONFIG!$W$2:$AE$804,5,FALSE))</f>
        <v/>
      </c>
      <c r="G95" s="142" t="str">
        <f>IF(ISNA(VLOOKUP($A95+4000,CONFIG!$W$2:$AE$804,6,FALSE)),"",VLOOKUP($A95+4000,CONFIG!$W$2:$AE$804,6,FALSE))</f>
        <v/>
      </c>
      <c r="H95" s="142" t="str">
        <f>IF(ISNA(VLOOKUP($A95+4000,CONFIG!$W$2:$AE$804,7,FALSE)),"",VLOOKUP($A95+4000,CONFIG!$W$2:$AE$804,7,FALSE))</f>
        <v/>
      </c>
      <c r="I95" s="142" t="str">
        <f>IF(ISNA(VLOOKUP($A95+4000,CONFIG!$W$2:$AE$804,8,FALSE)),"",VLOOKUP($A95+4000,CONFIG!$W$2:$AE$804,8,FALSE))</f>
        <v/>
      </c>
      <c r="J95" s="142" t="str">
        <f>IF(ISNA(VLOOKUP($A95+4000,CONFIG!$W$2:$AE$804,9,FALSE)),"",VLOOKUP($A95+4000,CONFIG!$W$2:$AE$804,9,FALSE))</f>
        <v/>
      </c>
    </row>
    <row r="96" spans="1:10" s="117" customFormat="1" ht="19.350000000000001" customHeight="1" x14ac:dyDescent="0.2">
      <c r="A96" s="140">
        <v>89</v>
      </c>
      <c r="B96" s="141"/>
      <c r="C96" s="142">
        <f>IF(ISNA(VLOOKUP($A96+4000,CONFIG!$W$2:$AE$804,2,FALSE)),"",VLOOKUP($A96+4000,CONFIG!$W$2:$AE$804,2,FALSE))</f>
        <v>0</v>
      </c>
      <c r="D96" s="143" t="str">
        <f>IF(ISNA(VLOOKUP($A96+4000,CONFIG!$W$2:$AE$804,3,FALSE)),"",VLOOKUP($A96+4000,CONFIG!$W$2:$AE$804,3,FALSE))</f>
        <v/>
      </c>
      <c r="E96" s="142" t="str">
        <f>IF(ISNA(VLOOKUP($A96+4000,CONFIG!$W$2:$AE$804,4,FALSE)),"",VLOOKUP($A96+4000,CONFIG!$W$2:$AE$804,4,FALSE))</f>
        <v/>
      </c>
      <c r="F96" s="142" t="str">
        <f>IF(ISNA(VLOOKUP($A96+4000,CONFIG!$W$2:$AE$804,5,FALSE)),"",VLOOKUP($A96+4000,CONFIG!$W$2:$AE$804,5,FALSE))</f>
        <v/>
      </c>
      <c r="G96" s="142" t="str">
        <f>IF(ISNA(VLOOKUP($A96+4000,CONFIG!$W$2:$AE$804,6,FALSE)),"",VLOOKUP($A96+4000,CONFIG!$W$2:$AE$804,6,FALSE))</f>
        <v/>
      </c>
      <c r="H96" s="142" t="str">
        <f>IF(ISNA(VLOOKUP($A96+4000,CONFIG!$W$2:$AE$804,7,FALSE)),"",VLOOKUP($A96+4000,CONFIG!$W$2:$AE$804,7,FALSE))</f>
        <v/>
      </c>
      <c r="I96" s="142" t="str">
        <f>IF(ISNA(VLOOKUP($A96+4000,CONFIG!$W$2:$AE$804,8,FALSE)),"",VLOOKUP($A96+4000,CONFIG!$W$2:$AE$804,8,FALSE))</f>
        <v/>
      </c>
      <c r="J96" s="142" t="str">
        <f>IF(ISNA(VLOOKUP($A96+4000,CONFIG!$W$2:$AE$804,9,FALSE)),"",VLOOKUP($A96+4000,CONFIG!$W$2:$AE$804,9,FALSE))</f>
        <v/>
      </c>
    </row>
    <row r="97" spans="1:10" s="117" customFormat="1" ht="19.350000000000001" customHeight="1" x14ac:dyDescent="0.2">
      <c r="A97" s="140">
        <v>90</v>
      </c>
      <c r="B97" s="141"/>
      <c r="C97" s="142">
        <f>IF(ISNA(VLOOKUP($A97+4000,CONFIG!$W$2:$AE$804,2,FALSE)),"",VLOOKUP($A97+4000,CONFIG!$W$2:$AE$804,2,FALSE))</f>
        <v>0</v>
      </c>
      <c r="D97" s="143" t="str">
        <f>IF(ISNA(VLOOKUP($A97+4000,CONFIG!$W$2:$AE$804,3,FALSE)),"",VLOOKUP($A97+4000,CONFIG!$W$2:$AE$804,3,FALSE))</f>
        <v/>
      </c>
      <c r="E97" s="142" t="str">
        <f>IF(ISNA(VLOOKUP($A97+4000,CONFIG!$W$2:$AE$804,4,FALSE)),"",VLOOKUP($A97+4000,CONFIG!$W$2:$AE$804,4,FALSE))</f>
        <v/>
      </c>
      <c r="F97" s="142" t="str">
        <f>IF(ISNA(VLOOKUP($A97+4000,CONFIG!$W$2:$AE$804,5,FALSE)),"",VLOOKUP($A97+4000,CONFIG!$W$2:$AE$804,5,FALSE))</f>
        <v/>
      </c>
      <c r="G97" s="142" t="str">
        <f>IF(ISNA(VLOOKUP($A97+4000,CONFIG!$W$2:$AE$804,6,FALSE)),"",VLOOKUP($A97+4000,CONFIG!$W$2:$AE$804,6,FALSE))</f>
        <v/>
      </c>
      <c r="H97" s="142" t="str">
        <f>IF(ISNA(VLOOKUP($A97+4000,CONFIG!$W$2:$AE$804,7,FALSE)),"",VLOOKUP($A97+4000,CONFIG!$W$2:$AE$804,7,FALSE))</f>
        <v/>
      </c>
      <c r="I97" s="142" t="str">
        <f>IF(ISNA(VLOOKUP($A97+4000,CONFIG!$W$2:$AE$804,8,FALSE)),"",VLOOKUP($A97+4000,CONFIG!$W$2:$AE$804,8,FALSE))</f>
        <v/>
      </c>
      <c r="J97" s="142" t="str">
        <f>IF(ISNA(VLOOKUP($A97+4000,CONFIG!$W$2:$AE$804,9,FALSE)),"",VLOOKUP($A97+4000,CONFIG!$W$2:$AE$804,9,FALSE))</f>
        <v/>
      </c>
    </row>
    <row r="98" spans="1:10" s="117" customFormat="1" ht="19.350000000000001" customHeight="1" x14ac:dyDescent="0.2">
      <c r="A98" s="140">
        <v>91</v>
      </c>
      <c r="B98" s="141"/>
      <c r="C98" s="142">
        <f>IF(ISNA(VLOOKUP($A98+4000,CONFIG!$W$2:$AE$804,2,FALSE)),"",VLOOKUP($A98+4000,CONFIG!$W$2:$AE$804,2,FALSE))</f>
        <v>0</v>
      </c>
      <c r="D98" s="143" t="str">
        <f>IF(ISNA(VLOOKUP($A98+4000,CONFIG!$W$2:$AE$804,3,FALSE)),"",VLOOKUP($A98+4000,CONFIG!$W$2:$AE$804,3,FALSE))</f>
        <v/>
      </c>
      <c r="E98" s="142" t="str">
        <f>IF(ISNA(VLOOKUP($A98+4000,CONFIG!$W$2:$AE$804,4,FALSE)),"",VLOOKUP($A98+4000,CONFIG!$W$2:$AE$804,4,FALSE))</f>
        <v/>
      </c>
      <c r="F98" s="142" t="str">
        <f>IF(ISNA(VLOOKUP($A98+4000,CONFIG!$W$2:$AE$804,5,FALSE)),"",VLOOKUP($A98+4000,CONFIG!$W$2:$AE$804,5,FALSE))</f>
        <v/>
      </c>
      <c r="G98" s="142" t="str">
        <f>IF(ISNA(VLOOKUP($A98+4000,CONFIG!$W$2:$AE$804,6,FALSE)),"",VLOOKUP($A98+4000,CONFIG!$W$2:$AE$804,6,FALSE))</f>
        <v/>
      </c>
      <c r="H98" s="142" t="str">
        <f>IF(ISNA(VLOOKUP($A98+4000,CONFIG!$W$2:$AE$804,7,FALSE)),"",VLOOKUP($A98+4000,CONFIG!$W$2:$AE$804,7,FALSE))</f>
        <v/>
      </c>
      <c r="I98" s="142" t="str">
        <f>IF(ISNA(VLOOKUP($A98+4000,CONFIG!$W$2:$AE$804,8,FALSE)),"",VLOOKUP($A98+4000,CONFIG!$W$2:$AE$804,8,FALSE))</f>
        <v/>
      </c>
      <c r="J98" s="142" t="str">
        <f>IF(ISNA(VLOOKUP($A98+4000,CONFIG!$W$2:$AE$804,9,FALSE)),"",VLOOKUP($A98+4000,CONFIG!$W$2:$AE$804,9,FALSE))</f>
        <v/>
      </c>
    </row>
    <row r="99" spans="1:10" s="117" customFormat="1" ht="19.350000000000001" customHeight="1" x14ac:dyDescent="0.2">
      <c r="A99" s="140">
        <v>92</v>
      </c>
      <c r="B99" s="141"/>
      <c r="C99" s="142">
        <f>IF(ISNA(VLOOKUP($A99+4000,CONFIG!$W$2:$AE$804,2,FALSE)),"",VLOOKUP($A99+4000,CONFIG!$W$2:$AE$804,2,FALSE))</f>
        <v>0</v>
      </c>
      <c r="D99" s="143" t="str">
        <f>IF(ISNA(VLOOKUP($A99+4000,CONFIG!$W$2:$AE$804,3,FALSE)),"",VLOOKUP($A99+4000,CONFIG!$W$2:$AE$804,3,FALSE))</f>
        <v/>
      </c>
      <c r="E99" s="142" t="str">
        <f>IF(ISNA(VLOOKUP($A99+4000,CONFIG!$W$2:$AE$804,4,FALSE)),"",VLOOKUP($A99+4000,CONFIG!$W$2:$AE$804,4,FALSE))</f>
        <v/>
      </c>
      <c r="F99" s="142" t="str">
        <f>IF(ISNA(VLOOKUP($A99+4000,CONFIG!$W$2:$AE$804,5,FALSE)),"",VLOOKUP($A99+4000,CONFIG!$W$2:$AE$804,5,FALSE))</f>
        <v/>
      </c>
      <c r="G99" s="142" t="str">
        <f>IF(ISNA(VLOOKUP($A99+4000,CONFIG!$W$2:$AE$804,6,FALSE)),"",VLOOKUP($A99+4000,CONFIG!$W$2:$AE$804,6,FALSE))</f>
        <v/>
      </c>
      <c r="H99" s="142" t="str">
        <f>IF(ISNA(VLOOKUP($A99+4000,CONFIG!$W$2:$AE$804,7,FALSE)),"",VLOOKUP($A99+4000,CONFIG!$W$2:$AE$804,7,FALSE))</f>
        <v/>
      </c>
      <c r="I99" s="142" t="str">
        <f>IF(ISNA(VLOOKUP($A99+4000,CONFIG!$W$2:$AE$804,8,FALSE)),"",VLOOKUP($A99+4000,CONFIG!$W$2:$AE$804,8,FALSE))</f>
        <v/>
      </c>
      <c r="J99" s="142" t="str">
        <f>IF(ISNA(VLOOKUP($A99+4000,CONFIG!$W$2:$AE$804,9,FALSE)),"",VLOOKUP($A99+4000,CONFIG!$W$2:$AE$804,9,FALSE))</f>
        <v/>
      </c>
    </row>
    <row r="100" spans="1:10" s="117" customFormat="1" ht="19.350000000000001" customHeight="1" x14ac:dyDescent="0.2">
      <c r="A100" s="140">
        <v>93</v>
      </c>
      <c r="B100" s="141"/>
      <c r="C100" s="142">
        <f>IF(ISNA(VLOOKUP($A100+4000,CONFIG!$W$2:$AE$804,2,FALSE)),"",VLOOKUP($A100+4000,CONFIG!$W$2:$AE$804,2,FALSE))</f>
        <v>0</v>
      </c>
      <c r="D100" s="143" t="str">
        <f>IF(ISNA(VLOOKUP($A100+4000,CONFIG!$W$2:$AE$804,3,FALSE)),"",VLOOKUP($A100+4000,CONFIG!$W$2:$AE$804,3,FALSE))</f>
        <v/>
      </c>
      <c r="E100" s="142" t="str">
        <f>IF(ISNA(VLOOKUP($A100+4000,CONFIG!$W$2:$AE$804,4,FALSE)),"",VLOOKUP($A100+4000,CONFIG!$W$2:$AE$804,4,FALSE))</f>
        <v/>
      </c>
      <c r="F100" s="142" t="str">
        <f>IF(ISNA(VLOOKUP($A100+4000,CONFIG!$W$2:$AE$804,5,FALSE)),"",VLOOKUP($A100+4000,CONFIG!$W$2:$AE$804,5,FALSE))</f>
        <v/>
      </c>
      <c r="G100" s="142" t="str">
        <f>IF(ISNA(VLOOKUP($A100+4000,CONFIG!$W$2:$AE$804,6,FALSE)),"",VLOOKUP($A100+4000,CONFIG!$W$2:$AE$804,6,FALSE))</f>
        <v/>
      </c>
      <c r="H100" s="142" t="str">
        <f>IF(ISNA(VLOOKUP($A100+4000,CONFIG!$W$2:$AE$804,7,FALSE)),"",VLOOKUP($A100+4000,CONFIG!$W$2:$AE$804,7,FALSE))</f>
        <v/>
      </c>
      <c r="I100" s="142" t="str">
        <f>IF(ISNA(VLOOKUP($A100+4000,CONFIG!$W$2:$AE$804,8,FALSE)),"",VLOOKUP($A100+4000,CONFIG!$W$2:$AE$804,8,FALSE))</f>
        <v/>
      </c>
      <c r="J100" s="142" t="str">
        <f>IF(ISNA(VLOOKUP($A100+4000,CONFIG!$W$2:$AE$804,9,FALSE)),"",VLOOKUP($A100+4000,CONFIG!$W$2:$AE$804,9,FALSE))</f>
        <v/>
      </c>
    </row>
    <row r="101" spans="1:10" s="117" customFormat="1" ht="19.350000000000001" customHeight="1" x14ac:dyDescent="0.2">
      <c r="A101" s="140">
        <v>94</v>
      </c>
      <c r="B101" s="141"/>
      <c r="C101" s="142">
        <f>IF(ISNA(VLOOKUP($A101+4000,CONFIG!$W$2:$AE$804,2,FALSE)),"",VLOOKUP($A101+4000,CONFIG!$W$2:$AE$804,2,FALSE))</f>
        <v>0</v>
      </c>
      <c r="D101" s="143" t="str">
        <f>IF(ISNA(VLOOKUP($A101+4000,CONFIG!$W$2:$AE$804,3,FALSE)),"",VLOOKUP($A101+4000,CONFIG!$W$2:$AE$804,3,FALSE))</f>
        <v/>
      </c>
      <c r="E101" s="142" t="str">
        <f>IF(ISNA(VLOOKUP($A101+4000,CONFIG!$W$2:$AE$804,4,FALSE)),"",VLOOKUP($A101+4000,CONFIG!$W$2:$AE$804,4,FALSE))</f>
        <v/>
      </c>
      <c r="F101" s="142" t="str">
        <f>IF(ISNA(VLOOKUP($A101+4000,CONFIG!$W$2:$AE$804,5,FALSE)),"",VLOOKUP($A101+4000,CONFIG!$W$2:$AE$804,5,FALSE))</f>
        <v/>
      </c>
      <c r="G101" s="142" t="str">
        <f>IF(ISNA(VLOOKUP($A101+4000,CONFIG!$W$2:$AE$804,6,FALSE)),"",VLOOKUP($A101+4000,CONFIG!$W$2:$AE$804,6,FALSE))</f>
        <v/>
      </c>
      <c r="H101" s="142" t="str">
        <f>IF(ISNA(VLOOKUP($A101+4000,CONFIG!$W$2:$AE$804,7,FALSE)),"",VLOOKUP($A101+4000,CONFIG!$W$2:$AE$804,7,FALSE))</f>
        <v/>
      </c>
      <c r="I101" s="142" t="str">
        <f>IF(ISNA(VLOOKUP($A101+4000,CONFIG!$W$2:$AE$804,8,FALSE)),"",VLOOKUP($A101+4000,CONFIG!$W$2:$AE$804,8,FALSE))</f>
        <v/>
      </c>
      <c r="J101" s="142" t="str">
        <f>IF(ISNA(VLOOKUP($A101+4000,CONFIG!$W$2:$AE$804,9,FALSE)),"",VLOOKUP($A101+4000,CONFIG!$W$2:$AE$804,9,FALSE))</f>
        <v/>
      </c>
    </row>
    <row r="102" spans="1:10" s="117" customFormat="1" ht="19.350000000000001" customHeight="1" x14ac:dyDescent="0.2">
      <c r="A102" s="140">
        <v>95</v>
      </c>
      <c r="B102" s="141"/>
      <c r="C102" s="142">
        <f>IF(ISNA(VLOOKUP($A102+4000,CONFIG!$W$2:$AE$804,2,FALSE)),"",VLOOKUP($A102+4000,CONFIG!$W$2:$AE$804,2,FALSE))</f>
        <v>0</v>
      </c>
      <c r="D102" s="143" t="str">
        <f>IF(ISNA(VLOOKUP($A102+4000,CONFIG!$W$2:$AE$804,3,FALSE)),"",VLOOKUP($A102+4000,CONFIG!$W$2:$AE$804,3,FALSE))</f>
        <v/>
      </c>
      <c r="E102" s="142" t="str">
        <f>IF(ISNA(VLOOKUP($A102+4000,CONFIG!$W$2:$AE$804,4,FALSE)),"",VLOOKUP($A102+4000,CONFIG!$W$2:$AE$804,4,FALSE))</f>
        <v/>
      </c>
      <c r="F102" s="142" t="str">
        <f>IF(ISNA(VLOOKUP($A102+4000,CONFIG!$W$2:$AE$804,5,FALSE)),"",VLOOKUP($A102+4000,CONFIG!$W$2:$AE$804,5,FALSE))</f>
        <v/>
      </c>
      <c r="G102" s="142" t="str">
        <f>IF(ISNA(VLOOKUP($A102+4000,CONFIG!$W$2:$AE$804,6,FALSE)),"",VLOOKUP($A102+4000,CONFIG!$W$2:$AE$804,6,FALSE))</f>
        <v/>
      </c>
      <c r="H102" s="142" t="str">
        <f>IF(ISNA(VLOOKUP($A102+4000,CONFIG!$W$2:$AE$804,7,FALSE)),"",VLOOKUP($A102+4000,CONFIG!$W$2:$AE$804,7,FALSE))</f>
        <v/>
      </c>
      <c r="I102" s="142" t="str">
        <f>IF(ISNA(VLOOKUP($A102+4000,CONFIG!$W$2:$AE$804,8,FALSE)),"",VLOOKUP($A102+4000,CONFIG!$W$2:$AE$804,8,FALSE))</f>
        <v/>
      </c>
      <c r="J102" s="142" t="str">
        <f>IF(ISNA(VLOOKUP($A102+4000,CONFIG!$W$2:$AE$804,9,FALSE)),"",VLOOKUP($A102+4000,CONFIG!$W$2:$AE$804,9,FALSE))</f>
        <v/>
      </c>
    </row>
    <row r="103" spans="1:10" s="117" customFormat="1" ht="19.350000000000001" customHeight="1" x14ac:dyDescent="0.2">
      <c r="A103" s="140">
        <v>96</v>
      </c>
      <c r="B103" s="141"/>
      <c r="C103" s="142">
        <f>IF(ISNA(VLOOKUP($A103+4000,CONFIG!$W$2:$AE$804,2,FALSE)),"",VLOOKUP($A103+4000,CONFIG!$W$2:$AE$804,2,FALSE))</f>
        <v>0</v>
      </c>
      <c r="D103" s="143" t="str">
        <f>IF(ISNA(VLOOKUP($A103+4000,CONFIG!$W$2:$AE$804,3,FALSE)),"",VLOOKUP($A103+4000,CONFIG!$W$2:$AE$804,3,FALSE))</f>
        <v/>
      </c>
      <c r="E103" s="142" t="str">
        <f>IF(ISNA(VLOOKUP($A103+4000,CONFIG!$W$2:$AE$804,4,FALSE)),"",VLOOKUP($A103+4000,CONFIG!$W$2:$AE$804,4,FALSE))</f>
        <v/>
      </c>
      <c r="F103" s="142" t="str">
        <f>IF(ISNA(VLOOKUP($A103+4000,CONFIG!$W$2:$AE$804,5,FALSE)),"",VLOOKUP($A103+4000,CONFIG!$W$2:$AE$804,5,FALSE))</f>
        <v/>
      </c>
      <c r="G103" s="142" t="str">
        <f>IF(ISNA(VLOOKUP($A103+4000,CONFIG!$W$2:$AE$804,6,FALSE)),"",VLOOKUP($A103+4000,CONFIG!$W$2:$AE$804,6,FALSE))</f>
        <v/>
      </c>
      <c r="H103" s="142" t="str">
        <f>IF(ISNA(VLOOKUP($A103+4000,CONFIG!$W$2:$AE$804,7,FALSE)),"",VLOOKUP($A103+4000,CONFIG!$W$2:$AE$804,7,FALSE))</f>
        <v/>
      </c>
      <c r="I103" s="142" t="str">
        <f>IF(ISNA(VLOOKUP($A103+4000,CONFIG!$W$2:$AE$804,8,FALSE)),"",VLOOKUP($A103+4000,CONFIG!$W$2:$AE$804,8,FALSE))</f>
        <v/>
      </c>
      <c r="J103" s="142" t="str">
        <f>IF(ISNA(VLOOKUP($A103+4000,CONFIG!$W$2:$AE$804,9,FALSE)),"",VLOOKUP($A103+4000,CONFIG!$W$2:$AE$804,9,FALSE))</f>
        <v/>
      </c>
    </row>
    <row r="104" spans="1:10" s="117" customFormat="1" ht="19.350000000000001" customHeight="1" x14ac:dyDescent="0.2">
      <c r="A104" s="140">
        <v>97</v>
      </c>
      <c r="B104" s="141"/>
      <c r="C104" s="142">
        <f>IF(ISNA(VLOOKUP($A104+4000,CONFIG!$W$2:$AE$804,2,FALSE)),"",VLOOKUP($A104+4000,CONFIG!$W$2:$AE$804,2,FALSE))</f>
        <v>0</v>
      </c>
      <c r="D104" s="143" t="str">
        <f>IF(ISNA(VLOOKUP($A104+4000,CONFIG!$W$2:$AE$804,3,FALSE)),"",VLOOKUP($A104+4000,CONFIG!$W$2:$AE$804,3,FALSE))</f>
        <v/>
      </c>
      <c r="E104" s="142" t="str">
        <f>IF(ISNA(VLOOKUP($A104+4000,CONFIG!$W$2:$AE$804,4,FALSE)),"",VLOOKUP($A104+4000,CONFIG!$W$2:$AE$804,4,FALSE))</f>
        <v/>
      </c>
      <c r="F104" s="142" t="str">
        <f>IF(ISNA(VLOOKUP($A104+4000,CONFIG!$W$2:$AE$804,5,FALSE)),"",VLOOKUP($A104+4000,CONFIG!$W$2:$AE$804,5,FALSE))</f>
        <v/>
      </c>
      <c r="G104" s="142" t="str">
        <f>IF(ISNA(VLOOKUP($A104+4000,CONFIG!$W$2:$AE$804,6,FALSE)),"",VLOOKUP($A104+4000,CONFIG!$W$2:$AE$804,6,FALSE))</f>
        <v/>
      </c>
      <c r="H104" s="142" t="str">
        <f>IF(ISNA(VLOOKUP($A104+4000,CONFIG!$W$2:$AE$804,7,FALSE)),"",VLOOKUP($A104+4000,CONFIG!$W$2:$AE$804,7,FALSE))</f>
        <v/>
      </c>
      <c r="I104" s="142" t="str">
        <f>IF(ISNA(VLOOKUP($A104+4000,CONFIG!$W$2:$AE$804,8,FALSE)),"",VLOOKUP($A104+4000,CONFIG!$W$2:$AE$804,8,FALSE))</f>
        <v/>
      </c>
      <c r="J104" s="142" t="str">
        <f>IF(ISNA(VLOOKUP($A104+4000,CONFIG!$W$2:$AE$804,9,FALSE)),"",VLOOKUP($A104+4000,CONFIG!$W$2:$AE$804,9,FALSE))</f>
        <v/>
      </c>
    </row>
    <row r="105" spans="1:10" s="117" customFormat="1" ht="19.350000000000001" customHeight="1" x14ac:dyDescent="0.2">
      <c r="A105" s="140">
        <v>98</v>
      </c>
      <c r="B105" s="141"/>
      <c r="C105" s="142">
        <f>IF(ISNA(VLOOKUP($A105+4000,CONFIG!$W$2:$AE$804,2,FALSE)),"",VLOOKUP($A105+4000,CONFIG!$W$2:$AE$804,2,FALSE))</f>
        <v>0</v>
      </c>
      <c r="D105" s="143" t="str">
        <f>IF(ISNA(VLOOKUP($A105+4000,CONFIG!$W$2:$AE$804,3,FALSE)),"",VLOOKUP($A105+4000,CONFIG!$W$2:$AE$804,3,FALSE))</f>
        <v/>
      </c>
      <c r="E105" s="142" t="str">
        <f>IF(ISNA(VLOOKUP($A105+4000,CONFIG!$W$2:$AE$804,4,FALSE)),"",VLOOKUP($A105+4000,CONFIG!$W$2:$AE$804,4,FALSE))</f>
        <v/>
      </c>
      <c r="F105" s="142" t="str">
        <f>IF(ISNA(VLOOKUP($A105+4000,CONFIG!$W$2:$AE$804,5,FALSE)),"",VLOOKUP($A105+4000,CONFIG!$W$2:$AE$804,5,FALSE))</f>
        <v/>
      </c>
      <c r="G105" s="142" t="str">
        <f>IF(ISNA(VLOOKUP($A105+4000,CONFIG!$W$2:$AE$804,6,FALSE)),"",VLOOKUP($A105+4000,CONFIG!$W$2:$AE$804,6,FALSE))</f>
        <v/>
      </c>
      <c r="H105" s="142" t="str">
        <f>IF(ISNA(VLOOKUP($A105+4000,CONFIG!$W$2:$AE$804,7,FALSE)),"",VLOOKUP($A105+4000,CONFIG!$W$2:$AE$804,7,FALSE))</f>
        <v/>
      </c>
      <c r="I105" s="142" t="str">
        <f>IF(ISNA(VLOOKUP($A105+4000,CONFIG!$W$2:$AE$804,8,FALSE)),"",VLOOKUP($A105+4000,CONFIG!$W$2:$AE$804,8,FALSE))</f>
        <v/>
      </c>
      <c r="J105" s="142" t="str">
        <f>IF(ISNA(VLOOKUP($A105+4000,CONFIG!$W$2:$AE$804,9,FALSE)),"",VLOOKUP($A105+4000,CONFIG!$W$2:$AE$804,9,FALSE))</f>
        <v/>
      </c>
    </row>
    <row r="106" spans="1:10" s="117" customFormat="1" ht="19.350000000000001" customHeight="1" x14ac:dyDescent="0.2">
      <c r="A106" s="140">
        <v>99</v>
      </c>
      <c r="B106" s="141"/>
      <c r="C106" s="142">
        <f>IF(ISNA(VLOOKUP($A106+4000,CONFIG!$W$2:$AE$804,2,FALSE)),"",VLOOKUP($A106+4000,CONFIG!$W$2:$AE$804,2,FALSE))</f>
        <v>0</v>
      </c>
      <c r="D106" s="143" t="str">
        <f>IF(ISNA(VLOOKUP($A106+4000,CONFIG!$W$2:$AE$804,3,FALSE)),"",VLOOKUP($A106+4000,CONFIG!$W$2:$AE$804,3,FALSE))</f>
        <v/>
      </c>
      <c r="E106" s="142" t="str">
        <f>IF(ISNA(VLOOKUP($A106+4000,CONFIG!$W$2:$AE$804,4,FALSE)),"",VLOOKUP($A106+4000,CONFIG!$W$2:$AE$804,4,FALSE))</f>
        <v/>
      </c>
      <c r="F106" s="142" t="str">
        <f>IF(ISNA(VLOOKUP($A106+4000,CONFIG!$W$2:$AE$804,5,FALSE)),"",VLOOKUP($A106+4000,CONFIG!$W$2:$AE$804,5,FALSE))</f>
        <v/>
      </c>
      <c r="G106" s="142" t="str">
        <f>IF(ISNA(VLOOKUP($A106+4000,CONFIG!$W$2:$AE$804,6,FALSE)),"",VLOOKUP($A106+4000,CONFIG!$W$2:$AE$804,6,FALSE))</f>
        <v/>
      </c>
      <c r="H106" s="142" t="str">
        <f>IF(ISNA(VLOOKUP($A106+4000,CONFIG!$W$2:$AE$804,7,FALSE)),"",VLOOKUP($A106+4000,CONFIG!$W$2:$AE$804,7,FALSE))</f>
        <v/>
      </c>
      <c r="I106" s="142" t="str">
        <f>IF(ISNA(VLOOKUP($A106+4000,CONFIG!$W$2:$AE$804,8,FALSE)),"",VLOOKUP($A106+4000,CONFIG!$W$2:$AE$804,8,FALSE))</f>
        <v/>
      </c>
      <c r="J106" s="142" t="str">
        <f>IF(ISNA(VLOOKUP($A106+4000,CONFIG!$W$2:$AE$804,9,FALSE)),"",VLOOKUP($A106+4000,CONFIG!$W$2:$AE$804,9,FALSE))</f>
        <v/>
      </c>
    </row>
    <row r="107" spans="1:10" s="117" customFormat="1" ht="19.350000000000001" customHeight="1" x14ac:dyDescent="0.2">
      <c r="A107" s="140">
        <v>100</v>
      </c>
      <c r="B107" s="141"/>
      <c r="C107" s="142">
        <f>IF(ISNA(VLOOKUP($A107+4000,CONFIG!$W$2:$AE$804,2,FALSE)),"",VLOOKUP($A107+4000,CONFIG!$W$2:$AE$804,2,FALSE))</f>
        <v>0</v>
      </c>
      <c r="D107" s="143" t="str">
        <f>IF(ISNA(VLOOKUP($A107+4000,CONFIG!$W$2:$AE$804,3,FALSE)),"",VLOOKUP($A107+4000,CONFIG!$W$2:$AE$804,3,FALSE))</f>
        <v/>
      </c>
      <c r="E107" s="142" t="str">
        <f>IF(ISNA(VLOOKUP($A107+4000,CONFIG!$W$2:$AE$804,4,FALSE)),"",VLOOKUP($A107+4000,CONFIG!$W$2:$AE$804,4,FALSE))</f>
        <v/>
      </c>
      <c r="F107" s="142" t="str">
        <f>IF(ISNA(VLOOKUP($A107+4000,CONFIG!$W$2:$AE$804,5,FALSE)),"",VLOOKUP($A107+4000,CONFIG!$W$2:$AE$804,5,FALSE))</f>
        <v/>
      </c>
      <c r="G107" s="142" t="str">
        <f>IF(ISNA(VLOOKUP($A107+4000,CONFIG!$W$2:$AE$804,6,FALSE)),"",VLOOKUP($A107+4000,CONFIG!$W$2:$AE$804,6,FALSE))</f>
        <v/>
      </c>
      <c r="H107" s="142" t="str">
        <f>IF(ISNA(VLOOKUP($A107+4000,CONFIG!$W$2:$AE$804,7,FALSE)),"",VLOOKUP($A107+4000,CONFIG!$W$2:$AE$804,7,FALSE))</f>
        <v/>
      </c>
      <c r="I107" s="142" t="str">
        <f>IF(ISNA(VLOOKUP($A107+4000,CONFIG!$W$2:$AE$804,8,FALSE)),"",VLOOKUP($A107+4000,CONFIG!$W$2:$AE$804,8,FALSE))</f>
        <v/>
      </c>
      <c r="J107" s="142" t="str">
        <f>IF(ISNA(VLOOKUP($A107+4000,CONFIG!$W$2:$AE$804,9,FALSE)),"",VLOOKUP($A107+4000,CONFIG!$W$2:$AE$804,9,FALSE))</f>
        <v/>
      </c>
    </row>
    <row r="108" spans="1:10" s="117" customFormat="1" ht="19.350000000000001" customHeight="1" x14ac:dyDescent="0.2">
      <c r="A108" s="140">
        <v>101</v>
      </c>
      <c r="B108" s="141"/>
      <c r="C108" s="142">
        <f>IF(ISNA(VLOOKUP($A108+4000,CONFIG!$W$2:$AE$804,2,FALSE)),"",VLOOKUP($A108+4000,CONFIG!$W$2:$AE$804,2,FALSE))</f>
        <v>0</v>
      </c>
      <c r="D108" s="143" t="str">
        <f>IF(ISNA(VLOOKUP($A108+4000,CONFIG!$W$2:$AE$804,3,FALSE)),"",VLOOKUP($A108+4000,CONFIG!$W$2:$AE$804,3,FALSE))</f>
        <v/>
      </c>
      <c r="E108" s="142" t="str">
        <f>IF(ISNA(VLOOKUP($A108+4000,CONFIG!$W$2:$AE$804,4,FALSE)),"",VLOOKUP($A108+4000,CONFIG!$W$2:$AE$804,4,FALSE))</f>
        <v/>
      </c>
      <c r="F108" s="142" t="str">
        <f>IF(ISNA(VLOOKUP($A108+4000,CONFIG!$W$2:$AE$804,5,FALSE)),"",VLOOKUP($A108+4000,CONFIG!$W$2:$AE$804,5,FALSE))</f>
        <v/>
      </c>
      <c r="G108" s="142" t="str">
        <f>IF(ISNA(VLOOKUP($A108+4000,CONFIG!$W$2:$AE$804,6,FALSE)),"",VLOOKUP($A108+4000,CONFIG!$W$2:$AE$804,6,FALSE))</f>
        <v/>
      </c>
      <c r="H108" s="142" t="str">
        <f>IF(ISNA(VLOOKUP($A108+4000,CONFIG!$W$2:$AE$804,7,FALSE)),"",VLOOKUP($A108+4000,CONFIG!$W$2:$AE$804,7,FALSE))</f>
        <v/>
      </c>
      <c r="I108" s="142" t="str">
        <f>IF(ISNA(VLOOKUP($A108+4000,CONFIG!$W$2:$AE$804,8,FALSE)),"",VLOOKUP($A108+4000,CONFIG!$W$2:$AE$804,8,FALSE))</f>
        <v/>
      </c>
      <c r="J108" s="142" t="str">
        <f>IF(ISNA(VLOOKUP($A108+4000,CONFIG!$W$2:$AE$804,9,FALSE)),"",VLOOKUP($A108+4000,CONFIG!$W$2:$AE$804,9,FALSE))</f>
        <v/>
      </c>
    </row>
    <row r="109" spans="1:10" s="117" customFormat="1" ht="19.350000000000001" customHeight="1" x14ac:dyDescent="0.2">
      <c r="A109" s="140">
        <v>102</v>
      </c>
      <c r="B109" s="141"/>
      <c r="C109" s="142">
        <f>IF(ISNA(VLOOKUP($A109+4000,CONFIG!$W$2:$AE$804,2,FALSE)),"",VLOOKUP($A109+4000,CONFIG!$W$2:$AE$804,2,FALSE))</f>
        <v>0</v>
      </c>
      <c r="D109" s="143" t="str">
        <f>IF(ISNA(VLOOKUP($A109+4000,CONFIG!$W$2:$AE$804,3,FALSE)),"",VLOOKUP($A109+4000,CONFIG!$W$2:$AE$804,3,FALSE))</f>
        <v/>
      </c>
      <c r="E109" s="142" t="str">
        <f>IF(ISNA(VLOOKUP($A109+4000,CONFIG!$W$2:$AE$804,4,FALSE)),"",VLOOKUP($A109+4000,CONFIG!$W$2:$AE$804,4,FALSE))</f>
        <v/>
      </c>
      <c r="F109" s="142" t="str">
        <f>IF(ISNA(VLOOKUP($A109+4000,CONFIG!$W$2:$AE$804,5,FALSE)),"",VLOOKUP($A109+4000,CONFIG!$W$2:$AE$804,5,FALSE))</f>
        <v/>
      </c>
      <c r="G109" s="142" t="str">
        <f>IF(ISNA(VLOOKUP($A109+4000,CONFIG!$W$2:$AE$804,6,FALSE)),"",VLOOKUP($A109+4000,CONFIG!$W$2:$AE$804,6,FALSE))</f>
        <v/>
      </c>
      <c r="H109" s="142" t="str">
        <f>IF(ISNA(VLOOKUP($A109+4000,CONFIG!$W$2:$AE$804,7,FALSE)),"",VLOOKUP($A109+4000,CONFIG!$W$2:$AE$804,7,FALSE))</f>
        <v/>
      </c>
      <c r="I109" s="142" t="str">
        <f>IF(ISNA(VLOOKUP($A109+4000,CONFIG!$W$2:$AE$804,8,FALSE)),"",VLOOKUP($A109+4000,CONFIG!$W$2:$AE$804,8,FALSE))</f>
        <v/>
      </c>
      <c r="J109" s="142" t="str">
        <f>IF(ISNA(VLOOKUP($A109+4000,CONFIG!$W$2:$AE$804,9,FALSE)),"",VLOOKUP($A109+4000,CONFIG!$W$2:$AE$804,9,FALSE))</f>
        <v/>
      </c>
    </row>
    <row r="110" spans="1:10" s="117" customFormat="1" ht="19.350000000000001" customHeight="1" x14ac:dyDescent="0.2">
      <c r="A110" s="140">
        <v>103</v>
      </c>
      <c r="B110" s="141"/>
      <c r="C110" s="142">
        <f>IF(ISNA(VLOOKUP($A110+4000,CONFIG!$W$2:$AE$804,2,FALSE)),"",VLOOKUP($A110+4000,CONFIG!$W$2:$AE$804,2,FALSE))</f>
        <v>0</v>
      </c>
      <c r="D110" s="143" t="str">
        <f>IF(ISNA(VLOOKUP($A110+4000,CONFIG!$W$2:$AE$804,3,FALSE)),"",VLOOKUP($A110+4000,CONFIG!$W$2:$AE$804,3,FALSE))</f>
        <v/>
      </c>
      <c r="E110" s="142" t="str">
        <f>IF(ISNA(VLOOKUP($A110+4000,CONFIG!$W$2:$AE$804,4,FALSE)),"",VLOOKUP($A110+4000,CONFIG!$W$2:$AE$804,4,FALSE))</f>
        <v/>
      </c>
      <c r="F110" s="142" t="str">
        <f>IF(ISNA(VLOOKUP($A110+4000,CONFIG!$W$2:$AE$804,5,FALSE)),"",VLOOKUP($A110+4000,CONFIG!$W$2:$AE$804,5,FALSE))</f>
        <v/>
      </c>
      <c r="G110" s="142" t="str">
        <f>IF(ISNA(VLOOKUP($A110+4000,CONFIG!$W$2:$AE$804,6,FALSE)),"",VLOOKUP($A110+4000,CONFIG!$W$2:$AE$804,6,FALSE))</f>
        <v/>
      </c>
      <c r="H110" s="142" t="str">
        <f>IF(ISNA(VLOOKUP($A110+4000,CONFIG!$W$2:$AE$804,7,FALSE)),"",VLOOKUP($A110+4000,CONFIG!$W$2:$AE$804,7,FALSE))</f>
        <v/>
      </c>
      <c r="I110" s="142" t="str">
        <f>IF(ISNA(VLOOKUP($A110+4000,CONFIG!$W$2:$AE$804,8,FALSE)),"",VLOOKUP($A110+4000,CONFIG!$W$2:$AE$804,8,FALSE))</f>
        <v/>
      </c>
      <c r="J110" s="142" t="str">
        <f>IF(ISNA(VLOOKUP($A110+4000,CONFIG!$W$2:$AE$804,9,FALSE)),"",VLOOKUP($A110+4000,CONFIG!$W$2:$AE$804,9,FALSE))</f>
        <v/>
      </c>
    </row>
    <row r="111" spans="1:10" s="117" customFormat="1" ht="19.350000000000001" customHeight="1" x14ac:dyDescent="0.2">
      <c r="A111" s="140">
        <v>104</v>
      </c>
      <c r="B111" s="141"/>
      <c r="C111" s="142">
        <f>IF(ISNA(VLOOKUP($A111+4000,CONFIG!$W$2:$AE$804,2,FALSE)),"",VLOOKUP($A111+4000,CONFIG!$W$2:$AE$804,2,FALSE))</f>
        <v>0</v>
      </c>
      <c r="D111" s="143" t="str">
        <f>IF(ISNA(VLOOKUP($A111+4000,CONFIG!$W$2:$AE$804,3,FALSE)),"",VLOOKUP($A111+4000,CONFIG!$W$2:$AE$804,3,FALSE))</f>
        <v/>
      </c>
      <c r="E111" s="142" t="str">
        <f>IF(ISNA(VLOOKUP($A111+4000,CONFIG!$W$2:$AE$804,4,FALSE)),"",VLOOKUP($A111+4000,CONFIG!$W$2:$AE$804,4,FALSE))</f>
        <v/>
      </c>
      <c r="F111" s="142" t="str">
        <f>IF(ISNA(VLOOKUP($A111+4000,CONFIG!$W$2:$AE$804,5,FALSE)),"",VLOOKUP($A111+4000,CONFIG!$W$2:$AE$804,5,FALSE))</f>
        <v/>
      </c>
      <c r="G111" s="142" t="str">
        <f>IF(ISNA(VLOOKUP($A111+4000,CONFIG!$W$2:$AE$804,6,FALSE)),"",VLOOKUP($A111+4000,CONFIG!$W$2:$AE$804,6,FALSE))</f>
        <v/>
      </c>
      <c r="H111" s="142" t="str">
        <f>IF(ISNA(VLOOKUP($A111+4000,CONFIG!$W$2:$AE$804,7,FALSE)),"",VLOOKUP($A111+4000,CONFIG!$W$2:$AE$804,7,FALSE))</f>
        <v/>
      </c>
      <c r="I111" s="142" t="str">
        <f>IF(ISNA(VLOOKUP($A111+4000,CONFIG!$W$2:$AE$804,8,FALSE)),"",VLOOKUP($A111+4000,CONFIG!$W$2:$AE$804,8,FALSE))</f>
        <v/>
      </c>
      <c r="J111" s="142" t="str">
        <f>IF(ISNA(VLOOKUP($A111+4000,CONFIG!$W$2:$AE$804,9,FALSE)),"",VLOOKUP($A111+4000,CONFIG!$W$2:$AE$804,9,FALSE))</f>
        <v/>
      </c>
    </row>
    <row r="112" spans="1:10" s="117" customFormat="1" ht="19.350000000000001" customHeight="1" x14ac:dyDescent="0.2">
      <c r="A112" s="140">
        <v>105</v>
      </c>
      <c r="B112" s="141"/>
      <c r="C112" s="142">
        <f>IF(ISNA(VLOOKUP($A112+4000,CONFIG!$W$2:$AE$804,2,FALSE)),"",VLOOKUP($A112+4000,CONFIG!$W$2:$AE$804,2,FALSE))</f>
        <v>0</v>
      </c>
      <c r="D112" s="143" t="str">
        <f>IF(ISNA(VLOOKUP($A112+4000,CONFIG!$W$2:$AE$804,3,FALSE)),"",VLOOKUP($A112+4000,CONFIG!$W$2:$AE$804,3,FALSE))</f>
        <v/>
      </c>
      <c r="E112" s="142" t="str">
        <f>IF(ISNA(VLOOKUP($A112+4000,CONFIG!$W$2:$AE$804,4,FALSE)),"",VLOOKUP($A112+4000,CONFIG!$W$2:$AE$804,4,FALSE))</f>
        <v/>
      </c>
      <c r="F112" s="142" t="str">
        <f>IF(ISNA(VLOOKUP($A112+4000,CONFIG!$W$2:$AE$804,5,FALSE)),"",VLOOKUP($A112+4000,CONFIG!$W$2:$AE$804,5,FALSE))</f>
        <v/>
      </c>
      <c r="G112" s="142" t="str">
        <f>IF(ISNA(VLOOKUP($A112+4000,CONFIG!$W$2:$AE$804,6,FALSE)),"",VLOOKUP($A112+4000,CONFIG!$W$2:$AE$804,6,FALSE))</f>
        <v/>
      </c>
      <c r="H112" s="142" t="str">
        <f>IF(ISNA(VLOOKUP($A112+4000,CONFIG!$W$2:$AE$804,7,FALSE)),"",VLOOKUP($A112+4000,CONFIG!$W$2:$AE$804,7,FALSE))</f>
        <v/>
      </c>
      <c r="I112" s="142" t="str">
        <f>IF(ISNA(VLOOKUP($A112+4000,CONFIG!$W$2:$AE$804,8,FALSE)),"",VLOOKUP($A112+4000,CONFIG!$W$2:$AE$804,8,FALSE))</f>
        <v/>
      </c>
      <c r="J112" s="142" t="str">
        <f>IF(ISNA(VLOOKUP($A112+4000,CONFIG!$W$2:$AE$804,9,FALSE)),"",VLOOKUP($A112+4000,CONFIG!$W$2:$AE$804,9,FALSE))</f>
        <v/>
      </c>
    </row>
    <row r="113" spans="1:10" s="117" customFormat="1" ht="19.350000000000001" customHeight="1" x14ac:dyDescent="0.2">
      <c r="A113" s="140">
        <v>106</v>
      </c>
      <c r="B113" s="141"/>
      <c r="C113" s="142">
        <f>IF(ISNA(VLOOKUP($A113+4000,CONFIG!$W$2:$AE$804,2,FALSE)),"",VLOOKUP($A113+4000,CONFIG!$W$2:$AE$804,2,FALSE))</f>
        <v>0</v>
      </c>
      <c r="D113" s="143" t="str">
        <f>IF(ISNA(VLOOKUP($A113+4000,CONFIG!$W$2:$AE$804,3,FALSE)),"",VLOOKUP($A113+4000,CONFIG!$W$2:$AE$804,3,FALSE))</f>
        <v/>
      </c>
      <c r="E113" s="142" t="str">
        <f>IF(ISNA(VLOOKUP($A113+4000,CONFIG!$W$2:$AE$804,4,FALSE)),"",VLOOKUP($A113+4000,CONFIG!$W$2:$AE$804,4,FALSE))</f>
        <v/>
      </c>
      <c r="F113" s="142" t="str">
        <f>IF(ISNA(VLOOKUP($A113+4000,CONFIG!$W$2:$AE$804,5,FALSE)),"",VLOOKUP($A113+4000,CONFIG!$W$2:$AE$804,5,FALSE))</f>
        <v/>
      </c>
      <c r="G113" s="142" t="str">
        <f>IF(ISNA(VLOOKUP($A113+4000,CONFIG!$W$2:$AE$804,6,FALSE)),"",VLOOKUP($A113+4000,CONFIG!$W$2:$AE$804,6,FALSE))</f>
        <v/>
      </c>
      <c r="H113" s="142" t="str">
        <f>IF(ISNA(VLOOKUP($A113+4000,CONFIG!$W$2:$AE$804,7,FALSE)),"",VLOOKUP($A113+4000,CONFIG!$W$2:$AE$804,7,FALSE))</f>
        <v/>
      </c>
      <c r="I113" s="142" t="str">
        <f>IF(ISNA(VLOOKUP($A113+4000,CONFIG!$W$2:$AE$804,8,FALSE)),"",VLOOKUP($A113+4000,CONFIG!$W$2:$AE$804,8,FALSE))</f>
        <v/>
      </c>
      <c r="J113" s="142" t="str">
        <f>IF(ISNA(VLOOKUP($A113+4000,CONFIG!$W$2:$AE$804,9,FALSE)),"",VLOOKUP($A113+4000,CONFIG!$W$2:$AE$804,9,FALSE))</f>
        <v/>
      </c>
    </row>
    <row r="114" spans="1:10" s="117" customFormat="1" ht="19.350000000000001" customHeight="1" x14ac:dyDescent="0.2">
      <c r="A114" s="140">
        <v>107</v>
      </c>
      <c r="B114" s="141"/>
      <c r="C114" s="142">
        <f>IF(ISNA(VLOOKUP($A114+4000,CONFIG!$W$2:$AE$804,2,FALSE)),"",VLOOKUP($A114+4000,CONFIG!$W$2:$AE$804,2,FALSE))</f>
        <v>0</v>
      </c>
      <c r="D114" s="143" t="str">
        <f>IF(ISNA(VLOOKUP($A114+4000,CONFIG!$W$2:$AE$804,3,FALSE)),"",VLOOKUP($A114+4000,CONFIG!$W$2:$AE$804,3,FALSE))</f>
        <v/>
      </c>
      <c r="E114" s="142" t="str">
        <f>IF(ISNA(VLOOKUP($A114+4000,CONFIG!$W$2:$AE$804,4,FALSE)),"",VLOOKUP($A114+4000,CONFIG!$W$2:$AE$804,4,FALSE))</f>
        <v/>
      </c>
      <c r="F114" s="142" t="str">
        <f>IF(ISNA(VLOOKUP($A114+4000,CONFIG!$W$2:$AE$804,5,FALSE)),"",VLOOKUP($A114+4000,CONFIG!$W$2:$AE$804,5,FALSE))</f>
        <v/>
      </c>
      <c r="G114" s="142" t="str">
        <f>IF(ISNA(VLOOKUP($A114+4000,CONFIG!$W$2:$AE$804,6,FALSE)),"",VLOOKUP($A114+4000,CONFIG!$W$2:$AE$804,6,FALSE))</f>
        <v/>
      </c>
      <c r="H114" s="142" t="str">
        <f>IF(ISNA(VLOOKUP($A114+4000,CONFIG!$W$2:$AE$804,7,FALSE)),"",VLOOKUP($A114+4000,CONFIG!$W$2:$AE$804,7,FALSE))</f>
        <v/>
      </c>
      <c r="I114" s="142" t="str">
        <f>IF(ISNA(VLOOKUP($A114+4000,CONFIG!$W$2:$AE$804,8,FALSE)),"",VLOOKUP($A114+4000,CONFIG!$W$2:$AE$804,8,FALSE))</f>
        <v/>
      </c>
      <c r="J114" s="142" t="str">
        <f>IF(ISNA(VLOOKUP($A114+4000,CONFIG!$W$2:$AE$804,9,FALSE)),"",VLOOKUP($A114+4000,CONFIG!$W$2:$AE$804,9,FALSE))</f>
        <v/>
      </c>
    </row>
    <row r="115" spans="1:10" s="117" customFormat="1" ht="19.350000000000001" customHeight="1" x14ac:dyDescent="0.2">
      <c r="A115" s="140">
        <v>108</v>
      </c>
      <c r="B115" s="141"/>
      <c r="C115" s="142">
        <f>IF(ISNA(VLOOKUP($A115+4000,CONFIG!$W$2:$AE$804,2,FALSE)),"",VLOOKUP($A115+4000,CONFIG!$W$2:$AE$804,2,FALSE))</f>
        <v>0</v>
      </c>
      <c r="D115" s="143" t="str">
        <f>IF(ISNA(VLOOKUP($A115+4000,CONFIG!$W$2:$AE$804,3,FALSE)),"",VLOOKUP($A115+4000,CONFIG!$W$2:$AE$804,3,FALSE))</f>
        <v/>
      </c>
      <c r="E115" s="142" t="str">
        <f>IF(ISNA(VLOOKUP($A115+4000,CONFIG!$W$2:$AE$804,4,FALSE)),"",VLOOKUP($A115+4000,CONFIG!$W$2:$AE$804,4,FALSE))</f>
        <v/>
      </c>
      <c r="F115" s="142" t="str">
        <f>IF(ISNA(VLOOKUP($A115+4000,CONFIG!$W$2:$AE$804,5,FALSE)),"",VLOOKUP($A115+4000,CONFIG!$W$2:$AE$804,5,FALSE))</f>
        <v/>
      </c>
      <c r="G115" s="142" t="str">
        <f>IF(ISNA(VLOOKUP($A115+4000,CONFIG!$W$2:$AE$804,6,FALSE)),"",VLOOKUP($A115+4000,CONFIG!$W$2:$AE$804,6,FALSE))</f>
        <v/>
      </c>
      <c r="H115" s="142" t="str">
        <f>IF(ISNA(VLOOKUP($A115+4000,CONFIG!$W$2:$AE$804,7,FALSE)),"",VLOOKUP($A115+4000,CONFIG!$W$2:$AE$804,7,FALSE))</f>
        <v/>
      </c>
      <c r="I115" s="142" t="str">
        <f>IF(ISNA(VLOOKUP($A115+4000,CONFIG!$W$2:$AE$804,8,FALSE)),"",VLOOKUP($A115+4000,CONFIG!$W$2:$AE$804,8,FALSE))</f>
        <v/>
      </c>
      <c r="J115" s="142" t="str">
        <f>IF(ISNA(VLOOKUP($A115+4000,CONFIG!$W$2:$AE$804,9,FALSE)),"",VLOOKUP($A115+4000,CONFIG!$W$2:$AE$804,9,FALSE))</f>
        <v/>
      </c>
    </row>
    <row r="116" spans="1:10" s="117" customFormat="1" ht="19.350000000000001" customHeight="1" x14ac:dyDescent="0.2">
      <c r="A116" s="140">
        <v>109</v>
      </c>
      <c r="B116" s="141"/>
      <c r="C116" s="142">
        <f>IF(ISNA(VLOOKUP($A116+4000,CONFIG!$W$2:$AE$804,2,FALSE)),"",VLOOKUP($A116+4000,CONFIG!$W$2:$AE$804,2,FALSE))</f>
        <v>0</v>
      </c>
      <c r="D116" s="143" t="str">
        <f>IF(ISNA(VLOOKUP($A116+4000,CONFIG!$W$2:$AE$804,3,FALSE)),"",VLOOKUP($A116+4000,CONFIG!$W$2:$AE$804,3,FALSE))</f>
        <v/>
      </c>
      <c r="E116" s="142" t="str">
        <f>IF(ISNA(VLOOKUP($A116+4000,CONFIG!$W$2:$AE$804,4,FALSE)),"",VLOOKUP($A116+4000,CONFIG!$W$2:$AE$804,4,FALSE))</f>
        <v/>
      </c>
      <c r="F116" s="142" t="str">
        <f>IF(ISNA(VLOOKUP($A116+4000,CONFIG!$W$2:$AE$804,5,FALSE)),"",VLOOKUP($A116+4000,CONFIG!$W$2:$AE$804,5,FALSE))</f>
        <v/>
      </c>
      <c r="G116" s="142" t="str">
        <f>IF(ISNA(VLOOKUP($A116+4000,CONFIG!$W$2:$AE$804,6,FALSE)),"",VLOOKUP($A116+4000,CONFIG!$W$2:$AE$804,6,FALSE))</f>
        <v/>
      </c>
      <c r="H116" s="142" t="str">
        <f>IF(ISNA(VLOOKUP($A116+4000,CONFIG!$W$2:$AE$804,7,FALSE)),"",VLOOKUP($A116+4000,CONFIG!$W$2:$AE$804,7,FALSE))</f>
        <v/>
      </c>
      <c r="I116" s="142" t="str">
        <f>IF(ISNA(VLOOKUP($A116+4000,CONFIG!$W$2:$AE$804,8,FALSE)),"",VLOOKUP($A116+4000,CONFIG!$W$2:$AE$804,8,FALSE))</f>
        <v/>
      </c>
      <c r="J116" s="142" t="str">
        <f>IF(ISNA(VLOOKUP($A116+4000,CONFIG!$W$2:$AE$804,9,FALSE)),"",VLOOKUP($A116+4000,CONFIG!$W$2:$AE$804,9,FALSE))</f>
        <v/>
      </c>
    </row>
    <row r="117" spans="1:10" s="117" customFormat="1" ht="19.350000000000001" customHeight="1" x14ac:dyDescent="0.2">
      <c r="A117" s="140">
        <v>110</v>
      </c>
      <c r="B117" s="141"/>
      <c r="C117" s="142">
        <f>IF(ISNA(VLOOKUP($A117+4000,CONFIG!$W$2:$AE$804,2,FALSE)),"",VLOOKUP($A117+4000,CONFIG!$W$2:$AE$804,2,FALSE))</f>
        <v>0</v>
      </c>
      <c r="D117" s="143" t="str">
        <f>IF(ISNA(VLOOKUP($A117+4000,CONFIG!$W$2:$AE$804,3,FALSE)),"",VLOOKUP($A117+4000,CONFIG!$W$2:$AE$804,3,FALSE))</f>
        <v/>
      </c>
      <c r="E117" s="142" t="str">
        <f>IF(ISNA(VLOOKUP($A117+4000,CONFIG!$W$2:$AE$804,4,FALSE)),"",VLOOKUP($A117+4000,CONFIG!$W$2:$AE$804,4,FALSE))</f>
        <v/>
      </c>
      <c r="F117" s="142" t="str">
        <f>IF(ISNA(VLOOKUP($A117+4000,CONFIG!$W$2:$AE$804,5,FALSE)),"",VLOOKUP($A117+4000,CONFIG!$W$2:$AE$804,5,FALSE))</f>
        <v/>
      </c>
      <c r="G117" s="142" t="str">
        <f>IF(ISNA(VLOOKUP($A117+4000,CONFIG!$W$2:$AE$804,6,FALSE)),"",VLOOKUP($A117+4000,CONFIG!$W$2:$AE$804,6,FALSE))</f>
        <v/>
      </c>
      <c r="H117" s="142" t="str">
        <f>IF(ISNA(VLOOKUP($A117+4000,CONFIG!$W$2:$AE$804,7,FALSE)),"",VLOOKUP($A117+4000,CONFIG!$W$2:$AE$804,7,FALSE))</f>
        <v/>
      </c>
      <c r="I117" s="142" t="str">
        <f>IF(ISNA(VLOOKUP($A117+4000,CONFIG!$W$2:$AE$804,8,FALSE)),"",VLOOKUP($A117+4000,CONFIG!$W$2:$AE$804,8,FALSE))</f>
        <v/>
      </c>
      <c r="J117" s="142" t="str">
        <f>IF(ISNA(VLOOKUP($A117+4000,CONFIG!$W$2:$AE$804,9,FALSE)),"",VLOOKUP($A117+4000,CONFIG!$W$2:$AE$804,9,FALSE))</f>
        <v/>
      </c>
    </row>
    <row r="118" spans="1:10" s="117" customFormat="1" ht="19.350000000000001" customHeight="1" x14ac:dyDescent="0.2">
      <c r="A118" s="140">
        <v>111</v>
      </c>
      <c r="B118" s="141"/>
      <c r="C118" s="142">
        <f>IF(ISNA(VLOOKUP($A118+4000,CONFIG!$W$2:$AE$804,2,FALSE)),"",VLOOKUP($A118+4000,CONFIG!$W$2:$AE$804,2,FALSE))</f>
        <v>0</v>
      </c>
      <c r="D118" s="143" t="str">
        <f>IF(ISNA(VLOOKUP($A118+4000,CONFIG!$W$2:$AE$804,3,FALSE)),"",VLOOKUP($A118+4000,CONFIG!$W$2:$AE$804,3,FALSE))</f>
        <v/>
      </c>
      <c r="E118" s="142" t="str">
        <f>IF(ISNA(VLOOKUP($A118+4000,CONFIG!$W$2:$AE$804,4,FALSE)),"",VLOOKUP($A118+4000,CONFIG!$W$2:$AE$804,4,FALSE))</f>
        <v/>
      </c>
      <c r="F118" s="142" t="str">
        <f>IF(ISNA(VLOOKUP($A118+4000,CONFIG!$W$2:$AE$804,5,FALSE)),"",VLOOKUP($A118+4000,CONFIG!$W$2:$AE$804,5,FALSE))</f>
        <v/>
      </c>
      <c r="G118" s="142" t="str">
        <f>IF(ISNA(VLOOKUP($A118+4000,CONFIG!$W$2:$AE$804,6,FALSE)),"",VLOOKUP($A118+4000,CONFIG!$W$2:$AE$804,6,FALSE))</f>
        <v/>
      </c>
      <c r="H118" s="142" t="str">
        <f>IF(ISNA(VLOOKUP($A118+4000,CONFIG!$W$2:$AE$804,7,FALSE)),"",VLOOKUP($A118+4000,CONFIG!$W$2:$AE$804,7,FALSE))</f>
        <v/>
      </c>
      <c r="I118" s="142" t="str">
        <f>IF(ISNA(VLOOKUP($A118+4000,CONFIG!$W$2:$AE$804,8,FALSE)),"",VLOOKUP($A118+4000,CONFIG!$W$2:$AE$804,8,FALSE))</f>
        <v/>
      </c>
      <c r="J118" s="142" t="str">
        <f>IF(ISNA(VLOOKUP($A118+4000,CONFIG!$W$2:$AE$804,9,FALSE)),"",VLOOKUP($A118+4000,CONFIG!$W$2:$AE$804,9,FALSE))</f>
        <v/>
      </c>
    </row>
    <row r="119" spans="1:10" s="117" customFormat="1" ht="19.350000000000001" customHeight="1" x14ac:dyDescent="0.2">
      <c r="A119" s="140">
        <v>112</v>
      </c>
      <c r="B119" s="141"/>
      <c r="C119" s="142">
        <f>IF(ISNA(VLOOKUP($A119+4000,CONFIG!$W$2:$AE$804,2,FALSE)),"",VLOOKUP($A119+4000,CONFIG!$W$2:$AE$804,2,FALSE))</f>
        <v>0</v>
      </c>
      <c r="D119" s="143" t="str">
        <f>IF(ISNA(VLOOKUP($A119+4000,CONFIG!$W$2:$AE$804,3,FALSE)),"",VLOOKUP($A119+4000,CONFIG!$W$2:$AE$804,3,FALSE))</f>
        <v/>
      </c>
      <c r="E119" s="142" t="str">
        <f>IF(ISNA(VLOOKUP($A119+4000,CONFIG!$W$2:$AE$804,4,FALSE)),"",VLOOKUP($A119+4000,CONFIG!$W$2:$AE$804,4,FALSE))</f>
        <v/>
      </c>
      <c r="F119" s="142" t="str">
        <f>IF(ISNA(VLOOKUP($A119+4000,CONFIG!$W$2:$AE$804,5,FALSE)),"",VLOOKUP($A119+4000,CONFIG!$W$2:$AE$804,5,FALSE))</f>
        <v/>
      </c>
      <c r="G119" s="142" t="str">
        <f>IF(ISNA(VLOOKUP($A119+4000,CONFIG!$W$2:$AE$804,6,FALSE)),"",VLOOKUP($A119+4000,CONFIG!$W$2:$AE$804,6,FALSE))</f>
        <v/>
      </c>
      <c r="H119" s="142" t="str">
        <f>IF(ISNA(VLOOKUP($A119+4000,CONFIG!$W$2:$AE$804,7,FALSE)),"",VLOOKUP($A119+4000,CONFIG!$W$2:$AE$804,7,FALSE))</f>
        <v/>
      </c>
      <c r="I119" s="142" t="str">
        <f>IF(ISNA(VLOOKUP($A119+4000,CONFIG!$W$2:$AE$804,8,FALSE)),"",VLOOKUP($A119+4000,CONFIG!$W$2:$AE$804,8,FALSE))</f>
        <v/>
      </c>
      <c r="J119" s="142" t="str">
        <f>IF(ISNA(VLOOKUP($A119+4000,CONFIG!$W$2:$AE$804,9,FALSE)),"",VLOOKUP($A119+4000,CONFIG!$W$2:$AE$804,9,FALSE))</f>
        <v/>
      </c>
    </row>
    <row r="120" spans="1:10" s="117" customFormat="1" ht="19.350000000000001" customHeight="1" x14ac:dyDescent="0.2">
      <c r="A120" s="140">
        <v>113</v>
      </c>
      <c r="B120" s="141"/>
      <c r="C120" s="142">
        <f>IF(ISNA(VLOOKUP($A120+4000,CONFIG!$W$2:$AE$804,2,FALSE)),"",VLOOKUP($A120+4000,CONFIG!$W$2:$AE$804,2,FALSE))</f>
        <v>0</v>
      </c>
      <c r="D120" s="143" t="str">
        <f>IF(ISNA(VLOOKUP($A120+4000,CONFIG!$W$2:$AE$804,3,FALSE)),"",VLOOKUP($A120+4000,CONFIG!$W$2:$AE$804,3,FALSE))</f>
        <v/>
      </c>
      <c r="E120" s="142" t="str">
        <f>IF(ISNA(VLOOKUP($A120+4000,CONFIG!$W$2:$AE$804,4,FALSE)),"",VLOOKUP($A120+4000,CONFIG!$W$2:$AE$804,4,FALSE))</f>
        <v/>
      </c>
      <c r="F120" s="142" t="str">
        <f>IF(ISNA(VLOOKUP($A120+4000,CONFIG!$W$2:$AE$804,5,FALSE)),"",VLOOKUP($A120+4000,CONFIG!$W$2:$AE$804,5,FALSE))</f>
        <v/>
      </c>
      <c r="G120" s="142" t="str">
        <f>IF(ISNA(VLOOKUP($A120+4000,CONFIG!$W$2:$AE$804,6,FALSE)),"",VLOOKUP($A120+4000,CONFIG!$W$2:$AE$804,6,FALSE))</f>
        <v/>
      </c>
      <c r="H120" s="142" t="str">
        <f>IF(ISNA(VLOOKUP($A120+4000,CONFIG!$W$2:$AE$804,7,FALSE)),"",VLOOKUP($A120+4000,CONFIG!$W$2:$AE$804,7,FALSE))</f>
        <v/>
      </c>
      <c r="I120" s="142" t="str">
        <f>IF(ISNA(VLOOKUP($A120+4000,CONFIG!$W$2:$AE$804,8,FALSE)),"",VLOOKUP($A120+4000,CONFIG!$W$2:$AE$804,8,FALSE))</f>
        <v/>
      </c>
      <c r="J120" s="142" t="str">
        <f>IF(ISNA(VLOOKUP($A120+4000,CONFIG!$W$2:$AE$804,9,FALSE)),"",VLOOKUP($A120+4000,CONFIG!$W$2:$AE$804,9,FALSE))</f>
        <v/>
      </c>
    </row>
    <row r="121" spans="1:10" s="117" customFormat="1" ht="19.350000000000001" customHeight="1" x14ac:dyDescent="0.2">
      <c r="A121" s="140">
        <v>114</v>
      </c>
      <c r="B121" s="141"/>
      <c r="C121" s="142">
        <f>IF(ISNA(VLOOKUP($A121+4000,CONFIG!$W$2:$AE$804,2,FALSE)),"",VLOOKUP($A121+4000,CONFIG!$W$2:$AE$804,2,FALSE))</f>
        <v>0</v>
      </c>
      <c r="D121" s="143" t="str">
        <f>IF(ISNA(VLOOKUP($A121+4000,CONFIG!$W$2:$AE$804,3,FALSE)),"",VLOOKUP($A121+4000,CONFIG!$W$2:$AE$804,3,FALSE))</f>
        <v/>
      </c>
      <c r="E121" s="142" t="str">
        <f>IF(ISNA(VLOOKUP($A121+4000,CONFIG!$W$2:$AE$804,4,FALSE)),"",VLOOKUP($A121+4000,CONFIG!$W$2:$AE$804,4,FALSE))</f>
        <v/>
      </c>
      <c r="F121" s="142" t="str">
        <f>IF(ISNA(VLOOKUP($A121+4000,CONFIG!$W$2:$AE$804,5,FALSE)),"",VLOOKUP($A121+4000,CONFIG!$W$2:$AE$804,5,FALSE))</f>
        <v/>
      </c>
      <c r="G121" s="142" t="str">
        <f>IF(ISNA(VLOOKUP($A121+4000,CONFIG!$W$2:$AE$804,6,FALSE)),"",VLOOKUP($A121+4000,CONFIG!$W$2:$AE$804,6,FALSE))</f>
        <v/>
      </c>
      <c r="H121" s="142" t="str">
        <f>IF(ISNA(VLOOKUP($A121+4000,CONFIG!$W$2:$AE$804,7,FALSE)),"",VLOOKUP($A121+4000,CONFIG!$W$2:$AE$804,7,FALSE))</f>
        <v/>
      </c>
      <c r="I121" s="142" t="str">
        <f>IF(ISNA(VLOOKUP($A121+4000,CONFIG!$W$2:$AE$804,8,FALSE)),"",VLOOKUP($A121+4000,CONFIG!$W$2:$AE$804,8,FALSE))</f>
        <v/>
      </c>
      <c r="J121" s="142" t="str">
        <f>IF(ISNA(VLOOKUP($A121+4000,CONFIG!$W$2:$AE$804,9,FALSE)),"",VLOOKUP($A121+4000,CONFIG!$W$2:$AE$804,9,FALSE))</f>
        <v/>
      </c>
    </row>
    <row r="122" spans="1:10" s="117" customFormat="1" ht="19.350000000000001" customHeight="1" x14ac:dyDescent="0.2">
      <c r="A122" s="140">
        <v>115</v>
      </c>
      <c r="B122" s="141"/>
      <c r="C122" s="142">
        <f>IF(ISNA(VLOOKUP($A122+4000,CONFIG!$W$2:$AE$804,2,FALSE)),"",VLOOKUP($A122+4000,CONFIG!$W$2:$AE$804,2,FALSE))</f>
        <v>0</v>
      </c>
      <c r="D122" s="143" t="str">
        <f>IF(ISNA(VLOOKUP($A122+4000,CONFIG!$W$2:$AE$804,3,FALSE)),"",VLOOKUP($A122+4000,CONFIG!$W$2:$AE$804,3,FALSE))</f>
        <v/>
      </c>
      <c r="E122" s="142" t="str">
        <f>IF(ISNA(VLOOKUP($A122+4000,CONFIG!$W$2:$AE$804,4,FALSE)),"",VLOOKUP($A122+4000,CONFIG!$W$2:$AE$804,4,FALSE))</f>
        <v/>
      </c>
      <c r="F122" s="142" t="str">
        <f>IF(ISNA(VLOOKUP($A122+4000,CONFIG!$W$2:$AE$804,5,FALSE)),"",VLOOKUP($A122+4000,CONFIG!$W$2:$AE$804,5,FALSE))</f>
        <v/>
      </c>
      <c r="G122" s="142" t="str">
        <f>IF(ISNA(VLOOKUP($A122+4000,CONFIG!$W$2:$AE$804,6,FALSE)),"",VLOOKUP($A122+4000,CONFIG!$W$2:$AE$804,6,FALSE))</f>
        <v/>
      </c>
      <c r="H122" s="142" t="str">
        <f>IF(ISNA(VLOOKUP($A122+4000,CONFIG!$W$2:$AE$804,7,FALSE)),"",VLOOKUP($A122+4000,CONFIG!$W$2:$AE$804,7,FALSE))</f>
        <v/>
      </c>
      <c r="I122" s="142" t="str">
        <f>IF(ISNA(VLOOKUP($A122+4000,CONFIG!$W$2:$AE$804,8,FALSE)),"",VLOOKUP($A122+4000,CONFIG!$W$2:$AE$804,8,FALSE))</f>
        <v/>
      </c>
      <c r="J122" s="142" t="str">
        <f>IF(ISNA(VLOOKUP($A122+4000,CONFIG!$W$2:$AE$804,9,FALSE)),"",VLOOKUP($A122+4000,CONFIG!$W$2:$AE$804,9,FALSE))</f>
        <v/>
      </c>
    </row>
    <row r="123" spans="1:10" s="117" customFormat="1" ht="19.350000000000001" customHeight="1" x14ac:dyDescent="0.2">
      <c r="A123" s="140">
        <v>116</v>
      </c>
      <c r="B123" s="141"/>
      <c r="C123" s="142">
        <f>IF(ISNA(VLOOKUP($A123+4000,CONFIG!$W$2:$AE$804,2,FALSE)),"",VLOOKUP($A123+4000,CONFIG!$W$2:$AE$804,2,FALSE))</f>
        <v>0</v>
      </c>
      <c r="D123" s="143" t="str">
        <f>IF(ISNA(VLOOKUP($A123+4000,CONFIG!$W$2:$AE$804,3,FALSE)),"",VLOOKUP($A123+4000,CONFIG!$W$2:$AE$804,3,FALSE))</f>
        <v/>
      </c>
      <c r="E123" s="142" t="str">
        <f>IF(ISNA(VLOOKUP($A123+4000,CONFIG!$W$2:$AE$804,4,FALSE)),"",VLOOKUP($A123+4000,CONFIG!$W$2:$AE$804,4,FALSE))</f>
        <v/>
      </c>
      <c r="F123" s="142" t="str">
        <f>IF(ISNA(VLOOKUP($A123+4000,CONFIG!$W$2:$AE$804,5,FALSE)),"",VLOOKUP($A123+4000,CONFIG!$W$2:$AE$804,5,FALSE))</f>
        <v/>
      </c>
      <c r="G123" s="142" t="str">
        <f>IF(ISNA(VLOOKUP($A123+4000,CONFIG!$W$2:$AE$804,6,FALSE)),"",VLOOKUP($A123+4000,CONFIG!$W$2:$AE$804,6,FALSE))</f>
        <v/>
      </c>
      <c r="H123" s="142" t="str">
        <f>IF(ISNA(VLOOKUP($A123+4000,CONFIG!$W$2:$AE$804,7,FALSE)),"",VLOOKUP($A123+4000,CONFIG!$W$2:$AE$804,7,FALSE))</f>
        <v/>
      </c>
      <c r="I123" s="142" t="str">
        <f>IF(ISNA(VLOOKUP($A123+4000,CONFIG!$W$2:$AE$804,8,FALSE)),"",VLOOKUP($A123+4000,CONFIG!$W$2:$AE$804,8,FALSE))</f>
        <v/>
      </c>
      <c r="J123" s="142" t="str">
        <f>IF(ISNA(VLOOKUP($A123+4000,CONFIG!$W$2:$AE$804,9,FALSE)),"",VLOOKUP($A123+4000,CONFIG!$W$2:$AE$804,9,FALSE))</f>
        <v/>
      </c>
    </row>
    <row r="124" spans="1:10" s="117" customFormat="1" ht="19.350000000000001" customHeight="1" x14ac:dyDescent="0.2">
      <c r="A124" s="140">
        <v>117</v>
      </c>
      <c r="B124" s="141"/>
      <c r="C124" s="142">
        <f>IF(ISNA(VLOOKUP($A124+4000,CONFIG!$W$2:$AE$804,2,FALSE)),"",VLOOKUP($A124+4000,CONFIG!$W$2:$AE$804,2,FALSE))</f>
        <v>0</v>
      </c>
      <c r="D124" s="143" t="str">
        <f>IF(ISNA(VLOOKUP($A124+4000,CONFIG!$W$2:$AE$804,3,FALSE)),"",VLOOKUP($A124+4000,CONFIG!$W$2:$AE$804,3,FALSE))</f>
        <v/>
      </c>
      <c r="E124" s="142" t="str">
        <f>IF(ISNA(VLOOKUP($A124+4000,CONFIG!$W$2:$AE$804,4,FALSE)),"",VLOOKUP($A124+4000,CONFIG!$W$2:$AE$804,4,FALSE))</f>
        <v/>
      </c>
      <c r="F124" s="142" t="str">
        <f>IF(ISNA(VLOOKUP($A124+4000,CONFIG!$W$2:$AE$804,5,FALSE)),"",VLOOKUP($A124+4000,CONFIG!$W$2:$AE$804,5,FALSE))</f>
        <v/>
      </c>
      <c r="G124" s="142" t="str">
        <f>IF(ISNA(VLOOKUP($A124+4000,CONFIG!$W$2:$AE$804,6,FALSE)),"",VLOOKUP($A124+4000,CONFIG!$W$2:$AE$804,6,FALSE))</f>
        <v/>
      </c>
      <c r="H124" s="142" t="str">
        <f>IF(ISNA(VLOOKUP($A124+4000,CONFIG!$W$2:$AE$804,7,FALSE)),"",VLOOKUP($A124+4000,CONFIG!$W$2:$AE$804,7,FALSE))</f>
        <v/>
      </c>
      <c r="I124" s="142" t="str">
        <f>IF(ISNA(VLOOKUP($A124+4000,CONFIG!$W$2:$AE$804,8,FALSE)),"",VLOOKUP($A124+4000,CONFIG!$W$2:$AE$804,8,FALSE))</f>
        <v/>
      </c>
      <c r="J124" s="142" t="str">
        <f>IF(ISNA(VLOOKUP($A124+4000,CONFIG!$W$2:$AE$804,9,FALSE)),"",VLOOKUP($A124+4000,CONFIG!$W$2:$AE$804,9,FALSE))</f>
        <v/>
      </c>
    </row>
    <row r="125" spans="1:10" s="117" customFormat="1" ht="19.350000000000001" customHeight="1" x14ac:dyDescent="0.2">
      <c r="A125" s="140">
        <v>118</v>
      </c>
      <c r="B125" s="141"/>
      <c r="C125" s="142">
        <f>IF(ISNA(VLOOKUP($A125+4000,CONFIG!$W$2:$AE$804,2,FALSE)),"",VLOOKUP($A125+4000,CONFIG!$W$2:$AE$804,2,FALSE))</f>
        <v>0</v>
      </c>
      <c r="D125" s="143" t="str">
        <f>IF(ISNA(VLOOKUP($A125+4000,CONFIG!$W$2:$AE$804,3,FALSE)),"",VLOOKUP($A125+4000,CONFIG!$W$2:$AE$804,3,FALSE))</f>
        <v/>
      </c>
      <c r="E125" s="142" t="str">
        <f>IF(ISNA(VLOOKUP($A125+4000,CONFIG!$W$2:$AE$804,4,FALSE)),"",VLOOKUP($A125+4000,CONFIG!$W$2:$AE$804,4,FALSE))</f>
        <v/>
      </c>
      <c r="F125" s="142" t="str">
        <f>IF(ISNA(VLOOKUP($A125+4000,CONFIG!$W$2:$AE$804,5,FALSE)),"",VLOOKUP($A125+4000,CONFIG!$W$2:$AE$804,5,FALSE))</f>
        <v/>
      </c>
      <c r="G125" s="142" t="str">
        <f>IF(ISNA(VLOOKUP($A125+4000,CONFIG!$W$2:$AE$804,6,FALSE)),"",VLOOKUP($A125+4000,CONFIG!$W$2:$AE$804,6,FALSE))</f>
        <v/>
      </c>
      <c r="H125" s="142" t="str">
        <f>IF(ISNA(VLOOKUP($A125+4000,CONFIG!$W$2:$AE$804,7,FALSE)),"",VLOOKUP($A125+4000,CONFIG!$W$2:$AE$804,7,FALSE))</f>
        <v/>
      </c>
      <c r="I125" s="142" t="str">
        <f>IF(ISNA(VLOOKUP($A125+4000,CONFIG!$W$2:$AE$804,8,FALSE)),"",VLOOKUP($A125+4000,CONFIG!$W$2:$AE$804,8,FALSE))</f>
        <v/>
      </c>
      <c r="J125" s="142" t="str">
        <f>IF(ISNA(VLOOKUP($A125+4000,CONFIG!$W$2:$AE$804,9,FALSE)),"",VLOOKUP($A125+4000,CONFIG!$W$2:$AE$804,9,FALSE))</f>
        <v/>
      </c>
    </row>
    <row r="126" spans="1:10" s="117" customFormat="1" ht="19.350000000000001" customHeight="1" x14ac:dyDescent="0.2">
      <c r="A126" s="140">
        <v>119</v>
      </c>
      <c r="B126" s="141"/>
      <c r="C126" s="142">
        <f>IF(ISNA(VLOOKUP($A126+4000,CONFIG!$W$2:$AE$804,2,FALSE)),"",VLOOKUP($A126+4000,CONFIG!$W$2:$AE$804,2,FALSE))</f>
        <v>0</v>
      </c>
      <c r="D126" s="143" t="str">
        <f>IF(ISNA(VLOOKUP($A126+4000,CONFIG!$W$2:$AE$804,3,FALSE)),"",VLOOKUP($A126+4000,CONFIG!$W$2:$AE$804,3,FALSE))</f>
        <v/>
      </c>
      <c r="E126" s="142" t="str">
        <f>IF(ISNA(VLOOKUP($A126+4000,CONFIG!$W$2:$AE$804,4,FALSE)),"",VLOOKUP($A126+4000,CONFIG!$W$2:$AE$804,4,FALSE))</f>
        <v/>
      </c>
      <c r="F126" s="142" t="str">
        <f>IF(ISNA(VLOOKUP($A126+4000,CONFIG!$W$2:$AE$804,5,FALSE)),"",VLOOKUP($A126+4000,CONFIG!$W$2:$AE$804,5,FALSE))</f>
        <v/>
      </c>
      <c r="G126" s="142" t="str">
        <f>IF(ISNA(VLOOKUP($A126+4000,CONFIG!$W$2:$AE$804,6,FALSE)),"",VLOOKUP($A126+4000,CONFIG!$W$2:$AE$804,6,FALSE))</f>
        <v/>
      </c>
      <c r="H126" s="142" t="str">
        <f>IF(ISNA(VLOOKUP($A126+4000,CONFIG!$W$2:$AE$804,7,FALSE)),"",VLOOKUP($A126+4000,CONFIG!$W$2:$AE$804,7,FALSE))</f>
        <v/>
      </c>
      <c r="I126" s="142" t="str">
        <f>IF(ISNA(VLOOKUP($A126+4000,CONFIG!$W$2:$AE$804,8,FALSE)),"",VLOOKUP($A126+4000,CONFIG!$W$2:$AE$804,8,FALSE))</f>
        <v/>
      </c>
      <c r="J126" s="142" t="str">
        <f>IF(ISNA(VLOOKUP($A126+4000,CONFIG!$W$2:$AE$804,9,FALSE)),"",VLOOKUP($A126+4000,CONFIG!$W$2:$AE$804,9,FALSE))</f>
        <v/>
      </c>
    </row>
    <row r="127" spans="1:10" s="117" customFormat="1" ht="19.350000000000001" customHeight="1" x14ac:dyDescent="0.2">
      <c r="A127" s="140">
        <v>120</v>
      </c>
      <c r="B127" s="141"/>
      <c r="C127" s="142">
        <f>IF(ISNA(VLOOKUP($A127+4000,CONFIG!$W$2:$AE$804,2,FALSE)),"",VLOOKUP($A127+4000,CONFIG!$W$2:$AE$804,2,FALSE))</f>
        <v>0</v>
      </c>
      <c r="D127" s="143" t="str">
        <f>IF(ISNA(VLOOKUP($A127+4000,CONFIG!$W$2:$AE$804,3,FALSE)),"",VLOOKUP($A127+4000,CONFIG!$W$2:$AE$804,3,FALSE))</f>
        <v/>
      </c>
      <c r="E127" s="142" t="str">
        <f>IF(ISNA(VLOOKUP($A127+4000,CONFIG!$W$2:$AE$804,4,FALSE)),"",VLOOKUP($A127+4000,CONFIG!$W$2:$AE$804,4,FALSE))</f>
        <v/>
      </c>
      <c r="F127" s="142" t="str">
        <f>IF(ISNA(VLOOKUP($A127+4000,CONFIG!$W$2:$AE$804,5,FALSE)),"",VLOOKUP($A127+4000,CONFIG!$W$2:$AE$804,5,FALSE))</f>
        <v/>
      </c>
      <c r="G127" s="142" t="str">
        <f>IF(ISNA(VLOOKUP($A127+4000,CONFIG!$W$2:$AE$804,6,FALSE)),"",VLOOKUP($A127+4000,CONFIG!$W$2:$AE$804,6,FALSE))</f>
        <v/>
      </c>
      <c r="H127" s="142" t="str">
        <f>IF(ISNA(VLOOKUP($A127+4000,CONFIG!$W$2:$AE$804,7,FALSE)),"",VLOOKUP($A127+4000,CONFIG!$W$2:$AE$804,7,FALSE))</f>
        <v/>
      </c>
      <c r="I127" s="142" t="str">
        <f>IF(ISNA(VLOOKUP($A127+4000,CONFIG!$W$2:$AE$804,8,FALSE)),"",VLOOKUP($A127+4000,CONFIG!$W$2:$AE$804,8,FALSE))</f>
        <v/>
      </c>
      <c r="J127" s="142" t="str">
        <f>IF(ISNA(VLOOKUP($A127+4000,CONFIG!$W$2:$AE$804,9,FALSE)),"",VLOOKUP($A127+4000,CONFIG!$W$2:$AE$804,9,FALSE))</f>
        <v/>
      </c>
    </row>
    <row r="128" spans="1:10" s="117" customFormat="1" ht="19.350000000000001" customHeight="1" x14ac:dyDescent="0.2">
      <c r="A128" s="140">
        <v>121</v>
      </c>
      <c r="B128" s="141"/>
      <c r="C128" s="142">
        <f>IF(ISNA(VLOOKUP($A128+4000,CONFIG!$W$2:$AE$804,2,FALSE)),"",VLOOKUP($A128+4000,CONFIG!$W$2:$AE$804,2,FALSE))</f>
        <v>0</v>
      </c>
      <c r="D128" s="143" t="str">
        <f>IF(ISNA(VLOOKUP($A128+4000,CONFIG!$W$2:$AE$804,3,FALSE)),"",VLOOKUP($A128+4000,CONFIG!$W$2:$AE$804,3,FALSE))</f>
        <v/>
      </c>
      <c r="E128" s="142" t="str">
        <f>IF(ISNA(VLOOKUP($A128+4000,CONFIG!$W$2:$AE$804,4,FALSE)),"",VLOOKUP($A128+4000,CONFIG!$W$2:$AE$804,4,FALSE))</f>
        <v/>
      </c>
      <c r="F128" s="142" t="str">
        <f>IF(ISNA(VLOOKUP($A128+4000,CONFIG!$W$2:$AE$804,5,FALSE)),"",VLOOKUP($A128+4000,CONFIG!$W$2:$AE$804,5,FALSE))</f>
        <v/>
      </c>
      <c r="G128" s="142" t="str">
        <f>IF(ISNA(VLOOKUP($A128+4000,CONFIG!$W$2:$AE$804,6,FALSE)),"",VLOOKUP($A128+4000,CONFIG!$W$2:$AE$804,6,FALSE))</f>
        <v/>
      </c>
      <c r="H128" s="142" t="str">
        <f>IF(ISNA(VLOOKUP($A128+4000,CONFIG!$W$2:$AE$804,7,FALSE)),"",VLOOKUP($A128+4000,CONFIG!$W$2:$AE$804,7,FALSE))</f>
        <v/>
      </c>
      <c r="I128" s="142" t="str">
        <f>IF(ISNA(VLOOKUP($A128+4000,CONFIG!$W$2:$AE$804,8,FALSE)),"",VLOOKUP($A128+4000,CONFIG!$W$2:$AE$804,8,FALSE))</f>
        <v/>
      </c>
      <c r="J128" s="142" t="str">
        <f>IF(ISNA(VLOOKUP($A128+4000,CONFIG!$W$2:$AE$804,9,FALSE)),"",VLOOKUP($A128+4000,CONFIG!$W$2:$AE$804,9,FALSE))</f>
        <v/>
      </c>
    </row>
    <row r="129" spans="1:10" s="117" customFormat="1" ht="19.350000000000001" customHeight="1" x14ac:dyDescent="0.2">
      <c r="A129" s="140">
        <v>122</v>
      </c>
      <c r="B129" s="141"/>
      <c r="C129" s="142">
        <f>IF(ISNA(VLOOKUP($A129+4000,CONFIG!$W$2:$AE$804,2,FALSE)),"",VLOOKUP($A129+4000,CONFIG!$W$2:$AE$804,2,FALSE))</f>
        <v>0</v>
      </c>
      <c r="D129" s="143" t="str">
        <f>IF(ISNA(VLOOKUP($A129+4000,CONFIG!$W$2:$AE$804,3,FALSE)),"",VLOOKUP($A129+4000,CONFIG!$W$2:$AE$804,3,FALSE))</f>
        <v/>
      </c>
      <c r="E129" s="142" t="str">
        <f>IF(ISNA(VLOOKUP($A129+4000,CONFIG!$W$2:$AE$804,4,FALSE)),"",VLOOKUP($A129+4000,CONFIG!$W$2:$AE$804,4,FALSE))</f>
        <v/>
      </c>
      <c r="F129" s="142" t="str">
        <f>IF(ISNA(VLOOKUP($A129+4000,CONFIG!$W$2:$AE$804,5,FALSE)),"",VLOOKUP($A129+4000,CONFIG!$W$2:$AE$804,5,FALSE))</f>
        <v/>
      </c>
      <c r="G129" s="142" t="str">
        <f>IF(ISNA(VLOOKUP($A129+4000,CONFIG!$W$2:$AE$804,6,FALSE)),"",VLOOKUP($A129+4000,CONFIG!$W$2:$AE$804,6,FALSE))</f>
        <v/>
      </c>
      <c r="H129" s="142" t="str">
        <f>IF(ISNA(VLOOKUP($A129+4000,CONFIG!$W$2:$AE$804,7,FALSE)),"",VLOOKUP($A129+4000,CONFIG!$W$2:$AE$804,7,FALSE))</f>
        <v/>
      </c>
      <c r="I129" s="142" t="str">
        <f>IF(ISNA(VLOOKUP($A129+4000,CONFIG!$W$2:$AE$804,8,FALSE)),"",VLOOKUP($A129+4000,CONFIG!$W$2:$AE$804,8,FALSE))</f>
        <v/>
      </c>
      <c r="J129" s="142" t="str">
        <f>IF(ISNA(VLOOKUP($A129+4000,CONFIG!$W$2:$AE$804,9,FALSE)),"",VLOOKUP($A129+4000,CONFIG!$W$2:$AE$804,9,FALSE))</f>
        <v/>
      </c>
    </row>
    <row r="130" spans="1:10" s="117" customFormat="1" ht="19.350000000000001" customHeight="1" x14ac:dyDescent="0.2">
      <c r="A130" s="140">
        <v>123</v>
      </c>
      <c r="B130" s="141"/>
      <c r="C130" s="142">
        <f>IF(ISNA(VLOOKUP($A130+4000,CONFIG!$W$2:$AE$804,2,FALSE)),"",VLOOKUP($A130+4000,CONFIG!$W$2:$AE$804,2,FALSE))</f>
        <v>0</v>
      </c>
      <c r="D130" s="143" t="str">
        <f>IF(ISNA(VLOOKUP($A130+4000,CONFIG!$W$2:$AE$804,3,FALSE)),"",VLOOKUP($A130+4000,CONFIG!$W$2:$AE$804,3,FALSE))</f>
        <v/>
      </c>
      <c r="E130" s="142" t="str">
        <f>IF(ISNA(VLOOKUP($A130+4000,CONFIG!$W$2:$AE$804,4,FALSE)),"",VLOOKUP($A130+4000,CONFIG!$W$2:$AE$804,4,FALSE))</f>
        <v/>
      </c>
      <c r="F130" s="142" t="str">
        <f>IF(ISNA(VLOOKUP($A130+4000,CONFIG!$W$2:$AE$804,5,FALSE)),"",VLOOKUP($A130+4000,CONFIG!$W$2:$AE$804,5,FALSE))</f>
        <v/>
      </c>
      <c r="G130" s="142" t="str">
        <f>IF(ISNA(VLOOKUP($A130+4000,CONFIG!$W$2:$AE$804,6,FALSE)),"",VLOOKUP($A130+4000,CONFIG!$W$2:$AE$804,6,FALSE))</f>
        <v/>
      </c>
      <c r="H130" s="142" t="str">
        <f>IF(ISNA(VLOOKUP($A130+4000,CONFIG!$W$2:$AE$804,7,FALSE)),"",VLOOKUP($A130+4000,CONFIG!$W$2:$AE$804,7,FALSE))</f>
        <v/>
      </c>
      <c r="I130" s="142" t="str">
        <f>IF(ISNA(VLOOKUP($A130+4000,CONFIG!$W$2:$AE$804,8,FALSE)),"",VLOOKUP($A130+4000,CONFIG!$W$2:$AE$804,8,FALSE))</f>
        <v/>
      </c>
      <c r="J130" s="142" t="str">
        <f>IF(ISNA(VLOOKUP($A130+4000,CONFIG!$W$2:$AE$804,9,FALSE)),"",VLOOKUP($A130+4000,CONFIG!$W$2:$AE$804,9,FALSE))</f>
        <v/>
      </c>
    </row>
    <row r="131" spans="1:10" s="117" customFormat="1" ht="19.350000000000001" customHeight="1" x14ac:dyDescent="0.2">
      <c r="A131" s="140">
        <v>124</v>
      </c>
      <c r="B131" s="141"/>
      <c r="C131" s="142">
        <f>IF(ISNA(VLOOKUP($A131+4000,CONFIG!$W$2:$AE$804,2,FALSE)),"",VLOOKUP($A131+4000,CONFIG!$W$2:$AE$804,2,FALSE))</f>
        <v>0</v>
      </c>
      <c r="D131" s="143" t="str">
        <f>IF(ISNA(VLOOKUP($A131+4000,CONFIG!$W$2:$AE$804,3,FALSE)),"",VLOOKUP($A131+4000,CONFIG!$W$2:$AE$804,3,FALSE))</f>
        <v/>
      </c>
      <c r="E131" s="142" t="str">
        <f>IF(ISNA(VLOOKUP($A131+4000,CONFIG!$W$2:$AE$804,4,FALSE)),"",VLOOKUP($A131+4000,CONFIG!$W$2:$AE$804,4,FALSE))</f>
        <v/>
      </c>
      <c r="F131" s="142" t="str">
        <f>IF(ISNA(VLOOKUP($A131+4000,CONFIG!$W$2:$AE$804,5,FALSE)),"",VLOOKUP($A131+4000,CONFIG!$W$2:$AE$804,5,FALSE))</f>
        <v/>
      </c>
      <c r="G131" s="142" t="str">
        <f>IF(ISNA(VLOOKUP($A131+4000,CONFIG!$W$2:$AE$804,6,FALSE)),"",VLOOKUP($A131+4000,CONFIG!$W$2:$AE$804,6,FALSE))</f>
        <v/>
      </c>
      <c r="H131" s="142" t="str">
        <f>IF(ISNA(VLOOKUP($A131+4000,CONFIG!$W$2:$AE$804,7,FALSE)),"",VLOOKUP($A131+4000,CONFIG!$W$2:$AE$804,7,FALSE))</f>
        <v/>
      </c>
      <c r="I131" s="142" t="str">
        <f>IF(ISNA(VLOOKUP($A131+4000,CONFIG!$W$2:$AE$804,8,FALSE)),"",VLOOKUP($A131+4000,CONFIG!$W$2:$AE$804,8,FALSE))</f>
        <v/>
      </c>
      <c r="J131" s="142" t="str">
        <f>IF(ISNA(VLOOKUP($A131+4000,CONFIG!$W$2:$AE$804,9,FALSE)),"",VLOOKUP($A131+4000,CONFIG!$W$2:$AE$804,9,FALSE))</f>
        <v/>
      </c>
    </row>
    <row r="132" spans="1:10" s="117" customFormat="1" ht="19.350000000000001" customHeight="1" x14ac:dyDescent="0.2">
      <c r="A132" s="140">
        <v>125</v>
      </c>
      <c r="B132" s="141"/>
      <c r="C132" s="142">
        <f>IF(ISNA(VLOOKUP($A132+4000,CONFIG!$W$2:$AE$804,2,FALSE)),"",VLOOKUP($A132+4000,CONFIG!$W$2:$AE$804,2,FALSE))</f>
        <v>0</v>
      </c>
      <c r="D132" s="143" t="str">
        <f>IF(ISNA(VLOOKUP($A132+4000,CONFIG!$W$2:$AE$804,3,FALSE)),"",VLOOKUP($A132+4000,CONFIG!$W$2:$AE$804,3,FALSE))</f>
        <v/>
      </c>
      <c r="E132" s="142" t="str">
        <f>IF(ISNA(VLOOKUP($A132+4000,CONFIG!$W$2:$AE$804,4,FALSE)),"",VLOOKUP($A132+4000,CONFIG!$W$2:$AE$804,4,FALSE))</f>
        <v/>
      </c>
      <c r="F132" s="142" t="str">
        <f>IF(ISNA(VLOOKUP($A132+4000,CONFIG!$W$2:$AE$804,5,FALSE)),"",VLOOKUP($A132+4000,CONFIG!$W$2:$AE$804,5,FALSE))</f>
        <v/>
      </c>
      <c r="G132" s="142" t="str">
        <f>IF(ISNA(VLOOKUP($A132+4000,CONFIG!$W$2:$AE$804,6,FALSE)),"",VLOOKUP($A132+4000,CONFIG!$W$2:$AE$804,6,FALSE))</f>
        <v/>
      </c>
      <c r="H132" s="142" t="str">
        <f>IF(ISNA(VLOOKUP($A132+4000,CONFIG!$W$2:$AE$804,7,FALSE)),"",VLOOKUP($A132+4000,CONFIG!$W$2:$AE$804,7,FALSE))</f>
        <v/>
      </c>
      <c r="I132" s="142" t="str">
        <f>IF(ISNA(VLOOKUP($A132+4000,CONFIG!$W$2:$AE$804,8,FALSE)),"",VLOOKUP($A132+4000,CONFIG!$W$2:$AE$804,8,FALSE))</f>
        <v/>
      </c>
      <c r="J132" s="142" t="str">
        <f>IF(ISNA(VLOOKUP($A132+4000,CONFIG!$W$2:$AE$804,9,FALSE)),"",VLOOKUP($A132+4000,CONFIG!$W$2:$AE$804,9,FALSE))</f>
        <v/>
      </c>
    </row>
    <row r="133" spans="1:10" s="117" customFormat="1" ht="19.350000000000001" customHeight="1" x14ac:dyDescent="0.2">
      <c r="A133" s="140">
        <v>126</v>
      </c>
      <c r="B133" s="141"/>
      <c r="C133" s="142">
        <f>IF(ISNA(VLOOKUP($A133+4000,CONFIG!$W$2:$AE$804,2,FALSE)),"",VLOOKUP($A133+4000,CONFIG!$W$2:$AE$804,2,FALSE))</f>
        <v>0</v>
      </c>
      <c r="D133" s="143" t="str">
        <f>IF(ISNA(VLOOKUP($A133+4000,CONFIG!$W$2:$AE$804,3,FALSE)),"",VLOOKUP($A133+4000,CONFIG!$W$2:$AE$804,3,FALSE))</f>
        <v/>
      </c>
      <c r="E133" s="142" t="str">
        <f>IF(ISNA(VLOOKUP($A133+4000,CONFIG!$W$2:$AE$804,4,FALSE)),"",VLOOKUP($A133+4000,CONFIG!$W$2:$AE$804,4,FALSE))</f>
        <v/>
      </c>
      <c r="F133" s="142" t="str">
        <f>IF(ISNA(VLOOKUP($A133+4000,CONFIG!$W$2:$AE$804,5,FALSE)),"",VLOOKUP($A133+4000,CONFIG!$W$2:$AE$804,5,FALSE))</f>
        <v/>
      </c>
      <c r="G133" s="142" t="str">
        <f>IF(ISNA(VLOOKUP($A133+4000,CONFIG!$W$2:$AE$804,6,FALSE)),"",VLOOKUP($A133+4000,CONFIG!$W$2:$AE$804,6,FALSE))</f>
        <v/>
      </c>
      <c r="H133" s="142" t="str">
        <f>IF(ISNA(VLOOKUP($A133+4000,CONFIG!$W$2:$AE$804,7,FALSE)),"",VLOOKUP($A133+4000,CONFIG!$W$2:$AE$804,7,FALSE))</f>
        <v/>
      </c>
      <c r="I133" s="142" t="str">
        <f>IF(ISNA(VLOOKUP($A133+4000,CONFIG!$W$2:$AE$804,8,FALSE)),"",VLOOKUP($A133+4000,CONFIG!$W$2:$AE$804,8,FALSE))</f>
        <v/>
      </c>
      <c r="J133" s="142" t="str">
        <f>IF(ISNA(VLOOKUP($A133+4000,CONFIG!$W$2:$AE$804,9,FALSE)),"",VLOOKUP($A133+4000,CONFIG!$W$2:$AE$804,9,FALSE))</f>
        <v/>
      </c>
    </row>
    <row r="134" spans="1:10" s="117" customFormat="1" ht="19.350000000000001" customHeight="1" x14ac:dyDescent="0.2">
      <c r="A134" s="140">
        <v>127</v>
      </c>
      <c r="B134" s="141"/>
      <c r="C134" s="142">
        <f>IF(ISNA(VLOOKUP($A134+4000,CONFIG!$W$2:$AE$804,2,FALSE)),"",VLOOKUP($A134+4000,CONFIG!$W$2:$AE$804,2,FALSE))</f>
        <v>0</v>
      </c>
      <c r="D134" s="143" t="str">
        <f>IF(ISNA(VLOOKUP($A134+4000,CONFIG!$W$2:$AE$804,3,FALSE)),"",VLOOKUP($A134+4000,CONFIG!$W$2:$AE$804,3,FALSE))</f>
        <v/>
      </c>
      <c r="E134" s="142" t="str">
        <f>IF(ISNA(VLOOKUP($A134+4000,CONFIG!$W$2:$AE$804,4,FALSE)),"",VLOOKUP($A134+4000,CONFIG!$W$2:$AE$804,4,FALSE))</f>
        <v/>
      </c>
      <c r="F134" s="142" t="str">
        <f>IF(ISNA(VLOOKUP($A134+4000,CONFIG!$W$2:$AE$804,5,FALSE)),"",VLOOKUP($A134+4000,CONFIG!$W$2:$AE$804,5,FALSE))</f>
        <v/>
      </c>
      <c r="G134" s="142" t="str">
        <f>IF(ISNA(VLOOKUP($A134+4000,CONFIG!$W$2:$AE$804,6,FALSE)),"",VLOOKUP($A134+4000,CONFIG!$W$2:$AE$804,6,FALSE))</f>
        <v/>
      </c>
      <c r="H134" s="142" t="str">
        <f>IF(ISNA(VLOOKUP($A134+4000,CONFIG!$W$2:$AE$804,7,FALSE)),"",VLOOKUP($A134+4000,CONFIG!$W$2:$AE$804,7,FALSE))</f>
        <v/>
      </c>
      <c r="I134" s="142" t="str">
        <f>IF(ISNA(VLOOKUP($A134+4000,CONFIG!$W$2:$AE$804,8,FALSE)),"",VLOOKUP($A134+4000,CONFIG!$W$2:$AE$804,8,FALSE))</f>
        <v/>
      </c>
      <c r="J134" s="142" t="str">
        <f>IF(ISNA(VLOOKUP($A134+4000,CONFIG!$W$2:$AE$804,9,FALSE)),"",VLOOKUP($A134+4000,CONFIG!$W$2:$AE$804,9,FALSE))</f>
        <v/>
      </c>
    </row>
    <row r="135" spans="1:10" s="117" customFormat="1" ht="19.350000000000001" customHeight="1" x14ac:dyDescent="0.2">
      <c r="A135" s="140">
        <v>128</v>
      </c>
      <c r="B135" s="141"/>
      <c r="C135" s="142">
        <f>IF(ISNA(VLOOKUP($A135+4000,CONFIG!$W$2:$AE$804,2,FALSE)),"",VLOOKUP($A135+4000,CONFIG!$W$2:$AE$804,2,FALSE))</f>
        <v>0</v>
      </c>
      <c r="D135" s="143" t="str">
        <f>IF(ISNA(VLOOKUP($A135+4000,CONFIG!$W$2:$AE$804,3,FALSE)),"",VLOOKUP($A135+4000,CONFIG!$W$2:$AE$804,3,FALSE))</f>
        <v/>
      </c>
      <c r="E135" s="142" t="str">
        <f>IF(ISNA(VLOOKUP($A135+4000,CONFIG!$W$2:$AE$804,4,FALSE)),"",VLOOKUP($A135+4000,CONFIG!$W$2:$AE$804,4,FALSE))</f>
        <v/>
      </c>
      <c r="F135" s="142" t="str">
        <f>IF(ISNA(VLOOKUP($A135+4000,CONFIG!$W$2:$AE$804,5,FALSE)),"",VLOOKUP($A135+4000,CONFIG!$W$2:$AE$804,5,FALSE))</f>
        <v/>
      </c>
      <c r="G135" s="142" t="str">
        <f>IF(ISNA(VLOOKUP($A135+4000,CONFIG!$W$2:$AE$804,6,FALSE)),"",VLOOKUP($A135+4000,CONFIG!$W$2:$AE$804,6,FALSE))</f>
        <v/>
      </c>
      <c r="H135" s="142" t="str">
        <f>IF(ISNA(VLOOKUP($A135+4000,CONFIG!$W$2:$AE$804,7,FALSE)),"",VLOOKUP($A135+4000,CONFIG!$W$2:$AE$804,7,FALSE))</f>
        <v/>
      </c>
      <c r="I135" s="142" t="str">
        <f>IF(ISNA(VLOOKUP($A135+4000,CONFIG!$W$2:$AE$804,8,FALSE)),"",VLOOKUP($A135+4000,CONFIG!$W$2:$AE$804,8,FALSE))</f>
        <v/>
      </c>
      <c r="J135" s="142" t="str">
        <f>IF(ISNA(VLOOKUP($A135+4000,CONFIG!$W$2:$AE$804,9,FALSE)),"",VLOOKUP($A135+4000,CONFIG!$W$2:$AE$804,9,FALSE))</f>
        <v/>
      </c>
    </row>
    <row r="136" spans="1:10" s="117" customFormat="1" ht="19.350000000000001" customHeight="1" x14ac:dyDescent="0.2">
      <c r="A136" s="140">
        <v>129</v>
      </c>
      <c r="B136" s="141"/>
      <c r="C136" s="142">
        <f>IF(ISNA(VLOOKUP($A136+4000,CONFIG!$W$2:$AE$804,2,FALSE)),"",VLOOKUP($A136+4000,CONFIG!$W$2:$AE$804,2,FALSE))</f>
        <v>0</v>
      </c>
      <c r="D136" s="143" t="str">
        <f>IF(ISNA(VLOOKUP($A136+4000,CONFIG!$W$2:$AE$804,3,FALSE)),"",VLOOKUP($A136+4000,CONFIG!$W$2:$AE$804,3,FALSE))</f>
        <v/>
      </c>
      <c r="E136" s="142" t="str">
        <f>IF(ISNA(VLOOKUP($A136+4000,CONFIG!$W$2:$AE$804,4,FALSE)),"",VLOOKUP($A136+4000,CONFIG!$W$2:$AE$804,4,FALSE))</f>
        <v/>
      </c>
      <c r="F136" s="142" t="str">
        <f>IF(ISNA(VLOOKUP($A136+4000,CONFIG!$W$2:$AE$804,5,FALSE)),"",VLOOKUP($A136+4000,CONFIG!$W$2:$AE$804,5,FALSE))</f>
        <v/>
      </c>
      <c r="G136" s="142" t="str">
        <f>IF(ISNA(VLOOKUP($A136+4000,CONFIG!$W$2:$AE$804,6,FALSE)),"",VLOOKUP($A136+4000,CONFIG!$W$2:$AE$804,6,FALSE))</f>
        <v/>
      </c>
      <c r="H136" s="142" t="str">
        <f>IF(ISNA(VLOOKUP($A136+4000,CONFIG!$W$2:$AE$804,7,FALSE)),"",VLOOKUP($A136+4000,CONFIG!$W$2:$AE$804,7,FALSE))</f>
        <v/>
      </c>
      <c r="I136" s="142" t="str">
        <f>IF(ISNA(VLOOKUP($A136+4000,CONFIG!$W$2:$AE$804,8,FALSE)),"",VLOOKUP($A136+4000,CONFIG!$W$2:$AE$804,8,FALSE))</f>
        <v/>
      </c>
      <c r="J136" s="142" t="str">
        <f>IF(ISNA(VLOOKUP($A136+4000,CONFIG!$W$2:$AE$804,9,FALSE)),"",VLOOKUP($A136+4000,CONFIG!$W$2:$AE$804,9,FALSE))</f>
        <v/>
      </c>
    </row>
    <row r="137" spans="1:10" s="117" customFormat="1" ht="19.350000000000001" customHeight="1" x14ac:dyDescent="0.2">
      <c r="A137" s="140">
        <v>130</v>
      </c>
      <c r="B137" s="141"/>
      <c r="C137" s="142">
        <f>IF(ISNA(VLOOKUP($A137+4000,CONFIG!$W$2:$AE$804,2,FALSE)),"",VLOOKUP($A137+4000,CONFIG!$W$2:$AE$804,2,FALSE))</f>
        <v>0</v>
      </c>
      <c r="D137" s="143" t="str">
        <f>IF(ISNA(VLOOKUP($A137+4000,CONFIG!$W$2:$AE$804,3,FALSE)),"",VLOOKUP($A137+4000,CONFIG!$W$2:$AE$804,3,FALSE))</f>
        <v/>
      </c>
      <c r="E137" s="142" t="str">
        <f>IF(ISNA(VLOOKUP($A137+4000,CONFIG!$W$2:$AE$804,4,FALSE)),"",VLOOKUP($A137+4000,CONFIG!$W$2:$AE$804,4,FALSE))</f>
        <v/>
      </c>
      <c r="F137" s="142" t="str">
        <f>IF(ISNA(VLOOKUP($A137+4000,CONFIG!$W$2:$AE$804,5,FALSE)),"",VLOOKUP($A137+4000,CONFIG!$W$2:$AE$804,5,FALSE))</f>
        <v/>
      </c>
      <c r="G137" s="142" t="str">
        <f>IF(ISNA(VLOOKUP($A137+4000,CONFIG!$W$2:$AE$804,6,FALSE)),"",VLOOKUP($A137+4000,CONFIG!$W$2:$AE$804,6,FALSE))</f>
        <v/>
      </c>
      <c r="H137" s="142" t="str">
        <f>IF(ISNA(VLOOKUP($A137+4000,CONFIG!$W$2:$AE$804,7,FALSE)),"",VLOOKUP($A137+4000,CONFIG!$W$2:$AE$804,7,FALSE))</f>
        <v/>
      </c>
      <c r="I137" s="142" t="str">
        <f>IF(ISNA(VLOOKUP($A137+4000,CONFIG!$W$2:$AE$804,8,FALSE)),"",VLOOKUP($A137+4000,CONFIG!$W$2:$AE$804,8,FALSE))</f>
        <v/>
      </c>
      <c r="J137" s="142" t="str">
        <f>IF(ISNA(VLOOKUP($A137+4000,CONFIG!$W$2:$AE$804,9,FALSE)),"",VLOOKUP($A137+4000,CONFIG!$W$2:$AE$804,9,FALSE))</f>
        <v/>
      </c>
    </row>
    <row r="138" spans="1:10" s="117" customFormat="1" ht="19.350000000000001" customHeight="1" x14ac:dyDescent="0.2">
      <c r="A138" s="140">
        <v>131</v>
      </c>
      <c r="B138" s="141"/>
      <c r="C138" s="142">
        <f>IF(ISNA(VLOOKUP($A138+4000,CONFIG!$W$2:$AE$804,2,FALSE)),"",VLOOKUP($A138+4000,CONFIG!$W$2:$AE$804,2,FALSE))</f>
        <v>0</v>
      </c>
      <c r="D138" s="143" t="str">
        <f>IF(ISNA(VLOOKUP($A138+4000,CONFIG!$W$2:$AE$804,3,FALSE)),"",VLOOKUP($A138+4000,CONFIG!$W$2:$AE$804,3,FALSE))</f>
        <v/>
      </c>
      <c r="E138" s="142" t="str">
        <f>IF(ISNA(VLOOKUP($A138+4000,CONFIG!$W$2:$AE$804,4,FALSE)),"",VLOOKUP($A138+4000,CONFIG!$W$2:$AE$804,4,FALSE))</f>
        <v/>
      </c>
      <c r="F138" s="142" t="str">
        <f>IF(ISNA(VLOOKUP($A138+4000,CONFIG!$W$2:$AE$804,5,FALSE)),"",VLOOKUP($A138+4000,CONFIG!$W$2:$AE$804,5,FALSE))</f>
        <v/>
      </c>
      <c r="G138" s="142" t="str">
        <f>IF(ISNA(VLOOKUP($A138+4000,CONFIG!$W$2:$AE$804,6,FALSE)),"",VLOOKUP($A138+4000,CONFIG!$W$2:$AE$804,6,FALSE))</f>
        <v/>
      </c>
      <c r="H138" s="142" t="str">
        <f>IF(ISNA(VLOOKUP($A138+4000,CONFIG!$W$2:$AE$804,7,FALSE)),"",VLOOKUP($A138+4000,CONFIG!$W$2:$AE$804,7,FALSE))</f>
        <v/>
      </c>
      <c r="I138" s="142" t="str">
        <f>IF(ISNA(VLOOKUP($A138+4000,CONFIG!$W$2:$AE$804,8,FALSE)),"",VLOOKUP($A138+4000,CONFIG!$W$2:$AE$804,8,FALSE))</f>
        <v/>
      </c>
      <c r="J138" s="142" t="str">
        <f>IF(ISNA(VLOOKUP($A138+4000,CONFIG!$W$2:$AE$804,9,FALSE)),"",VLOOKUP($A138+4000,CONFIG!$W$2:$AE$804,9,FALSE))</f>
        <v/>
      </c>
    </row>
    <row r="139" spans="1:10" s="117" customFormat="1" ht="19.350000000000001" customHeight="1" x14ac:dyDescent="0.2">
      <c r="A139" s="140">
        <v>132</v>
      </c>
      <c r="B139" s="141"/>
      <c r="C139" s="142">
        <f>IF(ISNA(VLOOKUP($A139+4000,CONFIG!$W$2:$AE$804,2,FALSE)),"",VLOOKUP($A139+4000,CONFIG!$W$2:$AE$804,2,FALSE))</f>
        <v>0</v>
      </c>
      <c r="D139" s="143" t="str">
        <f>IF(ISNA(VLOOKUP($A139+4000,CONFIG!$W$2:$AE$804,3,FALSE)),"",VLOOKUP($A139+4000,CONFIG!$W$2:$AE$804,3,FALSE))</f>
        <v/>
      </c>
      <c r="E139" s="142" t="str">
        <f>IF(ISNA(VLOOKUP($A139+4000,CONFIG!$W$2:$AE$804,4,FALSE)),"",VLOOKUP($A139+4000,CONFIG!$W$2:$AE$804,4,FALSE))</f>
        <v/>
      </c>
      <c r="F139" s="142" t="str">
        <f>IF(ISNA(VLOOKUP($A139+4000,CONFIG!$W$2:$AE$804,5,FALSE)),"",VLOOKUP($A139+4000,CONFIG!$W$2:$AE$804,5,FALSE))</f>
        <v/>
      </c>
      <c r="G139" s="142" t="str">
        <f>IF(ISNA(VLOOKUP($A139+4000,CONFIG!$W$2:$AE$804,6,FALSE)),"",VLOOKUP($A139+4000,CONFIG!$W$2:$AE$804,6,FALSE))</f>
        <v/>
      </c>
      <c r="H139" s="142" t="str">
        <f>IF(ISNA(VLOOKUP($A139+4000,CONFIG!$W$2:$AE$804,7,FALSE)),"",VLOOKUP($A139+4000,CONFIG!$W$2:$AE$804,7,FALSE))</f>
        <v/>
      </c>
      <c r="I139" s="142" t="str">
        <f>IF(ISNA(VLOOKUP($A139+4000,CONFIG!$W$2:$AE$804,8,FALSE)),"",VLOOKUP($A139+4000,CONFIG!$W$2:$AE$804,8,FALSE))</f>
        <v/>
      </c>
      <c r="J139" s="142" t="str">
        <f>IF(ISNA(VLOOKUP($A139+4000,CONFIG!$W$2:$AE$804,9,FALSE)),"",VLOOKUP($A139+4000,CONFIG!$W$2:$AE$804,9,FALSE))</f>
        <v/>
      </c>
    </row>
    <row r="140" spans="1:10" s="117" customFormat="1" ht="19.350000000000001" customHeight="1" x14ac:dyDescent="0.2">
      <c r="A140" s="140">
        <v>133</v>
      </c>
      <c r="B140" s="141"/>
      <c r="C140" s="142">
        <f>IF(ISNA(VLOOKUP($A140+4000,CONFIG!$W$2:$AE$804,2,FALSE)),"",VLOOKUP($A140+4000,CONFIG!$W$2:$AE$804,2,FALSE))</f>
        <v>0</v>
      </c>
      <c r="D140" s="143" t="str">
        <f>IF(ISNA(VLOOKUP($A140+4000,CONFIG!$W$2:$AE$804,3,FALSE)),"",VLOOKUP($A140+4000,CONFIG!$W$2:$AE$804,3,FALSE))</f>
        <v/>
      </c>
      <c r="E140" s="142" t="str">
        <f>IF(ISNA(VLOOKUP($A140+4000,CONFIG!$W$2:$AE$804,4,FALSE)),"",VLOOKUP($A140+4000,CONFIG!$W$2:$AE$804,4,FALSE))</f>
        <v/>
      </c>
      <c r="F140" s="142" t="str">
        <f>IF(ISNA(VLOOKUP($A140+4000,CONFIG!$W$2:$AE$804,5,FALSE)),"",VLOOKUP($A140+4000,CONFIG!$W$2:$AE$804,5,FALSE))</f>
        <v/>
      </c>
      <c r="G140" s="142" t="str">
        <f>IF(ISNA(VLOOKUP($A140+4000,CONFIG!$W$2:$AE$804,6,FALSE)),"",VLOOKUP($A140+4000,CONFIG!$W$2:$AE$804,6,FALSE))</f>
        <v/>
      </c>
      <c r="H140" s="142" t="str">
        <f>IF(ISNA(VLOOKUP($A140+4000,CONFIG!$W$2:$AE$804,7,FALSE)),"",VLOOKUP($A140+4000,CONFIG!$W$2:$AE$804,7,FALSE))</f>
        <v/>
      </c>
      <c r="I140" s="142" t="str">
        <f>IF(ISNA(VLOOKUP($A140+4000,CONFIG!$W$2:$AE$804,8,FALSE)),"",VLOOKUP($A140+4000,CONFIG!$W$2:$AE$804,8,FALSE))</f>
        <v/>
      </c>
      <c r="J140" s="142" t="str">
        <f>IF(ISNA(VLOOKUP($A140+4000,CONFIG!$W$2:$AE$804,9,FALSE)),"",VLOOKUP($A140+4000,CONFIG!$W$2:$AE$804,9,FALSE))</f>
        <v/>
      </c>
    </row>
    <row r="141" spans="1:10" s="117" customFormat="1" ht="19.350000000000001" customHeight="1" x14ac:dyDescent="0.2">
      <c r="A141" s="140">
        <v>134</v>
      </c>
      <c r="B141" s="141"/>
      <c r="C141" s="142">
        <f>IF(ISNA(VLOOKUP($A141+4000,CONFIG!$W$2:$AE$804,2,FALSE)),"",VLOOKUP($A141+4000,CONFIG!$W$2:$AE$804,2,FALSE))</f>
        <v>0</v>
      </c>
      <c r="D141" s="143" t="str">
        <f>IF(ISNA(VLOOKUP($A141+4000,CONFIG!$W$2:$AE$804,3,FALSE)),"",VLOOKUP($A141+4000,CONFIG!$W$2:$AE$804,3,FALSE))</f>
        <v/>
      </c>
      <c r="E141" s="142" t="str">
        <f>IF(ISNA(VLOOKUP($A141+4000,CONFIG!$W$2:$AE$804,4,FALSE)),"",VLOOKUP($A141+4000,CONFIG!$W$2:$AE$804,4,FALSE))</f>
        <v/>
      </c>
      <c r="F141" s="142" t="str">
        <f>IF(ISNA(VLOOKUP($A141+4000,CONFIG!$W$2:$AE$804,5,FALSE)),"",VLOOKUP($A141+4000,CONFIG!$W$2:$AE$804,5,FALSE))</f>
        <v/>
      </c>
      <c r="G141" s="142" t="str">
        <f>IF(ISNA(VLOOKUP($A141+4000,CONFIG!$W$2:$AE$804,6,FALSE)),"",VLOOKUP($A141+4000,CONFIG!$W$2:$AE$804,6,FALSE))</f>
        <v/>
      </c>
      <c r="H141" s="142" t="str">
        <f>IF(ISNA(VLOOKUP($A141+4000,CONFIG!$W$2:$AE$804,7,FALSE)),"",VLOOKUP($A141+4000,CONFIG!$W$2:$AE$804,7,FALSE))</f>
        <v/>
      </c>
      <c r="I141" s="142" t="str">
        <f>IF(ISNA(VLOOKUP($A141+4000,CONFIG!$W$2:$AE$804,8,FALSE)),"",VLOOKUP($A141+4000,CONFIG!$W$2:$AE$804,8,FALSE))</f>
        <v/>
      </c>
      <c r="J141" s="142" t="str">
        <f>IF(ISNA(VLOOKUP($A141+4000,CONFIG!$W$2:$AE$804,9,FALSE)),"",VLOOKUP($A141+4000,CONFIG!$W$2:$AE$804,9,FALSE))</f>
        <v/>
      </c>
    </row>
    <row r="142" spans="1:10" s="117" customFormat="1" ht="19.350000000000001" customHeight="1" x14ac:dyDescent="0.2">
      <c r="A142" s="140">
        <v>135</v>
      </c>
      <c r="B142" s="141"/>
      <c r="C142" s="142">
        <f>IF(ISNA(VLOOKUP($A142+4000,CONFIG!$W$2:$AE$804,2,FALSE)),"",VLOOKUP($A142+4000,CONFIG!$W$2:$AE$804,2,FALSE))</f>
        <v>0</v>
      </c>
      <c r="D142" s="143" t="str">
        <f>IF(ISNA(VLOOKUP($A142+4000,CONFIG!$W$2:$AE$804,3,FALSE)),"",VLOOKUP($A142+4000,CONFIG!$W$2:$AE$804,3,FALSE))</f>
        <v/>
      </c>
      <c r="E142" s="142" t="str">
        <f>IF(ISNA(VLOOKUP($A142+4000,CONFIG!$W$2:$AE$804,4,FALSE)),"",VLOOKUP($A142+4000,CONFIG!$W$2:$AE$804,4,FALSE))</f>
        <v/>
      </c>
      <c r="F142" s="142" t="str">
        <f>IF(ISNA(VLOOKUP($A142+4000,CONFIG!$W$2:$AE$804,5,FALSE)),"",VLOOKUP($A142+4000,CONFIG!$W$2:$AE$804,5,FALSE))</f>
        <v/>
      </c>
      <c r="G142" s="142" t="str">
        <f>IF(ISNA(VLOOKUP($A142+4000,CONFIG!$W$2:$AE$804,6,FALSE)),"",VLOOKUP($A142+4000,CONFIG!$W$2:$AE$804,6,FALSE))</f>
        <v/>
      </c>
      <c r="H142" s="142" t="str">
        <f>IF(ISNA(VLOOKUP($A142+4000,CONFIG!$W$2:$AE$804,7,FALSE)),"",VLOOKUP($A142+4000,CONFIG!$W$2:$AE$804,7,FALSE))</f>
        <v/>
      </c>
      <c r="I142" s="142" t="str">
        <f>IF(ISNA(VLOOKUP($A142+4000,CONFIG!$W$2:$AE$804,8,FALSE)),"",VLOOKUP($A142+4000,CONFIG!$W$2:$AE$804,8,FALSE))</f>
        <v/>
      </c>
      <c r="J142" s="142" t="str">
        <f>IF(ISNA(VLOOKUP($A142+4000,CONFIG!$W$2:$AE$804,9,FALSE)),"",VLOOKUP($A142+4000,CONFIG!$W$2:$AE$804,9,FALSE))</f>
        <v/>
      </c>
    </row>
    <row r="143" spans="1:10" s="117" customFormat="1" ht="19.350000000000001" customHeight="1" x14ac:dyDescent="0.2">
      <c r="A143" s="140">
        <v>136</v>
      </c>
      <c r="B143" s="141"/>
      <c r="C143" s="142">
        <f>IF(ISNA(VLOOKUP($A143+4000,CONFIG!$W$2:$AE$804,2,FALSE)),"",VLOOKUP($A143+4000,CONFIG!$W$2:$AE$804,2,FALSE))</f>
        <v>0</v>
      </c>
      <c r="D143" s="143" t="str">
        <f>IF(ISNA(VLOOKUP($A143+4000,CONFIG!$W$2:$AE$804,3,FALSE)),"",VLOOKUP($A143+4000,CONFIG!$W$2:$AE$804,3,FALSE))</f>
        <v/>
      </c>
      <c r="E143" s="142" t="str">
        <f>IF(ISNA(VLOOKUP($A143+4000,CONFIG!$W$2:$AE$804,4,FALSE)),"",VLOOKUP($A143+4000,CONFIG!$W$2:$AE$804,4,FALSE))</f>
        <v/>
      </c>
      <c r="F143" s="142" t="str">
        <f>IF(ISNA(VLOOKUP($A143+4000,CONFIG!$W$2:$AE$804,5,FALSE)),"",VLOOKUP($A143+4000,CONFIG!$W$2:$AE$804,5,FALSE))</f>
        <v/>
      </c>
      <c r="G143" s="142" t="str">
        <f>IF(ISNA(VLOOKUP($A143+4000,CONFIG!$W$2:$AE$804,6,FALSE)),"",VLOOKUP($A143+4000,CONFIG!$W$2:$AE$804,6,FALSE))</f>
        <v/>
      </c>
      <c r="H143" s="142" t="str">
        <f>IF(ISNA(VLOOKUP($A143+4000,CONFIG!$W$2:$AE$804,7,FALSE)),"",VLOOKUP($A143+4000,CONFIG!$W$2:$AE$804,7,FALSE))</f>
        <v/>
      </c>
      <c r="I143" s="142" t="str">
        <f>IF(ISNA(VLOOKUP($A143+4000,CONFIG!$W$2:$AE$804,8,FALSE)),"",VLOOKUP($A143+4000,CONFIG!$W$2:$AE$804,8,FALSE))</f>
        <v/>
      </c>
      <c r="J143" s="142" t="str">
        <f>IF(ISNA(VLOOKUP($A143+4000,CONFIG!$W$2:$AE$804,9,FALSE)),"",VLOOKUP($A143+4000,CONFIG!$W$2:$AE$804,9,FALSE))</f>
        <v/>
      </c>
    </row>
    <row r="144" spans="1:10" s="117" customFormat="1" ht="19.350000000000001" customHeight="1" x14ac:dyDescent="0.2">
      <c r="A144" s="140">
        <v>137</v>
      </c>
      <c r="B144" s="141"/>
      <c r="C144" s="142">
        <f>IF(ISNA(VLOOKUP($A144+4000,CONFIG!$W$2:$AE$804,2,FALSE)),"",VLOOKUP($A144+4000,CONFIG!$W$2:$AE$804,2,FALSE))</f>
        <v>0</v>
      </c>
      <c r="D144" s="143" t="str">
        <f>IF(ISNA(VLOOKUP($A144+4000,CONFIG!$W$2:$AE$804,3,FALSE)),"",VLOOKUP($A144+4000,CONFIG!$W$2:$AE$804,3,FALSE))</f>
        <v/>
      </c>
      <c r="E144" s="142" t="str">
        <f>IF(ISNA(VLOOKUP($A144+4000,CONFIG!$W$2:$AE$804,4,FALSE)),"",VLOOKUP($A144+4000,CONFIG!$W$2:$AE$804,4,FALSE))</f>
        <v/>
      </c>
      <c r="F144" s="142" t="str">
        <f>IF(ISNA(VLOOKUP($A144+4000,CONFIG!$W$2:$AE$804,5,FALSE)),"",VLOOKUP($A144+4000,CONFIG!$W$2:$AE$804,5,FALSE))</f>
        <v/>
      </c>
      <c r="G144" s="142" t="str">
        <f>IF(ISNA(VLOOKUP($A144+4000,CONFIG!$W$2:$AE$804,6,FALSE)),"",VLOOKUP($A144+4000,CONFIG!$W$2:$AE$804,6,FALSE))</f>
        <v/>
      </c>
      <c r="H144" s="142" t="str">
        <f>IF(ISNA(VLOOKUP($A144+4000,CONFIG!$W$2:$AE$804,7,FALSE)),"",VLOOKUP($A144+4000,CONFIG!$W$2:$AE$804,7,FALSE))</f>
        <v/>
      </c>
      <c r="I144" s="142" t="str">
        <f>IF(ISNA(VLOOKUP($A144+4000,CONFIG!$W$2:$AE$804,8,FALSE)),"",VLOOKUP($A144+4000,CONFIG!$W$2:$AE$804,8,FALSE))</f>
        <v/>
      </c>
      <c r="J144" s="142" t="str">
        <f>IF(ISNA(VLOOKUP($A144+4000,CONFIG!$W$2:$AE$804,9,FALSE)),"",VLOOKUP($A144+4000,CONFIG!$W$2:$AE$804,9,FALSE))</f>
        <v/>
      </c>
    </row>
    <row r="145" spans="1:10" s="117" customFormat="1" ht="19.350000000000001" customHeight="1" x14ac:dyDescent="0.2">
      <c r="A145" s="140">
        <v>138</v>
      </c>
      <c r="B145" s="141"/>
      <c r="C145" s="142">
        <f>IF(ISNA(VLOOKUP($A145+4000,CONFIG!$W$2:$AE$804,2,FALSE)),"",VLOOKUP($A145+4000,CONFIG!$W$2:$AE$804,2,FALSE))</f>
        <v>0</v>
      </c>
      <c r="D145" s="143" t="str">
        <f>IF(ISNA(VLOOKUP($A145+4000,CONFIG!$W$2:$AE$804,3,FALSE)),"",VLOOKUP($A145+4000,CONFIG!$W$2:$AE$804,3,FALSE))</f>
        <v/>
      </c>
      <c r="E145" s="142" t="str">
        <f>IF(ISNA(VLOOKUP($A145+4000,CONFIG!$W$2:$AE$804,4,FALSE)),"",VLOOKUP($A145+4000,CONFIG!$W$2:$AE$804,4,FALSE))</f>
        <v/>
      </c>
      <c r="F145" s="142" t="str">
        <f>IF(ISNA(VLOOKUP($A145+4000,CONFIG!$W$2:$AE$804,5,FALSE)),"",VLOOKUP($A145+4000,CONFIG!$W$2:$AE$804,5,FALSE))</f>
        <v/>
      </c>
      <c r="G145" s="142" t="str">
        <f>IF(ISNA(VLOOKUP($A145+4000,CONFIG!$W$2:$AE$804,6,FALSE)),"",VLOOKUP($A145+4000,CONFIG!$W$2:$AE$804,6,FALSE))</f>
        <v/>
      </c>
      <c r="H145" s="142" t="str">
        <f>IF(ISNA(VLOOKUP($A145+4000,CONFIG!$W$2:$AE$804,7,FALSE)),"",VLOOKUP($A145+4000,CONFIG!$W$2:$AE$804,7,FALSE))</f>
        <v/>
      </c>
      <c r="I145" s="142" t="str">
        <f>IF(ISNA(VLOOKUP($A145+4000,CONFIG!$W$2:$AE$804,8,FALSE)),"",VLOOKUP($A145+4000,CONFIG!$W$2:$AE$804,8,FALSE))</f>
        <v/>
      </c>
      <c r="J145" s="142" t="str">
        <f>IF(ISNA(VLOOKUP($A145+4000,CONFIG!$W$2:$AE$804,9,FALSE)),"",VLOOKUP($A145+4000,CONFIG!$W$2:$AE$804,9,FALSE))</f>
        <v/>
      </c>
    </row>
    <row r="146" spans="1:10" s="117" customFormat="1" ht="19.350000000000001" customHeight="1" x14ac:dyDescent="0.2">
      <c r="A146" s="140">
        <v>139</v>
      </c>
      <c r="B146" s="141"/>
      <c r="C146" s="142">
        <f>IF(ISNA(VLOOKUP($A146+4000,CONFIG!$W$2:$AE$804,2,FALSE)),"",VLOOKUP($A146+4000,CONFIG!$W$2:$AE$804,2,FALSE))</f>
        <v>0</v>
      </c>
      <c r="D146" s="143" t="str">
        <f>IF(ISNA(VLOOKUP($A146+4000,CONFIG!$W$2:$AE$804,3,FALSE)),"",VLOOKUP($A146+4000,CONFIG!$W$2:$AE$804,3,FALSE))</f>
        <v/>
      </c>
      <c r="E146" s="142" t="str">
        <f>IF(ISNA(VLOOKUP($A146+4000,CONFIG!$W$2:$AE$804,4,FALSE)),"",VLOOKUP($A146+4000,CONFIG!$W$2:$AE$804,4,FALSE))</f>
        <v/>
      </c>
      <c r="F146" s="142" t="str">
        <f>IF(ISNA(VLOOKUP($A146+4000,CONFIG!$W$2:$AE$804,5,FALSE)),"",VLOOKUP($A146+4000,CONFIG!$W$2:$AE$804,5,FALSE))</f>
        <v/>
      </c>
      <c r="G146" s="142" t="str">
        <f>IF(ISNA(VLOOKUP($A146+4000,CONFIG!$W$2:$AE$804,6,FALSE)),"",VLOOKUP($A146+4000,CONFIG!$W$2:$AE$804,6,FALSE))</f>
        <v/>
      </c>
      <c r="H146" s="142" t="str">
        <f>IF(ISNA(VLOOKUP($A146+4000,CONFIG!$W$2:$AE$804,7,FALSE)),"",VLOOKUP($A146+4000,CONFIG!$W$2:$AE$804,7,FALSE))</f>
        <v/>
      </c>
      <c r="I146" s="142" t="str">
        <f>IF(ISNA(VLOOKUP($A146+4000,CONFIG!$W$2:$AE$804,8,FALSE)),"",VLOOKUP($A146+4000,CONFIG!$W$2:$AE$804,8,FALSE))</f>
        <v/>
      </c>
      <c r="J146" s="142" t="str">
        <f>IF(ISNA(VLOOKUP($A146+4000,CONFIG!$W$2:$AE$804,9,FALSE)),"",VLOOKUP($A146+4000,CONFIG!$W$2:$AE$804,9,FALSE))</f>
        <v/>
      </c>
    </row>
    <row r="147" spans="1:10" s="117" customFormat="1" ht="19.350000000000001" customHeight="1" x14ac:dyDescent="0.2">
      <c r="A147" s="140">
        <v>140</v>
      </c>
      <c r="B147" s="141"/>
      <c r="C147" s="142">
        <f>IF(ISNA(VLOOKUP($A147+4000,CONFIG!$W$2:$AE$804,2,FALSE)),"",VLOOKUP($A147+4000,CONFIG!$W$2:$AE$804,2,FALSE))</f>
        <v>0</v>
      </c>
      <c r="D147" s="143" t="str">
        <f>IF(ISNA(VLOOKUP($A147+4000,CONFIG!$W$2:$AE$804,3,FALSE)),"",VLOOKUP($A147+4000,CONFIG!$W$2:$AE$804,3,FALSE))</f>
        <v/>
      </c>
      <c r="E147" s="142" t="str">
        <f>IF(ISNA(VLOOKUP($A147+4000,CONFIG!$W$2:$AE$804,4,FALSE)),"",VLOOKUP($A147+4000,CONFIG!$W$2:$AE$804,4,FALSE))</f>
        <v/>
      </c>
      <c r="F147" s="142" t="str">
        <f>IF(ISNA(VLOOKUP($A147+4000,CONFIG!$W$2:$AE$804,5,FALSE)),"",VLOOKUP($A147+4000,CONFIG!$W$2:$AE$804,5,FALSE))</f>
        <v/>
      </c>
      <c r="G147" s="142" t="str">
        <f>IF(ISNA(VLOOKUP($A147+4000,CONFIG!$W$2:$AE$804,6,FALSE)),"",VLOOKUP($A147+4000,CONFIG!$W$2:$AE$804,6,FALSE))</f>
        <v/>
      </c>
      <c r="H147" s="142" t="str">
        <f>IF(ISNA(VLOOKUP($A147+4000,CONFIG!$W$2:$AE$804,7,FALSE)),"",VLOOKUP($A147+4000,CONFIG!$W$2:$AE$804,7,FALSE))</f>
        <v/>
      </c>
      <c r="I147" s="142" t="str">
        <f>IF(ISNA(VLOOKUP($A147+4000,CONFIG!$W$2:$AE$804,8,FALSE)),"",VLOOKUP($A147+4000,CONFIG!$W$2:$AE$804,8,FALSE))</f>
        <v/>
      </c>
      <c r="J147" s="142" t="str">
        <f>IF(ISNA(VLOOKUP($A147+4000,CONFIG!$W$2:$AE$804,9,FALSE)),"",VLOOKUP($A147+4000,CONFIG!$W$2:$AE$804,9,FALSE))</f>
        <v/>
      </c>
    </row>
    <row r="148" spans="1:10" s="117" customFormat="1" ht="19.350000000000001" customHeight="1" x14ac:dyDescent="0.2">
      <c r="A148" s="140">
        <v>141</v>
      </c>
      <c r="B148" s="141"/>
      <c r="C148" s="142">
        <f>IF(ISNA(VLOOKUP($A148+4000,CONFIG!$W$2:$AE$804,2,FALSE)),"",VLOOKUP($A148+4000,CONFIG!$W$2:$AE$804,2,FALSE))</f>
        <v>0</v>
      </c>
      <c r="D148" s="143" t="str">
        <f>IF(ISNA(VLOOKUP($A148+4000,CONFIG!$W$2:$AE$804,3,FALSE)),"",VLOOKUP($A148+4000,CONFIG!$W$2:$AE$804,3,FALSE))</f>
        <v/>
      </c>
      <c r="E148" s="142" t="str">
        <f>IF(ISNA(VLOOKUP($A148+4000,CONFIG!$W$2:$AE$804,4,FALSE)),"",VLOOKUP($A148+4000,CONFIG!$W$2:$AE$804,4,FALSE))</f>
        <v/>
      </c>
      <c r="F148" s="142" t="str">
        <f>IF(ISNA(VLOOKUP($A148+4000,CONFIG!$W$2:$AE$804,5,FALSE)),"",VLOOKUP($A148+4000,CONFIG!$W$2:$AE$804,5,FALSE))</f>
        <v/>
      </c>
      <c r="G148" s="142" t="str">
        <f>IF(ISNA(VLOOKUP($A148+4000,CONFIG!$W$2:$AE$804,6,FALSE)),"",VLOOKUP($A148+4000,CONFIG!$W$2:$AE$804,6,FALSE))</f>
        <v/>
      </c>
      <c r="H148" s="142" t="str">
        <f>IF(ISNA(VLOOKUP($A148+4000,CONFIG!$W$2:$AE$804,7,FALSE)),"",VLOOKUP($A148+4000,CONFIG!$W$2:$AE$804,7,FALSE))</f>
        <v/>
      </c>
      <c r="I148" s="142" t="str">
        <f>IF(ISNA(VLOOKUP($A148+4000,CONFIG!$W$2:$AE$804,8,FALSE)),"",VLOOKUP($A148+4000,CONFIG!$W$2:$AE$804,8,FALSE))</f>
        <v/>
      </c>
      <c r="J148" s="142" t="str">
        <f>IF(ISNA(VLOOKUP($A148+4000,CONFIG!$W$2:$AE$804,9,FALSE)),"",VLOOKUP($A148+4000,CONFIG!$W$2:$AE$804,9,FALSE))</f>
        <v/>
      </c>
    </row>
    <row r="149" spans="1:10" s="117" customFormat="1" ht="19.350000000000001" customHeight="1" x14ac:dyDescent="0.2">
      <c r="A149" s="140">
        <v>142</v>
      </c>
      <c r="B149" s="141"/>
      <c r="C149" s="142">
        <f>IF(ISNA(VLOOKUP($A149+4000,CONFIG!$W$2:$AE$804,2,FALSE)),"",VLOOKUP($A149+4000,CONFIG!$W$2:$AE$804,2,FALSE))</f>
        <v>0</v>
      </c>
      <c r="D149" s="143" t="str">
        <f>IF(ISNA(VLOOKUP($A149+4000,CONFIG!$W$2:$AE$804,3,FALSE)),"",VLOOKUP($A149+4000,CONFIG!$W$2:$AE$804,3,FALSE))</f>
        <v/>
      </c>
      <c r="E149" s="142" t="str">
        <f>IF(ISNA(VLOOKUP($A149+4000,CONFIG!$W$2:$AE$804,4,FALSE)),"",VLOOKUP($A149+4000,CONFIG!$W$2:$AE$804,4,FALSE))</f>
        <v/>
      </c>
      <c r="F149" s="142" t="str">
        <f>IF(ISNA(VLOOKUP($A149+4000,CONFIG!$W$2:$AE$804,5,FALSE)),"",VLOOKUP($A149+4000,CONFIG!$W$2:$AE$804,5,FALSE))</f>
        <v/>
      </c>
      <c r="G149" s="142" t="str">
        <f>IF(ISNA(VLOOKUP($A149+4000,CONFIG!$W$2:$AE$804,6,FALSE)),"",VLOOKUP($A149+4000,CONFIG!$W$2:$AE$804,6,FALSE))</f>
        <v/>
      </c>
      <c r="H149" s="142" t="str">
        <f>IF(ISNA(VLOOKUP($A149+4000,CONFIG!$W$2:$AE$804,7,FALSE)),"",VLOOKUP($A149+4000,CONFIG!$W$2:$AE$804,7,FALSE))</f>
        <v/>
      </c>
      <c r="I149" s="142" t="str">
        <f>IF(ISNA(VLOOKUP($A149+4000,CONFIG!$W$2:$AE$804,8,FALSE)),"",VLOOKUP($A149+4000,CONFIG!$W$2:$AE$804,8,FALSE))</f>
        <v/>
      </c>
      <c r="J149" s="142" t="str">
        <f>IF(ISNA(VLOOKUP($A149+4000,CONFIG!$W$2:$AE$804,9,FALSE)),"",VLOOKUP($A149+4000,CONFIG!$W$2:$AE$804,9,FALSE))</f>
        <v/>
      </c>
    </row>
    <row r="150" spans="1:10" s="117" customFormat="1" ht="19.350000000000001" customHeight="1" x14ac:dyDescent="0.2">
      <c r="A150" s="140">
        <v>143</v>
      </c>
      <c r="B150" s="141"/>
      <c r="C150" s="142">
        <f>IF(ISNA(VLOOKUP($A150+4000,CONFIG!$W$2:$AE$804,2,FALSE)),"",VLOOKUP($A150+4000,CONFIG!$W$2:$AE$804,2,FALSE))</f>
        <v>0</v>
      </c>
      <c r="D150" s="143" t="str">
        <f>IF(ISNA(VLOOKUP($A150+4000,CONFIG!$W$2:$AE$804,3,FALSE)),"",VLOOKUP($A150+4000,CONFIG!$W$2:$AE$804,3,FALSE))</f>
        <v/>
      </c>
      <c r="E150" s="142" t="str">
        <f>IF(ISNA(VLOOKUP($A150+4000,CONFIG!$W$2:$AE$804,4,FALSE)),"",VLOOKUP($A150+4000,CONFIG!$W$2:$AE$804,4,FALSE))</f>
        <v/>
      </c>
      <c r="F150" s="142" t="str">
        <f>IF(ISNA(VLOOKUP($A150+4000,CONFIG!$W$2:$AE$804,5,FALSE)),"",VLOOKUP($A150+4000,CONFIG!$W$2:$AE$804,5,FALSE))</f>
        <v/>
      </c>
      <c r="G150" s="142" t="str">
        <f>IF(ISNA(VLOOKUP($A150+4000,CONFIG!$W$2:$AE$804,6,FALSE)),"",VLOOKUP($A150+4000,CONFIG!$W$2:$AE$804,6,FALSE))</f>
        <v/>
      </c>
      <c r="H150" s="142" t="str">
        <f>IF(ISNA(VLOOKUP($A150+4000,CONFIG!$W$2:$AE$804,7,FALSE)),"",VLOOKUP($A150+4000,CONFIG!$W$2:$AE$804,7,FALSE))</f>
        <v/>
      </c>
      <c r="I150" s="142" t="str">
        <f>IF(ISNA(VLOOKUP($A150+4000,CONFIG!$W$2:$AE$804,8,FALSE)),"",VLOOKUP($A150+4000,CONFIG!$W$2:$AE$804,8,FALSE))</f>
        <v/>
      </c>
      <c r="J150" s="142" t="str">
        <f>IF(ISNA(VLOOKUP($A150+4000,CONFIG!$W$2:$AE$804,9,FALSE)),"",VLOOKUP($A150+4000,CONFIG!$W$2:$AE$804,9,FALSE))</f>
        <v/>
      </c>
    </row>
    <row r="151" spans="1:10" s="117" customFormat="1" ht="19.350000000000001" customHeight="1" x14ac:dyDescent="0.2">
      <c r="A151" s="140">
        <v>144</v>
      </c>
      <c r="B151" s="141"/>
      <c r="C151" s="142">
        <f>IF(ISNA(VLOOKUP($A151+4000,CONFIG!$W$2:$AE$804,2,FALSE)),"",VLOOKUP($A151+4000,CONFIG!$W$2:$AE$804,2,FALSE))</f>
        <v>0</v>
      </c>
      <c r="D151" s="143" t="str">
        <f>IF(ISNA(VLOOKUP($A151+4000,CONFIG!$W$2:$AE$804,3,FALSE)),"",VLOOKUP($A151+4000,CONFIG!$W$2:$AE$804,3,FALSE))</f>
        <v/>
      </c>
      <c r="E151" s="142" t="str">
        <f>IF(ISNA(VLOOKUP($A151+4000,CONFIG!$W$2:$AE$804,4,FALSE)),"",VLOOKUP($A151+4000,CONFIG!$W$2:$AE$804,4,FALSE))</f>
        <v/>
      </c>
      <c r="F151" s="142" t="str">
        <f>IF(ISNA(VLOOKUP($A151+4000,CONFIG!$W$2:$AE$804,5,FALSE)),"",VLOOKUP($A151+4000,CONFIG!$W$2:$AE$804,5,FALSE))</f>
        <v/>
      </c>
      <c r="G151" s="142" t="str">
        <f>IF(ISNA(VLOOKUP($A151+4000,CONFIG!$W$2:$AE$804,6,FALSE)),"",VLOOKUP($A151+4000,CONFIG!$W$2:$AE$804,6,FALSE))</f>
        <v/>
      </c>
      <c r="H151" s="142" t="str">
        <f>IF(ISNA(VLOOKUP($A151+4000,CONFIG!$W$2:$AE$804,7,FALSE)),"",VLOOKUP($A151+4000,CONFIG!$W$2:$AE$804,7,FALSE))</f>
        <v/>
      </c>
      <c r="I151" s="142" t="str">
        <f>IF(ISNA(VLOOKUP($A151+4000,CONFIG!$W$2:$AE$804,8,FALSE)),"",VLOOKUP($A151+4000,CONFIG!$W$2:$AE$804,8,FALSE))</f>
        <v/>
      </c>
      <c r="J151" s="142" t="str">
        <f>IF(ISNA(VLOOKUP($A151+4000,CONFIG!$W$2:$AE$804,9,FALSE)),"",VLOOKUP($A151+4000,CONFIG!$W$2:$AE$804,9,FALSE))</f>
        <v/>
      </c>
    </row>
    <row r="152" spans="1:10" s="117" customFormat="1" ht="19.350000000000001" customHeight="1" x14ac:dyDescent="0.2">
      <c r="A152" s="140">
        <v>145</v>
      </c>
      <c r="B152" s="141"/>
      <c r="C152" s="142">
        <f>IF(ISNA(VLOOKUP($A152+4000,CONFIG!$W$2:$AE$804,2,FALSE)),"",VLOOKUP($A152+4000,CONFIG!$W$2:$AE$804,2,FALSE))</f>
        <v>0</v>
      </c>
      <c r="D152" s="143" t="str">
        <f>IF(ISNA(VLOOKUP($A152+4000,CONFIG!$W$2:$AE$804,3,FALSE)),"",VLOOKUP($A152+4000,CONFIG!$W$2:$AE$804,3,FALSE))</f>
        <v/>
      </c>
      <c r="E152" s="142" t="str">
        <f>IF(ISNA(VLOOKUP($A152+4000,CONFIG!$W$2:$AE$804,4,FALSE)),"",VLOOKUP($A152+4000,CONFIG!$W$2:$AE$804,4,FALSE))</f>
        <v/>
      </c>
      <c r="F152" s="142" t="str">
        <f>IF(ISNA(VLOOKUP($A152+4000,CONFIG!$W$2:$AE$804,5,FALSE)),"",VLOOKUP($A152+4000,CONFIG!$W$2:$AE$804,5,FALSE))</f>
        <v/>
      </c>
      <c r="G152" s="142" t="str">
        <f>IF(ISNA(VLOOKUP($A152+4000,CONFIG!$W$2:$AE$804,6,FALSE)),"",VLOOKUP($A152+4000,CONFIG!$W$2:$AE$804,6,FALSE))</f>
        <v/>
      </c>
      <c r="H152" s="142" t="str">
        <f>IF(ISNA(VLOOKUP($A152+4000,CONFIG!$W$2:$AE$804,7,FALSE)),"",VLOOKUP($A152+4000,CONFIG!$W$2:$AE$804,7,FALSE))</f>
        <v/>
      </c>
      <c r="I152" s="142" t="str">
        <f>IF(ISNA(VLOOKUP($A152+4000,CONFIG!$W$2:$AE$804,8,FALSE)),"",VLOOKUP($A152+4000,CONFIG!$W$2:$AE$804,8,FALSE))</f>
        <v/>
      </c>
      <c r="J152" s="142" t="str">
        <f>IF(ISNA(VLOOKUP($A152+4000,CONFIG!$W$2:$AE$804,9,FALSE)),"",VLOOKUP($A152+4000,CONFIG!$W$2:$AE$804,9,FALSE))</f>
        <v/>
      </c>
    </row>
    <row r="153" spans="1:10" s="117" customFormat="1" ht="19.350000000000001" customHeight="1" x14ac:dyDescent="0.2">
      <c r="A153" s="140">
        <v>146</v>
      </c>
      <c r="B153" s="141"/>
      <c r="C153" s="142">
        <f>IF(ISNA(VLOOKUP($A153+4000,CONFIG!$W$2:$AE$804,2,FALSE)),"",VLOOKUP($A153+4000,CONFIG!$W$2:$AE$804,2,FALSE))</f>
        <v>0</v>
      </c>
      <c r="D153" s="143" t="str">
        <f>IF(ISNA(VLOOKUP($A153+4000,CONFIG!$W$2:$AE$804,3,FALSE)),"",VLOOKUP($A153+4000,CONFIG!$W$2:$AE$804,3,FALSE))</f>
        <v/>
      </c>
      <c r="E153" s="142" t="str">
        <f>IF(ISNA(VLOOKUP($A153+4000,CONFIG!$W$2:$AE$804,4,FALSE)),"",VLOOKUP($A153+4000,CONFIG!$W$2:$AE$804,4,FALSE))</f>
        <v/>
      </c>
      <c r="F153" s="142" t="str">
        <f>IF(ISNA(VLOOKUP($A153+4000,CONFIG!$W$2:$AE$804,5,FALSE)),"",VLOOKUP($A153+4000,CONFIG!$W$2:$AE$804,5,FALSE))</f>
        <v/>
      </c>
      <c r="G153" s="142" t="str">
        <f>IF(ISNA(VLOOKUP($A153+4000,CONFIG!$W$2:$AE$804,6,FALSE)),"",VLOOKUP($A153+4000,CONFIG!$W$2:$AE$804,6,FALSE))</f>
        <v/>
      </c>
      <c r="H153" s="142" t="str">
        <f>IF(ISNA(VLOOKUP($A153+4000,CONFIG!$W$2:$AE$804,7,FALSE)),"",VLOOKUP($A153+4000,CONFIG!$W$2:$AE$804,7,FALSE))</f>
        <v/>
      </c>
      <c r="I153" s="142" t="str">
        <f>IF(ISNA(VLOOKUP($A153+4000,CONFIG!$W$2:$AE$804,8,FALSE)),"",VLOOKUP($A153+4000,CONFIG!$W$2:$AE$804,8,FALSE))</f>
        <v/>
      </c>
      <c r="J153" s="142" t="str">
        <f>IF(ISNA(VLOOKUP($A153+4000,CONFIG!$W$2:$AE$804,9,FALSE)),"",VLOOKUP($A153+4000,CONFIG!$W$2:$AE$804,9,FALSE))</f>
        <v/>
      </c>
    </row>
    <row r="154" spans="1:10" s="117" customFormat="1" ht="19.350000000000001" customHeight="1" x14ac:dyDescent="0.2">
      <c r="A154" s="140">
        <v>147</v>
      </c>
      <c r="B154" s="141"/>
      <c r="C154" s="142">
        <f>IF(ISNA(VLOOKUP($A154+4000,CONFIG!$W$2:$AE$804,2,FALSE)),"",VLOOKUP($A154+4000,CONFIG!$W$2:$AE$804,2,FALSE))</f>
        <v>0</v>
      </c>
      <c r="D154" s="143" t="str">
        <f>IF(ISNA(VLOOKUP($A154+4000,CONFIG!$W$2:$AE$804,3,FALSE)),"",VLOOKUP($A154+4000,CONFIG!$W$2:$AE$804,3,FALSE))</f>
        <v/>
      </c>
      <c r="E154" s="142" t="str">
        <f>IF(ISNA(VLOOKUP($A154+4000,CONFIG!$W$2:$AE$804,4,FALSE)),"",VLOOKUP($A154+4000,CONFIG!$W$2:$AE$804,4,FALSE))</f>
        <v/>
      </c>
      <c r="F154" s="142" t="str">
        <f>IF(ISNA(VLOOKUP($A154+4000,CONFIG!$W$2:$AE$804,5,FALSE)),"",VLOOKUP($A154+4000,CONFIG!$W$2:$AE$804,5,FALSE))</f>
        <v/>
      </c>
      <c r="G154" s="142" t="str">
        <f>IF(ISNA(VLOOKUP($A154+4000,CONFIG!$W$2:$AE$804,6,FALSE)),"",VLOOKUP($A154+4000,CONFIG!$W$2:$AE$804,6,FALSE))</f>
        <v/>
      </c>
      <c r="H154" s="142" t="str">
        <f>IF(ISNA(VLOOKUP($A154+4000,CONFIG!$W$2:$AE$804,7,FALSE)),"",VLOOKUP($A154+4000,CONFIG!$W$2:$AE$804,7,FALSE))</f>
        <v/>
      </c>
      <c r="I154" s="142" t="str">
        <f>IF(ISNA(VLOOKUP($A154+4000,CONFIG!$W$2:$AE$804,8,FALSE)),"",VLOOKUP($A154+4000,CONFIG!$W$2:$AE$804,8,FALSE))</f>
        <v/>
      </c>
      <c r="J154" s="142" t="str">
        <f>IF(ISNA(VLOOKUP($A154+4000,CONFIG!$W$2:$AE$804,9,FALSE)),"",VLOOKUP($A154+4000,CONFIG!$W$2:$AE$804,9,FALSE))</f>
        <v/>
      </c>
    </row>
    <row r="155" spans="1:10" s="117" customFormat="1" ht="19.350000000000001" customHeight="1" x14ac:dyDescent="0.2">
      <c r="A155" s="140">
        <v>148</v>
      </c>
      <c r="B155" s="141"/>
      <c r="C155" s="142">
        <f>IF(ISNA(VLOOKUP($A155+4000,CONFIG!$W$2:$AE$804,2,FALSE)),"",VLOOKUP($A155+4000,CONFIG!$W$2:$AE$804,2,FALSE))</f>
        <v>0</v>
      </c>
      <c r="D155" s="143" t="str">
        <f>IF(ISNA(VLOOKUP($A155+4000,CONFIG!$W$2:$AE$804,3,FALSE)),"",VLOOKUP($A155+4000,CONFIG!$W$2:$AE$804,3,FALSE))</f>
        <v/>
      </c>
      <c r="E155" s="142" t="str">
        <f>IF(ISNA(VLOOKUP($A155+4000,CONFIG!$W$2:$AE$804,4,FALSE)),"",VLOOKUP($A155+4000,CONFIG!$W$2:$AE$804,4,FALSE))</f>
        <v/>
      </c>
      <c r="F155" s="142" t="str">
        <f>IF(ISNA(VLOOKUP($A155+4000,CONFIG!$W$2:$AE$804,5,FALSE)),"",VLOOKUP($A155+4000,CONFIG!$W$2:$AE$804,5,FALSE))</f>
        <v/>
      </c>
      <c r="G155" s="142" t="str">
        <f>IF(ISNA(VLOOKUP($A155+4000,CONFIG!$W$2:$AE$804,6,FALSE)),"",VLOOKUP($A155+4000,CONFIG!$W$2:$AE$804,6,FALSE))</f>
        <v/>
      </c>
      <c r="H155" s="142" t="str">
        <f>IF(ISNA(VLOOKUP($A155+4000,CONFIG!$W$2:$AE$804,7,FALSE)),"",VLOOKUP($A155+4000,CONFIG!$W$2:$AE$804,7,FALSE))</f>
        <v/>
      </c>
      <c r="I155" s="142" t="str">
        <f>IF(ISNA(VLOOKUP($A155+4000,CONFIG!$W$2:$AE$804,8,FALSE)),"",VLOOKUP($A155+4000,CONFIG!$W$2:$AE$804,8,FALSE))</f>
        <v/>
      </c>
      <c r="J155" s="142" t="str">
        <f>IF(ISNA(VLOOKUP($A155+4000,CONFIG!$W$2:$AE$804,9,FALSE)),"",VLOOKUP($A155+4000,CONFIG!$W$2:$AE$804,9,FALSE))</f>
        <v/>
      </c>
    </row>
    <row r="156" spans="1:10" s="117" customFormat="1" ht="19.350000000000001" customHeight="1" x14ac:dyDescent="0.2">
      <c r="A156" s="140">
        <v>149</v>
      </c>
      <c r="B156" s="141"/>
      <c r="C156" s="142">
        <f>IF(ISNA(VLOOKUP($A156+4000,CONFIG!$W$2:$AE$804,2,FALSE)),"",VLOOKUP($A156+4000,CONFIG!$W$2:$AE$804,2,FALSE))</f>
        <v>0</v>
      </c>
      <c r="D156" s="143" t="str">
        <f>IF(ISNA(VLOOKUP($A156+4000,CONFIG!$W$2:$AE$804,3,FALSE)),"",VLOOKUP($A156+4000,CONFIG!$W$2:$AE$804,3,FALSE))</f>
        <v/>
      </c>
      <c r="E156" s="142" t="str">
        <f>IF(ISNA(VLOOKUP($A156+4000,CONFIG!$W$2:$AE$804,4,FALSE)),"",VLOOKUP($A156+4000,CONFIG!$W$2:$AE$804,4,FALSE))</f>
        <v/>
      </c>
      <c r="F156" s="142" t="str">
        <f>IF(ISNA(VLOOKUP($A156+4000,CONFIG!$W$2:$AE$804,5,FALSE)),"",VLOOKUP($A156+4000,CONFIG!$W$2:$AE$804,5,FALSE))</f>
        <v/>
      </c>
      <c r="G156" s="142" t="str">
        <f>IF(ISNA(VLOOKUP($A156+4000,CONFIG!$W$2:$AE$804,6,FALSE)),"",VLOOKUP($A156+4000,CONFIG!$W$2:$AE$804,6,FALSE))</f>
        <v/>
      </c>
      <c r="H156" s="142" t="str">
        <f>IF(ISNA(VLOOKUP($A156+4000,CONFIG!$W$2:$AE$804,7,FALSE)),"",VLOOKUP($A156+4000,CONFIG!$W$2:$AE$804,7,FALSE))</f>
        <v/>
      </c>
      <c r="I156" s="142" t="str">
        <f>IF(ISNA(VLOOKUP($A156+4000,CONFIG!$W$2:$AE$804,8,FALSE)),"",VLOOKUP($A156+4000,CONFIG!$W$2:$AE$804,8,FALSE))</f>
        <v/>
      </c>
      <c r="J156" s="142" t="str">
        <f>IF(ISNA(VLOOKUP($A156+4000,CONFIG!$W$2:$AE$804,9,FALSE)),"",VLOOKUP($A156+4000,CONFIG!$W$2:$AE$804,9,FALSE))</f>
        <v/>
      </c>
    </row>
    <row r="157" spans="1:10" s="117" customFormat="1" ht="19.350000000000001" customHeight="1" x14ac:dyDescent="0.2">
      <c r="A157" s="140">
        <v>150</v>
      </c>
      <c r="B157" s="141"/>
      <c r="C157" s="142">
        <f>IF(ISNA(VLOOKUP($A157+4000,CONFIG!$W$2:$AE$804,2,FALSE)),"",VLOOKUP($A157+4000,CONFIG!$W$2:$AE$804,2,FALSE))</f>
        <v>0</v>
      </c>
      <c r="D157" s="143" t="str">
        <f>IF(ISNA(VLOOKUP($A157+4000,CONFIG!$W$2:$AE$804,3,FALSE)),"",VLOOKUP($A157+4000,CONFIG!$W$2:$AE$804,3,FALSE))</f>
        <v/>
      </c>
      <c r="E157" s="142" t="str">
        <f>IF(ISNA(VLOOKUP($A157+4000,CONFIG!$W$2:$AE$804,4,FALSE)),"",VLOOKUP($A157+4000,CONFIG!$W$2:$AE$804,4,FALSE))</f>
        <v/>
      </c>
      <c r="F157" s="142" t="str">
        <f>IF(ISNA(VLOOKUP($A157+4000,CONFIG!$W$2:$AE$804,5,FALSE)),"",VLOOKUP($A157+4000,CONFIG!$W$2:$AE$804,5,FALSE))</f>
        <v/>
      </c>
      <c r="G157" s="142" t="str">
        <f>IF(ISNA(VLOOKUP($A157+4000,CONFIG!$W$2:$AE$804,6,FALSE)),"",VLOOKUP($A157+4000,CONFIG!$W$2:$AE$804,6,FALSE))</f>
        <v/>
      </c>
      <c r="H157" s="142" t="str">
        <f>IF(ISNA(VLOOKUP($A157+4000,CONFIG!$W$2:$AE$804,7,FALSE)),"",VLOOKUP($A157+4000,CONFIG!$W$2:$AE$804,7,FALSE))</f>
        <v/>
      </c>
      <c r="I157" s="142" t="str">
        <f>IF(ISNA(VLOOKUP($A157+4000,CONFIG!$W$2:$AE$804,8,FALSE)),"",VLOOKUP($A157+4000,CONFIG!$W$2:$AE$804,8,FALSE))</f>
        <v/>
      </c>
      <c r="J157" s="142" t="str">
        <f>IF(ISNA(VLOOKUP($A157+4000,CONFIG!$W$2:$AE$804,9,FALSE)),"",VLOOKUP($A157+4000,CONFIG!$W$2:$AE$804,9,FALSE))</f>
        <v/>
      </c>
    </row>
    <row r="158" spans="1:10" s="117" customFormat="1" ht="19.350000000000001" customHeight="1" x14ac:dyDescent="0.2">
      <c r="A158" s="140">
        <v>151</v>
      </c>
      <c r="B158" s="141"/>
      <c r="C158" s="142">
        <f>IF(ISNA(VLOOKUP($A158+4000,CONFIG!$W$2:$AE$804,2,FALSE)),"",VLOOKUP($A158+4000,CONFIG!$W$2:$AE$804,2,FALSE))</f>
        <v>0</v>
      </c>
      <c r="D158" s="143" t="str">
        <f>IF(ISNA(VLOOKUP($A158+4000,CONFIG!$W$2:$AE$804,3,FALSE)),"",VLOOKUP($A158+4000,CONFIG!$W$2:$AE$804,3,FALSE))</f>
        <v/>
      </c>
      <c r="E158" s="142" t="str">
        <f>IF(ISNA(VLOOKUP($A158+4000,CONFIG!$W$2:$AE$804,4,FALSE)),"",VLOOKUP($A158+4000,CONFIG!$W$2:$AE$804,4,FALSE))</f>
        <v/>
      </c>
      <c r="F158" s="142" t="str">
        <f>IF(ISNA(VLOOKUP($A158+4000,CONFIG!$W$2:$AE$804,5,FALSE)),"",VLOOKUP($A158+4000,CONFIG!$W$2:$AE$804,5,FALSE))</f>
        <v/>
      </c>
      <c r="G158" s="142" t="str">
        <f>IF(ISNA(VLOOKUP($A158+4000,CONFIG!$W$2:$AE$804,6,FALSE)),"",VLOOKUP($A158+4000,CONFIG!$W$2:$AE$804,6,FALSE))</f>
        <v/>
      </c>
      <c r="H158" s="142" t="str">
        <f>IF(ISNA(VLOOKUP($A158+4000,CONFIG!$W$2:$AE$804,7,FALSE)),"",VLOOKUP($A158+4000,CONFIG!$W$2:$AE$804,7,FALSE))</f>
        <v/>
      </c>
      <c r="I158" s="142" t="str">
        <f>IF(ISNA(VLOOKUP($A158+4000,CONFIG!$W$2:$AE$804,8,FALSE)),"",VLOOKUP($A158+4000,CONFIG!$W$2:$AE$804,8,FALSE))</f>
        <v/>
      </c>
      <c r="J158" s="142" t="str">
        <f>IF(ISNA(VLOOKUP($A158+4000,CONFIG!$W$2:$AE$804,9,FALSE)),"",VLOOKUP($A158+4000,CONFIG!$W$2:$AE$804,9,FALSE))</f>
        <v/>
      </c>
    </row>
    <row r="159" spans="1:10" s="117" customFormat="1" ht="19.350000000000001" customHeight="1" x14ac:dyDescent="0.2">
      <c r="A159" s="140">
        <v>152</v>
      </c>
      <c r="B159" s="141"/>
      <c r="C159" s="142">
        <f>IF(ISNA(VLOOKUP($A159+4000,CONFIG!$W$2:$AE$804,2,FALSE)),"",VLOOKUP($A159+4000,CONFIG!$W$2:$AE$804,2,FALSE))</f>
        <v>0</v>
      </c>
      <c r="D159" s="143" t="str">
        <f>IF(ISNA(VLOOKUP($A159+4000,CONFIG!$W$2:$AE$804,3,FALSE)),"",VLOOKUP($A159+4000,CONFIG!$W$2:$AE$804,3,FALSE))</f>
        <v/>
      </c>
      <c r="E159" s="142" t="str">
        <f>IF(ISNA(VLOOKUP($A159+4000,CONFIG!$W$2:$AE$804,4,FALSE)),"",VLOOKUP($A159+4000,CONFIG!$W$2:$AE$804,4,FALSE))</f>
        <v/>
      </c>
      <c r="F159" s="142" t="str">
        <f>IF(ISNA(VLOOKUP($A159+4000,CONFIG!$W$2:$AE$804,5,FALSE)),"",VLOOKUP($A159+4000,CONFIG!$W$2:$AE$804,5,FALSE))</f>
        <v/>
      </c>
      <c r="G159" s="142" t="str">
        <f>IF(ISNA(VLOOKUP($A159+4000,CONFIG!$W$2:$AE$804,6,FALSE)),"",VLOOKUP($A159+4000,CONFIG!$W$2:$AE$804,6,FALSE))</f>
        <v/>
      </c>
      <c r="H159" s="142" t="str">
        <f>IF(ISNA(VLOOKUP($A159+4000,CONFIG!$W$2:$AE$804,7,FALSE)),"",VLOOKUP($A159+4000,CONFIG!$W$2:$AE$804,7,FALSE))</f>
        <v/>
      </c>
      <c r="I159" s="142" t="str">
        <f>IF(ISNA(VLOOKUP($A159+4000,CONFIG!$W$2:$AE$804,8,FALSE)),"",VLOOKUP($A159+4000,CONFIG!$W$2:$AE$804,8,FALSE))</f>
        <v/>
      </c>
      <c r="J159" s="142" t="str">
        <f>IF(ISNA(VLOOKUP($A159+4000,CONFIG!$W$2:$AE$804,9,FALSE)),"",VLOOKUP($A159+4000,CONFIG!$W$2:$AE$804,9,FALSE))</f>
        <v/>
      </c>
    </row>
    <row r="160" spans="1:10" s="117" customFormat="1" ht="19.350000000000001" customHeight="1" x14ac:dyDescent="0.2">
      <c r="A160" s="140">
        <v>153</v>
      </c>
      <c r="B160" s="141"/>
      <c r="C160" s="142">
        <f>IF(ISNA(VLOOKUP($A160+4000,CONFIG!$W$2:$AE$804,2,FALSE)),"",VLOOKUP($A160+4000,CONFIG!$W$2:$AE$804,2,FALSE))</f>
        <v>0</v>
      </c>
      <c r="D160" s="143" t="str">
        <f>IF(ISNA(VLOOKUP($A160+4000,CONFIG!$W$2:$AE$804,3,FALSE)),"",VLOOKUP($A160+4000,CONFIG!$W$2:$AE$804,3,FALSE))</f>
        <v/>
      </c>
      <c r="E160" s="142" t="str">
        <f>IF(ISNA(VLOOKUP($A160+4000,CONFIG!$W$2:$AE$804,4,FALSE)),"",VLOOKUP($A160+4000,CONFIG!$W$2:$AE$804,4,FALSE))</f>
        <v/>
      </c>
      <c r="F160" s="142" t="str">
        <f>IF(ISNA(VLOOKUP($A160+4000,CONFIG!$W$2:$AE$804,5,FALSE)),"",VLOOKUP($A160+4000,CONFIG!$W$2:$AE$804,5,FALSE))</f>
        <v/>
      </c>
      <c r="G160" s="142" t="str">
        <f>IF(ISNA(VLOOKUP($A160+4000,CONFIG!$W$2:$AE$804,6,FALSE)),"",VLOOKUP($A160+4000,CONFIG!$W$2:$AE$804,6,FALSE))</f>
        <v/>
      </c>
      <c r="H160" s="142" t="str">
        <f>IF(ISNA(VLOOKUP($A160+4000,CONFIG!$W$2:$AE$804,7,FALSE)),"",VLOOKUP($A160+4000,CONFIG!$W$2:$AE$804,7,FALSE))</f>
        <v/>
      </c>
      <c r="I160" s="142" t="str">
        <f>IF(ISNA(VLOOKUP($A160+4000,CONFIG!$W$2:$AE$804,8,FALSE)),"",VLOOKUP($A160+4000,CONFIG!$W$2:$AE$804,8,FALSE))</f>
        <v/>
      </c>
      <c r="J160" s="142" t="str">
        <f>IF(ISNA(VLOOKUP($A160+4000,CONFIG!$W$2:$AE$804,9,FALSE)),"",VLOOKUP($A160+4000,CONFIG!$W$2:$AE$804,9,FALSE))</f>
        <v/>
      </c>
    </row>
    <row r="161" spans="1:10" s="117" customFormat="1" ht="19.350000000000001" customHeight="1" x14ac:dyDescent="0.2">
      <c r="A161" s="140">
        <v>154</v>
      </c>
      <c r="B161" s="141"/>
      <c r="C161" s="142">
        <f>IF(ISNA(VLOOKUP($A161+4000,CONFIG!$W$2:$AE$804,2,FALSE)),"",VLOOKUP($A161+4000,CONFIG!$W$2:$AE$804,2,FALSE))</f>
        <v>0</v>
      </c>
      <c r="D161" s="143" t="str">
        <f>IF(ISNA(VLOOKUP($A161+4000,CONFIG!$W$2:$AE$804,3,FALSE)),"",VLOOKUP($A161+4000,CONFIG!$W$2:$AE$804,3,FALSE))</f>
        <v/>
      </c>
      <c r="E161" s="142" t="str">
        <f>IF(ISNA(VLOOKUP($A161+4000,CONFIG!$W$2:$AE$804,4,FALSE)),"",VLOOKUP($A161+4000,CONFIG!$W$2:$AE$804,4,FALSE))</f>
        <v/>
      </c>
      <c r="F161" s="142" t="str">
        <f>IF(ISNA(VLOOKUP($A161+4000,CONFIG!$W$2:$AE$804,5,FALSE)),"",VLOOKUP($A161+4000,CONFIG!$W$2:$AE$804,5,FALSE))</f>
        <v/>
      </c>
      <c r="G161" s="142" t="str">
        <f>IF(ISNA(VLOOKUP($A161+4000,CONFIG!$W$2:$AE$804,6,FALSE)),"",VLOOKUP($A161+4000,CONFIG!$W$2:$AE$804,6,FALSE))</f>
        <v/>
      </c>
      <c r="H161" s="142" t="str">
        <f>IF(ISNA(VLOOKUP($A161+4000,CONFIG!$W$2:$AE$804,7,FALSE)),"",VLOOKUP($A161+4000,CONFIG!$W$2:$AE$804,7,FALSE))</f>
        <v/>
      </c>
      <c r="I161" s="142" t="str">
        <f>IF(ISNA(VLOOKUP($A161+4000,CONFIG!$W$2:$AE$804,8,FALSE)),"",VLOOKUP($A161+4000,CONFIG!$W$2:$AE$804,8,FALSE))</f>
        <v/>
      </c>
      <c r="J161" s="142" t="str">
        <f>IF(ISNA(VLOOKUP($A161+4000,CONFIG!$W$2:$AE$804,9,FALSE)),"",VLOOKUP($A161+4000,CONFIG!$W$2:$AE$804,9,FALSE))</f>
        <v/>
      </c>
    </row>
    <row r="162" spans="1:10" s="117" customFormat="1" ht="19.350000000000001" customHeight="1" x14ac:dyDescent="0.2">
      <c r="A162" s="140">
        <v>155</v>
      </c>
      <c r="B162" s="141"/>
      <c r="C162" s="142">
        <f>IF(ISNA(VLOOKUP($A162+4000,CONFIG!$W$2:$AE$804,2,FALSE)),"",VLOOKUP($A162+4000,CONFIG!$W$2:$AE$804,2,FALSE))</f>
        <v>0</v>
      </c>
      <c r="D162" s="143" t="str">
        <f>IF(ISNA(VLOOKUP($A162+4000,CONFIG!$W$2:$AE$804,3,FALSE)),"",VLOOKUP($A162+4000,CONFIG!$W$2:$AE$804,3,FALSE))</f>
        <v/>
      </c>
      <c r="E162" s="142" t="str">
        <f>IF(ISNA(VLOOKUP($A162+4000,CONFIG!$W$2:$AE$804,4,FALSE)),"",VLOOKUP($A162+4000,CONFIG!$W$2:$AE$804,4,FALSE))</f>
        <v/>
      </c>
      <c r="F162" s="142" t="str">
        <f>IF(ISNA(VLOOKUP($A162+4000,CONFIG!$W$2:$AE$804,5,FALSE)),"",VLOOKUP($A162+4000,CONFIG!$W$2:$AE$804,5,FALSE))</f>
        <v/>
      </c>
      <c r="G162" s="142" t="str">
        <f>IF(ISNA(VLOOKUP($A162+4000,CONFIG!$W$2:$AE$804,6,FALSE)),"",VLOOKUP($A162+4000,CONFIG!$W$2:$AE$804,6,FALSE))</f>
        <v/>
      </c>
      <c r="H162" s="142" t="str">
        <f>IF(ISNA(VLOOKUP($A162+4000,CONFIG!$W$2:$AE$804,7,FALSE)),"",VLOOKUP($A162+4000,CONFIG!$W$2:$AE$804,7,FALSE))</f>
        <v/>
      </c>
      <c r="I162" s="142" t="str">
        <f>IF(ISNA(VLOOKUP($A162+4000,CONFIG!$W$2:$AE$804,8,FALSE)),"",VLOOKUP($A162+4000,CONFIG!$W$2:$AE$804,8,FALSE))</f>
        <v/>
      </c>
      <c r="J162" s="142" t="str">
        <f>IF(ISNA(VLOOKUP($A162+4000,CONFIG!$W$2:$AE$804,9,FALSE)),"",VLOOKUP($A162+4000,CONFIG!$W$2:$AE$804,9,FALSE))</f>
        <v/>
      </c>
    </row>
    <row r="163" spans="1:10" s="117" customFormat="1" ht="19.350000000000001" customHeight="1" x14ac:dyDescent="0.2">
      <c r="A163" s="140">
        <v>156</v>
      </c>
      <c r="B163" s="141"/>
      <c r="C163" s="142">
        <f>IF(ISNA(VLOOKUP($A163+4000,CONFIG!$W$2:$AE$804,2,FALSE)),"",VLOOKUP($A163+4000,CONFIG!$W$2:$AE$804,2,FALSE))</f>
        <v>0</v>
      </c>
      <c r="D163" s="143" t="str">
        <f>IF(ISNA(VLOOKUP($A163+4000,CONFIG!$W$2:$AE$804,3,FALSE)),"",VLOOKUP($A163+4000,CONFIG!$W$2:$AE$804,3,FALSE))</f>
        <v/>
      </c>
      <c r="E163" s="142" t="str">
        <f>IF(ISNA(VLOOKUP($A163+4000,CONFIG!$W$2:$AE$804,4,FALSE)),"",VLOOKUP($A163+4000,CONFIG!$W$2:$AE$804,4,FALSE))</f>
        <v/>
      </c>
      <c r="F163" s="142" t="str">
        <f>IF(ISNA(VLOOKUP($A163+4000,CONFIG!$W$2:$AE$804,5,FALSE)),"",VLOOKUP($A163+4000,CONFIG!$W$2:$AE$804,5,FALSE))</f>
        <v/>
      </c>
      <c r="G163" s="142" t="str">
        <f>IF(ISNA(VLOOKUP($A163+4000,CONFIG!$W$2:$AE$804,6,FALSE)),"",VLOOKUP($A163+4000,CONFIG!$W$2:$AE$804,6,FALSE))</f>
        <v/>
      </c>
      <c r="H163" s="142" t="str">
        <f>IF(ISNA(VLOOKUP($A163+4000,CONFIG!$W$2:$AE$804,7,FALSE)),"",VLOOKUP($A163+4000,CONFIG!$W$2:$AE$804,7,FALSE))</f>
        <v/>
      </c>
      <c r="I163" s="142" t="str">
        <f>IF(ISNA(VLOOKUP($A163+4000,CONFIG!$W$2:$AE$804,8,FALSE)),"",VLOOKUP($A163+4000,CONFIG!$W$2:$AE$804,8,FALSE))</f>
        <v/>
      </c>
      <c r="J163" s="142" t="str">
        <f>IF(ISNA(VLOOKUP($A163+4000,CONFIG!$W$2:$AE$804,9,FALSE)),"",VLOOKUP($A163+4000,CONFIG!$W$2:$AE$804,9,FALSE))</f>
        <v/>
      </c>
    </row>
    <row r="164" spans="1:10" s="117" customFormat="1" ht="19.350000000000001" customHeight="1" x14ac:dyDescent="0.2">
      <c r="A164" s="140">
        <v>157</v>
      </c>
      <c r="B164" s="141"/>
      <c r="C164" s="142">
        <f>IF(ISNA(VLOOKUP($A164+4000,CONFIG!$W$2:$AE$804,2,FALSE)),"",VLOOKUP($A164+4000,CONFIG!$W$2:$AE$804,2,FALSE))</f>
        <v>0</v>
      </c>
      <c r="D164" s="143" t="str">
        <f>IF(ISNA(VLOOKUP($A164+4000,CONFIG!$W$2:$AE$804,3,FALSE)),"",VLOOKUP($A164+4000,CONFIG!$W$2:$AE$804,3,FALSE))</f>
        <v/>
      </c>
      <c r="E164" s="142" t="str">
        <f>IF(ISNA(VLOOKUP($A164+4000,CONFIG!$W$2:$AE$804,4,FALSE)),"",VLOOKUP($A164+4000,CONFIG!$W$2:$AE$804,4,FALSE))</f>
        <v/>
      </c>
      <c r="F164" s="142" t="str">
        <f>IF(ISNA(VLOOKUP($A164+4000,CONFIG!$W$2:$AE$804,5,FALSE)),"",VLOOKUP($A164+4000,CONFIG!$W$2:$AE$804,5,FALSE))</f>
        <v/>
      </c>
      <c r="G164" s="142" t="str">
        <f>IF(ISNA(VLOOKUP($A164+4000,CONFIG!$W$2:$AE$804,6,FALSE)),"",VLOOKUP($A164+4000,CONFIG!$W$2:$AE$804,6,FALSE))</f>
        <v/>
      </c>
      <c r="H164" s="142" t="str">
        <f>IF(ISNA(VLOOKUP($A164+4000,CONFIG!$W$2:$AE$804,7,FALSE)),"",VLOOKUP($A164+4000,CONFIG!$W$2:$AE$804,7,FALSE))</f>
        <v/>
      </c>
      <c r="I164" s="142" t="str">
        <f>IF(ISNA(VLOOKUP($A164+4000,CONFIG!$W$2:$AE$804,8,FALSE)),"",VLOOKUP($A164+4000,CONFIG!$W$2:$AE$804,8,FALSE))</f>
        <v/>
      </c>
      <c r="J164" s="142" t="str">
        <f>IF(ISNA(VLOOKUP($A164+4000,CONFIG!$W$2:$AE$804,9,FALSE)),"",VLOOKUP($A164+4000,CONFIG!$W$2:$AE$804,9,FALSE))</f>
        <v/>
      </c>
    </row>
    <row r="165" spans="1:10" s="117" customFormat="1" ht="19.350000000000001" customHeight="1" x14ac:dyDescent="0.2">
      <c r="A165" s="140">
        <v>158</v>
      </c>
      <c r="B165" s="141"/>
      <c r="C165" s="142">
        <f>IF(ISNA(VLOOKUP($A165+4000,CONFIG!$W$2:$AE$804,2,FALSE)),"",VLOOKUP($A165+4000,CONFIG!$W$2:$AE$804,2,FALSE))</f>
        <v>0</v>
      </c>
      <c r="D165" s="143" t="str">
        <f>IF(ISNA(VLOOKUP($A165+4000,CONFIG!$W$2:$AE$804,3,FALSE)),"",VLOOKUP($A165+4000,CONFIG!$W$2:$AE$804,3,FALSE))</f>
        <v/>
      </c>
      <c r="E165" s="142" t="str">
        <f>IF(ISNA(VLOOKUP($A165+4000,CONFIG!$W$2:$AE$804,4,FALSE)),"",VLOOKUP($A165+4000,CONFIG!$W$2:$AE$804,4,FALSE))</f>
        <v/>
      </c>
      <c r="F165" s="142" t="str">
        <f>IF(ISNA(VLOOKUP($A165+4000,CONFIG!$W$2:$AE$804,5,FALSE)),"",VLOOKUP($A165+4000,CONFIG!$W$2:$AE$804,5,FALSE))</f>
        <v/>
      </c>
      <c r="G165" s="142" t="str">
        <f>IF(ISNA(VLOOKUP($A165+4000,CONFIG!$W$2:$AE$804,6,FALSE)),"",VLOOKUP($A165+4000,CONFIG!$W$2:$AE$804,6,FALSE))</f>
        <v/>
      </c>
      <c r="H165" s="142" t="str">
        <f>IF(ISNA(VLOOKUP($A165+4000,CONFIG!$W$2:$AE$804,7,FALSE)),"",VLOOKUP($A165+4000,CONFIG!$W$2:$AE$804,7,FALSE))</f>
        <v/>
      </c>
      <c r="I165" s="142" t="str">
        <f>IF(ISNA(VLOOKUP($A165+4000,CONFIG!$W$2:$AE$804,8,FALSE)),"",VLOOKUP($A165+4000,CONFIG!$W$2:$AE$804,8,FALSE))</f>
        <v/>
      </c>
      <c r="J165" s="142" t="str">
        <f>IF(ISNA(VLOOKUP($A165+4000,CONFIG!$W$2:$AE$804,9,FALSE)),"",VLOOKUP($A165+4000,CONFIG!$W$2:$AE$804,9,FALSE))</f>
        <v/>
      </c>
    </row>
    <row r="166" spans="1:10" s="117" customFormat="1" ht="19.350000000000001" customHeight="1" x14ac:dyDescent="0.2">
      <c r="A166" s="140">
        <v>159</v>
      </c>
      <c r="B166" s="141"/>
      <c r="C166" s="142">
        <f>IF(ISNA(VLOOKUP($A166+4000,CONFIG!$W$2:$AE$804,2,FALSE)),"",VLOOKUP($A166+4000,CONFIG!$W$2:$AE$804,2,FALSE))</f>
        <v>0</v>
      </c>
      <c r="D166" s="143" t="str">
        <f>IF(ISNA(VLOOKUP($A166+4000,CONFIG!$W$2:$AE$804,3,FALSE)),"",VLOOKUP($A166+4000,CONFIG!$W$2:$AE$804,3,FALSE))</f>
        <v/>
      </c>
      <c r="E166" s="142" t="str">
        <f>IF(ISNA(VLOOKUP($A166+4000,CONFIG!$W$2:$AE$804,4,FALSE)),"",VLOOKUP($A166+4000,CONFIG!$W$2:$AE$804,4,FALSE))</f>
        <v/>
      </c>
      <c r="F166" s="142" t="str">
        <f>IF(ISNA(VLOOKUP($A166+4000,CONFIG!$W$2:$AE$804,5,FALSE)),"",VLOOKUP($A166+4000,CONFIG!$W$2:$AE$804,5,FALSE))</f>
        <v/>
      </c>
      <c r="G166" s="142" t="str">
        <f>IF(ISNA(VLOOKUP($A166+4000,CONFIG!$W$2:$AE$804,6,FALSE)),"",VLOOKUP($A166+4000,CONFIG!$W$2:$AE$804,6,FALSE))</f>
        <v/>
      </c>
      <c r="H166" s="142" t="str">
        <f>IF(ISNA(VLOOKUP($A166+4000,CONFIG!$W$2:$AE$804,7,FALSE)),"",VLOOKUP($A166+4000,CONFIG!$W$2:$AE$804,7,FALSE))</f>
        <v/>
      </c>
      <c r="I166" s="142" t="str">
        <f>IF(ISNA(VLOOKUP($A166+4000,CONFIG!$W$2:$AE$804,8,FALSE)),"",VLOOKUP($A166+4000,CONFIG!$W$2:$AE$804,8,FALSE))</f>
        <v/>
      </c>
      <c r="J166" s="142" t="str">
        <f>IF(ISNA(VLOOKUP($A166+4000,CONFIG!$W$2:$AE$804,9,FALSE)),"",VLOOKUP($A166+4000,CONFIG!$W$2:$AE$804,9,FALSE))</f>
        <v/>
      </c>
    </row>
    <row r="167" spans="1:10" s="117" customFormat="1" ht="19.350000000000001" customHeight="1" x14ac:dyDescent="0.2">
      <c r="A167" s="140">
        <v>160</v>
      </c>
      <c r="B167" s="141"/>
      <c r="C167" s="142">
        <f>IF(ISNA(VLOOKUP($A167+4000,CONFIG!$W$2:$AE$804,2,FALSE)),"",VLOOKUP($A167+4000,CONFIG!$W$2:$AE$804,2,FALSE))</f>
        <v>0</v>
      </c>
      <c r="D167" s="143" t="str">
        <f>IF(ISNA(VLOOKUP($A167+4000,CONFIG!$W$2:$AE$804,3,FALSE)),"",VLOOKUP($A167+4000,CONFIG!$W$2:$AE$804,3,FALSE))</f>
        <v/>
      </c>
      <c r="E167" s="142" t="str">
        <f>IF(ISNA(VLOOKUP($A167+4000,CONFIG!$W$2:$AE$804,4,FALSE)),"",VLOOKUP($A167+4000,CONFIG!$W$2:$AE$804,4,FALSE))</f>
        <v/>
      </c>
      <c r="F167" s="142" t="str">
        <f>IF(ISNA(VLOOKUP($A167+4000,CONFIG!$W$2:$AE$804,5,FALSE)),"",VLOOKUP($A167+4000,CONFIG!$W$2:$AE$804,5,FALSE))</f>
        <v/>
      </c>
      <c r="G167" s="142" t="str">
        <f>IF(ISNA(VLOOKUP($A167+4000,CONFIG!$W$2:$AE$804,6,FALSE)),"",VLOOKUP($A167+4000,CONFIG!$W$2:$AE$804,6,FALSE))</f>
        <v/>
      </c>
      <c r="H167" s="142" t="str">
        <f>IF(ISNA(VLOOKUP($A167+4000,CONFIG!$W$2:$AE$804,7,FALSE)),"",VLOOKUP($A167+4000,CONFIG!$W$2:$AE$804,7,FALSE))</f>
        <v/>
      </c>
      <c r="I167" s="142" t="str">
        <f>IF(ISNA(VLOOKUP($A167+4000,CONFIG!$W$2:$AE$804,8,FALSE)),"",VLOOKUP($A167+4000,CONFIG!$W$2:$AE$804,8,FALSE))</f>
        <v/>
      </c>
      <c r="J167" s="142" t="str">
        <f>IF(ISNA(VLOOKUP($A167+4000,CONFIG!$W$2:$AE$804,9,FALSE)),"",VLOOKUP($A167+4000,CONFIG!$W$2:$AE$804,9,FALSE))</f>
        <v/>
      </c>
    </row>
    <row r="168" spans="1:10" s="117" customFormat="1" ht="19.350000000000001" customHeight="1" x14ac:dyDescent="0.2">
      <c r="A168" s="140">
        <v>161</v>
      </c>
      <c r="B168" s="141"/>
      <c r="C168" s="142">
        <f>IF(ISNA(VLOOKUP($A168+4000,CONFIG!$W$2:$AE$804,2,FALSE)),"",VLOOKUP($A168+4000,CONFIG!$W$2:$AE$804,2,FALSE))</f>
        <v>0</v>
      </c>
      <c r="D168" s="143" t="str">
        <f>IF(ISNA(VLOOKUP($A168+4000,CONFIG!$W$2:$AE$804,3,FALSE)),"",VLOOKUP($A168+4000,CONFIG!$W$2:$AE$804,3,FALSE))</f>
        <v/>
      </c>
      <c r="E168" s="142" t="str">
        <f>IF(ISNA(VLOOKUP($A168+4000,CONFIG!$W$2:$AE$804,4,FALSE)),"",VLOOKUP($A168+4000,CONFIG!$W$2:$AE$804,4,FALSE))</f>
        <v/>
      </c>
      <c r="F168" s="142" t="str">
        <f>IF(ISNA(VLOOKUP($A168+4000,CONFIG!$W$2:$AE$804,5,FALSE)),"",VLOOKUP($A168+4000,CONFIG!$W$2:$AE$804,5,FALSE))</f>
        <v/>
      </c>
      <c r="G168" s="142" t="str">
        <f>IF(ISNA(VLOOKUP($A168+4000,CONFIG!$W$2:$AE$804,6,FALSE)),"",VLOOKUP($A168+4000,CONFIG!$W$2:$AE$804,6,FALSE))</f>
        <v/>
      </c>
      <c r="H168" s="142" t="str">
        <f>IF(ISNA(VLOOKUP($A168+4000,CONFIG!$W$2:$AE$804,7,FALSE)),"",VLOOKUP($A168+4000,CONFIG!$W$2:$AE$804,7,FALSE))</f>
        <v/>
      </c>
      <c r="I168" s="142" t="str">
        <f>IF(ISNA(VLOOKUP($A168+4000,CONFIG!$W$2:$AE$804,8,FALSE)),"",VLOOKUP($A168+4000,CONFIG!$W$2:$AE$804,8,FALSE))</f>
        <v/>
      </c>
      <c r="J168" s="142" t="str">
        <f>IF(ISNA(VLOOKUP($A168+4000,CONFIG!$W$2:$AE$804,9,FALSE)),"",VLOOKUP($A168+4000,CONFIG!$W$2:$AE$804,9,FALSE))</f>
        <v/>
      </c>
    </row>
    <row r="169" spans="1:10" s="117" customFormat="1" ht="19.350000000000001" customHeight="1" x14ac:dyDescent="0.2">
      <c r="A169" s="140">
        <v>162</v>
      </c>
      <c r="B169" s="141"/>
      <c r="C169" s="142">
        <f>IF(ISNA(VLOOKUP($A169+4000,CONFIG!$W$2:$AE$804,2,FALSE)),"",VLOOKUP($A169+4000,CONFIG!$W$2:$AE$804,2,FALSE))</f>
        <v>0</v>
      </c>
      <c r="D169" s="143" t="str">
        <f>IF(ISNA(VLOOKUP($A169+4000,CONFIG!$W$2:$AE$804,3,FALSE)),"",VLOOKUP($A169+4000,CONFIG!$W$2:$AE$804,3,FALSE))</f>
        <v/>
      </c>
      <c r="E169" s="142" t="str">
        <f>IF(ISNA(VLOOKUP($A169+4000,CONFIG!$W$2:$AE$804,4,FALSE)),"",VLOOKUP($A169+4000,CONFIG!$W$2:$AE$804,4,FALSE))</f>
        <v/>
      </c>
      <c r="F169" s="142" t="str">
        <f>IF(ISNA(VLOOKUP($A169+4000,CONFIG!$W$2:$AE$804,5,FALSE)),"",VLOOKUP($A169+4000,CONFIG!$W$2:$AE$804,5,FALSE))</f>
        <v/>
      </c>
      <c r="G169" s="142" t="str">
        <f>IF(ISNA(VLOOKUP($A169+4000,CONFIG!$W$2:$AE$804,6,FALSE)),"",VLOOKUP($A169+4000,CONFIG!$W$2:$AE$804,6,FALSE))</f>
        <v/>
      </c>
      <c r="H169" s="142" t="str">
        <f>IF(ISNA(VLOOKUP($A169+4000,CONFIG!$W$2:$AE$804,7,FALSE)),"",VLOOKUP($A169+4000,CONFIG!$W$2:$AE$804,7,FALSE))</f>
        <v/>
      </c>
      <c r="I169" s="142" t="str">
        <f>IF(ISNA(VLOOKUP($A169+4000,CONFIG!$W$2:$AE$804,8,FALSE)),"",VLOOKUP($A169+4000,CONFIG!$W$2:$AE$804,8,FALSE))</f>
        <v/>
      </c>
      <c r="J169" s="142" t="str">
        <f>IF(ISNA(VLOOKUP($A169+4000,CONFIG!$W$2:$AE$804,9,FALSE)),"",VLOOKUP($A169+4000,CONFIG!$W$2:$AE$804,9,FALSE))</f>
        <v/>
      </c>
    </row>
    <row r="170" spans="1:10" s="117" customFormat="1" ht="19.350000000000001" customHeight="1" x14ac:dyDescent="0.2">
      <c r="A170" s="140">
        <v>163</v>
      </c>
      <c r="B170" s="141"/>
      <c r="C170" s="142">
        <f>IF(ISNA(VLOOKUP($A170+4000,CONFIG!$W$2:$AE$804,2,FALSE)),"",VLOOKUP($A170+4000,CONFIG!$W$2:$AE$804,2,FALSE))</f>
        <v>0</v>
      </c>
      <c r="D170" s="143" t="str">
        <f>IF(ISNA(VLOOKUP($A170+4000,CONFIG!$W$2:$AE$804,3,FALSE)),"",VLOOKUP($A170+4000,CONFIG!$W$2:$AE$804,3,FALSE))</f>
        <v/>
      </c>
      <c r="E170" s="142" t="str">
        <f>IF(ISNA(VLOOKUP($A170+4000,CONFIG!$W$2:$AE$804,4,FALSE)),"",VLOOKUP($A170+4000,CONFIG!$W$2:$AE$804,4,FALSE))</f>
        <v/>
      </c>
      <c r="F170" s="142" t="str">
        <f>IF(ISNA(VLOOKUP($A170+4000,CONFIG!$W$2:$AE$804,5,FALSE)),"",VLOOKUP($A170+4000,CONFIG!$W$2:$AE$804,5,FALSE))</f>
        <v/>
      </c>
      <c r="G170" s="142" t="str">
        <f>IF(ISNA(VLOOKUP($A170+4000,CONFIG!$W$2:$AE$804,6,FALSE)),"",VLOOKUP($A170+4000,CONFIG!$W$2:$AE$804,6,FALSE))</f>
        <v/>
      </c>
      <c r="H170" s="142" t="str">
        <f>IF(ISNA(VLOOKUP($A170+4000,CONFIG!$W$2:$AE$804,7,FALSE)),"",VLOOKUP($A170+4000,CONFIG!$W$2:$AE$804,7,FALSE))</f>
        <v/>
      </c>
      <c r="I170" s="142" t="str">
        <f>IF(ISNA(VLOOKUP($A170+4000,CONFIG!$W$2:$AE$804,8,FALSE)),"",VLOOKUP($A170+4000,CONFIG!$W$2:$AE$804,8,FALSE))</f>
        <v/>
      </c>
      <c r="J170" s="142" t="str">
        <f>IF(ISNA(VLOOKUP($A170+4000,CONFIG!$W$2:$AE$804,9,FALSE)),"",VLOOKUP($A170+4000,CONFIG!$W$2:$AE$804,9,FALSE))</f>
        <v/>
      </c>
    </row>
    <row r="171" spans="1:10" s="117" customFormat="1" ht="19.350000000000001" customHeight="1" x14ac:dyDescent="0.2">
      <c r="A171" s="140">
        <v>164</v>
      </c>
      <c r="B171" s="141"/>
      <c r="C171" s="142">
        <f>IF(ISNA(VLOOKUP($A171+4000,CONFIG!$W$2:$AE$804,2,FALSE)),"",VLOOKUP($A171+4000,CONFIG!$W$2:$AE$804,2,FALSE))</f>
        <v>0</v>
      </c>
      <c r="D171" s="143" t="str">
        <f>IF(ISNA(VLOOKUP($A171+4000,CONFIG!$W$2:$AE$804,3,FALSE)),"",VLOOKUP($A171+4000,CONFIG!$W$2:$AE$804,3,FALSE))</f>
        <v/>
      </c>
      <c r="E171" s="142" t="str">
        <f>IF(ISNA(VLOOKUP($A171+4000,CONFIG!$W$2:$AE$804,4,FALSE)),"",VLOOKUP($A171+4000,CONFIG!$W$2:$AE$804,4,FALSE))</f>
        <v/>
      </c>
      <c r="F171" s="142" t="str">
        <f>IF(ISNA(VLOOKUP($A171+4000,CONFIG!$W$2:$AE$804,5,FALSE)),"",VLOOKUP($A171+4000,CONFIG!$W$2:$AE$804,5,FALSE))</f>
        <v/>
      </c>
      <c r="G171" s="142" t="str">
        <f>IF(ISNA(VLOOKUP($A171+4000,CONFIG!$W$2:$AE$804,6,FALSE)),"",VLOOKUP($A171+4000,CONFIG!$W$2:$AE$804,6,FALSE))</f>
        <v/>
      </c>
      <c r="H171" s="142" t="str">
        <f>IF(ISNA(VLOOKUP($A171+4000,CONFIG!$W$2:$AE$804,7,FALSE)),"",VLOOKUP($A171+4000,CONFIG!$W$2:$AE$804,7,FALSE))</f>
        <v/>
      </c>
      <c r="I171" s="142" t="str">
        <f>IF(ISNA(VLOOKUP($A171+4000,CONFIG!$W$2:$AE$804,8,FALSE)),"",VLOOKUP($A171+4000,CONFIG!$W$2:$AE$804,8,FALSE))</f>
        <v/>
      </c>
      <c r="J171" s="142" t="str">
        <f>IF(ISNA(VLOOKUP($A171+4000,CONFIG!$W$2:$AE$804,9,FALSE)),"",VLOOKUP($A171+4000,CONFIG!$W$2:$AE$804,9,FALSE))</f>
        <v/>
      </c>
    </row>
    <row r="172" spans="1:10" s="117" customFormat="1" ht="19.350000000000001" customHeight="1" x14ac:dyDescent="0.2">
      <c r="A172" s="140">
        <v>165</v>
      </c>
      <c r="B172" s="141"/>
      <c r="C172" s="142">
        <f>IF(ISNA(VLOOKUP($A172+4000,CONFIG!$W$2:$AE$804,2,FALSE)),"",VLOOKUP($A172+4000,CONFIG!$W$2:$AE$804,2,FALSE))</f>
        <v>0</v>
      </c>
      <c r="D172" s="143" t="str">
        <f>IF(ISNA(VLOOKUP($A172+4000,CONFIG!$W$2:$AE$804,3,FALSE)),"",VLOOKUP($A172+4000,CONFIG!$W$2:$AE$804,3,FALSE))</f>
        <v/>
      </c>
      <c r="E172" s="142" t="str">
        <f>IF(ISNA(VLOOKUP($A172+4000,CONFIG!$W$2:$AE$804,4,FALSE)),"",VLOOKUP($A172+4000,CONFIG!$W$2:$AE$804,4,FALSE))</f>
        <v/>
      </c>
      <c r="F172" s="142" t="str">
        <f>IF(ISNA(VLOOKUP($A172+4000,CONFIG!$W$2:$AE$804,5,FALSE)),"",VLOOKUP($A172+4000,CONFIG!$W$2:$AE$804,5,FALSE))</f>
        <v/>
      </c>
      <c r="G172" s="142" t="str">
        <f>IF(ISNA(VLOOKUP($A172+4000,CONFIG!$W$2:$AE$804,6,FALSE)),"",VLOOKUP($A172+4000,CONFIG!$W$2:$AE$804,6,FALSE))</f>
        <v/>
      </c>
      <c r="H172" s="142" t="str">
        <f>IF(ISNA(VLOOKUP($A172+4000,CONFIG!$W$2:$AE$804,7,FALSE)),"",VLOOKUP($A172+4000,CONFIG!$W$2:$AE$804,7,FALSE))</f>
        <v/>
      </c>
      <c r="I172" s="142" t="str">
        <f>IF(ISNA(VLOOKUP($A172+4000,CONFIG!$W$2:$AE$804,8,FALSE)),"",VLOOKUP($A172+4000,CONFIG!$W$2:$AE$804,8,FALSE))</f>
        <v/>
      </c>
      <c r="J172" s="142" t="str">
        <f>IF(ISNA(VLOOKUP($A172+4000,CONFIG!$W$2:$AE$804,9,FALSE)),"",VLOOKUP($A172+4000,CONFIG!$W$2:$AE$804,9,FALSE))</f>
        <v/>
      </c>
    </row>
    <row r="173" spans="1:10" s="117" customFormat="1" ht="19.350000000000001" customHeight="1" x14ac:dyDescent="0.2">
      <c r="A173" s="140">
        <v>166</v>
      </c>
      <c r="B173" s="141"/>
      <c r="C173" s="142">
        <f>IF(ISNA(VLOOKUP($A173+4000,CONFIG!$W$2:$AE$804,2,FALSE)),"",VLOOKUP($A173+4000,CONFIG!$W$2:$AE$804,2,FALSE))</f>
        <v>0</v>
      </c>
      <c r="D173" s="143" t="str">
        <f>IF(ISNA(VLOOKUP($A173+4000,CONFIG!$W$2:$AE$804,3,FALSE)),"",VLOOKUP($A173+4000,CONFIG!$W$2:$AE$804,3,FALSE))</f>
        <v/>
      </c>
      <c r="E173" s="142" t="str">
        <f>IF(ISNA(VLOOKUP($A173+4000,CONFIG!$W$2:$AE$804,4,FALSE)),"",VLOOKUP($A173+4000,CONFIG!$W$2:$AE$804,4,FALSE))</f>
        <v/>
      </c>
      <c r="F173" s="142" t="str">
        <f>IF(ISNA(VLOOKUP($A173+4000,CONFIG!$W$2:$AE$804,5,FALSE)),"",VLOOKUP($A173+4000,CONFIG!$W$2:$AE$804,5,FALSE))</f>
        <v/>
      </c>
      <c r="G173" s="142" t="str">
        <f>IF(ISNA(VLOOKUP($A173+4000,CONFIG!$W$2:$AE$804,6,FALSE)),"",VLOOKUP($A173+4000,CONFIG!$W$2:$AE$804,6,FALSE))</f>
        <v/>
      </c>
      <c r="H173" s="142" t="str">
        <f>IF(ISNA(VLOOKUP($A173+4000,CONFIG!$W$2:$AE$804,7,FALSE)),"",VLOOKUP($A173+4000,CONFIG!$W$2:$AE$804,7,FALSE))</f>
        <v/>
      </c>
      <c r="I173" s="142" t="str">
        <f>IF(ISNA(VLOOKUP($A173+4000,CONFIG!$W$2:$AE$804,8,FALSE)),"",VLOOKUP($A173+4000,CONFIG!$W$2:$AE$804,8,FALSE))</f>
        <v/>
      </c>
      <c r="J173" s="142" t="str">
        <f>IF(ISNA(VLOOKUP($A173+4000,CONFIG!$W$2:$AE$804,9,FALSE)),"",VLOOKUP($A173+4000,CONFIG!$W$2:$AE$804,9,FALSE))</f>
        <v/>
      </c>
    </row>
    <row r="174" spans="1:10" s="117" customFormat="1" ht="19.350000000000001" customHeight="1" x14ac:dyDescent="0.2">
      <c r="A174" s="140">
        <v>167</v>
      </c>
      <c r="B174" s="141"/>
      <c r="C174" s="142">
        <f>IF(ISNA(VLOOKUP($A174+4000,CONFIG!$W$2:$AE$804,2,FALSE)),"",VLOOKUP($A174+4000,CONFIG!$W$2:$AE$804,2,FALSE))</f>
        <v>0</v>
      </c>
      <c r="D174" s="143" t="str">
        <f>IF(ISNA(VLOOKUP($A174+4000,CONFIG!$W$2:$AE$804,3,FALSE)),"",VLOOKUP($A174+4000,CONFIG!$W$2:$AE$804,3,FALSE))</f>
        <v/>
      </c>
      <c r="E174" s="142" t="str">
        <f>IF(ISNA(VLOOKUP($A174+4000,CONFIG!$W$2:$AE$804,4,FALSE)),"",VLOOKUP($A174+4000,CONFIG!$W$2:$AE$804,4,FALSE))</f>
        <v/>
      </c>
      <c r="F174" s="142" t="str">
        <f>IF(ISNA(VLOOKUP($A174+4000,CONFIG!$W$2:$AE$804,5,FALSE)),"",VLOOKUP($A174+4000,CONFIG!$W$2:$AE$804,5,FALSE))</f>
        <v/>
      </c>
      <c r="G174" s="142" t="str">
        <f>IF(ISNA(VLOOKUP($A174+4000,CONFIG!$W$2:$AE$804,6,FALSE)),"",VLOOKUP($A174+4000,CONFIG!$W$2:$AE$804,6,FALSE))</f>
        <v/>
      </c>
      <c r="H174" s="142" t="str">
        <f>IF(ISNA(VLOOKUP($A174+4000,CONFIG!$W$2:$AE$804,7,FALSE)),"",VLOOKUP($A174+4000,CONFIG!$W$2:$AE$804,7,FALSE))</f>
        <v/>
      </c>
      <c r="I174" s="142" t="str">
        <f>IF(ISNA(VLOOKUP($A174+4000,CONFIG!$W$2:$AE$804,8,FALSE)),"",VLOOKUP($A174+4000,CONFIG!$W$2:$AE$804,8,FALSE))</f>
        <v/>
      </c>
      <c r="J174" s="142" t="str">
        <f>IF(ISNA(VLOOKUP($A174+4000,CONFIG!$W$2:$AE$804,9,FALSE)),"",VLOOKUP($A174+4000,CONFIG!$W$2:$AE$804,9,FALSE))</f>
        <v/>
      </c>
    </row>
    <row r="175" spans="1:10" s="117" customFormat="1" ht="19.350000000000001" customHeight="1" x14ac:dyDescent="0.2">
      <c r="A175" s="140">
        <v>168</v>
      </c>
      <c r="B175" s="141"/>
      <c r="C175" s="142">
        <f>IF(ISNA(VLOOKUP($A175+4000,CONFIG!$W$2:$AE$804,2,FALSE)),"",VLOOKUP($A175+4000,CONFIG!$W$2:$AE$804,2,FALSE))</f>
        <v>0</v>
      </c>
      <c r="D175" s="143" t="str">
        <f>IF(ISNA(VLOOKUP($A175+4000,CONFIG!$W$2:$AE$804,3,FALSE)),"",VLOOKUP($A175+4000,CONFIG!$W$2:$AE$804,3,FALSE))</f>
        <v/>
      </c>
      <c r="E175" s="142" t="str">
        <f>IF(ISNA(VLOOKUP($A175+4000,CONFIG!$W$2:$AE$804,4,FALSE)),"",VLOOKUP($A175+4000,CONFIG!$W$2:$AE$804,4,FALSE))</f>
        <v/>
      </c>
      <c r="F175" s="142" t="str">
        <f>IF(ISNA(VLOOKUP($A175+4000,CONFIG!$W$2:$AE$804,5,FALSE)),"",VLOOKUP($A175+4000,CONFIG!$W$2:$AE$804,5,FALSE))</f>
        <v/>
      </c>
      <c r="G175" s="142" t="str">
        <f>IF(ISNA(VLOOKUP($A175+4000,CONFIG!$W$2:$AE$804,6,FALSE)),"",VLOOKUP($A175+4000,CONFIG!$W$2:$AE$804,6,FALSE))</f>
        <v/>
      </c>
      <c r="H175" s="142" t="str">
        <f>IF(ISNA(VLOOKUP($A175+4000,CONFIG!$W$2:$AE$804,7,FALSE)),"",VLOOKUP($A175+4000,CONFIG!$W$2:$AE$804,7,FALSE))</f>
        <v/>
      </c>
      <c r="I175" s="142" t="str">
        <f>IF(ISNA(VLOOKUP($A175+4000,CONFIG!$W$2:$AE$804,8,FALSE)),"",VLOOKUP($A175+4000,CONFIG!$W$2:$AE$804,8,FALSE))</f>
        <v/>
      </c>
      <c r="J175" s="142" t="str">
        <f>IF(ISNA(VLOOKUP($A175+4000,CONFIG!$W$2:$AE$804,9,FALSE)),"",VLOOKUP($A175+4000,CONFIG!$W$2:$AE$804,9,FALSE))</f>
        <v/>
      </c>
    </row>
    <row r="176" spans="1:10" s="117" customFormat="1" ht="19.350000000000001" customHeight="1" x14ac:dyDescent="0.2">
      <c r="A176" s="140">
        <v>169</v>
      </c>
      <c r="B176" s="141"/>
      <c r="C176" s="142">
        <f>IF(ISNA(VLOOKUP($A176+4000,CONFIG!$W$2:$AE$804,2,FALSE)),"",VLOOKUP($A176+4000,CONFIG!$W$2:$AE$804,2,FALSE))</f>
        <v>0</v>
      </c>
      <c r="D176" s="143" t="str">
        <f>IF(ISNA(VLOOKUP($A176+4000,CONFIG!$W$2:$AE$804,3,FALSE)),"",VLOOKUP($A176+4000,CONFIG!$W$2:$AE$804,3,FALSE))</f>
        <v/>
      </c>
      <c r="E176" s="142" t="str">
        <f>IF(ISNA(VLOOKUP($A176+4000,CONFIG!$W$2:$AE$804,4,FALSE)),"",VLOOKUP($A176+4000,CONFIG!$W$2:$AE$804,4,FALSE))</f>
        <v/>
      </c>
      <c r="F176" s="142" t="str">
        <f>IF(ISNA(VLOOKUP($A176+4000,CONFIG!$W$2:$AE$804,5,FALSE)),"",VLOOKUP($A176+4000,CONFIG!$W$2:$AE$804,5,FALSE))</f>
        <v/>
      </c>
      <c r="G176" s="142" t="str">
        <f>IF(ISNA(VLOOKUP($A176+4000,CONFIG!$W$2:$AE$804,6,FALSE)),"",VLOOKUP($A176+4000,CONFIG!$W$2:$AE$804,6,FALSE))</f>
        <v/>
      </c>
      <c r="H176" s="142" t="str">
        <f>IF(ISNA(VLOOKUP($A176+4000,CONFIG!$W$2:$AE$804,7,FALSE)),"",VLOOKUP($A176+4000,CONFIG!$W$2:$AE$804,7,FALSE))</f>
        <v/>
      </c>
      <c r="I176" s="142" t="str">
        <f>IF(ISNA(VLOOKUP($A176+4000,CONFIG!$W$2:$AE$804,8,FALSE)),"",VLOOKUP($A176+4000,CONFIG!$W$2:$AE$804,8,FALSE))</f>
        <v/>
      </c>
      <c r="J176" s="142" t="str">
        <f>IF(ISNA(VLOOKUP($A176+4000,CONFIG!$W$2:$AE$804,9,FALSE)),"",VLOOKUP($A176+4000,CONFIG!$W$2:$AE$804,9,FALSE))</f>
        <v/>
      </c>
    </row>
    <row r="177" spans="1:10" s="117" customFormat="1" ht="19.350000000000001" customHeight="1" x14ac:dyDescent="0.2">
      <c r="A177" s="140">
        <v>170</v>
      </c>
      <c r="B177" s="141"/>
      <c r="C177" s="142">
        <f>IF(ISNA(VLOOKUP($A177+4000,CONFIG!$W$2:$AE$804,2,FALSE)),"",VLOOKUP($A177+4000,CONFIG!$W$2:$AE$804,2,FALSE))</f>
        <v>0</v>
      </c>
      <c r="D177" s="143" t="str">
        <f>IF(ISNA(VLOOKUP($A177+4000,CONFIG!$W$2:$AE$804,3,FALSE)),"",VLOOKUP($A177+4000,CONFIG!$W$2:$AE$804,3,FALSE))</f>
        <v/>
      </c>
      <c r="E177" s="142" t="str">
        <f>IF(ISNA(VLOOKUP($A177+4000,CONFIG!$W$2:$AE$804,4,FALSE)),"",VLOOKUP($A177+4000,CONFIG!$W$2:$AE$804,4,FALSE))</f>
        <v/>
      </c>
      <c r="F177" s="142" t="str">
        <f>IF(ISNA(VLOOKUP($A177+4000,CONFIG!$W$2:$AE$804,5,FALSE)),"",VLOOKUP($A177+4000,CONFIG!$W$2:$AE$804,5,FALSE))</f>
        <v/>
      </c>
      <c r="G177" s="142" t="str">
        <f>IF(ISNA(VLOOKUP($A177+4000,CONFIG!$W$2:$AE$804,6,FALSE)),"",VLOOKUP($A177+4000,CONFIG!$W$2:$AE$804,6,FALSE))</f>
        <v/>
      </c>
      <c r="H177" s="142" t="str">
        <f>IF(ISNA(VLOOKUP($A177+4000,CONFIG!$W$2:$AE$804,7,FALSE)),"",VLOOKUP($A177+4000,CONFIG!$W$2:$AE$804,7,FALSE))</f>
        <v/>
      </c>
      <c r="I177" s="142" t="str">
        <f>IF(ISNA(VLOOKUP($A177+4000,CONFIG!$W$2:$AE$804,8,FALSE)),"",VLOOKUP($A177+4000,CONFIG!$W$2:$AE$804,8,FALSE))</f>
        <v/>
      </c>
      <c r="J177" s="142" t="str">
        <f>IF(ISNA(VLOOKUP($A177+4000,CONFIG!$W$2:$AE$804,9,FALSE)),"",VLOOKUP($A177+4000,CONFIG!$W$2:$AE$804,9,FALSE))</f>
        <v/>
      </c>
    </row>
    <row r="178" spans="1:10" s="117" customFormat="1" ht="19.350000000000001" customHeight="1" x14ac:dyDescent="0.2">
      <c r="A178" s="140">
        <v>171</v>
      </c>
      <c r="B178" s="141"/>
      <c r="C178" s="142">
        <f>IF(ISNA(VLOOKUP($A178+4000,CONFIG!$W$2:$AE$804,2,FALSE)),"",VLOOKUP($A178+4000,CONFIG!$W$2:$AE$804,2,FALSE))</f>
        <v>0</v>
      </c>
      <c r="D178" s="143" t="str">
        <f>IF(ISNA(VLOOKUP($A178+4000,CONFIG!$W$2:$AE$804,3,FALSE)),"",VLOOKUP($A178+4000,CONFIG!$W$2:$AE$804,3,FALSE))</f>
        <v/>
      </c>
      <c r="E178" s="142" t="str">
        <f>IF(ISNA(VLOOKUP($A178+4000,CONFIG!$W$2:$AE$804,4,FALSE)),"",VLOOKUP($A178+4000,CONFIG!$W$2:$AE$804,4,FALSE))</f>
        <v/>
      </c>
      <c r="F178" s="142" t="str">
        <f>IF(ISNA(VLOOKUP($A178+4000,CONFIG!$W$2:$AE$804,5,FALSE)),"",VLOOKUP($A178+4000,CONFIG!$W$2:$AE$804,5,FALSE))</f>
        <v/>
      </c>
      <c r="G178" s="142" t="str">
        <f>IF(ISNA(VLOOKUP($A178+4000,CONFIG!$W$2:$AE$804,6,FALSE)),"",VLOOKUP($A178+4000,CONFIG!$W$2:$AE$804,6,FALSE))</f>
        <v/>
      </c>
      <c r="H178" s="142" t="str">
        <f>IF(ISNA(VLOOKUP($A178+4000,CONFIG!$W$2:$AE$804,7,FALSE)),"",VLOOKUP($A178+4000,CONFIG!$W$2:$AE$804,7,FALSE))</f>
        <v/>
      </c>
      <c r="I178" s="142" t="str">
        <f>IF(ISNA(VLOOKUP($A178+4000,CONFIG!$W$2:$AE$804,8,FALSE)),"",VLOOKUP($A178+4000,CONFIG!$W$2:$AE$804,8,FALSE))</f>
        <v/>
      </c>
      <c r="J178" s="142" t="str">
        <f>IF(ISNA(VLOOKUP($A178+4000,CONFIG!$W$2:$AE$804,9,FALSE)),"",VLOOKUP($A178+4000,CONFIG!$W$2:$AE$804,9,FALSE))</f>
        <v/>
      </c>
    </row>
    <row r="179" spans="1:10" s="117" customFormat="1" ht="19.350000000000001" customHeight="1" x14ac:dyDescent="0.2">
      <c r="A179" s="140">
        <v>172</v>
      </c>
      <c r="B179" s="141"/>
      <c r="C179" s="142">
        <f>IF(ISNA(VLOOKUP($A179+4000,CONFIG!$W$2:$AE$804,2,FALSE)),"",VLOOKUP($A179+4000,CONFIG!$W$2:$AE$804,2,FALSE))</f>
        <v>0</v>
      </c>
      <c r="D179" s="143" t="str">
        <f>IF(ISNA(VLOOKUP($A179+4000,CONFIG!$W$2:$AE$804,3,FALSE)),"",VLOOKUP($A179+4000,CONFIG!$W$2:$AE$804,3,FALSE))</f>
        <v/>
      </c>
      <c r="E179" s="142" t="str">
        <f>IF(ISNA(VLOOKUP($A179+4000,CONFIG!$W$2:$AE$804,4,FALSE)),"",VLOOKUP($A179+4000,CONFIG!$W$2:$AE$804,4,FALSE))</f>
        <v/>
      </c>
      <c r="F179" s="142" t="str">
        <f>IF(ISNA(VLOOKUP($A179+4000,CONFIG!$W$2:$AE$804,5,FALSE)),"",VLOOKUP($A179+4000,CONFIG!$W$2:$AE$804,5,FALSE))</f>
        <v/>
      </c>
      <c r="G179" s="142" t="str">
        <f>IF(ISNA(VLOOKUP($A179+4000,CONFIG!$W$2:$AE$804,6,FALSE)),"",VLOOKUP($A179+4000,CONFIG!$W$2:$AE$804,6,FALSE))</f>
        <v/>
      </c>
      <c r="H179" s="142" t="str">
        <f>IF(ISNA(VLOOKUP($A179+4000,CONFIG!$W$2:$AE$804,7,FALSE)),"",VLOOKUP($A179+4000,CONFIG!$W$2:$AE$804,7,FALSE))</f>
        <v/>
      </c>
      <c r="I179" s="142" t="str">
        <f>IF(ISNA(VLOOKUP($A179+4000,CONFIG!$W$2:$AE$804,8,FALSE)),"",VLOOKUP($A179+4000,CONFIG!$W$2:$AE$804,8,FALSE))</f>
        <v/>
      </c>
      <c r="J179" s="142" t="str">
        <f>IF(ISNA(VLOOKUP($A179+4000,CONFIG!$W$2:$AE$804,9,FALSE)),"",VLOOKUP($A179+4000,CONFIG!$W$2:$AE$804,9,FALSE))</f>
        <v/>
      </c>
    </row>
    <row r="180" spans="1:10" s="117" customFormat="1" ht="19.350000000000001" customHeight="1" x14ac:dyDescent="0.2">
      <c r="A180" s="140">
        <v>173</v>
      </c>
      <c r="B180" s="141"/>
      <c r="C180" s="142">
        <f>IF(ISNA(VLOOKUP($A180+4000,CONFIG!$W$2:$AE$804,2,FALSE)),"",VLOOKUP($A180+4000,CONFIG!$W$2:$AE$804,2,FALSE))</f>
        <v>0</v>
      </c>
      <c r="D180" s="143" t="str">
        <f>IF(ISNA(VLOOKUP($A180+4000,CONFIG!$W$2:$AE$804,3,FALSE)),"",VLOOKUP($A180+4000,CONFIG!$W$2:$AE$804,3,FALSE))</f>
        <v/>
      </c>
      <c r="E180" s="142" t="str">
        <f>IF(ISNA(VLOOKUP($A180+4000,CONFIG!$W$2:$AE$804,4,FALSE)),"",VLOOKUP($A180+4000,CONFIG!$W$2:$AE$804,4,FALSE))</f>
        <v/>
      </c>
      <c r="F180" s="142" t="str">
        <f>IF(ISNA(VLOOKUP($A180+4000,CONFIG!$W$2:$AE$804,5,FALSE)),"",VLOOKUP($A180+4000,CONFIG!$W$2:$AE$804,5,FALSE))</f>
        <v/>
      </c>
      <c r="G180" s="142" t="str">
        <f>IF(ISNA(VLOOKUP($A180+4000,CONFIG!$W$2:$AE$804,6,FALSE)),"",VLOOKUP($A180+4000,CONFIG!$W$2:$AE$804,6,FALSE))</f>
        <v/>
      </c>
      <c r="H180" s="142" t="str">
        <f>IF(ISNA(VLOOKUP($A180+4000,CONFIG!$W$2:$AE$804,7,FALSE)),"",VLOOKUP($A180+4000,CONFIG!$W$2:$AE$804,7,FALSE))</f>
        <v/>
      </c>
      <c r="I180" s="142" t="str">
        <f>IF(ISNA(VLOOKUP($A180+4000,CONFIG!$W$2:$AE$804,8,FALSE)),"",VLOOKUP($A180+4000,CONFIG!$W$2:$AE$804,8,FALSE))</f>
        <v/>
      </c>
      <c r="J180" s="142" t="str">
        <f>IF(ISNA(VLOOKUP($A180+4000,CONFIG!$W$2:$AE$804,9,FALSE)),"",VLOOKUP($A180+4000,CONFIG!$W$2:$AE$804,9,FALSE))</f>
        <v/>
      </c>
    </row>
    <row r="181" spans="1:10" s="117" customFormat="1" ht="19.350000000000001" customHeight="1" x14ac:dyDescent="0.2">
      <c r="A181" s="140">
        <v>174</v>
      </c>
      <c r="B181" s="141"/>
      <c r="C181" s="142">
        <f>IF(ISNA(VLOOKUP($A181+4000,CONFIG!$W$2:$AE$804,2,FALSE)),"",VLOOKUP($A181+4000,CONFIG!$W$2:$AE$804,2,FALSE))</f>
        <v>0</v>
      </c>
      <c r="D181" s="143" t="str">
        <f>IF(ISNA(VLOOKUP($A181+4000,CONFIG!$W$2:$AE$804,3,FALSE)),"",VLOOKUP($A181+4000,CONFIG!$W$2:$AE$804,3,FALSE))</f>
        <v/>
      </c>
      <c r="E181" s="142" t="str">
        <f>IF(ISNA(VLOOKUP($A181+4000,CONFIG!$W$2:$AE$804,4,FALSE)),"",VLOOKUP($A181+4000,CONFIG!$W$2:$AE$804,4,FALSE))</f>
        <v/>
      </c>
      <c r="F181" s="142" t="str">
        <f>IF(ISNA(VLOOKUP($A181+4000,CONFIG!$W$2:$AE$804,5,FALSE)),"",VLOOKUP($A181+4000,CONFIG!$W$2:$AE$804,5,FALSE))</f>
        <v/>
      </c>
      <c r="G181" s="142" t="str">
        <f>IF(ISNA(VLOOKUP($A181+4000,CONFIG!$W$2:$AE$804,6,FALSE)),"",VLOOKUP($A181+4000,CONFIG!$W$2:$AE$804,6,FALSE))</f>
        <v/>
      </c>
      <c r="H181" s="142" t="str">
        <f>IF(ISNA(VLOOKUP($A181+4000,CONFIG!$W$2:$AE$804,7,FALSE)),"",VLOOKUP($A181+4000,CONFIG!$W$2:$AE$804,7,FALSE))</f>
        <v/>
      </c>
      <c r="I181" s="142" t="str">
        <f>IF(ISNA(VLOOKUP($A181+4000,CONFIG!$W$2:$AE$804,8,FALSE)),"",VLOOKUP($A181+4000,CONFIG!$W$2:$AE$804,8,FALSE))</f>
        <v/>
      </c>
      <c r="J181" s="142" t="str">
        <f>IF(ISNA(VLOOKUP($A181+4000,CONFIG!$W$2:$AE$804,9,FALSE)),"",VLOOKUP($A181+4000,CONFIG!$W$2:$AE$804,9,FALSE))</f>
        <v/>
      </c>
    </row>
    <row r="182" spans="1:10" s="117" customFormat="1" ht="19.350000000000001" customHeight="1" x14ac:dyDescent="0.2">
      <c r="A182" s="140">
        <v>175</v>
      </c>
      <c r="B182" s="141"/>
      <c r="C182" s="142">
        <f>IF(ISNA(VLOOKUP($A182+4000,CONFIG!$W$2:$AE$804,2,FALSE)),"",VLOOKUP($A182+4000,CONFIG!$W$2:$AE$804,2,FALSE))</f>
        <v>0</v>
      </c>
      <c r="D182" s="143" t="str">
        <f>IF(ISNA(VLOOKUP($A182+4000,CONFIG!$W$2:$AE$804,3,FALSE)),"",VLOOKUP($A182+4000,CONFIG!$W$2:$AE$804,3,FALSE))</f>
        <v/>
      </c>
      <c r="E182" s="142" t="str">
        <f>IF(ISNA(VLOOKUP($A182+4000,CONFIG!$W$2:$AE$804,4,FALSE)),"",VLOOKUP($A182+4000,CONFIG!$W$2:$AE$804,4,FALSE))</f>
        <v/>
      </c>
      <c r="F182" s="142" t="str">
        <f>IF(ISNA(VLOOKUP($A182+4000,CONFIG!$W$2:$AE$804,5,FALSE)),"",VLOOKUP($A182+4000,CONFIG!$W$2:$AE$804,5,FALSE))</f>
        <v/>
      </c>
      <c r="G182" s="142" t="str">
        <f>IF(ISNA(VLOOKUP($A182+4000,CONFIG!$W$2:$AE$804,6,FALSE)),"",VLOOKUP($A182+4000,CONFIG!$W$2:$AE$804,6,FALSE))</f>
        <v/>
      </c>
      <c r="H182" s="142" t="str">
        <f>IF(ISNA(VLOOKUP($A182+4000,CONFIG!$W$2:$AE$804,7,FALSE)),"",VLOOKUP($A182+4000,CONFIG!$W$2:$AE$804,7,FALSE))</f>
        <v/>
      </c>
      <c r="I182" s="142" t="str">
        <f>IF(ISNA(VLOOKUP($A182+4000,CONFIG!$W$2:$AE$804,8,FALSE)),"",VLOOKUP($A182+4000,CONFIG!$W$2:$AE$804,8,FALSE))</f>
        <v/>
      </c>
      <c r="J182" s="142" t="str">
        <f>IF(ISNA(VLOOKUP($A182+4000,CONFIG!$W$2:$AE$804,9,FALSE)),"",VLOOKUP($A182+4000,CONFIG!$W$2:$AE$804,9,FALSE))</f>
        <v/>
      </c>
    </row>
    <row r="183" spans="1:10" s="117" customFormat="1" ht="19.350000000000001" customHeight="1" x14ac:dyDescent="0.2">
      <c r="A183" s="140">
        <v>176</v>
      </c>
      <c r="B183" s="141"/>
      <c r="C183" s="142">
        <f>IF(ISNA(VLOOKUP($A183+4000,CONFIG!$W$2:$AE$804,2,FALSE)),"",VLOOKUP($A183+4000,CONFIG!$W$2:$AE$804,2,FALSE))</f>
        <v>0</v>
      </c>
      <c r="D183" s="143" t="str">
        <f>IF(ISNA(VLOOKUP($A183+4000,CONFIG!$W$2:$AE$804,3,FALSE)),"",VLOOKUP($A183+4000,CONFIG!$W$2:$AE$804,3,FALSE))</f>
        <v/>
      </c>
      <c r="E183" s="142" t="str">
        <f>IF(ISNA(VLOOKUP($A183+4000,CONFIG!$W$2:$AE$804,4,FALSE)),"",VLOOKUP($A183+4000,CONFIG!$W$2:$AE$804,4,FALSE))</f>
        <v/>
      </c>
      <c r="F183" s="142" t="str">
        <f>IF(ISNA(VLOOKUP($A183+4000,CONFIG!$W$2:$AE$804,5,FALSE)),"",VLOOKUP($A183+4000,CONFIG!$W$2:$AE$804,5,FALSE))</f>
        <v/>
      </c>
      <c r="G183" s="142" t="str">
        <f>IF(ISNA(VLOOKUP($A183+4000,CONFIG!$W$2:$AE$804,6,FALSE)),"",VLOOKUP($A183+4000,CONFIG!$W$2:$AE$804,6,FALSE))</f>
        <v/>
      </c>
      <c r="H183" s="142" t="str">
        <f>IF(ISNA(VLOOKUP($A183+4000,CONFIG!$W$2:$AE$804,7,FALSE)),"",VLOOKUP($A183+4000,CONFIG!$W$2:$AE$804,7,FALSE))</f>
        <v/>
      </c>
      <c r="I183" s="142" t="str">
        <f>IF(ISNA(VLOOKUP($A183+4000,CONFIG!$W$2:$AE$804,8,FALSE)),"",VLOOKUP($A183+4000,CONFIG!$W$2:$AE$804,8,FALSE))</f>
        <v/>
      </c>
      <c r="J183" s="142" t="str">
        <f>IF(ISNA(VLOOKUP($A183+4000,CONFIG!$W$2:$AE$804,9,FALSE)),"",VLOOKUP($A183+4000,CONFIG!$W$2:$AE$804,9,FALSE))</f>
        <v/>
      </c>
    </row>
    <row r="184" spans="1:10" s="117" customFormat="1" ht="19.350000000000001" customHeight="1" x14ac:dyDescent="0.2">
      <c r="A184" s="140">
        <v>177</v>
      </c>
      <c r="B184" s="141"/>
      <c r="C184" s="142">
        <f>IF(ISNA(VLOOKUP($A184+4000,CONFIG!$W$2:$AE$804,2,FALSE)),"",VLOOKUP($A184+4000,CONFIG!$W$2:$AE$804,2,FALSE))</f>
        <v>0</v>
      </c>
      <c r="D184" s="143" t="str">
        <f>IF(ISNA(VLOOKUP($A184+4000,CONFIG!$W$2:$AE$804,3,FALSE)),"",VLOOKUP($A184+4000,CONFIG!$W$2:$AE$804,3,FALSE))</f>
        <v/>
      </c>
      <c r="E184" s="142" t="str">
        <f>IF(ISNA(VLOOKUP($A184+4000,CONFIG!$W$2:$AE$804,4,FALSE)),"",VLOOKUP($A184+4000,CONFIG!$W$2:$AE$804,4,FALSE))</f>
        <v/>
      </c>
      <c r="F184" s="142" t="str">
        <f>IF(ISNA(VLOOKUP($A184+4000,CONFIG!$W$2:$AE$804,5,FALSE)),"",VLOOKUP($A184+4000,CONFIG!$W$2:$AE$804,5,FALSE))</f>
        <v/>
      </c>
      <c r="G184" s="142" t="str">
        <f>IF(ISNA(VLOOKUP($A184+4000,CONFIG!$W$2:$AE$804,6,FALSE)),"",VLOOKUP($A184+4000,CONFIG!$W$2:$AE$804,6,FALSE))</f>
        <v/>
      </c>
      <c r="H184" s="142" t="str">
        <f>IF(ISNA(VLOOKUP($A184+4000,CONFIG!$W$2:$AE$804,7,FALSE)),"",VLOOKUP($A184+4000,CONFIG!$W$2:$AE$804,7,FALSE))</f>
        <v/>
      </c>
      <c r="I184" s="142" t="str">
        <f>IF(ISNA(VLOOKUP($A184+4000,CONFIG!$W$2:$AE$804,8,FALSE)),"",VLOOKUP($A184+4000,CONFIG!$W$2:$AE$804,8,FALSE))</f>
        <v/>
      </c>
      <c r="J184" s="142" t="str">
        <f>IF(ISNA(VLOOKUP($A184+4000,CONFIG!$W$2:$AE$804,9,FALSE)),"",VLOOKUP($A184+4000,CONFIG!$W$2:$AE$804,9,FALSE))</f>
        <v/>
      </c>
    </row>
    <row r="185" spans="1:10" s="117" customFormat="1" ht="19.350000000000001" customHeight="1" x14ac:dyDescent="0.2">
      <c r="A185" s="140">
        <v>178</v>
      </c>
      <c r="B185" s="141"/>
      <c r="C185" s="142">
        <f>IF(ISNA(VLOOKUP($A185+4000,CONFIG!$W$2:$AE$804,2,FALSE)),"",VLOOKUP($A185+4000,CONFIG!$W$2:$AE$804,2,FALSE))</f>
        <v>0</v>
      </c>
      <c r="D185" s="143" t="str">
        <f>IF(ISNA(VLOOKUP($A185+4000,CONFIG!$W$2:$AE$804,3,FALSE)),"",VLOOKUP($A185+4000,CONFIG!$W$2:$AE$804,3,FALSE))</f>
        <v/>
      </c>
      <c r="E185" s="142" t="str">
        <f>IF(ISNA(VLOOKUP($A185+4000,CONFIG!$W$2:$AE$804,4,FALSE)),"",VLOOKUP($A185+4000,CONFIG!$W$2:$AE$804,4,FALSE))</f>
        <v/>
      </c>
      <c r="F185" s="142" t="str">
        <f>IF(ISNA(VLOOKUP($A185+4000,CONFIG!$W$2:$AE$804,5,FALSE)),"",VLOOKUP($A185+4000,CONFIG!$W$2:$AE$804,5,FALSE))</f>
        <v/>
      </c>
      <c r="G185" s="142" t="str">
        <f>IF(ISNA(VLOOKUP($A185+4000,CONFIG!$W$2:$AE$804,6,FALSE)),"",VLOOKUP($A185+4000,CONFIG!$W$2:$AE$804,6,FALSE))</f>
        <v/>
      </c>
      <c r="H185" s="142" t="str">
        <f>IF(ISNA(VLOOKUP($A185+4000,CONFIG!$W$2:$AE$804,7,FALSE)),"",VLOOKUP($A185+4000,CONFIG!$W$2:$AE$804,7,FALSE))</f>
        <v/>
      </c>
      <c r="I185" s="142" t="str">
        <f>IF(ISNA(VLOOKUP($A185+4000,CONFIG!$W$2:$AE$804,8,FALSE)),"",VLOOKUP($A185+4000,CONFIG!$W$2:$AE$804,8,FALSE))</f>
        <v/>
      </c>
      <c r="J185" s="142" t="str">
        <f>IF(ISNA(VLOOKUP($A185+4000,CONFIG!$W$2:$AE$804,9,FALSE)),"",VLOOKUP($A185+4000,CONFIG!$W$2:$AE$804,9,FALSE))</f>
        <v/>
      </c>
    </row>
    <row r="186" spans="1:10" s="117" customFormat="1" ht="19.350000000000001" customHeight="1" x14ac:dyDescent="0.2">
      <c r="A186" s="140">
        <v>179</v>
      </c>
      <c r="B186" s="141"/>
      <c r="C186" s="142">
        <f>IF(ISNA(VLOOKUP($A186+4000,CONFIG!$W$2:$AE$804,2,FALSE)),"",VLOOKUP($A186+4000,CONFIG!$W$2:$AE$804,2,FALSE))</f>
        <v>0</v>
      </c>
      <c r="D186" s="143" t="str">
        <f>IF(ISNA(VLOOKUP($A186+4000,CONFIG!$W$2:$AE$804,3,FALSE)),"",VLOOKUP($A186+4000,CONFIG!$W$2:$AE$804,3,FALSE))</f>
        <v/>
      </c>
      <c r="E186" s="142" t="str">
        <f>IF(ISNA(VLOOKUP($A186+4000,CONFIG!$W$2:$AE$804,4,FALSE)),"",VLOOKUP($A186+4000,CONFIG!$W$2:$AE$804,4,FALSE))</f>
        <v/>
      </c>
      <c r="F186" s="142" t="str">
        <f>IF(ISNA(VLOOKUP($A186+4000,CONFIG!$W$2:$AE$804,5,FALSE)),"",VLOOKUP($A186+4000,CONFIG!$W$2:$AE$804,5,FALSE))</f>
        <v/>
      </c>
      <c r="G186" s="142" t="str">
        <f>IF(ISNA(VLOOKUP($A186+4000,CONFIG!$W$2:$AE$804,6,FALSE)),"",VLOOKUP($A186+4000,CONFIG!$W$2:$AE$804,6,FALSE))</f>
        <v/>
      </c>
      <c r="H186" s="142" t="str">
        <f>IF(ISNA(VLOOKUP($A186+4000,CONFIG!$W$2:$AE$804,7,FALSE)),"",VLOOKUP($A186+4000,CONFIG!$W$2:$AE$804,7,FALSE))</f>
        <v/>
      </c>
      <c r="I186" s="142" t="str">
        <f>IF(ISNA(VLOOKUP($A186+4000,CONFIG!$W$2:$AE$804,8,FALSE)),"",VLOOKUP($A186+4000,CONFIG!$W$2:$AE$804,8,FALSE))</f>
        <v/>
      </c>
      <c r="J186" s="142" t="str">
        <f>IF(ISNA(VLOOKUP($A186+4000,CONFIG!$W$2:$AE$804,9,FALSE)),"",VLOOKUP($A186+4000,CONFIG!$W$2:$AE$804,9,FALSE))</f>
        <v/>
      </c>
    </row>
    <row r="187" spans="1:10" s="117" customFormat="1" ht="19.350000000000001" customHeight="1" x14ac:dyDescent="0.2">
      <c r="A187" s="140">
        <v>180</v>
      </c>
      <c r="B187" s="141"/>
      <c r="C187" s="142">
        <f>IF(ISNA(VLOOKUP($A187+4000,CONFIG!$W$2:$AE$804,2,FALSE)),"",VLOOKUP($A187+4000,CONFIG!$W$2:$AE$804,2,FALSE))</f>
        <v>0</v>
      </c>
      <c r="D187" s="143" t="str">
        <f>IF(ISNA(VLOOKUP($A187+4000,CONFIG!$W$2:$AE$804,3,FALSE)),"",VLOOKUP($A187+4000,CONFIG!$W$2:$AE$804,3,FALSE))</f>
        <v/>
      </c>
      <c r="E187" s="142" t="str">
        <f>IF(ISNA(VLOOKUP($A187+4000,CONFIG!$W$2:$AE$804,4,FALSE)),"",VLOOKUP($A187+4000,CONFIG!$W$2:$AE$804,4,FALSE))</f>
        <v/>
      </c>
      <c r="F187" s="142" t="str">
        <f>IF(ISNA(VLOOKUP($A187+4000,CONFIG!$W$2:$AE$804,5,FALSE)),"",VLOOKUP($A187+4000,CONFIG!$W$2:$AE$804,5,FALSE))</f>
        <v/>
      </c>
      <c r="G187" s="142" t="str">
        <f>IF(ISNA(VLOOKUP($A187+4000,CONFIG!$W$2:$AE$804,6,FALSE)),"",VLOOKUP($A187+4000,CONFIG!$W$2:$AE$804,6,FALSE))</f>
        <v/>
      </c>
      <c r="H187" s="142" t="str">
        <f>IF(ISNA(VLOOKUP($A187+4000,CONFIG!$W$2:$AE$804,7,FALSE)),"",VLOOKUP($A187+4000,CONFIG!$W$2:$AE$804,7,FALSE))</f>
        <v/>
      </c>
      <c r="I187" s="142" t="str">
        <f>IF(ISNA(VLOOKUP($A187+4000,CONFIG!$W$2:$AE$804,8,FALSE)),"",VLOOKUP($A187+4000,CONFIG!$W$2:$AE$804,8,FALSE))</f>
        <v/>
      </c>
      <c r="J187" s="142" t="str">
        <f>IF(ISNA(VLOOKUP($A187+4000,CONFIG!$W$2:$AE$804,9,FALSE)),"",VLOOKUP($A187+4000,CONFIG!$W$2:$AE$804,9,FALSE))</f>
        <v/>
      </c>
    </row>
    <row r="188" spans="1:10" s="117" customFormat="1" ht="19.350000000000001" customHeight="1" x14ac:dyDescent="0.2">
      <c r="A188" s="140">
        <v>181</v>
      </c>
      <c r="B188" s="141"/>
      <c r="C188" s="142">
        <f>IF(ISNA(VLOOKUP($A188+4000,CONFIG!$W$2:$AE$804,2,FALSE)),"",VLOOKUP($A188+4000,CONFIG!$W$2:$AE$804,2,FALSE))</f>
        <v>0</v>
      </c>
      <c r="D188" s="143" t="str">
        <f>IF(ISNA(VLOOKUP($A188+4000,CONFIG!$W$2:$AE$804,3,FALSE)),"",VLOOKUP($A188+4000,CONFIG!$W$2:$AE$804,3,FALSE))</f>
        <v/>
      </c>
      <c r="E188" s="142" t="str">
        <f>IF(ISNA(VLOOKUP($A188+4000,CONFIG!$W$2:$AE$804,4,FALSE)),"",VLOOKUP($A188+4000,CONFIG!$W$2:$AE$804,4,FALSE))</f>
        <v/>
      </c>
      <c r="F188" s="142" t="str">
        <f>IF(ISNA(VLOOKUP($A188+4000,CONFIG!$W$2:$AE$804,5,FALSE)),"",VLOOKUP($A188+4000,CONFIG!$W$2:$AE$804,5,FALSE))</f>
        <v/>
      </c>
      <c r="G188" s="142" t="str">
        <f>IF(ISNA(VLOOKUP($A188+4000,CONFIG!$W$2:$AE$804,6,FALSE)),"",VLOOKUP($A188+4000,CONFIG!$W$2:$AE$804,6,FALSE))</f>
        <v/>
      </c>
      <c r="H188" s="142" t="str">
        <f>IF(ISNA(VLOOKUP($A188+4000,CONFIG!$W$2:$AE$804,7,FALSE)),"",VLOOKUP($A188+4000,CONFIG!$W$2:$AE$804,7,FALSE))</f>
        <v/>
      </c>
      <c r="I188" s="142" t="str">
        <f>IF(ISNA(VLOOKUP($A188+4000,CONFIG!$W$2:$AE$804,8,FALSE)),"",VLOOKUP($A188+4000,CONFIG!$W$2:$AE$804,8,FALSE))</f>
        <v/>
      </c>
      <c r="J188" s="142" t="str">
        <f>IF(ISNA(VLOOKUP($A188+4000,CONFIG!$W$2:$AE$804,9,FALSE)),"",VLOOKUP($A188+4000,CONFIG!$W$2:$AE$804,9,FALSE))</f>
        <v/>
      </c>
    </row>
    <row r="189" spans="1:10" s="117" customFormat="1" ht="19.350000000000001" customHeight="1" x14ac:dyDescent="0.2">
      <c r="A189" s="140">
        <v>182</v>
      </c>
      <c r="B189" s="141"/>
      <c r="C189" s="142">
        <f>IF(ISNA(VLOOKUP($A189+4000,CONFIG!$W$2:$AE$804,2,FALSE)),"",VLOOKUP($A189+4000,CONFIG!$W$2:$AE$804,2,FALSE))</f>
        <v>0</v>
      </c>
      <c r="D189" s="143" t="str">
        <f>IF(ISNA(VLOOKUP($A189+4000,CONFIG!$W$2:$AE$804,3,FALSE)),"",VLOOKUP($A189+4000,CONFIG!$W$2:$AE$804,3,FALSE))</f>
        <v/>
      </c>
      <c r="E189" s="142" t="str">
        <f>IF(ISNA(VLOOKUP($A189+4000,CONFIG!$W$2:$AE$804,4,FALSE)),"",VLOOKUP($A189+4000,CONFIG!$W$2:$AE$804,4,FALSE))</f>
        <v/>
      </c>
      <c r="F189" s="142" t="str">
        <f>IF(ISNA(VLOOKUP($A189+4000,CONFIG!$W$2:$AE$804,5,FALSE)),"",VLOOKUP($A189+4000,CONFIG!$W$2:$AE$804,5,FALSE))</f>
        <v/>
      </c>
      <c r="G189" s="142" t="str">
        <f>IF(ISNA(VLOOKUP($A189+4000,CONFIG!$W$2:$AE$804,6,FALSE)),"",VLOOKUP($A189+4000,CONFIG!$W$2:$AE$804,6,FALSE))</f>
        <v/>
      </c>
      <c r="H189" s="142" t="str">
        <f>IF(ISNA(VLOOKUP($A189+4000,CONFIG!$W$2:$AE$804,7,FALSE)),"",VLOOKUP($A189+4000,CONFIG!$W$2:$AE$804,7,FALSE))</f>
        <v/>
      </c>
      <c r="I189" s="142" t="str">
        <f>IF(ISNA(VLOOKUP($A189+4000,CONFIG!$W$2:$AE$804,8,FALSE)),"",VLOOKUP($A189+4000,CONFIG!$W$2:$AE$804,8,FALSE))</f>
        <v/>
      </c>
      <c r="J189" s="142" t="str">
        <f>IF(ISNA(VLOOKUP($A189+4000,CONFIG!$W$2:$AE$804,9,FALSE)),"",VLOOKUP($A189+4000,CONFIG!$W$2:$AE$804,9,FALSE))</f>
        <v/>
      </c>
    </row>
    <row r="190" spans="1:10" s="117" customFormat="1" ht="19.350000000000001" customHeight="1" x14ac:dyDescent="0.2">
      <c r="A190" s="140">
        <v>183</v>
      </c>
      <c r="B190" s="141"/>
      <c r="C190" s="142">
        <f>IF(ISNA(VLOOKUP($A190+4000,CONFIG!$W$2:$AE$804,2,FALSE)),"",VLOOKUP($A190+4000,CONFIG!$W$2:$AE$804,2,FALSE))</f>
        <v>0</v>
      </c>
      <c r="D190" s="143" t="str">
        <f>IF(ISNA(VLOOKUP($A190+4000,CONFIG!$W$2:$AE$804,3,FALSE)),"",VLOOKUP($A190+4000,CONFIG!$W$2:$AE$804,3,FALSE))</f>
        <v/>
      </c>
      <c r="E190" s="142" t="str">
        <f>IF(ISNA(VLOOKUP($A190+4000,CONFIG!$W$2:$AE$804,4,FALSE)),"",VLOOKUP($A190+4000,CONFIG!$W$2:$AE$804,4,FALSE))</f>
        <v/>
      </c>
      <c r="F190" s="142" t="str">
        <f>IF(ISNA(VLOOKUP($A190+4000,CONFIG!$W$2:$AE$804,5,FALSE)),"",VLOOKUP($A190+4000,CONFIG!$W$2:$AE$804,5,FALSE))</f>
        <v/>
      </c>
      <c r="G190" s="142" t="str">
        <f>IF(ISNA(VLOOKUP($A190+4000,CONFIG!$W$2:$AE$804,6,FALSE)),"",VLOOKUP($A190+4000,CONFIG!$W$2:$AE$804,6,FALSE))</f>
        <v/>
      </c>
      <c r="H190" s="142" t="str">
        <f>IF(ISNA(VLOOKUP($A190+4000,CONFIG!$W$2:$AE$804,7,FALSE)),"",VLOOKUP($A190+4000,CONFIG!$W$2:$AE$804,7,FALSE))</f>
        <v/>
      </c>
      <c r="I190" s="142" t="str">
        <f>IF(ISNA(VLOOKUP($A190+4000,CONFIG!$W$2:$AE$804,8,FALSE)),"",VLOOKUP($A190+4000,CONFIG!$W$2:$AE$804,8,FALSE))</f>
        <v/>
      </c>
      <c r="J190" s="142" t="str">
        <f>IF(ISNA(VLOOKUP($A190+4000,CONFIG!$W$2:$AE$804,9,FALSE)),"",VLOOKUP($A190+4000,CONFIG!$W$2:$AE$804,9,FALSE))</f>
        <v/>
      </c>
    </row>
    <row r="191" spans="1:10" s="117" customFormat="1" ht="19.350000000000001" customHeight="1" x14ac:dyDescent="0.2">
      <c r="A191" s="140">
        <v>184</v>
      </c>
      <c r="B191" s="141"/>
      <c r="C191" s="142">
        <f>IF(ISNA(VLOOKUP($A191+4000,CONFIG!$W$2:$AE$804,2,FALSE)),"",VLOOKUP($A191+4000,CONFIG!$W$2:$AE$804,2,FALSE))</f>
        <v>0</v>
      </c>
      <c r="D191" s="143" t="str">
        <f>IF(ISNA(VLOOKUP($A191+4000,CONFIG!$W$2:$AE$804,3,FALSE)),"",VLOOKUP($A191+4000,CONFIG!$W$2:$AE$804,3,FALSE))</f>
        <v/>
      </c>
      <c r="E191" s="142" t="str">
        <f>IF(ISNA(VLOOKUP($A191+4000,CONFIG!$W$2:$AE$804,4,FALSE)),"",VLOOKUP($A191+4000,CONFIG!$W$2:$AE$804,4,FALSE))</f>
        <v/>
      </c>
      <c r="F191" s="142" t="str">
        <f>IF(ISNA(VLOOKUP($A191+4000,CONFIG!$W$2:$AE$804,5,FALSE)),"",VLOOKUP($A191+4000,CONFIG!$W$2:$AE$804,5,FALSE))</f>
        <v/>
      </c>
      <c r="G191" s="142" t="str">
        <f>IF(ISNA(VLOOKUP($A191+4000,CONFIG!$W$2:$AE$804,6,FALSE)),"",VLOOKUP($A191+4000,CONFIG!$W$2:$AE$804,6,FALSE))</f>
        <v/>
      </c>
      <c r="H191" s="142" t="str">
        <f>IF(ISNA(VLOOKUP($A191+4000,CONFIG!$W$2:$AE$804,7,FALSE)),"",VLOOKUP($A191+4000,CONFIG!$W$2:$AE$804,7,FALSE))</f>
        <v/>
      </c>
      <c r="I191" s="142" t="str">
        <f>IF(ISNA(VLOOKUP($A191+4000,CONFIG!$W$2:$AE$804,8,FALSE)),"",VLOOKUP($A191+4000,CONFIG!$W$2:$AE$804,8,FALSE))</f>
        <v/>
      </c>
      <c r="J191" s="142" t="str">
        <f>IF(ISNA(VLOOKUP($A191+4000,CONFIG!$W$2:$AE$804,9,FALSE)),"",VLOOKUP($A191+4000,CONFIG!$W$2:$AE$804,9,FALSE))</f>
        <v/>
      </c>
    </row>
    <row r="192" spans="1:10" s="117" customFormat="1" ht="19.350000000000001" customHeight="1" x14ac:dyDescent="0.2">
      <c r="A192" s="140">
        <v>185</v>
      </c>
      <c r="B192" s="141"/>
      <c r="C192" s="142">
        <f>IF(ISNA(VLOOKUP($A192+4000,CONFIG!$W$2:$AE$804,2,FALSE)),"",VLOOKUP($A192+4000,CONFIG!$W$2:$AE$804,2,FALSE))</f>
        <v>0</v>
      </c>
      <c r="D192" s="143" t="str">
        <f>IF(ISNA(VLOOKUP($A192+4000,CONFIG!$W$2:$AE$804,3,FALSE)),"",VLOOKUP($A192+4000,CONFIG!$W$2:$AE$804,3,FALSE))</f>
        <v/>
      </c>
      <c r="E192" s="142" t="str">
        <f>IF(ISNA(VLOOKUP($A192+4000,CONFIG!$W$2:$AE$804,4,FALSE)),"",VLOOKUP($A192+4000,CONFIG!$W$2:$AE$804,4,FALSE))</f>
        <v/>
      </c>
      <c r="F192" s="142" t="str">
        <f>IF(ISNA(VLOOKUP($A192+4000,CONFIG!$W$2:$AE$804,5,FALSE)),"",VLOOKUP($A192+4000,CONFIG!$W$2:$AE$804,5,FALSE))</f>
        <v/>
      </c>
      <c r="G192" s="142" t="str">
        <f>IF(ISNA(VLOOKUP($A192+4000,CONFIG!$W$2:$AE$804,6,FALSE)),"",VLOOKUP($A192+4000,CONFIG!$W$2:$AE$804,6,FALSE))</f>
        <v/>
      </c>
      <c r="H192" s="142" t="str">
        <f>IF(ISNA(VLOOKUP($A192+4000,CONFIG!$W$2:$AE$804,7,FALSE)),"",VLOOKUP($A192+4000,CONFIG!$W$2:$AE$804,7,FALSE))</f>
        <v/>
      </c>
      <c r="I192" s="142" t="str">
        <f>IF(ISNA(VLOOKUP($A192+4000,CONFIG!$W$2:$AE$804,8,FALSE)),"",VLOOKUP($A192+4000,CONFIG!$W$2:$AE$804,8,FALSE))</f>
        <v/>
      </c>
      <c r="J192" s="142" t="str">
        <f>IF(ISNA(VLOOKUP($A192+4000,CONFIG!$W$2:$AE$804,9,FALSE)),"",VLOOKUP($A192+4000,CONFIG!$W$2:$AE$804,9,FALSE))</f>
        <v/>
      </c>
    </row>
    <row r="193" spans="1:10" s="117" customFormat="1" ht="19.350000000000001" customHeight="1" x14ac:dyDescent="0.2">
      <c r="A193" s="140">
        <v>186</v>
      </c>
      <c r="B193" s="141"/>
      <c r="C193" s="142">
        <f>IF(ISNA(VLOOKUP($A193+4000,CONFIG!$W$2:$AE$804,2,FALSE)),"",VLOOKUP($A193+4000,CONFIG!$W$2:$AE$804,2,FALSE))</f>
        <v>0</v>
      </c>
      <c r="D193" s="143" t="str">
        <f>IF(ISNA(VLOOKUP($A193+4000,CONFIG!$W$2:$AE$804,3,FALSE)),"",VLOOKUP($A193+4000,CONFIG!$W$2:$AE$804,3,FALSE))</f>
        <v/>
      </c>
      <c r="E193" s="142" t="str">
        <f>IF(ISNA(VLOOKUP($A193+4000,CONFIG!$W$2:$AE$804,4,FALSE)),"",VLOOKUP($A193+4000,CONFIG!$W$2:$AE$804,4,FALSE))</f>
        <v/>
      </c>
      <c r="F193" s="142" t="str">
        <f>IF(ISNA(VLOOKUP($A193+4000,CONFIG!$W$2:$AE$804,5,FALSE)),"",VLOOKUP($A193+4000,CONFIG!$W$2:$AE$804,5,FALSE))</f>
        <v/>
      </c>
      <c r="G193" s="142" t="str">
        <f>IF(ISNA(VLOOKUP($A193+4000,CONFIG!$W$2:$AE$804,6,FALSE)),"",VLOOKUP($A193+4000,CONFIG!$W$2:$AE$804,6,FALSE))</f>
        <v/>
      </c>
      <c r="H193" s="142" t="str">
        <f>IF(ISNA(VLOOKUP($A193+4000,CONFIG!$W$2:$AE$804,7,FALSE)),"",VLOOKUP($A193+4000,CONFIG!$W$2:$AE$804,7,FALSE))</f>
        <v/>
      </c>
      <c r="I193" s="142" t="str">
        <f>IF(ISNA(VLOOKUP($A193+4000,CONFIG!$W$2:$AE$804,8,FALSE)),"",VLOOKUP($A193+4000,CONFIG!$W$2:$AE$804,8,FALSE))</f>
        <v/>
      </c>
      <c r="J193" s="142" t="str">
        <f>IF(ISNA(VLOOKUP($A193+4000,CONFIG!$W$2:$AE$804,9,FALSE)),"",VLOOKUP($A193+4000,CONFIG!$W$2:$AE$804,9,FALSE))</f>
        <v/>
      </c>
    </row>
    <row r="194" spans="1:10" s="117" customFormat="1" ht="19.350000000000001" customHeight="1" x14ac:dyDescent="0.2">
      <c r="A194" s="140">
        <v>187</v>
      </c>
      <c r="B194" s="141"/>
      <c r="C194" s="142">
        <f>IF(ISNA(VLOOKUP($A194+4000,CONFIG!$W$2:$AE$804,2,FALSE)),"",VLOOKUP($A194+4000,CONFIG!$W$2:$AE$804,2,FALSE))</f>
        <v>0</v>
      </c>
      <c r="D194" s="143" t="str">
        <f>IF(ISNA(VLOOKUP($A194+4000,CONFIG!$W$2:$AE$804,3,FALSE)),"",VLOOKUP($A194+4000,CONFIG!$W$2:$AE$804,3,FALSE))</f>
        <v/>
      </c>
      <c r="E194" s="142" t="str">
        <f>IF(ISNA(VLOOKUP($A194+4000,CONFIG!$W$2:$AE$804,4,FALSE)),"",VLOOKUP($A194+4000,CONFIG!$W$2:$AE$804,4,FALSE))</f>
        <v/>
      </c>
      <c r="F194" s="142" t="str">
        <f>IF(ISNA(VLOOKUP($A194+4000,CONFIG!$W$2:$AE$804,5,FALSE)),"",VLOOKUP($A194+4000,CONFIG!$W$2:$AE$804,5,FALSE))</f>
        <v/>
      </c>
      <c r="G194" s="142" t="str">
        <f>IF(ISNA(VLOOKUP($A194+4000,CONFIG!$W$2:$AE$804,6,FALSE)),"",VLOOKUP($A194+4000,CONFIG!$W$2:$AE$804,6,FALSE))</f>
        <v/>
      </c>
      <c r="H194" s="142" t="str">
        <f>IF(ISNA(VLOOKUP($A194+4000,CONFIG!$W$2:$AE$804,7,FALSE)),"",VLOOKUP($A194+4000,CONFIG!$W$2:$AE$804,7,FALSE))</f>
        <v/>
      </c>
      <c r="I194" s="142" t="str">
        <f>IF(ISNA(VLOOKUP($A194+4000,CONFIG!$W$2:$AE$804,8,FALSE)),"",VLOOKUP($A194+4000,CONFIG!$W$2:$AE$804,8,FALSE))</f>
        <v/>
      </c>
      <c r="J194" s="142" t="str">
        <f>IF(ISNA(VLOOKUP($A194+4000,CONFIG!$W$2:$AE$804,9,FALSE)),"",VLOOKUP($A194+4000,CONFIG!$W$2:$AE$804,9,FALSE))</f>
        <v/>
      </c>
    </row>
    <row r="195" spans="1:10" s="117" customFormat="1" ht="19.350000000000001" customHeight="1" x14ac:dyDescent="0.2">
      <c r="A195" s="140">
        <v>188</v>
      </c>
      <c r="B195" s="141"/>
      <c r="C195" s="142">
        <f>IF(ISNA(VLOOKUP($A195+4000,CONFIG!$W$2:$AE$804,2,FALSE)),"",VLOOKUP($A195+4000,CONFIG!$W$2:$AE$804,2,FALSE))</f>
        <v>0</v>
      </c>
      <c r="D195" s="143" t="str">
        <f>IF(ISNA(VLOOKUP($A195+4000,CONFIG!$W$2:$AE$804,3,FALSE)),"",VLOOKUP($A195+4000,CONFIG!$W$2:$AE$804,3,FALSE))</f>
        <v/>
      </c>
      <c r="E195" s="142" t="str">
        <f>IF(ISNA(VLOOKUP($A195+4000,CONFIG!$W$2:$AE$804,4,FALSE)),"",VLOOKUP($A195+4000,CONFIG!$W$2:$AE$804,4,FALSE))</f>
        <v/>
      </c>
      <c r="F195" s="142" t="str">
        <f>IF(ISNA(VLOOKUP($A195+4000,CONFIG!$W$2:$AE$804,5,FALSE)),"",VLOOKUP($A195+4000,CONFIG!$W$2:$AE$804,5,FALSE))</f>
        <v/>
      </c>
      <c r="G195" s="142" t="str">
        <f>IF(ISNA(VLOOKUP($A195+4000,CONFIG!$W$2:$AE$804,6,FALSE)),"",VLOOKUP($A195+4000,CONFIG!$W$2:$AE$804,6,FALSE))</f>
        <v/>
      </c>
      <c r="H195" s="142" t="str">
        <f>IF(ISNA(VLOOKUP($A195+4000,CONFIG!$W$2:$AE$804,7,FALSE)),"",VLOOKUP($A195+4000,CONFIG!$W$2:$AE$804,7,FALSE))</f>
        <v/>
      </c>
      <c r="I195" s="142" t="str">
        <f>IF(ISNA(VLOOKUP($A195+4000,CONFIG!$W$2:$AE$804,8,FALSE)),"",VLOOKUP($A195+4000,CONFIG!$W$2:$AE$804,8,FALSE))</f>
        <v/>
      </c>
      <c r="J195" s="142" t="str">
        <f>IF(ISNA(VLOOKUP($A195+4000,CONFIG!$W$2:$AE$804,9,FALSE)),"",VLOOKUP($A195+4000,CONFIG!$W$2:$AE$804,9,FALSE))</f>
        <v/>
      </c>
    </row>
    <row r="196" spans="1:10" s="117" customFormat="1" ht="19.350000000000001" customHeight="1" x14ac:dyDescent="0.2">
      <c r="A196" s="140">
        <v>189</v>
      </c>
      <c r="B196" s="141"/>
      <c r="C196" s="142">
        <f>IF(ISNA(VLOOKUP($A196+4000,CONFIG!$W$2:$AE$804,2,FALSE)),"",VLOOKUP($A196+4000,CONFIG!$W$2:$AE$804,2,FALSE))</f>
        <v>0</v>
      </c>
      <c r="D196" s="143" t="str">
        <f>IF(ISNA(VLOOKUP($A196+4000,CONFIG!$W$2:$AE$804,3,FALSE)),"",VLOOKUP($A196+4000,CONFIG!$W$2:$AE$804,3,FALSE))</f>
        <v/>
      </c>
      <c r="E196" s="142" t="str">
        <f>IF(ISNA(VLOOKUP($A196+4000,CONFIG!$W$2:$AE$804,4,FALSE)),"",VLOOKUP($A196+4000,CONFIG!$W$2:$AE$804,4,FALSE))</f>
        <v/>
      </c>
      <c r="F196" s="142" t="str">
        <f>IF(ISNA(VLOOKUP($A196+4000,CONFIG!$W$2:$AE$804,5,FALSE)),"",VLOOKUP($A196+4000,CONFIG!$W$2:$AE$804,5,FALSE))</f>
        <v/>
      </c>
      <c r="G196" s="142" t="str">
        <f>IF(ISNA(VLOOKUP($A196+4000,CONFIG!$W$2:$AE$804,6,FALSE)),"",VLOOKUP($A196+4000,CONFIG!$W$2:$AE$804,6,FALSE))</f>
        <v/>
      </c>
      <c r="H196" s="142" t="str">
        <f>IF(ISNA(VLOOKUP($A196+4000,CONFIG!$W$2:$AE$804,7,FALSE)),"",VLOOKUP($A196+4000,CONFIG!$W$2:$AE$804,7,FALSE))</f>
        <v/>
      </c>
      <c r="I196" s="142" t="str">
        <f>IF(ISNA(VLOOKUP($A196+4000,CONFIG!$W$2:$AE$804,8,FALSE)),"",VLOOKUP($A196+4000,CONFIG!$W$2:$AE$804,8,FALSE))</f>
        <v/>
      </c>
      <c r="J196" s="142" t="str">
        <f>IF(ISNA(VLOOKUP($A196+4000,CONFIG!$W$2:$AE$804,9,FALSE)),"",VLOOKUP($A196+4000,CONFIG!$W$2:$AE$804,9,FALSE))</f>
        <v/>
      </c>
    </row>
    <row r="197" spans="1:10" s="117" customFormat="1" ht="19.350000000000001" customHeight="1" x14ac:dyDescent="0.2">
      <c r="A197" s="140">
        <v>190</v>
      </c>
      <c r="B197" s="141"/>
      <c r="C197" s="142">
        <f>IF(ISNA(VLOOKUP($A197+4000,CONFIG!$W$2:$AE$804,2,FALSE)),"",VLOOKUP($A197+4000,CONFIG!$W$2:$AE$804,2,FALSE))</f>
        <v>0</v>
      </c>
      <c r="D197" s="143" t="str">
        <f>IF(ISNA(VLOOKUP($A197+4000,CONFIG!$W$2:$AE$804,3,FALSE)),"",VLOOKUP($A197+4000,CONFIG!$W$2:$AE$804,3,FALSE))</f>
        <v/>
      </c>
      <c r="E197" s="142" t="str">
        <f>IF(ISNA(VLOOKUP($A197+4000,CONFIG!$W$2:$AE$804,4,FALSE)),"",VLOOKUP($A197+4000,CONFIG!$W$2:$AE$804,4,FALSE))</f>
        <v/>
      </c>
      <c r="F197" s="142" t="str">
        <f>IF(ISNA(VLOOKUP($A197+4000,CONFIG!$W$2:$AE$804,5,FALSE)),"",VLOOKUP($A197+4000,CONFIG!$W$2:$AE$804,5,FALSE))</f>
        <v/>
      </c>
      <c r="G197" s="142" t="str">
        <f>IF(ISNA(VLOOKUP($A197+4000,CONFIG!$W$2:$AE$804,6,FALSE)),"",VLOOKUP($A197+4000,CONFIG!$W$2:$AE$804,6,FALSE))</f>
        <v/>
      </c>
      <c r="H197" s="142" t="str">
        <f>IF(ISNA(VLOOKUP($A197+4000,CONFIG!$W$2:$AE$804,7,FALSE)),"",VLOOKUP($A197+4000,CONFIG!$W$2:$AE$804,7,FALSE))</f>
        <v/>
      </c>
      <c r="I197" s="142" t="str">
        <f>IF(ISNA(VLOOKUP($A197+4000,CONFIG!$W$2:$AE$804,8,FALSE)),"",VLOOKUP($A197+4000,CONFIG!$W$2:$AE$804,8,FALSE))</f>
        <v/>
      </c>
      <c r="J197" s="142" t="str">
        <f>IF(ISNA(VLOOKUP($A197+4000,CONFIG!$W$2:$AE$804,9,FALSE)),"",VLOOKUP($A197+4000,CONFIG!$W$2:$AE$804,9,FALSE))</f>
        <v/>
      </c>
    </row>
    <row r="198" spans="1:10" s="117" customFormat="1" ht="19.350000000000001" customHeight="1" x14ac:dyDescent="0.2">
      <c r="A198" s="140">
        <v>191</v>
      </c>
      <c r="B198" s="141"/>
      <c r="C198" s="142">
        <f>IF(ISNA(VLOOKUP($A198+4000,CONFIG!$W$2:$AE$804,2,FALSE)),"",VLOOKUP($A198+4000,CONFIG!$W$2:$AE$804,2,FALSE))</f>
        <v>0</v>
      </c>
      <c r="D198" s="143" t="str">
        <f>IF(ISNA(VLOOKUP($A198+4000,CONFIG!$W$2:$AE$804,3,FALSE)),"",VLOOKUP($A198+4000,CONFIG!$W$2:$AE$804,3,FALSE))</f>
        <v/>
      </c>
      <c r="E198" s="142" t="str">
        <f>IF(ISNA(VLOOKUP($A198+4000,CONFIG!$W$2:$AE$804,4,FALSE)),"",VLOOKUP($A198+4000,CONFIG!$W$2:$AE$804,4,FALSE))</f>
        <v/>
      </c>
      <c r="F198" s="142" t="str">
        <f>IF(ISNA(VLOOKUP($A198+4000,CONFIG!$W$2:$AE$804,5,FALSE)),"",VLOOKUP($A198+4000,CONFIG!$W$2:$AE$804,5,FALSE))</f>
        <v/>
      </c>
      <c r="G198" s="142" t="str">
        <f>IF(ISNA(VLOOKUP($A198+4000,CONFIG!$W$2:$AE$804,6,FALSE)),"",VLOOKUP($A198+4000,CONFIG!$W$2:$AE$804,6,FALSE))</f>
        <v/>
      </c>
      <c r="H198" s="142" t="str">
        <f>IF(ISNA(VLOOKUP($A198+4000,CONFIG!$W$2:$AE$804,7,FALSE)),"",VLOOKUP($A198+4000,CONFIG!$W$2:$AE$804,7,FALSE))</f>
        <v/>
      </c>
      <c r="I198" s="142" t="str">
        <f>IF(ISNA(VLOOKUP($A198+4000,CONFIG!$W$2:$AE$804,8,FALSE)),"",VLOOKUP($A198+4000,CONFIG!$W$2:$AE$804,8,FALSE))</f>
        <v/>
      </c>
      <c r="J198" s="142" t="str">
        <f>IF(ISNA(VLOOKUP($A198+4000,CONFIG!$W$2:$AE$804,9,FALSE)),"",VLOOKUP($A198+4000,CONFIG!$W$2:$AE$804,9,FALSE))</f>
        <v/>
      </c>
    </row>
    <row r="199" spans="1:10" s="117" customFormat="1" ht="19.350000000000001" customHeight="1" x14ac:dyDescent="0.2">
      <c r="A199" s="140">
        <v>192</v>
      </c>
      <c r="B199" s="141"/>
      <c r="C199" s="142">
        <f>IF(ISNA(VLOOKUP($A199+4000,CONFIG!$W$2:$AE$804,2,FALSE)),"",VLOOKUP($A199+4000,CONFIG!$W$2:$AE$804,2,FALSE))</f>
        <v>0</v>
      </c>
      <c r="D199" s="143" t="str">
        <f>IF(ISNA(VLOOKUP($A199+4000,CONFIG!$W$2:$AE$804,3,FALSE)),"",VLOOKUP($A199+4000,CONFIG!$W$2:$AE$804,3,FALSE))</f>
        <v/>
      </c>
      <c r="E199" s="142" t="str">
        <f>IF(ISNA(VLOOKUP($A199+4000,CONFIG!$W$2:$AE$804,4,FALSE)),"",VLOOKUP($A199+4000,CONFIG!$W$2:$AE$804,4,FALSE))</f>
        <v/>
      </c>
      <c r="F199" s="142" t="str">
        <f>IF(ISNA(VLOOKUP($A199+4000,CONFIG!$W$2:$AE$804,5,FALSE)),"",VLOOKUP($A199+4000,CONFIG!$W$2:$AE$804,5,FALSE))</f>
        <v/>
      </c>
      <c r="G199" s="142" t="str">
        <f>IF(ISNA(VLOOKUP($A199+4000,CONFIG!$W$2:$AE$804,6,FALSE)),"",VLOOKUP($A199+4000,CONFIG!$W$2:$AE$804,6,FALSE))</f>
        <v/>
      </c>
      <c r="H199" s="142" t="str">
        <f>IF(ISNA(VLOOKUP($A199+4000,CONFIG!$W$2:$AE$804,7,FALSE)),"",VLOOKUP($A199+4000,CONFIG!$W$2:$AE$804,7,FALSE))</f>
        <v/>
      </c>
      <c r="I199" s="142" t="str">
        <f>IF(ISNA(VLOOKUP($A199+4000,CONFIG!$W$2:$AE$804,8,FALSE)),"",VLOOKUP($A199+4000,CONFIG!$W$2:$AE$804,8,FALSE))</f>
        <v/>
      </c>
      <c r="J199" s="142" t="str">
        <f>IF(ISNA(VLOOKUP($A199+4000,CONFIG!$W$2:$AE$804,9,FALSE)),"",VLOOKUP($A199+4000,CONFIG!$W$2:$AE$804,9,FALSE))</f>
        <v/>
      </c>
    </row>
    <row r="200" spans="1:10" s="117" customFormat="1" ht="19.350000000000001" customHeight="1" x14ac:dyDescent="0.2">
      <c r="A200" s="140">
        <v>193</v>
      </c>
      <c r="B200" s="141"/>
      <c r="C200" s="142">
        <f>IF(ISNA(VLOOKUP($A200+4000,CONFIG!$W$2:$AE$804,2,FALSE)),"",VLOOKUP($A200+4000,CONFIG!$W$2:$AE$804,2,FALSE))</f>
        <v>0</v>
      </c>
      <c r="D200" s="143" t="str">
        <f>IF(ISNA(VLOOKUP($A200+4000,CONFIG!$W$2:$AE$804,3,FALSE)),"",VLOOKUP($A200+4000,CONFIG!$W$2:$AE$804,3,FALSE))</f>
        <v/>
      </c>
      <c r="E200" s="142" t="str">
        <f>IF(ISNA(VLOOKUP($A200+4000,CONFIG!$W$2:$AE$804,4,FALSE)),"",VLOOKUP($A200+4000,CONFIG!$W$2:$AE$804,4,FALSE))</f>
        <v/>
      </c>
      <c r="F200" s="142" t="str">
        <f>IF(ISNA(VLOOKUP($A200+4000,CONFIG!$W$2:$AE$804,5,FALSE)),"",VLOOKUP($A200+4000,CONFIG!$W$2:$AE$804,5,FALSE))</f>
        <v/>
      </c>
      <c r="G200" s="142" t="str">
        <f>IF(ISNA(VLOOKUP($A200+4000,CONFIG!$W$2:$AE$804,6,FALSE)),"",VLOOKUP($A200+4000,CONFIG!$W$2:$AE$804,6,FALSE))</f>
        <v/>
      </c>
      <c r="H200" s="142" t="str">
        <f>IF(ISNA(VLOOKUP($A200+4000,CONFIG!$W$2:$AE$804,7,FALSE)),"",VLOOKUP($A200+4000,CONFIG!$W$2:$AE$804,7,FALSE))</f>
        <v/>
      </c>
      <c r="I200" s="142" t="str">
        <f>IF(ISNA(VLOOKUP($A200+4000,CONFIG!$W$2:$AE$804,8,FALSE)),"",VLOOKUP($A200+4000,CONFIG!$W$2:$AE$804,8,FALSE))</f>
        <v/>
      </c>
      <c r="J200" s="142" t="str">
        <f>IF(ISNA(VLOOKUP($A200+4000,CONFIG!$W$2:$AE$804,9,FALSE)),"",VLOOKUP($A200+4000,CONFIG!$W$2:$AE$804,9,FALSE))</f>
        <v/>
      </c>
    </row>
    <row r="201" spans="1:10" s="117" customFormat="1" ht="19.350000000000001" customHeight="1" x14ac:dyDescent="0.2">
      <c r="A201" s="140">
        <v>194</v>
      </c>
      <c r="B201" s="141"/>
      <c r="C201" s="142">
        <f>IF(ISNA(VLOOKUP($A201+4000,CONFIG!$W$2:$AE$804,2,FALSE)),"",VLOOKUP($A201+4000,CONFIG!$W$2:$AE$804,2,FALSE))</f>
        <v>0</v>
      </c>
      <c r="D201" s="143" t="str">
        <f>IF(ISNA(VLOOKUP($A201+4000,CONFIG!$W$2:$AE$804,3,FALSE)),"",VLOOKUP($A201+4000,CONFIG!$W$2:$AE$804,3,FALSE))</f>
        <v/>
      </c>
      <c r="E201" s="142" t="str">
        <f>IF(ISNA(VLOOKUP($A201+4000,CONFIG!$W$2:$AE$804,4,FALSE)),"",VLOOKUP($A201+4000,CONFIG!$W$2:$AE$804,4,FALSE))</f>
        <v/>
      </c>
      <c r="F201" s="142" t="str">
        <f>IF(ISNA(VLOOKUP($A201+4000,CONFIG!$W$2:$AE$804,5,FALSE)),"",VLOOKUP($A201+4000,CONFIG!$W$2:$AE$804,5,FALSE))</f>
        <v/>
      </c>
      <c r="G201" s="142" t="str">
        <f>IF(ISNA(VLOOKUP($A201+4000,CONFIG!$W$2:$AE$804,6,FALSE)),"",VLOOKUP($A201+4000,CONFIG!$W$2:$AE$804,6,FALSE))</f>
        <v/>
      </c>
      <c r="H201" s="142" t="str">
        <f>IF(ISNA(VLOOKUP($A201+4000,CONFIG!$W$2:$AE$804,7,FALSE)),"",VLOOKUP($A201+4000,CONFIG!$W$2:$AE$804,7,FALSE))</f>
        <v/>
      </c>
      <c r="I201" s="142" t="str">
        <f>IF(ISNA(VLOOKUP($A201+4000,CONFIG!$W$2:$AE$804,8,FALSE)),"",VLOOKUP($A201+4000,CONFIG!$W$2:$AE$804,8,FALSE))</f>
        <v/>
      </c>
      <c r="J201" s="142" t="str">
        <f>IF(ISNA(VLOOKUP($A201+4000,CONFIG!$W$2:$AE$804,9,FALSE)),"",VLOOKUP($A201+4000,CONFIG!$W$2:$AE$804,9,FALSE))</f>
        <v/>
      </c>
    </row>
    <row r="202" spans="1:10" s="117" customFormat="1" ht="19.350000000000001" customHeight="1" x14ac:dyDescent="0.2">
      <c r="A202" s="140">
        <v>195</v>
      </c>
      <c r="B202" s="141"/>
      <c r="C202" s="142">
        <f>IF(ISNA(VLOOKUP($A202+4000,CONFIG!$W$2:$AE$804,2,FALSE)),"",VLOOKUP($A202+4000,CONFIG!$W$2:$AE$804,2,FALSE))</f>
        <v>0</v>
      </c>
      <c r="D202" s="143" t="str">
        <f>IF(ISNA(VLOOKUP($A202+4000,CONFIG!$W$2:$AE$804,3,FALSE)),"",VLOOKUP($A202+4000,CONFIG!$W$2:$AE$804,3,FALSE))</f>
        <v/>
      </c>
      <c r="E202" s="142" t="str">
        <f>IF(ISNA(VLOOKUP($A202+4000,CONFIG!$W$2:$AE$804,4,FALSE)),"",VLOOKUP($A202+4000,CONFIG!$W$2:$AE$804,4,FALSE))</f>
        <v/>
      </c>
      <c r="F202" s="142" t="str">
        <f>IF(ISNA(VLOOKUP($A202+4000,CONFIG!$W$2:$AE$804,5,FALSE)),"",VLOOKUP($A202+4000,CONFIG!$W$2:$AE$804,5,FALSE))</f>
        <v/>
      </c>
      <c r="G202" s="142" t="str">
        <f>IF(ISNA(VLOOKUP($A202+4000,CONFIG!$W$2:$AE$804,6,FALSE)),"",VLOOKUP($A202+4000,CONFIG!$W$2:$AE$804,6,FALSE))</f>
        <v/>
      </c>
      <c r="H202" s="142" t="str">
        <f>IF(ISNA(VLOOKUP($A202+4000,CONFIG!$W$2:$AE$804,7,FALSE)),"",VLOOKUP($A202+4000,CONFIG!$W$2:$AE$804,7,FALSE))</f>
        <v/>
      </c>
      <c r="I202" s="142" t="str">
        <f>IF(ISNA(VLOOKUP($A202+4000,CONFIG!$W$2:$AE$804,8,FALSE)),"",VLOOKUP($A202+4000,CONFIG!$W$2:$AE$804,8,FALSE))</f>
        <v/>
      </c>
      <c r="J202" s="142" t="str">
        <f>IF(ISNA(VLOOKUP($A202+4000,CONFIG!$W$2:$AE$804,9,FALSE)),"",VLOOKUP($A202+4000,CONFIG!$W$2:$AE$804,9,FALSE))</f>
        <v/>
      </c>
    </row>
    <row r="203" spans="1:10" s="117" customFormat="1" ht="19.350000000000001" customHeight="1" x14ac:dyDescent="0.2">
      <c r="A203" s="140">
        <v>196</v>
      </c>
      <c r="B203" s="141"/>
      <c r="C203" s="142">
        <f>IF(ISNA(VLOOKUP($A203+4000,CONFIG!$W$2:$AE$804,2,FALSE)),"",VLOOKUP($A203+4000,CONFIG!$W$2:$AE$804,2,FALSE))</f>
        <v>0</v>
      </c>
      <c r="D203" s="143" t="str">
        <f>IF(ISNA(VLOOKUP($A203+4000,CONFIG!$W$2:$AE$804,3,FALSE)),"",VLOOKUP($A203+4000,CONFIG!$W$2:$AE$804,3,FALSE))</f>
        <v/>
      </c>
      <c r="E203" s="142" t="str">
        <f>IF(ISNA(VLOOKUP($A203+4000,CONFIG!$W$2:$AE$804,4,FALSE)),"",VLOOKUP($A203+4000,CONFIG!$W$2:$AE$804,4,FALSE))</f>
        <v/>
      </c>
      <c r="F203" s="142" t="str">
        <f>IF(ISNA(VLOOKUP($A203+4000,CONFIG!$W$2:$AE$804,5,FALSE)),"",VLOOKUP($A203+4000,CONFIG!$W$2:$AE$804,5,FALSE))</f>
        <v/>
      </c>
      <c r="G203" s="142" t="str">
        <f>IF(ISNA(VLOOKUP($A203+4000,CONFIG!$W$2:$AE$804,6,FALSE)),"",VLOOKUP($A203+4000,CONFIG!$W$2:$AE$804,6,FALSE))</f>
        <v/>
      </c>
      <c r="H203" s="142" t="str">
        <f>IF(ISNA(VLOOKUP($A203+4000,CONFIG!$W$2:$AE$804,7,FALSE)),"",VLOOKUP($A203+4000,CONFIG!$W$2:$AE$804,7,FALSE))</f>
        <v/>
      </c>
      <c r="I203" s="142" t="str">
        <f>IF(ISNA(VLOOKUP($A203+4000,CONFIG!$W$2:$AE$804,8,FALSE)),"",VLOOKUP($A203+4000,CONFIG!$W$2:$AE$804,8,FALSE))</f>
        <v/>
      </c>
      <c r="J203" s="142" t="str">
        <f>IF(ISNA(VLOOKUP($A203+4000,CONFIG!$W$2:$AE$804,9,FALSE)),"",VLOOKUP($A203+4000,CONFIG!$W$2:$AE$804,9,FALSE))</f>
        <v/>
      </c>
    </row>
    <row r="204" spans="1:10" s="117" customFormat="1" ht="19.350000000000001" customHeight="1" x14ac:dyDescent="0.2">
      <c r="A204" s="140">
        <v>197</v>
      </c>
      <c r="B204" s="141"/>
      <c r="C204" s="142">
        <f>IF(ISNA(VLOOKUP($A204+4000,CONFIG!$W$2:$AE$804,2,FALSE)),"",VLOOKUP($A204+4000,CONFIG!$W$2:$AE$804,2,FALSE))</f>
        <v>0</v>
      </c>
      <c r="D204" s="143" t="str">
        <f>IF(ISNA(VLOOKUP($A204+4000,CONFIG!$W$2:$AE$804,3,FALSE)),"",VLOOKUP($A204+4000,CONFIG!$W$2:$AE$804,3,FALSE))</f>
        <v/>
      </c>
      <c r="E204" s="142" t="str">
        <f>IF(ISNA(VLOOKUP($A204+4000,CONFIG!$W$2:$AE$804,4,FALSE)),"",VLOOKUP($A204+4000,CONFIG!$W$2:$AE$804,4,FALSE))</f>
        <v/>
      </c>
      <c r="F204" s="142" t="str">
        <f>IF(ISNA(VLOOKUP($A204+4000,CONFIG!$W$2:$AE$804,5,FALSE)),"",VLOOKUP($A204+4000,CONFIG!$W$2:$AE$804,5,FALSE))</f>
        <v/>
      </c>
      <c r="G204" s="142" t="str">
        <f>IF(ISNA(VLOOKUP($A204+4000,CONFIG!$W$2:$AE$804,6,FALSE)),"",VLOOKUP($A204+4000,CONFIG!$W$2:$AE$804,6,FALSE))</f>
        <v/>
      </c>
      <c r="H204" s="142" t="str">
        <f>IF(ISNA(VLOOKUP($A204+4000,CONFIG!$W$2:$AE$804,7,FALSE)),"",VLOOKUP($A204+4000,CONFIG!$W$2:$AE$804,7,FALSE))</f>
        <v/>
      </c>
      <c r="I204" s="142" t="str">
        <f>IF(ISNA(VLOOKUP($A204+4000,CONFIG!$W$2:$AE$804,8,FALSE)),"",VLOOKUP($A204+4000,CONFIG!$W$2:$AE$804,8,FALSE))</f>
        <v/>
      </c>
      <c r="J204" s="142" t="str">
        <f>IF(ISNA(VLOOKUP($A204+4000,CONFIG!$W$2:$AE$804,9,FALSE)),"",VLOOKUP($A204+4000,CONFIG!$W$2:$AE$804,9,FALSE))</f>
        <v/>
      </c>
    </row>
    <row r="205" spans="1:10" s="117" customFormat="1" ht="19.350000000000001" customHeight="1" x14ac:dyDescent="0.2">
      <c r="A205" s="140">
        <v>198</v>
      </c>
      <c r="B205" s="141"/>
      <c r="C205" s="142">
        <f>IF(ISNA(VLOOKUP($A205+4000,CONFIG!$W$2:$AE$804,2,FALSE)),"",VLOOKUP($A205+4000,CONFIG!$W$2:$AE$804,2,FALSE))</f>
        <v>0</v>
      </c>
      <c r="D205" s="143" t="str">
        <f>IF(ISNA(VLOOKUP($A205+4000,CONFIG!$W$2:$AE$804,3,FALSE)),"",VLOOKUP($A205+4000,CONFIG!$W$2:$AE$804,3,FALSE))</f>
        <v/>
      </c>
      <c r="E205" s="142" t="str">
        <f>IF(ISNA(VLOOKUP($A205+4000,CONFIG!$W$2:$AE$804,4,FALSE)),"",VLOOKUP($A205+4000,CONFIG!$W$2:$AE$804,4,FALSE))</f>
        <v/>
      </c>
      <c r="F205" s="142" t="str">
        <f>IF(ISNA(VLOOKUP($A205+4000,CONFIG!$W$2:$AE$804,5,FALSE)),"",VLOOKUP($A205+4000,CONFIG!$W$2:$AE$804,5,FALSE))</f>
        <v/>
      </c>
      <c r="G205" s="142" t="str">
        <f>IF(ISNA(VLOOKUP($A205+4000,CONFIG!$W$2:$AE$804,6,FALSE)),"",VLOOKUP($A205+4000,CONFIG!$W$2:$AE$804,6,FALSE))</f>
        <v/>
      </c>
      <c r="H205" s="142" t="str">
        <f>IF(ISNA(VLOOKUP($A205+4000,CONFIG!$W$2:$AE$804,7,FALSE)),"",VLOOKUP($A205+4000,CONFIG!$W$2:$AE$804,7,FALSE))</f>
        <v/>
      </c>
      <c r="I205" s="142" t="str">
        <f>IF(ISNA(VLOOKUP($A205+4000,CONFIG!$W$2:$AE$804,8,FALSE)),"",VLOOKUP($A205+4000,CONFIG!$W$2:$AE$804,8,FALSE))</f>
        <v/>
      </c>
      <c r="J205" s="142" t="str">
        <f>IF(ISNA(VLOOKUP($A205+4000,CONFIG!$W$2:$AE$804,9,FALSE)),"",VLOOKUP($A205+4000,CONFIG!$W$2:$AE$804,9,FALSE))</f>
        <v/>
      </c>
    </row>
    <row r="206" spans="1:10" s="117" customFormat="1" ht="19.350000000000001" customHeight="1" x14ac:dyDescent="0.2">
      <c r="A206" s="140">
        <v>199</v>
      </c>
      <c r="B206" s="141"/>
      <c r="C206" s="142">
        <f>IF(ISNA(VLOOKUP($A206+4000,CONFIG!$W$2:$AE$804,2,FALSE)),"",VLOOKUP($A206+4000,CONFIG!$W$2:$AE$804,2,FALSE))</f>
        <v>0</v>
      </c>
      <c r="D206" s="143" t="str">
        <f>IF(ISNA(VLOOKUP($A206+4000,CONFIG!$W$2:$AE$804,3,FALSE)),"",VLOOKUP($A206+4000,CONFIG!$W$2:$AE$804,3,FALSE))</f>
        <v/>
      </c>
      <c r="E206" s="142" t="str">
        <f>IF(ISNA(VLOOKUP($A206+4000,CONFIG!$W$2:$AE$804,4,FALSE)),"",VLOOKUP($A206+4000,CONFIG!$W$2:$AE$804,4,FALSE))</f>
        <v/>
      </c>
      <c r="F206" s="142" t="str">
        <f>IF(ISNA(VLOOKUP($A206+4000,CONFIG!$W$2:$AE$804,5,FALSE)),"",VLOOKUP($A206+4000,CONFIG!$W$2:$AE$804,5,FALSE))</f>
        <v/>
      </c>
      <c r="G206" s="142" t="str">
        <f>IF(ISNA(VLOOKUP($A206+4000,CONFIG!$W$2:$AE$804,6,FALSE)),"",VLOOKUP($A206+4000,CONFIG!$W$2:$AE$804,6,FALSE))</f>
        <v/>
      </c>
      <c r="H206" s="142" t="str">
        <f>IF(ISNA(VLOOKUP($A206+4000,CONFIG!$W$2:$AE$804,7,FALSE)),"",VLOOKUP($A206+4000,CONFIG!$W$2:$AE$804,7,FALSE))</f>
        <v/>
      </c>
      <c r="I206" s="142" t="str">
        <f>IF(ISNA(VLOOKUP($A206+4000,CONFIG!$W$2:$AE$804,8,FALSE)),"",VLOOKUP($A206+4000,CONFIG!$W$2:$AE$804,8,FALSE))</f>
        <v/>
      </c>
      <c r="J206" s="142" t="str">
        <f>IF(ISNA(VLOOKUP($A206+4000,CONFIG!$W$2:$AE$804,9,FALSE)),"",VLOOKUP($A206+4000,CONFIG!$W$2:$AE$804,9,FALSE))</f>
        <v/>
      </c>
    </row>
    <row r="207" spans="1:10" s="117" customFormat="1" ht="19.350000000000001" customHeight="1" x14ac:dyDescent="0.2">
      <c r="A207" s="118">
        <v>200</v>
      </c>
      <c r="B207" s="119"/>
      <c r="C207" s="120"/>
      <c r="D207" s="121"/>
      <c r="E207" s="121"/>
      <c r="F207" s="121"/>
      <c r="G207" s="121"/>
      <c r="H207" s="142" t="str">
        <f>IF(ISNA(VLOOKUP($A207+4000,CONFIG!$W$2:$AE$804,7,FALSE)),"",VLOOKUP($A207+4000,CONFIG!$W$2:$AE$804,7,FALSE))</f>
        <v/>
      </c>
      <c r="I207" s="122"/>
      <c r="J207" s="124"/>
    </row>
  </sheetData>
  <sheetProtection formatColumns="0"/>
  <customSheetViews>
    <customSheetView guid="{9AA32AE5-0DAB-8E4F-A086-D2EB8423E58C}" showGridLines="0" hiddenColumns="1" view="pageLayout" topLeftCell="D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D4&amp;R&amp;12&amp;P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8 A9:G206 I9:J206 H9:H207">
    <cfRule type="cellIs" dxfId="16" priority="8" stopIfTrue="1" operator="equal">
      <formula>0</formula>
    </cfRule>
  </conditionalFormatting>
  <conditionalFormatting sqref="B8:B207">
    <cfRule type="cellIs" dxfId="15" priority="9" stopIfTrue="1" operator="notEqual">
      <formula>""</formula>
    </cfRule>
  </conditionalFormatting>
  <conditionalFormatting sqref="F6">
    <cfRule type="cellIs" dxfId="14" priority="1" operator="greaterThan">
      <formula>200</formula>
    </cfRule>
  </conditionalFormatting>
  <dataValidations count="2">
    <dataValidation type="custom" allowBlank="1" showInputMessage="1" showErrorMessage="1" error="Dossard en doublon" sqref="J207" xr:uid="{95AEF993-C13B-49CA-939A-4ECA6580EC81}">
      <formula1>COUNTIF(#REF!,#REF!)&lt;2</formula1>
    </dataValidation>
    <dataValidation type="custom" allowBlank="1" showInputMessage="1" showErrorMessage="1" errorTitle="Doublon" error="Dossard en doublon" sqref="A8:A207 HE8:HE207" xr:uid="{77C964B0-9BC3-4BA6-8F60-26EBBC2F488B}">
      <formula1>COUNTIF(#REF!,#REF!)&lt;2</formula1>
    </dataValidation>
  </dataValidations>
  <pageMargins left="0.23622047244094491" right="0.23622047244094491" top="0.74803149606299213" bottom="0.74803149606299213" header="0.31496062992125984" footer="0.31496062992125984"/>
  <pageSetup paperSize="9" scale="42" fitToHeight="0" orientation="portrait" horizontalDpi="4294967293" verticalDpi="0" r:id="rId1"/>
  <headerFooter>
    <oddHeader xml:space="preserve">&amp;CCOMITE D'ILE DE FRANCE DE LA FEDERATION FRANCAISE DE CYCLISME
</oddHeader>
    <oddFooter>&amp;L&amp;"Arial,Gras"&amp;14Liste des engagés D4&amp;R&amp;12&amp;P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9EBAB-6B02-4E5F-B8F7-85B963C9C896}">
  <sheetPr codeName="Feuil4">
    <tabColor theme="4" tint="-0.249977111117893"/>
    <pageSetUpPr fitToPage="1"/>
  </sheetPr>
  <dimension ref="A1:D808"/>
  <sheetViews>
    <sheetView showGridLines="0" showZeros="0" zoomScaleNormal="100" zoomScaleSheetLayoutView="100" workbookViewId="0">
      <selection activeCell="D600" sqref="D600"/>
    </sheetView>
  </sheetViews>
  <sheetFormatPr baseColWidth="10" defaultRowHeight="12.75" x14ac:dyDescent="0.2"/>
  <cols>
    <col min="1" max="1" width="5.140625" style="32" bestFit="1" customWidth="1"/>
    <col min="2" max="2" width="19" style="32" customWidth="1"/>
    <col min="3" max="3" width="22.85546875" style="32" customWidth="1"/>
    <col min="4" max="4" width="27.85546875" style="32" customWidth="1"/>
    <col min="5" max="16384" width="11.42578125" style="32"/>
  </cols>
  <sheetData>
    <row r="1" spans="1:4" ht="23.25" x14ac:dyDescent="0.2">
      <c r="A1" s="359" t="s">
        <v>3194</v>
      </c>
      <c r="B1" s="360"/>
      <c r="C1" s="360"/>
      <c r="D1" s="360"/>
    </row>
    <row r="2" spans="1:4" x14ac:dyDescent="0.2">
      <c r="A2" s="32" t="s">
        <v>3193</v>
      </c>
    </row>
    <row r="3" spans="1:4" ht="24" customHeight="1" x14ac:dyDescent="0.2">
      <c r="A3" s="33">
        <v>1</v>
      </c>
      <c r="B3" s="357" t="str">
        <f>CONCATENATE('Eng A1'!D8," ",'Eng A1'!E8)</f>
        <v>DAUPHIN Guy</v>
      </c>
      <c r="C3" s="358"/>
      <c r="D3" s="198"/>
    </row>
    <row r="4" spans="1:4" ht="24.75" customHeight="1" x14ac:dyDescent="0.2">
      <c r="A4" s="33">
        <v>2</v>
      </c>
      <c r="B4" s="357" t="str">
        <f>CONCATENATE('Eng A1'!D9," ",'Eng A1'!E9)</f>
        <v>DAUPHIN Nathan</v>
      </c>
      <c r="C4" s="358"/>
      <c r="D4" s="198"/>
    </row>
    <row r="5" spans="1:4" ht="24.75" customHeight="1" x14ac:dyDescent="0.2">
      <c r="A5" s="33">
        <v>3</v>
      </c>
      <c r="B5" s="357" t="str">
        <f>CONCATENATE('Eng A1'!D10," ",'Eng A1'!E10)</f>
        <v>MELOT Tom</v>
      </c>
      <c r="C5" s="358"/>
      <c r="D5" s="198"/>
    </row>
    <row r="6" spans="1:4" ht="24.75" customHeight="1" x14ac:dyDescent="0.2">
      <c r="A6" s="33">
        <v>4</v>
      </c>
      <c r="B6" s="357" t="str">
        <f>CONCATENATE('Eng A1'!D11," ",'Eng A1'!E11)</f>
        <v>CASTEL Jacques</v>
      </c>
      <c r="C6" s="358"/>
      <c r="D6" s="198"/>
    </row>
    <row r="7" spans="1:4" ht="24.75" customHeight="1" x14ac:dyDescent="0.2">
      <c r="A7" s="33">
        <v>5</v>
      </c>
      <c r="B7" s="357" t="str">
        <f>CONCATENATE('Eng A1'!D12," ",'Eng A1'!E12)</f>
        <v>IDE Thomas</v>
      </c>
      <c r="C7" s="358"/>
      <c r="D7" s="198"/>
    </row>
    <row r="8" spans="1:4" ht="24.75" customHeight="1" x14ac:dyDescent="0.2">
      <c r="A8" s="33">
        <v>6</v>
      </c>
      <c r="B8" s="357" t="str">
        <f>CONCATENATE('Eng A1'!D13," ",'Eng A1'!E13)</f>
        <v>OUADGHIRI Maël</v>
      </c>
      <c r="C8" s="358"/>
      <c r="D8" s="198"/>
    </row>
    <row r="9" spans="1:4" ht="24.75" customHeight="1" x14ac:dyDescent="0.2">
      <c r="A9" s="33">
        <v>7</v>
      </c>
      <c r="B9" s="357" t="str">
        <f>CONCATENATE('Eng A1'!D14," ",'Eng A1'!E14)</f>
        <v>COLIN Ferdinand</v>
      </c>
      <c r="C9" s="358"/>
      <c r="D9" s="198"/>
    </row>
    <row r="10" spans="1:4" ht="24.75" customHeight="1" x14ac:dyDescent="0.2">
      <c r="A10" s="33">
        <v>8</v>
      </c>
      <c r="B10" s="357" t="str">
        <f>CONCATENATE('Eng A1'!D15," ",'Eng A1'!E15)</f>
        <v>RENAUD Arnaud</v>
      </c>
      <c r="C10" s="358"/>
      <c r="D10" s="198"/>
    </row>
    <row r="11" spans="1:4" ht="24.75" customHeight="1" x14ac:dyDescent="0.2">
      <c r="A11" s="33">
        <v>9</v>
      </c>
      <c r="B11" s="357" t="str">
        <f>CONCATENATE('Eng A1'!D16," ",'Eng A1'!E16)</f>
        <v>LEVERT Nicolas</v>
      </c>
      <c r="C11" s="358"/>
      <c r="D11" s="198"/>
    </row>
    <row r="12" spans="1:4" ht="24.75" customHeight="1" x14ac:dyDescent="0.2">
      <c r="A12" s="33">
        <v>10</v>
      </c>
      <c r="B12" s="357" t="str">
        <f>CONCATENATE('Eng A1'!D17," ",'Eng A1'!E17)</f>
        <v>MAESTRINI Jérôme</v>
      </c>
      <c r="C12" s="358"/>
      <c r="D12" s="198"/>
    </row>
    <row r="13" spans="1:4" ht="24.75" customHeight="1" x14ac:dyDescent="0.2">
      <c r="A13" s="33">
        <v>11</v>
      </c>
      <c r="B13" s="357" t="str">
        <f>CONCATENATE('Eng A1'!D18," ",'Eng A1'!E18)</f>
        <v>LIBERTO ROBERT</v>
      </c>
      <c r="C13" s="358"/>
      <c r="D13" s="198"/>
    </row>
    <row r="14" spans="1:4" ht="24.75" customHeight="1" x14ac:dyDescent="0.2">
      <c r="A14" s="33">
        <v>12</v>
      </c>
      <c r="B14" s="357" t="str">
        <f>CONCATENATE('Eng A1'!D19," ",'Eng A1'!E19)</f>
        <v>PIÑEYRO Federico</v>
      </c>
      <c r="C14" s="358"/>
      <c r="D14" s="198"/>
    </row>
    <row r="15" spans="1:4" ht="24.75" customHeight="1" x14ac:dyDescent="0.2">
      <c r="A15" s="33">
        <v>13</v>
      </c>
      <c r="B15" s="357" t="str">
        <f>CONCATENATE('Eng A1'!D20," ",'Eng A1'!E20)</f>
        <v>GOUYA JEAN MARIE</v>
      </c>
      <c r="C15" s="358"/>
      <c r="D15" s="198"/>
    </row>
    <row r="16" spans="1:4" ht="24.75" customHeight="1" x14ac:dyDescent="0.2">
      <c r="A16" s="33">
        <v>14</v>
      </c>
      <c r="B16" s="357" t="str">
        <f>CONCATENATE('Eng A1'!D21," ",'Eng A1'!E21)</f>
        <v>MUYS Patrick</v>
      </c>
      <c r="C16" s="358"/>
      <c r="D16" s="198"/>
    </row>
    <row r="17" spans="1:4" ht="24.75" customHeight="1" x14ac:dyDescent="0.2">
      <c r="A17" s="33">
        <v>15</v>
      </c>
      <c r="B17" s="357" t="str">
        <f>CONCATENATE('Eng A1'!D22," ",'Eng A1'!E22)</f>
        <v>COIGNARD Colin</v>
      </c>
      <c r="C17" s="358"/>
      <c r="D17" s="198"/>
    </row>
    <row r="18" spans="1:4" ht="24.75" customHeight="1" x14ac:dyDescent="0.2">
      <c r="A18" s="33">
        <v>16</v>
      </c>
      <c r="B18" s="357" t="str">
        <f>CONCATENATE('Eng A1'!D23," ",'Eng A1'!E23)</f>
        <v>FLORELLA Dimitry</v>
      </c>
      <c r="C18" s="358"/>
      <c r="D18" s="198"/>
    </row>
    <row r="19" spans="1:4" ht="24.75" customHeight="1" x14ac:dyDescent="0.2">
      <c r="A19" s="33">
        <v>17</v>
      </c>
      <c r="B19" s="357" t="str">
        <f>CONCATENATE('Eng A1'!D24," ",'Eng A1'!E24)</f>
        <v>FERGUENIS Ilian</v>
      </c>
      <c r="C19" s="358"/>
      <c r="D19" s="198"/>
    </row>
    <row r="20" spans="1:4" ht="24.75" customHeight="1" x14ac:dyDescent="0.2">
      <c r="A20" s="33">
        <v>18</v>
      </c>
      <c r="B20" s="357" t="str">
        <f>CONCATENATE('Eng A1'!D25," ",'Eng A1'!E25)</f>
        <v>PESANT Louis</v>
      </c>
      <c r="C20" s="358"/>
      <c r="D20" s="198"/>
    </row>
    <row r="21" spans="1:4" ht="24.75" customHeight="1" x14ac:dyDescent="0.2">
      <c r="A21" s="33">
        <v>19</v>
      </c>
      <c r="B21" s="357" t="str">
        <f>CONCATENATE('Eng A1'!D26," ",'Eng A1'!E26)</f>
        <v>PISEDDU Valentin</v>
      </c>
      <c r="C21" s="358"/>
      <c r="D21" s="198"/>
    </row>
    <row r="22" spans="1:4" ht="24.75" customHeight="1" x14ac:dyDescent="0.2">
      <c r="A22" s="33">
        <v>20</v>
      </c>
      <c r="B22" s="357" t="str">
        <f>CONCATENATE('Eng A1'!D27," ",'Eng A1'!E27)</f>
        <v>BONFILS Antoine</v>
      </c>
      <c r="C22" s="358"/>
      <c r="D22" s="198"/>
    </row>
    <row r="23" spans="1:4" ht="24.75" customHeight="1" x14ac:dyDescent="0.2">
      <c r="A23" s="33">
        <v>21</v>
      </c>
      <c r="B23" s="357" t="str">
        <f>CONCATENATE('Eng A1'!D28," ",'Eng A1'!E28)</f>
        <v>RUBARBE Romain</v>
      </c>
      <c r="C23" s="358"/>
      <c r="D23" s="198"/>
    </row>
    <row r="24" spans="1:4" ht="24.75" customHeight="1" x14ac:dyDescent="0.2">
      <c r="A24" s="33">
        <v>22</v>
      </c>
      <c r="B24" s="357" t="str">
        <f>CONCATENATE('Eng A1'!D29," ",'Eng A1'!E29)</f>
        <v>TERSIGUEL Jérôme</v>
      </c>
      <c r="C24" s="358"/>
      <c r="D24" s="198"/>
    </row>
    <row r="25" spans="1:4" ht="24.75" customHeight="1" x14ac:dyDescent="0.2">
      <c r="A25" s="33">
        <v>23</v>
      </c>
      <c r="B25" s="357" t="str">
        <f>CONCATENATE('Eng A1'!D30," ",'Eng A1'!E30)</f>
        <v>CHOQUEL Loïc</v>
      </c>
      <c r="C25" s="358"/>
      <c r="D25" s="198"/>
    </row>
    <row r="26" spans="1:4" ht="24.75" customHeight="1" x14ac:dyDescent="0.2">
      <c r="A26" s="33">
        <v>24</v>
      </c>
      <c r="B26" s="357" t="str">
        <f>CONCATENATE('Eng A1'!D31," ",'Eng A1'!E31)</f>
        <v>DESPEIGNES Erwan</v>
      </c>
      <c r="C26" s="358"/>
      <c r="D26" s="198"/>
    </row>
    <row r="27" spans="1:4" ht="24.75" customHeight="1" x14ac:dyDescent="0.2">
      <c r="A27" s="33">
        <v>25</v>
      </c>
      <c r="B27" s="357" t="str">
        <f>CONCATENATE('Eng A1'!D32," ",'Eng A1'!E32)</f>
        <v>HARLEE Maxime</v>
      </c>
      <c r="C27" s="358"/>
      <c r="D27" s="198"/>
    </row>
    <row r="28" spans="1:4" ht="24.75" customHeight="1" x14ac:dyDescent="0.2">
      <c r="A28" s="33">
        <v>26</v>
      </c>
      <c r="B28" s="357" t="str">
        <f>CONCATENATE('Eng A1'!D33," ",'Eng A1'!E33)</f>
        <v>DUBUSSET GIULIANI Lorenzo</v>
      </c>
      <c r="C28" s="358"/>
      <c r="D28" s="198"/>
    </row>
    <row r="29" spans="1:4" ht="24.75" customHeight="1" x14ac:dyDescent="0.2">
      <c r="A29" s="33">
        <v>27</v>
      </c>
      <c r="B29" s="357" t="str">
        <f>CONCATENATE('Eng A1'!D34," ",'Eng A1'!E34)</f>
        <v>KERVOELEN Yoan</v>
      </c>
      <c r="C29" s="358"/>
      <c r="D29" s="198"/>
    </row>
    <row r="30" spans="1:4" ht="24.75" customHeight="1" x14ac:dyDescent="0.2">
      <c r="A30" s="33">
        <v>28</v>
      </c>
      <c r="B30" s="357" t="str">
        <f>CONCATENATE('Eng A1'!D35," ",'Eng A1'!E35)</f>
        <v>LAVIT Alexis</v>
      </c>
      <c r="C30" s="358"/>
      <c r="D30" s="198"/>
    </row>
    <row r="31" spans="1:4" ht="24.75" customHeight="1" x14ac:dyDescent="0.2">
      <c r="A31" s="33">
        <v>29</v>
      </c>
      <c r="B31" s="357" t="str">
        <f>CONCATENATE('Eng A1'!D36," ",'Eng A1'!E36)</f>
        <v>PIRRI Francesco</v>
      </c>
      <c r="C31" s="358"/>
      <c r="D31" s="198"/>
    </row>
    <row r="32" spans="1:4" ht="24.75" customHeight="1" x14ac:dyDescent="0.2">
      <c r="A32" s="33">
        <v>30</v>
      </c>
      <c r="B32" s="357" t="str">
        <f>CONCATENATE('Eng A1'!D37," ",'Eng A1'!E37)</f>
        <v>RIVARD Aurelien</v>
      </c>
      <c r="C32" s="358"/>
      <c r="D32" s="198"/>
    </row>
    <row r="33" spans="1:4" ht="24.75" customHeight="1" x14ac:dyDescent="0.2">
      <c r="A33" s="33">
        <v>31</v>
      </c>
      <c r="B33" s="357" t="str">
        <f>CONCATENATE('Eng A1'!D38," ",'Eng A1'!E38)</f>
        <v>SABOURDY Félix</v>
      </c>
      <c r="C33" s="358"/>
      <c r="D33" s="198"/>
    </row>
    <row r="34" spans="1:4" ht="24.75" customHeight="1" x14ac:dyDescent="0.2">
      <c r="A34" s="33">
        <v>32</v>
      </c>
      <c r="B34" s="357" t="str">
        <f>CONCATENATE('Eng A1'!D39," ",'Eng A1'!E39)</f>
        <v>SIGRIST Florian</v>
      </c>
      <c r="C34" s="358"/>
      <c r="D34" s="198"/>
    </row>
    <row r="35" spans="1:4" ht="24.75" customHeight="1" x14ac:dyDescent="0.2">
      <c r="A35" s="33">
        <v>33</v>
      </c>
      <c r="B35" s="357" t="str">
        <f>CONCATENATE('Eng A1'!D40," ",'Eng A1'!E40)</f>
        <v>VOVARD Alex</v>
      </c>
      <c r="C35" s="358"/>
      <c r="D35" s="198"/>
    </row>
    <row r="36" spans="1:4" ht="24.75" customHeight="1" x14ac:dyDescent="0.2">
      <c r="A36" s="33">
        <v>34</v>
      </c>
      <c r="B36" s="357" t="str">
        <f>CONCATENATE('Eng A1'!D41," ",'Eng A1'!E41)</f>
        <v>DECLERCQ Clément</v>
      </c>
      <c r="C36" s="358"/>
      <c r="D36" s="198"/>
    </row>
    <row r="37" spans="1:4" ht="24.75" customHeight="1" x14ac:dyDescent="0.2">
      <c r="A37" s="33">
        <v>35</v>
      </c>
      <c r="B37" s="357" t="str">
        <f>CONCATENATE('Eng A1'!D42," ",'Eng A1'!E42)</f>
        <v>BIOTA Alessandro</v>
      </c>
      <c r="C37" s="358"/>
      <c r="D37" s="198"/>
    </row>
    <row r="38" spans="1:4" ht="24.75" customHeight="1" x14ac:dyDescent="0.2">
      <c r="A38" s="33">
        <v>36</v>
      </c>
      <c r="B38" s="357" t="str">
        <f>CONCATENATE('Eng A1'!D43," ",'Eng A1'!E43)</f>
        <v>NOLIUS Jean Christophe</v>
      </c>
      <c r="C38" s="358"/>
      <c r="D38" s="198"/>
    </row>
    <row r="39" spans="1:4" ht="24.75" customHeight="1" x14ac:dyDescent="0.2">
      <c r="A39" s="33">
        <v>37</v>
      </c>
      <c r="B39" s="357" t="str">
        <f>CONCATENATE('Eng A1'!D44," ",'Eng A1'!E44)</f>
        <v>TATARD Jean François</v>
      </c>
      <c r="C39" s="358"/>
      <c r="D39" s="198"/>
    </row>
    <row r="40" spans="1:4" ht="24.75" customHeight="1" x14ac:dyDescent="0.2">
      <c r="A40" s="33">
        <v>38</v>
      </c>
      <c r="B40" s="357" t="str">
        <f>CONCATENATE('Eng A1'!D45," ",'Eng A1'!E45)</f>
        <v>COTÉ Pierre</v>
      </c>
      <c r="C40" s="358"/>
      <c r="D40" s="198"/>
    </row>
    <row r="41" spans="1:4" ht="24.75" customHeight="1" x14ac:dyDescent="0.2">
      <c r="A41" s="33">
        <v>39</v>
      </c>
      <c r="B41" s="357" t="str">
        <f>CONCATENATE('Eng A1'!D46," ",'Eng A1'!E46)</f>
        <v>BEAUMONT CAMILLE</v>
      </c>
      <c r="C41" s="358"/>
      <c r="D41" s="198"/>
    </row>
    <row r="42" spans="1:4" ht="24.75" customHeight="1" x14ac:dyDescent="0.2">
      <c r="A42" s="33">
        <v>40</v>
      </c>
      <c r="B42" s="357" t="str">
        <f>CONCATENATE('Eng A1'!D47," ",'Eng A1'!E47)</f>
        <v>TUMOINE Eric</v>
      </c>
      <c r="C42" s="358"/>
      <c r="D42" s="198"/>
    </row>
    <row r="43" spans="1:4" ht="24.75" customHeight="1" x14ac:dyDescent="0.2">
      <c r="A43" s="33">
        <v>41</v>
      </c>
      <c r="B43" s="357" t="str">
        <f>CONCATENATE('Eng A1'!D48," ",'Eng A1'!E48)</f>
        <v>GROSSE Arthur</v>
      </c>
      <c r="C43" s="358"/>
      <c r="D43" s="198"/>
    </row>
    <row r="44" spans="1:4" ht="24.75" customHeight="1" x14ac:dyDescent="0.2">
      <c r="A44" s="33">
        <v>42</v>
      </c>
      <c r="B44" s="357" t="str">
        <f>CONCATENATE('Eng A1'!D49," ",'Eng A1'!E49)</f>
        <v>DIOP Baye Mor</v>
      </c>
      <c r="C44" s="358"/>
      <c r="D44" s="198"/>
    </row>
    <row r="45" spans="1:4" ht="24.75" customHeight="1" x14ac:dyDescent="0.2">
      <c r="A45" s="33">
        <v>43</v>
      </c>
      <c r="B45" s="357" t="str">
        <f>CONCATENATE('Eng A1'!D50," ",'Eng A1'!E50)</f>
        <v>HAINE Julien</v>
      </c>
      <c r="C45" s="358"/>
      <c r="D45" s="198"/>
    </row>
    <row r="46" spans="1:4" ht="24.75" customHeight="1" x14ac:dyDescent="0.2">
      <c r="A46" s="33">
        <v>44</v>
      </c>
      <c r="B46" s="357" t="str">
        <f>CONCATENATE('Eng A1'!D51," ",'Eng A1'!E51)</f>
        <v>MARTON Thibaud</v>
      </c>
      <c r="C46" s="358"/>
      <c r="D46" s="198"/>
    </row>
    <row r="47" spans="1:4" ht="24.75" customHeight="1" x14ac:dyDescent="0.2">
      <c r="A47" s="33">
        <v>45</v>
      </c>
      <c r="B47" s="357" t="str">
        <f>CONCATENATE('Eng A1'!D52," ",'Eng A1'!E52)</f>
        <v>PLUSQUELLEC Matthieu</v>
      </c>
      <c r="C47" s="358"/>
      <c r="D47" s="198"/>
    </row>
    <row r="48" spans="1:4" ht="24.75" customHeight="1" x14ac:dyDescent="0.2">
      <c r="A48" s="33">
        <v>46</v>
      </c>
      <c r="B48" s="357" t="str">
        <f>CONCATENATE('Eng A1'!D53," ",'Eng A1'!E53)</f>
        <v xml:space="preserve"> </v>
      </c>
      <c r="C48" s="358"/>
      <c r="D48" s="198"/>
    </row>
    <row r="49" spans="1:4" ht="24.75" customHeight="1" x14ac:dyDescent="0.2">
      <c r="A49" s="33">
        <v>47</v>
      </c>
      <c r="B49" s="357" t="str">
        <f>CONCATENATE('Eng A1'!D54," ",'Eng A1'!E54)</f>
        <v xml:space="preserve"> </v>
      </c>
      <c r="C49" s="358"/>
      <c r="D49" s="198"/>
    </row>
    <row r="50" spans="1:4" ht="24.75" customHeight="1" x14ac:dyDescent="0.2">
      <c r="A50" s="33">
        <v>48</v>
      </c>
      <c r="B50" s="357" t="str">
        <f>CONCATENATE('Eng A1'!D55," ",'Eng A1'!E55)</f>
        <v xml:space="preserve"> </v>
      </c>
      <c r="C50" s="358"/>
      <c r="D50" s="198"/>
    </row>
    <row r="51" spans="1:4" ht="24.75" customHeight="1" x14ac:dyDescent="0.2">
      <c r="A51" s="33">
        <v>49</v>
      </c>
      <c r="B51" s="357" t="str">
        <f>CONCATENATE('Eng A1'!D56," ",'Eng A1'!E56)</f>
        <v xml:space="preserve"> </v>
      </c>
      <c r="C51" s="358"/>
      <c r="D51" s="198"/>
    </row>
    <row r="52" spans="1:4" ht="24.75" customHeight="1" x14ac:dyDescent="0.2">
      <c r="A52" s="33">
        <v>50</v>
      </c>
      <c r="B52" s="357" t="str">
        <f>CONCATENATE('Eng A1'!D57," ",'Eng A1'!E57)</f>
        <v xml:space="preserve"> </v>
      </c>
      <c r="C52" s="358"/>
      <c r="D52" s="198"/>
    </row>
    <row r="53" spans="1:4" ht="24.75" customHeight="1" x14ac:dyDescent="0.2">
      <c r="A53" s="33">
        <v>51</v>
      </c>
      <c r="B53" s="357" t="str">
        <f>CONCATENATE('Eng A1'!D58," ",'Eng A1'!E58)</f>
        <v xml:space="preserve"> </v>
      </c>
      <c r="C53" s="358"/>
      <c r="D53" s="198"/>
    </row>
    <row r="54" spans="1:4" ht="24.75" customHeight="1" x14ac:dyDescent="0.2">
      <c r="A54" s="33">
        <v>52</v>
      </c>
      <c r="B54" s="357" t="str">
        <f>CONCATENATE('Eng A1'!D59," ",'Eng A1'!E59)</f>
        <v xml:space="preserve"> </v>
      </c>
      <c r="C54" s="358"/>
      <c r="D54" s="198"/>
    </row>
    <row r="55" spans="1:4" ht="24.75" customHeight="1" x14ac:dyDescent="0.2">
      <c r="A55" s="33">
        <v>53</v>
      </c>
      <c r="B55" s="357" t="str">
        <f>CONCATENATE('Eng A1'!D60," ",'Eng A1'!E60)</f>
        <v xml:space="preserve"> </v>
      </c>
      <c r="C55" s="358"/>
      <c r="D55" s="198"/>
    </row>
    <row r="56" spans="1:4" ht="24.75" customHeight="1" x14ac:dyDescent="0.2">
      <c r="A56" s="33">
        <v>54</v>
      </c>
      <c r="B56" s="357" t="str">
        <f>CONCATENATE('Eng A1'!D61," ",'Eng A1'!E61)</f>
        <v xml:space="preserve"> </v>
      </c>
      <c r="C56" s="358"/>
      <c r="D56" s="198"/>
    </row>
    <row r="57" spans="1:4" ht="24.75" customHeight="1" x14ac:dyDescent="0.2">
      <c r="A57" s="33">
        <v>55</v>
      </c>
      <c r="B57" s="357" t="str">
        <f>CONCATENATE('Eng A1'!D62," ",'Eng A1'!E62)</f>
        <v xml:space="preserve"> </v>
      </c>
      <c r="C57" s="358"/>
      <c r="D57" s="198"/>
    </row>
    <row r="58" spans="1:4" ht="24.75" customHeight="1" x14ac:dyDescent="0.2">
      <c r="A58" s="33">
        <v>56</v>
      </c>
      <c r="B58" s="357" t="str">
        <f>CONCATENATE('Eng A1'!D63," ",'Eng A1'!E63)</f>
        <v xml:space="preserve"> </v>
      </c>
      <c r="C58" s="358"/>
      <c r="D58" s="198"/>
    </row>
    <row r="59" spans="1:4" ht="24.75" customHeight="1" x14ac:dyDescent="0.2">
      <c r="A59" s="33">
        <v>57</v>
      </c>
      <c r="B59" s="357" t="str">
        <f>CONCATENATE('Eng A1'!D64," ",'Eng A1'!E64)</f>
        <v xml:space="preserve"> </v>
      </c>
      <c r="C59" s="358"/>
      <c r="D59" s="198"/>
    </row>
    <row r="60" spans="1:4" ht="24.75" customHeight="1" x14ac:dyDescent="0.2">
      <c r="A60" s="33">
        <v>58</v>
      </c>
      <c r="B60" s="357" t="str">
        <f>CONCATENATE('Eng A1'!D65," ",'Eng A1'!E65)</f>
        <v xml:space="preserve"> </v>
      </c>
      <c r="C60" s="358"/>
      <c r="D60" s="198"/>
    </row>
    <row r="61" spans="1:4" ht="24.75" customHeight="1" x14ac:dyDescent="0.2">
      <c r="A61" s="33">
        <v>59</v>
      </c>
      <c r="B61" s="357" t="str">
        <f>CONCATENATE('Eng A1'!D66," ",'Eng A1'!E66)</f>
        <v xml:space="preserve"> </v>
      </c>
      <c r="C61" s="358"/>
      <c r="D61" s="198"/>
    </row>
    <row r="62" spans="1:4" ht="24.75" customHeight="1" x14ac:dyDescent="0.2">
      <c r="A62" s="33">
        <v>60</v>
      </c>
      <c r="B62" s="357" t="str">
        <f>CONCATENATE('Eng A1'!D67," ",'Eng A1'!E67)</f>
        <v xml:space="preserve"> </v>
      </c>
      <c r="C62" s="358"/>
      <c r="D62" s="198"/>
    </row>
    <row r="63" spans="1:4" ht="24.75" customHeight="1" x14ac:dyDescent="0.2">
      <c r="A63" s="33">
        <v>61</v>
      </c>
      <c r="B63" s="357" t="str">
        <f>CONCATENATE('Eng A1'!D68," ",'Eng A1'!E68)</f>
        <v xml:space="preserve"> </v>
      </c>
      <c r="C63" s="358"/>
      <c r="D63" s="198"/>
    </row>
    <row r="64" spans="1:4" ht="24.75" customHeight="1" x14ac:dyDescent="0.2">
      <c r="A64" s="33">
        <v>62</v>
      </c>
      <c r="B64" s="357" t="str">
        <f>CONCATENATE('Eng A1'!D69," ",'Eng A1'!E69)</f>
        <v xml:space="preserve"> </v>
      </c>
      <c r="C64" s="358"/>
      <c r="D64" s="198"/>
    </row>
    <row r="65" spans="1:4" ht="24.75" customHeight="1" x14ac:dyDescent="0.2">
      <c r="A65" s="33">
        <v>63</v>
      </c>
      <c r="B65" s="357" t="str">
        <f>CONCATENATE('Eng A1'!D70," ",'Eng A1'!E70)</f>
        <v xml:space="preserve"> </v>
      </c>
      <c r="C65" s="358"/>
      <c r="D65" s="198"/>
    </row>
    <row r="66" spans="1:4" ht="24.75" customHeight="1" x14ac:dyDescent="0.2">
      <c r="A66" s="33">
        <v>64</v>
      </c>
      <c r="B66" s="357" t="str">
        <f>CONCATENATE('Eng A1'!D71," ",'Eng A1'!E71)</f>
        <v xml:space="preserve"> </v>
      </c>
      <c r="C66" s="358"/>
      <c r="D66" s="198"/>
    </row>
    <row r="67" spans="1:4" ht="24.75" customHeight="1" x14ac:dyDescent="0.2">
      <c r="A67" s="33">
        <v>65</v>
      </c>
      <c r="B67" s="357" t="str">
        <f>CONCATENATE('Eng A1'!D72," ",'Eng A1'!E72)</f>
        <v xml:space="preserve"> </v>
      </c>
      <c r="C67" s="358"/>
      <c r="D67" s="198"/>
    </row>
    <row r="68" spans="1:4" ht="24.75" customHeight="1" x14ac:dyDescent="0.2">
      <c r="A68" s="33">
        <v>66</v>
      </c>
      <c r="B68" s="357" t="str">
        <f>CONCATENATE('Eng A1'!D73," ",'Eng A1'!E73)</f>
        <v xml:space="preserve"> </v>
      </c>
      <c r="C68" s="358"/>
      <c r="D68" s="198"/>
    </row>
    <row r="69" spans="1:4" ht="24.75" customHeight="1" x14ac:dyDescent="0.2">
      <c r="A69" s="33">
        <v>67</v>
      </c>
      <c r="B69" s="357" t="str">
        <f>CONCATENATE('Eng A1'!D74," ",'Eng A1'!E74)</f>
        <v xml:space="preserve"> </v>
      </c>
      <c r="C69" s="358"/>
      <c r="D69" s="198"/>
    </row>
    <row r="70" spans="1:4" ht="24.75" customHeight="1" x14ac:dyDescent="0.2">
      <c r="A70" s="33">
        <v>68</v>
      </c>
      <c r="B70" s="357" t="str">
        <f>CONCATENATE('Eng A1'!D75," ",'Eng A1'!E75)</f>
        <v xml:space="preserve"> </v>
      </c>
      <c r="C70" s="358"/>
      <c r="D70" s="198"/>
    </row>
    <row r="71" spans="1:4" ht="24.75" customHeight="1" x14ac:dyDescent="0.2">
      <c r="A71" s="33">
        <v>69</v>
      </c>
      <c r="B71" s="357" t="str">
        <f>CONCATENATE('Eng A1'!D76," ",'Eng A1'!E76)</f>
        <v xml:space="preserve"> </v>
      </c>
      <c r="C71" s="358"/>
      <c r="D71" s="198"/>
    </row>
    <row r="72" spans="1:4" ht="24.75" customHeight="1" x14ac:dyDescent="0.2">
      <c r="A72" s="33">
        <v>70</v>
      </c>
      <c r="B72" s="357" t="str">
        <f>CONCATENATE('Eng A1'!D77," ",'Eng A1'!E77)</f>
        <v xml:space="preserve"> </v>
      </c>
      <c r="C72" s="358"/>
      <c r="D72" s="198"/>
    </row>
    <row r="73" spans="1:4" ht="24.75" customHeight="1" x14ac:dyDescent="0.2">
      <c r="A73" s="33">
        <v>71</v>
      </c>
      <c r="B73" s="357" t="str">
        <f>CONCATENATE('Eng A1'!D78," ",'Eng A1'!E78)</f>
        <v xml:space="preserve"> </v>
      </c>
      <c r="C73" s="358"/>
      <c r="D73" s="198"/>
    </row>
    <row r="74" spans="1:4" ht="24.75" customHeight="1" x14ac:dyDescent="0.2">
      <c r="A74" s="33">
        <v>72</v>
      </c>
      <c r="B74" s="357" t="str">
        <f>CONCATENATE('Eng A1'!D79," ",'Eng A1'!E79)</f>
        <v xml:space="preserve"> </v>
      </c>
      <c r="C74" s="358"/>
      <c r="D74" s="198"/>
    </row>
    <row r="75" spans="1:4" ht="24.75" customHeight="1" x14ac:dyDescent="0.2">
      <c r="A75" s="33">
        <v>73</v>
      </c>
      <c r="B75" s="357" t="str">
        <f>CONCATENATE('Eng A1'!D80," ",'Eng A1'!E80)</f>
        <v xml:space="preserve"> </v>
      </c>
      <c r="C75" s="358"/>
      <c r="D75" s="198"/>
    </row>
    <row r="76" spans="1:4" ht="24.75" customHeight="1" x14ac:dyDescent="0.2">
      <c r="A76" s="33">
        <v>74</v>
      </c>
      <c r="B76" s="357" t="str">
        <f>CONCATENATE('Eng A1'!D81," ",'Eng A1'!E81)</f>
        <v xml:space="preserve"> </v>
      </c>
      <c r="C76" s="358"/>
      <c r="D76" s="198"/>
    </row>
    <row r="77" spans="1:4" ht="24.75" customHeight="1" x14ac:dyDescent="0.2">
      <c r="A77" s="33">
        <v>75</v>
      </c>
      <c r="B77" s="357" t="str">
        <f>CONCATENATE('Eng A1'!D82," ",'Eng A1'!E82)</f>
        <v xml:space="preserve"> </v>
      </c>
      <c r="C77" s="358"/>
      <c r="D77" s="198"/>
    </row>
    <row r="78" spans="1:4" ht="24.75" customHeight="1" x14ac:dyDescent="0.2">
      <c r="A78" s="33">
        <v>76</v>
      </c>
      <c r="B78" s="357" t="str">
        <f>CONCATENATE('Eng A1'!D83," ",'Eng A1'!E83)</f>
        <v xml:space="preserve"> </v>
      </c>
      <c r="C78" s="358"/>
      <c r="D78" s="198"/>
    </row>
    <row r="79" spans="1:4" ht="24.75" customHeight="1" x14ac:dyDescent="0.2">
      <c r="A79" s="33">
        <v>77</v>
      </c>
      <c r="B79" s="357" t="str">
        <f>CONCATENATE('Eng A1'!D84," ",'Eng A1'!E84)</f>
        <v xml:space="preserve"> </v>
      </c>
      <c r="C79" s="358"/>
      <c r="D79" s="198"/>
    </row>
    <row r="80" spans="1:4" ht="24.75" customHeight="1" x14ac:dyDescent="0.2">
      <c r="A80" s="33">
        <v>78</v>
      </c>
      <c r="B80" s="357" t="str">
        <f>CONCATENATE('Eng A1'!D85," ",'Eng A1'!E85)</f>
        <v xml:space="preserve"> </v>
      </c>
      <c r="C80" s="358"/>
      <c r="D80" s="198"/>
    </row>
    <row r="81" spans="1:4" ht="24.75" customHeight="1" x14ac:dyDescent="0.2">
      <c r="A81" s="33">
        <v>79</v>
      </c>
      <c r="B81" s="357" t="str">
        <f>CONCATENATE('Eng A1'!D86," ",'Eng A1'!E86)</f>
        <v xml:space="preserve"> </v>
      </c>
      <c r="C81" s="358"/>
      <c r="D81" s="198"/>
    </row>
    <row r="82" spans="1:4" ht="24.75" customHeight="1" x14ac:dyDescent="0.2">
      <c r="A82" s="33">
        <v>80</v>
      </c>
      <c r="B82" s="357" t="str">
        <f>CONCATENATE('Eng A1'!D87," ",'Eng A1'!E87)</f>
        <v xml:space="preserve"> </v>
      </c>
      <c r="C82" s="358"/>
      <c r="D82" s="198"/>
    </row>
    <row r="83" spans="1:4" ht="24.75" customHeight="1" x14ac:dyDescent="0.2">
      <c r="A83" s="33">
        <v>81</v>
      </c>
      <c r="B83" s="357" t="str">
        <f>CONCATENATE('Eng A1'!D88," ",'Eng A1'!E88)</f>
        <v xml:space="preserve"> </v>
      </c>
      <c r="C83" s="358"/>
      <c r="D83" s="198"/>
    </row>
    <row r="84" spans="1:4" ht="24.75" customHeight="1" x14ac:dyDescent="0.2">
      <c r="A84" s="33">
        <v>82</v>
      </c>
      <c r="B84" s="357" t="str">
        <f>CONCATENATE('Eng A1'!D89," ",'Eng A1'!E89)</f>
        <v xml:space="preserve"> </v>
      </c>
      <c r="C84" s="358"/>
      <c r="D84" s="198"/>
    </row>
    <row r="85" spans="1:4" ht="24.75" customHeight="1" x14ac:dyDescent="0.2">
      <c r="A85" s="33">
        <v>83</v>
      </c>
      <c r="B85" s="357" t="str">
        <f>CONCATENATE('Eng A1'!D90," ",'Eng A1'!E90)</f>
        <v xml:space="preserve"> </v>
      </c>
      <c r="C85" s="358"/>
      <c r="D85" s="198"/>
    </row>
    <row r="86" spans="1:4" ht="24.75" customHeight="1" x14ac:dyDescent="0.2">
      <c r="A86" s="33">
        <v>84</v>
      </c>
      <c r="B86" s="357" t="str">
        <f>CONCATENATE('Eng A1'!D91," ",'Eng A1'!E91)</f>
        <v xml:space="preserve"> </v>
      </c>
      <c r="C86" s="358"/>
      <c r="D86" s="198"/>
    </row>
    <row r="87" spans="1:4" ht="24.75" customHeight="1" x14ac:dyDescent="0.2">
      <c r="A87" s="33">
        <v>85</v>
      </c>
      <c r="B87" s="357" t="str">
        <f>CONCATENATE('Eng A1'!D92," ",'Eng A1'!E92)</f>
        <v xml:space="preserve"> </v>
      </c>
      <c r="C87" s="358"/>
      <c r="D87" s="198"/>
    </row>
    <row r="88" spans="1:4" ht="24.75" customHeight="1" x14ac:dyDescent="0.2">
      <c r="A88" s="33">
        <v>86</v>
      </c>
      <c r="B88" s="357" t="str">
        <f>CONCATENATE('Eng A1'!D93," ",'Eng A1'!E93)</f>
        <v xml:space="preserve"> </v>
      </c>
      <c r="C88" s="358"/>
      <c r="D88" s="198"/>
    </row>
    <row r="89" spans="1:4" ht="24.75" customHeight="1" x14ac:dyDescent="0.2">
      <c r="A89" s="33">
        <v>87</v>
      </c>
      <c r="B89" s="357" t="str">
        <f>CONCATENATE('Eng A1'!D94," ",'Eng A1'!E94)</f>
        <v xml:space="preserve"> </v>
      </c>
      <c r="C89" s="358"/>
      <c r="D89" s="198"/>
    </row>
    <row r="90" spans="1:4" ht="24.75" customHeight="1" x14ac:dyDescent="0.2">
      <c r="A90" s="33">
        <v>88</v>
      </c>
      <c r="B90" s="357" t="str">
        <f>CONCATENATE('Eng A1'!D95," ",'Eng A1'!E95)</f>
        <v xml:space="preserve"> </v>
      </c>
      <c r="C90" s="358"/>
      <c r="D90" s="198"/>
    </row>
    <row r="91" spans="1:4" ht="24.75" customHeight="1" x14ac:dyDescent="0.2">
      <c r="A91" s="33">
        <v>89</v>
      </c>
      <c r="B91" s="357" t="str">
        <f>CONCATENATE('Eng A1'!D96," ",'Eng A1'!E96)</f>
        <v xml:space="preserve"> </v>
      </c>
      <c r="C91" s="358"/>
      <c r="D91" s="198"/>
    </row>
    <row r="92" spans="1:4" ht="24.75" customHeight="1" x14ac:dyDescent="0.2">
      <c r="A92" s="33">
        <v>90</v>
      </c>
      <c r="B92" s="357" t="str">
        <f>CONCATENATE('Eng A1'!D97," ",'Eng A1'!E97)</f>
        <v xml:space="preserve"> </v>
      </c>
      <c r="C92" s="358"/>
      <c r="D92" s="198"/>
    </row>
    <row r="93" spans="1:4" ht="24.75" customHeight="1" x14ac:dyDescent="0.2">
      <c r="A93" s="33">
        <v>91</v>
      </c>
      <c r="B93" s="357" t="str">
        <f>CONCATENATE('Eng A1'!D98," ",'Eng A1'!E98)</f>
        <v xml:space="preserve"> </v>
      </c>
      <c r="C93" s="358"/>
      <c r="D93" s="198"/>
    </row>
    <row r="94" spans="1:4" ht="24.75" customHeight="1" x14ac:dyDescent="0.2">
      <c r="A94" s="33">
        <v>92</v>
      </c>
      <c r="B94" s="357" t="str">
        <f>CONCATENATE('Eng A1'!D99," ",'Eng A1'!E99)</f>
        <v xml:space="preserve"> </v>
      </c>
      <c r="C94" s="358"/>
      <c r="D94" s="198"/>
    </row>
    <row r="95" spans="1:4" ht="24.75" customHeight="1" x14ac:dyDescent="0.2">
      <c r="A95" s="33">
        <v>93</v>
      </c>
      <c r="B95" s="357" t="str">
        <f>CONCATENATE('Eng A1'!D100," ",'Eng A1'!E100)</f>
        <v xml:space="preserve"> </v>
      </c>
      <c r="C95" s="358"/>
      <c r="D95" s="198"/>
    </row>
    <row r="96" spans="1:4" ht="24.75" customHeight="1" x14ac:dyDescent="0.2">
      <c r="A96" s="33">
        <v>94</v>
      </c>
      <c r="B96" s="357" t="str">
        <f>CONCATENATE('Eng A1'!D101," ",'Eng A1'!E101)</f>
        <v xml:space="preserve"> </v>
      </c>
      <c r="C96" s="358"/>
      <c r="D96" s="198"/>
    </row>
    <row r="97" spans="1:4" ht="24.75" customHeight="1" x14ac:dyDescent="0.2">
      <c r="A97" s="33">
        <v>95</v>
      </c>
      <c r="B97" s="357" t="str">
        <f>CONCATENATE('Eng A1'!D102," ",'Eng A1'!E102)</f>
        <v xml:space="preserve"> </v>
      </c>
      <c r="C97" s="358"/>
      <c r="D97" s="198"/>
    </row>
    <row r="98" spans="1:4" ht="24.75" customHeight="1" x14ac:dyDescent="0.2">
      <c r="A98" s="33">
        <v>96</v>
      </c>
      <c r="B98" s="357" t="str">
        <f>CONCATENATE('Eng A1'!D103," ",'Eng A1'!E103)</f>
        <v xml:space="preserve"> </v>
      </c>
      <c r="C98" s="358"/>
      <c r="D98" s="198"/>
    </row>
    <row r="99" spans="1:4" ht="24.75" customHeight="1" x14ac:dyDescent="0.2">
      <c r="A99" s="33">
        <v>97</v>
      </c>
      <c r="B99" s="357" t="str">
        <f>CONCATENATE('Eng A1'!D104," ",'Eng A1'!E104)</f>
        <v xml:space="preserve"> </v>
      </c>
      <c r="C99" s="358"/>
      <c r="D99" s="198"/>
    </row>
    <row r="100" spans="1:4" ht="24.75" customHeight="1" x14ac:dyDescent="0.2">
      <c r="A100" s="33">
        <v>98</v>
      </c>
      <c r="B100" s="357" t="str">
        <f>CONCATENATE('Eng A1'!D105," ",'Eng A1'!E105)</f>
        <v xml:space="preserve"> </v>
      </c>
      <c r="C100" s="358"/>
      <c r="D100" s="198"/>
    </row>
    <row r="101" spans="1:4" ht="24.75" customHeight="1" x14ac:dyDescent="0.2">
      <c r="A101" s="33">
        <v>99</v>
      </c>
      <c r="B101" s="357" t="str">
        <f>CONCATENATE('Eng A1'!D106," ",'Eng A1'!E106)</f>
        <v xml:space="preserve"> </v>
      </c>
      <c r="C101" s="358"/>
      <c r="D101" s="198"/>
    </row>
    <row r="102" spans="1:4" ht="24.75" customHeight="1" x14ac:dyDescent="0.2">
      <c r="A102" s="33">
        <v>100</v>
      </c>
      <c r="B102" s="357" t="str">
        <f>CONCATENATE('Eng A1'!D107," ",'Eng A1'!E107)</f>
        <v xml:space="preserve"> </v>
      </c>
      <c r="C102" s="358"/>
      <c r="D102" s="198"/>
    </row>
    <row r="103" spans="1:4" ht="24.75" customHeight="1" x14ac:dyDescent="0.2">
      <c r="A103" s="33">
        <v>101</v>
      </c>
      <c r="B103" s="357" t="str">
        <f>CONCATENATE('Eng A1'!D108," ",'Eng A1'!E108)</f>
        <v xml:space="preserve"> </v>
      </c>
      <c r="C103" s="358"/>
      <c r="D103" s="198"/>
    </row>
    <row r="104" spans="1:4" ht="24.75" customHeight="1" x14ac:dyDescent="0.2">
      <c r="A104" s="33">
        <v>102</v>
      </c>
      <c r="B104" s="357" t="str">
        <f>CONCATENATE('Eng A1'!D109," ",'Eng A1'!E109)</f>
        <v xml:space="preserve"> </v>
      </c>
      <c r="C104" s="358"/>
      <c r="D104" s="198"/>
    </row>
    <row r="105" spans="1:4" ht="24.75" customHeight="1" x14ac:dyDescent="0.2">
      <c r="A105" s="33">
        <v>103</v>
      </c>
      <c r="B105" s="357" t="str">
        <f>CONCATENATE('Eng A1'!D110," ",'Eng A1'!E110)</f>
        <v xml:space="preserve"> </v>
      </c>
      <c r="C105" s="358"/>
      <c r="D105" s="198"/>
    </row>
    <row r="106" spans="1:4" ht="24.75" customHeight="1" x14ac:dyDescent="0.2">
      <c r="A106" s="33">
        <v>104</v>
      </c>
      <c r="B106" s="357" t="str">
        <f>CONCATENATE('Eng A1'!D111," ",'Eng A1'!E111)</f>
        <v xml:space="preserve"> </v>
      </c>
      <c r="C106" s="358"/>
      <c r="D106" s="198"/>
    </row>
    <row r="107" spans="1:4" ht="24.75" customHeight="1" x14ac:dyDescent="0.2">
      <c r="A107" s="33">
        <v>105</v>
      </c>
      <c r="B107" s="357" t="str">
        <f>CONCATENATE('Eng A1'!D112," ",'Eng A1'!E112)</f>
        <v xml:space="preserve"> </v>
      </c>
      <c r="C107" s="358"/>
      <c r="D107" s="198"/>
    </row>
    <row r="108" spans="1:4" ht="24.75" customHeight="1" x14ac:dyDescent="0.2">
      <c r="A108" s="33">
        <v>106</v>
      </c>
      <c r="B108" s="357" t="str">
        <f>CONCATENATE('Eng A1'!D113," ",'Eng A1'!E113)</f>
        <v xml:space="preserve"> </v>
      </c>
      <c r="C108" s="358"/>
      <c r="D108" s="198"/>
    </row>
    <row r="109" spans="1:4" ht="24.75" customHeight="1" x14ac:dyDescent="0.2">
      <c r="A109" s="33">
        <v>107</v>
      </c>
      <c r="B109" s="357" t="str">
        <f>CONCATENATE('Eng A1'!D114," ",'Eng A1'!E114)</f>
        <v xml:space="preserve"> </v>
      </c>
      <c r="C109" s="358"/>
      <c r="D109" s="198"/>
    </row>
    <row r="110" spans="1:4" ht="24.75" customHeight="1" x14ac:dyDescent="0.2">
      <c r="A110" s="33">
        <v>108</v>
      </c>
      <c r="B110" s="357" t="str">
        <f>CONCATENATE('Eng A1'!D115," ",'Eng A1'!E115)</f>
        <v xml:space="preserve"> </v>
      </c>
      <c r="C110" s="358"/>
      <c r="D110" s="198"/>
    </row>
    <row r="111" spans="1:4" ht="24.75" customHeight="1" x14ac:dyDescent="0.2">
      <c r="A111" s="33">
        <v>109</v>
      </c>
      <c r="B111" s="357" t="str">
        <f>CONCATENATE('Eng A1'!D116," ",'Eng A1'!E116)</f>
        <v xml:space="preserve"> </v>
      </c>
      <c r="C111" s="358"/>
      <c r="D111" s="198"/>
    </row>
    <row r="112" spans="1:4" ht="24.75" customHeight="1" x14ac:dyDescent="0.2">
      <c r="A112" s="33">
        <v>110</v>
      </c>
      <c r="B112" s="357" t="str">
        <f>CONCATENATE('Eng A1'!D117," ",'Eng A1'!E117)</f>
        <v xml:space="preserve"> </v>
      </c>
      <c r="C112" s="358"/>
      <c r="D112" s="198"/>
    </row>
    <row r="113" spans="1:4" ht="24.75" customHeight="1" x14ac:dyDescent="0.2">
      <c r="A113" s="33">
        <v>111</v>
      </c>
      <c r="B113" s="357" t="str">
        <f>CONCATENATE('Eng A1'!D118," ",'Eng A1'!E118)</f>
        <v xml:space="preserve"> </v>
      </c>
      <c r="C113" s="358"/>
      <c r="D113" s="198"/>
    </row>
    <row r="114" spans="1:4" ht="24.75" customHeight="1" x14ac:dyDescent="0.2">
      <c r="A114" s="33">
        <v>112</v>
      </c>
      <c r="B114" s="357" t="str">
        <f>CONCATENATE('Eng A1'!D119," ",'Eng A1'!E119)</f>
        <v xml:space="preserve"> </v>
      </c>
      <c r="C114" s="358"/>
      <c r="D114" s="198"/>
    </row>
    <row r="115" spans="1:4" ht="24.75" customHeight="1" x14ac:dyDescent="0.2">
      <c r="A115" s="33">
        <v>113</v>
      </c>
      <c r="B115" s="357" t="str">
        <f>CONCATENATE('Eng A1'!D120," ",'Eng A1'!E120)</f>
        <v xml:space="preserve"> </v>
      </c>
      <c r="C115" s="358"/>
      <c r="D115" s="198"/>
    </row>
    <row r="116" spans="1:4" ht="24.75" customHeight="1" x14ac:dyDescent="0.2">
      <c r="A116" s="33">
        <v>114</v>
      </c>
      <c r="B116" s="357" t="str">
        <f>CONCATENATE('Eng A1'!D121," ",'Eng A1'!E121)</f>
        <v xml:space="preserve"> </v>
      </c>
      <c r="C116" s="358"/>
      <c r="D116" s="198"/>
    </row>
    <row r="117" spans="1:4" ht="24.75" customHeight="1" x14ac:dyDescent="0.2">
      <c r="A117" s="33">
        <v>115</v>
      </c>
      <c r="B117" s="357" t="str">
        <f>CONCATENATE('Eng A1'!D122," ",'Eng A1'!E122)</f>
        <v xml:space="preserve"> </v>
      </c>
      <c r="C117" s="358"/>
      <c r="D117" s="198"/>
    </row>
    <row r="118" spans="1:4" ht="24.75" customHeight="1" x14ac:dyDescent="0.2">
      <c r="A118" s="33">
        <v>116</v>
      </c>
      <c r="B118" s="357" t="str">
        <f>CONCATENATE('Eng A1'!D123," ",'Eng A1'!E123)</f>
        <v xml:space="preserve"> </v>
      </c>
      <c r="C118" s="358"/>
      <c r="D118" s="198"/>
    </row>
    <row r="119" spans="1:4" ht="24.75" customHeight="1" x14ac:dyDescent="0.2">
      <c r="A119" s="33">
        <v>117</v>
      </c>
      <c r="B119" s="357" t="str">
        <f>CONCATENATE('Eng A1'!D124," ",'Eng A1'!E124)</f>
        <v xml:space="preserve"> </v>
      </c>
      <c r="C119" s="358"/>
      <c r="D119" s="198"/>
    </row>
    <row r="120" spans="1:4" ht="24.75" customHeight="1" x14ac:dyDescent="0.2">
      <c r="A120" s="33">
        <v>118</v>
      </c>
      <c r="B120" s="357" t="str">
        <f>CONCATENATE('Eng A1'!D125," ",'Eng A1'!E125)</f>
        <v xml:space="preserve"> </v>
      </c>
      <c r="C120" s="358"/>
      <c r="D120" s="198"/>
    </row>
    <row r="121" spans="1:4" ht="24.75" customHeight="1" x14ac:dyDescent="0.2">
      <c r="A121" s="33">
        <v>119</v>
      </c>
      <c r="B121" s="357" t="str">
        <f>CONCATENATE('Eng A1'!D126," ",'Eng A1'!E126)</f>
        <v xml:space="preserve"> </v>
      </c>
      <c r="C121" s="358"/>
      <c r="D121" s="198"/>
    </row>
    <row r="122" spans="1:4" ht="24.75" customHeight="1" x14ac:dyDescent="0.2">
      <c r="A122" s="33">
        <v>120</v>
      </c>
      <c r="B122" s="357" t="str">
        <f>CONCATENATE('Eng A1'!D127," ",'Eng A1'!E127)</f>
        <v xml:space="preserve"> </v>
      </c>
      <c r="C122" s="358"/>
      <c r="D122" s="198"/>
    </row>
    <row r="123" spans="1:4" ht="24.75" customHeight="1" x14ac:dyDescent="0.2">
      <c r="A123" s="33">
        <v>121</v>
      </c>
      <c r="B123" s="357" t="str">
        <f>CONCATENATE('Eng A1'!D128," ",'Eng A1'!E128)</f>
        <v xml:space="preserve"> </v>
      </c>
      <c r="C123" s="358"/>
      <c r="D123" s="198"/>
    </row>
    <row r="124" spans="1:4" ht="24.75" customHeight="1" x14ac:dyDescent="0.2">
      <c r="A124" s="33">
        <v>122</v>
      </c>
      <c r="B124" s="357" t="str">
        <f>CONCATENATE('Eng A1'!D129," ",'Eng A1'!E129)</f>
        <v xml:space="preserve"> </v>
      </c>
      <c r="C124" s="358"/>
      <c r="D124" s="198"/>
    </row>
    <row r="125" spans="1:4" ht="24.75" customHeight="1" x14ac:dyDescent="0.2">
      <c r="A125" s="33">
        <v>123</v>
      </c>
      <c r="B125" s="357" t="str">
        <f>CONCATENATE('Eng A1'!D130," ",'Eng A1'!E130)</f>
        <v xml:space="preserve"> </v>
      </c>
      <c r="C125" s="358"/>
      <c r="D125" s="198"/>
    </row>
    <row r="126" spans="1:4" ht="24.75" customHeight="1" x14ac:dyDescent="0.2">
      <c r="A126" s="33">
        <v>124</v>
      </c>
      <c r="B126" s="357" t="str">
        <f>CONCATENATE('Eng A1'!D131," ",'Eng A1'!E131)</f>
        <v xml:space="preserve"> </v>
      </c>
      <c r="C126" s="358"/>
      <c r="D126" s="198"/>
    </row>
    <row r="127" spans="1:4" ht="24.75" customHeight="1" x14ac:dyDescent="0.2">
      <c r="A127" s="33">
        <v>125</v>
      </c>
      <c r="B127" s="357" t="str">
        <f>CONCATENATE('Eng A1'!D132," ",'Eng A1'!E132)</f>
        <v xml:space="preserve"> </v>
      </c>
      <c r="C127" s="358"/>
      <c r="D127" s="198"/>
    </row>
    <row r="128" spans="1:4" ht="24.75" customHeight="1" x14ac:dyDescent="0.2">
      <c r="A128" s="33">
        <v>126</v>
      </c>
      <c r="B128" s="357" t="str">
        <f>CONCATENATE('Eng A1'!D133," ",'Eng A1'!E133)</f>
        <v xml:space="preserve"> </v>
      </c>
      <c r="C128" s="358"/>
      <c r="D128" s="198"/>
    </row>
    <row r="129" spans="1:4" ht="24.75" customHeight="1" x14ac:dyDescent="0.2">
      <c r="A129" s="33">
        <v>127</v>
      </c>
      <c r="B129" s="357" t="str">
        <f>CONCATENATE('Eng A1'!D134," ",'Eng A1'!E134)</f>
        <v xml:space="preserve"> </v>
      </c>
      <c r="C129" s="358"/>
      <c r="D129" s="198"/>
    </row>
    <row r="130" spans="1:4" ht="24.75" customHeight="1" x14ac:dyDescent="0.2">
      <c r="A130" s="33">
        <v>128</v>
      </c>
      <c r="B130" s="357" t="str">
        <f>CONCATENATE('Eng A1'!D135," ",'Eng A1'!E135)</f>
        <v xml:space="preserve"> </v>
      </c>
      <c r="C130" s="358"/>
      <c r="D130" s="198"/>
    </row>
    <row r="131" spans="1:4" ht="24.75" customHeight="1" x14ac:dyDescent="0.2">
      <c r="A131" s="33">
        <v>129</v>
      </c>
      <c r="B131" s="357" t="str">
        <f>CONCATENATE('Eng A1'!D136," ",'Eng A1'!E136)</f>
        <v xml:space="preserve"> </v>
      </c>
      <c r="C131" s="358"/>
      <c r="D131" s="198"/>
    </row>
    <row r="132" spans="1:4" ht="24.75" customHeight="1" x14ac:dyDescent="0.2">
      <c r="A132" s="33">
        <v>130</v>
      </c>
      <c r="B132" s="357" t="str">
        <f>CONCATENATE('Eng A1'!D137," ",'Eng A1'!E137)</f>
        <v xml:space="preserve"> </v>
      </c>
      <c r="C132" s="358"/>
      <c r="D132" s="198"/>
    </row>
    <row r="133" spans="1:4" ht="24.75" customHeight="1" x14ac:dyDescent="0.2">
      <c r="A133" s="33">
        <v>131</v>
      </c>
      <c r="B133" s="357" t="str">
        <f>CONCATENATE('Eng A1'!D138," ",'Eng A1'!E138)</f>
        <v xml:space="preserve"> </v>
      </c>
      <c r="C133" s="358"/>
      <c r="D133" s="198"/>
    </row>
    <row r="134" spans="1:4" ht="24.75" customHeight="1" x14ac:dyDescent="0.2">
      <c r="A134" s="33">
        <v>132</v>
      </c>
      <c r="B134" s="357" t="str">
        <f>CONCATENATE('Eng A1'!D139," ",'Eng A1'!E139)</f>
        <v xml:space="preserve"> </v>
      </c>
      <c r="C134" s="358"/>
      <c r="D134" s="198"/>
    </row>
    <row r="135" spans="1:4" ht="24.75" customHeight="1" x14ac:dyDescent="0.2">
      <c r="A135" s="33">
        <v>133</v>
      </c>
      <c r="B135" s="357" t="str">
        <f>CONCATENATE('Eng A1'!D140," ",'Eng A1'!E140)</f>
        <v xml:space="preserve"> </v>
      </c>
      <c r="C135" s="358"/>
      <c r="D135" s="198"/>
    </row>
    <row r="136" spans="1:4" ht="24.75" customHeight="1" x14ac:dyDescent="0.2">
      <c r="A136" s="33">
        <v>134</v>
      </c>
      <c r="B136" s="357" t="str">
        <f>CONCATENATE('Eng A1'!D141," ",'Eng A1'!E141)</f>
        <v xml:space="preserve"> </v>
      </c>
      <c r="C136" s="358"/>
      <c r="D136" s="198"/>
    </row>
    <row r="137" spans="1:4" ht="24.75" customHeight="1" x14ac:dyDescent="0.2">
      <c r="A137" s="33">
        <v>135</v>
      </c>
      <c r="B137" s="357" t="str">
        <f>CONCATENATE('Eng A1'!D142," ",'Eng A1'!E142)</f>
        <v xml:space="preserve"> </v>
      </c>
      <c r="C137" s="358"/>
      <c r="D137" s="198"/>
    </row>
    <row r="138" spans="1:4" ht="24.75" customHeight="1" x14ac:dyDescent="0.2">
      <c r="A138" s="33">
        <v>136</v>
      </c>
      <c r="B138" s="357" t="str">
        <f>CONCATENATE('Eng A1'!D143," ",'Eng A1'!E143)</f>
        <v xml:space="preserve"> </v>
      </c>
      <c r="C138" s="358"/>
      <c r="D138" s="198"/>
    </row>
    <row r="139" spans="1:4" ht="24.75" customHeight="1" x14ac:dyDescent="0.2">
      <c r="A139" s="33">
        <v>137</v>
      </c>
      <c r="B139" s="357" t="str">
        <f>CONCATENATE('Eng A1'!D144," ",'Eng A1'!E144)</f>
        <v xml:space="preserve"> </v>
      </c>
      <c r="C139" s="358"/>
      <c r="D139" s="198"/>
    </row>
    <row r="140" spans="1:4" ht="24.75" customHeight="1" x14ac:dyDescent="0.2">
      <c r="A140" s="33">
        <v>138</v>
      </c>
      <c r="B140" s="357" t="str">
        <f>CONCATENATE('Eng A1'!D145," ",'Eng A1'!E145)</f>
        <v xml:space="preserve"> </v>
      </c>
      <c r="C140" s="358"/>
      <c r="D140" s="198"/>
    </row>
    <row r="141" spans="1:4" ht="24.75" customHeight="1" x14ac:dyDescent="0.2">
      <c r="A141" s="33">
        <v>139</v>
      </c>
      <c r="B141" s="357" t="str">
        <f>CONCATENATE('Eng A1'!D146," ",'Eng A1'!E146)</f>
        <v xml:space="preserve"> </v>
      </c>
      <c r="C141" s="358"/>
      <c r="D141" s="198"/>
    </row>
    <row r="142" spans="1:4" ht="24.75" customHeight="1" x14ac:dyDescent="0.2">
      <c r="A142" s="33">
        <v>140</v>
      </c>
      <c r="B142" s="357" t="str">
        <f>CONCATENATE('Eng A1'!D147," ",'Eng A1'!E147)</f>
        <v xml:space="preserve"> </v>
      </c>
      <c r="C142" s="358"/>
      <c r="D142" s="198"/>
    </row>
    <row r="143" spans="1:4" ht="24.75" customHeight="1" x14ac:dyDescent="0.2">
      <c r="A143" s="33">
        <v>141</v>
      </c>
      <c r="B143" s="357" t="str">
        <f>CONCATENATE('Eng A1'!D148," ",'Eng A1'!E148)</f>
        <v xml:space="preserve"> </v>
      </c>
      <c r="C143" s="358"/>
      <c r="D143" s="198"/>
    </row>
    <row r="144" spans="1:4" ht="24.75" customHeight="1" x14ac:dyDescent="0.2">
      <c r="A144" s="33">
        <v>142</v>
      </c>
      <c r="B144" s="357" t="str">
        <f>CONCATENATE('Eng A1'!D149," ",'Eng A1'!E149)</f>
        <v xml:space="preserve"> </v>
      </c>
      <c r="C144" s="358"/>
      <c r="D144" s="198"/>
    </row>
    <row r="145" spans="1:4" ht="24.75" customHeight="1" x14ac:dyDescent="0.2">
      <c r="A145" s="33">
        <v>143</v>
      </c>
      <c r="B145" s="357" t="str">
        <f>CONCATENATE('Eng A1'!D150," ",'Eng A1'!E150)</f>
        <v xml:space="preserve"> </v>
      </c>
      <c r="C145" s="358"/>
      <c r="D145" s="198"/>
    </row>
    <row r="146" spans="1:4" ht="24.75" customHeight="1" x14ac:dyDescent="0.2">
      <c r="A146" s="33">
        <v>144</v>
      </c>
      <c r="B146" s="357" t="str">
        <f>CONCATENATE('Eng A1'!D151," ",'Eng A1'!E151)</f>
        <v xml:space="preserve"> </v>
      </c>
      <c r="C146" s="358"/>
      <c r="D146" s="198"/>
    </row>
    <row r="147" spans="1:4" ht="24.75" customHeight="1" x14ac:dyDescent="0.2">
      <c r="A147" s="33">
        <v>145</v>
      </c>
      <c r="B147" s="357" t="str">
        <f>CONCATENATE('Eng A1'!D152," ",'Eng A1'!E152)</f>
        <v xml:space="preserve"> </v>
      </c>
      <c r="C147" s="358"/>
      <c r="D147" s="198"/>
    </row>
    <row r="148" spans="1:4" ht="24.75" customHeight="1" x14ac:dyDescent="0.2">
      <c r="A148" s="33">
        <v>146</v>
      </c>
      <c r="B148" s="357" t="str">
        <f>CONCATENATE('Eng A1'!D153," ",'Eng A1'!E153)</f>
        <v xml:space="preserve"> </v>
      </c>
      <c r="C148" s="358"/>
      <c r="D148" s="198"/>
    </row>
    <row r="149" spans="1:4" ht="24.75" customHeight="1" x14ac:dyDescent="0.2">
      <c r="A149" s="33">
        <v>147</v>
      </c>
      <c r="B149" s="357" t="str">
        <f>CONCATENATE('Eng A1'!D154," ",'Eng A1'!E154)</f>
        <v xml:space="preserve"> </v>
      </c>
      <c r="C149" s="358"/>
      <c r="D149" s="198"/>
    </row>
    <row r="150" spans="1:4" ht="24.75" customHeight="1" x14ac:dyDescent="0.2">
      <c r="A150" s="33">
        <v>148</v>
      </c>
      <c r="B150" s="357" t="str">
        <f>CONCATENATE('Eng A1'!D155," ",'Eng A1'!E155)</f>
        <v xml:space="preserve"> </v>
      </c>
      <c r="C150" s="358"/>
      <c r="D150" s="198"/>
    </row>
    <row r="151" spans="1:4" ht="24.75" customHeight="1" x14ac:dyDescent="0.2">
      <c r="A151" s="33">
        <v>149</v>
      </c>
      <c r="B151" s="357" t="str">
        <f>CONCATENATE('Eng A1'!D156," ",'Eng A1'!E156)</f>
        <v xml:space="preserve"> </v>
      </c>
      <c r="C151" s="358"/>
      <c r="D151" s="198"/>
    </row>
    <row r="152" spans="1:4" ht="24.75" customHeight="1" x14ac:dyDescent="0.2">
      <c r="A152" s="33">
        <v>150</v>
      </c>
      <c r="B152" s="357" t="str">
        <f>CONCATENATE('Eng A1'!D157," ",'Eng A1'!E157)</f>
        <v xml:space="preserve"> </v>
      </c>
      <c r="C152" s="358"/>
      <c r="D152" s="198"/>
    </row>
    <row r="153" spans="1:4" ht="24.75" customHeight="1" x14ac:dyDescent="0.2">
      <c r="A153" s="33">
        <v>151</v>
      </c>
      <c r="B153" s="357" t="str">
        <f>CONCATENATE('Eng A1'!D158," ",'Eng A1'!E158)</f>
        <v xml:space="preserve"> </v>
      </c>
      <c r="C153" s="358"/>
      <c r="D153" s="198"/>
    </row>
    <row r="154" spans="1:4" ht="24.75" customHeight="1" x14ac:dyDescent="0.2">
      <c r="A154" s="33">
        <v>152</v>
      </c>
      <c r="B154" s="357" t="str">
        <f>CONCATENATE('Eng A1'!D159," ",'Eng A1'!E159)</f>
        <v xml:space="preserve"> </v>
      </c>
      <c r="C154" s="358"/>
      <c r="D154" s="198"/>
    </row>
    <row r="155" spans="1:4" ht="24.75" customHeight="1" x14ac:dyDescent="0.2">
      <c r="A155" s="33">
        <v>153</v>
      </c>
      <c r="B155" s="357" t="str">
        <f>CONCATENATE('Eng A1'!D160," ",'Eng A1'!E160)</f>
        <v xml:space="preserve"> </v>
      </c>
      <c r="C155" s="358"/>
      <c r="D155" s="198"/>
    </row>
    <row r="156" spans="1:4" ht="24.75" customHeight="1" x14ac:dyDescent="0.2">
      <c r="A156" s="33">
        <v>154</v>
      </c>
      <c r="B156" s="357" t="str">
        <f>CONCATENATE('Eng A1'!D161," ",'Eng A1'!E161)</f>
        <v xml:space="preserve"> </v>
      </c>
      <c r="C156" s="358"/>
      <c r="D156" s="198"/>
    </row>
    <row r="157" spans="1:4" ht="24.75" customHeight="1" x14ac:dyDescent="0.2">
      <c r="A157" s="33">
        <v>155</v>
      </c>
      <c r="B157" s="357" t="str">
        <f>CONCATENATE('Eng A1'!D162," ",'Eng A1'!E162)</f>
        <v xml:space="preserve"> </v>
      </c>
      <c r="C157" s="358"/>
      <c r="D157" s="198"/>
    </row>
    <row r="158" spans="1:4" ht="24.75" customHeight="1" x14ac:dyDescent="0.2">
      <c r="A158" s="33">
        <v>156</v>
      </c>
      <c r="B158" s="357" t="str">
        <f>CONCATENATE('Eng A1'!D163," ",'Eng A1'!E163)</f>
        <v xml:space="preserve"> </v>
      </c>
      <c r="C158" s="358"/>
      <c r="D158" s="198"/>
    </row>
    <row r="159" spans="1:4" ht="24.75" customHeight="1" x14ac:dyDescent="0.2">
      <c r="A159" s="33">
        <v>157</v>
      </c>
      <c r="B159" s="357" t="str">
        <f>CONCATENATE('Eng A1'!D164," ",'Eng A1'!E164)</f>
        <v xml:space="preserve"> </v>
      </c>
      <c r="C159" s="358"/>
      <c r="D159" s="198"/>
    </row>
    <row r="160" spans="1:4" ht="24.75" customHeight="1" x14ac:dyDescent="0.2">
      <c r="A160" s="33">
        <v>158</v>
      </c>
      <c r="B160" s="357" t="str">
        <f>CONCATENATE('Eng A1'!D165," ",'Eng A1'!E165)</f>
        <v xml:space="preserve"> </v>
      </c>
      <c r="C160" s="358"/>
      <c r="D160" s="198"/>
    </row>
    <row r="161" spans="1:4" ht="24.75" customHeight="1" x14ac:dyDescent="0.2">
      <c r="A161" s="33">
        <v>159</v>
      </c>
      <c r="B161" s="357" t="str">
        <f>CONCATENATE('Eng A1'!D166," ",'Eng A1'!E166)</f>
        <v xml:space="preserve"> </v>
      </c>
      <c r="C161" s="358"/>
      <c r="D161" s="198"/>
    </row>
    <row r="162" spans="1:4" ht="24.75" customHeight="1" x14ac:dyDescent="0.2">
      <c r="A162" s="33">
        <v>160</v>
      </c>
      <c r="B162" s="357" t="str">
        <f>CONCATENATE('Eng A1'!D167," ",'Eng A1'!E167)</f>
        <v xml:space="preserve"> </v>
      </c>
      <c r="C162" s="358"/>
      <c r="D162" s="198"/>
    </row>
    <row r="163" spans="1:4" ht="24.75" customHeight="1" x14ac:dyDescent="0.2">
      <c r="A163" s="33">
        <v>161</v>
      </c>
      <c r="B163" s="357" t="str">
        <f>CONCATENATE('Eng A1'!D168," ",'Eng A1'!E168)</f>
        <v xml:space="preserve"> </v>
      </c>
      <c r="C163" s="358"/>
      <c r="D163" s="198"/>
    </row>
    <row r="164" spans="1:4" ht="24.75" customHeight="1" x14ac:dyDescent="0.2">
      <c r="A164" s="33">
        <v>162</v>
      </c>
      <c r="B164" s="357" t="str">
        <f>CONCATENATE('Eng A1'!D169," ",'Eng A1'!E169)</f>
        <v xml:space="preserve"> </v>
      </c>
      <c r="C164" s="358"/>
      <c r="D164" s="198"/>
    </row>
    <row r="165" spans="1:4" ht="24.75" customHeight="1" x14ac:dyDescent="0.2">
      <c r="A165" s="33">
        <v>163</v>
      </c>
      <c r="B165" s="357" t="str">
        <f>CONCATENATE('Eng A1'!D170," ",'Eng A1'!E170)</f>
        <v xml:space="preserve"> </v>
      </c>
      <c r="C165" s="358"/>
      <c r="D165" s="198"/>
    </row>
    <row r="166" spans="1:4" ht="24.75" customHeight="1" x14ac:dyDescent="0.2">
      <c r="A166" s="33">
        <v>164</v>
      </c>
      <c r="B166" s="357" t="str">
        <f>CONCATENATE('Eng A1'!D171," ",'Eng A1'!E171)</f>
        <v xml:space="preserve"> </v>
      </c>
      <c r="C166" s="358"/>
      <c r="D166" s="198"/>
    </row>
    <row r="167" spans="1:4" ht="24.75" customHeight="1" x14ac:dyDescent="0.2">
      <c r="A167" s="33">
        <v>165</v>
      </c>
      <c r="B167" s="357" t="str">
        <f>CONCATENATE('Eng A1'!D172," ",'Eng A1'!E172)</f>
        <v xml:space="preserve"> </v>
      </c>
      <c r="C167" s="358"/>
      <c r="D167" s="198"/>
    </row>
    <row r="168" spans="1:4" ht="24.75" customHeight="1" x14ac:dyDescent="0.2">
      <c r="A168" s="33">
        <v>166</v>
      </c>
      <c r="B168" s="357" t="str">
        <f>CONCATENATE('Eng A1'!D173," ",'Eng A1'!E173)</f>
        <v xml:space="preserve"> </v>
      </c>
      <c r="C168" s="358"/>
      <c r="D168" s="198"/>
    </row>
    <row r="169" spans="1:4" ht="24.75" customHeight="1" x14ac:dyDescent="0.2">
      <c r="A169" s="33">
        <v>167</v>
      </c>
      <c r="B169" s="357" t="str">
        <f>CONCATENATE('Eng A1'!D174," ",'Eng A1'!E174)</f>
        <v xml:space="preserve"> </v>
      </c>
      <c r="C169" s="358"/>
      <c r="D169" s="198"/>
    </row>
    <row r="170" spans="1:4" ht="24.75" customHeight="1" x14ac:dyDescent="0.2">
      <c r="A170" s="33">
        <v>168</v>
      </c>
      <c r="B170" s="357" t="str">
        <f>CONCATENATE('Eng A1'!D175," ",'Eng A1'!E175)</f>
        <v xml:space="preserve"> </v>
      </c>
      <c r="C170" s="358"/>
      <c r="D170" s="198"/>
    </row>
    <row r="171" spans="1:4" ht="24.75" customHeight="1" x14ac:dyDescent="0.2">
      <c r="A171" s="33">
        <v>169</v>
      </c>
      <c r="B171" s="357" t="str">
        <f>CONCATENATE('Eng A1'!D176," ",'Eng A1'!E176)</f>
        <v xml:space="preserve"> </v>
      </c>
      <c r="C171" s="358"/>
      <c r="D171" s="198"/>
    </row>
    <row r="172" spans="1:4" ht="24.75" customHeight="1" x14ac:dyDescent="0.2">
      <c r="A172" s="33">
        <v>170</v>
      </c>
      <c r="B172" s="357" t="str">
        <f>CONCATENATE('Eng A1'!D177," ",'Eng A1'!E177)</f>
        <v xml:space="preserve"> </v>
      </c>
      <c r="C172" s="358"/>
      <c r="D172" s="198"/>
    </row>
    <row r="173" spans="1:4" ht="24.75" customHeight="1" x14ac:dyDescent="0.2">
      <c r="A173" s="33">
        <v>171</v>
      </c>
      <c r="B173" s="357" t="str">
        <f>CONCATENATE('Eng A1'!D178," ",'Eng A1'!E178)</f>
        <v xml:space="preserve"> </v>
      </c>
      <c r="C173" s="358"/>
      <c r="D173" s="198"/>
    </row>
    <row r="174" spans="1:4" ht="24.75" customHeight="1" x14ac:dyDescent="0.2">
      <c r="A174" s="33">
        <v>172</v>
      </c>
      <c r="B174" s="357" t="str">
        <f>CONCATENATE('Eng A1'!D179," ",'Eng A1'!E179)</f>
        <v xml:space="preserve"> </v>
      </c>
      <c r="C174" s="358"/>
      <c r="D174" s="198"/>
    </row>
    <row r="175" spans="1:4" ht="24.75" customHeight="1" x14ac:dyDescent="0.2">
      <c r="A175" s="33">
        <v>173</v>
      </c>
      <c r="B175" s="357" t="str">
        <f>CONCATENATE('Eng A1'!D180," ",'Eng A1'!E180)</f>
        <v xml:space="preserve"> </v>
      </c>
      <c r="C175" s="358"/>
      <c r="D175" s="198"/>
    </row>
    <row r="176" spans="1:4" ht="24.75" customHeight="1" x14ac:dyDescent="0.2">
      <c r="A176" s="33">
        <v>174</v>
      </c>
      <c r="B176" s="357" t="str">
        <f>CONCATENATE('Eng A1'!D181," ",'Eng A1'!E181)</f>
        <v xml:space="preserve"> </v>
      </c>
      <c r="C176" s="358"/>
      <c r="D176" s="198"/>
    </row>
    <row r="177" spans="1:4" ht="24.75" customHeight="1" x14ac:dyDescent="0.2">
      <c r="A177" s="33">
        <v>175</v>
      </c>
      <c r="B177" s="357" t="str">
        <f>CONCATENATE('Eng A1'!D182," ",'Eng A1'!E182)</f>
        <v xml:space="preserve"> </v>
      </c>
      <c r="C177" s="358"/>
      <c r="D177" s="198"/>
    </row>
    <row r="178" spans="1:4" ht="24.75" customHeight="1" x14ac:dyDescent="0.2">
      <c r="A178" s="33">
        <v>176</v>
      </c>
      <c r="B178" s="357" t="str">
        <f>CONCATENATE('Eng A1'!D183," ",'Eng A1'!E183)</f>
        <v xml:space="preserve"> </v>
      </c>
      <c r="C178" s="358"/>
      <c r="D178" s="198"/>
    </row>
    <row r="179" spans="1:4" ht="24.75" customHeight="1" x14ac:dyDescent="0.2">
      <c r="A179" s="33">
        <v>177</v>
      </c>
      <c r="B179" s="357" t="str">
        <f>CONCATENATE('Eng A1'!D184," ",'Eng A1'!E184)</f>
        <v xml:space="preserve"> </v>
      </c>
      <c r="C179" s="358"/>
      <c r="D179" s="198"/>
    </row>
    <row r="180" spans="1:4" ht="24.75" customHeight="1" x14ac:dyDescent="0.2">
      <c r="A180" s="33">
        <v>178</v>
      </c>
      <c r="B180" s="357" t="str">
        <f>CONCATENATE('Eng A1'!D185," ",'Eng A1'!E185)</f>
        <v xml:space="preserve"> </v>
      </c>
      <c r="C180" s="358"/>
      <c r="D180" s="198"/>
    </row>
    <row r="181" spans="1:4" ht="24.75" customHeight="1" x14ac:dyDescent="0.2">
      <c r="A181" s="33">
        <v>179</v>
      </c>
      <c r="B181" s="357" t="str">
        <f>CONCATENATE('Eng A1'!D186," ",'Eng A1'!E186)</f>
        <v xml:space="preserve"> </v>
      </c>
      <c r="C181" s="358"/>
      <c r="D181" s="198"/>
    </row>
    <row r="182" spans="1:4" ht="24.75" customHeight="1" x14ac:dyDescent="0.2">
      <c r="A182" s="33">
        <v>180</v>
      </c>
      <c r="B182" s="357" t="str">
        <f>CONCATENATE('Eng A1'!D187," ",'Eng A1'!E187)</f>
        <v xml:space="preserve"> </v>
      </c>
      <c r="C182" s="358"/>
      <c r="D182" s="198"/>
    </row>
    <row r="183" spans="1:4" ht="24.75" customHeight="1" x14ac:dyDescent="0.2">
      <c r="A183" s="33">
        <v>181</v>
      </c>
      <c r="B183" s="357" t="str">
        <f>CONCATENATE('Eng A1'!D188," ",'Eng A1'!E188)</f>
        <v xml:space="preserve"> </v>
      </c>
      <c r="C183" s="358"/>
      <c r="D183" s="198"/>
    </row>
    <row r="184" spans="1:4" ht="24.75" customHeight="1" x14ac:dyDescent="0.2">
      <c r="A184" s="33">
        <v>182</v>
      </c>
      <c r="B184" s="357" t="str">
        <f>CONCATENATE('Eng A1'!D189," ",'Eng A1'!E189)</f>
        <v xml:space="preserve"> </v>
      </c>
      <c r="C184" s="358"/>
      <c r="D184" s="198"/>
    </row>
    <row r="185" spans="1:4" ht="24.75" customHeight="1" x14ac:dyDescent="0.2">
      <c r="A185" s="33">
        <v>183</v>
      </c>
      <c r="B185" s="357" t="str">
        <f>CONCATENATE('Eng A1'!D190," ",'Eng A1'!E190)</f>
        <v xml:space="preserve"> </v>
      </c>
      <c r="C185" s="358"/>
      <c r="D185" s="198"/>
    </row>
    <row r="186" spans="1:4" ht="24.75" customHeight="1" x14ac:dyDescent="0.2">
      <c r="A186" s="33">
        <v>184</v>
      </c>
      <c r="B186" s="357" t="str">
        <f>CONCATENATE('Eng A1'!D191," ",'Eng A1'!E191)</f>
        <v xml:space="preserve"> </v>
      </c>
      <c r="C186" s="358"/>
      <c r="D186" s="198"/>
    </row>
    <row r="187" spans="1:4" ht="24.75" customHeight="1" x14ac:dyDescent="0.2">
      <c r="A187" s="33">
        <v>185</v>
      </c>
      <c r="B187" s="357" t="str">
        <f>CONCATENATE('Eng A1'!D192," ",'Eng A1'!E192)</f>
        <v xml:space="preserve"> </v>
      </c>
      <c r="C187" s="358"/>
      <c r="D187" s="198"/>
    </row>
    <row r="188" spans="1:4" ht="24.75" customHeight="1" x14ac:dyDescent="0.2">
      <c r="A188" s="33">
        <v>186</v>
      </c>
      <c r="B188" s="357" t="str">
        <f>CONCATENATE('Eng A1'!D193," ",'Eng A1'!E193)</f>
        <v xml:space="preserve"> </v>
      </c>
      <c r="C188" s="358"/>
      <c r="D188" s="198"/>
    </row>
    <row r="189" spans="1:4" ht="24.75" customHeight="1" x14ac:dyDescent="0.2">
      <c r="A189" s="33">
        <v>187</v>
      </c>
      <c r="B189" s="357" t="str">
        <f>CONCATENATE('Eng A1'!D194," ",'Eng A1'!E194)</f>
        <v xml:space="preserve"> </v>
      </c>
      <c r="C189" s="358"/>
      <c r="D189" s="198"/>
    </row>
    <row r="190" spans="1:4" ht="24.75" customHeight="1" x14ac:dyDescent="0.2">
      <c r="A190" s="33">
        <v>188</v>
      </c>
      <c r="B190" s="357" t="str">
        <f>CONCATENATE('Eng A1'!D195," ",'Eng A1'!E195)</f>
        <v xml:space="preserve"> </v>
      </c>
      <c r="C190" s="358"/>
      <c r="D190" s="198"/>
    </row>
    <row r="191" spans="1:4" ht="24.75" customHeight="1" x14ac:dyDescent="0.2">
      <c r="A191" s="33">
        <v>189</v>
      </c>
      <c r="B191" s="357" t="str">
        <f>CONCATENATE('Eng A1'!D196," ",'Eng A1'!E196)</f>
        <v xml:space="preserve"> </v>
      </c>
      <c r="C191" s="358"/>
      <c r="D191" s="198"/>
    </row>
    <row r="192" spans="1:4" ht="24.75" customHeight="1" x14ac:dyDescent="0.2">
      <c r="A192" s="33">
        <v>190</v>
      </c>
      <c r="B192" s="357" t="str">
        <f>CONCATENATE('Eng A1'!D197," ",'Eng A1'!E197)</f>
        <v xml:space="preserve"> </v>
      </c>
      <c r="C192" s="358"/>
      <c r="D192" s="198"/>
    </row>
    <row r="193" spans="1:4" ht="24.75" customHeight="1" x14ac:dyDescent="0.2">
      <c r="A193" s="33">
        <v>191</v>
      </c>
      <c r="B193" s="357" t="str">
        <f>CONCATENATE('Eng A1'!D198," ",'Eng A1'!E198)</f>
        <v xml:space="preserve"> </v>
      </c>
      <c r="C193" s="358"/>
      <c r="D193" s="198"/>
    </row>
    <row r="194" spans="1:4" ht="24.75" customHeight="1" x14ac:dyDescent="0.2">
      <c r="A194" s="33">
        <v>192</v>
      </c>
      <c r="B194" s="357" t="str">
        <f>CONCATENATE('Eng A1'!D199," ",'Eng A1'!E199)</f>
        <v xml:space="preserve"> </v>
      </c>
      <c r="C194" s="358"/>
      <c r="D194" s="198"/>
    </row>
    <row r="195" spans="1:4" ht="24.75" customHeight="1" x14ac:dyDescent="0.2">
      <c r="A195" s="33">
        <v>193</v>
      </c>
      <c r="B195" s="357" t="str">
        <f>CONCATENATE('Eng A1'!D200," ",'Eng A1'!E200)</f>
        <v xml:space="preserve"> </v>
      </c>
      <c r="C195" s="358"/>
      <c r="D195" s="198"/>
    </row>
    <row r="196" spans="1:4" ht="24.75" customHeight="1" x14ac:dyDescent="0.2">
      <c r="A196" s="33">
        <v>194</v>
      </c>
      <c r="B196" s="357" t="str">
        <f>CONCATENATE('Eng A1'!D201," ",'Eng A1'!E201)</f>
        <v xml:space="preserve"> </v>
      </c>
      <c r="C196" s="358"/>
      <c r="D196" s="198"/>
    </row>
    <row r="197" spans="1:4" ht="24.75" customHeight="1" x14ac:dyDescent="0.2">
      <c r="A197" s="33">
        <v>195</v>
      </c>
      <c r="B197" s="357" t="str">
        <f>CONCATENATE('Eng A1'!D202," ",'Eng A1'!E202)</f>
        <v xml:space="preserve"> </v>
      </c>
      <c r="C197" s="358"/>
      <c r="D197" s="198"/>
    </row>
    <row r="198" spans="1:4" ht="24.75" customHeight="1" x14ac:dyDescent="0.2">
      <c r="A198" s="33">
        <v>196</v>
      </c>
      <c r="B198" s="357" t="str">
        <f>CONCATENATE('Eng A1'!D203," ",'Eng A1'!E203)</f>
        <v xml:space="preserve"> </v>
      </c>
      <c r="C198" s="358"/>
      <c r="D198" s="198"/>
    </row>
    <row r="199" spans="1:4" ht="24.75" customHeight="1" x14ac:dyDescent="0.2">
      <c r="A199" s="33">
        <v>197</v>
      </c>
      <c r="B199" s="357" t="str">
        <f>CONCATENATE('Eng A1'!D204," ",'Eng A1'!E204)</f>
        <v xml:space="preserve"> </v>
      </c>
      <c r="C199" s="358"/>
      <c r="D199" s="198"/>
    </row>
    <row r="200" spans="1:4" ht="24.75" customHeight="1" x14ac:dyDescent="0.2">
      <c r="A200" s="33">
        <v>198</v>
      </c>
      <c r="B200" s="357" t="str">
        <f>CONCATENATE('Eng A1'!D205," ",'Eng A1'!E205)</f>
        <v xml:space="preserve"> </v>
      </c>
      <c r="C200" s="358"/>
      <c r="D200" s="198"/>
    </row>
    <row r="201" spans="1:4" ht="24.75" customHeight="1" x14ac:dyDescent="0.2">
      <c r="A201" s="33">
        <v>199</v>
      </c>
      <c r="B201" s="357" t="str">
        <f>CONCATENATE('Eng A1'!D206," ",'Eng A1'!E206)</f>
        <v xml:space="preserve"> </v>
      </c>
      <c r="C201" s="358"/>
      <c r="D201" s="198"/>
    </row>
    <row r="202" spans="1:4" ht="24.75" customHeight="1" x14ac:dyDescent="0.2">
      <c r="A202" s="33">
        <v>200</v>
      </c>
      <c r="B202" s="357" t="str">
        <f>CONCATENATE('Eng A1'!D207," ",'Eng A1'!E207)</f>
        <v xml:space="preserve"> </v>
      </c>
      <c r="C202" s="358"/>
      <c r="D202" s="198"/>
    </row>
    <row r="203" spans="1:4" ht="23.25" x14ac:dyDescent="0.2">
      <c r="A203" s="359" t="s">
        <v>3195</v>
      </c>
      <c r="B203" s="360"/>
      <c r="C203" s="360"/>
      <c r="D203" s="360"/>
    </row>
    <row r="205" spans="1:4" ht="24.75" customHeight="1" x14ac:dyDescent="0.2">
      <c r="A205" s="33">
        <v>1</v>
      </c>
      <c r="B205" s="357" t="str">
        <f>CONCATENATE('Eng A2'!D8," ",'Eng A2'!E8)</f>
        <v xml:space="preserve"> </v>
      </c>
      <c r="C205" s="358"/>
      <c r="D205" s="198"/>
    </row>
    <row r="206" spans="1:4" ht="24.75" customHeight="1" x14ac:dyDescent="0.2">
      <c r="A206" s="33">
        <v>2</v>
      </c>
      <c r="B206" s="357" t="str">
        <f>CONCATENATE('Eng A2'!D9," ",'Eng A2'!E9)</f>
        <v xml:space="preserve"> </v>
      </c>
      <c r="C206" s="358"/>
      <c r="D206" s="198"/>
    </row>
    <row r="207" spans="1:4" ht="24.75" customHeight="1" x14ac:dyDescent="0.2">
      <c r="A207" s="33">
        <v>3</v>
      </c>
      <c r="B207" s="357" t="str">
        <f>CONCATENATE('Eng A2'!D10," ",'Eng A2'!E10)</f>
        <v xml:space="preserve"> </v>
      </c>
      <c r="C207" s="358"/>
      <c r="D207" s="198"/>
    </row>
    <row r="208" spans="1:4" ht="24.75" customHeight="1" x14ac:dyDescent="0.2">
      <c r="A208" s="33">
        <v>4</v>
      </c>
      <c r="B208" s="357" t="str">
        <f>CONCATENATE('Eng A2'!D11," ",'Eng A2'!E11)</f>
        <v xml:space="preserve"> </v>
      </c>
      <c r="C208" s="358"/>
      <c r="D208" s="198"/>
    </row>
    <row r="209" spans="1:4" ht="24.75" customHeight="1" x14ac:dyDescent="0.2">
      <c r="A209" s="33">
        <v>5</v>
      </c>
      <c r="B209" s="357" t="str">
        <f>CONCATENATE('Eng A2'!D12," ",'Eng A2'!E12)</f>
        <v xml:space="preserve"> </v>
      </c>
      <c r="C209" s="358"/>
      <c r="D209" s="198"/>
    </row>
    <row r="210" spans="1:4" ht="24.75" customHeight="1" x14ac:dyDescent="0.2">
      <c r="A210" s="33">
        <v>6</v>
      </c>
      <c r="B210" s="357" t="str">
        <f>CONCATENATE('Eng A2'!D13," ",'Eng A2'!E13)</f>
        <v xml:space="preserve"> </v>
      </c>
      <c r="C210" s="358"/>
      <c r="D210" s="198"/>
    </row>
    <row r="211" spans="1:4" ht="24.75" customHeight="1" x14ac:dyDescent="0.2">
      <c r="A211" s="33">
        <v>7</v>
      </c>
      <c r="B211" s="357" t="str">
        <f>CONCATENATE('Eng A2'!D14," ",'Eng A2'!E14)</f>
        <v xml:space="preserve"> </v>
      </c>
      <c r="C211" s="358"/>
      <c r="D211" s="198"/>
    </row>
    <row r="212" spans="1:4" ht="24.75" customHeight="1" x14ac:dyDescent="0.2">
      <c r="A212" s="33">
        <v>8</v>
      </c>
      <c r="B212" s="357" t="str">
        <f>CONCATENATE('Eng A2'!D15," ",'Eng A2'!E15)</f>
        <v xml:space="preserve"> </v>
      </c>
      <c r="C212" s="358"/>
      <c r="D212" s="198"/>
    </row>
    <row r="213" spans="1:4" ht="24.75" customHeight="1" x14ac:dyDescent="0.2">
      <c r="A213" s="33">
        <v>9</v>
      </c>
      <c r="B213" s="357" t="str">
        <f>CONCATENATE('Eng A2'!D16," ",'Eng A2'!E16)</f>
        <v xml:space="preserve"> </v>
      </c>
      <c r="C213" s="358"/>
      <c r="D213" s="198"/>
    </row>
    <row r="214" spans="1:4" ht="24.75" customHeight="1" x14ac:dyDescent="0.2">
      <c r="A214" s="33">
        <v>10</v>
      </c>
      <c r="B214" s="357" t="str">
        <f>CONCATENATE('Eng A2'!D17," ",'Eng A2'!E17)</f>
        <v xml:space="preserve"> </v>
      </c>
      <c r="C214" s="358"/>
      <c r="D214" s="198"/>
    </row>
    <row r="215" spans="1:4" ht="24.75" customHeight="1" x14ac:dyDescent="0.2">
      <c r="A215" s="33">
        <v>11</v>
      </c>
      <c r="B215" s="357" t="str">
        <f>CONCATENATE('Eng A2'!D18," ",'Eng A2'!E18)</f>
        <v xml:space="preserve"> </v>
      </c>
      <c r="C215" s="358"/>
      <c r="D215" s="198"/>
    </row>
    <row r="216" spans="1:4" ht="24.75" customHeight="1" x14ac:dyDescent="0.2">
      <c r="A216" s="33">
        <v>12</v>
      </c>
      <c r="B216" s="357" t="str">
        <f>CONCATENATE('Eng A2'!D19," ",'Eng A2'!E19)</f>
        <v xml:space="preserve"> </v>
      </c>
      <c r="C216" s="358"/>
      <c r="D216" s="198"/>
    </row>
    <row r="217" spans="1:4" ht="24.75" customHeight="1" x14ac:dyDescent="0.2">
      <c r="A217" s="33">
        <v>13</v>
      </c>
      <c r="B217" s="357" t="str">
        <f>CONCATENATE('Eng A2'!D20," ",'Eng A2'!E20)</f>
        <v xml:space="preserve"> </v>
      </c>
      <c r="C217" s="358"/>
      <c r="D217" s="198"/>
    </row>
    <row r="218" spans="1:4" ht="24.75" customHeight="1" x14ac:dyDescent="0.2">
      <c r="A218" s="33">
        <v>14</v>
      </c>
      <c r="B218" s="357" t="str">
        <f>CONCATENATE('Eng A2'!D21," ",'Eng A2'!E21)</f>
        <v xml:space="preserve"> </v>
      </c>
      <c r="C218" s="358"/>
      <c r="D218" s="198"/>
    </row>
    <row r="219" spans="1:4" ht="24.75" customHeight="1" x14ac:dyDescent="0.2">
      <c r="A219" s="33">
        <v>15</v>
      </c>
      <c r="B219" s="357" t="str">
        <f>CONCATENATE('Eng A2'!D22," ",'Eng A2'!E22)</f>
        <v xml:space="preserve"> </v>
      </c>
      <c r="C219" s="358"/>
      <c r="D219" s="198"/>
    </row>
    <row r="220" spans="1:4" ht="24.75" customHeight="1" x14ac:dyDescent="0.2">
      <c r="A220" s="33">
        <v>16</v>
      </c>
      <c r="B220" s="357" t="str">
        <f>CONCATENATE('Eng A2'!D23," ",'Eng A2'!E23)</f>
        <v xml:space="preserve"> </v>
      </c>
      <c r="C220" s="358"/>
      <c r="D220" s="198"/>
    </row>
    <row r="221" spans="1:4" ht="24.75" customHeight="1" x14ac:dyDescent="0.2">
      <c r="A221" s="33">
        <v>17</v>
      </c>
      <c r="B221" s="357" t="str">
        <f>CONCATENATE('Eng A2'!D24," ",'Eng A2'!E24)</f>
        <v xml:space="preserve"> </v>
      </c>
      <c r="C221" s="358"/>
      <c r="D221" s="198"/>
    </row>
    <row r="222" spans="1:4" ht="24.75" customHeight="1" x14ac:dyDescent="0.2">
      <c r="A222" s="33">
        <v>18</v>
      </c>
      <c r="B222" s="357" t="str">
        <f>CONCATENATE('Eng A2'!D25," ",'Eng A2'!E25)</f>
        <v xml:space="preserve"> </v>
      </c>
      <c r="C222" s="358"/>
      <c r="D222" s="198"/>
    </row>
    <row r="223" spans="1:4" ht="24.75" customHeight="1" x14ac:dyDescent="0.2">
      <c r="A223" s="33">
        <v>19</v>
      </c>
      <c r="B223" s="357" t="str">
        <f>CONCATENATE('Eng A2'!D26," ",'Eng A2'!E26)</f>
        <v xml:space="preserve"> </v>
      </c>
      <c r="C223" s="358"/>
      <c r="D223" s="198"/>
    </row>
    <row r="224" spans="1:4" ht="24.75" customHeight="1" x14ac:dyDescent="0.2">
      <c r="A224" s="33">
        <v>20</v>
      </c>
      <c r="B224" s="357" t="str">
        <f>CONCATENATE('Eng A2'!D27," ",'Eng A2'!E27)</f>
        <v xml:space="preserve"> </v>
      </c>
      <c r="C224" s="358"/>
      <c r="D224" s="198"/>
    </row>
    <row r="225" spans="1:4" ht="24.75" customHeight="1" x14ac:dyDescent="0.2">
      <c r="A225" s="33">
        <v>21</v>
      </c>
      <c r="B225" s="357" t="str">
        <f>CONCATENATE('Eng A2'!D28," ",'Eng A2'!E28)</f>
        <v xml:space="preserve"> </v>
      </c>
      <c r="C225" s="358"/>
      <c r="D225" s="198"/>
    </row>
    <row r="226" spans="1:4" ht="24.75" customHeight="1" x14ac:dyDescent="0.2">
      <c r="A226" s="33">
        <v>22</v>
      </c>
      <c r="B226" s="357" t="str">
        <f>CONCATENATE('Eng A2'!D29," ",'Eng A2'!E29)</f>
        <v xml:space="preserve"> </v>
      </c>
      <c r="C226" s="358"/>
      <c r="D226" s="198"/>
    </row>
    <row r="227" spans="1:4" ht="24.75" customHeight="1" x14ac:dyDescent="0.2">
      <c r="A227" s="33">
        <v>23</v>
      </c>
      <c r="B227" s="357" t="str">
        <f>CONCATENATE('Eng A2'!D30," ",'Eng A2'!E30)</f>
        <v xml:space="preserve"> </v>
      </c>
      <c r="C227" s="358"/>
      <c r="D227" s="198"/>
    </row>
    <row r="228" spans="1:4" ht="24.75" customHeight="1" x14ac:dyDescent="0.2">
      <c r="A228" s="33">
        <v>24</v>
      </c>
      <c r="B228" s="357" t="str">
        <f>CONCATENATE('Eng A2'!D31," ",'Eng A2'!E31)</f>
        <v xml:space="preserve"> </v>
      </c>
      <c r="C228" s="358"/>
      <c r="D228" s="198"/>
    </row>
    <row r="229" spans="1:4" ht="24.75" customHeight="1" x14ac:dyDescent="0.2">
      <c r="A229" s="33">
        <v>25</v>
      </c>
      <c r="B229" s="357" t="str">
        <f>CONCATENATE('Eng A2'!D32," ",'Eng A2'!E32)</f>
        <v xml:space="preserve"> </v>
      </c>
      <c r="C229" s="358"/>
      <c r="D229" s="198"/>
    </row>
    <row r="230" spans="1:4" ht="24.75" customHeight="1" x14ac:dyDescent="0.2">
      <c r="A230" s="33">
        <v>26</v>
      </c>
      <c r="B230" s="357" t="str">
        <f>CONCATENATE('Eng A2'!D33," ",'Eng A2'!E33)</f>
        <v xml:space="preserve"> </v>
      </c>
      <c r="C230" s="358"/>
      <c r="D230" s="198"/>
    </row>
    <row r="231" spans="1:4" ht="24.75" customHeight="1" x14ac:dyDescent="0.2">
      <c r="A231" s="33">
        <v>27</v>
      </c>
      <c r="B231" s="357" t="str">
        <f>CONCATENATE('Eng A2'!D34," ",'Eng A2'!E34)</f>
        <v xml:space="preserve"> </v>
      </c>
      <c r="C231" s="358"/>
      <c r="D231" s="198"/>
    </row>
    <row r="232" spans="1:4" ht="24.75" customHeight="1" x14ac:dyDescent="0.2">
      <c r="A232" s="33">
        <v>28</v>
      </c>
      <c r="B232" s="357" t="str">
        <f>CONCATENATE('Eng A2'!D35," ",'Eng A2'!E35)</f>
        <v xml:space="preserve"> </v>
      </c>
      <c r="C232" s="358"/>
      <c r="D232" s="198"/>
    </row>
    <row r="233" spans="1:4" ht="24.75" customHeight="1" x14ac:dyDescent="0.2">
      <c r="A233" s="33">
        <v>29</v>
      </c>
      <c r="B233" s="357" t="str">
        <f>CONCATENATE('Eng A2'!D36," ",'Eng A2'!E36)</f>
        <v xml:space="preserve"> </v>
      </c>
      <c r="C233" s="358"/>
      <c r="D233" s="198"/>
    </row>
    <row r="234" spans="1:4" ht="24.75" customHeight="1" x14ac:dyDescent="0.2">
      <c r="A234" s="33">
        <v>30</v>
      </c>
      <c r="B234" s="357" t="str">
        <f>CONCATENATE('Eng A2'!D37," ",'Eng A2'!E37)</f>
        <v xml:space="preserve"> </v>
      </c>
      <c r="C234" s="358"/>
      <c r="D234" s="198"/>
    </row>
    <row r="235" spans="1:4" ht="24.75" customHeight="1" x14ac:dyDescent="0.2">
      <c r="A235" s="33">
        <v>31</v>
      </c>
      <c r="B235" s="357" t="str">
        <f>CONCATENATE('Eng A2'!D38," ",'Eng A2'!E38)</f>
        <v xml:space="preserve"> </v>
      </c>
      <c r="C235" s="358"/>
      <c r="D235" s="198"/>
    </row>
    <row r="236" spans="1:4" ht="24.75" customHeight="1" x14ac:dyDescent="0.2">
      <c r="A236" s="33">
        <v>32</v>
      </c>
      <c r="B236" s="357" t="str">
        <f>CONCATENATE('Eng A2'!D39," ",'Eng A2'!E39)</f>
        <v xml:space="preserve"> </v>
      </c>
      <c r="C236" s="358"/>
      <c r="D236" s="198"/>
    </row>
    <row r="237" spans="1:4" ht="24.75" customHeight="1" x14ac:dyDescent="0.2">
      <c r="A237" s="33">
        <v>33</v>
      </c>
      <c r="B237" s="357" t="str">
        <f>CONCATENATE('Eng A2'!D40," ",'Eng A2'!E40)</f>
        <v xml:space="preserve"> </v>
      </c>
      <c r="C237" s="358"/>
      <c r="D237" s="198"/>
    </row>
    <row r="238" spans="1:4" ht="24.75" customHeight="1" x14ac:dyDescent="0.2">
      <c r="A238" s="33">
        <v>34</v>
      </c>
      <c r="B238" s="357" t="str">
        <f>CONCATENATE('Eng A2'!D41," ",'Eng A2'!E41)</f>
        <v xml:space="preserve"> </v>
      </c>
      <c r="C238" s="358"/>
      <c r="D238" s="198"/>
    </row>
    <row r="239" spans="1:4" ht="24.75" customHeight="1" x14ac:dyDescent="0.2">
      <c r="A239" s="33">
        <v>35</v>
      </c>
      <c r="B239" s="357" t="str">
        <f>CONCATENATE('Eng A2'!D42," ",'Eng A2'!E42)</f>
        <v xml:space="preserve"> </v>
      </c>
      <c r="C239" s="358"/>
      <c r="D239" s="198"/>
    </row>
    <row r="240" spans="1:4" ht="24.75" customHeight="1" x14ac:dyDescent="0.2">
      <c r="A240" s="33">
        <v>36</v>
      </c>
      <c r="B240" s="357" t="str">
        <f>CONCATENATE('Eng A2'!D43," ",'Eng A2'!E43)</f>
        <v xml:space="preserve"> </v>
      </c>
      <c r="C240" s="358"/>
      <c r="D240" s="198"/>
    </row>
    <row r="241" spans="1:4" ht="24.75" customHeight="1" x14ac:dyDescent="0.2">
      <c r="A241" s="33">
        <v>37</v>
      </c>
      <c r="B241" s="357" t="str">
        <f>CONCATENATE('Eng A2'!D44," ",'Eng A2'!E44)</f>
        <v xml:space="preserve"> </v>
      </c>
      <c r="C241" s="358"/>
      <c r="D241" s="198"/>
    </row>
    <row r="242" spans="1:4" ht="24.75" customHeight="1" x14ac:dyDescent="0.2">
      <c r="A242" s="33">
        <v>38</v>
      </c>
      <c r="B242" s="357" t="str">
        <f>CONCATENATE('Eng A2'!D45," ",'Eng A2'!E45)</f>
        <v xml:space="preserve"> </v>
      </c>
      <c r="C242" s="358"/>
      <c r="D242" s="198"/>
    </row>
    <row r="243" spans="1:4" ht="24.75" customHeight="1" x14ac:dyDescent="0.2">
      <c r="A243" s="33">
        <v>39</v>
      </c>
      <c r="B243" s="357" t="str">
        <f>CONCATENATE('Eng A2'!D46," ",'Eng A2'!E46)</f>
        <v xml:space="preserve"> </v>
      </c>
      <c r="C243" s="358"/>
      <c r="D243" s="198"/>
    </row>
    <row r="244" spans="1:4" ht="24.75" customHeight="1" x14ac:dyDescent="0.2">
      <c r="A244" s="33">
        <v>40</v>
      </c>
      <c r="B244" s="357" t="str">
        <f>CONCATENATE('Eng A2'!D47," ",'Eng A2'!E47)</f>
        <v xml:space="preserve"> </v>
      </c>
      <c r="C244" s="358"/>
      <c r="D244" s="198"/>
    </row>
    <row r="245" spans="1:4" ht="24.75" customHeight="1" x14ac:dyDescent="0.2">
      <c r="A245" s="33">
        <v>41</v>
      </c>
      <c r="B245" s="357" t="str">
        <f>CONCATENATE('Eng A2'!D48," ",'Eng A2'!E48)</f>
        <v xml:space="preserve"> </v>
      </c>
      <c r="C245" s="358"/>
      <c r="D245" s="198"/>
    </row>
    <row r="246" spans="1:4" ht="24.75" customHeight="1" x14ac:dyDescent="0.2">
      <c r="A246" s="33">
        <v>42</v>
      </c>
      <c r="B246" s="357" t="str">
        <f>CONCATENATE('Eng A2'!D49," ",'Eng A2'!E49)</f>
        <v xml:space="preserve"> </v>
      </c>
      <c r="C246" s="358"/>
      <c r="D246" s="198"/>
    </row>
    <row r="247" spans="1:4" ht="24.75" customHeight="1" x14ac:dyDescent="0.2">
      <c r="A247" s="33">
        <v>43</v>
      </c>
      <c r="B247" s="357" t="str">
        <f>CONCATENATE('Eng A2'!D50," ",'Eng A2'!E50)</f>
        <v xml:space="preserve"> </v>
      </c>
      <c r="C247" s="358"/>
      <c r="D247" s="198"/>
    </row>
    <row r="248" spans="1:4" ht="24.75" customHeight="1" x14ac:dyDescent="0.2">
      <c r="A248" s="33">
        <v>44</v>
      </c>
      <c r="B248" s="357" t="str">
        <f>CONCATENATE('Eng A2'!D51," ",'Eng A2'!E51)</f>
        <v xml:space="preserve"> </v>
      </c>
      <c r="C248" s="358"/>
      <c r="D248" s="198"/>
    </row>
    <row r="249" spans="1:4" ht="24.75" customHeight="1" x14ac:dyDescent="0.2">
      <c r="A249" s="33">
        <v>45</v>
      </c>
      <c r="B249" s="357" t="str">
        <f>CONCATENATE('Eng A2'!D52," ",'Eng A2'!E52)</f>
        <v xml:space="preserve"> </v>
      </c>
      <c r="C249" s="358"/>
      <c r="D249" s="198"/>
    </row>
    <row r="250" spans="1:4" ht="24.75" customHeight="1" x14ac:dyDescent="0.2">
      <c r="A250" s="33">
        <v>46</v>
      </c>
      <c r="B250" s="357" t="str">
        <f>CONCATENATE('Eng A2'!D53," ",'Eng A2'!E53)</f>
        <v xml:space="preserve"> </v>
      </c>
      <c r="C250" s="358"/>
      <c r="D250" s="198"/>
    </row>
    <row r="251" spans="1:4" ht="24.75" customHeight="1" x14ac:dyDescent="0.2">
      <c r="A251" s="33">
        <v>47</v>
      </c>
      <c r="B251" s="357" t="str">
        <f>CONCATENATE('Eng A2'!D54," ",'Eng A2'!E54)</f>
        <v xml:space="preserve"> </v>
      </c>
      <c r="C251" s="358"/>
      <c r="D251" s="198"/>
    </row>
    <row r="252" spans="1:4" ht="24.75" customHeight="1" x14ac:dyDescent="0.2">
      <c r="A252" s="33">
        <v>48</v>
      </c>
      <c r="B252" s="357" t="str">
        <f>CONCATENATE('Eng A2'!D55," ",'Eng A2'!E55)</f>
        <v xml:space="preserve"> </v>
      </c>
      <c r="C252" s="358"/>
      <c r="D252" s="198"/>
    </row>
    <row r="253" spans="1:4" ht="24.75" customHeight="1" x14ac:dyDescent="0.2">
      <c r="A253" s="33">
        <v>49</v>
      </c>
      <c r="B253" s="357" t="str">
        <f>CONCATENATE('Eng A2'!D56," ",'Eng A2'!E56)</f>
        <v xml:space="preserve"> </v>
      </c>
      <c r="C253" s="358"/>
      <c r="D253" s="198"/>
    </row>
    <row r="254" spans="1:4" ht="24.75" customHeight="1" x14ac:dyDescent="0.2">
      <c r="A254" s="33">
        <v>50</v>
      </c>
      <c r="B254" s="357" t="str">
        <f>CONCATENATE('Eng A2'!D57," ",'Eng A2'!E57)</f>
        <v xml:space="preserve"> </v>
      </c>
      <c r="C254" s="358"/>
      <c r="D254" s="198"/>
    </row>
    <row r="255" spans="1:4" ht="24.75" customHeight="1" x14ac:dyDescent="0.2">
      <c r="A255" s="33">
        <v>51</v>
      </c>
      <c r="B255" s="357" t="str">
        <f>CONCATENATE('Eng A2'!D58," ",'Eng A2'!E58)</f>
        <v xml:space="preserve"> </v>
      </c>
      <c r="C255" s="358"/>
      <c r="D255" s="198"/>
    </row>
    <row r="256" spans="1:4" ht="24.75" customHeight="1" x14ac:dyDescent="0.2">
      <c r="A256" s="33">
        <v>52</v>
      </c>
      <c r="B256" s="357" t="str">
        <f>CONCATENATE('Eng A2'!D59," ",'Eng A2'!E59)</f>
        <v xml:space="preserve"> </v>
      </c>
      <c r="C256" s="358"/>
      <c r="D256" s="198"/>
    </row>
    <row r="257" spans="1:4" ht="24.75" customHeight="1" x14ac:dyDescent="0.2">
      <c r="A257" s="33">
        <v>53</v>
      </c>
      <c r="B257" s="357" t="str">
        <f>CONCATENATE('Eng A2'!D60," ",'Eng A2'!E60)</f>
        <v xml:space="preserve"> </v>
      </c>
      <c r="C257" s="358"/>
      <c r="D257" s="198"/>
    </row>
    <row r="258" spans="1:4" ht="24.75" customHeight="1" x14ac:dyDescent="0.2">
      <c r="A258" s="33">
        <v>54</v>
      </c>
      <c r="B258" s="357" t="str">
        <f>CONCATENATE('Eng A2'!D61," ",'Eng A2'!E61)</f>
        <v xml:space="preserve"> </v>
      </c>
      <c r="C258" s="358"/>
      <c r="D258" s="198"/>
    </row>
    <row r="259" spans="1:4" ht="24.75" customHeight="1" x14ac:dyDescent="0.2">
      <c r="A259" s="33">
        <v>55</v>
      </c>
      <c r="B259" s="357" t="str">
        <f>CONCATENATE('Eng A2'!D62," ",'Eng A2'!E62)</f>
        <v xml:space="preserve"> </v>
      </c>
      <c r="C259" s="358"/>
      <c r="D259" s="198"/>
    </row>
    <row r="260" spans="1:4" ht="24.75" customHeight="1" x14ac:dyDescent="0.2">
      <c r="A260" s="33">
        <v>56</v>
      </c>
      <c r="B260" s="357" t="str">
        <f>CONCATENATE('Eng A2'!D63," ",'Eng A2'!E63)</f>
        <v xml:space="preserve"> </v>
      </c>
      <c r="C260" s="358"/>
      <c r="D260" s="198"/>
    </row>
    <row r="261" spans="1:4" ht="24.75" customHeight="1" x14ac:dyDescent="0.2">
      <c r="A261" s="33">
        <v>57</v>
      </c>
      <c r="B261" s="357" t="str">
        <f>CONCATENATE('Eng A2'!D64," ",'Eng A2'!E64)</f>
        <v xml:space="preserve"> </v>
      </c>
      <c r="C261" s="358"/>
      <c r="D261" s="198"/>
    </row>
    <row r="262" spans="1:4" ht="24.75" customHeight="1" x14ac:dyDescent="0.2">
      <c r="A262" s="33">
        <v>58</v>
      </c>
      <c r="B262" s="357" t="str">
        <f>CONCATENATE('Eng A2'!D65," ",'Eng A2'!E65)</f>
        <v xml:space="preserve"> </v>
      </c>
      <c r="C262" s="358"/>
      <c r="D262" s="198"/>
    </row>
    <row r="263" spans="1:4" ht="24.75" customHeight="1" x14ac:dyDescent="0.2">
      <c r="A263" s="33">
        <v>59</v>
      </c>
      <c r="B263" s="357" t="str">
        <f>CONCATENATE('Eng A2'!D66," ",'Eng A2'!E66)</f>
        <v xml:space="preserve"> </v>
      </c>
      <c r="C263" s="358"/>
      <c r="D263" s="198"/>
    </row>
    <row r="264" spans="1:4" ht="24.75" customHeight="1" x14ac:dyDescent="0.2">
      <c r="A264" s="33">
        <v>60</v>
      </c>
      <c r="B264" s="357" t="str">
        <f>CONCATENATE('Eng A2'!D67," ",'Eng A2'!E67)</f>
        <v xml:space="preserve"> </v>
      </c>
      <c r="C264" s="358"/>
      <c r="D264" s="198"/>
    </row>
    <row r="265" spans="1:4" ht="24.75" customHeight="1" x14ac:dyDescent="0.2">
      <c r="A265" s="33">
        <v>61</v>
      </c>
      <c r="B265" s="357" t="str">
        <f>CONCATENATE('Eng A2'!D68," ",'Eng A2'!E68)</f>
        <v xml:space="preserve"> </v>
      </c>
      <c r="C265" s="358"/>
      <c r="D265" s="198"/>
    </row>
    <row r="266" spans="1:4" ht="24.75" customHeight="1" x14ac:dyDescent="0.2">
      <c r="A266" s="33">
        <v>62</v>
      </c>
      <c r="B266" s="357" t="str">
        <f>CONCATENATE('Eng A2'!D69," ",'Eng A2'!E69)</f>
        <v xml:space="preserve"> </v>
      </c>
      <c r="C266" s="358"/>
      <c r="D266" s="198"/>
    </row>
    <row r="267" spans="1:4" ht="24.75" customHeight="1" x14ac:dyDescent="0.2">
      <c r="A267" s="33">
        <v>63</v>
      </c>
      <c r="B267" s="357" t="str">
        <f>CONCATENATE('Eng A2'!D70," ",'Eng A2'!E70)</f>
        <v xml:space="preserve"> </v>
      </c>
      <c r="C267" s="358"/>
      <c r="D267" s="198"/>
    </row>
    <row r="268" spans="1:4" ht="24.75" customHeight="1" x14ac:dyDescent="0.2">
      <c r="A268" s="33">
        <v>64</v>
      </c>
      <c r="B268" s="357" t="str">
        <f>CONCATENATE('Eng A2'!D71," ",'Eng A2'!E71)</f>
        <v xml:space="preserve"> </v>
      </c>
      <c r="C268" s="358"/>
      <c r="D268" s="198"/>
    </row>
    <row r="269" spans="1:4" ht="24.75" customHeight="1" x14ac:dyDescent="0.2">
      <c r="A269" s="33">
        <v>65</v>
      </c>
      <c r="B269" s="357" t="str">
        <f>CONCATENATE('Eng A2'!D72," ",'Eng A2'!E72)</f>
        <v xml:space="preserve"> </v>
      </c>
      <c r="C269" s="358"/>
      <c r="D269" s="198"/>
    </row>
    <row r="270" spans="1:4" ht="24.75" customHeight="1" x14ac:dyDescent="0.2">
      <c r="A270" s="33">
        <v>66</v>
      </c>
      <c r="B270" s="357" t="str">
        <f>CONCATENATE('Eng A2'!D73," ",'Eng A2'!E73)</f>
        <v xml:space="preserve"> </v>
      </c>
      <c r="C270" s="358"/>
      <c r="D270" s="198"/>
    </row>
    <row r="271" spans="1:4" ht="24.75" customHeight="1" x14ac:dyDescent="0.2">
      <c r="A271" s="33">
        <v>67</v>
      </c>
      <c r="B271" s="357" t="str">
        <f>CONCATENATE('Eng A2'!D74," ",'Eng A2'!E74)</f>
        <v xml:space="preserve"> </v>
      </c>
      <c r="C271" s="358"/>
      <c r="D271" s="198"/>
    </row>
    <row r="272" spans="1:4" ht="24.75" customHeight="1" x14ac:dyDescent="0.2">
      <c r="A272" s="33">
        <v>68</v>
      </c>
      <c r="B272" s="357" t="str">
        <f>CONCATENATE('Eng A2'!D75," ",'Eng A2'!E75)</f>
        <v xml:space="preserve"> </v>
      </c>
      <c r="C272" s="358"/>
      <c r="D272" s="198"/>
    </row>
    <row r="273" spans="1:4" ht="24.75" customHeight="1" x14ac:dyDescent="0.2">
      <c r="A273" s="33">
        <v>69</v>
      </c>
      <c r="B273" s="357" t="str">
        <f>CONCATENATE('Eng A2'!D76," ",'Eng A2'!E76)</f>
        <v xml:space="preserve"> </v>
      </c>
      <c r="C273" s="358"/>
      <c r="D273" s="198"/>
    </row>
    <row r="274" spans="1:4" ht="24.75" customHeight="1" x14ac:dyDescent="0.2">
      <c r="A274" s="33">
        <v>70</v>
      </c>
      <c r="B274" s="357" t="str">
        <f>CONCATENATE('Eng A2'!D77," ",'Eng A2'!E77)</f>
        <v xml:space="preserve"> </v>
      </c>
      <c r="C274" s="358"/>
      <c r="D274" s="198"/>
    </row>
    <row r="275" spans="1:4" ht="24.75" customHeight="1" x14ac:dyDescent="0.2">
      <c r="A275" s="33">
        <v>71</v>
      </c>
      <c r="B275" s="357" t="str">
        <f>CONCATENATE('Eng A2'!D78," ",'Eng A2'!E78)</f>
        <v xml:space="preserve"> </v>
      </c>
      <c r="C275" s="358"/>
      <c r="D275" s="198"/>
    </row>
    <row r="276" spans="1:4" ht="24.75" customHeight="1" x14ac:dyDescent="0.2">
      <c r="A276" s="33">
        <v>72</v>
      </c>
      <c r="B276" s="357" t="str">
        <f>CONCATENATE('Eng A2'!D79," ",'Eng A2'!E79)</f>
        <v xml:space="preserve"> </v>
      </c>
      <c r="C276" s="358"/>
      <c r="D276" s="198"/>
    </row>
    <row r="277" spans="1:4" ht="24.75" customHeight="1" x14ac:dyDescent="0.2">
      <c r="A277" s="33">
        <v>73</v>
      </c>
      <c r="B277" s="357" t="str">
        <f>CONCATENATE('Eng A2'!D80," ",'Eng A2'!E80)</f>
        <v xml:space="preserve"> </v>
      </c>
      <c r="C277" s="358"/>
      <c r="D277" s="198"/>
    </row>
    <row r="278" spans="1:4" ht="24.75" customHeight="1" x14ac:dyDescent="0.2">
      <c r="A278" s="33">
        <v>74</v>
      </c>
      <c r="B278" s="357" t="str">
        <f>CONCATENATE('Eng A2'!D81," ",'Eng A2'!E81)</f>
        <v xml:space="preserve"> </v>
      </c>
      <c r="C278" s="358"/>
      <c r="D278" s="198"/>
    </row>
    <row r="279" spans="1:4" ht="24.75" customHeight="1" x14ac:dyDescent="0.2">
      <c r="A279" s="33">
        <v>75</v>
      </c>
      <c r="B279" s="357" t="str">
        <f>CONCATENATE('Eng A2'!D82," ",'Eng A2'!E82)</f>
        <v xml:space="preserve"> </v>
      </c>
      <c r="C279" s="358"/>
      <c r="D279" s="198"/>
    </row>
    <row r="280" spans="1:4" ht="24.75" customHeight="1" x14ac:dyDescent="0.2">
      <c r="A280" s="33">
        <v>76</v>
      </c>
      <c r="B280" s="357" t="str">
        <f>CONCATENATE('Eng A2'!D83," ",'Eng A2'!E83)</f>
        <v xml:space="preserve"> </v>
      </c>
      <c r="C280" s="358"/>
      <c r="D280" s="198"/>
    </row>
    <row r="281" spans="1:4" ht="24.75" customHeight="1" x14ac:dyDescent="0.2">
      <c r="A281" s="33">
        <v>77</v>
      </c>
      <c r="B281" s="357" t="str">
        <f>CONCATENATE('Eng A2'!D84," ",'Eng A2'!E84)</f>
        <v xml:space="preserve"> </v>
      </c>
      <c r="C281" s="358"/>
      <c r="D281" s="198"/>
    </row>
    <row r="282" spans="1:4" ht="24.75" customHeight="1" x14ac:dyDescent="0.2">
      <c r="A282" s="33">
        <v>78</v>
      </c>
      <c r="B282" s="357" t="str">
        <f>CONCATENATE('Eng A2'!D85," ",'Eng A2'!E85)</f>
        <v xml:space="preserve"> </v>
      </c>
      <c r="C282" s="358"/>
      <c r="D282" s="198"/>
    </row>
    <row r="283" spans="1:4" ht="24.75" customHeight="1" x14ac:dyDescent="0.2">
      <c r="A283" s="33">
        <v>79</v>
      </c>
      <c r="B283" s="357" t="str">
        <f>CONCATENATE('Eng A2'!D86," ",'Eng A2'!E86)</f>
        <v xml:space="preserve"> </v>
      </c>
      <c r="C283" s="358"/>
      <c r="D283" s="198"/>
    </row>
    <row r="284" spans="1:4" ht="24.75" customHeight="1" x14ac:dyDescent="0.2">
      <c r="A284" s="33">
        <v>80</v>
      </c>
      <c r="B284" s="357" t="str">
        <f>CONCATENATE('Eng A2'!D87," ",'Eng A2'!E87)</f>
        <v xml:space="preserve"> </v>
      </c>
      <c r="C284" s="358"/>
      <c r="D284" s="198"/>
    </row>
    <row r="285" spans="1:4" ht="24.75" customHeight="1" x14ac:dyDescent="0.2">
      <c r="A285" s="33">
        <v>81</v>
      </c>
      <c r="B285" s="357" t="str">
        <f>CONCATENATE('Eng A2'!D88," ",'Eng A2'!E88)</f>
        <v xml:space="preserve"> </v>
      </c>
      <c r="C285" s="358"/>
      <c r="D285" s="198"/>
    </row>
    <row r="286" spans="1:4" ht="24.75" customHeight="1" x14ac:dyDescent="0.2">
      <c r="A286" s="33">
        <v>82</v>
      </c>
      <c r="B286" s="357" t="str">
        <f>CONCATENATE('Eng A2'!D89," ",'Eng A2'!E89)</f>
        <v xml:space="preserve"> </v>
      </c>
      <c r="C286" s="358"/>
      <c r="D286" s="198"/>
    </row>
    <row r="287" spans="1:4" ht="24.75" customHeight="1" x14ac:dyDescent="0.2">
      <c r="A287" s="33">
        <v>83</v>
      </c>
      <c r="B287" s="357" t="str">
        <f>CONCATENATE('Eng A2'!D90," ",'Eng A2'!E90)</f>
        <v xml:space="preserve"> </v>
      </c>
      <c r="C287" s="358"/>
      <c r="D287" s="198"/>
    </row>
    <row r="288" spans="1:4" ht="24.75" customHeight="1" x14ac:dyDescent="0.2">
      <c r="A288" s="33">
        <v>84</v>
      </c>
      <c r="B288" s="357" t="str">
        <f>CONCATENATE('Eng A2'!D91," ",'Eng A2'!E91)</f>
        <v xml:space="preserve"> </v>
      </c>
      <c r="C288" s="358"/>
      <c r="D288" s="198"/>
    </row>
    <row r="289" spans="1:4" ht="24.75" customHeight="1" x14ac:dyDescent="0.2">
      <c r="A289" s="33">
        <v>85</v>
      </c>
      <c r="B289" s="357" t="str">
        <f>CONCATENATE('Eng A2'!D92," ",'Eng A2'!E92)</f>
        <v xml:space="preserve"> </v>
      </c>
      <c r="C289" s="358"/>
      <c r="D289" s="198"/>
    </row>
    <row r="290" spans="1:4" ht="24.75" customHeight="1" x14ac:dyDescent="0.2">
      <c r="A290" s="33">
        <v>86</v>
      </c>
      <c r="B290" s="357" t="str">
        <f>CONCATENATE('Eng A2'!D93," ",'Eng A2'!E93)</f>
        <v xml:space="preserve"> </v>
      </c>
      <c r="C290" s="358"/>
      <c r="D290" s="198"/>
    </row>
    <row r="291" spans="1:4" ht="24.75" customHeight="1" x14ac:dyDescent="0.2">
      <c r="A291" s="33">
        <v>87</v>
      </c>
      <c r="B291" s="357" t="str">
        <f>CONCATENATE('Eng A2'!D94," ",'Eng A2'!E94)</f>
        <v xml:space="preserve"> </v>
      </c>
      <c r="C291" s="358"/>
      <c r="D291" s="198"/>
    </row>
    <row r="292" spans="1:4" ht="24.75" customHeight="1" x14ac:dyDescent="0.2">
      <c r="A292" s="33">
        <v>88</v>
      </c>
      <c r="B292" s="357" t="str">
        <f>CONCATENATE('Eng A2'!D95," ",'Eng A2'!E95)</f>
        <v xml:space="preserve"> </v>
      </c>
      <c r="C292" s="358"/>
      <c r="D292" s="198"/>
    </row>
    <row r="293" spans="1:4" ht="24.75" customHeight="1" x14ac:dyDescent="0.2">
      <c r="A293" s="33">
        <v>89</v>
      </c>
      <c r="B293" s="357" t="str">
        <f>CONCATENATE('Eng A2'!D96," ",'Eng A2'!E96)</f>
        <v xml:space="preserve"> </v>
      </c>
      <c r="C293" s="358"/>
      <c r="D293" s="198"/>
    </row>
    <row r="294" spans="1:4" ht="24.75" customHeight="1" x14ac:dyDescent="0.2">
      <c r="A294" s="33">
        <v>90</v>
      </c>
      <c r="B294" s="357" t="str">
        <f>CONCATENATE('Eng A2'!D97," ",'Eng A2'!E97)</f>
        <v xml:space="preserve"> </v>
      </c>
      <c r="C294" s="358"/>
      <c r="D294" s="198"/>
    </row>
    <row r="295" spans="1:4" ht="24.75" customHeight="1" x14ac:dyDescent="0.2">
      <c r="A295" s="33">
        <v>91</v>
      </c>
      <c r="B295" s="357" t="str">
        <f>CONCATENATE('Eng A2'!D98," ",'Eng A2'!E98)</f>
        <v xml:space="preserve"> </v>
      </c>
      <c r="C295" s="358"/>
      <c r="D295" s="198"/>
    </row>
    <row r="296" spans="1:4" ht="24.75" customHeight="1" x14ac:dyDescent="0.2">
      <c r="A296" s="33">
        <v>92</v>
      </c>
      <c r="B296" s="357" t="str">
        <f>CONCATENATE('Eng A2'!D99," ",'Eng A2'!E99)</f>
        <v xml:space="preserve"> </v>
      </c>
      <c r="C296" s="358"/>
      <c r="D296" s="198"/>
    </row>
    <row r="297" spans="1:4" ht="24.75" customHeight="1" x14ac:dyDescent="0.2">
      <c r="A297" s="33">
        <v>93</v>
      </c>
      <c r="B297" s="357" t="str">
        <f>CONCATENATE('Eng A2'!D100," ",'Eng A2'!E100)</f>
        <v xml:space="preserve"> </v>
      </c>
      <c r="C297" s="358"/>
      <c r="D297" s="198"/>
    </row>
    <row r="298" spans="1:4" ht="24.75" customHeight="1" x14ac:dyDescent="0.2">
      <c r="A298" s="33">
        <v>94</v>
      </c>
      <c r="B298" s="357" t="str">
        <f>CONCATENATE('Eng A2'!D101," ",'Eng A2'!E101)</f>
        <v xml:space="preserve"> </v>
      </c>
      <c r="C298" s="358"/>
      <c r="D298" s="198"/>
    </row>
    <row r="299" spans="1:4" ht="24.75" customHeight="1" x14ac:dyDescent="0.2">
      <c r="A299" s="33">
        <v>95</v>
      </c>
      <c r="B299" s="357" t="str">
        <f>CONCATENATE('Eng A2'!D102," ",'Eng A2'!E102)</f>
        <v xml:space="preserve"> </v>
      </c>
      <c r="C299" s="358"/>
      <c r="D299" s="198"/>
    </row>
    <row r="300" spans="1:4" ht="24.75" customHeight="1" x14ac:dyDescent="0.2">
      <c r="A300" s="33">
        <v>96</v>
      </c>
      <c r="B300" s="357" t="str">
        <f>CONCATENATE('Eng A2'!D103," ",'Eng A2'!E103)</f>
        <v xml:space="preserve"> </v>
      </c>
      <c r="C300" s="358"/>
      <c r="D300" s="198"/>
    </row>
    <row r="301" spans="1:4" ht="24.75" customHeight="1" x14ac:dyDescent="0.2">
      <c r="A301" s="33">
        <v>97</v>
      </c>
      <c r="B301" s="357" t="str">
        <f>CONCATENATE('Eng A2'!D104," ",'Eng A2'!E104)</f>
        <v xml:space="preserve"> </v>
      </c>
      <c r="C301" s="358"/>
      <c r="D301" s="198"/>
    </row>
    <row r="302" spans="1:4" ht="24.75" customHeight="1" x14ac:dyDescent="0.2">
      <c r="A302" s="33">
        <v>98</v>
      </c>
      <c r="B302" s="357" t="str">
        <f>CONCATENATE('Eng A2'!D105," ",'Eng A2'!E105)</f>
        <v xml:space="preserve"> </v>
      </c>
      <c r="C302" s="358"/>
      <c r="D302" s="198"/>
    </row>
    <row r="303" spans="1:4" ht="24.75" customHeight="1" x14ac:dyDescent="0.2">
      <c r="A303" s="33">
        <v>99</v>
      </c>
      <c r="B303" s="357" t="str">
        <f>CONCATENATE('Eng A2'!D106," ",'Eng A2'!E106)</f>
        <v xml:space="preserve"> </v>
      </c>
      <c r="C303" s="358"/>
      <c r="D303" s="198"/>
    </row>
    <row r="304" spans="1:4" ht="24.75" customHeight="1" x14ac:dyDescent="0.2">
      <c r="A304" s="33">
        <v>100</v>
      </c>
      <c r="B304" s="357" t="str">
        <f>CONCATENATE('Eng A2'!D107," ",'Eng A2'!E107)</f>
        <v xml:space="preserve"> </v>
      </c>
      <c r="C304" s="358"/>
      <c r="D304" s="198"/>
    </row>
    <row r="305" spans="1:4" ht="24.75" customHeight="1" x14ac:dyDescent="0.2">
      <c r="A305" s="33">
        <v>101</v>
      </c>
      <c r="B305" s="357" t="str">
        <f>CONCATENATE('Eng A2'!D108," ",'Eng A2'!E108)</f>
        <v xml:space="preserve"> </v>
      </c>
      <c r="C305" s="358"/>
      <c r="D305" s="198"/>
    </row>
    <row r="306" spans="1:4" ht="24.75" customHeight="1" x14ac:dyDescent="0.2">
      <c r="A306" s="33">
        <v>102</v>
      </c>
      <c r="B306" s="357" t="str">
        <f>CONCATENATE('Eng A2'!D109," ",'Eng A2'!E109)</f>
        <v xml:space="preserve"> </v>
      </c>
      <c r="C306" s="358"/>
      <c r="D306" s="198"/>
    </row>
    <row r="307" spans="1:4" ht="24.75" customHeight="1" x14ac:dyDescent="0.2">
      <c r="A307" s="33">
        <v>103</v>
      </c>
      <c r="B307" s="357" t="str">
        <f>CONCATENATE('Eng A2'!D110," ",'Eng A2'!E110)</f>
        <v xml:space="preserve"> </v>
      </c>
      <c r="C307" s="358"/>
      <c r="D307" s="198"/>
    </row>
    <row r="308" spans="1:4" ht="24.75" customHeight="1" x14ac:dyDescent="0.2">
      <c r="A308" s="33">
        <v>104</v>
      </c>
      <c r="B308" s="357" t="str">
        <f>CONCATENATE('Eng A2'!D111," ",'Eng A2'!E111)</f>
        <v xml:space="preserve"> </v>
      </c>
      <c r="C308" s="358"/>
      <c r="D308" s="198"/>
    </row>
    <row r="309" spans="1:4" ht="24.75" customHeight="1" x14ac:dyDescent="0.2">
      <c r="A309" s="33">
        <v>105</v>
      </c>
      <c r="B309" s="357" t="str">
        <f>CONCATENATE('Eng A2'!D112," ",'Eng A2'!E112)</f>
        <v xml:space="preserve"> </v>
      </c>
      <c r="C309" s="358"/>
      <c r="D309" s="198"/>
    </row>
    <row r="310" spans="1:4" ht="24.75" customHeight="1" x14ac:dyDescent="0.2">
      <c r="A310" s="33">
        <v>106</v>
      </c>
      <c r="B310" s="357" t="str">
        <f>CONCATENATE('Eng A2'!D113," ",'Eng A2'!E113)</f>
        <v xml:space="preserve"> </v>
      </c>
      <c r="C310" s="358"/>
      <c r="D310" s="198"/>
    </row>
    <row r="311" spans="1:4" ht="24.75" customHeight="1" x14ac:dyDescent="0.2">
      <c r="A311" s="33">
        <v>107</v>
      </c>
      <c r="B311" s="357" t="str">
        <f>CONCATENATE('Eng A2'!D114," ",'Eng A2'!E114)</f>
        <v xml:space="preserve"> </v>
      </c>
      <c r="C311" s="358"/>
      <c r="D311" s="198"/>
    </row>
    <row r="312" spans="1:4" ht="24.75" customHeight="1" x14ac:dyDescent="0.2">
      <c r="A312" s="33">
        <v>108</v>
      </c>
      <c r="B312" s="357" t="str">
        <f>CONCATENATE('Eng A2'!D115," ",'Eng A2'!E115)</f>
        <v xml:space="preserve"> </v>
      </c>
      <c r="C312" s="358"/>
      <c r="D312" s="198"/>
    </row>
    <row r="313" spans="1:4" ht="24.75" customHeight="1" x14ac:dyDescent="0.2">
      <c r="A313" s="33">
        <v>109</v>
      </c>
      <c r="B313" s="357" t="str">
        <f>CONCATENATE('Eng A2'!D116," ",'Eng A2'!E116)</f>
        <v xml:space="preserve"> </v>
      </c>
      <c r="C313" s="358"/>
      <c r="D313" s="198"/>
    </row>
    <row r="314" spans="1:4" ht="24.75" customHeight="1" x14ac:dyDescent="0.2">
      <c r="A314" s="33">
        <v>110</v>
      </c>
      <c r="B314" s="357" t="str">
        <f>CONCATENATE('Eng A2'!D117," ",'Eng A2'!E117)</f>
        <v xml:space="preserve"> </v>
      </c>
      <c r="C314" s="358"/>
      <c r="D314" s="198"/>
    </row>
    <row r="315" spans="1:4" ht="24.75" customHeight="1" x14ac:dyDescent="0.2">
      <c r="A315" s="33">
        <v>111</v>
      </c>
      <c r="B315" s="357" t="str">
        <f>CONCATENATE('Eng A2'!D118," ",'Eng A2'!E118)</f>
        <v xml:space="preserve"> </v>
      </c>
      <c r="C315" s="358"/>
      <c r="D315" s="198"/>
    </row>
    <row r="316" spans="1:4" ht="24.75" customHeight="1" x14ac:dyDescent="0.2">
      <c r="A316" s="33">
        <v>112</v>
      </c>
      <c r="B316" s="357" t="str">
        <f>CONCATENATE('Eng A2'!D119," ",'Eng A2'!E119)</f>
        <v xml:space="preserve"> </v>
      </c>
      <c r="C316" s="358"/>
      <c r="D316" s="198"/>
    </row>
    <row r="317" spans="1:4" ht="24.75" customHeight="1" x14ac:dyDescent="0.2">
      <c r="A317" s="33">
        <v>113</v>
      </c>
      <c r="B317" s="357" t="str">
        <f>CONCATENATE('Eng A2'!D120," ",'Eng A2'!E120)</f>
        <v xml:space="preserve"> </v>
      </c>
      <c r="C317" s="358"/>
      <c r="D317" s="198"/>
    </row>
    <row r="318" spans="1:4" ht="24.75" customHeight="1" x14ac:dyDescent="0.2">
      <c r="A318" s="33">
        <v>114</v>
      </c>
      <c r="B318" s="357" t="str">
        <f>CONCATENATE('Eng A2'!D121," ",'Eng A2'!E121)</f>
        <v xml:space="preserve"> </v>
      </c>
      <c r="C318" s="358"/>
      <c r="D318" s="198"/>
    </row>
    <row r="319" spans="1:4" ht="24.75" customHeight="1" x14ac:dyDescent="0.2">
      <c r="A319" s="33">
        <v>115</v>
      </c>
      <c r="B319" s="357" t="str">
        <f>CONCATENATE('Eng A2'!D122," ",'Eng A2'!E122)</f>
        <v xml:space="preserve"> </v>
      </c>
      <c r="C319" s="358"/>
      <c r="D319" s="198"/>
    </row>
    <row r="320" spans="1:4" ht="24.75" customHeight="1" x14ac:dyDescent="0.2">
      <c r="A320" s="33">
        <v>116</v>
      </c>
      <c r="B320" s="357" t="str">
        <f>CONCATENATE('Eng A2'!D123," ",'Eng A2'!E123)</f>
        <v xml:space="preserve"> </v>
      </c>
      <c r="C320" s="358"/>
      <c r="D320" s="198"/>
    </row>
    <row r="321" spans="1:4" ht="24.75" customHeight="1" x14ac:dyDescent="0.2">
      <c r="A321" s="33">
        <v>117</v>
      </c>
      <c r="B321" s="357" t="str">
        <f>CONCATENATE('Eng A2'!D124," ",'Eng A2'!E124)</f>
        <v xml:space="preserve"> </v>
      </c>
      <c r="C321" s="358"/>
      <c r="D321" s="198"/>
    </row>
    <row r="322" spans="1:4" ht="24.75" customHeight="1" x14ac:dyDescent="0.2">
      <c r="A322" s="33">
        <v>118</v>
      </c>
      <c r="B322" s="357" t="str">
        <f>CONCATENATE('Eng A2'!D125," ",'Eng A2'!E125)</f>
        <v xml:space="preserve"> </v>
      </c>
      <c r="C322" s="358"/>
      <c r="D322" s="198"/>
    </row>
    <row r="323" spans="1:4" ht="24.75" customHeight="1" x14ac:dyDescent="0.2">
      <c r="A323" s="33">
        <v>119</v>
      </c>
      <c r="B323" s="357" t="str">
        <f>CONCATENATE('Eng A2'!D126," ",'Eng A2'!E126)</f>
        <v xml:space="preserve"> </v>
      </c>
      <c r="C323" s="358"/>
      <c r="D323" s="198"/>
    </row>
    <row r="324" spans="1:4" ht="24.75" customHeight="1" x14ac:dyDescent="0.2">
      <c r="A324" s="33">
        <v>120</v>
      </c>
      <c r="B324" s="357" t="str">
        <f>CONCATENATE('Eng A2'!D127," ",'Eng A2'!E127)</f>
        <v xml:space="preserve"> </v>
      </c>
      <c r="C324" s="358"/>
      <c r="D324" s="198"/>
    </row>
    <row r="325" spans="1:4" ht="24.75" customHeight="1" x14ac:dyDescent="0.2">
      <c r="A325" s="33">
        <v>121</v>
      </c>
      <c r="B325" s="357" t="str">
        <f>CONCATENATE('Eng A2'!D128," ",'Eng A2'!E128)</f>
        <v xml:space="preserve"> </v>
      </c>
      <c r="C325" s="358"/>
      <c r="D325" s="198"/>
    </row>
    <row r="326" spans="1:4" ht="24.75" customHeight="1" x14ac:dyDescent="0.2">
      <c r="A326" s="33">
        <v>122</v>
      </c>
      <c r="B326" s="357" t="str">
        <f>CONCATENATE('Eng A2'!D129," ",'Eng A2'!E129)</f>
        <v xml:space="preserve"> </v>
      </c>
      <c r="C326" s="358"/>
      <c r="D326" s="198"/>
    </row>
    <row r="327" spans="1:4" ht="24.75" customHeight="1" x14ac:dyDescent="0.2">
      <c r="A327" s="33">
        <v>123</v>
      </c>
      <c r="B327" s="357" t="str">
        <f>CONCATENATE('Eng A2'!D130," ",'Eng A2'!E130)</f>
        <v xml:space="preserve"> </v>
      </c>
      <c r="C327" s="358"/>
      <c r="D327" s="198"/>
    </row>
    <row r="328" spans="1:4" ht="24.75" customHeight="1" x14ac:dyDescent="0.2">
      <c r="A328" s="33">
        <v>124</v>
      </c>
      <c r="B328" s="357" t="str">
        <f>CONCATENATE('Eng A2'!D131," ",'Eng A2'!E131)</f>
        <v xml:space="preserve"> </v>
      </c>
      <c r="C328" s="358"/>
      <c r="D328" s="198"/>
    </row>
    <row r="329" spans="1:4" ht="24.75" customHeight="1" x14ac:dyDescent="0.2">
      <c r="A329" s="33">
        <v>125</v>
      </c>
      <c r="B329" s="357" t="str">
        <f>CONCATENATE('Eng A2'!D132," ",'Eng A2'!E132)</f>
        <v xml:space="preserve"> </v>
      </c>
      <c r="C329" s="358"/>
      <c r="D329" s="198"/>
    </row>
    <row r="330" spans="1:4" ht="24.75" customHeight="1" x14ac:dyDescent="0.2">
      <c r="A330" s="33">
        <v>126</v>
      </c>
      <c r="B330" s="357" t="str">
        <f>CONCATENATE('Eng A2'!D133," ",'Eng A2'!E133)</f>
        <v xml:space="preserve"> </v>
      </c>
      <c r="C330" s="358"/>
      <c r="D330" s="198"/>
    </row>
    <row r="331" spans="1:4" ht="24.75" customHeight="1" x14ac:dyDescent="0.2">
      <c r="A331" s="33">
        <v>127</v>
      </c>
      <c r="B331" s="357" t="str">
        <f>CONCATENATE('Eng A2'!D134," ",'Eng A2'!E134)</f>
        <v xml:space="preserve"> </v>
      </c>
      <c r="C331" s="358"/>
      <c r="D331" s="198"/>
    </row>
    <row r="332" spans="1:4" ht="24.75" customHeight="1" x14ac:dyDescent="0.2">
      <c r="A332" s="33">
        <v>128</v>
      </c>
      <c r="B332" s="357" t="str">
        <f>CONCATENATE('Eng A2'!D135," ",'Eng A2'!E135)</f>
        <v xml:space="preserve"> </v>
      </c>
      <c r="C332" s="358"/>
      <c r="D332" s="198"/>
    </row>
    <row r="333" spans="1:4" ht="24.75" customHeight="1" x14ac:dyDescent="0.2">
      <c r="A333" s="33">
        <v>129</v>
      </c>
      <c r="B333" s="357" t="str">
        <f>CONCATENATE('Eng A2'!D136," ",'Eng A2'!E136)</f>
        <v xml:space="preserve"> </v>
      </c>
      <c r="C333" s="358"/>
      <c r="D333" s="198"/>
    </row>
    <row r="334" spans="1:4" ht="24.75" customHeight="1" x14ac:dyDescent="0.2">
      <c r="A334" s="33">
        <v>130</v>
      </c>
      <c r="B334" s="357" t="str">
        <f>CONCATENATE('Eng A2'!D137," ",'Eng A2'!E137)</f>
        <v xml:space="preserve"> </v>
      </c>
      <c r="C334" s="358"/>
      <c r="D334" s="198"/>
    </row>
    <row r="335" spans="1:4" ht="24.75" customHeight="1" x14ac:dyDescent="0.2">
      <c r="A335" s="33">
        <v>131</v>
      </c>
      <c r="B335" s="357" t="str">
        <f>CONCATENATE('Eng A2'!D138," ",'Eng A2'!E138)</f>
        <v xml:space="preserve"> </v>
      </c>
      <c r="C335" s="358"/>
      <c r="D335" s="198"/>
    </row>
    <row r="336" spans="1:4" ht="24.75" customHeight="1" x14ac:dyDescent="0.2">
      <c r="A336" s="33">
        <v>132</v>
      </c>
      <c r="B336" s="357" t="str">
        <f>CONCATENATE('Eng A2'!D139," ",'Eng A2'!E139)</f>
        <v xml:space="preserve"> </v>
      </c>
      <c r="C336" s="358"/>
      <c r="D336" s="198"/>
    </row>
    <row r="337" spans="1:4" ht="24.75" customHeight="1" x14ac:dyDescent="0.2">
      <c r="A337" s="33">
        <v>133</v>
      </c>
      <c r="B337" s="357" t="str">
        <f>CONCATENATE('Eng A2'!D140," ",'Eng A2'!E140)</f>
        <v xml:space="preserve"> </v>
      </c>
      <c r="C337" s="358"/>
      <c r="D337" s="198"/>
    </row>
    <row r="338" spans="1:4" ht="24.75" customHeight="1" x14ac:dyDescent="0.2">
      <c r="A338" s="33">
        <v>134</v>
      </c>
      <c r="B338" s="357" t="str">
        <f>CONCATENATE('Eng A2'!D141," ",'Eng A2'!E141)</f>
        <v xml:space="preserve"> </v>
      </c>
      <c r="C338" s="358"/>
      <c r="D338" s="198"/>
    </row>
    <row r="339" spans="1:4" ht="24.75" customHeight="1" x14ac:dyDescent="0.2">
      <c r="A339" s="33">
        <v>135</v>
      </c>
      <c r="B339" s="357" t="str">
        <f>CONCATENATE('Eng A2'!D142," ",'Eng A2'!E142)</f>
        <v xml:space="preserve"> </v>
      </c>
      <c r="C339" s="358"/>
      <c r="D339" s="198"/>
    </row>
    <row r="340" spans="1:4" ht="24.75" customHeight="1" x14ac:dyDescent="0.2">
      <c r="A340" s="33">
        <v>136</v>
      </c>
      <c r="B340" s="357" t="str">
        <f>CONCATENATE('Eng A2'!D143," ",'Eng A2'!E143)</f>
        <v xml:space="preserve"> </v>
      </c>
      <c r="C340" s="358"/>
      <c r="D340" s="198"/>
    </row>
    <row r="341" spans="1:4" ht="24.75" customHeight="1" x14ac:dyDescent="0.2">
      <c r="A341" s="33">
        <v>137</v>
      </c>
      <c r="B341" s="357" t="str">
        <f>CONCATENATE('Eng A2'!D144," ",'Eng A2'!E144)</f>
        <v xml:space="preserve"> </v>
      </c>
      <c r="C341" s="358"/>
      <c r="D341" s="198"/>
    </row>
    <row r="342" spans="1:4" ht="24.75" customHeight="1" x14ac:dyDescent="0.2">
      <c r="A342" s="33">
        <v>138</v>
      </c>
      <c r="B342" s="357" t="str">
        <f>CONCATENATE('Eng A2'!D145," ",'Eng A2'!E145)</f>
        <v xml:space="preserve"> </v>
      </c>
      <c r="C342" s="358"/>
      <c r="D342" s="198"/>
    </row>
    <row r="343" spans="1:4" ht="24.75" customHeight="1" x14ac:dyDescent="0.2">
      <c r="A343" s="33">
        <v>139</v>
      </c>
      <c r="B343" s="357" t="str">
        <f>CONCATENATE('Eng A2'!D146," ",'Eng A2'!E146)</f>
        <v xml:space="preserve"> </v>
      </c>
      <c r="C343" s="358"/>
      <c r="D343" s="198"/>
    </row>
    <row r="344" spans="1:4" ht="24.75" customHeight="1" x14ac:dyDescent="0.2">
      <c r="A344" s="33">
        <v>140</v>
      </c>
      <c r="B344" s="357" t="str">
        <f>CONCATENATE('Eng A2'!D147," ",'Eng A2'!E147)</f>
        <v xml:space="preserve"> </v>
      </c>
      <c r="C344" s="358"/>
      <c r="D344" s="198"/>
    </row>
    <row r="345" spans="1:4" ht="24.75" customHeight="1" x14ac:dyDescent="0.2">
      <c r="A345" s="33">
        <v>141</v>
      </c>
      <c r="B345" s="357" t="str">
        <f>CONCATENATE('Eng A2'!D148," ",'Eng A2'!E148)</f>
        <v xml:space="preserve"> </v>
      </c>
      <c r="C345" s="358"/>
      <c r="D345" s="198"/>
    </row>
    <row r="346" spans="1:4" ht="24.75" customHeight="1" x14ac:dyDescent="0.2">
      <c r="A346" s="33">
        <v>142</v>
      </c>
      <c r="B346" s="357" t="str">
        <f>CONCATENATE('Eng A2'!D149," ",'Eng A2'!E149)</f>
        <v xml:space="preserve"> </v>
      </c>
      <c r="C346" s="358"/>
      <c r="D346" s="198"/>
    </row>
    <row r="347" spans="1:4" ht="24.75" customHeight="1" x14ac:dyDescent="0.2">
      <c r="A347" s="33">
        <v>143</v>
      </c>
      <c r="B347" s="357" t="str">
        <f>CONCATENATE('Eng A2'!D150," ",'Eng A2'!E150)</f>
        <v xml:space="preserve"> </v>
      </c>
      <c r="C347" s="358"/>
      <c r="D347" s="198"/>
    </row>
    <row r="348" spans="1:4" ht="24.75" customHeight="1" x14ac:dyDescent="0.2">
      <c r="A348" s="33">
        <v>144</v>
      </c>
      <c r="B348" s="357" t="str">
        <f>CONCATENATE('Eng A2'!D151," ",'Eng A2'!E151)</f>
        <v xml:space="preserve"> </v>
      </c>
      <c r="C348" s="358"/>
      <c r="D348" s="198"/>
    </row>
    <row r="349" spans="1:4" ht="24.75" customHeight="1" x14ac:dyDescent="0.2">
      <c r="A349" s="33">
        <v>145</v>
      </c>
      <c r="B349" s="357" t="str">
        <f>CONCATENATE('Eng A2'!D152," ",'Eng A2'!E152)</f>
        <v xml:space="preserve"> </v>
      </c>
      <c r="C349" s="358"/>
      <c r="D349" s="198"/>
    </row>
    <row r="350" spans="1:4" ht="24.75" customHeight="1" x14ac:dyDescent="0.2">
      <c r="A350" s="33">
        <v>146</v>
      </c>
      <c r="B350" s="357" t="str">
        <f>CONCATENATE('Eng A2'!D153," ",'Eng A2'!E153)</f>
        <v xml:space="preserve"> </v>
      </c>
      <c r="C350" s="358"/>
      <c r="D350" s="198"/>
    </row>
    <row r="351" spans="1:4" ht="24.75" customHeight="1" x14ac:dyDescent="0.2">
      <c r="A351" s="33">
        <v>147</v>
      </c>
      <c r="B351" s="357" t="str">
        <f>CONCATENATE('Eng A2'!D154," ",'Eng A2'!E154)</f>
        <v xml:space="preserve"> </v>
      </c>
      <c r="C351" s="358"/>
      <c r="D351" s="198"/>
    </row>
    <row r="352" spans="1:4" ht="24.75" customHeight="1" x14ac:dyDescent="0.2">
      <c r="A352" s="33">
        <v>148</v>
      </c>
      <c r="B352" s="357" t="str">
        <f>CONCATENATE('Eng A2'!D155," ",'Eng A2'!E155)</f>
        <v xml:space="preserve"> </v>
      </c>
      <c r="C352" s="358"/>
      <c r="D352" s="198"/>
    </row>
    <row r="353" spans="1:4" ht="24.75" customHeight="1" x14ac:dyDescent="0.2">
      <c r="A353" s="33">
        <v>149</v>
      </c>
      <c r="B353" s="357" t="str">
        <f>CONCATENATE('Eng A2'!D156," ",'Eng A2'!E156)</f>
        <v xml:space="preserve"> </v>
      </c>
      <c r="C353" s="358"/>
      <c r="D353" s="198"/>
    </row>
    <row r="354" spans="1:4" ht="24.75" customHeight="1" x14ac:dyDescent="0.2">
      <c r="A354" s="33">
        <v>150</v>
      </c>
      <c r="B354" s="357" t="str">
        <f>CONCATENATE('Eng A2'!D157," ",'Eng A2'!E157)</f>
        <v xml:space="preserve"> </v>
      </c>
      <c r="C354" s="358"/>
      <c r="D354" s="198"/>
    </row>
    <row r="355" spans="1:4" ht="24.75" customHeight="1" x14ac:dyDescent="0.2">
      <c r="A355" s="33">
        <v>151</v>
      </c>
      <c r="B355" s="357" t="str">
        <f>CONCATENATE('Eng A2'!D158," ",'Eng A2'!E158)</f>
        <v xml:space="preserve"> </v>
      </c>
      <c r="C355" s="358"/>
      <c r="D355" s="198"/>
    </row>
    <row r="356" spans="1:4" ht="24.75" customHeight="1" x14ac:dyDescent="0.2">
      <c r="A356" s="33">
        <v>152</v>
      </c>
      <c r="B356" s="357" t="str">
        <f>CONCATENATE('Eng A2'!D159," ",'Eng A2'!E159)</f>
        <v xml:space="preserve"> </v>
      </c>
      <c r="C356" s="358"/>
      <c r="D356" s="198"/>
    </row>
    <row r="357" spans="1:4" ht="24.75" customHeight="1" x14ac:dyDescent="0.2">
      <c r="A357" s="33">
        <v>153</v>
      </c>
      <c r="B357" s="357" t="str">
        <f>CONCATENATE('Eng A2'!D160," ",'Eng A2'!E160)</f>
        <v xml:space="preserve"> </v>
      </c>
      <c r="C357" s="358"/>
      <c r="D357" s="198"/>
    </row>
    <row r="358" spans="1:4" ht="24.75" customHeight="1" x14ac:dyDescent="0.2">
      <c r="A358" s="33">
        <v>154</v>
      </c>
      <c r="B358" s="357" t="str">
        <f>CONCATENATE('Eng A2'!D161," ",'Eng A2'!E161)</f>
        <v xml:space="preserve"> </v>
      </c>
      <c r="C358" s="358"/>
      <c r="D358" s="198"/>
    </row>
    <row r="359" spans="1:4" ht="24.75" customHeight="1" x14ac:dyDescent="0.2">
      <c r="A359" s="33">
        <v>155</v>
      </c>
      <c r="B359" s="357" t="str">
        <f>CONCATENATE('Eng A2'!D162," ",'Eng A2'!E162)</f>
        <v xml:space="preserve"> </v>
      </c>
      <c r="C359" s="358"/>
      <c r="D359" s="198"/>
    </row>
    <row r="360" spans="1:4" ht="24.75" customHeight="1" x14ac:dyDescent="0.2">
      <c r="A360" s="33">
        <v>156</v>
      </c>
      <c r="B360" s="357" t="str">
        <f>CONCATENATE('Eng A2'!D163," ",'Eng A2'!E163)</f>
        <v xml:space="preserve"> </v>
      </c>
      <c r="C360" s="358"/>
      <c r="D360" s="198"/>
    </row>
    <row r="361" spans="1:4" ht="24.75" customHeight="1" x14ac:dyDescent="0.2">
      <c r="A361" s="33">
        <v>157</v>
      </c>
      <c r="B361" s="357" t="str">
        <f>CONCATENATE('Eng A2'!D164," ",'Eng A2'!E164)</f>
        <v xml:space="preserve"> </v>
      </c>
      <c r="C361" s="358"/>
      <c r="D361" s="198"/>
    </row>
    <row r="362" spans="1:4" ht="24.75" customHeight="1" x14ac:dyDescent="0.2">
      <c r="A362" s="33">
        <v>158</v>
      </c>
      <c r="B362" s="357" t="str">
        <f>CONCATENATE('Eng A2'!D165," ",'Eng A2'!E165)</f>
        <v xml:space="preserve"> </v>
      </c>
      <c r="C362" s="358"/>
      <c r="D362" s="198"/>
    </row>
    <row r="363" spans="1:4" ht="24.75" customHeight="1" x14ac:dyDescent="0.2">
      <c r="A363" s="33">
        <v>159</v>
      </c>
      <c r="B363" s="357" t="str">
        <f>CONCATENATE('Eng A2'!D166," ",'Eng A2'!E166)</f>
        <v xml:space="preserve"> </v>
      </c>
      <c r="C363" s="358"/>
      <c r="D363" s="198"/>
    </row>
    <row r="364" spans="1:4" ht="24.75" customHeight="1" x14ac:dyDescent="0.2">
      <c r="A364" s="33">
        <v>160</v>
      </c>
      <c r="B364" s="357" t="str">
        <f>CONCATENATE('Eng A2'!D167," ",'Eng A2'!E167)</f>
        <v xml:space="preserve"> </v>
      </c>
      <c r="C364" s="358"/>
      <c r="D364" s="198"/>
    </row>
    <row r="365" spans="1:4" ht="24.75" customHeight="1" x14ac:dyDescent="0.2">
      <c r="A365" s="33">
        <v>161</v>
      </c>
      <c r="B365" s="357" t="str">
        <f>CONCATENATE('Eng A2'!D168," ",'Eng A2'!E168)</f>
        <v xml:space="preserve"> </v>
      </c>
      <c r="C365" s="358"/>
      <c r="D365" s="198"/>
    </row>
    <row r="366" spans="1:4" ht="24.75" customHeight="1" x14ac:dyDescent="0.2">
      <c r="A366" s="33">
        <v>162</v>
      </c>
      <c r="B366" s="357" t="str">
        <f>CONCATENATE('Eng A2'!D169," ",'Eng A2'!E169)</f>
        <v xml:space="preserve"> </v>
      </c>
      <c r="C366" s="358"/>
      <c r="D366" s="198"/>
    </row>
    <row r="367" spans="1:4" ht="24.75" customHeight="1" x14ac:dyDescent="0.2">
      <c r="A367" s="33">
        <v>163</v>
      </c>
      <c r="B367" s="357" t="str">
        <f>CONCATENATE('Eng A2'!D170," ",'Eng A2'!E170)</f>
        <v xml:space="preserve"> </v>
      </c>
      <c r="C367" s="358"/>
      <c r="D367" s="198"/>
    </row>
    <row r="368" spans="1:4" ht="24.75" customHeight="1" x14ac:dyDescent="0.2">
      <c r="A368" s="33">
        <v>164</v>
      </c>
      <c r="B368" s="357" t="str">
        <f>CONCATENATE('Eng A2'!D171," ",'Eng A2'!E171)</f>
        <v xml:space="preserve"> </v>
      </c>
      <c r="C368" s="358"/>
      <c r="D368" s="198"/>
    </row>
    <row r="369" spans="1:4" ht="24.75" customHeight="1" x14ac:dyDescent="0.2">
      <c r="A369" s="33">
        <v>165</v>
      </c>
      <c r="B369" s="357" t="str">
        <f>CONCATENATE('Eng A2'!D172," ",'Eng A2'!E172)</f>
        <v xml:space="preserve"> </v>
      </c>
      <c r="C369" s="358"/>
      <c r="D369" s="198"/>
    </row>
    <row r="370" spans="1:4" ht="24.75" customHeight="1" x14ac:dyDescent="0.2">
      <c r="A370" s="33">
        <v>166</v>
      </c>
      <c r="B370" s="357" t="str">
        <f>CONCATENATE('Eng A2'!D173," ",'Eng A2'!E173)</f>
        <v xml:space="preserve"> </v>
      </c>
      <c r="C370" s="358"/>
      <c r="D370" s="198"/>
    </row>
    <row r="371" spans="1:4" ht="24.75" customHeight="1" x14ac:dyDescent="0.2">
      <c r="A371" s="33">
        <v>167</v>
      </c>
      <c r="B371" s="357" t="str">
        <f>CONCATENATE('Eng A2'!D174," ",'Eng A2'!E174)</f>
        <v xml:space="preserve"> </v>
      </c>
      <c r="C371" s="358"/>
      <c r="D371" s="198"/>
    </row>
    <row r="372" spans="1:4" ht="24.75" customHeight="1" x14ac:dyDescent="0.2">
      <c r="A372" s="33">
        <v>168</v>
      </c>
      <c r="B372" s="357" t="str">
        <f>CONCATENATE('Eng A2'!D175," ",'Eng A2'!E175)</f>
        <v xml:space="preserve"> </v>
      </c>
      <c r="C372" s="358"/>
      <c r="D372" s="198"/>
    </row>
    <row r="373" spans="1:4" ht="24.75" customHeight="1" x14ac:dyDescent="0.2">
      <c r="A373" s="33">
        <v>169</v>
      </c>
      <c r="B373" s="357" t="str">
        <f>CONCATENATE('Eng A2'!D176," ",'Eng A2'!E176)</f>
        <v xml:space="preserve"> </v>
      </c>
      <c r="C373" s="358"/>
      <c r="D373" s="198"/>
    </row>
    <row r="374" spans="1:4" ht="24.75" customHeight="1" x14ac:dyDescent="0.2">
      <c r="A374" s="33">
        <v>170</v>
      </c>
      <c r="B374" s="357" t="str">
        <f>CONCATENATE('Eng A2'!D177," ",'Eng A2'!E177)</f>
        <v xml:space="preserve"> </v>
      </c>
      <c r="C374" s="358"/>
      <c r="D374" s="198"/>
    </row>
    <row r="375" spans="1:4" ht="24.75" customHeight="1" x14ac:dyDescent="0.2">
      <c r="A375" s="33">
        <v>171</v>
      </c>
      <c r="B375" s="357" t="str">
        <f>CONCATENATE('Eng A2'!D178," ",'Eng A2'!E178)</f>
        <v xml:space="preserve"> </v>
      </c>
      <c r="C375" s="358"/>
      <c r="D375" s="198"/>
    </row>
    <row r="376" spans="1:4" ht="24.75" customHeight="1" x14ac:dyDescent="0.2">
      <c r="A376" s="33">
        <v>172</v>
      </c>
      <c r="B376" s="357" t="str">
        <f>CONCATENATE('Eng A2'!D179," ",'Eng A2'!E179)</f>
        <v xml:space="preserve"> </v>
      </c>
      <c r="C376" s="358"/>
      <c r="D376" s="198"/>
    </row>
    <row r="377" spans="1:4" ht="24.75" customHeight="1" x14ac:dyDescent="0.2">
      <c r="A377" s="33">
        <v>173</v>
      </c>
      <c r="B377" s="357" t="str">
        <f>CONCATENATE('Eng A2'!D180," ",'Eng A2'!E180)</f>
        <v xml:space="preserve"> </v>
      </c>
      <c r="C377" s="358"/>
      <c r="D377" s="198"/>
    </row>
    <row r="378" spans="1:4" ht="24.75" customHeight="1" x14ac:dyDescent="0.2">
      <c r="A378" s="33">
        <v>174</v>
      </c>
      <c r="B378" s="357" t="str">
        <f>CONCATENATE('Eng A2'!D181," ",'Eng A2'!E181)</f>
        <v xml:space="preserve"> </v>
      </c>
      <c r="C378" s="358"/>
      <c r="D378" s="198"/>
    </row>
    <row r="379" spans="1:4" ht="24.75" customHeight="1" x14ac:dyDescent="0.2">
      <c r="A379" s="33">
        <v>175</v>
      </c>
      <c r="B379" s="357" t="str">
        <f>CONCATENATE('Eng A2'!D182," ",'Eng A2'!E182)</f>
        <v xml:space="preserve"> </v>
      </c>
      <c r="C379" s="358"/>
      <c r="D379" s="198"/>
    </row>
    <row r="380" spans="1:4" ht="24.75" customHeight="1" x14ac:dyDescent="0.2">
      <c r="A380" s="33">
        <v>176</v>
      </c>
      <c r="B380" s="357" t="str">
        <f>CONCATENATE('Eng A2'!D183," ",'Eng A2'!E183)</f>
        <v xml:space="preserve"> </v>
      </c>
      <c r="C380" s="358"/>
      <c r="D380" s="198"/>
    </row>
    <row r="381" spans="1:4" ht="24.75" customHeight="1" x14ac:dyDescent="0.2">
      <c r="A381" s="33">
        <v>177</v>
      </c>
      <c r="B381" s="357" t="str">
        <f>CONCATENATE('Eng A2'!D184," ",'Eng A2'!E184)</f>
        <v xml:space="preserve"> </v>
      </c>
      <c r="C381" s="358"/>
      <c r="D381" s="198"/>
    </row>
    <row r="382" spans="1:4" ht="24.75" customHeight="1" x14ac:dyDescent="0.2">
      <c r="A382" s="33">
        <v>178</v>
      </c>
      <c r="B382" s="357" t="str">
        <f>CONCATENATE('Eng A2'!D185," ",'Eng A2'!E185)</f>
        <v xml:space="preserve"> </v>
      </c>
      <c r="C382" s="358"/>
      <c r="D382" s="198"/>
    </row>
    <row r="383" spans="1:4" ht="24.75" customHeight="1" x14ac:dyDescent="0.2">
      <c r="A383" s="33">
        <v>179</v>
      </c>
      <c r="B383" s="357" t="str">
        <f>CONCATENATE('Eng A2'!D186," ",'Eng A2'!E186)</f>
        <v xml:space="preserve"> </v>
      </c>
      <c r="C383" s="358"/>
      <c r="D383" s="198"/>
    </row>
    <row r="384" spans="1:4" ht="24.75" customHeight="1" x14ac:dyDescent="0.2">
      <c r="A384" s="33">
        <v>180</v>
      </c>
      <c r="B384" s="357" t="str">
        <f>CONCATENATE('Eng A2'!D187," ",'Eng A2'!E187)</f>
        <v xml:space="preserve"> </v>
      </c>
      <c r="C384" s="358"/>
      <c r="D384" s="198"/>
    </row>
    <row r="385" spans="1:4" ht="24.75" customHeight="1" x14ac:dyDescent="0.2">
      <c r="A385" s="33">
        <v>181</v>
      </c>
      <c r="B385" s="357" t="str">
        <f>CONCATENATE('Eng A2'!D188," ",'Eng A2'!E188)</f>
        <v xml:space="preserve"> </v>
      </c>
      <c r="C385" s="358"/>
      <c r="D385" s="198"/>
    </row>
    <row r="386" spans="1:4" ht="24.75" customHeight="1" x14ac:dyDescent="0.2">
      <c r="A386" s="33">
        <v>182</v>
      </c>
      <c r="B386" s="357" t="str">
        <f>CONCATENATE('Eng A2'!D189," ",'Eng A2'!E189)</f>
        <v xml:space="preserve"> </v>
      </c>
      <c r="C386" s="358"/>
      <c r="D386" s="198"/>
    </row>
    <row r="387" spans="1:4" ht="24.75" customHeight="1" x14ac:dyDescent="0.2">
      <c r="A387" s="33">
        <v>183</v>
      </c>
      <c r="B387" s="357" t="str">
        <f>CONCATENATE('Eng A2'!D190," ",'Eng A2'!E190)</f>
        <v xml:space="preserve"> </v>
      </c>
      <c r="C387" s="358"/>
      <c r="D387" s="198"/>
    </row>
    <row r="388" spans="1:4" ht="24.75" customHeight="1" x14ac:dyDescent="0.2">
      <c r="A388" s="33">
        <v>184</v>
      </c>
      <c r="B388" s="357" t="str">
        <f>CONCATENATE('Eng A2'!D191," ",'Eng A2'!E191)</f>
        <v xml:space="preserve"> </v>
      </c>
      <c r="C388" s="358"/>
      <c r="D388" s="198"/>
    </row>
    <row r="389" spans="1:4" ht="24.75" customHeight="1" x14ac:dyDescent="0.2">
      <c r="A389" s="33">
        <v>185</v>
      </c>
      <c r="B389" s="357" t="str">
        <f>CONCATENATE('Eng A2'!D192," ",'Eng A2'!E192)</f>
        <v xml:space="preserve"> </v>
      </c>
      <c r="C389" s="358"/>
      <c r="D389" s="198"/>
    </row>
    <row r="390" spans="1:4" ht="24.75" customHeight="1" x14ac:dyDescent="0.2">
      <c r="A390" s="33">
        <v>186</v>
      </c>
      <c r="B390" s="357" t="str">
        <f>CONCATENATE('Eng A2'!D193," ",'Eng A2'!E193)</f>
        <v xml:space="preserve"> </v>
      </c>
      <c r="C390" s="358"/>
      <c r="D390" s="198"/>
    </row>
    <row r="391" spans="1:4" ht="24.75" customHeight="1" x14ac:dyDescent="0.2">
      <c r="A391" s="33">
        <v>187</v>
      </c>
      <c r="B391" s="357" t="str">
        <f>CONCATENATE('Eng A2'!D194," ",'Eng A2'!E194)</f>
        <v xml:space="preserve"> </v>
      </c>
      <c r="C391" s="358"/>
      <c r="D391" s="198"/>
    </row>
    <row r="392" spans="1:4" ht="24.75" customHeight="1" x14ac:dyDescent="0.2">
      <c r="A392" s="33">
        <v>188</v>
      </c>
      <c r="B392" s="357" t="str">
        <f>CONCATENATE('Eng A2'!D195," ",'Eng A2'!E195)</f>
        <v xml:space="preserve"> </v>
      </c>
      <c r="C392" s="358"/>
      <c r="D392" s="198"/>
    </row>
    <row r="393" spans="1:4" ht="24.75" customHeight="1" x14ac:dyDescent="0.2">
      <c r="A393" s="33">
        <v>189</v>
      </c>
      <c r="B393" s="357" t="str">
        <f>CONCATENATE('Eng A2'!D196," ",'Eng A2'!E196)</f>
        <v xml:space="preserve"> </v>
      </c>
      <c r="C393" s="358"/>
      <c r="D393" s="198"/>
    </row>
    <row r="394" spans="1:4" ht="24.75" customHeight="1" x14ac:dyDescent="0.2">
      <c r="A394" s="33">
        <v>190</v>
      </c>
      <c r="B394" s="357" t="str">
        <f>CONCATENATE('Eng A2'!D197," ",'Eng A2'!E197)</f>
        <v xml:space="preserve"> </v>
      </c>
      <c r="C394" s="358"/>
      <c r="D394" s="198"/>
    </row>
    <row r="395" spans="1:4" ht="24.75" customHeight="1" x14ac:dyDescent="0.2">
      <c r="A395" s="33">
        <v>191</v>
      </c>
      <c r="B395" s="357" t="str">
        <f>CONCATENATE('Eng A2'!D198," ",'Eng A2'!E198)</f>
        <v xml:space="preserve"> </v>
      </c>
      <c r="C395" s="358"/>
      <c r="D395" s="198"/>
    </row>
    <row r="396" spans="1:4" ht="24.75" customHeight="1" x14ac:dyDescent="0.2">
      <c r="A396" s="33">
        <v>192</v>
      </c>
      <c r="B396" s="357" t="str">
        <f>CONCATENATE('Eng A2'!D199," ",'Eng A2'!E199)</f>
        <v xml:space="preserve"> </v>
      </c>
      <c r="C396" s="358"/>
      <c r="D396" s="198"/>
    </row>
    <row r="397" spans="1:4" ht="24.75" customHeight="1" x14ac:dyDescent="0.2">
      <c r="A397" s="33">
        <v>193</v>
      </c>
      <c r="B397" s="357" t="str">
        <f>CONCATENATE('Eng A2'!D200," ",'Eng A2'!E200)</f>
        <v xml:space="preserve"> </v>
      </c>
      <c r="C397" s="358"/>
      <c r="D397" s="198"/>
    </row>
    <row r="398" spans="1:4" ht="24.75" customHeight="1" x14ac:dyDescent="0.2">
      <c r="A398" s="33">
        <v>194</v>
      </c>
      <c r="B398" s="357" t="str">
        <f>CONCATENATE('Eng A2'!D201," ",'Eng A2'!E201)</f>
        <v xml:space="preserve"> </v>
      </c>
      <c r="C398" s="358"/>
      <c r="D398" s="198"/>
    </row>
    <row r="399" spans="1:4" ht="24.75" customHeight="1" x14ac:dyDescent="0.2">
      <c r="A399" s="33">
        <v>195</v>
      </c>
      <c r="B399" s="357" t="str">
        <f>CONCATENATE('Eng A2'!D202," ",'Eng A2'!E202)</f>
        <v xml:space="preserve"> </v>
      </c>
      <c r="C399" s="358"/>
      <c r="D399" s="198"/>
    </row>
    <row r="400" spans="1:4" ht="24.75" customHeight="1" x14ac:dyDescent="0.2">
      <c r="A400" s="33">
        <v>196</v>
      </c>
      <c r="B400" s="357" t="str">
        <f>CONCATENATE('Eng A2'!D203," ",'Eng A2'!E203)</f>
        <v xml:space="preserve"> </v>
      </c>
      <c r="C400" s="358"/>
      <c r="D400" s="198"/>
    </row>
    <row r="401" spans="1:4" ht="24.75" customHeight="1" x14ac:dyDescent="0.2">
      <c r="A401" s="33">
        <v>197</v>
      </c>
      <c r="B401" s="357" t="str">
        <f>CONCATENATE('Eng A2'!D204," ",'Eng A2'!E204)</f>
        <v xml:space="preserve"> </v>
      </c>
      <c r="C401" s="358"/>
      <c r="D401" s="198"/>
    </row>
    <row r="402" spans="1:4" ht="24.75" customHeight="1" x14ac:dyDescent="0.2">
      <c r="A402" s="33">
        <v>198</v>
      </c>
      <c r="B402" s="357" t="str">
        <f>CONCATENATE('Eng A2'!D205," ",'Eng A2'!E205)</f>
        <v xml:space="preserve"> </v>
      </c>
      <c r="C402" s="358"/>
      <c r="D402" s="198"/>
    </row>
    <row r="403" spans="1:4" ht="24.75" customHeight="1" x14ac:dyDescent="0.2">
      <c r="A403" s="33">
        <v>199</v>
      </c>
      <c r="B403" s="357" t="str">
        <f>CONCATENATE('Eng A2'!D206," ",'Eng A2'!E206)</f>
        <v xml:space="preserve"> </v>
      </c>
      <c r="C403" s="358"/>
      <c r="D403" s="198"/>
    </row>
    <row r="404" spans="1:4" ht="24.75" customHeight="1" x14ac:dyDescent="0.2">
      <c r="A404" s="33">
        <v>200</v>
      </c>
      <c r="B404" s="357" t="str">
        <f>CONCATENATE('Eng A2'!D207," ",'Eng A2'!E207)</f>
        <v xml:space="preserve"> </v>
      </c>
      <c r="C404" s="358"/>
      <c r="D404" s="198"/>
    </row>
    <row r="405" spans="1:4" ht="23.25" x14ac:dyDescent="0.2">
      <c r="A405" s="359" t="s">
        <v>3196</v>
      </c>
      <c r="B405" s="360"/>
      <c r="C405" s="360"/>
      <c r="D405" s="360"/>
    </row>
    <row r="407" spans="1:4" ht="24.75" customHeight="1" x14ac:dyDescent="0.2">
      <c r="A407" s="33">
        <v>1</v>
      </c>
      <c r="B407" s="357" t="str">
        <f>CONCATENATE('Eng A3'!D8," ",'Eng A3'!E8)</f>
        <v>LOUVIGNÉ Anthony</v>
      </c>
      <c r="C407" s="358"/>
      <c r="D407" s="198"/>
    </row>
    <row r="408" spans="1:4" ht="24.75" customHeight="1" x14ac:dyDescent="0.2">
      <c r="A408" s="33">
        <v>2</v>
      </c>
      <c r="B408" s="357" t="str">
        <f>CONCATENATE('Eng A3'!D9," ",'Eng A3'!E9)</f>
        <v>GURHEM Christophe</v>
      </c>
      <c r="C408" s="358"/>
      <c r="D408" s="198"/>
    </row>
    <row r="409" spans="1:4" ht="24.75" customHeight="1" x14ac:dyDescent="0.2">
      <c r="A409" s="33">
        <v>3</v>
      </c>
      <c r="B409" s="357" t="str">
        <f>CONCATENATE('Eng A3'!D10," ",'Eng A3'!E10)</f>
        <v>HENIN Alyzée</v>
      </c>
      <c r="C409" s="358"/>
      <c r="D409" s="198"/>
    </row>
    <row r="410" spans="1:4" ht="24.75" customHeight="1" x14ac:dyDescent="0.2">
      <c r="A410" s="33">
        <v>4</v>
      </c>
      <c r="B410" s="357" t="str">
        <f>CONCATENATE('Eng A3'!D11," ",'Eng A3'!E11)</f>
        <v>PAYRAT Patrick</v>
      </c>
      <c r="C410" s="358"/>
      <c r="D410" s="198"/>
    </row>
    <row r="411" spans="1:4" ht="24.75" customHeight="1" x14ac:dyDescent="0.2">
      <c r="A411" s="33">
        <v>5</v>
      </c>
      <c r="B411" s="357" t="str">
        <f>CONCATENATE('Eng A3'!D12," ",'Eng A3'!E12)</f>
        <v>RUSSO Sébastien</v>
      </c>
      <c r="C411" s="358"/>
      <c r="D411" s="198"/>
    </row>
    <row r="412" spans="1:4" ht="24.75" customHeight="1" x14ac:dyDescent="0.2">
      <c r="A412" s="33">
        <v>6</v>
      </c>
      <c r="B412" s="357" t="str">
        <f>CONCATENATE('Eng A3'!D13," ",'Eng A3'!E13)</f>
        <v>GAREL Gilles</v>
      </c>
      <c r="C412" s="358"/>
      <c r="D412" s="198"/>
    </row>
    <row r="413" spans="1:4" ht="24.75" customHeight="1" x14ac:dyDescent="0.2">
      <c r="A413" s="33">
        <v>7</v>
      </c>
      <c r="B413" s="357" t="str">
        <f>CONCATENATE('Eng A3'!D14," ",'Eng A3'!E14)</f>
        <v>THOUMELIN Mickaël</v>
      </c>
      <c r="C413" s="358"/>
      <c r="D413" s="198"/>
    </row>
    <row r="414" spans="1:4" ht="24.75" customHeight="1" x14ac:dyDescent="0.2">
      <c r="A414" s="33">
        <v>8</v>
      </c>
      <c r="B414" s="357" t="str">
        <f>CONCATENATE('Eng A3'!D15," ",'Eng A3'!E15)</f>
        <v>BARTLET Frédéric</v>
      </c>
      <c r="C414" s="358"/>
      <c r="D414" s="198"/>
    </row>
    <row r="415" spans="1:4" ht="24.75" customHeight="1" x14ac:dyDescent="0.2">
      <c r="A415" s="33">
        <v>9</v>
      </c>
      <c r="B415" s="357" t="str">
        <f>CONCATENATE('Eng A3'!D16," ",'Eng A3'!E16)</f>
        <v>BUSATO Thierry</v>
      </c>
      <c r="C415" s="358"/>
      <c r="D415" s="198"/>
    </row>
    <row r="416" spans="1:4" ht="24.75" customHeight="1" x14ac:dyDescent="0.2">
      <c r="A416" s="33">
        <v>10</v>
      </c>
      <c r="B416" s="357" t="str">
        <f>CONCATENATE('Eng A3'!D17," ",'Eng A3'!E17)</f>
        <v>VAN MOORLEGHEM Thibaut</v>
      </c>
      <c r="C416" s="358"/>
      <c r="D416" s="198"/>
    </row>
    <row r="417" spans="1:4" ht="24.75" customHeight="1" x14ac:dyDescent="0.2">
      <c r="A417" s="33">
        <v>11</v>
      </c>
      <c r="B417" s="357" t="str">
        <f>CONCATENATE('Eng A3'!D18," ",'Eng A3'!E18)</f>
        <v>LELU Sylvain</v>
      </c>
      <c r="C417" s="358"/>
      <c r="D417" s="198"/>
    </row>
    <row r="418" spans="1:4" ht="24.75" customHeight="1" x14ac:dyDescent="0.2">
      <c r="A418" s="33">
        <v>12</v>
      </c>
      <c r="B418" s="357" t="str">
        <f>CONCATENATE('Eng A3'!D19," ",'Eng A3'!E19)</f>
        <v>LETOURNEUR Régis</v>
      </c>
      <c r="C418" s="358"/>
      <c r="D418" s="198"/>
    </row>
    <row r="419" spans="1:4" ht="24.75" customHeight="1" x14ac:dyDescent="0.2">
      <c r="A419" s="33">
        <v>13</v>
      </c>
      <c r="B419" s="357" t="str">
        <f>CONCATENATE('Eng A3'!D20," ",'Eng A3'!E20)</f>
        <v>MORVAN Eric</v>
      </c>
      <c r="C419" s="358"/>
      <c r="D419" s="198"/>
    </row>
    <row r="420" spans="1:4" ht="24.75" customHeight="1" x14ac:dyDescent="0.2">
      <c r="A420" s="33">
        <v>14</v>
      </c>
      <c r="B420" s="357" t="str">
        <f>CONCATENATE('Eng A3'!D21," ",'Eng A3'!E21)</f>
        <v>ACHACHE Farid</v>
      </c>
      <c r="C420" s="358"/>
      <c r="D420" s="198"/>
    </row>
    <row r="421" spans="1:4" ht="24.75" customHeight="1" x14ac:dyDescent="0.2">
      <c r="A421" s="33">
        <v>15</v>
      </c>
      <c r="B421" s="357" t="str">
        <f>CONCATENATE('Eng A3'!D22," ",'Eng A3'!E22)</f>
        <v>HOFFMANN Gilles</v>
      </c>
      <c r="C421" s="358"/>
      <c r="D421" s="198"/>
    </row>
    <row r="422" spans="1:4" ht="24.75" customHeight="1" x14ac:dyDescent="0.2">
      <c r="A422" s="33">
        <v>16</v>
      </c>
      <c r="B422" s="357" t="str">
        <f>CONCATENATE('Eng A3'!D23," ",'Eng A3'!E23)</f>
        <v>HUBERT René</v>
      </c>
      <c r="C422" s="358"/>
      <c r="D422" s="198"/>
    </row>
    <row r="423" spans="1:4" ht="24.75" customHeight="1" x14ac:dyDescent="0.2">
      <c r="A423" s="33">
        <v>17</v>
      </c>
      <c r="B423" s="357" t="str">
        <f>CONCATENATE('Eng A3'!D24," ",'Eng A3'!E24)</f>
        <v>LEMA Frédéric</v>
      </c>
      <c r="C423" s="358"/>
      <c r="D423" s="198"/>
    </row>
    <row r="424" spans="1:4" ht="24.75" customHeight="1" x14ac:dyDescent="0.2">
      <c r="A424" s="33">
        <v>18</v>
      </c>
      <c r="B424" s="357" t="str">
        <f>CONCATENATE('Eng A3'!D25," ",'Eng A3'!E25)</f>
        <v>CAMBRAYE Michel</v>
      </c>
      <c r="C424" s="358"/>
      <c r="D424" s="198"/>
    </row>
    <row r="425" spans="1:4" ht="24.75" customHeight="1" x14ac:dyDescent="0.2">
      <c r="A425" s="33">
        <v>19</v>
      </c>
      <c r="B425" s="357" t="str">
        <f>CONCATENATE('Eng A3'!D26," ",'Eng A3'!E26)</f>
        <v>COSTANTINI Pascal</v>
      </c>
      <c r="C425" s="358"/>
      <c r="D425" s="198"/>
    </row>
    <row r="426" spans="1:4" ht="24.75" customHeight="1" x14ac:dyDescent="0.2">
      <c r="A426" s="33">
        <v>20</v>
      </c>
      <c r="B426" s="357" t="str">
        <f>CONCATENATE('Eng A3'!D27," ",'Eng A3'!E27)</f>
        <v>BOURGEOIS Florian</v>
      </c>
      <c r="C426" s="358"/>
      <c r="D426" s="198"/>
    </row>
    <row r="427" spans="1:4" ht="24.75" customHeight="1" x14ac:dyDescent="0.2">
      <c r="A427" s="33">
        <v>21</v>
      </c>
      <c r="B427" s="357" t="str">
        <f>CONCATENATE('Eng A3'!D28," ",'Eng A3'!E28)</f>
        <v>CIVALLERO José</v>
      </c>
      <c r="C427" s="358"/>
      <c r="D427" s="198"/>
    </row>
    <row r="428" spans="1:4" ht="24.75" customHeight="1" x14ac:dyDescent="0.2">
      <c r="A428" s="33">
        <v>22</v>
      </c>
      <c r="B428" s="357" t="str">
        <f>CONCATENATE('Eng A3'!D29," ",'Eng A3'!E29)</f>
        <v>MELCHIOR Loïc</v>
      </c>
      <c r="C428" s="358"/>
      <c r="D428" s="198"/>
    </row>
    <row r="429" spans="1:4" ht="24.75" customHeight="1" x14ac:dyDescent="0.2">
      <c r="A429" s="33">
        <v>23</v>
      </c>
      <c r="B429" s="357" t="str">
        <f>CONCATENATE('Eng A3'!D30," ",'Eng A3'!E30)</f>
        <v>RIVIERE Thibaut</v>
      </c>
      <c r="C429" s="358"/>
      <c r="D429" s="198"/>
    </row>
    <row r="430" spans="1:4" ht="24.75" customHeight="1" x14ac:dyDescent="0.2">
      <c r="A430" s="33">
        <v>24</v>
      </c>
      <c r="B430" s="357" t="str">
        <f>CONCATENATE('Eng A3'!D31," ",'Eng A3'!E31)</f>
        <v>LACAINE Franck</v>
      </c>
      <c r="C430" s="358"/>
      <c r="D430" s="198"/>
    </row>
    <row r="431" spans="1:4" ht="24.75" customHeight="1" x14ac:dyDescent="0.2">
      <c r="A431" s="33">
        <v>25</v>
      </c>
      <c r="B431" s="357" t="str">
        <f>CONCATENATE('Eng A3'!D32," ",'Eng A3'!E32)</f>
        <v>THIAM El Hadji Malick</v>
      </c>
      <c r="C431" s="358"/>
      <c r="D431" s="198"/>
    </row>
    <row r="432" spans="1:4" ht="24.75" customHeight="1" x14ac:dyDescent="0.2">
      <c r="A432" s="33">
        <v>26</v>
      </c>
      <c r="B432" s="357" t="str">
        <f>CONCATENATE('Eng A3'!D33," ",'Eng A3'!E33)</f>
        <v>UHL Jérôme</v>
      </c>
      <c r="C432" s="358"/>
      <c r="D432" s="198"/>
    </row>
    <row r="433" spans="1:4" ht="24.75" customHeight="1" x14ac:dyDescent="0.2">
      <c r="A433" s="33">
        <v>27</v>
      </c>
      <c r="B433" s="357" t="str">
        <f>CONCATENATE('Eng A3'!D34," ",'Eng A3'!E34)</f>
        <v>MEZZATESTA Dominique</v>
      </c>
      <c r="C433" s="358"/>
      <c r="D433" s="198"/>
    </row>
    <row r="434" spans="1:4" ht="24.75" customHeight="1" x14ac:dyDescent="0.2">
      <c r="A434" s="33">
        <v>28</v>
      </c>
      <c r="B434" s="357" t="str">
        <f>CONCATENATE('Eng A3'!D35," ",'Eng A3'!E35)</f>
        <v>PROVOST Romuald</v>
      </c>
      <c r="C434" s="358"/>
      <c r="D434" s="198"/>
    </row>
    <row r="435" spans="1:4" ht="24.75" customHeight="1" x14ac:dyDescent="0.2">
      <c r="A435" s="33">
        <v>29</v>
      </c>
      <c r="B435" s="357" t="str">
        <f>CONCATENATE('Eng A3'!D36," ",'Eng A3'!E36)</f>
        <v xml:space="preserve"> </v>
      </c>
      <c r="C435" s="358"/>
      <c r="D435" s="198"/>
    </row>
    <row r="436" spans="1:4" ht="24.75" customHeight="1" x14ac:dyDescent="0.2">
      <c r="A436" s="33">
        <v>30</v>
      </c>
      <c r="B436" s="357" t="str">
        <f>CONCATENATE('Eng A3'!D37," ",'Eng A3'!E37)</f>
        <v xml:space="preserve"> </v>
      </c>
      <c r="C436" s="358"/>
      <c r="D436" s="198"/>
    </row>
    <row r="437" spans="1:4" ht="24.75" customHeight="1" x14ac:dyDescent="0.2">
      <c r="A437" s="33">
        <v>31</v>
      </c>
      <c r="B437" s="357" t="str">
        <f>CONCATENATE('Eng A3'!D38," ",'Eng A3'!E38)</f>
        <v xml:space="preserve"> </v>
      </c>
      <c r="C437" s="358"/>
      <c r="D437" s="198"/>
    </row>
    <row r="438" spans="1:4" ht="24.75" customHeight="1" x14ac:dyDescent="0.2">
      <c r="A438" s="33">
        <v>32</v>
      </c>
      <c r="B438" s="357" t="str">
        <f>CONCATENATE('Eng A3'!D39," ",'Eng A3'!E39)</f>
        <v xml:space="preserve"> </v>
      </c>
      <c r="C438" s="358"/>
      <c r="D438" s="198"/>
    </row>
    <row r="439" spans="1:4" ht="24.75" customHeight="1" x14ac:dyDescent="0.2">
      <c r="A439" s="33">
        <v>33</v>
      </c>
      <c r="B439" s="357" t="str">
        <f>CONCATENATE('Eng A3'!D40," ",'Eng A3'!E40)</f>
        <v xml:space="preserve"> </v>
      </c>
      <c r="C439" s="358"/>
      <c r="D439" s="198"/>
    </row>
    <row r="440" spans="1:4" ht="24.75" customHeight="1" x14ac:dyDescent="0.2">
      <c r="A440" s="33">
        <v>34</v>
      </c>
      <c r="B440" s="357" t="str">
        <f>CONCATENATE('Eng A3'!D41," ",'Eng A3'!E41)</f>
        <v xml:space="preserve"> </v>
      </c>
      <c r="C440" s="358"/>
      <c r="D440" s="198"/>
    </row>
    <row r="441" spans="1:4" ht="24.75" customHeight="1" x14ac:dyDescent="0.2">
      <c r="A441" s="33">
        <v>35</v>
      </c>
      <c r="B441" s="357" t="str">
        <f>CONCATENATE('Eng A3'!D42," ",'Eng A3'!E42)</f>
        <v xml:space="preserve"> </v>
      </c>
      <c r="C441" s="358"/>
      <c r="D441" s="198"/>
    </row>
    <row r="442" spans="1:4" ht="24.75" customHeight="1" x14ac:dyDescent="0.2">
      <c r="A442" s="33">
        <v>36</v>
      </c>
      <c r="B442" s="357" t="str">
        <f>CONCATENATE('Eng A3'!D43," ",'Eng A3'!E43)</f>
        <v xml:space="preserve"> </v>
      </c>
      <c r="C442" s="358"/>
      <c r="D442" s="198"/>
    </row>
    <row r="443" spans="1:4" ht="24.75" customHeight="1" x14ac:dyDescent="0.2">
      <c r="A443" s="33">
        <v>37</v>
      </c>
      <c r="B443" s="357" t="str">
        <f>CONCATENATE('Eng A3'!D44," ",'Eng A3'!E44)</f>
        <v xml:space="preserve"> </v>
      </c>
      <c r="C443" s="358"/>
      <c r="D443" s="198"/>
    </row>
    <row r="444" spans="1:4" ht="24.75" customHeight="1" x14ac:dyDescent="0.2">
      <c r="A444" s="33">
        <v>38</v>
      </c>
      <c r="B444" s="357" t="str">
        <f>CONCATENATE('Eng A3'!D45," ",'Eng A3'!E45)</f>
        <v xml:space="preserve"> </v>
      </c>
      <c r="C444" s="358"/>
      <c r="D444" s="198"/>
    </row>
    <row r="445" spans="1:4" ht="24.75" customHeight="1" x14ac:dyDescent="0.2">
      <c r="A445" s="33">
        <v>39</v>
      </c>
      <c r="B445" s="357" t="str">
        <f>CONCATENATE('Eng A3'!D46," ",'Eng A3'!E46)</f>
        <v xml:space="preserve"> </v>
      </c>
      <c r="C445" s="358"/>
      <c r="D445" s="198"/>
    </row>
    <row r="446" spans="1:4" ht="24.75" customHeight="1" x14ac:dyDescent="0.2">
      <c r="A446" s="33">
        <v>40</v>
      </c>
      <c r="B446" s="357" t="str">
        <f>CONCATENATE('Eng A3'!D47," ",'Eng A3'!E47)</f>
        <v xml:space="preserve"> </v>
      </c>
      <c r="C446" s="358"/>
      <c r="D446" s="198"/>
    </row>
    <row r="447" spans="1:4" ht="24.75" customHeight="1" x14ac:dyDescent="0.2">
      <c r="A447" s="33">
        <v>41</v>
      </c>
      <c r="B447" s="357" t="str">
        <f>CONCATENATE('Eng A3'!D48," ",'Eng A3'!E48)</f>
        <v xml:space="preserve"> </v>
      </c>
      <c r="C447" s="358"/>
      <c r="D447" s="198"/>
    </row>
    <row r="448" spans="1:4" ht="24.75" customHeight="1" x14ac:dyDescent="0.2">
      <c r="A448" s="33">
        <v>42</v>
      </c>
      <c r="B448" s="357" t="str">
        <f>CONCATENATE('Eng A3'!D49," ",'Eng A3'!E49)</f>
        <v xml:space="preserve"> </v>
      </c>
      <c r="C448" s="358"/>
      <c r="D448" s="198"/>
    </row>
    <row r="449" spans="1:4" ht="24.75" customHeight="1" x14ac:dyDescent="0.2">
      <c r="A449" s="33">
        <v>43</v>
      </c>
      <c r="B449" s="357" t="str">
        <f>CONCATENATE('Eng A3'!D50," ",'Eng A3'!E50)</f>
        <v xml:space="preserve"> </v>
      </c>
      <c r="C449" s="358"/>
      <c r="D449" s="198"/>
    </row>
    <row r="450" spans="1:4" ht="24.75" customHeight="1" x14ac:dyDescent="0.2">
      <c r="A450" s="33">
        <v>44</v>
      </c>
      <c r="B450" s="357" t="str">
        <f>CONCATENATE('Eng A3'!D51," ",'Eng A3'!E51)</f>
        <v xml:space="preserve"> </v>
      </c>
      <c r="C450" s="358"/>
      <c r="D450" s="198"/>
    </row>
    <row r="451" spans="1:4" ht="24.75" customHeight="1" x14ac:dyDescent="0.2">
      <c r="A451" s="33">
        <v>45</v>
      </c>
      <c r="B451" s="357" t="str">
        <f>CONCATENATE('Eng A3'!D52," ",'Eng A3'!E52)</f>
        <v xml:space="preserve"> </v>
      </c>
      <c r="C451" s="358"/>
      <c r="D451" s="198"/>
    </row>
    <row r="452" spans="1:4" ht="24.75" customHeight="1" x14ac:dyDescent="0.2">
      <c r="A452" s="33">
        <v>46</v>
      </c>
      <c r="B452" s="357" t="str">
        <f>CONCATENATE('Eng A3'!D53," ",'Eng A3'!E53)</f>
        <v xml:space="preserve"> </v>
      </c>
      <c r="C452" s="358"/>
      <c r="D452" s="198"/>
    </row>
    <row r="453" spans="1:4" ht="24.75" customHeight="1" x14ac:dyDescent="0.2">
      <c r="A453" s="33">
        <v>47</v>
      </c>
      <c r="B453" s="357" t="str">
        <f>CONCATENATE('Eng A3'!D54," ",'Eng A3'!E54)</f>
        <v xml:space="preserve"> </v>
      </c>
      <c r="C453" s="358"/>
      <c r="D453" s="198"/>
    </row>
    <row r="454" spans="1:4" ht="24.75" customHeight="1" x14ac:dyDescent="0.2">
      <c r="A454" s="33">
        <v>48</v>
      </c>
      <c r="B454" s="357" t="str">
        <f>CONCATENATE('Eng A3'!D55," ",'Eng A3'!E55)</f>
        <v xml:space="preserve"> </v>
      </c>
      <c r="C454" s="358"/>
      <c r="D454" s="198"/>
    </row>
    <row r="455" spans="1:4" ht="24.75" customHeight="1" x14ac:dyDescent="0.2">
      <c r="A455" s="33">
        <v>49</v>
      </c>
      <c r="B455" s="357" t="str">
        <f>CONCATENATE('Eng A3'!D56," ",'Eng A3'!E56)</f>
        <v xml:space="preserve"> </v>
      </c>
      <c r="C455" s="358"/>
      <c r="D455" s="198"/>
    </row>
    <row r="456" spans="1:4" ht="24.75" customHeight="1" x14ac:dyDescent="0.2">
      <c r="A456" s="33">
        <v>50</v>
      </c>
      <c r="B456" s="357" t="str">
        <f>CONCATENATE('Eng A3'!D57," ",'Eng A3'!E57)</f>
        <v xml:space="preserve"> </v>
      </c>
      <c r="C456" s="358"/>
      <c r="D456" s="198"/>
    </row>
    <row r="457" spans="1:4" ht="24.75" customHeight="1" x14ac:dyDescent="0.2">
      <c r="A457" s="33">
        <v>51</v>
      </c>
      <c r="B457" s="357" t="str">
        <f>CONCATENATE('Eng A3'!D58," ",'Eng A3'!E58)</f>
        <v xml:space="preserve"> </v>
      </c>
      <c r="C457" s="358"/>
      <c r="D457" s="198"/>
    </row>
    <row r="458" spans="1:4" ht="24.75" customHeight="1" x14ac:dyDescent="0.2">
      <c r="A458" s="33">
        <v>52</v>
      </c>
      <c r="B458" s="357" t="str">
        <f>CONCATENATE('Eng A3'!D59," ",'Eng A3'!E59)</f>
        <v xml:space="preserve"> </v>
      </c>
      <c r="C458" s="358"/>
      <c r="D458" s="198"/>
    </row>
    <row r="459" spans="1:4" ht="24.75" customHeight="1" x14ac:dyDescent="0.2">
      <c r="A459" s="33">
        <v>53</v>
      </c>
      <c r="B459" s="357" t="str">
        <f>CONCATENATE('Eng A3'!D60," ",'Eng A3'!E60)</f>
        <v xml:space="preserve"> </v>
      </c>
      <c r="C459" s="358"/>
      <c r="D459" s="198"/>
    </row>
    <row r="460" spans="1:4" ht="24.75" customHeight="1" x14ac:dyDescent="0.2">
      <c r="A460" s="33">
        <v>54</v>
      </c>
      <c r="B460" s="357" t="str">
        <f>CONCATENATE('Eng A3'!D61," ",'Eng A3'!E61)</f>
        <v xml:space="preserve"> </v>
      </c>
      <c r="C460" s="358"/>
      <c r="D460" s="198"/>
    </row>
    <row r="461" spans="1:4" ht="24.75" customHeight="1" x14ac:dyDescent="0.2">
      <c r="A461" s="33">
        <v>55</v>
      </c>
      <c r="B461" s="357" t="str">
        <f>CONCATENATE('Eng A3'!D62," ",'Eng A3'!E62)</f>
        <v xml:space="preserve"> </v>
      </c>
      <c r="C461" s="358"/>
      <c r="D461" s="198"/>
    </row>
    <row r="462" spans="1:4" ht="24.75" customHeight="1" x14ac:dyDescent="0.2">
      <c r="A462" s="33">
        <v>56</v>
      </c>
      <c r="B462" s="357" t="str">
        <f>CONCATENATE('Eng A3'!D63," ",'Eng A3'!E63)</f>
        <v xml:space="preserve"> </v>
      </c>
      <c r="C462" s="358"/>
      <c r="D462" s="198"/>
    </row>
    <row r="463" spans="1:4" ht="24.75" customHeight="1" x14ac:dyDescent="0.2">
      <c r="A463" s="33">
        <v>57</v>
      </c>
      <c r="B463" s="357" t="str">
        <f>CONCATENATE('Eng A3'!D64," ",'Eng A3'!E64)</f>
        <v xml:space="preserve"> </v>
      </c>
      <c r="C463" s="358"/>
      <c r="D463" s="198"/>
    </row>
    <row r="464" spans="1:4" ht="24.75" customHeight="1" x14ac:dyDescent="0.2">
      <c r="A464" s="33">
        <v>58</v>
      </c>
      <c r="B464" s="357" t="str">
        <f>CONCATENATE('Eng A3'!D65," ",'Eng A3'!E65)</f>
        <v xml:space="preserve"> </v>
      </c>
      <c r="C464" s="358"/>
      <c r="D464" s="198"/>
    </row>
    <row r="465" spans="1:4" ht="24.75" customHeight="1" x14ac:dyDescent="0.2">
      <c r="A465" s="33">
        <v>59</v>
      </c>
      <c r="B465" s="357" t="str">
        <f>CONCATENATE('Eng A3'!D66," ",'Eng A3'!E66)</f>
        <v xml:space="preserve"> </v>
      </c>
      <c r="C465" s="358"/>
      <c r="D465" s="198"/>
    </row>
    <row r="466" spans="1:4" ht="24.75" customHeight="1" x14ac:dyDescent="0.2">
      <c r="A466" s="33">
        <v>60</v>
      </c>
      <c r="B466" s="357" t="str">
        <f>CONCATENATE('Eng A3'!D67," ",'Eng A3'!E67)</f>
        <v xml:space="preserve"> </v>
      </c>
      <c r="C466" s="358"/>
      <c r="D466" s="198"/>
    </row>
    <row r="467" spans="1:4" ht="24.75" customHeight="1" x14ac:dyDescent="0.2">
      <c r="A467" s="33">
        <v>61</v>
      </c>
      <c r="B467" s="357" t="str">
        <f>CONCATENATE('Eng A3'!D68," ",'Eng A3'!E68)</f>
        <v xml:space="preserve"> </v>
      </c>
      <c r="C467" s="358"/>
      <c r="D467" s="198"/>
    </row>
    <row r="468" spans="1:4" ht="24.75" customHeight="1" x14ac:dyDescent="0.2">
      <c r="A468" s="33">
        <v>62</v>
      </c>
      <c r="B468" s="357" t="str">
        <f>CONCATENATE('Eng A3'!D69," ",'Eng A3'!E69)</f>
        <v xml:space="preserve"> </v>
      </c>
      <c r="C468" s="358"/>
      <c r="D468" s="198"/>
    </row>
    <row r="469" spans="1:4" ht="24.75" customHeight="1" x14ac:dyDescent="0.2">
      <c r="A469" s="33">
        <v>63</v>
      </c>
      <c r="B469" s="357" t="str">
        <f>CONCATENATE('Eng A3'!D70," ",'Eng A3'!E70)</f>
        <v xml:space="preserve"> </v>
      </c>
      <c r="C469" s="358"/>
      <c r="D469" s="198"/>
    </row>
    <row r="470" spans="1:4" ht="24.75" customHeight="1" x14ac:dyDescent="0.2">
      <c r="A470" s="33">
        <v>64</v>
      </c>
      <c r="B470" s="357" t="str">
        <f>CONCATENATE('Eng A3'!D71," ",'Eng A3'!E71)</f>
        <v xml:space="preserve"> </v>
      </c>
      <c r="C470" s="358"/>
      <c r="D470" s="198"/>
    </row>
    <row r="471" spans="1:4" ht="24.75" customHeight="1" x14ac:dyDescent="0.2">
      <c r="A471" s="33">
        <v>65</v>
      </c>
      <c r="B471" s="357" t="str">
        <f>CONCATENATE('Eng A3'!D72," ",'Eng A3'!E72)</f>
        <v xml:space="preserve"> </v>
      </c>
      <c r="C471" s="358"/>
      <c r="D471" s="198"/>
    </row>
    <row r="472" spans="1:4" ht="24.75" customHeight="1" x14ac:dyDescent="0.2">
      <c r="A472" s="33">
        <v>66</v>
      </c>
      <c r="B472" s="357" t="str">
        <f>CONCATENATE('Eng A3'!D73," ",'Eng A3'!E73)</f>
        <v xml:space="preserve"> </v>
      </c>
      <c r="C472" s="358"/>
      <c r="D472" s="198"/>
    </row>
    <row r="473" spans="1:4" ht="24.75" customHeight="1" x14ac:dyDescent="0.2">
      <c r="A473" s="33">
        <v>67</v>
      </c>
      <c r="B473" s="357" t="str">
        <f>CONCATENATE('Eng A3'!D74," ",'Eng A3'!E74)</f>
        <v xml:space="preserve"> </v>
      </c>
      <c r="C473" s="358"/>
      <c r="D473" s="198"/>
    </row>
    <row r="474" spans="1:4" ht="24.75" customHeight="1" x14ac:dyDescent="0.2">
      <c r="A474" s="33">
        <v>68</v>
      </c>
      <c r="B474" s="357" t="str">
        <f>CONCATENATE('Eng A3'!D75," ",'Eng A3'!E75)</f>
        <v xml:space="preserve"> </v>
      </c>
      <c r="C474" s="358"/>
      <c r="D474" s="198"/>
    </row>
    <row r="475" spans="1:4" ht="24.75" customHeight="1" x14ac:dyDescent="0.2">
      <c r="A475" s="33">
        <v>69</v>
      </c>
      <c r="B475" s="357" t="str">
        <f>CONCATENATE('Eng A3'!D76," ",'Eng A3'!E76)</f>
        <v xml:space="preserve"> </v>
      </c>
      <c r="C475" s="358"/>
      <c r="D475" s="198"/>
    </row>
    <row r="476" spans="1:4" ht="24.75" customHeight="1" x14ac:dyDescent="0.2">
      <c r="A476" s="33">
        <v>70</v>
      </c>
      <c r="B476" s="357" t="str">
        <f>CONCATENATE('Eng A3'!D77," ",'Eng A3'!E77)</f>
        <v xml:space="preserve"> </v>
      </c>
      <c r="C476" s="358"/>
      <c r="D476" s="198"/>
    </row>
    <row r="477" spans="1:4" ht="24.75" customHeight="1" x14ac:dyDescent="0.2">
      <c r="A477" s="33">
        <v>71</v>
      </c>
      <c r="B477" s="357" t="str">
        <f>CONCATENATE('Eng A3'!D78," ",'Eng A3'!E78)</f>
        <v xml:space="preserve"> </v>
      </c>
      <c r="C477" s="358"/>
      <c r="D477" s="198"/>
    </row>
    <row r="478" spans="1:4" ht="24.75" customHeight="1" x14ac:dyDescent="0.2">
      <c r="A478" s="33">
        <v>72</v>
      </c>
      <c r="B478" s="357" t="str">
        <f>CONCATENATE('Eng A3'!D79," ",'Eng A3'!E79)</f>
        <v xml:space="preserve"> </v>
      </c>
      <c r="C478" s="358"/>
      <c r="D478" s="198"/>
    </row>
    <row r="479" spans="1:4" ht="24.75" customHeight="1" x14ac:dyDescent="0.2">
      <c r="A479" s="33">
        <v>73</v>
      </c>
      <c r="B479" s="357" t="str">
        <f>CONCATENATE('Eng A3'!D80," ",'Eng A3'!E80)</f>
        <v xml:space="preserve"> </v>
      </c>
      <c r="C479" s="358"/>
      <c r="D479" s="198"/>
    </row>
    <row r="480" spans="1:4" ht="24.75" customHeight="1" x14ac:dyDescent="0.2">
      <c r="A480" s="33">
        <v>74</v>
      </c>
      <c r="B480" s="357" t="str">
        <f>CONCATENATE('Eng A3'!D81," ",'Eng A3'!E81)</f>
        <v xml:space="preserve"> </v>
      </c>
      <c r="C480" s="358"/>
      <c r="D480" s="198"/>
    </row>
    <row r="481" spans="1:4" ht="24.75" customHeight="1" x14ac:dyDescent="0.2">
      <c r="A481" s="33">
        <v>75</v>
      </c>
      <c r="B481" s="357" t="str">
        <f>CONCATENATE('Eng A3'!D82," ",'Eng A3'!E82)</f>
        <v xml:space="preserve"> </v>
      </c>
      <c r="C481" s="358"/>
      <c r="D481" s="198"/>
    </row>
    <row r="482" spans="1:4" ht="24.75" customHeight="1" x14ac:dyDescent="0.2">
      <c r="A482" s="33">
        <v>76</v>
      </c>
      <c r="B482" s="357" t="str">
        <f>CONCATENATE('Eng A3'!D83," ",'Eng A3'!E83)</f>
        <v xml:space="preserve"> </v>
      </c>
      <c r="C482" s="358"/>
      <c r="D482" s="198"/>
    </row>
    <row r="483" spans="1:4" ht="24.75" customHeight="1" x14ac:dyDescent="0.2">
      <c r="A483" s="33">
        <v>77</v>
      </c>
      <c r="B483" s="357" t="str">
        <f>CONCATENATE('Eng A3'!D84," ",'Eng A3'!E84)</f>
        <v xml:space="preserve"> </v>
      </c>
      <c r="C483" s="358"/>
      <c r="D483" s="198"/>
    </row>
    <row r="484" spans="1:4" ht="24.75" customHeight="1" x14ac:dyDescent="0.2">
      <c r="A484" s="33">
        <v>78</v>
      </c>
      <c r="B484" s="357" t="str">
        <f>CONCATENATE('Eng A3'!D85," ",'Eng A3'!E85)</f>
        <v xml:space="preserve"> </v>
      </c>
      <c r="C484" s="358"/>
      <c r="D484" s="198"/>
    </row>
    <row r="485" spans="1:4" ht="24.75" customHeight="1" x14ac:dyDescent="0.2">
      <c r="A485" s="33">
        <v>79</v>
      </c>
      <c r="B485" s="357" t="str">
        <f>CONCATENATE('Eng A3'!D86," ",'Eng A3'!E86)</f>
        <v xml:space="preserve"> </v>
      </c>
      <c r="C485" s="358"/>
      <c r="D485" s="198"/>
    </row>
    <row r="486" spans="1:4" ht="24.75" customHeight="1" x14ac:dyDescent="0.2">
      <c r="A486" s="33">
        <v>80</v>
      </c>
      <c r="B486" s="357" t="str">
        <f>CONCATENATE('Eng A3'!D87," ",'Eng A3'!E87)</f>
        <v xml:space="preserve"> </v>
      </c>
      <c r="C486" s="358"/>
      <c r="D486" s="198"/>
    </row>
    <row r="487" spans="1:4" ht="24.75" customHeight="1" x14ac:dyDescent="0.2">
      <c r="A487" s="33">
        <v>81</v>
      </c>
      <c r="B487" s="357" t="str">
        <f>CONCATENATE('Eng A3'!D88," ",'Eng A3'!E88)</f>
        <v xml:space="preserve"> </v>
      </c>
      <c r="C487" s="358"/>
      <c r="D487" s="198"/>
    </row>
    <row r="488" spans="1:4" ht="24.75" customHeight="1" x14ac:dyDescent="0.2">
      <c r="A488" s="33">
        <v>82</v>
      </c>
      <c r="B488" s="357" t="str">
        <f>CONCATENATE('Eng A3'!D89," ",'Eng A3'!E89)</f>
        <v xml:space="preserve"> </v>
      </c>
      <c r="C488" s="358"/>
      <c r="D488" s="198"/>
    </row>
    <row r="489" spans="1:4" ht="24.75" customHeight="1" x14ac:dyDescent="0.2">
      <c r="A489" s="33">
        <v>83</v>
      </c>
      <c r="B489" s="357" t="str">
        <f>CONCATENATE('Eng A3'!D90," ",'Eng A3'!E90)</f>
        <v xml:space="preserve"> </v>
      </c>
      <c r="C489" s="358"/>
      <c r="D489" s="198"/>
    </row>
    <row r="490" spans="1:4" ht="24.75" customHeight="1" x14ac:dyDescent="0.2">
      <c r="A490" s="33">
        <v>84</v>
      </c>
      <c r="B490" s="357" t="str">
        <f>CONCATENATE('Eng A3'!D91," ",'Eng A3'!E91)</f>
        <v xml:space="preserve"> </v>
      </c>
      <c r="C490" s="358"/>
      <c r="D490" s="198"/>
    </row>
    <row r="491" spans="1:4" ht="24.75" customHeight="1" x14ac:dyDescent="0.2">
      <c r="A491" s="33">
        <v>85</v>
      </c>
      <c r="B491" s="357" t="str">
        <f>CONCATENATE('Eng A3'!D92," ",'Eng A3'!E92)</f>
        <v xml:space="preserve"> </v>
      </c>
      <c r="C491" s="358"/>
      <c r="D491" s="198"/>
    </row>
    <row r="492" spans="1:4" ht="24.75" customHeight="1" x14ac:dyDescent="0.2">
      <c r="A492" s="33">
        <v>86</v>
      </c>
      <c r="B492" s="357" t="str">
        <f>CONCATENATE('Eng A3'!D93," ",'Eng A3'!E93)</f>
        <v xml:space="preserve"> </v>
      </c>
      <c r="C492" s="358"/>
      <c r="D492" s="198"/>
    </row>
    <row r="493" spans="1:4" ht="24.75" customHeight="1" x14ac:dyDescent="0.2">
      <c r="A493" s="33">
        <v>87</v>
      </c>
      <c r="B493" s="357" t="str">
        <f>CONCATENATE('Eng A3'!D94," ",'Eng A3'!E94)</f>
        <v xml:space="preserve"> </v>
      </c>
      <c r="C493" s="358"/>
      <c r="D493" s="198"/>
    </row>
    <row r="494" spans="1:4" ht="24.75" customHeight="1" x14ac:dyDescent="0.2">
      <c r="A494" s="33">
        <v>88</v>
      </c>
      <c r="B494" s="357" t="str">
        <f>CONCATENATE('Eng A3'!D95," ",'Eng A3'!E95)</f>
        <v xml:space="preserve"> </v>
      </c>
      <c r="C494" s="358"/>
      <c r="D494" s="198"/>
    </row>
    <row r="495" spans="1:4" ht="24.75" customHeight="1" x14ac:dyDescent="0.2">
      <c r="A495" s="33">
        <v>89</v>
      </c>
      <c r="B495" s="357" t="str">
        <f>CONCATENATE('Eng A3'!D96," ",'Eng A3'!E96)</f>
        <v xml:space="preserve"> </v>
      </c>
      <c r="C495" s="358"/>
      <c r="D495" s="198"/>
    </row>
    <row r="496" spans="1:4" ht="24.75" customHeight="1" x14ac:dyDescent="0.2">
      <c r="A496" s="33">
        <v>90</v>
      </c>
      <c r="B496" s="357" t="str">
        <f>CONCATENATE('Eng A3'!D97," ",'Eng A3'!E97)</f>
        <v xml:space="preserve"> </v>
      </c>
      <c r="C496" s="358"/>
      <c r="D496" s="198"/>
    </row>
    <row r="497" spans="1:4" ht="24.75" customHeight="1" x14ac:dyDescent="0.2">
      <c r="A497" s="33">
        <v>91</v>
      </c>
      <c r="B497" s="357" t="str">
        <f>CONCATENATE('Eng A3'!D98," ",'Eng A3'!E98)</f>
        <v xml:space="preserve"> </v>
      </c>
      <c r="C497" s="358"/>
      <c r="D497" s="198"/>
    </row>
    <row r="498" spans="1:4" ht="24.75" customHeight="1" x14ac:dyDescent="0.2">
      <c r="A498" s="33">
        <v>92</v>
      </c>
      <c r="B498" s="357" t="str">
        <f>CONCATENATE('Eng A3'!D99," ",'Eng A3'!E99)</f>
        <v xml:space="preserve"> </v>
      </c>
      <c r="C498" s="358"/>
      <c r="D498" s="198"/>
    </row>
    <row r="499" spans="1:4" ht="24.75" customHeight="1" x14ac:dyDescent="0.2">
      <c r="A499" s="33">
        <v>93</v>
      </c>
      <c r="B499" s="357" t="str">
        <f>CONCATENATE('Eng A3'!D100," ",'Eng A3'!E100)</f>
        <v xml:space="preserve"> </v>
      </c>
      <c r="C499" s="358"/>
      <c r="D499" s="198"/>
    </row>
    <row r="500" spans="1:4" ht="24.75" customHeight="1" x14ac:dyDescent="0.2">
      <c r="A500" s="33">
        <v>94</v>
      </c>
      <c r="B500" s="357" t="str">
        <f>CONCATENATE('Eng A3'!D101," ",'Eng A3'!E101)</f>
        <v xml:space="preserve"> </v>
      </c>
      <c r="C500" s="358"/>
      <c r="D500" s="198"/>
    </row>
    <row r="501" spans="1:4" ht="24.75" customHeight="1" x14ac:dyDescent="0.2">
      <c r="A501" s="33">
        <v>95</v>
      </c>
      <c r="B501" s="357" t="str">
        <f>CONCATENATE('Eng A3'!D102," ",'Eng A3'!E102)</f>
        <v xml:space="preserve"> </v>
      </c>
      <c r="C501" s="358"/>
      <c r="D501" s="198"/>
    </row>
    <row r="502" spans="1:4" ht="24.75" customHeight="1" x14ac:dyDescent="0.2">
      <c r="A502" s="33">
        <v>96</v>
      </c>
      <c r="B502" s="357" t="str">
        <f>CONCATENATE('Eng A3'!D103," ",'Eng A3'!E103)</f>
        <v xml:space="preserve"> </v>
      </c>
      <c r="C502" s="358"/>
      <c r="D502" s="198"/>
    </row>
    <row r="503" spans="1:4" ht="24.75" customHeight="1" x14ac:dyDescent="0.2">
      <c r="A503" s="33">
        <v>97</v>
      </c>
      <c r="B503" s="357" t="str">
        <f>CONCATENATE('Eng A3'!D104," ",'Eng A3'!E104)</f>
        <v xml:space="preserve"> </v>
      </c>
      <c r="C503" s="358"/>
      <c r="D503" s="198"/>
    </row>
    <row r="504" spans="1:4" ht="24.75" customHeight="1" x14ac:dyDescent="0.2">
      <c r="A504" s="33">
        <v>98</v>
      </c>
      <c r="B504" s="357" t="str">
        <f>CONCATENATE('Eng A3'!D105," ",'Eng A3'!E105)</f>
        <v xml:space="preserve"> </v>
      </c>
      <c r="C504" s="358"/>
      <c r="D504" s="198"/>
    </row>
    <row r="505" spans="1:4" ht="24.75" customHeight="1" x14ac:dyDescent="0.2">
      <c r="A505" s="33">
        <v>99</v>
      </c>
      <c r="B505" s="357" t="str">
        <f>CONCATENATE('Eng A3'!D106," ",'Eng A3'!E106)</f>
        <v xml:space="preserve"> </v>
      </c>
      <c r="C505" s="358"/>
      <c r="D505" s="198"/>
    </row>
    <row r="506" spans="1:4" ht="24.75" customHeight="1" x14ac:dyDescent="0.2">
      <c r="A506" s="33">
        <v>100</v>
      </c>
      <c r="B506" s="357" t="str">
        <f>CONCATENATE('Eng A3'!D107," ",'Eng A3'!E107)</f>
        <v xml:space="preserve"> </v>
      </c>
      <c r="C506" s="358"/>
      <c r="D506" s="198"/>
    </row>
    <row r="507" spans="1:4" ht="24.75" customHeight="1" x14ac:dyDescent="0.2">
      <c r="A507" s="33">
        <v>101</v>
      </c>
      <c r="B507" s="357" t="str">
        <f>CONCATENATE('Eng A3'!D108," ",'Eng A3'!E108)</f>
        <v xml:space="preserve"> </v>
      </c>
      <c r="C507" s="358"/>
      <c r="D507" s="198"/>
    </row>
    <row r="508" spans="1:4" ht="24.75" customHeight="1" x14ac:dyDescent="0.2">
      <c r="A508" s="33">
        <v>102</v>
      </c>
      <c r="B508" s="357" t="str">
        <f>CONCATENATE('Eng A3'!D109," ",'Eng A3'!E109)</f>
        <v xml:space="preserve"> </v>
      </c>
      <c r="C508" s="358"/>
      <c r="D508" s="198"/>
    </row>
    <row r="509" spans="1:4" ht="24.75" customHeight="1" x14ac:dyDescent="0.2">
      <c r="A509" s="33">
        <v>103</v>
      </c>
      <c r="B509" s="357" t="str">
        <f>CONCATENATE('Eng A3'!D110," ",'Eng A3'!E110)</f>
        <v xml:space="preserve"> </v>
      </c>
      <c r="C509" s="358"/>
      <c r="D509" s="198"/>
    </row>
    <row r="510" spans="1:4" ht="24.75" customHeight="1" x14ac:dyDescent="0.2">
      <c r="A510" s="33">
        <v>104</v>
      </c>
      <c r="B510" s="357" t="str">
        <f>CONCATENATE('Eng A3'!D111," ",'Eng A3'!E111)</f>
        <v xml:space="preserve"> </v>
      </c>
      <c r="C510" s="358"/>
      <c r="D510" s="198"/>
    </row>
    <row r="511" spans="1:4" ht="24.75" customHeight="1" x14ac:dyDescent="0.2">
      <c r="A511" s="33">
        <v>105</v>
      </c>
      <c r="B511" s="357" t="str">
        <f>CONCATENATE('Eng A3'!D112," ",'Eng A3'!E112)</f>
        <v xml:space="preserve"> </v>
      </c>
      <c r="C511" s="358"/>
      <c r="D511" s="198"/>
    </row>
    <row r="512" spans="1:4" ht="24.75" customHeight="1" x14ac:dyDescent="0.2">
      <c r="A512" s="33">
        <v>106</v>
      </c>
      <c r="B512" s="357" t="str">
        <f>CONCATENATE('Eng A3'!D113," ",'Eng A3'!E113)</f>
        <v xml:space="preserve"> </v>
      </c>
      <c r="C512" s="358"/>
      <c r="D512" s="198"/>
    </row>
    <row r="513" spans="1:4" ht="24.75" customHeight="1" x14ac:dyDescent="0.2">
      <c r="A513" s="33">
        <v>107</v>
      </c>
      <c r="B513" s="357" t="str">
        <f>CONCATENATE('Eng A3'!D114," ",'Eng A3'!E114)</f>
        <v xml:space="preserve"> </v>
      </c>
      <c r="C513" s="358"/>
      <c r="D513" s="198"/>
    </row>
    <row r="514" spans="1:4" ht="24.75" customHeight="1" x14ac:dyDescent="0.2">
      <c r="A514" s="33">
        <v>108</v>
      </c>
      <c r="B514" s="357" t="str">
        <f>CONCATENATE('Eng A3'!D115," ",'Eng A3'!E115)</f>
        <v xml:space="preserve"> </v>
      </c>
      <c r="C514" s="358"/>
      <c r="D514" s="198"/>
    </row>
    <row r="515" spans="1:4" ht="24.75" customHeight="1" x14ac:dyDescent="0.2">
      <c r="A515" s="33">
        <v>109</v>
      </c>
      <c r="B515" s="357" t="str">
        <f>CONCATENATE('Eng A3'!D116," ",'Eng A3'!E116)</f>
        <v xml:space="preserve"> </v>
      </c>
      <c r="C515" s="358"/>
      <c r="D515" s="198"/>
    </row>
    <row r="516" spans="1:4" ht="24.75" customHeight="1" x14ac:dyDescent="0.2">
      <c r="A516" s="33">
        <v>110</v>
      </c>
      <c r="B516" s="357" t="str">
        <f>CONCATENATE('Eng A3'!D117," ",'Eng A3'!E117)</f>
        <v xml:space="preserve"> </v>
      </c>
      <c r="C516" s="358"/>
      <c r="D516" s="198"/>
    </row>
    <row r="517" spans="1:4" ht="24.75" customHeight="1" x14ac:dyDescent="0.2">
      <c r="A517" s="33">
        <v>111</v>
      </c>
      <c r="B517" s="357" t="str">
        <f>CONCATENATE('Eng A3'!D118," ",'Eng A3'!E118)</f>
        <v xml:space="preserve"> </v>
      </c>
      <c r="C517" s="358"/>
      <c r="D517" s="198"/>
    </row>
    <row r="518" spans="1:4" ht="24.75" customHeight="1" x14ac:dyDescent="0.2">
      <c r="A518" s="33">
        <v>112</v>
      </c>
      <c r="B518" s="357" t="str">
        <f>CONCATENATE('Eng A3'!D119," ",'Eng A3'!E119)</f>
        <v xml:space="preserve"> </v>
      </c>
      <c r="C518" s="358"/>
      <c r="D518" s="198"/>
    </row>
    <row r="519" spans="1:4" ht="24.75" customHeight="1" x14ac:dyDescent="0.2">
      <c r="A519" s="33">
        <v>113</v>
      </c>
      <c r="B519" s="357" t="str">
        <f>CONCATENATE('Eng A3'!D120," ",'Eng A3'!E120)</f>
        <v xml:space="preserve"> </v>
      </c>
      <c r="C519" s="358"/>
      <c r="D519" s="198"/>
    </row>
    <row r="520" spans="1:4" ht="24.75" customHeight="1" x14ac:dyDescent="0.2">
      <c r="A520" s="33">
        <v>114</v>
      </c>
      <c r="B520" s="357" t="str">
        <f>CONCATENATE('Eng A3'!D121," ",'Eng A3'!E121)</f>
        <v xml:space="preserve"> </v>
      </c>
      <c r="C520" s="358"/>
      <c r="D520" s="198"/>
    </row>
    <row r="521" spans="1:4" ht="24.75" customHeight="1" x14ac:dyDescent="0.2">
      <c r="A521" s="33">
        <v>115</v>
      </c>
      <c r="B521" s="357" t="str">
        <f>CONCATENATE('Eng A3'!D122," ",'Eng A3'!E122)</f>
        <v xml:space="preserve"> </v>
      </c>
      <c r="C521" s="358"/>
      <c r="D521" s="198"/>
    </row>
    <row r="522" spans="1:4" ht="24.75" customHeight="1" x14ac:dyDescent="0.2">
      <c r="A522" s="33">
        <v>116</v>
      </c>
      <c r="B522" s="357" t="str">
        <f>CONCATENATE('Eng A3'!D123," ",'Eng A3'!E123)</f>
        <v xml:space="preserve"> </v>
      </c>
      <c r="C522" s="358"/>
      <c r="D522" s="198"/>
    </row>
    <row r="523" spans="1:4" ht="24.75" customHeight="1" x14ac:dyDescent="0.2">
      <c r="A523" s="33">
        <v>117</v>
      </c>
      <c r="B523" s="357" t="str">
        <f>CONCATENATE('Eng A3'!D124," ",'Eng A3'!E124)</f>
        <v xml:space="preserve"> </v>
      </c>
      <c r="C523" s="358"/>
      <c r="D523" s="198"/>
    </row>
    <row r="524" spans="1:4" ht="24.75" customHeight="1" x14ac:dyDescent="0.2">
      <c r="A524" s="33">
        <v>118</v>
      </c>
      <c r="B524" s="357" t="str">
        <f>CONCATENATE('Eng A3'!D125," ",'Eng A3'!E125)</f>
        <v xml:space="preserve"> </v>
      </c>
      <c r="C524" s="358"/>
      <c r="D524" s="198"/>
    </row>
    <row r="525" spans="1:4" ht="24.75" customHeight="1" x14ac:dyDescent="0.2">
      <c r="A525" s="33">
        <v>119</v>
      </c>
      <c r="B525" s="357" t="str">
        <f>CONCATENATE('Eng A3'!D126," ",'Eng A3'!E126)</f>
        <v xml:space="preserve"> </v>
      </c>
      <c r="C525" s="358"/>
      <c r="D525" s="198"/>
    </row>
    <row r="526" spans="1:4" ht="24.75" customHeight="1" x14ac:dyDescent="0.2">
      <c r="A526" s="33">
        <v>120</v>
      </c>
      <c r="B526" s="357" t="str">
        <f>CONCATENATE('Eng A3'!D127," ",'Eng A3'!E127)</f>
        <v xml:space="preserve"> </v>
      </c>
      <c r="C526" s="358"/>
      <c r="D526" s="198"/>
    </row>
    <row r="527" spans="1:4" ht="24.75" customHeight="1" x14ac:dyDescent="0.2">
      <c r="A527" s="33">
        <v>121</v>
      </c>
      <c r="B527" s="357" t="str">
        <f>CONCATENATE('Eng A3'!D128," ",'Eng A3'!E128)</f>
        <v xml:space="preserve"> </v>
      </c>
      <c r="C527" s="358"/>
      <c r="D527" s="198"/>
    </row>
    <row r="528" spans="1:4" ht="24.75" customHeight="1" x14ac:dyDescent="0.2">
      <c r="A528" s="33">
        <v>122</v>
      </c>
      <c r="B528" s="357" t="str">
        <f>CONCATENATE('Eng A3'!D129," ",'Eng A3'!E129)</f>
        <v xml:space="preserve"> </v>
      </c>
      <c r="C528" s="358"/>
      <c r="D528" s="198"/>
    </row>
    <row r="529" spans="1:4" ht="24.75" customHeight="1" x14ac:dyDescent="0.2">
      <c r="A529" s="33">
        <v>123</v>
      </c>
      <c r="B529" s="357" t="str">
        <f>CONCATENATE('Eng A3'!D130," ",'Eng A3'!E130)</f>
        <v xml:space="preserve"> </v>
      </c>
      <c r="C529" s="358"/>
      <c r="D529" s="198"/>
    </row>
    <row r="530" spans="1:4" ht="24.75" customHeight="1" x14ac:dyDescent="0.2">
      <c r="A530" s="33">
        <v>124</v>
      </c>
      <c r="B530" s="357" t="str">
        <f>CONCATENATE('Eng A3'!D131," ",'Eng A3'!E131)</f>
        <v xml:space="preserve"> </v>
      </c>
      <c r="C530" s="358"/>
      <c r="D530" s="198"/>
    </row>
    <row r="531" spans="1:4" ht="24.75" customHeight="1" x14ac:dyDescent="0.2">
      <c r="A531" s="33">
        <v>125</v>
      </c>
      <c r="B531" s="357" t="str">
        <f>CONCATENATE('Eng A3'!D132," ",'Eng A3'!E132)</f>
        <v xml:space="preserve"> </v>
      </c>
      <c r="C531" s="358"/>
      <c r="D531" s="198"/>
    </row>
    <row r="532" spans="1:4" ht="24.75" customHeight="1" x14ac:dyDescent="0.2">
      <c r="A532" s="33">
        <v>126</v>
      </c>
      <c r="B532" s="357" t="str">
        <f>CONCATENATE('Eng A3'!D133," ",'Eng A3'!E133)</f>
        <v xml:space="preserve"> </v>
      </c>
      <c r="C532" s="358"/>
      <c r="D532" s="198"/>
    </row>
    <row r="533" spans="1:4" ht="24.75" customHeight="1" x14ac:dyDescent="0.2">
      <c r="A533" s="33">
        <v>127</v>
      </c>
      <c r="B533" s="357" t="str">
        <f>CONCATENATE('Eng A3'!D134," ",'Eng A3'!E134)</f>
        <v xml:space="preserve"> </v>
      </c>
      <c r="C533" s="358"/>
      <c r="D533" s="198"/>
    </row>
    <row r="534" spans="1:4" ht="24.75" customHeight="1" x14ac:dyDescent="0.2">
      <c r="A534" s="33">
        <v>128</v>
      </c>
      <c r="B534" s="357" t="str">
        <f>CONCATENATE('Eng A3'!D135," ",'Eng A3'!E135)</f>
        <v xml:space="preserve"> </v>
      </c>
      <c r="C534" s="358"/>
      <c r="D534" s="198"/>
    </row>
    <row r="535" spans="1:4" ht="24.75" customHeight="1" x14ac:dyDescent="0.2">
      <c r="A535" s="33">
        <v>129</v>
      </c>
      <c r="B535" s="357" t="str">
        <f>CONCATENATE('Eng A3'!D136," ",'Eng A3'!E136)</f>
        <v xml:space="preserve"> </v>
      </c>
      <c r="C535" s="358"/>
      <c r="D535" s="198"/>
    </row>
    <row r="536" spans="1:4" ht="24.75" customHeight="1" x14ac:dyDescent="0.2">
      <c r="A536" s="33">
        <v>130</v>
      </c>
      <c r="B536" s="357" t="str">
        <f>CONCATENATE('Eng A3'!D137," ",'Eng A3'!E137)</f>
        <v xml:space="preserve"> </v>
      </c>
      <c r="C536" s="358"/>
      <c r="D536" s="198"/>
    </row>
    <row r="537" spans="1:4" ht="24.75" customHeight="1" x14ac:dyDescent="0.2">
      <c r="A537" s="33">
        <v>131</v>
      </c>
      <c r="B537" s="357" t="str">
        <f>CONCATENATE('Eng A3'!D138," ",'Eng A3'!E138)</f>
        <v xml:space="preserve"> </v>
      </c>
      <c r="C537" s="358"/>
      <c r="D537" s="198"/>
    </row>
    <row r="538" spans="1:4" ht="24.75" customHeight="1" x14ac:dyDescent="0.2">
      <c r="A538" s="33">
        <v>132</v>
      </c>
      <c r="B538" s="357" t="str">
        <f>CONCATENATE('Eng A3'!D139," ",'Eng A3'!E139)</f>
        <v xml:space="preserve"> </v>
      </c>
      <c r="C538" s="358"/>
      <c r="D538" s="198"/>
    </row>
    <row r="539" spans="1:4" ht="24.75" customHeight="1" x14ac:dyDescent="0.2">
      <c r="A539" s="33">
        <v>133</v>
      </c>
      <c r="B539" s="357" t="str">
        <f>CONCATENATE('Eng A3'!D140," ",'Eng A3'!E140)</f>
        <v xml:space="preserve"> </v>
      </c>
      <c r="C539" s="358"/>
      <c r="D539" s="198"/>
    </row>
    <row r="540" spans="1:4" ht="24.75" customHeight="1" x14ac:dyDescent="0.2">
      <c r="A540" s="33">
        <v>134</v>
      </c>
      <c r="B540" s="357" t="str">
        <f>CONCATENATE('Eng A3'!D141," ",'Eng A3'!E141)</f>
        <v xml:space="preserve"> </v>
      </c>
      <c r="C540" s="358"/>
      <c r="D540" s="198"/>
    </row>
    <row r="541" spans="1:4" ht="24.75" customHeight="1" x14ac:dyDescent="0.2">
      <c r="A541" s="33">
        <v>135</v>
      </c>
      <c r="B541" s="357" t="str">
        <f>CONCATENATE('Eng A3'!D142," ",'Eng A3'!E142)</f>
        <v xml:space="preserve"> </v>
      </c>
      <c r="C541" s="358"/>
      <c r="D541" s="198"/>
    </row>
    <row r="542" spans="1:4" ht="24.75" customHeight="1" x14ac:dyDescent="0.2">
      <c r="A542" s="33">
        <v>136</v>
      </c>
      <c r="B542" s="357" t="str">
        <f>CONCATENATE('Eng A3'!D143," ",'Eng A3'!E143)</f>
        <v xml:space="preserve"> </v>
      </c>
      <c r="C542" s="358"/>
      <c r="D542" s="198"/>
    </row>
    <row r="543" spans="1:4" ht="24.75" customHeight="1" x14ac:dyDescent="0.2">
      <c r="A543" s="33">
        <v>137</v>
      </c>
      <c r="B543" s="357" t="str">
        <f>CONCATENATE('Eng A3'!D144," ",'Eng A3'!E144)</f>
        <v xml:space="preserve"> </v>
      </c>
      <c r="C543" s="358"/>
      <c r="D543" s="198"/>
    </row>
    <row r="544" spans="1:4" ht="24.75" customHeight="1" x14ac:dyDescent="0.2">
      <c r="A544" s="33">
        <v>138</v>
      </c>
      <c r="B544" s="357" t="str">
        <f>CONCATENATE('Eng A3'!D145," ",'Eng A3'!E145)</f>
        <v xml:space="preserve"> </v>
      </c>
      <c r="C544" s="358"/>
      <c r="D544" s="198"/>
    </row>
    <row r="545" spans="1:4" ht="24.75" customHeight="1" x14ac:dyDescent="0.2">
      <c r="A545" s="33">
        <v>139</v>
      </c>
      <c r="B545" s="357" t="str">
        <f>CONCATENATE('Eng A3'!D146," ",'Eng A3'!E146)</f>
        <v xml:space="preserve"> </v>
      </c>
      <c r="C545" s="358"/>
      <c r="D545" s="198"/>
    </row>
    <row r="546" spans="1:4" ht="24.75" customHeight="1" x14ac:dyDescent="0.2">
      <c r="A546" s="33">
        <v>140</v>
      </c>
      <c r="B546" s="357" t="str">
        <f>CONCATENATE('Eng A3'!D147," ",'Eng A3'!E147)</f>
        <v xml:space="preserve"> </v>
      </c>
      <c r="C546" s="358"/>
      <c r="D546" s="198"/>
    </row>
    <row r="547" spans="1:4" ht="24.75" customHeight="1" x14ac:dyDescent="0.2">
      <c r="A547" s="33">
        <v>141</v>
      </c>
      <c r="B547" s="357" t="str">
        <f>CONCATENATE('Eng A3'!D148," ",'Eng A3'!E148)</f>
        <v xml:space="preserve"> </v>
      </c>
      <c r="C547" s="358"/>
      <c r="D547" s="198"/>
    </row>
    <row r="548" spans="1:4" ht="24.75" customHeight="1" x14ac:dyDescent="0.2">
      <c r="A548" s="33">
        <v>142</v>
      </c>
      <c r="B548" s="357" t="str">
        <f>CONCATENATE('Eng A3'!D149," ",'Eng A3'!E149)</f>
        <v xml:space="preserve"> </v>
      </c>
      <c r="C548" s="358"/>
      <c r="D548" s="198"/>
    </row>
    <row r="549" spans="1:4" ht="24.75" customHeight="1" x14ac:dyDescent="0.2">
      <c r="A549" s="33">
        <v>143</v>
      </c>
      <c r="B549" s="357" t="str">
        <f>CONCATENATE('Eng A3'!D150," ",'Eng A3'!E150)</f>
        <v xml:space="preserve"> </v>
      </c>
      <c r="C549" s="358"/>
      <c r="D549" s="198"/>
    </row>
    <row r="550" spans="1:4" ht="24.75" customHeight="1" x14ac:dyDescent="0.2">
      <c r="A550" s="33">
        <v>144</v>
      </c>
      <c r="B550" s="357" t="str">
        <f>CONCATENATE('Eng A3'!D151," ",'Eng A3'!E151)</f>
        <v xml:space="preserve"> </v>
      </c>
      <c r="C550" s="358"/>
      <c r="D550" s="198"/>
    </row>
    <row r="551" spans="1:4" ht="24.75" customHeight="1" x14ac:dyDescent="0.2">
      <c r="A551" s="33">
        <v>145</v>
      </c>
      <c r="B551" s="357" t="str">
        <f>CONCATENATE('Eng A3'!D152," ",'Eng A3'!E152)</f>
        <v xml:space="preserve"> </v>
      </c>
      <c r="C551" s="358"/>
      <c r="D551" s="198"/>
    </row>
    <row r="552" spans="1:4" ht="24.75" customHeight="1" x14ac:dyDescent="0.2">
      <c r="A552" s="33">
        <v>146</v>
      </c>
      <c r="B552" s="357" t="str">
        <f>CONCATENATE('Eng A3'!D153," ",'Eng A3'!E153)</f>
        <v xml:space="preserve"> </v>
      </c>
      <c r="C552" s="358"/>
      <c r="D552" s="198"/>
    </row>
    <row r="553" spans="1:4" ht="24.75" customHeight="1" x14ac:dyDescent="0.2">
      <c r="A553" s="33">
        <v>147</v>
      </c>
      <c r="B553" s="357" t="str">
        <f>CONCATENATE('Eng A3'!D154," ",'Eng A3'!E154)</f>
        <v xml:space="preserve"> </v>
      </c>
      <c r="C553" s="358"/>
      <c r="D553" s="198"/>
    </row>
    <row r="554" spans="1:4" ht="24.75" customHeight="1" x14ac:dyDescent="0.2">
      <c r="A554" s="33">
        <v>148</v>
      </c>
      <c r="B554" s="357" t="str">
        <f>CONCATENATE('Eng A3'!D155," ",'Eng A3'!E155)</f>
        <v xml:space="preserve"> </v>
      </c>
      <c r="C554" s="358"/>
      <c r="D554" s="198"/>
    </row>
    <row r="555" spans="1:4" ht="24.75" customHeight="1" x14ac:dyDescent="0.2">
      <c r="A555" s="33">
        <v>149</v>
      </c>
      <c r="B555" s="357" t="str">
        <f>CONCATENATE('Eng A3'!D156," ",'Eng A3'!E156)</f>
        <v xml:space="preserve"> </v>
      </c>
      <c r="C555" s="358"/>
      <c r="D555" s="198"/>
    </row>
    <row r="556" spans="1:4" ht="24.75" customHeight="1" x14ac:dyDescent="0.2">
      <c r="A556" s="33">
        <v>150</v>
      </c>
      <c r="B556" s="357" t="str">
        <f>CONCATENATE('Eng A3'!D157," ",'Eng A3'!E157)</f>
        <v xml:space="preserve"> </v>
      </c>
      <c r="C556" s="358"/>
      <c r="D556" s="198"/>
    </row>
    <row r="557" spans="1:4" ht="24.75" customHeight="1" x14ac:dyDescent="0.2">
      <c r="A557" s="33">
        <v>151</v>
      </c>
      <c r="B557" s="357" t="str">
        <f>CONCATENATE('Eng A3'!D158," ",'Eng A3'!E158)</f>
        <v xml:space="preserve"> </v>
      </c>
      <c r="C557" s="358"/>
      <c r="D557" s="198"/>
    </row>
    <row r="558" spans="1:4" ht="24.75" customHeight="1" x14ac:dyDescent="0.2">
      <c r="A558" s="33">
        <v>152</v>
      </c>
      <c r="B558" s="357" t="str">
        <f>CONCATENATE('Eng A3'!D159," ",'Eng A3'!E159)</f>
        <v xml:space="preserve"> </v>
      </c>
      <c r="C558" s="358"/>
      <c r="D558" s="198"/>
    </row>
    <row r="559" spans="1:4" ht="24.75" customHeight="1" x14ac:dyDescent="0.2">
      <c r="A559" s="33">
        <v>153</v>
      </c>
      <c r="B559" s="357" t="str">
        <f>CONCATENATE('Eng A3'!D160," ",'Eng A3'!E160)</f>
        <v xml:space="preserve"> </v>
      </c>
      <c r="C559" s="358"/>
      <c r="D559" s="198"/>
    </row>
    <row r="560" spans="1:4" ht="24.75" customHeight="1" x14ac:dyDescent="0.2">
      <c r="A560" s="33">
        <v>154</v>
      </c>
      <c r="B560" s="357" t="str">
        <f>CONCATENATE('Eng A3'!D161," ",'Eng A3'!E161)</f>
        <v xml:space="preserve"> </v>
      </c>
      <c r="C560" s="358"/>
      <c r="D560" s="198"/>
    </row>
    <row r="561" spans="1:4" ht="24.75" customHeight="1" x14ac:dyDescent="0.2">
      <c r="A561" s="33">
        <v>155</v>
      </c>
      <c r="B561" s="357" t="str">
        <f>CONCATENATE('Eng A3'!D162," ",'Eng A3'!E162)</f>
        <v xml:space="preserve"> </v>
      </c>
      <c r="C561" s="358"/>
      <c r="D561" s="198"/>
    </row>
    <row r="562" spans="1:4" ht="24.75" customHeight="1" x14ac:dyDescent="0.2">
      <c r="A562" s="33">
        <v>156</v>
      </c>
      <c r="B562" s="357" t="str">
        <f>CONCATENATE('Eng A3'!D163," ",'Eng A3'!E163)</f>
        <v xml:space="preserve"> </v>
      </c>
      <c r="C562" s="358"/>
      <c r="D562" s="198"/>
    </row>
    <row r="563" spans="1:4" ht="24.75" customHeight="1" x14ac:dyDescent="0.2">
      <c r="A563" s="33">
        <v>157</v>
      </c>
      <c r="B563" s="357" t="str">
        <f>CONCATENATE('Eng A3'!D164," ",'Eng A3'!E164)</f>
        <v xml:space="preserve"> </v>
      </c>
      <c r="C563" s="358"/>
      <c r="D563" s="198"/>
    </row>
    <row r="564" spans="1:4" ht="24.75" customHeight="1" x14ac:dyDescent="0.2">
      <c r="A564" s="33">
        <v>158</v>
      </c>
      <c r="B564" s="357" t="str">
        <f>CONCATENATE('Eng A3'!D165," ",'Eng A3'!E165)</f>
        <v xml:space="preserve"> </v>
      </c>
      <c r="C564" s="358"/>
      <c r="D564" s="198"/>
    </row>
    <row r="565" spans="1:4" ht="24.75" customHeight="1" x14ac:dyDescent="0.2">
      <c r="A565" s="33">
        <v>159</v>
      </c>
      <c r="B565" s="357" t="str">
        <f>CONCATENATE('Eng A3'!D166," ",'Eng A3'!E166)</f>
        <v xml:space="preserve"> </v>
      </c>
      <c r="C565" s="358"/>
      <c r="D565" s="198"/>
    </row>
    <row r="566" spans="1:4" ht="24.75" customHeight="1" x14ac:dyDescent="0.2">
      <c r="A566" s="33">
        <v>160</v>
      </c>
      <c r="B566" s="357" t="str">
        <f>CONCATENATE('Eng A3'!D167," ",'Eng A3'!E167)</f>
        <v xml:space="preserve"> </v>
      </c>
      <c r="C566" s="358"/>
      <c r="D566" s="198"/>
    </row>
    <row r="567" spans="1:4" ht="24.75" customHeight="1" x14ac:dyDescent="0.2">
      <c r="A567" s="33">
        <v>161</v>
      </c>
      <c r="B567" s="357" t="str">
        <f>CONCATENATE('Eng A3'!D168," ",'Eng A3'!E168)</f>
        <v xml:space="preserve"> </v>
      </c>
      <c r="C567" s="358"/>
      <c r="D567" s="198"/>
    </row>
    <row r="568" spans="1:4" ht="24.75" customHeight="1" x14ac:dyDescent="0.2">
      <c r="A568" s="33">
        <v>162</v>
      </c>
      <c r="B568" s="357" t="str">
        <f>CONCATENATE('Eng A3'!D169," ",'Eng A3'!E169)</f>
        <v xml:space="preserve"> </v>
      </c>
      <c r="C568" s="358"/>
      <c r="D568" s="198"/>
    </row>
    <row r="569" spans="1:4" ht="24.75" customHeight="1" x14ac:dyDescent="0.2">
      <c r="A569" s="33">
        <v>163</v>
      </c>
      <c r="B569" s="357" t="str">
        <f>CONCATENATE('Eng A3'!D170," ",'Eng A3'!E170)</f>
        <v xml:space="preserve"> </v>
      </c>
      <c r="C569" s="358"/>
      <c r="D569" s="198"/>
    </row>
    <row r="570" spans="1:4" ht="24.75" customHeight="1" x14ac:dyDescent="0.2">
      <c r="A570" s="33">
        <v>164</v>
      </c>
      <c r="B570" s="357" t="str">
        <f>CONCATENATE('Eng A3'!D171," ",'Eng A3'!E171)</f>
        <v xml:space="preserve"> </v>
      </c>
      <c r="C570" s="358"/>
      <c r="D570" s="198"/>
    </row>
    <row r="571" spans="1:4" ht="24.75" customHeight="1" x14ac:dyDescent="0.2">
      <c r="A571" s="33">
        <v>165</v>
      </c>
      <c r="B571" s="357" t="str">
        <f>CONCATENATE('Eng A3'!D172," ",'Eng A3'!E172)</f>
        <v xml:space="preserve"> </v>
      </c>
      <c r="C571" s="358"/>
      <c r="D571" s="198"/>
    </row>
    <row r="572" spans="1:4" ht="24.75" customHeight="1" x14ac:dyDescent="0.2">
      <c r="A572" s="33">
        <v>166</v>
      </c>
      <c r="B572" s="357" t="str">
        <f>CONCATENATE('Eng A3'!D173," ",'Eng A3'!E173)</f>
        <v xml:space="preserve"> </v>
      </c>
      <c r="C572" s="358"/>
      <c r="D572" s="198"/>
    </row>
    <row r="573" spans="1:4" ht="24.75" customHeight="1" x14ac:dyDescent="0.2">
      <c r="A573" s="33">
        <v>167</v>
      </c>
      <c r="B573" s="357" t="str">
        <f>CONCATENATE('Eng A3'!D174," ",'Eng A3'!E174)</f>
        <v xml:space="preserve"> </v>
      </c>
      <c r="C573" s="358"/>
      <c r="D573" s="198"/>
    </row>
    <row r="574" spans="1:4" ht="24.75" customHeight="1" x14ac:dyDescent="0.2">
      <c r="A574" s="33">
        <v>168</v>
      </c>
      <c r="B574" s="357" t="str">
        <f>CONCATENATE('Eng A3'!D175," ",'Eng A3'!E175)</f>
        <v xml:space="preserve"> </v>
      </c>
      <c r="C574" s="358"/>
      <c r="D574" s="198"/>
    </row>
    <row r="575" spans="1:4" ht="24.75" customHeight="1" x14ac:dyDescent="0.2">
      <c r="A575" s="33">
        <v>169</v>
      </c>
      <c r="B575" s="357" t="str">
        <f>CONCATENATE('Eng A3'!D176," ",'Eng A3'!E176)</f>
        <v xml:space="preserve"> </v>
      </c>
      <c r="C575" s="358"/>
      <c r="D575" s="198"/>
    </row>
    <row r="576" spans="1:4" ht="24.75" customHeight="1" x14ac:dyDescent="0.2">
      <c r="A576" s="33">
        <v>170</v>
      </c>
      <c r="B576" s="357" t="str">
        <f>CONCATENATE('Eng A3'!D177," ",'Eng A3'!E177)</f>
        <v xml:space="preserve"> </v>
      </c>
      <c r="C576" s="358"/>
      <c r="D576" s="198"/>
    </row>
    <row r="577" spans="1:4" ht="24.75" customHeight="1" x14ac:dyDescent="0.2">
      <c r="A577" s="33">
        <v>171</v>
      </c>
      <c r="B577" s="357" t="str">
        <f>CONCATENATE('Eng A3'!D178," ",'Eng A3'!E178)</f>
        <v xml:space="preserve"> </v>
      </c>
      <c r="C577" s="358"/>
      <c r="D577" s="198"/>
    </row>
    <row r="578" spans="1:4" ht="24.75" customHeight="1" x14ac:dyDescent="0.2">
      <c r="A578" s="33">
        <v>172</v>
      </c>
      <c r="B578" s="357" t="str">
        <f>CONCATENATE('Eng A3'!D179," ",'Eng A3'!E179)</f>
        <v xml:space="preserve"> </v>
      </c>
      <c r="C578" s="358"/>
      <c r="D578" s="198"/>
    </row>
    <row r="579" spans="1:4" ht="24.75" customHeight="1" x14ac:dyDescent="0.2">
      <c r="A579" s="33">
        <v>173</v>
      </c>
      <c r="B579" s="357" t="str">
        <f>CONCATENATE('Eng A3'!D180," ",'Eng A3'!E180)</f>
        <v xml:space="preserve"> </v>
      </c>
      <c r="C579" s="358"/>
      <c r="D579" s="198"/>
    </row>
    <row r="580" spans="1:4" ht="24.75" customHeight="1" x14ac:dyDescent="0.2">
      <c r="A580" s="33">
        <v>174</v>
      </c>
      <c r="B580" s="357" t="str">
        <f>CONCATENATE('Eng A3'!D181," ",'Eng A3'!E181)</f>
        <v xml:space="preserve"> </v>
      </c>
      <c r="C580" s="358"/>
      <c r="D580" s="198"/>
    </row>
    <row r="581" spans="1:4" ht="24.75" customHeight="1" x14ac:dyDescent="0.2">
      <c r="A581" s="33">
        <v>175</v>
      </c>
      <c r="B581" s="357" t="str">
        <f>CONCATENATE('Eng A3'!D182," ",'Eng A3'!E182)</f>
        <v xml:space="preserve"> </v>
      </c>
      <c r="C581" s="358"/>
      <c r="D581" s="198"/>
    </row>
    <row r="582" spans="1:4" ht="24.75" customHeight="1" x14ac:dyDescent="0.2">
      <c r="A582" s="33">
        <v>176</v>
      </c>
      <c r="B582" s="357" t="str">
        <f>CONCATENATE('Eng A3'!D183," ",'Eng A3'!E183)</f>
        <v xml:space="preserve"> </v>
      </c>
      <c r="C582" s="358"/>
      <c r="D582" s="198"/>
    </row>
    <row r="583" spans="1:4" ht="24.75" customHeight="1" x14ac:dyDescent="0.2">
      <c r="A583" s="33">
        <v>177</v>
      </c>
      <c r="B583" s="357" t="str">
        <f>CONCATENATE('Eng A3'!D184," ",'Eng A3'!E184)</f>
        <v xml:space="preserve"> </v>
      </c>
      <c r="C583" s="358"/>
      <c r="D583" s="198"/>
    </row>
    <row r="584" spans="1:4" ht="24.75" customHeight="1" x14ac:dyDescent="0.2">
      <c r="A584" s="33">
        <v>178</v>
      </c>
      <c r="B584" s="357" t="str">
        <f>CONCATENATE('Eng A3'!D185," ",'Eng A3'!E185)</f>
        <v xml:space="preserve"> </v>
      </c>
      <c r="C584" s="358"/>
      <c r="D584" s="198"/>
    </row>
    <row r="585" spans="1:4" ht="24.75" customHeight="1" x14ac:dyDescent="0.2">
      <c r="A585" s="33">
        <v>179</v>
      </c>
      <c r="B585" s="357" t="str">
        <f>CONCATENATE('Eng A3'!D186," ",'Eng A3'!E186)</f>
        <v xml:space="preserve"> </v>
      </c>
      <c r="C585" s="358"/>
      <c r="D585" s="198"/>
    </row>
    <row r="586" spans="1:4" ht="24.75" customHeight="1" x14ac:dyDescent="0.2">
      <c r="A586" s="33">
        <v>180</v>
      </c>
      <c r="B586" s="357" t="str">
        <f>CONCATENATE('Eng A3'!D187," ",'Eng A3'!E187)</f>
        <v xml:space="preserve"> </v>
      </c>
      <c r="C586" s="358"/>
      <c r="D586" s="198"/>
    </row>
    <row r="587" spans="1:4" ht="24.75" customHeight="1" x14ac:dyDescent="0.2">
      <c r="A587" s="33">
        <v>181</v>
      </c>
      <c r="B587" s="357" t="str">
        <f>CONCATENATE('Eng A3'!D188," ",'Eng A3'!E188)</f>
        <v xml:space="preserve"> </v>
      </c>
      <c r="C587" s="358"/>
      <c r="D587" s="198"/>
    </row>
    <row r="588" spans="1:4" ht="24.75" customHeight="1" x14ac:dyDescent="0.2">
      <c r="A588" s="33">
        <v>182</v>
      </c>
      <c r="B588" s="357" t="str">
        <f>CONCATENATE('Eng A3'!D189," ",'Eng A3'!E189)</f>
        <v xml:space="preserve"> </v>
      </c>
      <c r="C588" s="358"/>
      <c r="D588" s="198"/>
    </row>
    <row r="589" spans="1:4" ht="24.75" customHeight="1" x14ac:dyDescent="0.2">
      <c r="A589" s="33">
        <v>183</v>
      </c>
      <c r="B589" s="357" t="str">
        <f>CONCATENATE('Eng A3'!D190," ",'Eng A3'!E190)</f>
        <v xml:space="preserve"> </v>
      </c>
      <c r="C589" s="358"/>
      <c r="D589" s="198"/>
    </row>
    <row r="590" spans="1:4" ht="24.75" customHeight="1" x14ac:dyDescent="0.2">
      <c r="A590" s="33">
        <v>184</v>
      </c>
      <c r="B590" s="357" t="str">
        <f>CONCATENATE('Eng A3'!D191," ",'Eng A3'!E191)</f>
        <v xml:space="preserve"> </v>
      </c>
      <c r="C590" s="358"/>
      <c r="D590" s="198"/>
    </row>
    <row r="591" spans="1:4" ht="24.75" customHeight="1" x14ac:dyDescent="0.2">
      <c r="A591" s="33">
        <v>185</v>
      </c>
      <c r="B591" s="357" t="str">
        <f>CONCATENATE('Eng A3'!D192," ",'Eng A3'!E192)</f>
        <v xml:space="preserve"> </v>
      </c>
      <c r="C591" s="358"/>
      <c r="D591" s="198"/>
    </row>
    <row r="592" spans="1:4" ht="24.75" customHeight="1" x14ac:dyDescent="0.2">
      <c r="A592" s="33">
        <v>186</v>
      </c>
      <c r="B592" s="357" t="str">
        <f>CONCATENATE('Eng A3'!D193," ",'Eng A3'!E193)</f>
        <v xml:space="preserve"> </v>
      </c>
      <c r="C592" s="358"/>
      <c r="D592" s="198"/>
    </row>
    <row r="593" spans="1:4" ht="24.75" customHeight="1" x14ac:dyDescent="0.2">
      <c r="A593" s="33">
        <v>187</v>
      </c>
      <c r="B593" s="357" t="str">
        <f>CONCATENATE('Eng A3'!D194," ",'Eng A3'!E194)</f>
        <v xml:space="preserve"> </v>
      </c>
      <c r="C593" s="358"/>
      <c r="D593" s="198"/>
    </row>
    <row r="594" spans="1:4" ht="24.75" customHeight="1" x14ac:dyDescent="0.2">
      <c r="A594" s="33">
        <v>188</v>
      </c>
      <c r="B594" s="357" t="str">
        <f>CONCATENATE('Eng A3'!D195," ",'Eng A3'!E195)</f>
        <v xml:space="preserve"> </v>
      </c>
      <c r="C594" s="358"/>
      <c r="D594" s="198"/>
    </row>
    <row r="595" spans="1:4" ht="24.75" customHeight="1" x14ac:dyDescent="0.2">
      <c r="A595" s="33">
        <v>189</v>
      </c>
      <c r="B595" s="357" t="str">
        <f>CONCATENATE('Eng A3'!D196," ",'Eng A3'!E196)</f>
        <v xml:space="preserve"> </v>
      </c>
      <c r="C595" s="358"/>
      <c r="D595" s="198"/>
    </row>
    <row r="596" spans="1:4" ht="24.75" customHeight="1" x14ac:dyDescent="0.2">
      <c r="A596" s="33">
        <v>190</v>
      </c>
      <c r="B596" s="357" t="str">
        <f>CONCATENATE('Eng A3'!D197," ",'Eng A3'!E197)</f>
        <v xml:space="preserve"> </v>
      </c>
      <c r="C596" s="358"/>
      <c r="D596" s="198"/>
    </row>
    <row r="597" spans="1:4" ht="24.75" customHeight="1" x14ac:dyDescent="0.2">
      <c r="A597" s="33">
        <v>191</v>
      </c>
      <c r="B597" s="357" t="str">
        <f>CONCATENATE('Eng A3'!D198," ",'Eng A3'!E198)</f>
        <v xml:space="preserve"> </v>
      </c>
      <c r="C597" s="358"/>
      <c r="D597" s="198"/>
    </row>
    <row r="598" spans="1:4" ht="24.75" customHeight="1" x14ac:dyDescent="0.2">
      <c r="A598" s="33">
        <v>192</v>
      </c>
      <c r="B598" s="357" t="str">
        <f>CONCATENATE('Eng A3'!D199," ",'Eng A3'!E199)</f>
        <v xml:space="preserve"> </v>
      </c>
      <c r="C598" s="358"/>
      <c r="D598" s="198"/>
    </row>
    <row r="599" spans="1:4" ht="24.75" customHeight="1" x14ac:dyDescent="0.2">
      <c r="A599" s="33">
        <v>193</v>
      </c>
      <c r="B599" s="357" t="str">
        <f>CONCATENATE('Eng A3'!D200," ",'Eng A3'!E200)</f>
        <v xml:space="preserve"> </v>
      </c>
      <c r="C599" s="358"/>
      <c r="D599" s="198"/>
    </row>
    <row r="600" spans="1:4" ht="24.75" customHeight="1" x14ac:dyDescent="0.2">
      <c r="A600" s="33">
        <v>194</v>
      </c>
      <c r="B600" s="357" t="str">
        <f>CONCATENATE('Eng A3'!D201," ",'Eng A3'!E201)</f>
        <v xml:space="preserve"> </v>
      </c>
      <c r="C600" s="358"/>
      <c r="D600" s="198"/>
    </row>
    <row r="601" spans="1:4" ht="24.75" customHeight="1" x14ac:dyDescent="0.2">
      <c r="A601" s="33">
        <v>195</v>
      </c>
      <c r="B601" s="357" t="str">
        <f>CONCATENATE('Eng A3'!D202," ",'Eng A3'!E202)</f>
        <v xml:space="preserve"> </v>
      </c>
      <c r="C601" s="358"/>
      <c r="D601" s="198"/>
    </row>
    <row r="602" spans="1:4" ht="24.75" customHeight="1" x14ac:dyDescent="0.2">
      <c r="A602" s="33">
        <v>196</v>
      </c>
      <c r="B602" s="357" t="str">
        <f>CONCATENATE('Eng A3'!D203," ",'Eng A3'!E203)</f>
        <v xml:space="preserve"> </v>
      </c>
      <c r="C602" s="358"/>
      <c r="D602" s="198"/>
    </row>
    <row r="603" spans="1:4" ht="24.75" customHeight="1" x14ac:dyDescent="0.2">
      <c r="A603" s="33">
        <v>197</v>
      </c>
      <c r="B603" s="357" t="str">
        <f>CONCATENATE('Eng A3'!D204," ",'Eng A3'!E204)</f>
        <v xml:space="preserve"> </v>
      </c>
      <c r="C603" s="358"/>
      <c r="D603" s="198"/>
    </row>
    <row r="604" spans="1:4" ht="24.75" customHeight="1" x14ac:dyDescent="0.2">
      <c r="A604" s="33">
        <v>198</v>
      </c>
      <c r="B604" s="357" t="str">
        <f>CONCATENATE('Eng A3'!D205," ",'Eng A3'!E205)</f>
        <v xml:space="preserve"> </v>
      </c>
      <c r="C604" s="358"/>
      <c r="D604" s="198"/>
    </row>
    <row r="605" spans="1:4" ht="24.75" customHeight="1" x14ac:dyDescent="0.2">
      <c r="A605" s="33">
        <v>199</v>
      </c>
      <c r="B605" s="357" t="str">
        <f>CONCATENATE('Eng A3'!D206," ",'Eng A3'!E206)</f>
        <v xml:space="preserve"> </v>
      </c>
      <c r="C605" s="358"/>
      <c r="D605" s="198"/>
    </row>
    <row r="606" spans="1:4" ht="24.75" customHeight="1" x14ac:dyDescent="0.2">
      <c r="A606" s="33">
        <v>200</v>
      </c>
      <c r="B606" s="357" t="str">
        <f>CONCATENATE('Eng A3'!D207," ",'Eng A3'!E207)</f>
        <v xml:space="preserve"> </v>
      </c>
      <c r="C606" s="358"/>
      <c r="D606" s="198"/>
    </row>
    <row r="607" spans="1:4" ht="23.25" x14ac:dyDescent="0.2">
      <c r="A607" s="359" t="s">
        <v>3197</v>
      </c>
      <c r="B607" s="360"/>
      <c r="C607" s="360"/>
      <c r="D607" s="360"/>
    </row>
    <row r="609" spans="1:4" ht="24.75" customHeight="1" x14ac:dyDescent="0.2">
      <c r="A609" s="33">
        <v>1</v>
      </c>
      <c r="B609" s="357" t="str">
        <f>CONCATENATE('Eng A4'!D8," ",'Eng A4'!E8)</f>
        <v xml:space="preserve"> </v>
      </c>
      <c r="C609" s="358"/>
      <c r="D609" s="198"/>
    </row>
    <row r="610" spans="1:4" ht="24.75" customHeight="1" x14ac:dyDescent="0.2">
      <c r="A610" s="33">
        <v>2</v>
      </c>
      <c r="B610" s="357" t="str">
        <f>CONCATENATE('Eng A4'!D9," ",'Eng A4'!E9)</f>
        <v xml:space="preserve"> </v>
      </c>
      <c r="C610" s="358"/>
      <c r="D610" s="198"/>
    </row>
    <row r="611" spans="1:4" ht="24.75" customHeight="1" x14ac:dyDescent="0.2">
      <c r="A611" s="33">
        <v>3</v>
      </c>
      <c r="B611" s="357" t="str">
        <f>CONCATENATE('Eng A4'!D10," ",'Eng A4'!E10)</f>
        <v xml:space="preserve"> </v>
      </c>
      <c r="C611" s="358"/>
      <c r="D611" s="198"/>
    </row>
    <row r="612" spans="1:4" ht="24.75" customHeight="1" x14ac:dyDescent="0.2">
      <c r="A612" s="33">
        <v>4</v>
      </c>
      <c r="B612" s="357" t="str">
        <f>CONCATENATE('Eng A4'!D11," ",'Eng A4'!E11)</f>
        <v xml:space="preserve"> </v>
      </c>
      <c r="C612" s="358"/>
      <c r="D612" s="198"/>
    </row>
    <row r="613" spans="1:4" ht="24.75" customHeight="1" x14ac:dyDescent="0.2">
      <c r="A613" s="33">
        <v>5</v>
      </c>
      <c r="B613" s="357" t="str">
        <f>CONCATENATE('Eng A4'!D12," ",'Eng A4'!E12)</f>
        <v xml:space="preserve"> </v>
      </c>
      <c r="C613" s="358"/>
      <c r="D613" s="198"/>
    </row>
    <row r="614" spans="1:4" ht="24.75" customHeight="1" x14ac:dyDescent="0.2">
      <c r="A614" s="33">
        <v>6</v>
      </c>
      <c r="B614" s="357" t="str">
        <f>CONCATENATE('Eng A4'!D13," ",'Eng A4'!E13)</f>
        <v xml:space="preserve"> </v>
      </c>
      <c r="C614" s="358"/>
      <c r="D614" s="198"/>
    </row>
    <row r="615" spans="1:4" ht="24.75" customHeight="1" x14ac:dyDescent="0.2">
      <c r="A615" s="33">
        <v>7</v>
      </c>
      <c r="B615" s="357" t="str">
        <f>CONCATENATE('Eng A4'!D14," ",'Eng A4'!E14)</f>
        <v xml:space="preserve"> </v>
      </c>
      <c r="C615" s="358"/>
      <c r="D615" s="198"/>
    </row>
    <row r="616" spans="1:4" ht="24.75" customHeight="1" x14ac:dyDescent="0.2">
      <c r="A616" s="33">
        <v>8</v>
      </c>
      <c r="B616" s="357" t="str">
        <f>CONCATENATE('Eng A4'!D15," ",'Eng A4'!E15)</f>
        <v xml:space="preserve"> </v>
      </c>
      <c r="C616" s="358"/>
      <c r="D616" s="198"/>
    </row>
    <row r="617" spans="1:4" ht="24.75" customHeight="1" x14ac:dyDescent="0.2">
      <c r="A617" s="33">
        <v>9</v>
      </c>
      <c r="B617" s="357" t="str">
        <f>CONCATENATE('Eng A4'!D16," ",'Eng A4'!E16)</f>
        <v xml:space="preserve"> </v>
      </c>
      <c r="C617" s="358"/>
      <c r="D617" s="198"/>
    </row>
    <row r="618" spans="1:4" ht="24.75" customHeight="1" x14ac:dyDescent="0.2">
      <c r="A618" s="33">
        <v>10</v>
      </c>
      <c r="B618" s="357" t="str">
        <f>CONCATENATE('Eng A4'!D17," ",'Eng A4'!E17)</f>
        <v xml:space="preserve"> </v>
      </c>
      <c r="C618" s="358"/>
      <c r="D618" s="198"/>
    </row>
    <row r="619" spans="1:4" ht="24.75" customHeight="1" x14ac:dyDescent="0.2">
      <c r="A619" s="33">
        <v>11</v>
      </c>
      <c r="B619" s="357" t="str">
        <f>CONCATENATE('Eng A4'!D18," ",'Eng A4'!E18)</f>
        <v xml:space="preserve"> </v>
      </c>
      <c r="C619" s="358"/>
      <c r="D619" s="198"/>
    </row>
    <row r="620" spans="1:4" ht="24.75" customHeight="1" x14ac:dyDescent="0.2">
      <c r="A620" s="33">
        <v>12</v>
      </c>
      <c r="B620" s="357" t="str">
        <f>CONCATENATE('Eng A4'!D19," ",'Eng A4'!E19)</f>
        <v xml:space="preserve"> </v>
      </c>
      <c r="C620" s="358"/>
      <c r="D620" s="198"/>
    </row>
    <row r="621" spans="1:4" ht="24.75" customHeight="1" x14ac:dyDescent="0.2">
      <c r="A621" s="33">
        <v>13</v>
      </c>
      <c r="B621" s="357" t="str">
        <f>CONCATENATE('Eng A4'!D20," ",'Eng A4'!E20)</f>
        <v xml:space="preserve"> </v>
      </c>
      <c r="C621" s="358"/>
      <c r="D621" s="198"/>
    </row>
    <row r="622" spans="1:4" ht="24.75" customHeight="1" x14ac:dyDescent="0.2">
      <c r="A622" s="33">
        <v>14</v>
      </c>
      <c r="B622" s="357" t="str">
        <f>CONCATENATE('Eng A4'!D21," ",'Eng A4'!E21)</f>
        <v xml:space="preserve"> </v>
      </c>
      <c r="C622" s="358"/>
      <c r="D622" s="198"/>
    </row>
    <row r="623" spans="1:4" ht="24.75" customHeight="1" x14ac:dyDescent="0.2">
      <c r="A623" s="33">
        <v>15</v>
      </c>
      <c r="B623" s="357" t="str">
        <f>CONCATENATE('Eng A4'!D22," ",'Eng A4'!E22)</f>
        <v xml:space="preserve"> </v>
      </c>
      <c r="C623" s="358"/>
      <c r="D623" s="198"/>
    </row>
    <row r="624" spans="1:4" ht="24.75" customHeight="1" x14ac:dyDescent="0.2">
      <c r="A624" s="33">
        <v>16</v>
      </c>
      <c r="B624" s="357" t="str">
        <f>CONCATENATE('Eng A4'!D23," ",'Eng A4'!E23)</f>
        <v xml:space="preserve"> </v>
      </c>
      <c r="C624" s="358"/>
      <c r="D624" s="198"/>
    </row>
    <row r="625" spans="1:4" ht="24.75" customHeight="1" x14ac:dyDescent="0.2">
      <c r="A625" s="33">
        <v>17</v>
      </c>
      <c r="B625" s="357" t="str">
        <f>CONCATENATE('Eng A4'!D24," ",'Eng A4'!E24)</f>
        <v xml:space="preserve"> </v>
      </c>
      <c r="C625" s="358"/>
      <c r="D625" s="198"/>
    </row>
    <row r="626" spans="1:4" ht="24.75" customHeight="1" x14ac:dyDescent="0.2">
      <c r="A626" s="33">
        <v>18</v>
      </c>
      <c r="B626" s="357" t="str">
        <f>CONCATENATE('Eng A4'!D25," ",'Eng A4'!E25)</f>
        <v xml:space="preserve"> </v>
      </c>
      <c r="C626" s="358"/>
      <c r="D626" s="198"/>
    </row>
    <row r="627" spans="1:4" ht="24.75" customHeight="1" x14ac:dyDescent="0.2">
      <c r="A627" s="33">
        <v>19</v>
      </c>
      <c r="B627" s="357" t="str">
        <f>CONCATENATE('Eng A4'!D26," ",'Eng A4'!E26)</f>
        <v xml:space="preserve"> </v>
      </c>
      <c r="C627" s="358"/>
      <c r="D627" s="198"/>
    </row>
    <row r="628" spans="1:4" ht="24.75" customHeight="1" x14ac:dyDescent="0.2">
      <c r="A628" s="33">
        <v>20</v>
      </c>
      <c r="B628" s="357" t="str">
        <f>CONCATENATE('Eng A4'!D27," ",'Eng A4'!E27)</f>
        <v xml:space="preserve"> </v>
      </c>
      <c r="C628" s="358"/>
      <c r="D628" s="198"/>
    </row>
    <row r="629" spans="1:4" ht="24.75" customHeight="1" x14ac:dyDescent="0.2">
      <c r="A629" s="33">
        <v>21</v>
      </c>
      <c r="B629" s="357" t="str">
        <f>CONCATENATE('Eng A4'!D28," ",'Eng A4'!E28)</f>
        <v xml:space="preserve"> </v>
      </c>
      <c r="C629" s="358"/>
      <c r="D629" s="198"/>
    </row>
    <row r="630" spans="1:4" ht="24.75" customHeight="1" x14ac:dyDescent="0.2">
      <c r="A630" s="33">
        <v>22</v>
      </c>
      <c r="B630" s="357" t="str">
        <f>CONCATENATE('Eng A4'!D29," ",'Eng A4'!E29)</f>
        <v xml:space="preserve"> </v>
      </c>
      <c r="C630" s="358"/>
      <c r="D630" s="198"/>
    </row>
    <row r="631" spans="1:4" ht="24.75" customHeight="1" x14ac:dyDescent="0.2">
      <c r="A631" s="33">
        <v>23</v>
      </c>
      <c r="B631" s="357" t="str">
        <f>CONCATENATE('Eng A4'!D30," ",'Eng A4'!E30)</f>
        <v xml:space="preserve"> </v>
      </c>
      <c r="C631" s="358"/>
      <c r="D631" s="198"/>
    </row>
    <row r="632" spans="1:4" ht="24.75" customHeight="1" x14ac:dyDescent="0.2">
      <c r="A632" s="33">
        <v>24</v>
      </c>
      <c r="B632" s="357" t="str">
        <f>CONCATENATE('Eng A4'!D31," ",'Eng A4'!E31)</f>
        <v xml:space="preserve"> </v>
      </c>
      <c r="C632" s="358"/>
      <c r="D632" s="198"/>
    </row>
    <row r="633" spans="1:4" ht="24.75" customHeight="1" x14ac:dyDescent="0.2">
      <c r="A633" s="33">
        <v>25</v>
      </c>
      <c r="B633" s="357" t="str">
        <f>CONCATENATE('Eng A4'!D32," ",'Eng A4'!E32)</f>
        <v xml:space="preserve"> </v>
      </c>
      <c r="C633" s="358"/>
      <c r="D633" s="198"/>
    </row>
    <row r="634" spans="1:4" ht="24.75" customHeight="1" x14ac:dyDescent="0.2">
      <c r="A634" s="33">
        <v>26</v>
      </c>
      <c r="B634" s="357" t="str">
        <f>CONCATENATE('Eng A4'!D33," ",'Eng A4'!E33)</f>
        <v xml:space="preserve"> </v>
      </c>
      <c r="C634" s="358"/>
      <c r="D634" s="198"/>
    </row>
    <row r="635" spans="1:4" ht="24.75" customHeight="1" x14ac:dyDescent="0.2">
      <c r="A635" s="33">
        <v>27</v>
      </c>
      <c r="B635" s="357" t="str">
        <f>CONCATENATE('Eng A4'!D34," ",'Eng A4'!E34)</f>
        <v xml:space="preserve"> </v>
      </c>
      <c r="C635" s="358"/>
      <c r="D635" s="198"/>
    </row>
    <row r="636" spans="1:4" ht="24.75" customHeight="1" x14ac:dyDescent="0.2">
      <c r="A636" s="33">
        <v>28</v>
      </c>
      <c r="B636" s="357" t="str">
        <f>CONCATENATE('Eng A4'!D35," ",'Eng A4'!E35)</f>
        <v xml:space="preserve"> </v>
      </c>
      <c r="C636" s="358"/>
      <c r="D636" s="198"/>
    </row>
    <row r="637" spans="1:4" ht="24.75" customHeight="1" x14ac:dyDescent="0.2">
      <c r="A637" s="33">
        <v>29</v>
      </c>
      <c r="B637" s="357" t="str">
        <f>CONCATENATE('Eng A4'!D36," ",'Eng A4'!E36)</f>
        <v xml:space="preserve"> </v>
      </c>
      <c r="C637" s="358"/>
      <c r="D637" s="198"/>
    </row>
    <row r="638" spans="1:4" ht="24.75" customHeight="1" x14ac:dyDescent="0.2">
      <c r="A638" s="33">
        <v>30</v>
      </c>
      <c r="B638" s="357" t="str">
        <f>CONCATENATE('Eng A4'!D37," ",'Eng A4'!E37)</f>
        <v xml:space="preserve"> </v>
      </c>
      <c r="C638" s="358"/>
      <c r="D638" s="198"/>
    </row>
    <row r="639" spans="1:4" ht="24.75" customHeight="1" x14ac:dyDescent="0.2">
      <c r="A639" s="33">
        <v>31</v>
      </c>
      <c r="B639" s="357" t="str">
        <f>CONCATENATE('Eng A4'!D38," ",'Eng A4'!E38)</f>
        <v xml:space="preserve"> </v>
      </c>
      <c r="C639" s="358"/>
      <c r="D639" s="198"/>
    </row>
    <row r="640" spans="1:4" ht="24.75" customHeight="1" x14ac:dyDescent="0.2">
      <c r="A640" s="33">
        <v>32</v>
      </c>
      <c r="B640" s="357" t="str">
        <f>CONCATENATE('Eng A4'!D39," ",'Eng A4'!E39)</f>
        <v xml:space="preserve"> </v>
      </c>
      <c r="C640" s="358"/>
      <c r="D640" s="198"/>
    </row>
    <row r="641" spans="1:4" ht="24.75" customHeight="1" x14ac:dyDescent="0.2">
      <c r="A641" s="33">
        <v>33</v>
      </c>
      <c r="B641" s="357" t="str">
        <f>CONCATENATE('Eng A4'!D40," ",'Eng A4'!E40)</f>
        <v xml:space="preserve"> </v>
      </c>
      <c r="C641" s="358"/>
      <c r="D641" s="198"/>
    </row>
    <row r="642" spans="1:4" ht="24.75" customHeight="1" x14ac:dyDescent="0.2">
      <c r="A642" s="33">
        <v>34</v>
      </c>
      <c r="B642" s="357" t="str">
        <f>CONCATENATE('Eng A4'!D41," ",'Eng A4'!E41)</f>
        <v xml:space="preserve"> </v>
      </c>
      <c r="C642" s="358"/>
      <c r="D642" s="198"/>
    </row>
    <row r="643" spans="1:4" ht="24.75" customHeight="1" x14ac:dyDescent="0.2">
      <c r="A643" s="33">
        <v>35</v>
      </c>
      <c r="B643" s="357" t="str">
        <f>CONCATENATE('Eng A4'!D42," ",'Eng A4'!E42)</f>
        <v xml:space="preserve"> </v>
      </c>
      <c r="C643" s="358"/>
      <c r="D643" s="198"/>
    </row>
    <row r="644" spans="1:4" ht="24.75" customHeight="1" x14ac:dyDescent="0.2">
      <c r="A644" s="33">
        <v>36</v>
      </c>
      <c r="B644" s="357" t="str">
        <f>CONCATENATE('Eng A4'!D43," ",'Eng A4'!E43)</f>
        <v xml:space="preserve"> </v>
      </c>
      <c r="C644" s="358"/>
      <c r="D644" s="198"/>
    </row>
    <row r="645" spans="1:4" ht="24.75" customHeight="1" x14ac:dyDescent="0.2">
      <c r="A645" s="33">
        <v>37</v>
      </c>
      <c r="B645" s="357" t="str">
        <f>CONCATENATE('Eng A4'!D44," ",'Eng A4'!E44)</f>
        <v xml:space="preserve"> </v>
      </c>
      <c r="C645" s="358"/>
      <c r="D645" s="198"/>
    </row>
    <row r="646" spans="1:4" ht="24.75" customHeight="1" x14ac:dyDescent="0.2">
      <c r="A646" s="33">
        <v>38</v>
      </c>
      <c r="B646" s="357" t="str">
        <f>CONCATENATE('Eng A4'!D45," ",'Eng A4'!E45)</f>
        <v xml:space="preserve"> </v>
      </c>
      <c r="C646" s="358"/>
      <c r="D646" s="198"/>
    </row>
    <row r="647" spans="1:4" ht="24.75" customHeight="1" x14ac:dyDescent="0.2">
      <c r="A647" s="33">
        <v>39</v>
      </c>
      <c r="B647" s="357" t="str">
        <f>CONCATENATE('Eng A4'!D46," ",'Eng A4'!E46)</f>
        <v xml:space="preserve"> </v>
      </c>
      <c r="C647" s="358"/>
      <c r="D647" s="198"/>
    </row>
    <row r="648" spans="1:4" ht="24.75" customHeight="1" x14ac:dyDescent="0.2">
      <c r="A648" s="33">
        <v>40</v>
      </c>
      <c r="B648" s="357" t="str">
        <f>CONCATENATE('Eng A4'!D47," ",'Eng A4'!E47)</f>
        <v xml:space="preserve"> </v>
      </c>
      <c r="C648" s="358"/>
      <c r="D648" s="198"/>
    </row>
    <row r="649" spans="1:4" ht="24.75" customHeight="1" x14ac:dyDescent="0.2">
      <c r="A649" s="33">
        <v>41</v>
      </c>
      <c r="B649" s="357" t="str">
        <f>CONCATENATE('Eng A4'!D48," ",'Eng A4'!E48)</f>
        <v xml:space="preserve"> </v>
      </c>
      <c r="C649" s="358"/>
      <c r="D649" s="198"/>
    </row>
    <row r="650" spans="1:4" ht="24.75" customHeight="1" x14ac:dyDescent="0.2">
      <c r="A650" s="33">
        <v>42</v>
      </c>
      <c r="B650" s="357" t="str">
        <f>CONCATENATE('Eng A4'!D49," ",'Eng A4'!E49)</f>
        <v xml:space="preserve"> </v>
      </c>
      <c r="C650" s="358"/>
      <c r="D650" s="198"/>
    </row>
    <row r="651" spans="1:4" ht="24.75" customHeight="1" x14ac:dyDescent="0.2">
      <c r="A651" s="33">
        <v>43</v>
      </c>
      <c r="B651" s="357" t="str">
        <f>CONCATENATE('Eng A4'!D50," ",'Eng A4'!E50)</f>
        <v xml:space="preserve"> </v>
      </c>
      <c r="C651" s="358"/>
      <c r="D651" s="198"/>
    </row>
    <row r="652" spans="1:4" ht="24.75" customHeight="1" x14ac:dyDescent="0.2">
      <c r="A652" s="33">
        <v>44</v>
      </c>
      <c r="B652" s="357" t="str">
        <f>CONCATENATE('Eng A4'!D51," ",'Eng A4'!E51)</f>
        <v xml:space="preserve"> </v>
      </c>
      <c r="C652" s="358"/>
      <c r="D652" s="198"/>
    </row>
    <row r="653" spans="1:4" ht="24.75" customHeight="1" x14ac:dyDescent="0.2">
      <c r="A653" s="33">
        <v>45</v>
      </c>
      <c r="B653" s="357" t="str">
        <f>CONCATENATE('Eng A4'!D52," ",'Eng A4'!E52)</f>
        <v xml:space="preserve"> </v>
      </c>
      <c r="C653" s="358"/>
      <c r="D653" s="198"/>
    </row>
    <row r="654" spans="1:4" ht="24.75" customHeight="1" x14ac:dyDescent="0.2">
      <c r="A654" s="33">
        <v>46</v>
      </c>
      <c r="B654" s="357" t="str">
        <f>CONCATENATE('Eng A4'!D53," ",'Eng A4'!E53)</f>
        <v xml:space="preserve"> </v>
      </c>
      <c r="C654" s="358"/>
      <c r="D654" s="198"/>
    </row>
    <row r="655" spans="1:4" ht="24.75" customHeight="1" x14ac:dyDescent="0.2">
      <c r="A655" s="33">
        <v>47</v>
      </c>
      <c r="B655" s="357" t="str">
        <f>CONCATENATE('Eng A4'!D54," ",'Eng A4'!E54)</f>
        <v xml:space="preserve"> </v>
      </c>
      <c r="C655" s="358"/>
      <c r="D655" s="198"/>
    </row>
    <row r="656" spans="1:4" ht="24.75" customHeight="1" x14ac:dyDescent="0.2">
      <c r="A656" s="33">
        <v>48</v>
      </c>
      <c r="B656" s="357" t="str">
        <f>CONCATENATE('Eng A4'!D55," ",'Eng A4'!E55)</f>
        <v xml:space="preserve"> </v>
      </c>
      <c r="C656" s="358"/>
      <c r="D656" s="198"/>
    </row>
    <row r="657" spans="1:4" ht="24.75" customHeight="1" x14ac:dyDescent="0.2">
      <c r="A657" s="33">
        <v>49</v>
      </c>
      <c r="B657" s="357" t="str">
        <f>CONCATENATE('Eng A4'!D56," ",'Eng A4'!E56)</f>
        <v xml:space="preserve"> </v>
      </c>
      <c r="C657" s="358"/>
      <c r="D657" s="198"/>
    </row>
    <row r="658" spans="1:4" ht="24.75" customHeight="1" x14ac:dyDescent="0.2">
      <c r="A658" s="33">
        <v>50</v>
      </c>
      <c r="B658" s="357" t="str">
        <f>CONCATENATE('Eng A4'!D57," ",'Eng A4'!E57)</f>
        <v xml:space="preserve"> </v>
      </c>
      <c r="C658" s="358"/>
      <c r="D658" s="198"/>
    </row>
    <row r="659" spans="1:4" ht="24.75" customHeight="1" x14ac:dyDescent="0.2">
      <c r="A659" s="33">
        <v>51</v>
      </c>
      <c r="B659" s="357" t="str">
        <f>CONCATENATE('Eng A4'!D58," ",'Eng A4'!E58)</f>
        <v xml:space="preserve"> </v>
      </c>
      <c r="C659" s="358"/>
      <c r="D659" s="198"/>
    </row>
    <row r="660" spans="1:4" ht="24.75" customHeight="1" x14ac:dyDescent="0.2">
      <c r="A660" s="33">
        <v>52</v>
      </c>
      <c r="B660" s="357" t="str">
        <f>CONCATENATE('Eng A4'!D59," ",'Eng A4'!E59)</f>
        <v xml:space="preserve"> </v>
      </c>
      <c r="C660" s="358"/>
      <c r="D660" s="198"/>
    </row>
    <row r="661" spans="1:4" ht="24.75" customHeight="1" x14ac:dyDescent="0.2">
      <c r="A661" s="33">
        <v>53</v>
      </c>
      <c r="B661" s="357" t="str">
        <f>CONCATENATE('Eng A4'!D60," ",'Eng A4'!E60)</f>
        <v xml:space="preserve"> </v>
      </c>
      <c r="C661" s="358"/>
      <c r="D661" s="198"/>
    </row>
    <row r="662" spans="1:4" ht="24.75" customHeight="1" x14ac:dyDescent="0.2">
      <c r="A662" s="33">
        <v>54</v>
      </c>
      <c r="B662" s="357" t="str">
        <f>CONCATENATE('Eng A4'!D61," ",'Eng A4'!E61)</f>
        <v xml:space="preserve"> </v>
      </c>
      <c r="C662" s="358"/>
      <c r="D662" s="198"/>
    </row>
    <row r="663" spans="1:4" ht="24.75" customHeight="1" x14ac:dyDescent="0.2">
      <c r="A663" s="33">
        <v>55</v>
      </c>
      <c r="B663" s="357" t="str">
        <f>CONCATENATE('Eng A4'!D62," ",'Eng A4'!E62)</f>
        <v xml:space="preserve"> </v>
      </c>
      <c r="C663" s="358"/>
      <c r="D663" s="198"/>
    </row>
    <row r="664" spans="1:4" ht="24.75" customHeight="1" x14ac:dyDescent="0.2">
      <c r="A664" s="33">
        <v>56</v>
      </c>
      <c r="B664" s="357" t="str">
        <f>CONCATENATE('Eng A4'!D63," ",'Eng A4'!E63)</f>
        <v xml:space="preserve"> </v>
      </c>
      <c r="C664" s="358"/>
      <c r="D664" s="198"/>
    </row>
    <row r="665" spans="1:4" ht="24.75" customHeight="1" x14ac:dyDescent="0.2">
      <c r="A665" s="33">
        <v>57</v>
      </c>
      <c r="B665" s="357" t="str">
        <f>CONCATENATE('Eng A4'!D64," ",'Eng A4'!E64)</f>
        <v xml:space="preserve"> </v>
      </c>
      <c r="C665" s="358"/>
      <c r="D665" s="198"/>
    </row>
    <row r="666" spans="1:4" ht="24.75" customHeight="1" x14ac:dyDescent="0.2">
      <c r="A666" s="33">
        <v>58</v>
      </c>
      <c r="B666" s="357" t="str">
        <f>CONCATENATE('Eng A4'!D65," ",'Eng A4'!E65)</f>
        <v xml:space="preserve"> </v>
      </c>
      <c r="C666" s="358"/>
      <c r="D666" s="198"/>
    </row>
    <row r="667" spans="1:4" ht="24.75" customHeight="1" x14ac:dyDescent="0.2">
      <c r="A667" s="33">
        <v>59</v>
      </c>
      <c r="B667" s="357" t="str">
        <f>CONCATENATE('Eng A4'!D66," ",'Eng A4'!E66)</f>
        <v xml:space="preserve"> </v>
      </c>
      <c r="C667" s="358"/>
      <c r="D667" s="198"/>
    </row>
    <row r="668" spans="1:4" ht="24.75" customHeight="1" x14ac:dyDescent="0.2">
      <c r="A668" s="33">
        <v>60</v>
      </c>
      <c r="B668" s="357" t="str">
        <f>CONCATENATE('Eng A4'!D67," ",'Eng A4'!E67)</f>
        <v xml:space="preserve"> </v>
      </c>
      <c r="C668" s="358"/>
      <c r="D668" s="198"/>
    </row>
    <row r="669" spans="1:4" ht="24.75" customHeight="1" x14ac:dyDescent="0.2">
      <c r="A669" s="33">
        <v>61</v>
      </c>
      <c r="B669" s="357" t="str">
        <f>CONCATENATE('Eng A4'!D68," ",'Eng A4'!E68)</f>
        <v xml:space="preserve"> </v>
      </c>
      <c r="C669" s="358"/>
      <c r="D669" s="198"/>
    </row>
    <row r="670" spans="1:4" ht="24.75" customHeight="1" x14ac:dyDescent="0.2">
      <c r="A670" s="33">
        <v>62</v>
      </c>
      <c r="B670" s="357" t="str">
        <f>CONCATENATE('Eng A4'!D69," ",'Eng A4'!E69)</f>
        <v xml:space="preserve"> </v>
      </c>
      <c r="C670" s="358"/>
      <c r="D670" s="198"/>
    </row>
    <row r="671" spans="1:4" ht="24.75" customHeight="1" x14ac:dyDescent="0.2">
      <c r="A671" s="33">
        <v>63</v>
      </c>
      <c r="B671" s="357" t="str">
        <f>CONCATENATE('Eng A4'!D70," ",'Eng A4'!E70)</f>
        <v xml:space="preserve"> </v>
      </c>
      <c r="C671" s="358"/>
      <c r="D671" s="198"/>
    </row>
    <row r="672" spans="1:4" ht="24.75" customHeight="1" x14ac:dyDescent="0.2">
      <c r="A672" s="33">
        <v>64</v>
      </c>
      <c r="B672" s="357" t="str">
        <f>CONCATENATE('Eng A4'!D71," ",'Eng A4'!E71)</f>
        <v xml:space="preserve"> </v>
      </c>
      <c r="C672" s="358"/>
      <c r="D672" s="198"/>
    </row>
    <row r="673" spans="1:4" ht="24.75" customHeight="1" x14ac:dyDescent="0.2">
      <c r="A673" s="33">
        <v>65</v>
      </c>
      <c r="B673" s="357" t="str">
        <f>CONCATENATE('Eng A4'!D72," ",'Eng A4'!E72)</f>
        <v xml:space="preserve"> </v>
      </c>
      <c r="C673" s="358"/>
      <c r="D673" s="198"/>
    </row>
    <row r="674" spans="1:4" ht="24.75" customHeight="1" x14ac:dyDescent="0.2">
      <c r="A674" s="33">
        <v>66</v>
      </c>
      <c r="B674" s="357" t="str">
        <f>CONCATENATE('Eng A4'!D73," ",'Eng A4'!E73)</f>
        <v xml:space="preserve"> </v>
      </c>
      <c r="C674" s="358"/>
      <c r="D674" s="198"/>
    </row>
    <row r="675" spans="1:4" ht="24.75" customHeight="1" x14ac:dyDescent="0.2">
      <c r="A675" s="33">
        <v>67</v>
      </c>
      <c r="B675" s="357" t="str">
        <f>CONCATENATE('Eng A4'!D74," ",'Eng A4'!E74)</f>
        <v xml:space="preserve"> </v>
      </c>
      <c r="C675" s="358"/>
      <c r="D675" s="198"/>
    </row>
    <row r="676" spans="1:4" ht="24.75" customHeight="1" x14ac:dyDescent="0.2">
      <c r="A676" s="33">
        <v>68</v>
      </c>
      <c r="B676" s="357" t="str">
        <f>CONCATENATE('Eng A4'!D75," ",'Eng A4'!E75)</f>
        <v xml:space="preserve"> </v>
      </c>
      <c r="C676" s="358"/>
      <c r="D676" s="198"/>
    </row>
    <row r="677" spans="1:4" ht="24.75" customHeight="1" x14ac:dyDescent="0.2">
      <c r="A677" s="33">
        <v>69</v>
      </c>
      <c r="B677" s="357" t="str">
        <f>CONCATENATE('Eng A4'!D76," ",'Eng A4'!E76)</f>
        <v xml:space="preserve"> </v>
      </c>
      <c r="C677" s="358"/>
      <c r="D677" s="198"/>
    </row>
    <row r="678" spans="1:4" ht="24.75" customHeight="1" x14ac:dyDescent="0.2">
      <c r="A678" s="33">
        <v>70</v>
      </c>
      <c r="B678" s="357" t="str">
        <f>CONCATENATE('Eng A4'!D77," ",'Eng A4'!E77)</f>
        <v xml:space="preserve"> </v>
      </c>
      <c r="C678" s="358"/>
      <c r="D678" s="198"/>
    </row>
    <row r="679" spans="1:4" ht="24.75" customHeight="1" x14ac:dyDescent="0.2">
      <c r="A679" s="33">
        <v>71</v>
      </c>
      <c r="B679" s="357" t="str">
        <f>CONCATENATE('Eng A4'!D78," ",'Eng A4'!E78)</f>
        <v xml:space="preserve"> </v>
      </c>
      <c r="C679" s="358"/>
      <c r="D679" s="198"/>
    </row>
    <row r="680" spans="1:4" ht="24.75" customHeight="1" x14ac:dyDescent="0.2">
      <c r="A680" s="33">
        <v>72</v>
      </c>
      <c r="B680" s="357" t="str">
        <f>CONCATENATE('Eng A4'!D79," ",'Eng A4'!E79)</f>
        <v xml:space="preserve"> </v>
      </c>
      <c r="C680" s="358"/>
      <c r="D680" s="198"/>
    </row>
    <row r="681" spans="1:4" ht="24.75" customHeight="1" x14ac:dyDescent="0.2">
      <c r="A681" s="33">
        <v>73</v>
      </c>
      <c r="B681" s="357" t="str">
        <f>CONCATENATE('Eng A4'!D80," ",'Eng A4'!E80)</f>
        <v xml:space="preserve"> </v>
      </c>
      <c r="C681" s="358"/>
      <c r="D681" s="198"/>
    </row>
    <row r="682" spans="1:4" ht="24.75" customHeight="1" x14ac:dyDescent="0.2">
      <c r="A682" s="33">
        <v>74</v>
      </c>
      <c r="B682" s="357" t="str">
        <f>CONCATENATE('Eng A4'!D81," ",'Eng A4'!E81)</f>
        <v xml:space="preserve"> </v>
      </c>
      <c r="C682" s="358"/>
      <c r="D682" s="198"/>
    </row>
    <row r="683" spans="1:4" ht="24.75" customHeight="1" x14ac:dyDescent="0.2">
      <c r="A683" s="33">
        <v>75</v>
      </c>
      <c r="B683" s="357" t="str">
        <f>CONCATENATE('Eng A4'!D82," ",'Eng A4'!E82)</f>
        <v xml:space="preserve"> </v>
      </c>
      <c r="C683" s="358"/>
      <c r="D683" s="198"/>
    </row>
    <row r="684" spans="1:4" ht="24.75" customHeight="1" x14ac:dyDescent="0.2">
      <c r="A684" s="33">
        <v>76</v>
      </c>
      <c r="B684" s="357" t="str">
        <f>CONCATENATE('Eng A4'!D83," ",'Eng A4'!E83)</f>
        <v xml:space="preserve"> </v>
      </c>
      <c r="C684" s="358"/>
      <c r="D684" s="198"/>
    </row>
    <row r="685" spans="1:4" ht="24.75" customHeight="1" x14ac:dyDescent="0.2">
      <c r="A685" s="33">
        <v>77</v>
      </c>
      <c r="B685" s="357" t="str">
        <f>CONCATENATE('Eng A4'!D84," ",'Eng A4'!E84)</f>
        <v xml:space="preserve"> </v>
      </c>
      <c r="C685" s="358"/>
      <c r="D685" s="198"/>
    </row>
    <row r="686" spans="1:4" ht="24.75" customHeight="1" x14ac:dyDescent="0.2">
      <c r="A686" s="33">
        <v>78</v>
      </c>
      <c r="B686" s="357" t="str">
        <f>CONCATENATE('Eng A4'!D85," ",'Eng A4'!E85)</f>
        <v xml:space="preserve"> </v>
      </c>
      <c r="C686" s="358"/>
      <c r="D686" s="198"/>
    </row>
    <row r="687" spans="1:4" ht="24.75" customHeight="1" x14ac:dyDescent="0.2">
      <c r="A687" s="33">
        <v>79</v>
      </c>
      <c r="B687" s="357" t="str">
        <f>CONCATENATE('Eng A4'!D86," ",'Eng A4'!E86)</f>
        <v xml:space="preserve"> </v>
      </c>
      <c r="C687" s="358"/>
      <c r="D687" s="198"/>
    </row>
    <row r="688" spans="1:4" ht="24.75" customHeight="1" x14ac:dyDescent="0.2">
      <c r="A688" s="33">
        <v>80</v>
      </c>
      <c r="B688" s="357" t="str">
        <f>CONCATENATE('Eng A4'!D87," ",'Eng A4'!E87)</f>
        <v xml:space="preserve"> </v>
      </c>
      <c r="C688" s="358"/>
      <c r="D688" s="198"/>
    </row>
    <row r="689" spans="1:4" ht="24.75" customHeight="1" x14ac:dyDescent="0.2">
      <c r="A689" s="33">
        <v>81</v>
      </c>
      <c r="B689" s="357" t="str">
        <f>CONCATENATE('Eng A4'!D88," ",'Eng A4'!E88)</f>
        <v xml:space="preserve"> </v>
      </c>
      <c r="C689" s="358"/>
      <c r="D689" s="198"/>
    </row>
    <row r="690" spans="1:4" ht="24.75" customHeight="1" x14ac:dyDescent="0.2">
      <c r="A690" s="33">
        <v>82</v>
      </c>
      <c r="B690" s="357" t="str">
        <f>CONCATENATE('Eng A4'!D89," ",'Eng A4'!E89)</f>
        <v xml:space="preserve"> </v>
      </c>
      <c r="C690" s="358"/>
      <c r="D690" s="198"/>
    </row>
    <row r="691" spans="1:4" ht="24.75" customHeight="1" x14ac:dyDescent="0.2">
      <c r="A691" s="33">
        <v>83</v>
      </c>
      <c r="B691" s="357" t="str">
        <f>CONCATENATE('Eng A4'!D90," ",'Eng A4'!E90)</f>
        <v xml:space="preserve"> </v>
      </c>
      <c r="C691" s="358"/>
      <c r="D691" s="198"/>
    </row>
    <row r="692" spans="1:4" ht="24.75" customHeight="1" x14ac:dyDescent="0.2">
      <c r="A692" s="33">
        <v>84</v>
      </c>
      <c r="B692" s="357" t="str">
        <f>CONCATENATE('Eng A4'!D91," ",'Eng A4'!E91)</f>
        <v xml:space="preserve"> </v>
      </c>
      <c r="C692" s="358"/>
      <c r="D692" s="198"/>
    </row>
    <row r="693" spans="1:4" ht="24.75" customHeight="1" x14ac:dyDescent="0.2">
      <c r="A693" s="33">
        <v>85</v>
      </c>
      <c r="B693" s="357" t="str">
        <f>CONCATENATE('Eng A4'!D92," ",'Eng A4'!E92)</f>
        <v xml:space="preserve"> </v>
      </c>
      <c r="C693" s="358"/>
      <c r="D693" s="198"/>
    </row>
    <row r="694" spans="1:4" ht="24.75" customHeight="1" x14ac:dyDescent="0.2">
      <c r="A694" s="33">
        <v>86</v>
      </c>
      <c r="B694" s="357" t="str">
        <f>CONCATENATE('Eng A4'!D93," ",'Eng A4'!E93)</f>
        <v xml:space="preserve"> </v>
      </c>
      <c r="C694" s="358"/>
      <c r="D694" s="198"/>
    </row>
    <row r="695" spans="1:4" ht="24.75" customHeight="1" x14ac:dyDescent="0.2">
      <c r="A695" s="33">
        <v>87</v>
      </c>
      <c r="B695" s="357" t="str">
        <f>CONCATENATE('Eng A4'!D94," ",'Eng A4'!E94)</f>
        <v xml:space="preserve"> </v>
      </c>
      <c r="C695" s="358"/>
      <c r="D695" s="198"/>
    </row>
    <row r="696" spans="1:4" ht="24.75" customHeight="1" x14ac:dyDescent="0.2">
      <c r="A696" s="33">
        <v>88</v>
      </c>
      <c r="B696" s="357" t="str">
        <f>CONCATENATE('Eng A4'!D95," ",'Eng A4'!E95)</f>
        <v xml:space="preserve"> </v>
      </c>
      <c r="C696" s="358"/>
      <c r="D696" s="198"/>
    </row>
    <row r="697" spans="1:4" ht="24.75" customHeight="1" x14ac:dyDescent="0.2">
      <c r="A697" s="33">
        <v>89</v>
      </c>
      <c r="B697" s="357" t="str">
        <f>CONCATENATE('Eng A4'!D96," ",'Eng A4'!E96)</f>
        <v xml:space="preserve"> </v>
      </c>
      <c r="C697" s="358"/>
      <c r="D697" s="198"/>
    </row>
    <row r="698" spans="1:4" ht="24.75" customHeight="1" x14ac:dyDescent="0.2">
      <c r="A698" s="33">
        <v>90</v>
      </c>
      <c r="B698" s="357" t="str">
        <f>CONCATENATE('Eng A4'!D97," ",'Eng A4'!E97)</f>
        <v xml:space="preserve"> </v>
      </c>
      <c r="C698" s="358"/>
      <c r="D698" s="198"/>
    </row>
    <row r="699" spans="1:4" ht="24.75" customHeight="1" x14ac:dyDescent="0.2">
      <c r="A699" s="33">
        <v>91</v>
      </c>
      <c r="B699" s="357" t="str">
        <f>CONCATENATE('Eng A4'!D98," ",'Eng A4'!E98)</f>
        <v xml:space="preserve"> </v>
      </c>
      <c r="C699" s="358"/>
      <c r="D699" s="198"/>
    </row>
    <row r="700" spans="1:4" ht="24.75" customHeight="1" x14ac:dyDescent="0.2">
      <c r="A700" s="33">
        <v>92</v>
      </c>
      <c r="B700" s="357" t="str">
        <f>CONCATENATE('Eng A4'!D99," ",'Eng A4'!E99)</f>
        <v xml:space="preserve"> </v>
      </c>
      <c r="C700" s="358"/>
      <c r="D700" s="198"/>
    </row>
    <row r="701" spans="1:4" ht="24.75" customHeight="1" x14ac:dyDescent="0.2">
      <c r="A701" s="33">
        <v>93</v>
      </c>
      <c r="B701" s="357" t="str">
        <f>CONCATENATE('Eng A4'!D100," ",'Eng A4'!E100)</f>
        <v xml:space="preserve"> </v>
      </c>
      <c r="C701" s="358"/>
      <c r="D701" s="198"/>
    </row>
    <row r="702" spans="1:4" ht="24.75" customHeight="1" x14ac:dyDescent="0.2">
      <c r="A702" s="33">
        <v>94</v>
      </c>
      <c r="B702" s="357" t="str">
        <f>CONCATENATE('Eng A4'!D101," ",'Eng A4'!E101)</f>
        <v xml:space="preserve"> </v>
      </c>
      <c r="C702" s="358"/>
      <c r="D702" s="198"/>
    </row>
    <row r="703" spans="1:4" ht="24.75" customHeight="1" x14ac:dyDescent="0.2">
      <c r="A703" s="33">
        <v>95</v>
      </c>
      <c r="B703" s="357" t="str">
        <f>CONCATENATE('Eng A4'!D102," ",'Eng A4'!E102)</f>
        <v xml:space="preserve"> </v>
      </c>
      <c r="C703" s="358"/>
      <c r="D703" s="198"/>
    </row>
    <row r="704" spans="1:4" ht="24.75" customHeight="1" x14ac:dyDescent="0.2">
      <c r="A704" s="33">
        <v>96</v>
      </c>
      <c r="B704" s="357" t="str">
        <f>CONCATENATE('Eng A4'!D103," ",'Eng A4'!E103)</f>
        <v xml:space="preserve"> </v>
      </c>
      <c r="C704" s="358"/>
      <c r="D704" s="198"/>
    </row>
    <row r="705" spans="1:4" ht="24.75" customHeight="1" x14ac:dyDescent="0.2">
      <c r="A705" s="33">
        <v>97</v>
      </c>
      <c r="B705" s="357" t="str">
        <f>CONCATENATE('Eng A4'!D104," ",'Eng A4'!E104)</f>
        <v xml:space="preserve"> </v>
      </c>
      <c r="C705" s="358"/>
      <c r="D705" s="198"/>
    </row>
    <row r="706" spans="1:4" ht="24.75" customHeight="1" x14ac:dyDescent="0.2">
      <c r="A706" s="33">
        <v>98</v>
      </c>
      <c r="B706" s="357" t="str">
        <f>CONCATENATE('Eng A4'!D105," ",'Eng A4'!E105)</f>
        <v xml:space="preserve"> </v>
      </c>
      <c r="C706" s="358"/>
      <c r="D706" s="198"/>
    </row>
    <row r="707" spans="1:4" ht="24.75" customHeight="1" x14ac:dyDescent="0.2">
      <c r="A707" s="33">
        <v>99</v>
      </c>
      <c r="B707" s="357" t="str">
        <f>CONCATENATE('Eng A4'!D106," ",'Eng A4'!E106)</f>
        <v xml:space="preserve"> </v>
      </c>
      <c r="C707" s="358"/>
      <c r="D707" s="198"/>
    </row>
    <row r="708" spans="1:4" ht="24.75" customHeight="1" x14ac:dyDescent="0.2">
      <c r="A708" s="33">
        <v>100</v>
      </c>
      <c r="B708" s="357" t="str">
        <f>CONCATENATE('Eng A4'!D107," ",'Eng A4'!E107)</f>
        <v xml:space="preserve"> </v>
      </c>
      <c r="C708" s="358"/>
      <c r="D708" s="198"/>
    </row>
    <row r="709" spans="1:4" ht="24.75" customHeight="1" x14ac:dyDescent="0.2">
      <c r="A709" s="33">
        <v>101</v>
      </c>
      <c r="B709" s="357" t="str">
        <f>CONCATENATE('Eng A4'!D108," ",'Eng A4'!E108)</f>
        <v xml:space="preserve"> </v>
      </c>
      <c r="C709" s="358"/>
      <c r="D709" s="198"/>
    </row>
    <row r="710" spans="1:4" ht="24.75" customHeight="1" x14ac:dyDescent="0.2">
      <c r="A710" s="33">
        <v>102</v>
      </c>
      <c r="B710" s="357" t="str">
        <f>CONCATENATE('Eng A4'!D109," ",'Eng A4'!E109)</f>
        <v xml:space="preserve"> </v>
      </c>
      <c r="C710" s="358"/>
      <c r="D710" s="198"/>
    </row>
    <row r="711" spans="1:4" ht="24.75" customHeight="1" x14ac:dyDescent="0.2">
      <c r="A711" s="33">
        <v>103</v>
      </c>
      <c r="B711" s="357" t="str">
        <f>CONCATENATE('Eng A4'!D110," ",'Eng A4'!E110)</f>
        <v xml:space="preserve"> </v>
      </c>
      <c r="C711" s="358"/>
      <c r="D711" s="198"/>
    </row>
    <row r="712" spans="1:4" ht="24.75" customHeight="1" x14ac:dyDescent="0.2">
      <c r="A712" s="33">
        <v>104</v>
      </c>
      <c r="B712" s="357" t="str">
        <f>CONCATENATE('Eng A4'!D111," ",'Eng A4'!E111)</f>
        <v xml:space="preserve"> </v>
      </c>
      <c r="C712" s="358"/>
      <c r="D712" s="198"/>
    </row>
    <row r="713" spans="1:4" ht="24.75" customHeight="1" x14ac:dyDescent="0.2">
      <c r="A713" s="33">
        <v>105</v>
      </c>
      <c r="B713" s="357" t="str">
        <f>CONCATENATE('Eng A4'!D112," ",'Eng A4'!E112)</f>
        <v xml:space="preserve"> </v>
      </c>
      <c r="C713" s="358"/>
      <c r="D713" s="198"/>
    </row>
    <row r="714" spans="1:4" ht="24.75" customHeight="1" x14ac:dyDescent="0.2">
      <c r="A714" s="33">
        <v>106</v>
      </c>
      <c r="B714" s="357" t="str">
        <f>CONCATENATE('Eng A4'!D113," ",'Eng A4'!E113)</f>
        <v xml:space="preserve"> </v>
      </c>
      <c r="C714" s="358"/>
      <c r="D714" s="198"/>
    </row>
    <row r="715" spans="1:4" ht="24.75" customHeight="1" x14ac:dyDescent="0.2">
      <c r="A715" s="33">
        <v>107</v>
      </c>
      <c r="B715" s="357" t="str">
        <f>CONCATENATE('Eng A4'!D114," ",'Eng A4'!E114)</f>
        <v xml:space="preserve"> </v>
      </c>
      <c r="C715" s="358"/>
      <c r="D715" s="198"/>
    </row>
    <row r="716" spans="1:4" ht="24.75" customHeight="1" x14ac:dyDescent="0.2">
      <c r="A716" s="33">
        <v>108</v>
      </c>
      <c r="B716" s="357" t="str">
        <f>CONCATENATE('Eng A4'!D115," ",'Eng A4'!E115)</f>
        <v xml:space="preserve"> </v>
      </c>
      <c r="C716" s="358"/>
      <c r="D716" s="198"/>
    </row>
    <row r="717" spans="1:4" ht="24.75" customHeight="1" x14ac:dyDescent="0.2">
      <c r="A717" s="33">
        <v>109</v>
      </c>
      <c r="B717" s="357" t="str">
        <f>CONCATENATE('Eng A4'!D116," ",'Eng A4'!E116)</f>
        <v xml:space="preserve"> </v>
      </c>
      <c r="C717" s="358"/>
      <c r="D717" s="198"/>
    </row>
    <row r="718" spans="1:4" ht="24.75" customHeight="1" x14ac:dyDescent="0.2">
      <c r="A718" s="33">
        <v>110</v>
      </c>
      <c r="B718" s="357" t="str">
        <f>CONCATENATE('Eng A4'!D117," ",'Eng A4'!E117)</f>
        <v xml:space="preserve"> </v>
      </c>
      <c r="C718" s="358"/>
      <c r="D718" s="198"/>
    </row>
    <row r="719" spans="1:4" ht="24.75" customHeight="1" x14ac:dyDescent="0.2">
      <c r="A719" s="33">
        <v>111</v>
      </c>
      <c r="B719" s="357" t="str">
        <f>CONCATENATE('Eng A4'!D118," ",'Eng A4'!E118)</f>
        <v xml:space="preserve"> </v>
      </c>
      <c r="C719" s="358"/>
      <c r="D719" s="198"/>
    </row>
    <row r="720" spans="1:4" ht="24.75" customHeight="1" x14ac:dyDescent="0.2">
      <c r="A720" s="33">
        <v>112</v>
      </c>
      <c r="B720" s="357" t="str">
        <f>CONCATENATE('Eng A4'!D119," ",'Eng A4'!E119)</f>
        <v xml:space="preserve"> </v>
      </c>
      <c r="C720" s="358"/>
      <c r="D720" s="198"/>
    </row>
    <row r="721" spans="1:4" ht="24.75" customHeight="1" x14ac:dyDescent="0.2">
      <c r="A721" s="33">
        <v>113</v>
      </c>
      <c r="B721" s="357" t="str">
        <f>CONCATENATE('Eng A4'!D120," ",'Eng A4'!E120)</f>
        <v xml:space="preserve"> </v>
      </c>
      <c r="C721" s="358"/>
      <c r="D721" s="198"/>
    </row>
    <row r="722" spans="1:4" ht="24.75" customHeight="1" x14ac:dyDescent="0.2">
      <c r="A722" s="33">
        <v>114</v>
      </c>
      <c r="B722" s="357" t="str">
        <f>CONCATENATE('Eng A4'!D121," ",'Eng A4'!E121)</f>
        <v xml:space="preserve"> </v>
      </c>
      <c r="C722" s="358"/>
      <c r="D722" s="198"/>
    </row>
    <row r="723" spans="1:4" ht="24.75" customHeight="1" x14ac:dyDescent="0.2">
      <c r="A723" s="33">
        <v>115</v>
      </c>
      <c r="B723" s="357" t="str">
        <f>CONCATENATE('Eng A4'!D122," ",'Eng A4'!E122)</f>
        <v xml:space="preserve"> </v>
      </c>
      <c r="C723" s="358"/>
      <c r="D723" s="198"/>
    </row>
    <row r="724" spans="1:4" ht="24.75" customHeight="1" x14ac:dyDescent="0.2">
      <c r="A724" s="33">
        <v>116</v>
      </c>
      <c r="B724" s="357" t="str">
        <f>CONCATENATE('Eng A4'!D123," ",'Eng A4'!E123)</f>
        <v xml:space="preserve"> </v>
      </c>
      <c r="C724" s="358"/>
      <c r="D724" s="198"/>
    </row>
    <row r="725" spans="1:4" ht="24.75" customHeight="1" x14ac:dyDescent="0.2">
      <c r="A725" s="33">
        <v>117</v>
      </c>
      <c r="B725" s="357" t="str">
        <f>CONCATENATE('Eng A4'!D124," ",'Eng A4'!E124)</f>
        <v xml:space="preserve"> </v>
      </c>
      <c r="C725" s="358"/>
      <c r="D725" s="198"/>
    </row>
    <row r="726" spans="1:4" ht="24.75" customHeight="1" x14ac:dyDescent="0.2">
      <c r="A726" s="33">
        <v>118</v>
      </c>
      <c r="B726" s="357" t="str">
        <f>CONCATENATE('Eng A4'!D125," ",'Eng A4'!E125)</f>
        <v xml:space="preserve"> </v>
      </c>
      <c r="C726" s="358"/>
      <c r="D726" s="198"/>
    </row>
    <row r="727" spans="1:4" ht="24.75" customHeight="1" x14ac:dyDescent="0.2">
      <c r="A727" s="33">
        <v>119</v>
      </c>
      <c r="B727" s="357" t="str">
        <f>CONCATENATE('Eng A4'!D126," ",'Eng A4'!E126)</f>
        <v xml:space="preserve"> </v>
      </c>
      <c r="C727" s="358"/>
      <c r="D727" s="198"/>
    </row>
    <row r="728" spans="1:4" ht="24.75" customHeight="1" x14ac:dyDescent="0.2">
      <c r="A728" s="33">
        <v>120</v>
      </c>
      <c r="B728" s="357" t="str">
        <f>CONCATENATE('Eng A4'!D127," ",'Eng A4'!E127)</f>
        <v xml:space="preserve"> </v>
      </c>
      <c r="C728" s="358"/>
      <c r="D728" s="198"/>
    </row>
    <row r="729" spans="1:4" ht="24.75" customHeight="1" x14ac:dyDescent="0.2">
      <c r="A729" s="33">
        <v>121</v>
      </c>
      <c r="B729" s="357" t="str">
        <f>CONCATENATE('Eng A4'!D128," ",'Eng A4'!E128)</f>
        <v xml:space="preserve"> </v>
      </c>
      <c r="C729" s="358"/>
      <c r="D729" s="198"/>
    </row>
    <row r="730" spans="1:4" ht="24.75" customHeight="1" x14ac:dyDescent="0.2">
      <c r="A730" s="33">
        <v>122</v>
      </c>
      <c r="B730" s="357" t="str">
        <f>CONCATENATE('Eng A4'!D129," ",'Eng A4'!E129)</f>
        <v xml:space="preserve"> </v>
      </c>
      <c r="C730" s="358"/>
      <c r="D730" s="198"/>
    </row>
    <row r="731" spans="1:4" ht="24.75" customHeight="1" x14ac:dyDescent="0.2">
      <c r="A731" s="33">
        <v>123</v>
      </c>
      <c r="B731" s="357" t="str">
        <f>CONCATENATE('Eng A4'!D130," ",'Eng A4'!E130)</f>
        <v xml:space="preserve"> </v>
      </c>
      <c r="C731" s="358"/>
      <c r="D731" s="198"/>
    </row>
    <row r="732" spans="1:4" ht="24.75" customHeight="1" x14ac:dyDescent="0.2">
      <c r="A732" s="33">
        <v>124</v>
      </c>
      <c r="B732" s="357" t="str">
        <f>CONCATENATE('Eng A4'!D131," ",'Eng A4'!E131)</f>
        <v xml:space="preserve"> </v>
      </c>
      <c r="C732" s="358"/>
      <c r="D732" s="198"/>
    </row>
    <row r="733" spans="1:4" ht="24.75" customHeight="1" x14ac:dyDescent="0.2">
      <c r="A733" s="33">
        <v>125</v>
      </c>
      <c r="B733" s="357" t="str">
        <f>CONCATENATE('Eng A4'!D132," ",'Eng A4'!E132)</f>
        <v xml:space="preserve"> </v>
      </c>
      <c r="C733" s="358"/>
      <c r="D733" s="198"/>
    </row>
    <row r="734" spans="1:4" ht="24.75" customHeight="1" x14ac:dyDescent="0.2">
      <c r="A734" s="33">
        <v>126</v>
      </c>
      <c r="B734" s="357" t="str">
        <f>CONCATENATE('Eng A4'!D133," ",'Eng A4'!E133)</f>
        <v xml:space="preserve"> </v>
      </c>
      <c r="C734" s="358"/>
      <c r="D734" s="198"/>
    </row>
    <row r="735" spans="1:4" ht="24.75" customHeight="1" x14ac:dyDescent="0.2">
      <c r="A735" s="33">
        <v>127</v>
      </c>
      <c r="B735" s="357" t="str">
        <f>CONCATENATE('Eng A4'!D134," ",'Eng A4'!E134)</f>
        <v xml:space="preserve"> </v>
      </c>
      <c r="C735" s="358"/>
      <c r="D735" s="198"/>
    </row>
    <row r="736" spans="1:4" ht="24.75" customHeight="1" x14ac:dyDescent="0.2">
      <c r="A736" s="33">
        <v>128</v>
      </c>
      <c r="B736" s="357" t="str">
        <f>CONCATENATE('Eng A4'!D135," ",'Eng A4'!E135)</f>
        <v xml:space="preserve"> </v>
      </c>
      <c r="C736" s="358"/>
      <c r="D736" s="198"/>
    </row>
    <row r="737" spans="1:4" ht="24.75" customHeight="1" x14ac:dyDescent="0.2">
      <c r="A737" s="33">
        <v>129</v>
      </c>
      <c r="B737" s="357" t="str">
        <f>CONCATENATE('Eng A4'!D136," ",'Eng A4'!E136)</f>
        <v xml:space="preserve"> </v>
      </c>
      <c r="C737" s="358"/>
      <c r="D737" s="198"/>
    </row>
    <row r="738" spans="1:4" ht="24.75" customHeight="1" x14ac:dyDescent="0.2">
      <c r="A738" s="33">
        <v>130</v>
      </c>
      <c r="B738" s="357" t="str">
        <f>CONCATENATE('Eng A4'!D137," ",'Eng A4'!E137)</f>
        <v xml:space="preserve"> </v>
      </c>
      <c r="C738" s="358"/>
      <c r="D738" s="198"/>
    </row>
    <row r="739" spans="1:4" ht="24.75" customHeight="1" x14ac:dyDescent="0.2">
      <c r="A739" s="33">
        <v>131</v>
      </c>
      <c r="B739" s="357" t="str">
        <f>CONCATENATE('Eng A4'!D138," ",'Eng A4'!E138)</f>
        <v xml:space="preserve"> </v>
      </c>
      <c r="C739" s="358"/>
      <c r="D739" s="198"/>
    </row>
    <row r="740" spans="1:4" ht="24.75" customHeight="1" x14ac:dyDescent="0.2">
      <c r="A740" s="33">
        <v>132</v>
      </c>
      <c r="B740" s="357" t="str">
        <f>CONCATENATE('Eng A4'!D139," ",'Eng A4'!E139)</f>
        <v xml:space="preserve"> </v>
      </c>
      <c r="C740" s="358"/>
      <c r="D740" s="198"/>
    </row>
    <row r="741" spans="1:4" ht="24.75" customHeight="1" x14ac:dyDescent="0.2">
      <c r="A741" s="33">
        <v>133</v>
      </c>
      <c r="B741" s="357" t="str">
        <f>CONCATENATE('Eng A4'!D140," ",'Eng A4'!E140)</f>
        <v xml:space="preserve"> </v>
      </c>
      <c r="C741" s="358"/>
      <c r="D741" s="198"/>
    </row>
    <row r="742" spans="1:4" ht="24.75" customHeight="1" x14ac:dyDescent="0.2">
      <c r="A742" s="33">
        <v>134</v>
      </c>
      <c r="B742" s="357" t="str">
        <f>CONCATENATE('Eng A4'!D141," ",'Eng A4'!E141)</f>
        <v xml:space="preserve"> </v>
      </c>
      <c r="C742" s="358"/>
      <c r="D742" s="198"/>
    </row>
    <row r="743" spans="1:4" ht="24.75" customHeight="1" x14ac:dyDescent="0.2">
      <c r="A743" s="33">
        <v>135</v>
      </c>
      <c r="B743" s="357" t="str">
        <f>CONCATENATE('Eng A4'!D142," ",'Eng A4'!E142)</f>
        <v xml:space="preserve"> </v>
      </c>
      <c r="C743" s="358"/>
      <c r="D743" s="198"/>
    </row>
    <row r="744" spans="1:4" ht="24.75" customHeight="1" x14ac:dyDescent="0.2">
      <c r="A744" s="33">
        <v>136</v>
      </c>
      <c r="B744" s="357" t="str">
        <f>CONCATENATE('Eng A4'!D143," ",'Eng A4'!E143)</f>
        <v xml:space="preserve"> </v>
      </c>
      <c r="C744" s="358"/>
      <c r="D744" s="198"/>
    </row>
    <row r="745" spans="1:4" ht="24.75" customHeight="1" x14ac:dyDescent="0.2">
      <c r="A745" s="33">
        <v>137</v>
      </c>
      <c r="B745" s="357" t="str">
        <f>CONCATENATE('Eng A4'!D144," ",'Eng A4'!E144)</f>
        <v xml:space="preserve"> </v>
      </c>
      <c r="C745" s="358"/>
      <c r="D745" s="198"/>
    </row>
    <row r="746" spans="1:4" ht="24.75" customHeight="1" x14ac:dyDescent="0.2">
      <c r="A746" s="33">
        <v>138</v>
      </c>
      <c r="B746" s="357" t="str">
        <f>CONCATENATE('Eng A4'!D145," ",'Eng A4'!E145)</f>
        <v xml:space="preserve"> </v>
      </c>
      <c r="C746" s="358"/>
      <c r="D746" s="198"/>
    </row>
    <row r="747" spans="1:4" ht="24.75" customHeight="1" x14ac:dyDescent="0.2">
      <c r="A747" s="33">
        <v>139</v>
      </c>
      <c r="B747" s="357" t="str">
        <f>CONCATENATE('Eng A4'!D146," ",'Eng A4'!E146)</f>
        <v xml:space="preserve"> </v>
      </c>
      <c r="C747" s="358"/>
      <c r="D747" s="198"/>
    </row>
    <row r="748" spans="1:4" ht="24.75" customHeight="1" x14ac:dyDescent="0.2">
      <c r="A748" s="33">
        <v>140</v>
      </c>
      <c r="B748" s="357" t="str">
        <f>CONCATENATE('Eng A4'!D147," ",'Eng A4'!E147)</f>
        <v xml:space="preserve"> </v>
      </c>
      <c r="C748" s="358"/>
      <c r="D748" s="198"/>
    </row>
    <row r="749" spans="1:4" ht="24.75" customHeight="1" x14ac:dyDescent="0.2">
      <c r="A749" s="33">
        <v>141</v>
      </c>
      <c r="B749" s="357" t="str">
        <f>CONCATENATE('Eng A4'!D148," ",'Eng A4'!E148)</f>
        <v xml:space="preserve"> </v>
      </c>
      <c r="C749" s="358"/>
      <c r="D749" s="198"/>
    </row>
    <row r="750" spans="1:4" ht="24.75" customHeight="1" x14ac:dyDescent="0.2">
      <c r="A750" s="33">
        <v>142</v>
      </c>
      <c r="B750" s="357" t="str">
        <f>CONCATENATE('Eng A4'!D149," ",'Eng A4'!E149)</f>
        <v xml:space="preserve"> </v>
      </c>
      <c r="C750" s="358"/>
      <c r="D750" s="198"/>
    </row>
    <row r="751" spans="1:4" ht="24.75" customHeight="1" x14ac:dyDescent="0.2">
      <c r="A751" s="33">
        <v>143</v>
      </c>
      <c r="B751" s="357" t="str">
        <f>CONCATENATE('Eng A4'!D150," ",'Eng A4'!E150)</f>
        <v xml:space="preserve"> </v>
      </c>
      <c r="C751" s="358"/>
      <c r="D751" s="198"/>
    </row>
    <row r="752" spans="1:4" ht="24.75" customHeight="1" x14ac:dyDescent="0.2">
      <c r="A752" s="33">
        <v>144</v>
      </c>
      <c r="B752" s="357" t="str">
        <f>CONCATENATE('Eng A4'!D151," ",'Eng A4'!E151)</f>
        <v xml:space="preserve"> </v>
      </c>
      <c r="C752" s="358"/>
      <c r="D752" s="198"/>
    </row>
    <row r="753" spans="1:4" ht="24.75" customHeight="1" x14ac:dyDescent="0.2">
      <c r="A753" s="33">
        <v>145</v>
      </c>
      <c r="B753" s="357" t="str">
        <f>CONCATENATE('Eng A4'!D152," ",'Eng A4'!E152)</f>
        <v xml:space="preserve"> </v>
      </c>
      <c r="C753" s="358"/>
      <c r="D753" s="198"/>
    </row>
    <row r="754" spans="1:4" ht="24.75" customHeight="1" x14ac:dyDescent="0.2">
      <c r="A754" s="33">
        <v>146</v>
      </c>
      <c r="B754" s="357" t="str">
        <f>CONCATENATE('Eng A4'!D153," ",'Eng A4'!E153)</f>
        <v xml:space="preserve"> </v>
      </c>
      <c r="C754" s="358"/>
      <c r="D754" s="198"/>
    </row>
    <row r="755" spans="1:4" ht="24.75" customHeight="1" x14ac:dyDescent="0.2">
      <c r="A755" s="33">
        <v>147</v>
      </c>
      <c r="B755" s="357" t="str">
        <f>CONCATENATE('Eng A4'!D154," ",'Eng A4'!E154)</f>
        <v xml:space="preserve"> </v>
      </c>
      <c r="C755" s="358"/>
      <c r="D755" s="198"/>
    </row>
    <row r="756" spans="1:4" ht="24.75" customHeight="1" x14ac:dyDescent="0.2">
      <c r="A756" s="33">
        <v>148</v>
      </c>
      <c r="B756" s="357" t="str">
        <f>CONCATENATE('Eng A4'!D155," ",'Eng A4'!E155)</f>
        <v xml:space="preserve"> </v>
      </c>
      <c r="C756" s="358"/>
      <c r="D756" s="198"/>
    </row>
    <row r="757" spans="1:4" ht="24.75" customHeight="1" x14ac:dyDescent="0.2">
      <c r="A757" s="33">
        <v>149</v>
      </c>
      <c r="B757" s="357" t="str">
        <f>CONCATENATE('Eng A4'!D156," ",'Eng A4'!E156)</f>
        <v xml:space="preserve"> </v>
      </c>
      <c r="C757" s="358"/>
      <c r="D757" s="198"/>
    </row>
    <row r="758" spans="1:4" ht="24.75" customHeight="1" x14ac:dyDescent="0.2">
      <c r="A758" s="33">
        <v>150</v>
      </c>
      <c r="B758" s="357" t="str">
        <f>CONCATENATE('Eng A4'!D157," ",'Eng A4'!E157)</f>
        <v xml:space="preserve"> </v>
      </c>
      <c r="C758" s="358"/>
      <c r="D758" s="198"/>
    </row>
    <row r="759" spans="1:4" ht="24.75" customHeight="1" x14ac:dyDescent="0.2">
      <c r="A759" s="33">
        <v>151</v>
      </c>
      <c r="B759" s="357" t="str">
        <f>CONCATENATE('Eng A4'!D158," ",'Eng A4'!E158)</f>
        <v xml:space="preserve"> </v>
      </c>
      <c r="C759" s="358"/>
      <c r="D759" s="198"/>
    </row>
    <row r="760" spans="1:4" ht="24.75" customHeight="1" x14ac:dyDescent="0.2">
      <c r="A760" s="33">
        <v>152</v>
      </c>
      <c r="B760" s="357" t="str">
        <f>CONCATENATE('Eng A4'!D159," ",'Eng A4'!E159)</f>
        <v xml:space="preserve"> </v>
      </c>
      <c r="C760" s="358"/>
      <c r="D760" s="198"/>
    </row>
    <row r="761" spans="1:4" ht="24.75" customHeight="1" x14ac:dyDescent="0.2">
      <c r="A761" s="33">
        <v>153</v>
      </c>
      <c r="B761" s="357" t="str">
        <f>CONCATENATE('Eng A4'!D160," ",'Eng A4'!E160)</f>
        <v xml:space="preserve"> </v>
      </c>
      <c r="C761" s="358"/>
      <c r="D761" s="198"/>
    </row>
    <row r="762" spans="1:4" ht="24.75" customHeight="1" x14ac:dyDescent="0.2">
      <c r="A762" s="33">
        <v>154</v>
      </c>
      <c r="B762" s="357" t="str">
        <f>CONCATENATE('Eng A4'!D161," ",'Eng A4'!E161)</f>
        <v xml:space="preserve"> </v>
      </c>
      <c r="C762" s="358"/>
      <c r="D762" s="198"/>
    </row>
    <row r="763" spans="1:4" ht="24.75" customHeight="1" x14ac:dyDescent="0.2">
      <c r="A763" s="33">
        <v>155</v>
      </c>
      <c r="B763" s="357" t="str">
        <f>CONCATENATE('Eng A4'!D162," ",'Eng A4'!E162)</f>
        <v xml:space="preserve"> </v>
      </c>
      <c r="C763" s="358"/>
      <c r="D763" s="198"/>
    </row>
    <row r="764" spans="1:4" ht="24.75" customHeight="1" x14ac:dyDescent="0.2">
      <c r="A764" s="33">
        <v>156</v>
      </c>
      <c r="B764" s="357" t="str">
        <f>CONCATENATE('Eng A4'!D163," ",'Eng A4'!E163)</f>
        <v xml:space="preserve"> </v>
      </c>
      <c r="C764" s="358"/>
      <c r="D764" s="198"/>
    </row>
    <row r="765" spans="1:4" ht="24.75" customHeight="1" x14ac:dyDescent="0.2">
      <c r="A765" s="33">
        <v>157</v>
      </c>
      <c r="B765" s="357" t="str">
        <f>CONCATENATE('Eng A4'!D164," ",'Eng A4'!E164)</f>
        <v xml:space="preserve"> </v>
      </c>
      <c r="C765" s="358"/>
      <c r="D765" s="198"/>
    </row>
    <row r="766" spans="1:4" ht="24.75" customHeight="1" x14ac:dyDescent="0.2">
      <c r="A766" s="33">
        <v>158</v>
      </c>
      <c r="B766" s="357" t="str">
        <f>CONCATENATE('Eng A4'!D165," ",'Eng A4'!E165)</f>
        <v xml:space="preserve"> </v>
      </c>
      <c r="C766" s="358"/>
      <c r="D766" s="198"/>
    </row>
    <row r="767" spans="1:4" ht="24.75" customHeight="1" x14ac:dyDescent="0.2">
      <c r="A767" s="33">
        <v>159</v>
      </c>
      <c r="B767" s="357" t="str">
        <f>CONCATENATE('Eng A4'!D166," ",'Eng A4'!E166)</f>
        <v xml:space="preserve"> </v>
      </c>
      <c r="C767" s="358"/>
      <c r="D767" s="198"/>
    </row>
    <row r="768" spans="1:4" ht="24.75" customHeight="1" x14ac:dyDescent="0.2">
      <c r="A768" s="33">
        <v>160</v>
      </c>
      <c r="B768" s="357" t="str">
        <f>CONCATENATE('Eng A4'!D167," ",'Eng A4'!E167)</f>
        <v xml:space="preserve"> </v>
      </c>
      <c r="C768" s="358"/>
      <c r="D768" s="198"/>
    </row>
    <row r="769" spans="1:4" ht="24.75" customHeight="1" x14ac:dyDescent="0.2">
      <c r="A769" s="33">
        <v>161</v>
      </c>
      <c r="B769" s="357" t="str">
        <f>CONCATENATE('Eng A4'!D168," ",'Eng A4'!E168)</f>
        <v xml:space="preserve"> </v>
      </c>
      <c r="C769" s="358"/>
      <c r="D769" s="198"/>
    </row>
    <row r="770" spans="1:4" ht="24.75" customHeight="1" x14ac:dyDescent="0.2">
      <c r="A770" s="33">
        <v>162</v>
      </c>
      <c r="B770" s="357" t="str">
        <f>CONCATENATE('Eng A4'!D169," ",'Eng A4'!E169)</f>
        <v xml:space="preserve"> </v>
      </c>
      <c r="C770" s="358"/>
      <c r="D770" s="198"/>
    </row>
    <row r="771" spans="1:4" ht="24.75" customHeight="1" x14ac:dyDescent="0.2">
      <c r="A771" s="33">
        <v>163</v>
      </c>
      <c r="B771" s="357" t="str">
        <f>CONCATENATE('Eng A4'!D170," ",'Eng A4'!E170)</f>
        <v xml:space="preserve"> </v>
      </c>
      <c r="C771" s="358"/>
      <c r="D771" s="198"/>
    </row>
    <row r="772" spans="1:4" ht="24.75" customHeight="1" x14ac:dyDescent="0.2">
      <c r="A772" s="33">
        <v>164</v>
      </c>
      <c r="B772" s="357" t="str">
        <f>CONCATENATE('Eng A4'!D171," ",'Eng A4'!E171)</f>
        <v xml:space="preserve"> </v>
      </c>
      <c r="C772" s="358"/>
      <c r="D772" s="198"/>
    </row>
    <row r="773" spans="1:4" ht="24.75" customHeight="1" x14ac:dyDescent="0.2">
      <c r="A773" s="33">
        <v>165</v>
      </c>
      <c r="B773" s="357" t="str">
        <f>CONCATENATE('Eng A4'!D172," ",'Eng A4'!E172)</f>
        <v xml:space="preserve"> </v>
      </c>
      <c r="C773" s="358"/>
      <c r="D773" s="198"/>
    </row>
    <row r="774" spans="1:4" ht="24.75" customHeight="1" x14ac:dyDescent="0.2">
      <c r="A774" s="33">
        <v>166</v>
      </c>
      <c r="B774" s="357" t="str">
        <f>CONCATENATE('Eng A4'!D173," ",'Eng A4'!E173)</f>
        <v xml:space="preserve"> </v>
      </c>
      <c r="C774" s="358"/>
      <c r="D774" s="198"/>
    </row>
    <row r="775" spans="1:4" ht="24.75" customHeight="1" x14ac:dyDescent="0.2">
      <c r="A775" s="33">
        <v>167</v>
      </c>
      <c r="B775" s="357" t="str">
        <f>CONCATENATE('Eng A4'!D174," ",'Eng A4'!E174)</f>
        <v xml:space="preserve"> </v>
      </c>
      <c r="C775" s="358"/>
      <c r="D775" s="198"/>
    </row>
    <row r="776" spans="1:4" ht="24.75" customHeight="1" x14ac:dyDescent="0.2">
      <c r="A776" s="33">
        <v>168</v>
      </c>
      <c r="B776" s="357" t="str">
        <f>CONCATENATE('Eng A4'!D175," ",'Eng A4'!E175)</f>
        <v xml:space="preserve"> </v>
      </c>
      <c r="C776" s="358"/>
      <c r="D776" s="198"/>
    </row>
    <row r="777" spans="1:4" ht="24.75" customHeight="1" x14ac:dyDescent="0.2">
      <c r="A777" s="33">
        <v>169</v>
      </c>
      <c r="B777" s="357" t="str">
        <f>CONCATENATE('Eng A4'!D176," ",'Eng A4'!E176)</f>
        <v xml:space="preserve"> </v>
      </c>
      <c r="C777" s="358"/>
      <c r="D777" s="198"/>
    </row>
    <row r="778" spans="1:4" ht="24.75" customHeight="1" x14ac:dyDescent="0.2">
      <c r="A778" s="33">
        <v>170</v>
      </c>
      <c r="B778" s="357" t="str">
        <f>CONCATENATE('Eng A4'!D177," ",'Eng A4'!E177)</f>
        <v xml:space="preserve"> </v>
      </c>
      <c r="C778" s="358"/>
      <c r="D778" s="198"/>
    </row>
    <row r="779" spans="1:4" ht="24.75" customHeight="1" x14ac:dyDescent="0.2">
      <c r="A779" s="33">
        <v>171</v>
      </c>
      <c r="B779" s="357" t="str">
        <f>CONCATENATE('Eng A4'!D178," ",'Eng A4'!E178)</f>
        <v xml:space="preserve"> </v>
      </c>
      <c r="C779" s="358"/>
      <c r="D779" s="198"/>
    </row>
    <row r="780" spans="1:4" ht="24.75" customHeight="1" x14ac:dyDescent="0.2">
      <c r="A780" s="33">
        <v>172</v>
      </c>
      <c r="B780" s="357" t="str">
        <f>CONCATENATE('Eng A4'!D179," ",'Eng A4'!E179)</f>
        <v xml:space="preserve"> </v>
      </c>
      <c r="C780" s="358"/>
      <c r="D780" s="198"/>
    </row>
    <row r="781" spans="1:4" ht="24.75" customHeight="1" x14ac:dyDescent="0.2">
      <c r="A781" s="33">
        <v>173</v>
      </c>
      <c r="B781" s="357" t="str">
        <f>CONCATENATE('Eng A4'!D180," ",'Eng A4'!E180)</f>
        <v xml:space="preserve"> </v>
      </c>
      <c r="C781" s="358"/>
      <c r="D781" s="198"/>
    </row>
    <row r="782" spans="1:4" ht="24.75" customHeight="1" x14ac:dyDescent="0.2">
      <c r="A782" s="33">
        <v>174</v>
      </c>
      <c r="B782" s="357" t="str">
        <f>CONCATENATE('Eng A4'!D181," ",'Eng A4'!E181)</f>
        <v xml:space="preserve"> </v>
      </c>
      <c r="C782" s="358"/>
      <c r="D782" s="198"/>
    </row>
    <row r="783" spans="1:4" ht="24.75" customHeight="1" x14ac:dyDescent="0.2">
      <c r="A783" s="33">
        <v>175</v>
      </c>
      <c r="B783" s="357" t="str">
        <f>CONCATENATE('Eng A4'!D182," ",'Eng A4'!E182)</f>
        <v xml:space="preserve"> </v>
      </c>
      <c r="C783" s="358"/>
      <c r="D783" s="198"/>
    </row>
    <row r="784" spans="1:4" ht="24.75" customHeight="1" x14ac:dyDescent="0.2">
      <c r="A784" s="33">
        <v>176</v>
      </c>
      <c r="B784" s="357" t="str">
        <f>CONCATENATE('Eng A4'!D183," ",'Eng A4'!E183)</f>
        <v xml:space="preserve"> </v>
      </c>
      <c r="C784" s="358"/>
      <c r="D784" s="198"/>
    </row>
    <row r="785" spans="1:4" ht="24.75" customHeight="1" x14ac:dyDescent="0.2">
      <c r="A785" s="33">
        <v>177</v>
      </c>
      <c r="B785" s="357" t="str">
        <f>CONCATENATE('Eng A4'!D184," ",'Eng A4'!E184)</f>
        <v xml:space="preserve"> </v>
      </c>
      <c r="C785" s="358"/>
      <c r="D785" s="198"/>
    </row>
    <row r="786" spans="1:4" ht="24.75" customHeight="1" x14ac:dyDescent="0.2">
      <c r="A786" s="33">
        <v>178</v>
      </c>
      <c r="B786" s="357" t="str">
        <f>CONCATENATE('Eng A4'!D185," ",'Eng A4'!E185)</f>
        <v xml:space="preserve"> </v>
      </c>
      <c r="C786" s="358"/>
      <c r="D786" s="198"/>
    </row>
    <row r="787" spans="1:4" ht="24.75" customHeight="1" x14ac:dyDescent="0.2">
      <c r="A787" s="33">
        <v>179</v>
      </c>
      <c r="B787" s="357" t="str">
        <f>CONCATENATE('Eng A4'!D186," ",'Eng A4'!E186)</f>
        <v xml:space="preserve"> </v>
      </c>
      <c r="C787" s="358"/>
      <c r="D787" s="198"/>
    </row>
    <row r="788" spans="1:4" ht="24.75" customHeight="1" x14ac:dyDescent="0.2">
      <c r="A788" s="33">
        <v>180</v>
      </c>
      <c r="B788" s="357" t="str">
        <f>CONCATENATE('Eng A4'!D187," ",'Eng A4'!E187)</f>
        <v xml:space="preserve"> </v>
      </c>
      <c r="C788" s="358"/>
      <c r="D788" s="198"/>
    </row>
    <row r="789" spans="1:4" ht="24.75" customHeight="1" x14ac:dyDescent="0.2">
      <c r="A789" s="33">
        <v>181</v>
      </c>
      <c r="B789" s="357" t="str">
        <f>CONCATENATE('Eng A4'!D188," ",'Eng A4'!E188)</f>
        <v xml:space="preserve"> </v>
      </c>
      <c r="C789" s="358"/>
      <c r="D789" s="198"/>
    </row>
    <row r="790" spans="1:4" ht="24.75" customHeight="1" x14ac:dyDescent="0.2">
      <c r="A790" s="33">
        <v>182</v>
      </c>
      <c r="B790" s="357" t="str">
        <f>CONCATENATE('Eng A4'!D189," ",'Eng A4'!E189)</f>
        <v xml:space="preserve"> </v>
      </c>
      <c r="C790" s="358"/>
      <c r="D790" s="198"/>
    </row>
    <row r="791" spans="1:4" ht="24.75" customHeight="1" x14ac:dyDescent="0.2">
      <c r="A791" s="33">
        <v>183</v>
      </c>
      <c r="B791" s="357" t="str">
        <f>CONCATENATE('Eng A4'!D190," ",'Eng A4'!E190)</f>
        <v xml:space="preserve"> </v>
      </c>
      <c r="C791" s="358"/>
      <c r="D791" s="198"/>
    </row>
    <row r="792" spans="1:4" ht="24.75" customHeight="1" x14ac:dyDescent="0.2">
      <c r="A792" s="33">
        <v>184</v>
      </c>
      <c r="B792" s="357" t="str">
        <f>CONCATENATE('Eng A4'!D191," ",'Eng A4'!E191)</f>
        <v xml:space="preserve"> </v>
      </c>
      <c r="C792" s="358"/>
      <c r="D792" s="198"/>
    </row>
    <row r="793" spans="1:4" ht="24.75" customHeight="1" x14ac:dyDescent="0.2">
      <c r="A793" s="33">
        <v>185</v>
      </c>
      <c r="B793" s="357" t="str">
        <f>CONCATENATE('Eng A4'!D192," ",'Eng A4'!E192)</f>
        <v xml:space="preserve"> </v>
      </c>
      <c r="C793" s="358"/>
      <c r="D793" s="198"/>
    </row>
    <row r="794" spans="1:4" ht="24.75" customHeight="1" x14ac:dyDescent="0.2">
      <c r="A794" s="33">
        <v>186</v>
      </c>
      <c r="B794" s="357" t="str">
        <f>CONCATENATE('Eng A4'!D193," ",'Eng A4'!E193)</f>
        <v xml:space="preserve"> </v>
      </c>
      <c r="C794" s="358"/>
      <c r="D794" s="198"/>
    </row>
    <row r="795" spans="1:4" ht="24.75" customHeight="1" x14ac:dyDescent="0.2">
      <c r="A795" s="33">
        <v>187</v>
      </c>
      <c r="B795" s="357" t="str">
        <f>CONCATENATE('Eng A4'!D194," ",'Eng A4'!E194)</f>
        <v xml:space="preserve"> </v>
      </c>
      <c r="C795" s="358"/>
      <c r="D795" s="198"/>
    </row>
    <row r="796" spans="1:4" ht="24.75" customHeight="1" x14ac:dyDescent="0.2">
      <c r="A796" s="33">
        <v>188</v>
      </c>
      <c r="B796" s="357" t="str">
        <f>CONCATENATE('Eng A4'!D195," ",'Eng A4'!E195)</f>
        <v xml:space="preserve"> </v>
      </c>
      <c r="C796" s="358"/>
      <c r="D796" s="198"/>
    </row>
    <row r="797" spans="1:4" ht="24.75" customHeight="1" x14ac:dyDescent="0.2">
      <c r="A797" s="33">
        <v>189</v>
      </c>
      <c r="B797" s="357" t="str">
        <f>CONCATENATE('Eng A4'!D196," ",'Eng A4'!E196)</f>
        <v xml:space="preserve"> </v>
      </c>
      <c r="C797" s="358"/>
      <c r="D797" s="198"/>
    </row>
    <row r="798" spans="1:4" ht="24.75" customHeight="1" x14ac:dyDescent="0.2">
      <c r="A798" s="33">
        <v>190</v>
      </c>
      <c r="B798" s="357" t="str">
        <f>CONCATENATE('Eng A4'!D197," ",'Eng A4'!E197)</f>
        <v xml:space="preserve"> </v>
      </c>
      <c r="C798" s="358"/>
      <c r="D798" s="198"/>
    </row>
    <row r="799" spans="1:4" ht="24.75" customHeight="1" x14ac:dyDescent="0.2">
      <c r="A799" s="33">
        <v>191</v>
      </c>
      <c r="B799" s="357" t="str">
        <f>CONCATENATE('Eng A4'!D198," ",'Eng A4'!E198)</f>
        <v xml:space="preserve"> </v>
      </c>
      <c r="C799" s="358"/>
      <c r="D799" s="198"/>
    </row>
    <row r="800" spans="1:4" ht="24.75" customHeight="1" x14ac:dyDescent="0.2">
      <c r="A800" s="33">
        <v>192</v>
      </c>
      <c r="B800" s="357" t="str">
        <f>CONCATENATE('Eng A4'!D199," ",'Eng A4'!E199)</f>
        <v xml:space="preserve"> </v>
      </c>
      <c r="C800" s="358"/>
      <c r="D800" s="198"/>
    </row>
    <row r="801" spans="1:4" ht="24.75" customHeight="1" x14ac:dyDescent="0.2">
      <c r="A801" s="33">
        <v>193</v>
      </c>
      <c r="B801" s="357" t="str">
        <f>CONCATENATE('Eng A4'!D200," ",'Eng A4'!E200)</f>
        <v xml:space="preserve"> </v>
      </c>
      <c r="C801" s="358"/>
      <c r="D801" s="198"/>
    </row>
    <row r="802" spans="1:4" ht="24.75" customHeight="1" x14ac:dyDescent="0.2">
      <c r="A802" s="33">
        <v>194</v>
      </c>
      <c r="B802" s="357" t="str">
        <f>CONCATENATE('Eng A4'!D201," ",'Eng A4'!E201)</f>
        <v xml:space="preserve"> </v>
      </c>
      <c r="C802" s="358"/>
      <c r="D802" s="198"/>
    </row>
    <row r="803" spans="1:4" ht="24.75" customHeight="1" x14ac:dyDescent="0.2">
      <c r="A803" s="33">
        <v>195</v>
      </c>
      <c r="B803" s="357" t="str">
        <f>CONCATENATE('Eng A4'!D202," ",'Eng A4'!E202)</f>
        <v xml:space="preserve"> </v>
      </c>
      <c r="C803" s="358"/>
      <c r="D803" s="198"/>
    </row>
    <row r="804" spans="1:4" ht="24.75" customHeight="1" x14ac:dyDescent="0.2">
      <c r="A804" s="33">
        <v>196</v>
      </c>
      <c r="B804" s="357" t="str">
        <f>CONCATENATE('Eng A4'!D203," ",'Eng A4'!E203)</f>
        <v xml:space="preserve"> </v>
      </c>
      <c r="C804" s="358"/>
      <c r="D804" s="198"/>
    </row>
    <row r="805" spans="1:4" ht="24.75" customHeight="1" x14ac:dyDescent="0.2">
      <c r="A805" s="33">
        <v>197</v>
      </c>
      <c r="B805" s="357" t="str">
        <f>CONCATENATE('Eng A4'!D204," ",'Eng A4'!E204)</f>
        <v xml:space="preserve"> </v>
      </c>
      <c r="C805" s="358"/>
      <c r="D805" s="198"/>
    </row>
    <row r="806" spans="1:4" ht="24.75" customHeight="1" x14ac:dyDescent="0.2">
      <c r="A806" s="33">
        <v>198</v>
      </c>
      <c r="B806" s="357" t="str">
        <f>CONCATENATE('Eng A4'!D205," ",'Eng A4'!E205)</f>
        <v xml:space="preserve"> </v>
      </c>
      <c r="C806" s="358"/>
      <c r="D806" s="198"/>
    </row>
    <row r="807" spans="1:4" ht="24.75" customHeight="1" x14ac:dyDescent="0.2">
      <c r="A807" s="33">
        <v>199</v>
      </c>
      <c r="B807" s="357" t="str">
        <f>CONCATENATE('Eng A4'!D206," ",'Eng A4'!E206)</f>
        <v xml:space="preserve"> </v>
      </c>
      <c r="C807" s="358"/>
      <c r="D807" s="198"/>
    </row>
    <row r="808" spans="1:4" ht="24.75" customHeight="1" x14ac:dyDescent="0.2">
      <c r="A808" s="33">
        <v>200</v>
      </c>
      <c r="B808" s="357" t="str">
        <f>CONCATENATE('Eng A4'!D207," ",'Eng A4'!E207)</f>
        <v xml:space="preserve"> </v>
      </c>
      <c r="C808" s="358"/>
      <c r="D808" s="198"/>
    </row>
  </sheetData>
  <sheetProtection password="EBFE" sheet="1"/>
  <customSheetViews>
    <customSheetView guid="{9AA32AE5-0DAB-8E4F-A086-D2EB8423E58C}" showGridLines="0" zeroValues="0" printArea="1" view="pageLayout">
      <selection activeCell="K12" sqref="K12"/>
      <pageMargins left="0.31" right="0.33" top="0.43" bottom="0.6" header="0.04" footer="0.46"/>
      <printOptions horizontalCentered="1"/>
      <pageSetup paperSize="9" scale="94" orientation="portrait" horizontalDpi="300" verticalDpi="300"/>
      <headerFooter alignWithMargins="0"/>
      <extLst>
        <ext xmlns:xlsdti="http://schemas.microsoft.com/office/spreadsheetml/2023/showDataTypeIcons" uri="{a3c15fd4-4149-4032-8f15-062bd4999b60}">
          <xlsdti:showDataTypeIconsCustomSheetView visible="0"/>
        </ext>
      </extLst>
    </customSheetView>
  </customSheetViews>
  <mergeCells count="804">
    <mergeCell ref="B3:C3"/>
    <mergeCell ref="B4:C4"/>
    <mergeCell ref="B5:C5"/>
    <mergeCell ref="B6:C6"/>
    <mergeCell ref="B7:C7"/>
    <mergeCell ref="A1:D1"/>
    <mergeCell ref="B14:C14"/>
    <mergeCell ref="B15:C15"/>
    <mergeCell ref="B16:C16"/>
    <mergeCell ref="B17:C17"/>
    <mergeCell ref="B18:C18"/>
    <mergeCell ref="B19:C19"/>
    <mergeCell ref="B8:C8"/>
    <mergeCell ref="B9:C9"/>
    <mergeCell ref="B10:C10"/>
    <mergeCell ref="B11:C11"/>
    <mergeCell ref="B12:C12"/>
    <mergeCell ref="B13:C13"/>
    <mergeCell ref="B26:C26"/>
    <mergeCell ref="B27:C27"/>
    <mergeCell ref="B28:C28"/>
    <mergeCell ref="B29:C29"/>
    <mergeCell ref="B30:C30"/>
    <mergeCell ref="B31:C31"/>
    <mergeCell ref="B20:C20"/>
    <mergeCell ref="B21:C21"/>
    <mergeCell ref="B22:C22"/>
    <mergeCell ref="B23:C23"/>
    <mergeCell ref="B24:C24"/>
    <mergeCell ref="B25:C25"/>
    <mergeCell ref="B53:C53"/>
    <mergeCell ref="B54:C54"/>
    <mergeCell ref="B55:C55"/>
    <mergeCell ref="B56:C56"/>
    <mergeCell ref="B57:C57"/>
    <mergeCell ref="B58:C58"/>
    <mergeCell ref="B32:C32"/>
    <mergeCell ref="B63:C63"/>
    <mergeCell ref="B64:C64"/>
    <mergeCell ref="B35:C35"/>
    <mergeCell ref="B36:C36"/>
    <mergeCell ref="B37:C37"/>
    <mergeCell ref="B38:C38"/>
    <mergeCell ref="B70:C70"/>
    <mergeCell ref="B71:C71"/>
    <mergeCell ref="B72:C72"/>
    <mergeCell ref="B73:C73"/>
    <mergeCell ref="B74:C74"/>
    <mergeCell ref="B75:C75"/>
    <mergeCell ref="B59:C59"/>
    <mergeCell ref="B60:C60"/>
    <mergeCell ref="B61:C61"/>
    <mergeCell ref="B62:C62"/>
    <mergeCell ref="B68:C68"/>
    <mergeCell ref="B69:C69"/>
    <mergeCell ref="B65:C65"/>
    <mergeCell ref="B66:C66"/>
    <mergeCell ref="B67:C67"/>
    <mergeCell ref="B82:C82"/>
    <mergeCell ref="B83:C83"/>
    <mergeCell ref="B84:C84"/>
    <mergeCell ref="B85:C85"/>
    <mergeCell ref="B86:C86"/>
    <mergeCell ref="B87:C87"/>
    <mergeCell ref="B76:C76"/>
    <mergeCell ref="B77:C77"/>
    <mergeCell ref="B78:C78"/>
    <mergeCell ref="B79:C79"/>
    <mergeCell ref="B80:C80"/>
    <mergeCell ref="B81:C81"/>
    <mergeCell ref="B99:C99"/>
    <mergeCell ref="B106:C106"/>
    <mergeCell ref="B107:C107"/>
    <mergeCell ref="B108:C108"/>
    <mergeCell ref="B88:C88"/>
    <mergeCell ref="B89:C89"/>
    <mergeCell ref="B90:C90"/>
    <mergeCell ref="B91:C91"/>
    <mergeCell ref="B92:C92"/>
    <mergeCell ref="B93:C93"/>
    <mergeCell ref="B101:C101"/>
    <mergeCell ref="B140:C140"/>
    <mergeCell ref="B141:C141"/>
    <mergeCell ref="B142:C142"/>
    <mergeCell ref="B113:C113"/>
    <mergeCell ref="B114:C114"/>
    <mergeCell ref="B115:C115"/>
    <mergeCell ref="B117:C117"/>
    <mergeCell ref="B118:C118"/>
    <mergeCell ref="B150:C150"/>
    <mergeCell ref="B119:C119"/>
    <mergeCell ref="B138:C138"/>
    <mergeCell ref="B139:C139"/>
    <mergeCell ref="B128:C128"/>
    <mergeCell ref="B120:C120"/>
    <mergeCell ref="B121:C121"/>
    <mergeCell ref="B122:C122"/>
    <mergeCell ref="B123:C123"/>
    <mergeCell ref="B124:C124"/>
    <mergeCell ref="B158:C158"/>
    <mergeCell ref="B159:C159"/>
    <mergeCell ref="B156:C156"/>
    <mergeCell ref="B146:C146"/>
    <mergeCell ref="B143:C143"/>
    <mergeCell ref="B144:C144"/>
    <mergeCell ref="B145:C145"/>
    <mergeCell ref="B157:C157"/>
    <mergeCell ref="B154:C154"/>
    <mergeCell ref="B155:C155"/>
    <mergeCell ref="B152:C152"/>
    <mergeCell ref="B153:C153"/>
    <mergeCell ref="B151:C151"/>
    <mergeCell ref="B148:C148"/>
    <mergeCell ref="B149:C149"/>
    <mergeCell ref="B147:C147"/>
    <mergeCell ref="B168:C168"/>
    <mergeCell ref="B169:C169"/>
    <mergeCell ref="B166:C166"/>
    <mergeCell ref="B167:C167"/>
    <mergeCell ref="B164:C164"/>
    <mergeCell ref="B165:C165"/>
    <mergeCell ref="B162:C162"/>
    <mergeCell ref="B163:C163"/>
    <mergeCell ref="B160:C160"/>
    <mergeCell ref="B161:C161"/>
    <mergeCell ref="B172:C172"/>
    <mergeCell ref="B173:C173"/>
    <mergeCell ref="B170:C170"/>
    <mergeCell ref="B184:C184"/>
    <mergeCell ref="B185:C185"/>
    <mergeCell ref="B182:C182"/>
    <mergeCell ref="B183:C183"/>
    <mergeCell ref="B180:C180"/>
    <mergeCell ref="B181:C181"/>
    <mergeCell ref="B178:C178"/>
    <mergeCell ref="B179:C179"/>
    <mergeCell ref="B176:C176"/>
    <mergeCell ref="B177:C177"/>
    <mergeCell ref="B174:C174"/>
    <mergeCell ref="B175:C175"/>
    <mergeCell ref="B171:C171"/>
    <mergeCell ref="B194:C194"/>
    <mergeCell ref="B195:C195"/>
    <mergeCell ref="B192:C192"/>
    <mergeCell ref="B193:C193"/>
    <mergeCell ref="B190:C190"/>
    <mergeCell ref="B191:C191"/>
    <mergeCell ref="B188:C188"/>
    <mergeCell ref="B189:C189"/>
    <mergeCell ref="B186:C186"/>
    <mergeCell ref="B187:C187"/>
    <mergeCell ref="B205:C205"/>
    <mergeCell ref="B206:C206"/>
    <mergeCell ref="B202:C202"/>
    <mergeCell ref="B200:C200"/>
    <mergeCell ref="B201:C201"/>
    <mergeCell ref="B198:C198"/>
    <mergeCell ref="B199:C199"/>
    <mergeCell ref="A203:D203"/>
    <mergeCell ref="B196:C196"/>
    <mergeCell ref="B197:C197"/>
    <mergeCell ref="B216:C216"/>
    <mergeCell ref="B213:C213"/>
    <mergeCell ref="B214:C214"/>
    <mergeCell ref="B211:C211"/>
    <mergeCell ref="B212:C212"/>
    <mergeCell ref="B209:C209"/>
    <mergeCell ref="B210:C210"/>
    <mergeCell ref="B207:C207"/>
    <mergeCell ref="B208:C208"/>
    <mergeCell ref="B33:C33"/>
    <mergeCell ref="B34:C34"/>
    <mergeCell ref="B253:C253"/>
    <mergeCell ref="B254:C254"/>
    <mergeCell ref="B251:C251"/>
    <mergeCell ref="B252:C252"/>
    <mergeCell ref="B249:C249"/>
    <mergeCell ref="B250:C250"/>
    <mergeCell ref="B247:C247"/>
    <mergeCell ref="B248:C248"/>
    <mergeCell ref="B244:C244"/>
    <mergeCell ref="B241:C241"/>
    <mergeCell ref="B242:C242"/>
    <mergeCell ref="B225:C225"/>
    <mergeCell ref="B239:C239"/>
    <mergeCell ref="B240:C240"/>
    <mergeCell ref="B237:C237"/>
    <mergeCell ref="B238:C238"/>
    <mergeCell ref="B235:C235"/>
    <mergeCell ref="B236:C236"/>
    <mergeCell ref="B233:C233"/>
    <mergeCell ref="B234:C234"/>
    <mergeCell ref="B231:C231"/>
    <mergeCell ref="B232:C232"/>
    <mergeCell ref="B45:C45"/>
    <mergeCell ref="B46:C46"/>
    <mergeCell ref="B47:C47"/>
    <mergeCell ref="B48:C48"/>
    <mergeCell ref="B49:C49"/>
    <mergeCell ref="B50:C50"/>
    <mergeCell ref="B39:C39"/>
    <mergeCell ref="B40:C40"/>
    <mergeCell ref="B41:C41"/>
    <mergeCell ref="B42:C42"/>
    <mergeCell ref="B43:C43"/>
    <mergeCell ref="B44:C44"/>
    <mergeCell ref="B51:C51"/>
    <mergeCell ref="B52:C52"/>
    <mergeCell ref="B134:C134"/>
    <mergeCell ref="B135:C135"/>
    <mergeCell ref="B136:C136"/>
    <mergeCell ref="B137:C137"/>
    <mergeCell ref="B125:C125"/>
    <mergeCell ref="B126:C126"/>
    <mergeCell ref="B127:C127"/>
    <mergeCell ref="B116:C116"/>
    <mergeCell ref="B100:C100"/>
    <mergeCell ref="B109:C109"/>
    <mergeCell ref="B110:C110"/>
    <mergeCell ref="B111:C111"/>
    <mergeCell ref="B112:C112"/>
    <mergeCell ref="B102:C102"/>
    <mergeCell ref="B103:C103"/>
    <mergeCell ref="B94:C94"/>
    <mergeCell ref="B104:C104"/>
    <mergeCell ref="B105:C105"/>
    <mergeCell ref="B95:C95"/>
    <mergeCell ref="B96:C96"/>
    <mergeCell ref="B97:C97"/>
    <mergeCell ref="B98:C98"/>
    <mergeCell ref="B129:C129"/>
    <mergeCell ref="B130:C130"/>
    <mergeCell ref="B131:C131"/>
    <mergeCell ref="B132:C132"/>
    <mergeCell ref="B133:C133"/>
    <mergeCell ref="B256:C256"/>
    <mergeCell ref="B255:C255"/>
    <mergeCell ref="B245:C245"/>
    <mergeCell ref="B246:C246"/>
    <mergeCell ref="B243:C243"/>
    <mergeCell ref="B229:C229"/>
    <mergeCell ref="B230:C230"/>
    <mergeCell ref="B226:C226"/>
    <mergeCell ref="B227:C227"/>
    <mergeCell ref="B228:C228"/>
    <mergeCell ref="B223:C223"/>
    <mergeCell ref="B224:C224"/>
    <mergeCell ref="B221:C221"/>
    <mergeCell ref="B222:C222"/>
    <mergeCell ref="B219:C219"/>
    <mergeCell ref="B220:C220"/>
    <mergeCell ref="B217:C217"/>
    <mergeCell ref="B218:C218"/>
    <mergeCell ref="B215:C215"/>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87:C287"/>
    <mergeCell ref="B288:C288"/>
    <mergeCell ref="B289:C289"/>
    <mergeCell ref="B290:C290"/>
    <mergeCell ref="B291:C291"/>
    <mergeCell ref="B292:C292"/>
    <mergeCell ref="B281:C281"/>
    <mergeCell ref="B282:C282"/>
    <mergeCell ref="B283:C283"/>
    <mergeCell ref="B284:C284"/>
    <mergeCell ref="B285:C285"/>
    <mergeCell ref="B286:C286"/>
    <mergeCell ref="B299:C299"/>
    <mergeCell ref="B300:C300"/>
    <mergeCell ref="B301:C301"/>
    <mergeCell ref="B302:C302"/>
    <mergeCell ref="B303:C303"/>
    <mergeCell ref="B304:C304"/>
    <mergeCell ref="B293:C293"/>
    <mergeCell ref="B294:C294"/>
    <mergeCell ref="B295:C295"/>
    <mergeCell ref="B296:C296"/>
    <mergeCell ref="B297:C297"/>
    <mergeCell ref="B298:C298"/>
    <mergeCell ref="B311:C311"/>
    <mergeCell ref="B312:C312"/>
    <mergeCell ref="B313:C313"/>
    <mergeCell ref="B314:C314"/>
    <mergeCell ref="B315:C315"/>
    <mergeCell ref="B316:C316"/>
    <mergeCell ref="B305:C305"/>
    <mergeCell ref="B306:C306"/>
    <mergeCell ref="B307:C307"/>
    <mergeCell ref="B308:C308"/>
    <mergeCell ref="B309:C309"/>
    <mergeCell ref="B310:C310"/>
    <mergeCell ref="B323:C323"/>
    <mergeCell ref="B324:C324"/>
    <mergeCell ref="B325:C325"/>
    <mergeCell ref="B326:C326"/>
    <mergeCell ref="B327:C327"/>
    <mergeCell ref="B328:C328"/>
    <mergeCell ref="B317:C317"/>
    <mergeCell ref="B318:C318"/>
    <mergeCell ref="B319:C319"/>
    <mergeCell ref="B320:C320"/>
    <mergeCell ref="B321:C321"/>
    <mergeCell ref="B322:C322"/>
    <mergeCell ref="B335:C335"/>
    <mergeCell ref="B336:C336"/>
    <mergeCell ref="B337:C337"/>
    <mergeCell ref="B338:C338"/>
    <mergeCell ref="B339:C339"/>
    <mergeCell ref="B340:C340"/>
    <mergeCell ref="B329:C329"/>
    <mergeCell ref="B330:C330"/>
    <mergeCell ref="B331:C331"/>
    <mergeCell ref="B332:C332"/>
    <mergeCell ref="B333:C333"/>
    <mergeCell ref="B334:C334"/>
    <mergeCell ref="B347:C347"/>
    <mergeCell ref="B348:C348"/>
    <mergeCell ref="B349:C349"/>
    <mergeCell ref="B350:C350"/>
    <mergeCell ref="B351:C351"/>
    <mergeCell ref="B352:C352"/>
    <mergeCell ref="B341:C341"/>
    <mergeCell ref="B342:C342"/>
    <mergeCell ref="B343:C343"/>
    <mergeCell ref="B344:C344"/>
    <mergeCell ref="B345:C345"/>
    <mergeCell ref="B346:C346"/>
    <mergeCell ref="B359:C359"/>
    <mergeCell ref="B360:C360"/>
    <mergeCell ref="B361:C361"/>
    <mergeCell ref="B362:C362"/>
    <mergeCell ref="B363:C363"/>
    <mergeCell ref="B364:C364"/>
    <mergeCell ref="B353:C353"/>
    <mergeCell ref="B354:C354"/>
    <mergeCell ref="B355:C355"/>
    <mergeCell ref="B356:C356"/>
    <mergeCell ref="B357:C357"/>
    <mergeCell ref="B358:C358"/>
    <mergeCell ref="B371:C371"/>
    <mergeCell ref="B372:C372"/>
    <mergeCell ref="B373:C373"/>
    <mergeCell ref="B374:C374"/>
    <mergeCell ref="B375:C375"/>
    <mergeCell ref="B376:C376"/>
    <mergeCell ref="B365:C365"/>
    <mergeCell ref="B366:C366"/>
    <mergeCell ref="B367:C367"/>
    <mergeCell ref="B368:C368"/>
    <mergeCell ref="B369:C369"/>
    <mergeCell ref="B370:C370"/>
    <mergeCell ref="B383:C383"/>
    <mergeCell ref="B384:C384"/>
    <mergeCell ref="B385:C385"/>
    <mergeCell ref="B386:C386"/>
    <mergeCell ref="B387:C387"/>
    <mergeCell ref="B388:C388"/>
    <mergeCell ref="B377:C377"/>
    <mergeCell ref="B378:C378"/>
    <mergeCell ref="B379:C379"/>
    <mergeCell ref="B380:C380"/>
    <mergeCell ref="B381:C381"/>
    <mergeCell ref="B382:C382"/>
    <mergeCell ref="B395:C395"/>
    <mergeCell ref="B396:C396"/>
    <mergeCell ref="B397:C397"/>
    <mergeCell ref="B398:C398"/>
    <mergeCell ref="B399:C399"/>
    <mergeCell ref="B400:C400"/>
    <mergeCell ref="B389:C389"/>
    <mergeCell ref="B390:C390"/>
    <mergeCell ref="B391:C391"/>
    <mergeCell ref="B392:C392"/>
    <mergeCell ref="B393:C393"/>
    <mergeCell ref="B394:C394"/>
    <mergeCell ref="B408:C408"/>
    <mergeCell ref="B409:C409"/>
    <mergeCell ref="B410:C410"/>
    <mergeCell ref="B411:C411"/>
    <mergeCell ref="B412:C412"/>
    <mergeCell ref="B413:C413"/>
    <mergeCell ref="B401:C401"/>
    <mergeCell ref="B402:C402"/>
    <mergeCell ref="B403:C403"/>
    <mergeCell ref="B404:C404"/>
    <mergeCell ref="A405:D405"/>
    <mergeCell ref="B407:C407"/>
    <mergeCell ref="B420:C420"/>
    <mergeCell ref="B421:C421"/>
    <mergeCell ref="B422:C422"/>
    <mergeCell ref="B423:C423"/>
    <mergeCell ref="B424:C424"/>
    <mergeCell ref="B425:C425"/>
    <mergeCell ref="B414:C414"/>
    <mergeCell ref="B415:C415"/>
    <mergeCell ref="B416:C416"/>
    <mergeCell ref="B417:C417"/>
    <mergeCell ref="B418:C418"/>
    <mergeCell ref="B419:C419"/>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56:C456"/>
    <mergeCell ref="B457:C457"/>
    <mergeCell ref="B458:C458"/>
    <mergeCell ref="B459:C459"/>
    <mergeCell ref="B460:C460"/>
    <mergeCell ref="B461:C461"/>
    <mergeCell ref="B450:C450"/>
    <mergeCell ref="B451:C451"/>
    <mergeCell ref="B452:C452"/>
    <mergeCell ref="B453:C453"/>
    <mergeCell ref="B454:C454"/>
    <mergeCell ref="B455:C455"/>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92:C492"/>
    <mergeCell ref="B493:C493"/>
    <mergeCell ref="B494:C494"/>
    <mergeCell ref="B495:C495"/>
    <mergeCell ref="B496:C496"/>
    <mergeCell ref="B497:C497"/>
    <mergeCell ref="B486:C486"/>
    <mergeCell ref="B487:C487"/>
    <mergeCell ref="B488:C488"/>
    <mergeCell ref="B489:C489"/>
    <mergeCell ref="B490:C490"/>
    <mergeCell ref="B491:C491"/>
    <mergeCell ref="B504:C504"/>
    <mergeCell ref="B505:C505"/>
    <mergeCell ref="B506:C506"/>
    <mergeCell ref="B507:C507"/>
    <mergeCell ref="B508:C508"/>
    <mergeCell ref="B509:C509"/>
    <mergeCell ref="B498:C498"/>
    <mergeCell ref="B499:C499"/>
    <mergeCell ref="B500:C500"/>
    <mergeCell ref="B501:C501"/>
    <mergeCell ref="B502:C502"/>
    <mergeCell ref="B503:C503"/>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28:C528"/>
    <mergeCell ref="B529:C529"/>
    <mergeCell ref="B530:C530"/>
    <mergeCell ref="B531:C531"/>
    <mergeCell ref="B532:C532"/>
    <mergeCell ref="B533:C533"/>
    <mergeCell ref="B522:C522"/>
    <mergeCell ref="B523:C523"/>
    <mergeCell ref="B524:C524"/>
    <mergeCell ref="B525:C525"/>
    <mergeCell ref="B526:C526"/>
    <mergeCell ref="B527:C527"/>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64:C564"/>
    <mergeCell ref="B565:C565"/>
    <mergeCell ref="B566:C566"/>
    <mergeCell ref="B567:C567"/>
    <mergeCell ref="B568:C568"/>
    <mergeCell ref="B569:C569"/>
    <mergeCell ref="B558:C558"/>
    <mergeCell ref="B559:C559"/>
    <mergeCell ref="B560:C560"/>
    <mergeCell ref="B561:C561"/>
    <mergeCell ref="B562:C562"/>
    <mergeCell ref="B563:C563"/>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88:C588"/>
    <mergeCell ref="B589:C589"/>
    <mergeCell ref="B590:C590"/>
    <mergeCell ref="B591:C591"/>
    <mergeCell ref="B592:C592"/>
    <mergeCell ref="B593:C593"/>
    <mergeCell ref="B582:C582"/>
    <mergeCell ref="B583:C583"/>
    <mergeCell ref="B584:C584"/>
    <mergeCell ref="B585:C585"/>
    <mergeCell ref="B586:C586"/>
    <mergeCell ref="B587:C587"/>
    <mergeCell ref="B601:C601"/>
    <mergeCell ref="B602:C602"/>
    <mergeCell ref="B603:C603"/>
    <mergeCell ref="B604:C604"/>
    <mergeCell ref="B609:C609"/>
    <mergeCell ref="B610:C610"/>
    <mergeCell ref="B611:C611"/>
    <mergeCell ref="B612:C612"/>
    <mergeCell ref="B594:C594"/>
    <mergeCell ref="B595:C595"/>
    <mergeCell ref="B596:C596"/>
    <mergeCell ref="B597:C597"/>
    <mergeCell ref="B598:C598"/>
    <mergeCell ref="A607:D607"/>
    <mergeCell ref="B605:C605"/>
    <mergeCell ref="B606:C606"/>
    <mergeCell ref="B599:C599"/>
    <mergeCell ref="B600:C600"/>
    <mergeCell ref="B621:C621"/>
    <mergeCell ref="B622:C622"/>
    <mergeCell ref="B625:C625"/>
    <mergeCell ref="B626:C626"/>
    <mergeCell ref="B623:C623"/>
    <mergeCell ref="B624:C624"/>
    <mergeCell ref="B613:C613"/>
    <mergeCell ref="B614:C614"/>
    <mergeCell ref="B615:C615"/>
    <mergeCell ref="B616:C616"/>
    <mergeCell ref="B619:C619"/>
    <mergeCell ref="B620:C620"/>
    <mergeCell ref="B617:C617"/>
    <mergeCell ref="B618:C618"/>
    <mergeCell ref="B633:C633"/>
    <mergeCell ref="B634:C634"/>
    <mergeCell ref="B637:C637"/>
    <mergeCell ref="B638:C638"/>
    <mergeCell ref="B635:C635"/>
    <mergeCell ref="B636:C636"/>
    <mergeCell ref="B627:C627"/>
    <mergeCell ref="B628:C628"/>
    <mergeCell ref="B631:C631"/>
    <mergeCell ref="B632:C632"/>
    <mergeCell ref="B629:C629"/>
    <mergeCell ref="B630:C630"/>
    <mergeCell ref="B645:C645"/>
    <mergeCell ref="B646:C646"/>
    <mergeCell ref="B649:C649"/>
    <mergeCell ref="B650:C650"/>
    <mergeCell ref="B647:C647"/>
    <mergeCell ref="B648:C648"/>
    <mergeCell ref="B639:C639"/>
    <mergeCell ref="B640:C640"/>
    <mergeCell ref="B643:C643"/>
    <mergeCell ref="B644:C644"/>
    <mergeCell ref="B641:C641"/>
    <mergeCell ref="B642:C642"/>
    <mergeCell ref="B657:C657"/>
    <mergeCell ref="B658:C658"/>
    <mergeCell ref="B661:C661"/>
    <mergeCell ref="B662:C662"/>
    <mergeCell ref="B659:C659"/>
    <mergeCell ref="B660:C660"/>
    <mergeCell ref="B651:C651"/>
    <mergeCell ref="B652:C652"/>
    <mergeCell ref="B655:C655"/>
    <mergeCell ref="B656:C656"/>
    <mergeCell ref="B653:C653"/>
    <mergeCell ref="B654:C654"/>
    <mergeCell ref="B669:C669"/>
    <mergeCell ref="B670:C670"/>
    <mergeCell ref="B673:C673"/>
    <mergeCell ref="B674:C674"/>
    <mergeCell ref="B671:C671"/>
    <mergeCell ref="B672:C672"/>
    <mergeCell ref="B663:C663"/>
    <mergeCell ref="B664:C664"/>
    <mergeCell ref="B667:C667"/>
    <mergeCell ref="B668:C668"/>
    <mergeCell ref="B665:C665"/>
    <mergeCell ref="B666:C666"/>
    <mergeCell ref="B681:C681"/>
    <mergeCell ref="B682:C682"/>
    <mergeCell ref="B685:C685"/>
    <mergeCell ref="B686:C686"/>
    <mergeCell ref="B683:C683"/>
    <mergeCell ref="B684:C684"/>
    <mergeCell ref="B675:C675"/>
    <mergeCell ref="B676:C676"/>
    <mergeCell ref="B679:C679"/>
    <mergeCell ref="B680:C680"/>
    <mergeCell ref="B677:C677"/>
    <mergeCell ref="B678:C678"/>
    <mergeCell ref="B693:C693"/>
    <mergeCell ref="B694:C694"/>
    <mergeCell ref="B697:C697"/>
    <mergeCell ref="B698:C698"/>
    <mergeCell ref="B695:C695"/>
    <mergeCell ref="B696:C696"/>
    <mergeCell ref="B687:C687"/>
    <mergeCell ref="B688:C688"/>
    <mergeCell ref="B691:C691"/>
    <mergeCell ref="B692:C692"/>
    <mergeCell ref="B689:C689"/>
    <mergeCell ref="B690:C690"/>
    <mergeCell ref="B705:C705"/>
    <mergeCell ref="B706:C706"/>
    <mergeCell ref="B709:C709"/>
    <mergeCell ref="B710:C710"/>
    <mergeCell ref="B707:C707"/>
    <mergeCell ref="B708:C708"/>
    <mergeCell ref="B699:C699"/>
    <mergeCell ref="B700:C700"/>
    <mergeCell ref="B703:C703"/>
    <mergeCell ref="B704:C704"/>
    <mergeCell ref="B701:C701"/>
    <mergeCell ref="B702:C702"/>
    <mergeCell ref="B717:C717"/>
    <mergeCell ref="B718:C718"/>
    <mergeCell ref="B721:C721"/>
    <mergeCell ref="B722:C722"/>
    <mergeCell ref="B719:C719"/>
    <mergeCell ref="B720:C720"/>
    <mergeCell ref="B711:C711"/>
    <mergeCell ref="B712:C712"/>
    <mergeCell ref="B715:C715"/>
    <mergeCell ref="B716:C716"/>
    <mergeCell ref="B713:C713"/>
    <mergeCell ref="B714:C714"/>
    <mergeCell ref="B729:C729"/>
    <mergeCell ref="B730:C730"/>
    <mergeCell ref="B733:C733"/>
    <mergeCell ref="B734:C734"/>
    <mergeCell ref="B731:C731"/>
    <mergeCell ref="B732:C732"/>
    <mergeCell ref="B723:C723"/>
    <mergeCell ref="B724:C724"/>
    <mergeCell ref="B727:C727"/>
    <mergeCell ref="B728:C728"/>
    <mergeCell ref="B725:C725"/>
    <mergeCell ref="B726:C726"/>
    <mergeCell ref="B741:C741"/>
    <mergeCell ref="B742:C742"/>
    <mergeCell ref="B745:C745"/>
    <mergeCell ref="B746:C746"/>
    <mergeCell ref="B743:C743"/>
    <mergeCell ref="B744:C744"/>
    <mergeCell ref="B735:C735"/>
    <mergeCell ref="B736:C736"/>
    <mergeCell ref="B739:C739"/>
    <mergeCell ref="B740:C740"/>
    <mergeCell ref="B737:C737"/>
    <mergeCell ref="B738:C738"/>
    <mergeCell ref="B753:C753"/>
    <mergeCell ref="B754:C754"/>
    <mergeCell ref="B757:C757"/>
    <mergeCell ref="B758:C758"/>
    <mergeCell ref="B755:C755"/>
    <mergeCell ref="B756:C756"/>
    <mergeCell ref="B747:C747"/>
    <mergeCell ref="B748:C748"/>
    <mergeCell ref="B751:C751"/>
    <mergeCell ref="B752:C752"/>
    <mergeCell ref="B749:C749"/>
    <mergeCell ref="B750:C750"/>
    <mergeCell ref="B765:C765"/>
    <mergeCell ref="B766:C766"/>
    <mergeCell ref="B769:C769"/>
    <mergeCell ref="B770:C770"/>
    <mergeCell ref="B767:C767"/>
    <mergeCell ref="B768:C768"/>
    <mergeCell ref="B759:C759"/>
    <mergeCell ref="B760:C760"/>
    <mergeCell ref="B763:C763"/>
    <mergeCell ref="B764:C764"/>
    <mergeCell ref="B761:C761"/>
    <mergeCell ref="B762:C762"/>
    <mergeCell ref="B777:C777"/>
    <mergeCell ref="B778:C778"/>
    <mergeCell ref="B781:C781"/>
    <mergeCell ref="B782:C782"/>
    <mergeCell ref="B779:C779"/>
    <mergeCell ref="B780:C780"/>
    <mergeCell ref="B771:C771"/>
    <mergeCell ref="B772:C772"/>
    <mergeCell ref="B775:C775"/>
    <mergeCell ref="B776:C776"/>
    <mergeCell ref="B773:C773"/>
    <mergeCell ref="B774:C774"/>
    <mergeCell ref="B789:C789"/>
    <mergeCell ref="B790:C790"/>
    <mergeCell ref="B793:C793"/>
    <mergeCell ref="B794:C794"/>
    <mergeCell ref="B791:C791"/>
    <mergeCell ref="B792:C792"/>
    <mergeCell ref="B783:C783"/>
    <mergeCell ref="B784:C784"/>
    <mergeCell ref="B787:C787"/>
    <mergeCell ref="B788:C788"/>
    <mergeCell ref="B785:C785"/>
    <mergeCell ref="B786:C786"/>
    <mergeCell ref="B807:C807"/>
    <mergeCell ref="B808:C808"/>
    <mergeCell ref="B801:C801"/>
    <mergeCell ref="B802:C802"/>
    <mergeCell ref="B803:C803"/>
    <mergeCell ref="B804:C804"/>
    <mergeCell ref="B805:C805"/>
    <mergeCell ref="B806:C806"/>
    <mergeCell ref="B795:C795"/>
    <mergeCell ref="B796:C796"/>
    <mergeCell ref="B799:C799"/>
    <mergeCell ref="B800:C800"/>
    <mergeCell ref="B797:C797"/>
    <mergeCell ref="B798:C798"/>
  </mergeCells>
  <printOptions horizontalCentered="1"/>
  <pageMargins left="0.31496062992125984" right="0.31496062992125984" top="0.43307086614173229" bottom="0.59055118110236227" header="3.937007874015748E-2" footer="0.47244094488188981"/>
  <pageSetup paperSize="9" fitToHeight="0" orientation="portrait" horizontalDpi="300" verticalDpi="300" r:id="rId1"/>
  <headerFooter alignWithMargins="0"/>
  <rowBreaks count="25" manualBreakCount="25">
    <brk id="62" max="3" man="1"/>
    <brk id="92" max="3" man="1"/>
    <brk id="122" max="3" man="1"/>
    <brk id="152" max="3" man="1"/>
    <brk id="182" max="3" man="1"/>
    <brk id="202" max="3" man="1"/>
    <brk id="234" max="3" man="1"/>
    <brk id="264" max="3" man="1"/>
    <brk id="294" max="3" man="1"/>
    <brk id="324" max="3" man="1"/>
    <brk id="354" max="3" man="1"/>
    <brk id="384" max="3" man="1"/>
    <brk id="404" max="3" man="1"/>
    <brk id="436" max="3" man="1"/>
    <brk id="466" max="3" man="1"/>
    <brk id="496" max="3" man="1"/>
    <brk id="526" max="3" man="1"/>
    <brk id="556" max="3" man="1"/>
    <brk id="586" max="3" man="1"/>
    <brk id="606" max="3" man="1"/>
    <brk id="668" max="3" man="1"/>
    <brk id="698" max="3" man="1"/>
    <brk id="728" max="3" man="1"/>
    <brk id="758" max="3" man="1"/>
    <brk id="788"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86BB1-35AE-4C87-A8CA-099D2D524839}">
  <sheetPr codeName="Feuil11">
    <tabColor theme="4" tint="-0.249977111117893"/>
    <pageSetUpPr fitToPage="1"/>
  </sheetPr>
  <dimension ref="A1:S371"/>
  <sheetViews>
    <sheetView showGridLines="0" showZeros="0" zoomScale="80" zoomScaleNormal="80" workbookViewId="0">
      <pane ySplit="6" topLeftCell="A7" activePane="bottomLeft" state="frozen"/>
      <selection pane="bottomLeft" activeCell="I17" sqref="I17"/>
    </sheetView>
  </sheetViews>
  <sheetFormatPr baseColWidth="10" defaultColWidth="23.28515625" defaultRowHeight="12.75" x14ac:dyDescent="0.2"/>
  <cols>
    <col min="1" max="1" width="11.85546875" style="6" customWidth="1"/>
    <col min="2" max="3" width="12.85546875" style="6" hidden="1" customWidth="1"/>
    <col min="4" max="5" width="12.7109375" style="6" hidden="1" customWidth="1"/>
    <col min="6" max="6" width="12.7109375" style="6" customWidth="1"/>
    <col min="7" max="7" width="10.28515625" style="6" customWidth="1"/>
    <col min="8" max="8" width="16.140625" style="7" customWidth="1"/>
    <col min="9" max="9" width="16.5703125" style="115" customWidth="1"/>
    <col min="10" max="10" width="23.28515625" style="6" customWidth="1"/>
    <col min="11" max="11" width="18" style="6" customWidth="1"/>
    <col min="12" max="12" width="55.5703125" style="6" bestFit="1" customWidth="1"/>
    <col min="13" max="13" width="19.7109375" style="7" bestFit="1" customWidth="1"/>
    <col min="14" max="14" width="14" style="7" customWidth="1"/>
    <col min="15" max="15" width="6" style="7" customWidth="1"/>
    <col min="16" max="16" width="17.5703125" style="7" customWidth="1"/>
    <col min="17" max="17" width="11.42578125" style="6" hidden="1" customWidth="1"/>
    <col min="18" max="252" width="11.42578125" style="6" customWidth="1"/>
    <col min="253" max="253" width="10.140625" style="6" bestFit="1" customWidth="1"/>
    <col min="254" max="254" width="16.140625" style="6" customWidth="1"/>
    <col min="255" max="255" width="14.140625" style="6" customWidth="1"/>
    <col min="256" max="16384" width="23.28515625" style="6"/>
  </cols>
  <sheetData>
    <row r="1" spans="1:17" x14ac:dyDescent="0.2">
      <c r="A1" s="112" t="s">
        <v>34</v>
      </c>
      <c r="D1" s="104" t="s">
        <v>174</v>
      </c>
      <c r="E1" s="104"/>
      <c r="F1" s="104"/>
    </row>
    <row r="2" spans="1:17" ht="21.6" customHeight="1" x14ac:dyDescent="0.2">
      <c r="A2" s="112" t="s">
        <v>35</v>
      </c>
      <c r="C2" s="6" t="s">
        <v>1321</v>
      </c>
      <c r="D2" s="6">
        <f>CONFIG!B54</f>
        <v>45</v>
      </c>
      <c r="E2" s="6">
        <v>1</v>
      </c>
      <c r="G2" s="306" t="s">
        <v>11</v>
      </c>
      <c r="H2" s="307"/>
      <c r="I2" s="308" t="str">
        <f>CONFIG!B3</f>
        <v>MONTHYON</v>
      </c>
      <c r="J2" s="308"/>
      <c r="K2" s="308"/>
      <c r="L2" s="308"/>
      <c r="M2" s="308"/>
      <c r="N2" s="308"/>
      <c r="O2" s="308"/>
      <c r="P2" s="308"/>
    </row>
    <row r="3" spans="1:17" ht="7.5" customHeight="1" x14ac:dyDescent="0.2">
      <c r="C3" s="6" t="s">
        <v>1322</v>
      </c>
      <c r="D3" s="6">
        <f>CONFIG!B55</f>
        <v>0</v>
      </c>
      <c r="E3" s="6">
        <v>2</v>
      </c>
      <c r="G3" s="309"/>
      <c r="H3" s="310"/>
      <c r="I3" s="310"/>
      <c r="J3" s="310"/>
      <c r="K3" s="310"/>
      <c r="L3" s="310"/>
      <c r="M3" s="310"/>
      <c r="N3" s="310"/>
      <c r="O3" s="310"/>
      <c r="P3" s="310"/>
    </row>
    <row r="4" spans="1:17" ht="28.5" customHeight="1" thickBot="1" x14ac:dyDescent="0.25">
      <c r="C4" s="6" t="s">
        <v>1323</v>
      </c>
      <c r="D4" s="6">
        <f>CONFIG!B56</f>
        <v>28</v>
      </c>
      <c r="E4" s="6">
        <v>3</v>
      </c>
      <c r="G4" s="311" t="s">
        <v>8241</v>
      </c>
      <c r="H4" s="312"/>
      <c r="I4" s="312"/>
      <c r="J4" s="312"/>
      <c r="K4" s="312"/>
      <c r="L4" s="312"/>
      <c r="M4" s="312"/>
      <c r="N4" s="312"/>
      <c r="O4" s="312"/>
      <c r="P4" s="312"/>
    </row>
    <row r="5" spans="1:17" ht="20.100000000000001" customHeight="1" thickBot="1" x14ac:dyDescent="0.25">
      <c r="C5" s="6" t="s">
        <v>1324</v>
      </c>
      <c r="D5" s="6">
        <f>CONFIG!B57</f>
        <v>0</v>
      </c>
      <c r="E5" s="6">
        <v>4</v>
      </c>
      <c r="G5" s="169"/>
      <c r="H5" s="170"/>
      <c r="I5" s="238"/>
      <c r="J5" s="170"/>
      <c r="K5" s="313" t="s">
        <v>147</v>
      </c>
      <c r="L5" s="314"/>
      <c r="M5" s="8">
        <f>COUNTA($A7:$A356)</f>
        <v>0</v>
      </c>
      <c r="N5" s="270"/>
      <c r="O5" s="315"/>
      <c r="P5" s="315"/>
    </row>
    <row r="6" spans="1:17" ht="42.75" customHeight="1" thickBot="1" x14ac:dyDescent="0.25">
      <c r="A6" s="9" t="s">
        <v>212</v>
      </c>
      <c r="B6" s="9"/>
      <c r="C6" s="9"/>
      <c r="D6" s="9"/>
      <c r="E6" s="9"/>
      <c r="F6" s="260" t="s">
        <v>3188</v>
      </c>
      <c r="G6" s="167" t="s">
        <v>1</v>
      </c>
      <c r="H6" s="168" t="s">
        <v>3</v>
      </c>
      <c r="I6" s="239" t="s">
        <v>4</v>
      </c>
      <c r="J6" s="168" t="s">
        <v>5</v>
      </c>
      <c r="K6" s="168" t="s">
        <v>6</v>
      </c>
      <c r="L6" s="168" t="s">
        <v>3192</v>
      </c>
      <c r="M6" s="168" t="s">
        <v>0</v>
      </c>
      <c r="N6" s="168" t="s">
        <v>3191</v>
      </c>
      <c r="O6" s="10" t="s">
        <v>148</v>
      </c>
      <c r="P6" s="10" t="s">
        <v>175</v>
      </c>
    </row>
    <row r="7" spans="1:17" ht="19.350000000000001" customHeight="1" thickTop="1" x14ac:dyDescent="0.25">
      <c r="A7" s="171"/>
      <c r="B7" s="171">
        <f t="shared" ref="B7:B12" si="0">IF(A7&gt;0,VLOOKUP(A7,$C$2:$E$5,3,FALSE),0)</f>
        <v>0</v>
      </c>
      <c r="C7" s="171">
        <f>COUNTIF($A$7:A7,A7)</f>
        <v>0</v>
      </c>
      <c r="D7" s="171">
        <f t="shared" ref="D7:D12" si="1">(IF(A7&gt;0,VLOOKUP(A7,$C$2:$E$5,2,FALSE),0))+C7+B7*1000</f>
        <v>0</v>
      </c>
      <c r="E7" s="171"/>
      <c r="F7" s="171"/>
      <c r="G7" s="105" t="str">
        <f t="shared" ref="G7:G12" si="2">MID(D7,2,3)</f>
        <v/>
      </c>
      <c r="H7" s="11" t="str">
        <f>IF(AND($F7&lt;&gt;"OUI",I7&lt;&gt;""),IF(ISNA(VLOOKUP(TEXT($I7,0),LICENCIES!$A:$I,2,FALSE)),VLOOKUP(VALUE($I7),LICENCIES!$A:$I,2,FALSE),VLOOKUP(TEXT($I7,0),LICENCIES!$A:$I,2,FALSE))," ")</f>
        <v xml:space="preserve"> </v>
      </c>
      <c r="I7" s="300"/>
      <c r="J7" s="11" t="str">
        <f>IF(AND($F7&lt;&gt;"OUI",I7&lt;&gt;""),IF(ISNA(VLOOKUP(TEXT($I7,0),LICENCIES!$A:$I,3,FALSE)),VLOOKUP(VALUE($I7),LICENCIES!$A:$I,3,FALSE),VLOOKUP(TEXT($I7,0),LICENCIES!$A:$I,3,FALSE))," ")</f>
        <v xml:space="preserve"> </v>
      </c>
      <c r="K7" s="11" t="str">
        <f>IF(AND($F7&lt;&gt;"OUI",I7&lt;&gt;""),IF(ISNA(VLOOKUP(TEXT($I7,0),LICENCIES!$A:$I,4,FALSE)),VLOOKUP(VALUE($I7),LICENCIES!$A:$I,4,FALSE),VLOOKUP(TEXT($I7,0),LICENCIES!$A:$I,4,FALSE))," ")</f>
        <v xml:space="preserve"> </v>
      </c>
      <c r="L7" s="11" t="str">
        <f>IF(AND($F7&lt;&gt;"OUI",I7&lt;&gt;""),IF(ISNA(VLOOKUP(TEXT($I7,0),LICENCIES!$A:$I,5,FALSE)),VLOOKUP(VALUE($I7),LICENCIES!$A:$I,5,FALSE),VLOOKUP(TEXT($I7,0),LICENCIES!$A:$I,5,FALSE))," ")</f>
        <v xml:space="preserve"> </v>
      </c>
      <c r="M7" s="11" t="str">
        <f>IF(AND($F7&lt;&gt;"OUI",I7&lt;&gt;""),IF(ISNA(VLOOKUP(TEXT($I7,0),LICENCIES!$A:$I,6,FALSE)),VLOOKUP(VALUE($I7),LICENCIES!$A:$I,6,FALSE),VLOOKUP(TEXT($I7,0),LICENCIES!$A:$I,6,FALSE))," ")</f>
        <v xml:space="preserve"> </v>
      </c>
      <c r="N7" s="11" t="str">
        <f>IF(AND($F7&lt;&gt;"OUI",I7&lt;&gt;""),IF(ISNA(VLOOKUP(TEXT($I7,0),LICENCIES!$A:$I,7,FALSE)),VLOOKUP(VALUE($I7),LICENCIES!$A:$I,7,FALSE),VLOOKUP(TEXT($I7,0),LICENCIES!$A:$I,7,FALSE))," ")</f>
        <v xml:space="preserve"> </v>
      </c>
      <c r="O7" s="11"/>
      <c r="P7" s="11" t="str">
        <f>IF(AND($F7&lt;&gt;"OUI",I7&lt;&gt;""),IF(ISNA(VLOOKUP(TEXT($I7,0),LICENCIES!$A:$I,9,FALSE)),VLOOKUP(VALUE($I7),LICENCIES!$A:$I,9,FALSE),VLOOKUP(TEXT($I7,0),LICENCIES!$A:$I,9,FALSE))," ")</f>
        <v xml:space="preserve"> </v>
      </c>
      <c r="Q7" s="6" t="e">
        <f>IF(F7="OUI","0",#REF!)</f>
        <v>#REF!</v>
      </c>
    </row>
    <row r="8" spans="1:17" ht="19.350000000000001" customHeight="1" x14ac:dyDescent="0.2">
      <c r="A8" s="171"/>
      <c r="B8" s="171">
        <f t="shared" si="0"/>
        <v>0</v>
      </c>
      <c r="C8" s="171">
        <f>COUNTIF($A$7:A8,A8)</f>
        <v>0</v>
      </c>
      <c r="D8" s="171">
        <f t="shared" si="1"/>
        <v>0</v>
      </c>
      <c r="E8" s="171"/>
      <c r="F8" s="171"/>
      <c r="G8" s="105" t="str">
        <f t="shared" si="2"/>
        <v/>
      </c>
      <c r="H8" s="11" t="str">
        <f>IF(AND($F8&lt;&gt;"OUI",I8&lt;&gt;""),IF(ISNA(VLOOKUP(TEXT($I8,0),LICENCIES!$A:$I,2,FALSE)),VLOOKUP(VALUE($I8),LICENCIES!$A:$I,2,FALSE),VLOOKUP(TEXT($I8,0),LICENCIES!$A:$I,2,FALSE))," ")</f>
        <v xml:space="preserve"> </v>
      </c>
      <c r="I8" s="240"/>
      <c r="J8" s="11"/>
      <c r="K8" s="11"/>
      <c r="L8" s="11"/>
      <c r="M8" s="11"/>
      <c r="N8" s="11"/>
      <c r="O8" s="11"/>
      <c r="P8" s="11"/>
      <c r="Q8" s="6">
        <f t="shared" ref="Q8:Q71" si="3">IF(F8="OUI","0",A8)</f>
        <v>0</v>
      </c>
    </row>
    <row r="9" spans="1:17" ht="19.350000000000001" customHeight="1" x14ac:dyDescent="0.2">
      <c r="A9" s="171"/>
      <c r="B9" s="171">
        <f t="shared" si="0"/>
        <v>0</v>
      </c>
      <c r="C9" s="171">
        <f>COUNTIF($A$7:A9,A9)</f>
        <v>0</v>
      </c>
      <c r="D9" s="171">
        <f t="shared" si="1"/>
        <v>0</v>
      </c>
      <c r="E9" s="171"/>
      <c r="F9" s="171"/>
      <c r="G9" s="105" t="str">
        <f t="shared" si="2"/>
        <v/>
      </c>
      <c r="H9" s="11" t="str">
        <f>IF(AND($F9&lt;&gt;"OUI",I9&lt;&gt;""),IF(ISNA(VLOOKUP(TEXT($I9,0),LICENCIES!$A:$I,2,FALSE)),VLOOKUP(VALUE($I9),LICENCIES!$A:$I,2,FALSE),VLOOKUP(TEXT($I9,0),LICENCIES!$A:$I,2,FALSE))," ")</f>
        <v xml:space="preserve"> </v>
      </c>
      <c r="I9" s="240"/>
      <c r="J9" s="11"/>
      <c r="K9" s="11"/>
      <c r="L9" s="11"/>
      <c r="M9" s="11"/>
      <c r="N9" s="11"/>
      <c r="O9" s="11"/>
      <c r="P9" s="11"/>
      <c r="Q9" s="6">
        <f t="shared" si="3"/>
        <v>0</v>
      </c>
    </row>
    <row r="10" spans="1:17" ht="19.350000000000001" customHeight="1" x14ac:dyDescent="0.2">
      <c r="A10" s="171"/>
      <c r="B10" s="171">
        <f t="shared" si="0"/>
        <v>0</v>
      </c>
      <c r="C10" s="171">
        <f>COUNTIF($A$7:A10,A10)</f>
        <v>0</v>
      </c>
      <c r="D10" s="171">
        <f t="shared" si="1"/>
        <v>0</v>
      </c>
      <c r="E10" s="171"/>
      <c r="F10" s="171"/>
      <c r="G10" s="105" t="str">
        <f t="shared" si="2"/>
        <v/>
      </c>
      <c r="H10" s="11" t="str">
        <f>IF(AND($F10&lt;&gt;"OUI",I10&lt;&gt;""),IF(ISNA(VLOOKUP(TEXT($I10,0),LICENCIES!$A:$I,2,FALSE)),VLOOKUP(VALUE($I10),LICENCIES!$A:$I,2,FALSE),VLOOKUP(TEXT($I10,0),LICENCIES!$A:$I,2,FALSE))," ")</f>
        <v xml:space="preserve"> </v>
      </c>
      <c r="I10" s="240"/>
      <c r="J10" s="11"/>
      <c r="K10" s="11"/>
      <c r="L10" s="11"/>
      <c r="M10" s="11"/>
      <c r="N10" s="11"/>
      <c r="O10" s="11"/>
      <c r="P10" s="11"/>
      <c r="Q10" s="6">
        <f t="shared" si="3"/>
        <v>0</v>
      </c>
    </row>
    <row r="11" spans="1:17" ht="19.350000000000001" customHeight="1" x14ac:dyDescent="0.2">
      <c r="A11" s="171"/>
      <c r="B11" s="171">
        <f t="shared" si="0"/>
        <v>0</v>
      </c>
      <c r="C11" s="171">
        <f>COUNTIF($A$7:A11,A11)</f>
        <v>0</v>
      </c>
      <c r="D11" s="171">
        <f t="shared" si="1"/>
        <v>0</v>
      </c>
      <c r="E11" s="171"/>
      <c r="F11" s="171"/>
      <c r="G11" s="105" t="str">
        <f t="shared" si="2"/>
        <v/>
      </c>
      <c r="H11" s="11" t="str">
        <f>IF(AND($F11&lt;&gt;"OUI",I11&lt;&gt;""),IF(ISNA(VLOOKUP(TEXT($I11,0),LICENCIES!$A:$I,2,FALSE)),VLOOKUP(VALUE($I11),LICENCIES!$A:$I,2,FALSE),VLOOKUP(TEXT($I11,0),LICENCIES!$A:$I,2,FALSE))," ")</f>
        <v xml:space="preserve"> </v>
      </c>
      <c r="I11" s="240"/>
      <c r="J11" s="11"/>
      <c r="K11" s="11"/>
      <c r="L11" s="11"/>
      <c r="M11" s="11"/>
      <c r="N11" s="11"/>
      <c r="O11" s="11"/>
      <c r="P11" s="11"/>
      <c r="Q11" s="6">
        <f t="shared" si="3"/>
        <v>0</v>
      </c>
    </row>
    <row r="12" spans="1:17" ht="19.350000000000001" customHeight="1" x14ac:dyDescent="0.2">
      <c r="A12" s="171"/>
      <c r="B12" s="171">
        <f t="shared" si="0"/>
        <v>0</v>
      </c>
      <c r="C12" s="171">
        <f>COUNTIF($A$7:A12,A12)</f>
        <v>0</v>
      </c>
      <c r="D12" s="171">
        <f t="shared" si="1"/>
        <v>0</v>
      </c>
      <c r="E12" s="171"/>
      <c r="F12" s="171"/>
      <c r="G12" s="105" t="str">
        <f t="shared" si="2"/>
        <v/>
      </c>
      <c r="H12" s="11" t="str">
        <f>IF(AND($F12&lt;&gt;"OUI",I12&lt;&gt;""),IF(ISNA(VLOOKUP(TEXT($I12,0),LICENCIES!$A:$I,2,FALSE)),VLOOKUP(VALUE($I12),LICENCIES!$A:$I,2,FALSE),VLOOKUP(TEXT($I12,0),LICENCIES!$A:$I,2,FALSE))," ")</f>
        <v xml:space="preserve"> </v>
      </c>
      <c r="I12" s="240"/>
      <c r="J12" s="11"/>
      <c r="K12" s="11"/>
      <c r="L12" s="11"/>
      <c r="M12" s="11"/>
      <c r="N12" s="11"/>
      <c r="O12" s="11"/>
      <c r="P12" s="11"/>
      <c r="Q12" s="6">
        <f t="shared" si="3"/>
        <v>0</v>
      </c>
    </row>
    <row r="13" spans="1:17" ht="19.350000000000001" customHeight="1" x14ac:dyDescent="0.2">
      <c r="A13" s="171"/>
      <c r="B13" s="171">
        <f t="shared" ref="B13:B71" si="4">IF(A13&gt;0,VLOOKUP(A13,$C$2:$E$5,3,FALSE),0)</f>
        <v>0</v>
      </c>
      <c r="C13" s="171">
        <f>COUNTIF($A$7:A13,A13)</f>
        <v>0</v>
      </c>
      <c r="D13" s="171">
        <f t="shared" ref="D13:D71" si="5">(IF(A13&gt;0,VLOOKUP(A13,$C$2:$E$5,2,FALSE),0))+C13+B13*1000</f>
        <v>0</v>
      </c>
      <c r="E13" s="171"/>
      <c r="F13" s="171"/>
      <c r="G13" s="105" t="str">
        <f t="shared" ref="G13:G71" si="6">MID(D13,2,3)</f>
        <v/>
      </c>
      <c r="H13" s="11" t="str">
        <f>IF(AND($F13&lt;&gt;"OUI",I13&lt;&gt;""),IF(ISNA(VLOOKUP(TEXT($I13,0),LICENCIES!$A:$I,2,FALSE)),VLOOKUP(VALUE($I13),LICENCIES!$A:$I,2,FALSE),VLOOKUP(TEXT($I13,0),LICENCIES!$A:$I,2,FALSE))," ")</f>
        <v xml:space="preserve"> </v>
      </c>
      <c r="I13" s="240"/>
      <c r="J13" s="11"/>
      <c r="K13" s="11"/>
      <c r="L13" s="11"/>
      <c r="M13" s="11"/>
      <c r="N13" s="11"/>
      <c r="O13" s="11"/>
      <c r="P13" s="11"/>
      <c r="Q13" s="6">
        <f t="shared" si="3"/>
        <v>0</v>
      </c>
    </row>
    <row r="14" spans="1:17" ht="19.350000000000001" customHeight="1" x14ac:dyDescent="0.2">
      <c r="A14" s="171"/>
      <c r="B14" s="171">
        <f t="shared" si="4"/>
        <v>0</v>
      </c>
      <c r="C14" s="171">
        <f>COUNTIF($A$7:A14,A14)</f>
        <v>0</v>
      </c>
      <c r="D14" s="171">
        <f t="shared" si="5"/>
        <v>0</v>
      </c>
      <c r="E14" s="171"/>
      <c r="F14" s="171"/>
      <c r="G14" s="105" t="str">
        <f t="shared" si="6"/>
        <v/>
      </c>
      <c r="H14" s="11" t="str">
        <f>IF(AND($F14&lt;&gt;"OUI",I14&lt;&gt;""),IF(ISNA(VLOOKUP(TEXT($I14,0),LICENCIES!$A:$I,2,FALSE)),VLOOKUP(VALUE($I14),LICENCIES!$A:$I,2,FALSE),VLOOKUP(TEXT($I14,0),LICENCIES!$A:$I,2,FALSE))," ")</f>
        <v xml:space="preserve"> </v>
      </c>
      <c r="I14" s="240"/>
      <c r="J14" s="11"/>
      <c r="K14" s="11"/>
      <c r="L14" s="11"/>
      <c r="M14" s="11"/>
      <c r="N14" s="11"/>
      <c r="O14" s="11"/>
      <c r="P14" s="11"/>
      <c r="Q14" s="6">
        <f t="shared" si="3"/>
        <v>0</v>
      </c>
    </row>
    <row r="15" spans="1:17" ht="19.350000000000001" customHeight="1" x14ac:dyDescent="0.2">
      <c r="A15" s="171"/>
      <c r="B15" s="171">
        <f t="shared" si="4"/>
        <v>0</v>
      </c>
      <c r="C15" s="171">
        <f>COUNTIF($A$7:A15,A15)</f>
        <v>0</v>
      </c>
      <c r="D15" s="171">
        <f t="shared" si="5"/>
        <v>0</v>
      </c>
      <c r="E15" s="171"/>
      <c r="F15" s="171"/>
      <c r="G15" s="105" t="str">
        <f t="shared" si="6"/>
        <v/>
      </c>
      <c r="H15" s="11" t="str">
        <f>IF(AND($F15&lt;&gt;"OUI",I15&lt;&gt;""),IF(ISNA(VLOOKUP(TEXT($I15,0),LICENCIES!$A:$I,2,FALSE)),VLOOKUP(VALUE($I15),LICENCIES!$A:$I,2,FALSE),VLOOKUP(TEXT($I15,0),LICENCIES!$A:$I,2,FALSE))," ")</f>
        <v xml:space="preserve"> </v>
      </c>
      <c r="I15" s="240"/>
      <c r="J15" s="11"/>
      <c r="K15" s="11"/>
      <c r="L15" s="11"/>
      <c r="M15" s="11"/>
      <c r="N15" s="11"/>
      <c r="O15" s="11"/>
      <c r="P15" s="11"/>
      <c r="Q15" s="6">
        <f t="shared" si="3"/>
        <v>0</v>
      </c>
    </row>
    <row r="16" spans="1:17" ht="19.350000000000001" customHeight="1" x14ac:dyDescent="0.2">
      <c r="A16" s="171"/>
      <c r="B16" s="171">
        <f t="shared" si="4"/>
        <v>0</v>
      </c>
      <c r="C16" s="171">
        <f>COUNTIF($A$7:A16,A16)</f>
        <v>0</v>
      </c>
      <c r="D16" s="171">
        <f t="shared" si="5"/>
        <v>0</v>
      </c>
      <c r="E16" s="171"/>
      <c r="F16" s="171"/>
      <c r="G16" s="105" t="str">
        <f t="shared" si="6"/>
        <v/>
      </c>
      <c r="H16" s="11" t="str">
        <f>IF(AND($F16&lt;&gt;"OUI",I16&lt;&gt;""),IF(ISNA(VLOOKUP(TEXT($I16,0),LICENCIES!$A:$I,2,FALSE)),VLOOKUP(VALUE($I16),LICENCIES!$A:$I,2,FALSE),VLOOKUP(TEXT($I16,0),LICENCIES!$A:$I,2,FALSE))," ")</f>
        <v xml:space="preserve"> </v>
      </c>
      <c r="I16" s="240"/>
      <c r="J16" s="11"/>
      <c r="K16" s="11"/>
      <c r="L16" s="11"/>
      <c r="M16" s="11"/>
      <c r="N16" s="11"/>
      <c r="O16" s="11"/>
      <c r="P16" s="11"/>
      <c r="Q16" s="6">
        <f t="shared" si="3"/>
        <v>0</v>
      </c>
    </row>
    <row r="17" spans="1:17" ht="19.350000000000001" customHeight="1" x14ac:dyDescent="0.2">
      <c r="A17" s="171"/>
      <c r="B17" s="171">
        <f t="shared" si="4"/>
        <v>0</v>
      </c>
      <c r="C17" s="171">
        <f>COUNTIF($A$7:A17,A17)</f>
        <v>0</v>
      </c>
      <c r="D17" s="171">
        <f t="shared" si="5"/>
        <v>0</v>
      </c>
      <c r="E17" s="171"/>
      <c r="F17" s="171"/>
      <c r="G17" s="105" t="str">
        <f t="shared" si="6"/>
        <v/>
      </c>
      <c r="H17" s="11" t="str">
        <f>IF(AND($F17&lt;&gt;"OUI",I17&lt;&gt;""),IF(ISNA(VLOOKUP(TEXT($I17,0),LICENCIES!$A:$I,2,FALSE)),VLOOKUP(VALUE($I17),LICENCIES!$A:$I,2,FALSE),VLOOKUP(TEXT($I17,0),LICENCIES!$A:$I,2,FALSE))," ")</f>
        <v xml:space="preserve"> </v>
      </c>
      <c r="I17" s="240"/>
      <c r="J17" s="11"/>
      <c r="K17" s="11"/>
      <c r="L17" s="11"/>
      <c r="M17" s="11"/>
      <c r="N17" s="11"/>
      <c r="O17" s="11"/>
      <c r="P17" s="11"/>
      <c r="Q17" s="6">
        <f t="shared" si="3"/>
        <v>0</v>
      </c>
    </row>
    <row r="18" spans="1:17" ht="19.350000000000001" customHeight="1" x14ac:dyDescent="0.2">
      <c r="A18" s="171"/>
      <c r="B18" s="171">
        <f t="shared" si="4"/>
        <v>0</v>
      </c>
      <c r="C18" s="171">
        <f>COUNTIF($A$7:A18,A18)</f>
        <v>0</v>
      </c>
      <c r="D18" s="171">
        <f t="shared" si="5"/>
        <v>0</v>
      </c>
      <c r="E18" s="171"/>
      <c r="F18" s="171"/>
      <c r="G18" s="105" t="str">
        <f t="shared" si="6"/>
        <v/>
      </c>
      <c r="H18" s="11" t="str">
        <f>IF(AND($F18&lt;&gt;"OUI",I18&lt;&gt;""),IF(ISNA(VLOOKUP(TEXT($I18,0),LICENCIES!$A:$I,2,FALSE)),VLOOKUP(VALUE($I18),LICENCIES!$A:$I,2,FALSE),VLOOKUP(TEXT($I18,0),LICENCIES!$A:$I,2,FALSE))," ")</f>
        <v xml:space="preserve"> </v>
      </c>
      <c r="I18" s="240"/>
      <c r="J18" s="11"/>
      <c r="K18" s="11"/>
      <c r="L18" s="11"/>
      <c r="M18" s="11"/>
      <c r="N18" s="11"/>
      <c r="O18" s="11"/>
      <c r="P18" s="11"/>
      <c r="Q18" s="6">
        <f t="shared" si="3"/>
        <v>0</v>
      </c>
    </row>
    <row r="19" spans="1:17" ht="19.350000000000001" customHeight="1" x14ac:dyDescent="0.2">
      <c r="A19" s="171"/>
      <c r="B19" s="171">
        <f t="shared" si="4"/>
        <v>0</v>
      </c>
      <c r="C19" s="171">
        <f>COUNTIF($A$7:A19,A19)</f>
        <v>0</v>
      </c>
      <c r="D19" s="171">
        <f t="shared" si="5"/>
        <v>0</v>
      </c>
      <c r="E19" s="171"/>
      <c r="F19" s="171"/>
      <c r="G19" s="105" t="str">
        <f t="shared" si="6"/>
        <v/>
      </c>
      <c r="H19" s="11" t="str">
        <f>IF(AND($F19&lt;&gt;"OUI",I19&lt;&gt;""),IF(ISNA(VLOOKUP(TEXT($I19,0),LICENCIES!$A:$I,2,FALSE)),VLOOKUP(VALUE($I19),LICENCIES!$A:$I,2,FALSE),VLOOKUP(TEXT($I19,0),LICENCIES!$A:$I,2,FALSE))," ")</f>
        <v xml:space="preserve"> </v>
      </c>
      <c r="I19" s="240"/>
      <c r="J19" s="11"/>
      <c r="K19" s="11"/>
      <c r="L19" s="11"/>
      <c r="M19" s="11"/>
      <c r="N19" s="11"/>
      <c r="O19" s="11"/>
      <c r="P19" s="11"/>
      <c r="Q19" s="6">
        <f t="shared" si="3"/>
        <v>0</v>
      </c>
    </row>
    <row r="20" spans="1:17" ht="19.350000000000001" customHeight="1" x14ac:dyDescent="0.2">
      <c r="A20" s="171"/>
      <c r="B20" s="171">
        <f t="shared" si="4"/>
        <v>0</v>
      </c>
      <c r="C20" s="171">
        <f>COUNTIF($A$7:A20,A20)</f>
        <v>0</v>
      </c>
      <c r="D20" s="171">
        <f t="shared" si="5"/>
        <v>0</v>
      </c>
      <c r="E20" s="171"/>
      <c r="F20" s="171"/>
      <c r="G20" s="105" t="str">
        <f t="shared" si="6"/>
        <v/>
      </c>
      <c r="H20" s="11" t="str">
        <f>IF(AND($F20&lt;&gt;"OUI",I20&lt;&gt;""),IF(ISNA(VLOOKUP(TEXT($I20,0),LICENCIES!$A:$I,2,FALSE)),VLOOKUP(VALUE($I20),LICENCIES!$A:$I,2,FALSE),VLOOKUP(TEXT($I20,0),LICENCIES!$A:$I,2,FALSE))," ")</f>
        <v xml:space="preserve"> </v>
      </c>
      <c r="I20" s="240"/>
      <c r="J20" s="11" t="str">
        <f>IF(AND($F20&lt;&gt;"OUI",I20&lt;&gt;""),IF(ISNA(VLOOKUP(TEXT($I20,0),LICENCIES!$A:$I,3,FALSE)),VLOOKUP(VALUE($I20),LICENCIES!$A:$I,3,FALSE),VLOOKUP(TEXT($I20,0),LICENCIES!$A:$I,3,FALSE))," ")</f>
        <v xml:space="preserve"> </v>
      </c>
      <c r="K20" s="11" t="str">
        <f>IF(AND($F20&lt;&gt;"OUI",I20&lt;&gt;""),IF(ISNA(VLOOKUP(TEXT($I20,0),LICENCIES!$A:$I,4,FALSE)),VLOOKUP(VALUE($I20),LICENCIES!$A:$I,4,FALSE),VLOOKUP(TEXT($I20,0),LICENCIES!$A:$I,4,FALSE))," ")</f>
        <v xml:space="preserve"> </v>
      </c>
      <c r="L20" s="11"/>
      <c r="M20" s="11" t="str">
        <f>IF(AND($F20&lt;&gt;"OUI",I20&lt;&gt;""),IF(ISNA(VLOOKUP(TEXT($I20,0),LICENCIES!$A:$I,6,FALSE)),VLOOKUP(VALUE($I20),LICENCIES!$A:$I,6,FALSE),VLOOKUP(TEXT($I20,0),LICENCIES!$A:$I,6,FALSE))," ")</f>
        <v xml:space="preserve"> </v>
      </c>
      <c r="N20" s="11" t="str">
        <f>IF(AND($F20&lt;&gt;"OUI",I20&lt;&gt;""),IF(ISNA(VLOOKUP(TEXT($I20,0),LICENCIES!$A:$I,7,FALSE)),VLOOKUP(VALUE($I20),LICENCIES!$A:$I,7,FALSE),VLOOKUP(TEXT($I20,0),LICENCIES!$A:$I,7,FALSE))," ")</f>
        <v xml:space="preserve"> </v>
      </c>
      <c r="O20" s="11" t="str">
        <f>IF(AND($F20&lt;&gt;"OUI",I20&lt;&gt;""),IF(ISNA(VLOOKUP(TEXT($I20,0),LICENCIES!$A:$I,8,FALSE)),VLOOKUP(VALUE($I20),LICENCIES!$A:$I,8,FALSE),VLOOKUP(TEXT($I20,0),LICENCIES!$A:$I,8,FALSE))," ")</f>
        <v xml:space="preserve"> </v>
      </c>
      <c r="P20" s="11" t="str">
        <f>IF(AND($F20&lt;&gt;"OUI",I20&lt;&gt;""),IF(ISNA(VLOOKUP(TEXT($I20,0),LICENCIES!$A:$I,9,FALSE)),VLOOKUP(VALUE($I20),LICENCIES!$A:$I,9,FALSE),VLOOKUP(TEXT($I20,0),LICENCIES!$A:$I,9,FALSE))," ")</f>
        <v xml:space="preserve"> </v>
      </c>
      <c r="Q20" s="6">
        <f t="shared" si="3"/>
        <v>0</v>
      </c>
    </row>
    <row r="21" spans="1:17" ht="19.350000000000001" customHeight="1" x14ac:dyDescent="0.2">
      <c r="A21" s="171"/>
      <c r="B21" s="171">
        <f t="shared" si="4"/>
        <v>0</v>
      </c>
      <c r="C21" s="171">
        <f>COUNTIF($A$7:A21,A21)</f>
        <v>0</v>
      </c>
      <c r="D21" s="171">
        <f t="shared" si="5"/>
        <v>0</v>
      </c>
      <c r="E21" s="171"/>
      <c r="F21" s="171"/>
      <c r="G21" s="105" t="str">
        <f t="shared" si="6"/>
        <v/>
      </c>
      <c r="H21" s="11" t="str">
        <f>IF(AND($F21&lt;&gt;"OUI",I21&lt;&gt;""),IF(ISNA(VLOOKUP(TEXT($I21,0),LICENCIES!$A:$I,2,FALSE)),VLOOKUP(VALUE($I21),LICENCIES!$A:$I,2,FALSE),VLOOKUP(TEXT($I21,0),LICENCIES!$A:$I,2,FALSE))," ")</f>
        <v xml:space="preserve"> </v>
      </c>
      <c r="I21" s="240"/>
      <c r="J21" s="11" t="str">
        <f>IF(AND($F21&lt;&gt;"OUI",I21&lt;&gt;""),IF(ISNA(VLOOKUP(TEXT($I21,0),LICENCIES!$A:$I,3,FALSE)),VLOOKUP(VALUE($I21),LICENCIES!$A:$I,3,FALSE),VLOOKUP(TEXT($I21,0),LICENCIES!$A:$I,3,FALSE))," ")</f>
        <v xml:space="preserve"> </v>
      </c>
      <c r="K21" s="11" t="str">
        <f>IF(AND($F21&lt;&gt;"OUI",I21&lt;&gt;""),IF(ISNA(VLOOKUP(TEXT($I21,0),LICENCIES!$A:$I,4,FALSE)),VLOOKUP(VALUE($I21),LICENCIES!$A:$I,4,FALSE),VLOOKUP(TEXT($I21,0),LICENCIES!$A:$I,4,FALSE))," ")</f>
        <v xml:space="preserve"> </v>
      </c>
      <c r="L21" s="11" t="str">
        <f>IF(AND($F21&lt;&gt;"OUI",I21&lt;&gt;""),IF(ISNA(VLOOKUP(TEXT($I21,0),LICENCIES!$A:$I,5,FALSE)),VLOOKUP(VALUE($I21),LICENCIES!$A:$I,5,FALSE),VLOOKUP(TEXT($I21,0),LICENCIES!$A:$I,5,FALSE))," ")</f>
        <v xml:space="preserve"> </v>
      </c>
      <c r="M21" s="11" t="str">
        <f>IF(AND($F21&lt;&gt;"OUI",I21&lt;&gt;""),IF(ISNA(VLOOKUP(TEXT($I21,0),LICENCIES!$A:$I,6,FALSE)),VLOOKUP(VALUE($I21),LICENCIES!$A:$I,6,FALSE),VLOOKUP(TEXT($I21,0),LICENCIES!$A:$I,6,FALSE))," ")</f>
        <v xml:space="preserve"> </v>
      </c>
      <c r="N21" s="11" t="str">
        <f>IF(AND($F21&lt;&gt;"OUI",I21&lt;&gt;""),IF(ISNA(VLOOKUP(TEXT($I21,0),LICENCIES!$A:$I,7,FALSE)),VLOOKUP(VALUE($I21),LICENCIES!$A:$I,7,FALSE),VLOOKUP(TEXT($I21,0),LICENCIES!$A:$I,7,FALSE))," ")</f>
        <v xml:space="preserve"> </v>
      </c>
      <c r="O21" s="11" t="str">
        <f>IF(AND($F21&lt;&gt;"OUI",I21&lt;&gt;""),IF(ISNA(VLOOKUP(TEXT($I21,0),LICENCIES!$A:$I,8,FALSE)),VLOOKUP(VALUE($I21),LICENCIES!$A:$I,8,FALSE),VLOOKUP(TEXT($I21,0),LICENCIES!$A:$I,8,FALSE))," ")</f>
        <v xml:space="preserve"> </v>
      </c>
      <c r="P21" s="11" t="str">
        <f>IF(AND($F21&lt;&gt;"OUI",I21&lt;&gt;""),IF(ISNA(VLOOKUP(TEXT($I21,0),LICENCIES!$A:$I,9,FALSE)),VLOOKUP(VALUE($I21),LICENCIES!$A:$I,9,FALSE),VLOOKUP(TEXT($I21,0),LICENCIES!$A:$I,9,FALSE))," ")</f>
        <v xml:space="preserve"> </v>
      </c>
      <c r="Q21" s="6">
        <f t="shared" si="3"/>
        <v>0</v>
      </c>
    </row>
    <row r="22" spans="1:17" ht="19.350000000000001" customHeight="1" x14ac:dyDescent="0.2">
      <c r="A22" s="171"/>
      <c r="B22" s="171">
        <f t="shared" si="4"/>
        <v>0</v>
      </c>
      <c r="C22" s="171">
        <f>COUNTIF($A$7:A22,A22)</f>
        <v>0</v>
      </c>
      <c r="D22" s="171">
        <f t="shared" si="5"/>
        <v>0</v>
      </c>
      <c r="E22" s="171"/>
      <c r="F22" s="171"/>
      <c r="G22" s="105" t="str">
        <f t="shared" si="6"/>
        <v/>
      </c>
      <c r="H22" s="11" t="str">
        <f>IF(AND($F22&lt;&gt;"OUI",I22&lt;&gt;""),IF(ISNA(VLOOKUP(TEXT($I22,0),LICENCIES!$A:$I,2,FALSE)),VLOOKUP(VALUE($I22),LICENCIES!$A:$I,2,FALSE),VLOOKUP(TEXT($I22,0),LICENCIES!$A:$I,2,FALSE))," ")</f>
        <v xml:space="preserve"> </v>
      </c>
      <c r="I22" s="240"/>
      <c r="J22" s="11" t="str">
        <f>IF(AND($F22&lt;&gt;"OUI",I22&lt;&gt;""),IF(ISNA(VLOOKUP(TEXT($I22,0),LICENCIES!$A:$I,3,FALSE)),VLOOKUP(VALUE($I22),LICENCIES!$A:$I,3,FALSE),VLOOKUP(TEXT($I22,0),LICENCIES!$A:$I,3,FALSE))," ")</f>
        <v xml:space="preserve"> </v>
      </c>
      <c r="K22" s="11" t="str">
        <f>IF(AND($F22&lt;&gt;"OUI",I22&lt;&gt;""),IF(ISNA(VLOOKUP(TEXT($I22,0),LICENCIES!$A:$I,4,FALSE)),VLOOKUP(VALUE($I22),LICENCIES!$A:$I,4,FALSE),VLOOKUP(TEXT($I22,0),LICENCIES!$A:$I,4,FALSE))," ")</f>
        <v xml:space="preserve"> </v>
      </c>
      <c r="L22" s="11" t="str">
        <f>IF(AND($F22&lt;&gt;"OUI",I22&lt;&gt;""),IF(ISNA(VLOOKUP(TEXT($I22,0),LICENCIES!$A:$I,5,FALSE)),VLOOKUP(VALUE($I22),LICENCIES!$A:$I,5,FALSE),VLOOKUP(TEXT($I22,0),LICENCIES!$A:$I,5,FALSE))," ")</f>
        <v xml:space="preserve"> </v>
      </c>
      <c r="M22" s="11" t="str">
        <f>IF(AND($F22&lt;&gt;"OUI",I22&lt;&gt;""),IF(ISNA(VLOOKUP(TEXT($I22,0),LICENCIES!$A:$I,6,FALSE)),VLOOKUP(VALUE($I22),LICENCIES!$A:$I,6,FALSE),VLOOKUP(TEXT($I22,0),LICENCIES!$A:$I,6,FALSE))," ")</f>
        <v xml:space="preserve"> </v>
      </c>
      <c r="N22" s="11" t="str">
        <f>IF(AND($F22&lt;&gt;"OUI",I22&lt;&gt;""),IF(ISNA(VLOOKUP(TEXT($I22,0),LICENCIES!$A:$I,7,FALSE)),VLOOKUP(VALUE($I22),LICENCIES!$A:$I,7,FALSE),VLOOKUP(TEXT($I22,0),LICENCIES!$A:$I,7,FALSE))," ")</f>
        <v xml:space="preserve"> </v>
      </c>
      <c r="O22" s="11" t="str">
        <f>IF(AND($F22&lt;&gt;"OUI",I22&lt;&gt;""),IF(ISNA(VLOOKUP(TEXT($I22,0),LICENCIES!$A:$I,8,FALSE)),VLOOKUP(VALUE($I22),LICENCIES!$A:$I,8,FALSE),VLOOKUP(TEXT($I22,0),LICENCIES!$A:$I,8,FALSE))," ")</f>
        <v xml:space="preserve"> </v>
      </c>
      <c r="P22" s="11" t="str">
        <f>IF(AND($F22&lt;&gt;"OUI",I22&lt;&gt;""),IF(ISNA(VLOOKUP(TEXT($I22,0),LICENCIES!$A:$I,9,FALSE)),VLOOKUP(VALUE($I22),LICENCIES!$A:$I,9,FALSE),VLOOKUP(TEXT($I22,0),LICENCIES!$A:$I,9,FALSE))," ")</f>
        <v xml:space="preserve"> </v>
      </c>
      <c r="Q22" s="6">
        <f t="shared" si="3"/>
        <v>0</v>
      </c>
    </row>
    <row r="23" spans="1:17" ht="19.350000000000001" customHeight="1" x14ac:dyDescent="0.2">
      <c r="A23" s="171"/>
      <c r="B23" s="171">
        <f t="shared" si="4"/>
        <v>0</v>
      </c>
      <c r="C23" s="171">
        <f>COUNTIF($A$7:A23,A23)</f>
        <v>0</v>
      </c>
      <c r="D23" s="171">
        <f t="shared" si="5"/>
        <v>0</v>
      </c>
      <c r="E23" s="171"/>
      <c r="F23" s="171"/>
      <c r="G23" s="105" t="str">
        <f t="shared" si="6"/>
        <v/>
      </c>
      <c r="H23" s="11" t="str">
        <f>IF(AND($F23&lt;&gt;"OUI",I23&lt;&gt;""),IF(ISNA(VLOOKUP(TEXT($I23,0),LICENCIES!$A:$I,2,FALSE)),VLOOKUP(VALUE($I23),LICENCIES!$A:$I,2,FALSE),VLOOKUP(TEXT($I23,0),LICENCIES!$A:$I,2,FALSE))," ")</f>
        <v xml:space="preserve"> </v>
      </c>
      <c r="I23" s="240"/>
      <c r="J23" s="11" t="str">
        <f>IF(AND($F23&lt;&gt;"OUI",I23&lt;&gt;""),IF(ISNA(VLOOKUP(TEXT($I23,0),LICENCIES!$A:$I,3,FALSE)),VLOOKUP(VALUE($I23),LICENCIES!$A:$I,3,FALSE),VLOOKUP(TEXT($I23,0),LICENCIES!$A:$I,3,FALSE))," ")</f>
        <v xml:space="preserve"> </v>
      </c>
      <c r="K23" s="11" t="str">
        <f>IF(AND($F23&lt;&gt;"OUI",I23&lt;&gt;""),IF(ISNA(VLOOKUP(TEXT($I23,0),LICENCIES!$A:$I,4,FALSE)),VLOOKUP(VALUE($I23),LICENCIES!$A:$I,4,FALSE),VLOOKUP(TEXT($I23,0),LICENCIES!$A:$I,4,FALSE))," ")</f>
        <v xml:space="preserve"> </v>
      </c>
      <c r="L23" s="11" t="str">
        <f>IF(AND($F23&lt;&gt;"OUI",I23&lt;&gt;""),IF(ISNA(VLOOKUP(TEXT($I23,0),LICENCIES!$A:$I,5,FALSE)),VLOOKUP(VALUE($I23),LICENCIES!$A:$I,5,FALSE),VLOOKUP(TEXT($I23,0),LICENCIES!$A:$I,5,FALSE))," ")</f>
        <v xml:space="preserve"> </v>
      </c>
      <c r="M23" s="11" t="str">
        <f>IF(AND($F23&lt;&gt;"OUI",I23&lt;&gt;""),IF(ISNA(VLOOKUP(TEXT($I23,0),LICENCIES!$A:$I,6,FALSE)),VLOOKUP(VALUE($I23),LICENCIES!$A:$I,6,FALSE),VLOOKUP(TEXT($I23,0),LICENCIES!$A:$I,6,FALSE))," ")</f>
        <v xml:space="preserve"> </v>
      </c>
      <c r="N23" s="11" t="str">
        <f>IF(AND($F23&lt;&gt;"OUI",I23&lt;&gt;""),IF(ISNA(VLOOKUP(TEXT($I23,0),LICENCIES!$A:$I,7,FALSE)),VLOOKUP(VALUE($I23),LICENCIES!$A:$I,7,FALSE),VLOOKUP(TEXT($I23,0),LICENCIES!$A:$I,7,FALSE))," ")</f>
        <v xml:space="preserve"> </v>
      </c>
      <c r="O23" s="11" t="str">
        <f>IF(AND($F23&lt;&gt;"OUI",I23&lt;&gt;""),IF(ISNA(VLOOKUP(TEXT($I23,0),LICENCIES!$A:$I,8,FALSE)),VLOOKUP(VALUE($I23),LICENCIES!$A:$I,8,FALSE),VLOOKUP(TEXT($I23,0),LICENCIES!$A:$I,8,FALSE))," ")</f>
        <v xml:space="preserve"> </v>
      </c>
      <c r="P23" s="11" t="str">
        <f>IF(AND($F23&lt;&gt;"OUI",I23&lt;&gt;""),IF(ISNA(VLOOKUP(TEXT($I23,0),LICENCIES!$A:$I,9,FALSE)),VLOOKUP(VALUE($I23),LICENCIES!$A:$I,9,FALSE),VLOOKUP(TEXT($I23,0),LICENCIES!$A:$I,9,FALSE))," ")</f>
        <v xml:space="preserve"> </v>
      </c>
      <c r="Q23" s="6">
        <f t="shared" si="3"/>
        <v>0</v>
      </c>
    </row>
    <row r="24" spans="1:17" ht="19.350000000000001" customHeight="1" x14ac:dyDescent="0.2">
      <c r="A24" s="171"/>
      <c r="B24" s="171">
        <f t="shared" si="4"/>
        <v>0</v>
      </c>
      <c r="C24" s="171">
        <f>COUNTIF($A$7:A24,A24)</f>
        <v>0</v>
      </c>
      <c r="D24" s="171">
        <f t="shared" si="5"/>
        <v>0</v>
      </c>
      <c r="E24" s="171"/>
      <c r="F24" s="171"/>
      <c r="G24" s="105" t="str">
        <f t="shared" si="6"/>
        <v/>
      </c>
      <c r="H24" s="11" t="str">
        <f>IF(AND($F24&lt;&gt;"OUI",I24&lt;&gt;""),IF(ISNA(VLOOKUP(TEXT($I24,0),LICENCIES!$A:$I,2,FALSE)),VLOOKUP(VALUE($I24),LICENCIES!$A:$I,2,FALSE),VLOOKUP(TEXT($I24,0),LICENCIES!$A:$I,2,FALSE))," ")</f>
        <v xml:space="preserve"> </v>
      </c>
      <c r="I24" s="240"/>
      <c r="J24" s="11" t="str">
        <f>IF(AND($F24&lt;&gt;"OUI",I24&lt;&gt;""),IF(ISNA(VLOOKUP(TEXT($I24,0),LICENCIES!$A:$I,3,FALSE)),VLOOKUP(VALUE($I24),LICENCIES!$A:$I,3,FALSE),VLOOKUP(TEXT($I24,0),LICENCIES!$A:$I,3,FALSE))," ")</f>
        <v xml:space="preserve"> </v>
      </c>
      <c r="K24" s="11" t="str">
        <f>IF(AND($F24&lt;&gt;"OUI",I24&lt;&gt;""),IF(ISNA(VLOOKUP(TEXT($I24,0),LICENCIES!$A:$I,4,FALSE)),VLOOKUP(VALUE($I24),LICENCIES!$A:$I,4,FALSE),VLOOKUP(TEXT($I24,0),LICENCIES!$A:$I,4,FALSE))," ")</f>
        <v xml:space="preserve"> </v>
      </c>
      <c r="L24" s="11" t="str">
        <f>IF(AND($F24&lt;&gt;"OUI",I24&lt;&gt;""),IF(ISNA(VLOOKUP(TEXT($I24,0),LICENCIES!$A:$I,5,FALSE)),VLOOKUP(VALUE($I24),LICENCIES!$A:$I,5,FALSE),VLOOKUP(TEXT($I24,0),LICENCIES!$A:$I,5,FALSE))," ")</f>
        <v xml:space="preserve"> </v>
      </c>
      <c r="M24" s="11" t="str">
        <f>IF(AND($F24&lt;&gt;"OUI",I24&lt;&gt;""),IF(ISNA(VLOOKUP(TEXT($I24,0),LICENCIES!$A:$I,6,FALSE)),VLOOKUP(VALUE($I24),LICENCIES!$A:$I,6,FALSE),VLOOKUP(TEXT($I24,0),LICENCIES!$A:$I,6,FALSE))," ")</f>
        <v xml:space="preserve"> </v>
      </c>
      <c r="N24" s="11" t="str">
        <f>IF(AND($F24&lt;&gt;"OUI",I24&lt;&gt;""),IF(ISNA(VLOOKUP(TEXT($I24,0),LICENCIES!$A:$I,7,FALSE)),VLOOKUP(VALUE($I24),LICENCIES!$A:$I,7,FALSE),VLOOKUP(TEXT($I24,0),LICENCIES!$A:$I,7,FALSE))," ")</f>
        <v xml:space="preserve"> </v>
      </c>
      <c r="O24" s="11" t="str">
        <f>IF(AND($F24&lt;&gt;"OUI",I24&lt;&gt;""),IF(ISNA(VLOOKUP(TEXT($I24,0),LICENCIES!$A:$I,8,FALSE)),VLOOKUP(VALUE($I24),LICENCIES!$A:$I,8,FALSE),VLOOKUP(TEXT($I24,0),LICENCIES!$A:$I,8,FALSE))," ")</f>
        <v xml:space="preserve"> </v>
      </c>
      <c r="P24" s="11" t="str">
        <f>IF(AND($F24&lt;&gt;"OUI",I24&lt;&gt;""),IF(ISNA(VLOOKUP(TEXT($I24,0),LICENCIES!$A:$I,9,FALSE)),VLOOKUP(VALUE($I24),LICENCIES!$A:$I,9,FALSE),VLOOKUP(TEXT($I24,0),LICENCIES!$A:$I,9,FALSE))," ")</f>
        <v xml:space="preserve"> </v>
      </c>
      <c r="Q24" s="6">
        <f t="shared" si="3"/>
        <v>0</v>
      </c>
    </row>
    <row r="25" spans="1:17" ht="19.350000000000001" customHeight="1" x14ac:dyDescent="0.2">
      <c r="A25" s="171"/>
      <c r="B25" s="171">
        <f t="shared" si="4"/>
        <v>0</v>
      </c>
      <c r="C25" s="171">
        <f>COUNTIF($A$7:A25,A25)</f>
        <v>0</v>
      </c>
      <c r="D25" s="171">
        <f t="shared" si="5"/>
        <v>0</v>
      </c>
      <c r="E25" s="171"/>
      <c r="F25" s="171"/>
      <c r="G25" s="105" t="str">
        <f t="shared" si="6"/>
        <v/>
      </c>
      <c r="H25" s="11" t="str">
        <f>IF(AND($F25&lt;&gt;"OUI",I25&lt;&gt;""),IF(ISNA(VLOOKUP(TEXT($I25,0),LICENCIES!$A:$I,2,FALSE)),VLOOKUP(VALUE($I25),LICENCIES!$A:$I,2,FALSE),VLOOKUP(TEXT($I25,0),LICENCIES!$A:$I,2,FALSE))," ")</f>
        <v xml:space="preserve"> </v>
      </c>
      <c r="I25" s="240"/>
      <c r="J25" s="11" t="str">
        <f>IF(AND($F25&lt;&gt;"OUI",I25&lt;&gt;""),IF(ISNA(VLOOKUP(TEXT($I25,0),LICENCIES!$A:$I,3,FALSE)),VLOOKUP(VALUE($I25),LICENCIES!$A:$I,3,FALSE),VLOOKUP(TEXT($I25,0),LICENCIES!$A:$I,3,FALSE))," ")</f>
        <v xml:space="preserve"> </v>
      </c>
      <c r="K25" s="11" t="str">
        <f>IF(AND($F25&lt;&gt;"OUI",I25&lt;&gt;""),IF(ISNA(VLOOKUP(TEXT($I25,0),LICENCIES!$A:$I,4,FALSE)),VLOOKUP(VALUE($I25),LICENCIES!$A:$I,4,FALSE),VLOOKUP(TEXT($I25,0),LICENCIES!$A:$I,4,FALSE))," ")</f>
        <v xml:space="preserve"> </v>
      </c>
      <c r="L25" s="11" t="str">
        <f>IF(AND($F25&lt;&gt;"OUI",I25&lt;&gt;""),IF(ISNA(VLOOKUP(TEXT($I25,0),LICENCIES!$A:$I,5,FALSE)),VLOOKUP(VALUE($I25),LICENCIES!$A:$I,5,FALSE),VLOOKUP(TEXT($I25,0),LICENCIES!$A:$I,5,FALSE))," ")</f>
        <v xml:space="preserve"> </v>
      </c>
      <c r="M25" s="11" t="str">
        <f>IF(AND($F25&lt;&gt;"OUI",I25&lt;&gt;""),IF(ISNA(VLOOKUP(TEXT($I25,0),LICENCIES!$A:$I,6,FALSE)),VLOOKUP(VALUE($I25),LICENCIES!$A:$I,6,FALSE),VLOOKUP(TEXT($I25,0),LICENCIES!$A:$I,6,FALSE))," ")</f>
        <v xml:space="preserve"> </v>
      </c>
      <c r="N25" s="11" t="str">
        <f>IF(AND($F25&lt;&gt;"OUI",I25&lt;&gt;""),IF(ISNA(VLOOKUP(TEXT($I25,0),LICENCIES!$A:$I,7,FALSE)),VLOOKUP(VALUE($I25),LICENCIES!$A:$I,7,FALSE),VLOOKUP(TEXT($I25,0),LICENCIES!$A:$I,7,FALSE))," ")</f>
        <v xml:space="preserve"> </v>
      </c>
      <c r="O25" s="11" t="str">
        <f>IF(AND($F25&lt;&gt;"OUI",I25&lt;&gt;""),IF(ISNA(VLOOKUP(TEXT($I25,0),LICENCIES!$A:$I,8,FALSE)),VLOOKUP(VALUE($I25),LICENCIES!$A:$I,8,FALSE),VLOOKUP(TEXT($I25,0),LICENCIES!$A:$I,8,FALSE))," ")</f>
        <v xml:space="preserve"> </v>
      </c>
      <c r="P25" s="11" t="str">
        <f>IF(AND($F25&lt;&gt;"OUI",I25&lt;&gt;""),IF(ISNA(VLOOKUP(TEXT($I25,0),LICENCIES!$A:$I,9,FALSE)),VLOOKUP(VALUE($I25),LICENCIES!$A:$I,9,FALSE),VLOOKUP(TEXT($I25,0),LICENCIES!$A:$I,9,FALSE))," ")</f>
        <v xml:space="preserve"> </v>
      </c>
      <c r="Q25" s="6">
        <f t="shared" si="3"/>
        <v>0</v>
      </c>
    </row>
    <row r="26" spans="1:17" ht="19.350000000000001" customHeight="1" x14ac:dyDescent="0.2">
      <c r="A26" s="171"/>
      <c r="B26" s="171">
        <f t="shared" si="4"/>
        <v>0</v>
      </c>
      <c r="C26" s="171">
        <f>COUNTIF($A$7:A26,A26)</f>
        <v>0</v>
      </c>
      <c r="D26" s="171">
        <f t="shared" si="5"/>
        <v>0</v>
      </c>
      <c r="E26" s="171"/>
      <c r="F26" s="171"/>
      <c r="G26" s="105" t="str">
        <f t="shared" si="6"/>
        <v/>
      </c>
      <c r="H26" s="11" t="str">
        <f>IF(AND($F26&lt;&gt;"OUI",I26&lt;&gt;""),IF(ISNA(VLOOKUP(TEXT($I26,0),LICENCIES!$A:$I,2,FALSE)),VLOOKUP(VALUE($I26),LICENCIES!$A:$I,2,FALSE),VLOOKUP(TEXT($I26,0),LICENCIES!$A:$I,2,FALSE))," ")</f>
        <v xml:space="preserve"> </v>
      </c>
      <c r="I26" s="240"/>
      <c r="J26" s="11" t="str">
        <f>IF(AND($F26&lt;&gt;"OUI",I26&lt;&gt;""),IF(ISNA(VLOOKUP(TEXT($I26,0),LICENCIES!$A:$I,3,FALSE)),VLOOKUP(VALUE($I26),LICENCIES!$A:$I,3,FALSE),VLOOKUP(TEXT($I26,0),LICENCIES!$A:$I,3,FALSE))," ")</f>
        <v xml:space="preserve"> </v>
      </c>
      <c r="K26" s="11" t="str">
        <f>IF(AND($F26&lt;&gt;"OUI",I26&lt;&gt;""),IF(ISNA(VLOOKUP(TEXT($I26,0),LICENCIES!$A:$I,4,FALSE)),VLOOKUP(VALUE($I26),LICENCIES!$A:$I,4,FALSE),VLOOKUP(TEXT($I26,0),LICENCIES!$A:$I,4,FALSE))," ")</f>
        <v xml:space="preserve"> </v>
      </c>
      <c r="L26" s="11" t="str">
        <f>IF(AND($F26&lt;&gt;"OUI",I26&lt;&gt;""),IF(ISNA(VLOOKUP(TEXT($I26,0),LICENCIES!$A:$I,5,FALSE)),VLOOKUP(VALUE($I26),LICENCIES!$A:$I,5,FALSE),VLOOKUP(TEXT($I26,0),LICENCIES!$A:$I,5,FALSE))," ")</f>
        <v xml:space="preserve"> </v>
      </c>
      <c r="M26" s="11" t="str">
        <f>IF(AND($F26&lt;&gt;"OUI",I26&lt;&gt;""),IF(ISNA(VLOOKUP(TEXT($I26,0),LICENCIES!$A:$I,6,FALSE)),VLOOKUP(VALUE($I26),LICENCIES!$A:$I,6,FALSE),VLOOKUP(TEXT($I26,0),LICENCIES!$A:$I,6,FALSE))," ")</f>
        <v xml:space="preserve"> </v>
      </c>
      <c r="N26" s="11" t="str">
        <f>IF(AND($F26&lt;&gt;"OUI",I26&lt;&gt;""),IF(ISNA(VLOOKUP(TEXT($I26,0),LICENCIES!$A:$I,7,FALSE)),VLOOKUP(VALUE($I26),LICENCIES!$A:$I,7,FALSE),VLOOKUP(TEXT($I26,0),LICENCIES!$A:$I,7,FALSE))," ")</f>
        <v xml:space="preserve"> </v>
      </c>
      <c r="O26" s="11" t="str">
        <f>IF(AND($F26&lt;&gt;"OUI",I26&lt;&gt;""),IF(ISNA(VLOOKUP(TEXT($I26,0),LICENCIES!$A:$I,8,FALSE)),VLOOKUP(VALUE($I26),LICENCIES!$A:$I,8,FALSE),VLOOKUP(TEXT($I26,0),LICENCIES!$A:$I,8,FALSE))," ")</f>
        <v xml:space="preserve"> </v>
      </c>
      <c r="P26" s="11" t="str">
        <f>IF(AND($F26&lt;&gt;"OUI",I26&lt;&gt;""),IF(ISNA(VLOOKUP(TEXT($I26,0),LICENCIES!$A:$I,9,FALSE)),VLOOKUP(VALUE($I26),LICENCIES!$A:$I,9,FALSE),VLOOKUP(TEXT($I26,0),LICENCIES!$A:$I,9,FALSE))," ")</f>
        <v xml:space="preserve"> </v>
      </c>
      <c r="Q26" s="6">
        <f t="shared" si="3"/>
        <v>0</v>
      </c>
    </row>
    <row r="27" spans="1:17" ht="19.350000000000001" customHeight="1" x14ac:dyDescent="0.2">
      <c r="A27" s="171"/>
      <c r="B27" s="171">
        <f t="shared" si="4"/>
        <v>0</v>
      </c>
      <c r="C27" s="171">
        <f>COUNTIF($A$7:A27,A27)</f>
        <v>0</v>
      </c>
      <c r="D27" s="171">
        <f t="shared" si="5"/>
        <v>0</v>
      </c>
      <c r="E27" s="171"/>
      <c r="F27" s="171"/>
      <c r="G27" s="105" t="str">
        <f t="shared" si="6"/>
        <v/>
      </c>
      <c r="H27" s="11" t="str">
        <f>IF(AND($F27&lt;&gt;"OUI",I27&lt;&gt;""),IF(ISNA(VLOOKUP(TEXT($I27,0),LICENCIES!$A:$I,2,FALSE)),VLOOKUP(VALUE($I27),LICENCIES!$A:$I,2,FALSE),VLOOKUP(TEXT($I27,0),LICENCIES!$A:$I,2,FALSE))," ")</f>
        <v xml:space="preserve"> </v>
      </c>
      <c r="I27" s="240"/>
      <c r="J27" s="11" t="str">
        <f>IF(AND($F27&lt;&gt;"OUI",I27&lt;&gt;""),IF(ISNA(VLOOKUP(TEXT($I27,0),LICENCIES!$A:$I,3,FALSE)),VLOOKUP(VALUE($I27),LICENCIES!$A:$I,3,FALSE),VLOOKUP(TEXT($I27,0),LICENCIES!$A:$I,3,FALSE))," ")</f>
        <v xml:space="preserve"> </v>
      </c>
      <c r="K27" s="11" t="str">
        <f>IF(AND($F27&lt;&gt;"OUI",I27&lt;&gt;""),IF(ISNA(VLOOKUP(TEXT($I27,0),LICENCIES!$A:$I,4,FALSE)),VLOOKUP(VALUE($I27),LICENCIES!$A:$I,4,FALSE),VLOOKUP(TEXT($I27,0),LICENCIES!$A:$I,4,FALSE))," ")</f>
        <v xml:space="preserve"> </v>
      </c>
      <c r="L27" s="11" t="str">
        <f>IF(AND($F27&lt;&gt;"OUI",I27&lt;&gt;""),IF(ISNA(VLOOKUP(TEXT($I27,0),LICENCIES!$A:$I,5,FALSE)),VLOOKUP(VALUE($I27),LICENCIES!$A:$I,5,FALSE),VLOOKUP(TEXT($I27,0),LICENCIES!$A:$I,5,FALSE))," ")</f>
        <v xml:space="preserve"> </v>
      </c>
      <c r="M27" s="11" t="str">
        <f>IF(AND($F27&lt;&gt;"OUI",I27&lt;&gt;""),IF(ISNA(VLOOKUP(TEXT($I27,0),LICENCIES!$A:$I,6,FALSE)),VLOOKUP(VALUE($I27),LICENCIES!$A:$I,6,FALSE),VLOOKUP(TEXT($I27,0),LICENCIES!$A:$I,6,FALSE))," ")</f>
        <v xml:space="preserve"> </v>
      </c>
      <c r="N27" s="11" t="str">
        <f>IF(AND($F27&lt;&gt;"OUI",I27&lt;&gt;""),IF(ISNA(VLOOKUP(TEXT($I27,0),LICENCIES!$A:$I,7,FALSE)),VLOOKUP(VALUE($I27),LICENCIES!$A:$I,7,FALSE),VLOOKUP(TEXT($I27,0),LICENCIES!$A:$I,7,FALSE))," ")</f>
        <v xml:space="preserve"> </v>
      </c>
      <c r="O27" s="11" t="str">
        <f>IF(AND($F27&lt;&gt;"OUI",I27&lt;&gt;""),IF(ISNA(VLOOKUP(TEXT($I27,0),LICENCIES!$A:$I,8,FALSE)),VLOOKUP(VALUE($I27),LICENCIES!$A:$I,8,FALSE),VLOOKUP(TEXT($I27,0),LICENCIES!$A:$I,8,FALSE))," ")</f>
        <v xml:space="preserve"> </v>
      </c>
      <c r="P27" s="11" t="str">
        <f>IF(AND($F27&lt;&gt;"OUI",I27&lt;&gt;""),IF(ISNA(VLOOKUP(TEXT($I27,0),LICENCIES!$A:$I,9,FALSE)),VLOOKUP(VALUE($I27),LICENCIES!$A:$I,9,FALSE),VLOOKUP(TEXT($I27,0),LICENCIES!$A:$I,9,FALSE))," ")</f>
        <v xml:space="preserve"> </v>
      </c>
      <c r="Q27" s="6">
        <f t="shared" si="3"/>
        <v>0</v>
      </c>
    </row>
    <row r="28" spans="1:17" ht="19.350000000000001" customHeight="1" x14ac:dyDescent="0.2">
      <c r="A28" s="171"/>
      <c r="B28" s="171">
        <f t="shared" si="4"/>
        <v>0</v>
      </c>
      <c r="C28" s="171">
        <f>COUNTIF($A$7:A28,A28)</f>
        <v>0</v>
      </c>
      <c r="D28" s="171">
        <f t="shared" si="5"/>
        <v>0</v>
      </c>
      <c r="E28" s="171"/>
      <c r="F28" s="171"/>
      <c r="G28" s="105" t="str">
        <f t="shared" si="6"/>
        <v/>
      </c>
      <c r="H28" s="11" t="str">
        <f>IF(AND($F28&lt;&gt;"OUI",I28&lt;&gt;""),IF(ISNA(VLOOKUP(TEXT($I28,0),LICENCIES!$A:$I,2,FALSE)),VLOOKUP(VALUE($I28),LICENCIES!$A:$I,2,FALSE),VLOOKUP(TEXT($I28,0),LICENCIES!$A:$I,2,FALSE))," ")</f>
        <v xml:space="preserve"> </v>
      </c>
      <c r="I28" s="240"/>
      <c r="J28" s="11" t="str">
        <f>IF(AND($F28&lt;&gt;"OUI",I28&lt;&gt;""),IF(ISNA(VLOOKUP(TEXT($I28,0),LICENCIES!$A:$I,3,FALSE)),VLOOKUP(VALUE($I28),LICENCIES!$A:$I,3,FALSE),VLOOKUP(TEXT($I28,0),LICENCIES!$A:$I,3,FALSE))," ")</f>
        <v xml:space="preserve"> </v>
      </c>
      <c r="K28" s="11" t="str">
        <f>IF(AND($F28&lt;&gt;"OUI",I28&lt;&gt;""),IF(ISNA(VLOOKUP(TEXT($I28,0),LICENCIES!$A:$I,4,FALSE)),VLOOKUP(VALUE($I28),LICENCIES!$A:$I,4,FALSE),VLOOKUP(TEXT($I28,0),LICENCIES!$A:$I,4,FALSE))," ")</f>
        <v xml:space="preserve"> </v>
      </c>
      <c r="L28" s="11" t="str">
        <f>IF(AND($F28&lt;&gt;"OUI",I28&lt;&gt;""),IF(ISNA(VLOOKUP(TEXT($I28,0),LICENCIES!$A:$I,5,FALSE)),VLOOKUP(VALUE($I28),LICENCIES!$A:$I,5,FALSE),VLOOKUP(TEXT($I28,0),LICENCIES!$A:$I,5,FALSE))," ")</f>
        <v xml:space="preserve"> </v>
      </c>
      <c r="M28" s="11" t="str">
        <f>IF(AND($F28&lt;&gt;"OUI",I28&lt;&gt;""),IF(ISNA(VLOOKUP(TEXT($I28,0),LICENCIES!$A:$I,6,FALSE)),VLOOKUP(VALUE($I28),LICENCIES!$A:$I,6,FALSE),VLOOKUP(TEXT($I28,0),LICENCIES!$A:$I,6,FALSE))," ")</f>
        <v xml:space="preserve"> </v>
      </c>
      <c r="N28" s="11" t="str">
        <f>IF(AND($F28&lt;&gt;"OUI",I28&lt;&gt;""),IF(ISNA(VLOOKUP(TEXT($I28,0),LICENCIES!$A:$I,7,FALSE)),VLOOKUP(VALUE($I28),LICENCIES!$A:$I,7,FALSE),VLOOKUP(TEXT($I28,0),LICENCIES!$A:$I,7,FALSE))," ")</f>
        <v xml:space="preserve"> </v>
      </c>
      <c r="O28" s="11" t="str">
        <f>IF(AND($F28&lt;&gt;"OUI",I28&lt;&gt;""),IF(ISNA(VLOOKUP(TEXT($I28,0),LICENCIES!$A:$I,8,FALSE)),VLOOKUP(VALUE($I28),LICENCIES!$A:$I,8,FALSE),VLOOKUP(TEXT($I28,0),LICENCIES!$A:$I,8,FALSE))," ")</f>
        <v xml:space="preserve"> </v>
      </c>
      <c r="P28" s="11" t="str">
        <f>IF(AND($F28&lt;&gt;"OUI",I28&lt;&gt;""),IF(ISNA(VLOOKUP(TEXT($I28,0),LICENCIES!$A:$I,9,FALSE)),VLOOKUP(VALUE($I28),LICENCIES!$A:$I,9,FALSE),VLOOKUP(TEXT($I28,0),LICENCIES!$A:$I,9,FALSE))," ")</f>
        <v xml:space="preserve"> </v>
      </c>
      <c r="Q28" s="6">
        <f t="shared" si="3"/>
        <v>0</v>
      </c>
    </row>
    <row r="29" spans="1:17" ht="19.350000000000001" customHeight="1" x14ac:dyDescent="0.2">
      <c r="A29" s="171"/>
      <c r="B29" s="171">
        <f t="shared" si="4"/>
        <v>0</v>
      </c>
      <c r="C29" s="171">
        <f>COUNTIF($A$7:A29,A29)</f>
        <v>0</v>
      </c>
      <c r="D29" s="171">
        <f t="shared" si="5"/>
        <v>0</v>
      </c>
      <c r="E29" s="171"/>
      <c r="F29" s="171"/>
      <c r="G29" s="105" t="str">
        <f t="shared" si="6"/>
        <v/>
      </c>
      <c r="H29" s="11" t="str">
        <f>IF(AND($F29&lt;&gt;"OUI",I29&lt;&gt;""),IF(ISNA(VLOOKUP(TEXT($I29,0),LICENCIES!$A:$I,2,FALSE)),VLOOKUP(VALUE($I29),LICENCIES!$A:$I,2,FALSE),VLOOKUP(TEXT($I29,0),LICENCIES!$A:$I,2,FALSE))," ")</f>
        <v xml:space="preserve"> </v>
      </c>
      <c r="I29" s="240"/>
      <c r="J29" s="11" t="str">
        <f>IF(AND($F29&lt;&gt;"OUI",I29&lt;&gt;""),IF(ISNA(VLOOKUP(TEXT($I29,0),LICENCIES!$A:$I,3,FALSE)),VLOOKUP(VALUE($I29),LICENCIES!$A:$I,3,FALSE),VLOOKUP(TEXT($I29,0),LICENCIES!$A:$I,3,FALSE))," ")</f>
        <v xml:space="preserve"> </v>
      </c>
      <c r="K29" s="11" t="str">
        <f>IF(AND($F29&lt;&gt;"OUI",I29&lt;&gt;""),IF(ISNA(VLOOKUP(TEXT($I29,0),LICENCIES!$A:$I,4,FALSE)),VLOOKUP(VALUE($I29),LICENCIES!$A:$I,4,FALSE),VLOOKUP(TEXT($I29,0),LICENCIES!$A:$I,4,FALSE))," ")</f>
        <v xml:space="preserve"> </v>
      </c>
      <c r="L29" s="11" t="str">
        <f>IF(AND($F29&lt;&gt;"OUI",I29&lt;&gt;""),IF(ISNA(VLOOKUP(TEXT($I29,0),LICENCIES!$A:$I,5,FALSE)),VLOOKUP(VALUE($I29),LICENCIES!$A:$I,5,FALSE),VLOOKUP(TEXT($I29,0),LICENCIES!$A:$I,5,FALSE))," ")</f>
        <v xml:space="preserve"> </v>
      </c>
      <c r="M29" s="11" t="str">
        <f>IF(AND($F29&lt;&gt;"OUI",I29&lt;&gt;""),IF(ISNA(VLOOKUP(TEXT($I29,0),LICENCIES!$A:$I,6,FALSE)),VLOOKUP(VALUE($I29),LICENCIES!$A:$I,6,FALSE),VLOOKUP(TEXT($I29,0),LICENCIES!$A:$I,6,FALSE))," ")</f>
        <v xml:space="preserve"> </v>
      </c>
      <c r="N29" s="11" t="str">
        <f>IF(AND($F29&lt;&gt;"OUI",I29&lt;&gt;""),IF(ISNA(VLOOKUP(TEXT($I29,0),LICENCIES!$A:$I,7,FALSE)),VLOOKUP(VALUE($I29),LICENCIES!$A:$I,7,FALSE),VLOOKUP(TEXT($I29,0),LICENCIES!$A:$I,7,FALSE))," ")</f>
        <v xml:space="preserve"> </v>
      </c>
      <c r="O29" s="11" t="str">
        <f>IF(AND($F29&lt;&gt;"OUI",I29&lt;&gt;""),IF(ISNA(VLOOKUP(TEXT($I29,0),LICENCIES!$A:$I,8,FALSE)),VLOOKUP(VALUE($I29),LICENCIES!$A:$I,8,FALSE),VLOOKUP(TEXT($I29,0),LICENCIES!$A:$I,8,FALSE))," ")</f>
        <v xml:space="preserve"> </v>
      </c>
      <c r="P29" s="11" t="str">
        <f>IF(AND($F29&lt;&gt;"OUI",I29&lt;&gt;""),IF(ISNA(VLOOKUP(TEXT($I29,0),LICENCIES!$A:$I,9,FALSE)),VLOOKUP(VALUE($I29),LICENCIES!$A:$I,9,FALSE),VLOOKUP(TEXT($I29,0),LICENCIES!$A:$I,9,FALSE))," ")</f>
        <v xml:space="preserve"> </v>
      </c>
      <c r="Q29" s="6">
        <f t="shared" si="3"/>
        <v>0</v>
      </c>
    </row>
    <row r="30" spans="1:17" ht="19.350000000000001" customHeight="1" x14ac:dyDescent="0.2">
      <c r="A30" s="171"/>
      <c r="B30" s="171">
        <f t="shared" si="4"/>
        <v>0</v>
      </c>
      <c r="C30" s="171">
        <f>COUNTIF($A$7:A30,A30)</f>
        <v>0</v>
      </c>
      <c r="D30" s="171">
        <f t="shared" si="5"/>
        <v>0</v>
      </c>
      <c r="E30" s="171"/>
      <c r="F30" s="171"/>
      <c r="G30" s="105" t="str">
        <f t="shared" si="6"/>
        <v/>
      </c>
      <c r="H30" s="11" t="str">
        <f>IF(AND($F30&lt;&gt;"OUI",I30&lt;&gt;""),IF(ISNA(VLOOKUP(TEXT($I30,0),LICENCIES!$A:$I,2,FALSE)),VLOOKUP(VALUE($I30),LICENCIES!$A:$I,2,FALSE),VLOOKUP(TEXT($I30,0),LICENCIES!$A:$I,2,FALSE))," ")</f>
        <v xml:space="preserve"> </v>
      </c>
      <c r="I30" s="240"/>
      <c r="J30" s="11" t="str">
        <f>IF(AND($F30&lt;&gt;"OUI",I30&lt;&gt;""),IF(ISNA(VLOOKUP(TEXT($I30,0),LICENCIES!$A:$I,3,FALSE)),VLOOKUP(VALUE($I30),LICENCIES!$A:$I,3,FALSE),VLOOKUP(TEXT($I30,0),LICENCIES!$A:$I,3,FALSE))," ")</f>
        <v xml:space="preserve"> </v>
      </c>
      <c r="K30" s="11" t="str">
        <f>IF(AND($F30&lt;&gt;"OUI",I30&lt;&gt;""),IF(ISNA(VLOOKUP(TEXT($I30,0),LICENCIES!$A:$I,4,FALSE)),VLOOKUP(VALUE($I30),LICENCIES!$A:$I,4,FALSE),VLOOKUP(TEXT($I30,0),LICENCIES!$A:$I,4,FALSE))," ")</f>
        <v xml:space="preserve"> </v>
      </c>
      <c r="L30" s="11" t="str">
        <f>IF(AND($F30&lt;&gt;"OUI",I30&lt;&gt;""),IF(ISNA(VLOOKUP(TEXT($I30,0),LICENCIES!$A:$I,5,FALSE)),VLOOKUP(VALUE($I30),LICENCIES!$A:$I,5,FALSE),VLOOKUP(TEXT($I30,0),LICENCIES!$A:$I,5,FALSE))," ")</f>
        <v xml:space="preserve"> </v>
      </c>
      <c r="M30" s="11" t="str">
        <f>IF(AND($F30&lt;&gt;"OUI",I30&lt;&gt;""),IF(ISNA(VLOOKUP(TEXT($I30,0),LICENCIES!$A:$I,6,FALSE)),VLOOKUP(VALUE($I30),LICENCIES!$A:$I,6,FALSE),VLOOKUP(TEXT($I30,0),LICENCIES!$A:$I,6,FALSE))," ")</f>
        <v xml:space="preserve"> </v>
      </c>
      <c r="N30" s="11" t="str">
        <f>IF(AND($F30&lt;&gt;"OUI",I30&lt;&gt;""),IF(ISNA(VLOOKUP(TEXT($I30,0),LICENCIES!$A:$I,7,FALSE)),VLOOKUP(VALUE($I30),LICENCIES!$A:$I,7,FALSE),VLOOKUP(TEXT($I30,0),LICENCIES!$A:$I,7,FALSE))," ")</f>
        <v xml:space="preserve"> </v>
      </c>
      <c r="O30" s="11" t="str">
        <f>IF(AND($F30&lt;&gt;"OUI",I30&lt;&gt;""),IF(ISNA(VLOOKUP(TEXT($I30,0),LICENCIES!$A:$I,8,FALSE)),VLOOKUP(VALUE($I30),LICENCIES!$A:$I,8,FALSE),VLOOKUP(TEXT($I30,0),LICENCIES!$A:$I,8,FALSE))," ")</f>
        <v xml:space="preserve"> </v>
      </c>
      <c r="P30" s="11" t="str">
        <f>IF(AND($F30&lt;&gt;"OUI",I30&lt;&gt;""),IF(ISNA(VLOOKUP(TEXT($I30,0),LICENCIES!$A:$I,9,FALSE)),VLOOKUP(VALUE($I30),LICENCIES!$A:$I,9,FALSE),VLOOKUP(TEXT($I30,0),LICENCIES!$A:$I,9,FALSE))," ")</f>
        <v xml:space="preserve"> </v>
      </c>
      <c r="Q30" s="6">
        <f t="shared" si="3"/>
        <v>0</v>
      </c>
    </row>
    <row r="31" spans="1:17" ht="19.350000000000001" customHeight="1" x14ac:dyDescent="0.2">
      <c r="A31" s="171"/>
      <c r="B31" s="171">
        <f t="shared" si="4"/>
        <v>0</v>
      </c>
      <c r="C31" s="171">
        <f>COUNTIF($A$7:A31,A31)</f>
        <v>0</v>
      </c>
      <c r="D31" s="171">
        <f t="shared" si="5"/>
        <v>0</v>
      </c>
      <c r="E31" s="171"/>
      <c r="F31" s="171"/>
      <c r="G31" s="105" t="str">
        <f t="shared" si="6"/>
        <v/>
      </c>
      <c r="H31" s="11" t="str">
        <f>IF(AND($F31&lt;&gt;"OUI",I31&lt;&gt;""),IF(ISNA(VLOOKUP(TEXT($I31,0),LICENCIES!$A:$I,2,FALSE)),VLOOKUP(VALUE($I31),LICENCIES!$A:$I,2,FALSE),VLOOKUP(TEXT($I31,0),LICENCIES!$A:$I,2,FALSE))," ")</f>
        <v xml:space="preserve"> </v>
      </c>
      <c r="I31" s="240"/>
      <c r="J31" s="11" t="str">
        <f>IF(AND($F31&lt;&gt;"OUI",I31&lt;&gt;""),IF(ISNA(VLOOKUP(TEXT($I31,0),LICENCIES!$A:$I,3,FALSE)),VLOOKUP(VALUE($I31),LICENCIES!$A:$I,3,FALSE),VLOOKUP(TEXT($I31,0),LICENCIES!$A:$I,3,FALSE))," ")</f>
        <v xml:space="preserve"> </v>
      </c>
      <c r="K31" s="11" t="str">
        <f>IF(AND($F31&lt;&gt;"OUI",I31&lt;&gt;""),IF(ISNA(VLOOKUP(TEXT($I31,0),LICENCIES!$A:$I,4,FALSE)),VLOOKUP(VALUE($I31),LICENCIES!$A:$I,4,FALSE),VLOOKUP(TEXT($I31,0),LICENCIES!$A:$I,4,FALSE))," ")</f>
        <v xml:space="preserve"> </v>
      </c>
      <c r="L31" s="11" t="str">
        <f>IF(AND($F31&lt;&gt;"OUI",I31&lt;&gt;""),IF(ISNA(VLOOKUP(TEXT($I31,0),LICENCIES!$A:$I,5,FALSE)),VLOOKUP(VALUE($I31),LICENCIES!$A:$I,5,FALSE),VLOOKUP(TEXT($I31,0),LICENCIES!$A:$I,5,FALSE))," ")</f>
        <v xml:space="preserve"> </v>
      </c>
      <c r="M31" s="11" t="str">
        <f>IF(AND($F31&lt;&gt;"OUI",I31&lt;&gt;""),IF(ISNA(VLOOKUP(TEXT($I31,0),LICENCIES!$A:$I,6,FALSE)),VLOOKUP(VALUE($I31),LICENCIES!$A:$I,6,FALSE),VLOOKUP(TEXT($I31,0),LICENCIES!$A:$I,6,FALSE))," ")</f>
        <v xml:space="preserve"> </v>
      </c>
      <c r="N31" s="11" t="str">
        <f>IF(AND($F31&lt;&gt;"OUI",I31&lt;&gt;""),IF(ISNA(VLOOKUP(TEXT($I31,0),LICENCIES!$A:$I,7,FALSE)),VLOOKUP(VALUE($I31),LICENCIES!$A:$I,7,FALSE),VLOOKUP(TEXT($I31,0),LICENCIES!$A:$I,7,FALSE))," ")</f>
        <v xml:space="preserve"> </v>
      </c>
      <c r="O31" s="11" t="str">
        <f>IF(AND($F31&lt;&gt;"OUI",I31&lt;&gt;""),IF(ISNA(VLOOKUP(TEXT($I31,0),LICENCIES!$A:$I,8,FALSE)),VLOOKUP(VALUE($I31),LICENCIES!$A:$I,8,FALSE),VLOOKUP(TEXT($I31,0),LICENCIES!$A:$I,8,FALSE))," ")</f>
        <v xml:space="preserve"> </v>
      </c>
      <c r="P31" s="11" t="str">
        <f>IF(AND($F31&lt;&gt;"OUI",I31&lt;&gt;""),IF(ISNA(VLOOKUP(TEXT($I31,0),LICENCIES!$A:$I,9,FALSE)),VLOOKUP(VALUE($I31),LICENCIES!$A:$I,9,FALSE),VLOOKUP(TEXT($I31,0),LICENCIES!$A:$I,9,FALSE))," ")</f>
        <v xml:space="preserve"> </v>
      </c>
      <c r="Q31" s="6">
        <f t="shared" si="3"/>
        <v>0</v>
      </c>
    </row>
    <row r="32" spans="1:17" ht="19.350000000000001" customHeight="1" x14ac:dyDescent="0.2">
      <c r="A32" s="171"/>
      <c r="B32" s="171">
        <f t="shared" si="4"/>
        <v>0</v>
      </c>
      <c r="C32" s="171">
        <f>COUNTIF($A$7:A32,A32)</f>
        <v>0</v>
      </c>
      <c r="D32" s="171">
        <f t="shared" si="5"/>
        <v>0</v>
      </c>
      <c r="E32" s="171"/>
      <c r="F32" s="171"/>
      <c r="G32" s="105" t="str">
        <f t="shared" si="6"/>
        <v/>
      </c>
      <c r="H32" s="11" t="str">
        <f>IF(AND($F32&lt;&gt;"OUI",I32&lt;&gt;""),IF(ISNA(VLOOKUP(TEXT($I32,0),LICENCIES!$A:$I,2,FALSE)),VLOOKUP(VALUE($I32),LICENCIES!$A:$I,2,FALSE),VLOOKUP(TEXT($I32,0),LICENCIES!$A:$I,2,FALSE))," ")</f>
        <v xml:space="preserve"> </v>
      </c>
      <c r="I32" s="240"/>
      <c r="J32" s="11" t="str">
        <f>IF(AND($F32&lt;&gt;"OUI",I32&lt;&gt;""),IF(ISNA(VLOOKUP(TEXT($I32,0),LICENCIES!$A:$I,3,FALSE)),VLOOKUP(VALUE($I32),LICENCIES!$A:$I,3,FALSE),VLOOKUP(TEXT($I32,0),LICENCIES!$A:$I,3,FALSE))," ")</f>
        <v xml:space="preserve"> </v>
      </c>
      <c r="K32" s="11" t="str">
        <f>IF(AND($F32&lt;&gt;"OUI",I32&lt;&gt;""),IF(ISNA(VLOOKUP(TEXT($I32,0),LICENCIES!$A:$I,4,FALSE)),VLOOKUP(VALUE($I32),LICENCIES!$A:$I,4,FALSE),VLOOKUP(TEXT($I32,0),LICENCIES!$A:$I,4,FALSE))," ")</f>
        <v xml:space="preserve"> </v>
      </c>
      <c r="L32" s="11" t="str">
        <f>IF(AND($F32&lt;&gt;"OUI",I32&lt;&gt;""),IF(ISNA(VLOOKUP(TEXT($I32,0),LICENCIES!$A:$I,5,FALSE)),VLOOKUP(VALUE($I32),LICENCIES!$A:$I,5,FALSE),VLOOKUP(TEXT($I32,0),LICENCIES!$A:$I,5,FALSE))," ")</f>
        <v xml:space="preserve"> </v>
      </c>
      <c r="M32" s="11" t="str">
        <f>IF(AND($F32&lt;&gt;"OUI",I32&lt;&gt;""),IF(ISNA(VLOOKUP(TEXT($I32,0),LICENCIES!$A:$I,6,FALSE)),VLOOKUP(VALUE($I32),LICENCIES!$A:$I,6,FALSE),VLOOKUP(TEXT($I32,0),LICENCIES!$A:$I,6,FALSE))," ")</f>
        <v xml:space="preserve"> </v>
      </c>
      <c r="N32" s="11" t="str">
        <f>IF(AND($F32&lt;&gt;"OUI",I32&lt;&gt;""),IF(ISNA(VLOOKUP(TEXT($I32,0),LICENCIES!$A:$I,7,FALSE)),VLOOKUP(VALUE($I32),LICENCIES!$A:$I,7,FALSE),VLOOKUP(TEXT($I32,0),LICENCIES!$A:$I,7,FALSE))," ")</f>
        <v xml:space="preserve"> </v>
      </c>
      <c r="O32" s="11" t="str">
        <f>IF(AND($F32&lt;&gt;"OUI",I32&lt;&gt;""),IF(ISNA(VLOOKUP(TEXT($I32,0),LICENCIES!$A:$I,8,FALSE)),VLOOKUP(VALUE($I32),LICENCIES!$A:$I,8,FALSE),VLOOKUP(TEXT($I32,0),LICENCIES!$A:$I,8,FALSE))," ")</f>
        <v xml:space="preserve"> </v>
      </c>
      <c r="P32" s="11" t="str">
        <f>IF(AND($F32&lt;&gt;"OUI",I32&lt;&gt;""),IF(ISNA(VLOOKUP(TEXT($I32,0),LICENCIES!$A:$I,9,FALSE)),VLOOKUP(VALUE($I32),LICENCIES!$A:$I,9,FALSE),VLOOKUP(TEXT($I32,0),LICENCIES!$A:$I,9,FALSE))," ")</f>
        <v xml:space="preserve"> </v>
      </c>
      <c r="Q32" s="6">
        <f t="shared" si="3"/>
        <v>0</v>
      </c>
    </row>
    <row r="33" spans="1:17" ht="19.350000000000001" customHeight="1" x14ac:dyDescent="0.2">
      <c r="A33" s="171"/>
      <c r="B33" s="171">
        <f t="shared" si="4"/>
        <v>0</v>
      </c>
      <c r="C33" s="171">
        <f>COUNTIF($A$7:A33,A33)</f>
        <v>0</v>
      </c>
      <c r="D33" s="171">
        <f t="shared" si="5"/>
        <v>0</v>
      </c>
      <c r="E33" s="171"/>
      <c r="F33" s="171"/>
      <c r="G33" s="105" t="str">
        <f t="shared" si="6"/>
        <v/>
      </c>
      <c r="H33" s="11" t="str">
        <f>IF(AND($F33&lt;&gt;"OUI",I33&lt;&gt;""),IF(ISNA(VLOOKUP(TEXT($I33,0),LICENCIES!$A:$I,2,FALSE)),VLOOKUP(VALUE($I33),LICENCIES!$A:$I,2,FALSE),VLOOKUP(TEXT($I33,0),LICENCIES!$A:$I,2,FALSE))," ")</f>
        <v xml:space="preserve"> </v>
      </c>
      <c r="I33" s="240"/>
      <c r="J33" s="11" t="str">
        <f>IF(AND($F33&lt;&gt;"OUI",I33&lt;&gt;""),IF(ISNA(VLOOKUP(TEXT($I33,0),LICENCIES!$A:$I,3,FALSE)),VLOOKUP(VALUE($I33),LICENCIES!$A:$I,3,FALSE),VLOOKUP(TEXT($I33,0),LICENCIES!$A:$I,3,FALSE))," ")</f>
        <v xml:space="preserve"> </v>
      </c>
      <c r="K33" s="11" t="str">
        <f>IF(AND($F33&lt;&gt;"OUI",I33&lt;&gt;""),IF(ISNA(VLOOKUP(TEXT($I33,0),LICENCIES!$A:$I,4,FALSE)),VLOOKUP(VALUE($I33),LICENCIES!$A:$I,4,FALSE),VLOOKUP(TEXT($I33,0),LICENCIES!$A:$I,4,FALSE))," ")</f>
        <v xml:space="preserve"> </v>
      </c>
      <c r="L33" s="11" t="str">
        <f>IF(AND($F33&lt;&gt;"OUI",I33&lt;&gt;""),IF(ISNA(VLOOKUP(TEXT($I33,0),LICENCIES!$A:$I,5,FALSE)),VLOOKUP(VALUE($I33),LICENCIES!$A:$I,5,FALSE),VLOOKUP(TEXT($I33,0),LICENCIES!$A:$I,5,FALSE))," ")</f>
        <v xml:space="preserve"> </v>
      </c>
      <c r="M33" s="11" t="str">
        <f>IF(AND($F33&lt;&gt;"OUI",I33&lt;&gt;""),IF(ISNA(VLOOKUP(TEXT($I33,0),LICENCIES!$A:$I,6,FALSE)),VLOOKUP(VALUE($I33),LICENCIES!$A:$I,6,FALSE),VLOOKUP(TEXT($I33,0),LICENCIES!$A:$I,6,FALSE))," ")</f>
        <v xml:space="preserve"> </v>
      </c>
      <c r="N33" s="11" t="str">
        <f>IF(AND($F33&lt;&gt;"OUI",I33&lt;&gt;""),IF(ISNA(VLOOKUP(TEXT($I33,0),LICENCIES!$A:$I,7,FALSE)),VLOOKUP(VALUE($I33),LICENCIES!$A:$I,7,FALSE),VLOOKUP(TEXT($I33,0),LICENCIES!$A:$I,7,FALSE))," ")</f>
        <v xml:space="preserve"> </v>
      </c>
      <c r="O33" s="11" t="str">
        <f>IF(AND($F33&lt;&gt;"OUI",I33&lt;&gt;""),IF(ISNA(VLOOKUP(TEXT($I33,0),LICENCIES!$A:$I,8,FALSE)),VLOOKUP(VALUE($I33),LICENCIES!$A:$I,8,FALSE),VLOOKUP(TEXT($I33,0),LICENCIES!$A:$I,8,FALSE))," ")</f>
        <v xml:space="preserve"> </v>
      </c>
      <c r="P33" s="11" t="str">
        <f>IF(AND($F33&lt;&gt;"OUI",I33&lt;&gt;""),IF(ISNA(VLOOKUP(TEXT($I33,0),LICENCIES!$A:$I,9,FALSE)),VLOOKUP(VALUE($I33),LICENCIES!$A:$I,9,FALSE),VLOOKUP(TEXT($I33,0),LICENCIES!$A:$I,9,FALSE))," ")</f>
        <v xml:space="preserve"> </v>
      </c>
      <c r="Q33" s="6">
        <f t="shared" si="3"/>
        <v>0</v>
      </c>
    </row>
    <row r="34" spans="1:17" ht="19.350000000000001" customHeight="1" x14ac:dyDescent="0.2">
      <c r="A34" s="171"/>
      <c r="B34" s="171">
        <f t="shared" si="4"/>
        <v>0</v>
      </c>
      <c r="C34" s="171">
        <f>COUNTIF($A$7:A34,A34)</f>
        <v>0</v>
      </c>
      <c r="D34" s="171">
        <f t="shared" si="5"/>
        <v>0</v>
      </c>
      <c r="E34" s="171"/>
      <c r="F34" s="171"/>
      <c r="G34" s="105" t="str">
        <f t="shared" si="6"/>
        <v/>
      </c>
      <c r="H34" s="11" t="str">
        <f>IF(AND($F34&lt;&gt;"OUI",I34&lt;&gt;""),IF(ISNA(VLOOKUP(TEXT($I34,0),LICENCIES!$A:$I,2,FALSE)),VLOOKUP(VALUE($I34),LICENCIES!$A:$I,2,FALSE),VLOOKUP(TEXT($I34,0),LICENCIES!$A:$I,2,FALSE))," ")</f>
        <v xml:space="preserve"> </v>
      </c>
      <c r="I34" s="240"/>
      <c r="J34" s="11" t="str">
        <f>IF(AND($F34&lt;&gt;"OUI",I34&lt;&gt;""),IF(ISNA(VLOOKUP(TEXT($I34,0),LICENCIES!$A:$I,3,FALSE)),VLOOKUP(VALUE($I34),LICENCIES!$A:$I,3,FALSE),VLOOKUP(TEXT($I34,0),LICENCIES!$A:$I,3,FALSE))," ")</f>
        <v xml:space="preserve"> </v>
      </c>
      <c r="K34" s="11" t="str">
        <f>IF(AND($F34&lt;&gt;"OUI",I34&lt;&gt;""),IF(ISNA(VLOOKUP(TEXT($I34,0),LICENCIES!$A:$I,4,FALSE)),VLOOKUP(VALUE($I34),LICENCIES!$A:$I,4,FALSE),VLOOKUP(TEXT($I34,0),LICENCIES!$A:$I,4,FALSE))," ")</f>
        <v xml:space="preserve"> </v>
      </c>
      <c r="L34" s="11" t="str">
        <f>IF(AND($F34&lt;&gt;"OUI",I34&lt;&gt;""),IF(ISNA(VLOOKUP(TEXT($I34,0),LICENCIES!$A:$I,5,FALSE)),VLOOKUP(VALUE($I34),LICENCIES!$A:$I,5,FALSE),VLOOKUP(TEXT($I34,0),LICENCIES!$A:$I,5,FALSE))," ")</f>
        <v xml:space="preserve"> </v>
      </c>
      <c r="M34" s="11" t="str">
        <f>IF(AND($F34&lt;&gt;"OUI",I34&lt;&gt;""),IF(ISNA(VLOOKUP(TEXT($I34,0),LICENCIES!$A:$I,6,FALSE)),VLOOKUP(VALUE($I34),LICENCIES!$A:$I,6,FALSE),VLOOKUP(TEXT($I34,0),LICENCIES!$A:$I,6,FALSE))," ")</f>
        <v xml:space="preserve"> </v>
      </c>
      <c r="N34" s="11" t="str">
        <f>IF(AND($F34&lt;&gt;"OUI",I34&lt;&gt;""),IF(ISNA(VLOOKUP(TEXT($I34,0),LICENCIES!$A:$I,7,FALSE)),VLOOKUP(VALUE($I34),LICENCIES!$A:$I,7,FALSE),VLOOKUP(TEXT($I34,0),LICENCIES!$A:$I,7,FALSE))," ")</f>
        <v xml:space="preserve"> </v>
      </c>
      <c r="O34" s="11" t="str">
        <f>IF(AND($F34&lt;&gt;"OUI",I34&lt;&gt;""),IF(ISNA(VLOOKUP(TEXT($I34,0),LICENCIES!$A:$I,8,FALSE)),VLOOKUP(VALUE($I34),LICENCIES!$A:$I,8,FALSE),VLOOKUP(TEXT($I34,0),LICENCIES!$A:$I,8,FALSE))," ")</f>
        <v xml:space="preserve"> </v>
      </c>
      <c r="P34" s="11" t="str">
        <f>IF(AND($F34&lt;&gt;"OUI",I34&lt;&gt;""),IF(ISNA(VLOOKUP(TEXT($I34,0),LICENCIES!$A:$I,9,FALSE)),VLOOKUP(VALUE($I34),LICENCIES!$A:$I,9,FALSE),VLOOKUP(TEXT($I34,0),LICENCIES!$A:$I,9,FALSE))," ")</f>
        <v xml:space="preserve"> </v>
      </c>
      <c r="Q34" s="6">
        <f t="shared" si="3"/>
        <v>0</v>
      </c>
    </row>
    <row r="35" spans="1:17" ht="19.350000000000001" customHeight="1" x14ac:dyDescent="0.2">
      <c r="A35" s="171"/>
      <c r="B35" s="171">
        <f t="shared" si="4"/>
        <v>0</v>
      </c>
      <c r="C35" s="171">
        <f>COUNTIF($A$7:A35,A35)</f>
        <v>0</v>
      </c>
      <c r="D35" s="171">
        <f t="shared" si="5"/>
        <v>0</v>
      </c>
      <c r="E35" s="171"/>
      <c r="F35" s="171"/>
      <c r="G35" s="105" t="str">
        <f t="shared" si="6"/>
        <v/>
      </c>
      <c r="H35" s="11" t="str">
        <f>IF(AND($F35&lt;&gt;"OUI",I35&lt;&gt;""),IF(ISNA(VLOOKUP(TEXT($I35,0),LICENCIES!$A:$I,2,FALSE)),VLOOKUP(VALUE($I35),LICENCIES!$A:$I,2,FALSE),VLOOKUP(TEXT($I35,0),LICENCIES!$A:$I,2,FALSE))," ")</f>
        <v xml:space="preserve"> </v>
      </c>
      <c r="I35" s="240"/>
      <c r="J35" s="11" t="str">
        <f>IF(AND($F35&lt;&gt;"OUI",I35&lt;&gt;""),IF(ISNA(VLOOKUP(TEXT($I35,0),LICENCIES!$A:$I,3,FALSE)),VLOOKUP(VALUE($I35),LICENCIES!$A:$I,3,FALSE),VLOOKUP(TEXT($I35,0),LICENCIES!$A:$I,3,FALSE))," ")</f>
        <v xml:space="preserve"> </v>
      </c>
      <c r="K35" s="11" t="str">
        <f>IF(AND($F35&lt;&gt;"OUI",I35&lt;&gt;""),IF(ISNA(VLOOKUP(TEXT($I35,0),LICENCIES!$A:$I,4,FALSE)),VLOOKUP(VALUE($I35),LICENCIES!$A:$I,4,FALSE),VLOOKUP(TEXT($I35,0),LICENCIES!$A:$I,4,FALSE))," ")</f>
        <v xml:space="preserve"> </v>
      </c>
      <c r="L35" s="11" t="str">
        <f>IF(AND($F35&lt;&gt;"OUI",I35&lt;&gt;""),IF(ISNA(VLOOKUP(TEXT($I35,0),LICENCIES!$A:$I,5,FALSE)),VLOOKUP(VALUE($I35),LICENCIES!$A:$I,5,FALSE),VLOOKUP(TEXT($I35,0),LICENCIES!$A:$I,5,FALSE))," ")</f>
        <v xml:space="preserve"> </v>
      </c>
      <c r="M35" s="11" t="str">
        <f>IF(AND($F35&lt;&gt;"OUI",I35&lt;&gt;""),IF(ISNA(VLOOKUP(TEXT($I35,0),LICENCIES!$A:$I,6,FALSE)),VLOOKUP(VALUE($I35),LICENCIES!$A:$I,6,FALSE),VLOOKUP(TEXT($I35,0),LICENCIES!$A:$I,6,FALSE))," ")</f>
        <v xml:space="preserve"> </v>
      </c>
      <c r="N35" s="11" t="str">
        <f>IF(AND($F35&lt;&gt;"OUI",I35&lt;&gt;""),IF(ISNA(VLOOKUP(TEXT($I35,0),LICENCIES!$A:$I,7,FALSE)),VLOOKUP(VALUE($I35),LICENCIES!$A:$I,7,FALSE),VLOOKUP(TEXT($I35,0),LICENCIES!$A:$I,7,FALSE))," ")</f>
        <v xml:space="preserve"> </v>
      </c>
      <c r="O35" s="11" t="str">
        <f>IF(AND($F35&lt;&gt;"OUI",I35&lt;&gt;""),IF(ISNA(VLOOKUP(TEXT($I35,0),LICENCIES!$A:$I,8,FALSE)),VLOOKUP(VALUE($I35),LICENCIES!$A:$I,8,FALSE),VLOOKUP(TEXT($I35,0),LICENCIES!$A:$I,8,FALSE))," ")</f>
        <v xml:space="preserve"> </v>
      </c>
      <c r="P35" s="11" t="str">
        <f>IF(AND($F35&lt;&gt;"OUI",I35&lt;&gt;""),IF(ISNA(VLOOKUP(TEXT($I35,0),LICENCIES!$A:$I,9,FALSE)),VLOOKUP(VALUE($I35),LICENCIES!$A:$I,9,FALSE),VLOOKUP(TEXT($I35,0),LICENCIES!$A:$I,9,FALSE))," ")</f>
        <v xml:space="preserve"> </v>
      </c>
      <c r="Q35" s="6">
        <f t="shared" si="3"/>
        <v>0</v>
      </c>
    </row>
    <row r="36" spans="1:17" ht="19.350000000000001" customHeight="1" x14ac:dyDescent="0.2">
      <c r="A36" s="171"/>
      <c r="B36" s="171">
        <f t="shared" si="4"/>
        <v>0</v>
      </c>
      <c r="C36" s="171">
        <f>COUNTIF($A$7:A36,A36)</f>
        <v>0</v>
      </c>
      <c r="D36" s="171">
        <f t="shared" si="5"/>
        <v>0</v>
      </c>
      <c r="E36" s="171"/>
      <c r="F36" s="171"/>
      <c r="G36" s="105" t="str">
        <f t="shared" si="6"/>
        <v/>
      </c>
      <c r="H36" s="11" t="str">
        <f>IF(AND($F36&lt;&gt;"OUI",I36&lt;&gt;""),IF(ISNA(VLOOKUP(TEXT($I36,0),LICENCIES!$A:$I,2,FALSE)),VLOOKUP(VALUE($I36),LICENCIES!$A:$I,2,FALSE),VLOOKUP(TEXT($I36,0),LICENCIES!$A:$I,2,FALSE))," ")</f>
        <v xml:space="preserve"> </v>
      </c>
      <c r="I36" s="240"/>
      <c r="J36" s="11" t="str">
        <f>IF(AND($F36&lt;&gt;"OUI",I36&lt;&gt;""),IF(ISNA(VLOOKUP(TEXT($I36,0),LICENCIES!$A:$I,3,FALSE)),VLOOKUP(VALUE($I36),LICENCIES!$A:$I,3,FALSE),VLOOKUP(TEXT($I36,0),LICENCIES!$A:$I,3,FALSE))," ")</f>
        <v xml:space="preserve"> </v>
      </c>
      <c r="K36" s="11" t="str">
        <f>IF(AND($F36&lt;&gt;"OUI",I36&lt;&gt;""),IF(ISNA(VLOOKUP(TEXT($I36,0),LICENCIES!$A:$I,4,FALSE)),VLOOKUP(VALUE($I36),LICENCIES!$A:$I,4,FALSE),VLOOKUP(TEXT($I36,0),LICENCIES!$A:$I,4,FALSE))," ")</f>
        <v xml:space="preserve"> </v>
      </c>
      <c r="L36" s="11" t="str">
        <f>IF(AND($F36&lt;&gt;"OUI",I36&lt;&gt;""),IF(ISNA(VLOOKUP(TEXT($I36,0),LICENCIES!$A:$I,5,FALSE)),VLOOKUP(VALUE($I36),LICENCIES!$A:$I,5,FALSE),VLOOKUP(TEXT($I36,0),LICENCIES!$A:$I,5,FALSE))," ")</f>
        <v xml:space="preserve"> </v>
      </c>
      <c r="M36" s="11" t="str">
        <f>IF(AND($F36&lt;&gt;"OUI",I36&lt;&gt;""),IF(ISNA(VLOOKUP(TEXT($I36,0),LICENCIES!$A:$I,6,FALSE)),VLOOKUP(VALUE($I36),LICENCIES!$A:$I,6,FALSE),VLOOKUP(TEXT($I36,0),LICENCIES!$A:$I,6,FALSE))," ")</f>
        <v xml:space="preserve"> </v>
      </c>
      <c r="N36" s="11" t="str">
        <f>IF(AND($F36&lt;&gt;"OUI",I36&lt;&gt;""),IF(ISNA(VLOOKUP(TEXT($I36,0),LICENCIES!$A:$I,7,FALSE)),VLOOKUP(VALUE($I36),LICENCIES!$A:$I,7,FALSE),VLOOKUP(TEXT($I36,0),LICENCIES!$A:$I,7,FALSE))," ")</f>
        <v xml:space="preserve"> </v>
      </c>
      <c r="O36" s="11" t="str">
        <f>IF(AND($F36&lt;&gt;"OUI",I36&lt;&gt;""),IF(ISNA(VLOOKUP(TEXT($I36,0),LICENCIES!$A:$I,8,FALSE)),VLOOKUP(VALUE($I36),LICENCIES!$A:$I,8,FALSE),VLOOKUP(TEXT($I36,0),LICENCIES!$A:$I,8,FALSE))," ")</f>
        <v xml:space="preserve"> </v>
      </c>
      <c r="P36" s="11" t="str">
        <f>IF(AND($F36&lt;&gt;"OUI",I36&lt;&gt;""),IF(ISNA(VLOOKUP(TEXT($I36,0),LICENCIES!$A:$I,9,FALSE)),VLOOKUP(VALUE($I36),LICENCIES!$A:$I,9,FALSE),VLOOKUP(TEXT($I36,0),LICENCIES!$A:$I,9,FALSE))," ")</f>
        <v xml:space="preserve"> </v>
      </c>
      <c r="Q36" s="6">
        <f t="shared" si="3"/>
        <v>0</v>
      </c>
    </row>
    <row r="37" spans="1:17" ht="19.350000000000001" customHeight="1" x14ac:dyDescent="0.2">
      <c r="A37" s="171"/>
      <c r="B37" s="171">
        <f t="shared" si="4"/>
        <v>0</v>
      </c>
      <c r="C37" s="171">
        <f>COUNTIF($A$7:A37,A37)</f>
        <v>0</v>
      </c>
      <c r="D37" s="171">
        <f t="shared" si="5"/>
        <v>0</v>
      </c>
      <c r="E37" s="171"/>
      <c r="F37" s="171"/>
      <c r="G37" s="105" t="str">
        <f t="shared" si="6"/>
        <v/>
      </c>
      <c r="H37" s="11" t="str">
        <f>IF(AND($F37&lt;&gt;"OUI",I37&lt;&gt;""),IF(ISNA(VLOOKUP(TEXT($I37,0),LICENCIES!$A:$I,2,FALSE)),VLOOKUP(VALUE($I37),LICENCIES!$A:$I,2,FALSE),VLOOKUP(TEXT($I37,0),LICENCIES!$A:$I,2,FALSE))," ")</f>
        <v xml:space="preserve"> </v>
      </c>
      <c r="I37" s="240"/>
      <c r="J37" s="11" t="str">
        <f>IF(AND($F37&lt;&gt;"OUI",I37&lt;&gt;""),IF(ISNA(VLOOKUP(TEXT($I37,0),LICENCIES!$A:$I,3,FALSE)),VLOOKUP(VALUE($I37),LICENCIES!$A:$I,3,FALSE),VLOOKUP(TEXT($I37,0),LICENCIES!$A:$I,3,FALSE))," ")</f>
        <v xml:space="preserve"> </v>
      </c>
      <c r="K37" s="11" t="str">
        <f>IF(AND($F37&lt;&gt;"OUI",I37&lt;&gt;""),IF(ISNA(VLOOKUP(TEXT($I37,0),LICENCIES!$A:$I,4,FALSE)),VLOOKUP(VALUE($I37),LICENCIES!$A:$I,4,FALSE),VLOOKUP(TEXT($I37,0),LICENCIES!$A:$I,4,FALSE))," ")</f>
        <v xml:space="preserve"> </v>
      </c>
      <c r="L37" s="11" t="str">
        <f>IF(AND($F37&lt;&gt;"OUI",I37&lt;&gt;""),IF(ISNA(VLOOKUP(TEXT($I37,0),LICENCIES!$A:$I,5,FALSE)),VLOOKUP(VALUE($I37),LICENCIES!$A:$I,5,FALSE),VLOOKUP(TEXT($I37,0),LICENCIES!$A:$I,5,FALSE))," ")</f>
        <v xml:space="preserve"> </v>
      </c>
      <c r="M37" s="11" t="str">
        <f>IF(AND($F37&lt;&gt;"OUI",I37&lt;&gt;""),IF(ISNA(VLOOKUP(TEXT($I37,0),LICENCIES!$A:$I,6,FALSE)),VLOOKUP(VALUE($I37),LICENCIES!$A:$I,6,FALSE),VLOOKUP(TEXT($I37,0),LICENCIES!$A:$I,6,FALSE))," ")</f>
        <v xml:space="preserve"> </v>
      </c>
      <c r="N37" s="11" t="str">
        <f>IF(AND($F37&lt;&gt;"OUI",I37&lt;&gt;""),IF(ISNA(VLOOKUP(TEXT($I37,0),LICENCIES!$A:$I,7,FALSE)),VLOOKUP(VALUE($I37),LICENCIES!$A:$I,7,FALSE),VLOOKUP(TEXT($I37,0),LICENCIES!$A:$I,7,FALSE))," ")</f>
        <v xml:space="preserve"> </v>
      </c>
      <c r="O37" s="11" t="str">
        <f>IF(AND($F37&lt;&gt;"OUI",I37&lt;&gt;""),IF(ISNA(VLOOKUP(TEXT($I37,0),LICENCIES!$A:$I,8,FALSE)),VLOOKUP(VALUE($I37),LICENCIES!$A:$I,8,FALSE),VLOOKUP(TEXT($I37,0),LICENCIES!$A:$I,8,FALSE))," ")</f>
        <v xml:space="preserve"> </v>
      </c>
      <c r="P37" s="11" t="str">
        <f>IF(AND($F37&lt;&gt;"OUI",I37&lt;&gt;""),IF(ISNA(VLOOKUP(TEXT($I37,0),LICENCIES!$A:$I,9,FALSE)),VLOOKUP(VALUE($I37),LICENCIES!$A:$I,9,FALSE),VLOOKUP(TEXT($I37,0),LICENCIES!$A:$I,9,FALSE))," ")</f>
        <v xml:space="preserve"> </v>
      </c>
      <c r="Q37" s="6">
        <f t="shared" si="3"/>
        <v>0</v>
      </c>
    </row>
    <row r="38" spans="1:17" ht="19.350000000000001" customHeight="1" x14ac:dyDescent="0.2">
      <c r="A38" s="171"/>
      <c r="B38" s="171">
        <f t="shared" si="4"/>
        <v>0</v>
      </c>
      <c r="C38" s="171">
        <f>COUNTIF($A$7:A38,A38)</f>
        <v>0</v>
      </c>
      <c r="D38" s="171">
        <f t="shared" si="5"/>
        <v>0</v>
      </c>
      <c r="E38" s="171"/>
      <c r="F38" s="171"/>
      <c r="G38" s="105" t="str">
        <f t="shared" si="6"/>
        <v/>
      </c>
      <c r="H38" s="11" t="str">
        <f>IF(AND($F38&lt;&gt;"OUI",I38&lt;&gt;""),IF(ISNA(VLOOKUP(TEXT($I38,0),LICENCIES!$A:$I,2,FALSE)),VLOOKUP(VALUE($I38),LICENCIES!$A:$I,2,FALSE),VLOOKUP(TEXT($I38,0),LICENCIES!$A:$I,2,FALSE))," ")</f>
        <v xml:space="preserve"> </v>
      </c>
      <c r="I38" s="240"/>
      <c r="J38" s="11" t="str">
        <f>IF(AND($F38&lt;&gt;"OUI",I38&lt;&gt;""),IF(ISNA(VLOOKUP(TEXT($I38,0),LICENCIES!$A:$I,3,FALSE)),VLOOKUP(VALUE($I38),LICENCIES!$A:$I,3,FALSE),VLOOKUP(TEXT($I38,0),LICENCIES!$A:$I,3,FALSE))," ")</f>
        <v xml:space="preserve"> </v>
      </c>
      <c r="K38" s="11" t="str">
        <f>IF(AND($F38&lt;&gt;"OUI",I38&lt;&gt;""),IF(ISNA(VLOOKUP(TEXT($I38,0),LICENCIES!$A:$I,4,FALSE)),VLOOKUP(VALUE($I38),LICENCIES!$A:$I,4,FALSE),VLOOKUP(TEXT($I38,0),LICENCIES!$A:$I,4,FALSE))," ")</f>
        <v xml:space="preserve"> </v>
      </c>
      <c r="L38" s="11" t="str">
        <f>IF(AND($F38&lt;&gt;"OUI",I38&lt;&gt;""),IF(ISNA(VLOOKUP(TEXT($I38,0),LICENCIES!$A:$I,5,FALSE)),VLOOKUP(VALUE($I38),LICENCIES!$A:$I,5,FALSE),VLOOKUP(TEXT($I38,0),LICENCIES!$A:$I,5,FALSE))," ")</f>
        <v xml:space="preserve"> </v>
      </c>
      <c r="M38" s="11" t="str">
        <f>IF(AND($F38&lt;&gt;"OUI",I38&lt;&gt;""),IF(ISNA(VLOOKUP(TEXT($I38,0),LICENCIES!$A:$I,6,FALSE)),VLOOKUP(VALUE($I38),LICENCIES!$A:$I,6,FALSE),VLOOKUP(TEXT($I38,0),LICENCIES!$A:$I,6,FALSE))," ")</f>
        <v xml:space="preserve"> </v>
      </c>
      <c r="N38" s="11" t="str">
        <f>IF(AND($F38&lt;&gt;"OUI",I38&lt;&gt;""),IF(ISNA(VLOOKUP(TEXT($I38,0),LICENCIES!$A:$I,7,FALSE)),VLOOKUP(VALUE($I38),LICENCIES!$A:$I,7,FALSE),VLOOKUP(TEXT($I38,0),LICENCIES!$A:$I,7,FALSE))," ")</f>
        <v xml:space="preserve"> </v>
      </c>
      <c r="O38" s="11" t="str">
        <f>IF(AND($F38&lt;&gt;"OUI",I38&lt;&gt;""),IF(ISNA(VLOOKUP(TEXT($I38,0),LICENCIES!$A:$I,8,FALSE)),VLOOKUP(VALUE($I38),LICENCIES!$A:$I,8,FALSE),VLOOKUP(TEXT($I38,0),LICENCIES!$A:$I,8,FALSE))," ")</f>
        <v xml:space="preserve"> </v>
      </c>
      <c r="P38" s="11" t="str">
        <f>IF(AND($F38&lt;&gt;"OUI",I38&lt;&gt;""),IF(ISNA(VLOOKUP(TEXT($I38,0),LICENCIES!$A:$I,9,FALSE)),VLOOKUP(VALUE($I38),LICENCIES!$A:$I,9,FALSE),VLOOKUP(TEXT($I38,0),LICENCIES!$A:$I,9,FALSE))," ")</f>
        <v xml:space="preserve"> </v>
      </c>
      <c r="Q38" s="6">
        <f t="shared" si="3"/>
        <v>0</v>
      </c>
    </row>
    <row r="39" spans="1:17" ht="19.350000000000001" customHeight="1" x14ac:dyDescent="0.2">
      <c r="A39" s="171"/>
      <c r="B39" s="171">
        <f t="shared" si="4"/>
        <v>0</v>
      </c>
      <c r="C39" s="171">
        <f>COUNTIF($A$7:A39,A39)</f>
        <v>0</v>
      </c>
      <c r="D39" s="171">
        <f t="shared" si="5"/>
        <v>0</v>
      </c>
      <c r="E39" s="171"/>
      <c r="F39" s="171"/>
      <c r="G39" s="105" t="str">
        <f t="shared" si="6"/>
        <v/>
      </c>
      <c r="H39" s="11" t="str">
        <f>IF(AND($F39&lt;&gt;"OUI",I39&lt;&gt;""),IF(ISNA(VLOOKUP(TEXT($I39,0),LICENCIES!$A:$I,2,FALSE)),VLOOKUP(VALUE($I39),LICENCIES!$A:$I,2,FALSE),VLOOKUP(TEXT($I39,0),LICENCIES!$A:$I,2,FALSE))," ")</f>
        <v xml:space="preserve"> </v>
      </c>
      <c r="I39" s="240"/>
      <c r="J39" s="11" t="str">
        <f>IF(AND($F39&lt;&gt;"OUI",I39&lt;&gt;""),IF(ISNA(VLOOKUP(TEXT($I39,0),LICENCIES!$A:$I,3,FALSE)),VLOOKUP(VALUE($I39),LICENCIES!$A:$I,3,FALSE),VLOOKUP(TEXT($I39,0),LICENCIES!$A:$I,3,FALSE))," ")</f>
        <v xml:space="preserve"> </v>
      </c>
      <c r="K39" s="11" t="str">
        <f>IF(AND($F39&lt;&gt;"OUI",I39&lt;&gt;""),IF(ISNA(VLOOKUP(TEXT($I39,0),LICENCIES!$A:$I,4,FALSE)),VLOOKUP(VALUE($I39),LICENCIES!$A:$I,4,FALSE),VLOOKUP(TEXT($I39,0),LICENCIES!$A:$I,4,FALSE))," ")</f>
        <v xml:space="preserve"> </v>
      </c>
      <c r="L39" s="11" t="str">
        <f>IF(AND($F39&lt;&gt;"OUI",I39&lt;&gt;""),IF(ISNA(VLOOKUP(TEXT($I39,0),LICENCIES!$A:$I,5,FALSE)),VLOOKUP(VALUE($I39),LICENCIES!$A:$I,5,FALSE),VLOOKUP(TEXT($I39,0),LICENCIES!$A:$I,5,FALSE))," ")</f>
        <v xml:space="preserve"> </v>
      </c>
      <c r="M39" s="11" t="str">
        <f>IF(AND($F39&lt;&gt;"OUI",I39&lt;&gt;""),IF(ISNA(VLOOKUP(TEXT($I39,0),LICENCIES!$A:$I,6,FALSE)),VLOOKUP(VALUE($I39),LICENCIES!$A:$I,6,FALSE),VLOOKUP(TEXT($I39,0),LICENCIES!$A:$I,6,FALSE))," ")</f>
        <v xml:space="preserve"> </v>
      </c>
      <c r="N39" s="11" t="str">
        <f>IF(AND($F39&lt;&gt;"OUI",I39&lt;&gt;""),IF(ISNA(VLOOKUP(TEXT($I39,0),LICENCIES!$A:$I,7,FALSE)),VLOOKUP(VALUE($I39),LICENCIES!$A:$I,7,FALSE),VLOOKUP(TEXT($I39,0),LICENCIES!$A:$I,7,FALSE))," ")</f>
        <v xml:space="preserve"> </v>
      </c>
      <c r="O39" s="11" t="str">
        <f>IF(AND($F39&lt;&gt;"OUI",I39&lt;&gt;""),IF(ISNA(VLOOKUP(TEXT($I39,0),LICENCIES!$A:$I,8,FALSE)),VLOOKUP(VALUE($I39),LICENCIES!$A:$I,8,FALSE),VLOOKUP(TEXT($I39,0),LICENCIES!$A:$I,8,FALSE))," ")</f>
        <v xml:space="preserve"> </v>
      </c>
      <c r="P39" s="11" t="str">
        <f>IF(AND($F39&lt;&gt;"OUI",I39&lt;&gt;""),IF(ISNA(VLOOKUP(TEXT($I39,0),LICENCIES!$A:$I,9,FALSE)),VLOOKUP(VALUE($I39),LICENCIES!$A:$I,9,FALSE),VLOOKUP(TEXT($I39,0),LICENCIES!$A:$I,9,FALSE))," ")</f>
        <v xml:space="preserve"> </v>
      </c>
      <c r="Q39" s="6">
        <f t="shared" si="3"/>
        <v>0</v>
      </c>
    </row>
    <row r="40" spans="1:17" ht="19.350000000000001" customHeight="1" x14ac:dyDescent="0.2">
      <c r="A40" s="171"/>
      <c r="B40" s="171">
        <f t="shared" si="4"/>
        <v>0</v>
      </c>
      <c r="C40" s="171">
        <f>COUNTIF($A$7:A40,A40)</f>
        <v>0</v>
      </c>
      <c r="D40" s="171">
        <f t="shared" si="5"/>
        <v>0</v>
      </c>
      <c r="E40" s="171"/>
      <c r="F40" s="171"/>
      <c r="G40" s="105" t="str">
        <f t="shared" si="6"/>
        <v/>
      </c>
      <c r="H40" s="11" t="str">
        <f>IF(AND($F40&lt;&gt;"OUI",I40&lt;&gt;""),IF(ISNA(VLOOKUP(TEXT($I40,0),LICENCIES!$A:$I,2,FALSE)),VLOOKUP(VALUE($I40),LICENCIES!$A:$I,2,FALSE),VLOOKUP(TEXT($I40,0),LICENCIES!$A:$I,2,FALSE))," ")</f>
        <v xml:space="preserve"> </v>
      </c>
      <c r="I40" s="240"/>
      <c r="J40" s="11" t="str">
        <f>IF(AND($F40&lt;&gt;"OUI",I40&lt;&gt;""),IF(ISNA(VLOOKUP(TEXT($I40,0),LICENCIES!$A:$I,3,FALSE)),VLOOKUP(VALUE($I40),LICENCIES!$A:$I,3,FALSE),VLOOKUP(TEXT($I40,0),LICENCIES!$A:$I,3,FALSE))," ")</f>
        <v xml:space="preserve"> </v>
      </c>
      <c r="K40" s="11" t="str">
        <f>IF(AND($F40&lt;&gt;"OUI",I40&lt;&gt;""),IF(ISNA(VLOOKUP(TEXT($I40,0),LICENCIES!$A:$I,4,FALSE)),VLOOKUP(VALUE($I40),LICENCIES!$A:$I,4,FALSE),VLOOKUP(TEXT($I40,0),LICENCIES!$A:$I,4,FALSE))," ")</f>
        <v xml:space="preserve"> </v>
      </c>
      <c r="L40" s="11" t="str">
        <f>IF(AND($F40&lt;&gt;"OUI",I40&lt;&gt;""),IF(ISNA(VLOOKUP(TEXT($I40,0),LICENCIES!$A:$I,5,FALSE)),VLOOKUP(VALUE($I40),LICENCIES!$A:$I,5,FALSE),VLOOKUP(TEXT($I40,0),LICENCIES!$A:$I,5,FALSE))," ")</f>
        <v xml:space="preserve"> </v>
      </c>
      <c r="M40" s="11" t="str">
        <f>IF(AND($F40&lt;&gt;"OUI",I40&lt;&gt;""),IF(ISNA(VLOOKUP(TEXT($I40,0),LICENCIES!$A:$I,6,FALSE)),VLOOKUP(VALUE($I40),LICENCIES!$A:$I,6,FALSE),VLOOKUP(TEXT($I40,0),LICENCIES!$A:$I,6,FALSE))," ")</f>
        <v xml:space="preserve"> </v>
      </c>
      <c r="N40" s="11" t="str">
        <f>IF(AND($F40&lt;&gt;"OUI",I40&lt;&gt;""),IF(ISNA(VLOOKUP(TEXT($I40,0),LICENCIES!$A:$I,7,FALSE)),VLOOKUP(VALUE($I40),LICENCIES!$A:$I,7,FALSE),VLOOKUP(TEXT($I40,0),LICENCIES!$A:$I,7,FALSE))," ")</f>
        <v xml:space="preserve"> </v>
      </c>
      <c r="O40" s="11" t="str">
        <f>IF(AND($F40&lt;&gt;"OUI",I40&lt;&gt;""),IF(ISNA(VLOOKUP(TEXT($I40,0),LICENCIES!$A:$I,8,FALSE)),VLOOKUP(VALUE($I40),LICENCIES!$A:$I,8,FALSE),VLOOKUP(TEXT($I40,0),LICENCIES!$A:$I,8,FALSE))," ")</f>
        <v xml:space="preserve"> </v>
      </c>
      <c r="P40" s="11" t="str">
        <f>IF(AND($F40&lt;&gt;"OUI",I40&lt;&gt;""),IF(ISNA(VLOOKUP(TEXT($I40,0),LICENCIES!$A:$I,9,FALSE)),VLOOKUP(VALUE($I40),LICENCIES!$A:$I,9,FALSE),VLOOKUP(TEXT($I40,0),LICENCIES!$A:$I,9,FALSE))," ")</f>
        <v xml:space="preserve"> </v>
      </c>
      <c r="Q40" s="6">
        <f t="shared" si="3"/>
        <v>0</v>
      </c>
    </row>
    <row r="41" spans="1:17" ht="19.350000000000001" customHeight="1" x14ac:dyDescent="0.2">
      <c r="A41" s="171"/>
      <c r="B41" s="171">
        <f t="shared" si="4"/>
        <v>0</v>
      </c>
      <c r="C41" s="171">
        <f>COUNTIF($A$7:A41,A41)</f>
        <v>0</v>
      </c>
      <c r="D41" s="171">
        <f t="shared" si="5"/>
        <v>0</v>
      </c>
      <c r="E41" s="171"/>
      <c r="F41" s="171"/>
      <c r="G41" s="105" t="str">
        <f t="shared" si="6"/>
        <v/>
      </c>
      <c r="H41" s="11" t="str">
        <f>IF(AND($F41&lt;&gt;"OUI",I41&lt;&gt;""),IF(ISNA(VLOOKUP(TEXT($I41,0),LICENCIES!$A:$I,2,FALSE)),VLOOKUP(VALUE($I41),LICENCIES!$A:$I,2,FALSE),VLOOKUP(TEXT($I41,0),LICENCIES!$A:$I,2,FALSE))," ")</f>
        <v xml:space="preserve"> </v>
      </c>
      <c r="I41" s="240"/>
      <c r="J41" s="11" t="str">
        <f>IF(AND($F41&lt;&gt;"OUI",I41&lt;&gt;""),IF(ISNA(VLOOKUP(TEXT($I41,0),LICENCIES!$A:$I,3,FALSE)),VLOOKUP(VALUE($I41),LICENCIES!$A:$I,3,FALSE),VLOOKUP(TEXT($I41,0),LICENCIES!$A:$I,3,FALSE))," ")</f>
        <v xml:space="preserve"> </v>
      </c>
      <c r="K41" s="11" t="str">
        <f>IF(AND($F41&lt;&gt;"OUI",I41&lt;&gt;""),IF(ISNA(VLOOKUP(TEXT($I41,0),LICENCIES!$A:$I,4,FALSE)),VLOOKUP(VALUE($I41),LICENCIES!$A:$I,4,FALSE),VLOOKUP(TEXT($I41,0),LICENCIES!$A:$I,4,FALSE))," ")</f>
        <v xml:space="preserve"> </v>
      </c>
      <c r="L41" s="11" t="str">
        <f>IF(AND($F41&lt;&gt;"OUI",I41&lt;&gt;""),IF(ISNA(VLOOKUP(TEXT($I41,0),LICENCIES!$A:$I,5,FALSE)),VLOOKUP(VALUE($I41),LICENCIES!$A:$I,5,FALSE),VLOOKUP(TEXT($I41,0),LICENCIES!$A:$I,5,FALSE))," ")</f>
        <v xml:space="preserve"> </v>
      </c>
      <c r="M41" s="11" t="str">
        <f>IF(AND($F41&lt;&gt;"OUI",I41&lt;&gt;""),IF(ISNA(VLOOKUP(TEXT($I41,0),LICENCIES!$A:$I,6,FALSE)),VLOOKUP(VALUE($I41),LICENCIES!$A:$I,6,FALSE),VLOOKUP(TEXT($I41,0),LICENCIES!$A:$I,6,FALSE))," ")</f>
        <v xml:space="preserve"> </v>
      </c>
      <c r="N41" s="11" t="str">
        <f>IF(AND($F41&lt;&gt;"OUI",I41&lt;&gt;""),IF(ISNA(VLOOKUP(TEXT($I41,0),LICENCIES!$A:$I,7,FALSE)),VLOOKUP(VALUE($I41),LICENCIES!$A:$I,7,FALSE),VLOOKUP(TEXT($I41,0),LICENCIES!$A:$I,7,FALSE))," ")</f>
        <v xml:space="preserve"> </v>
      </c>
      <c r="O41" s="11" t="str">
        <f>IF(AND($F41&lt;&gt;"OUI",I41&lt;&gt;""),IF(ISNA(VLOOKUP(TEXT($I41,0),LICENCIES!$A:$I,8,FALSE)),VLOOKUP(VALUE($I41),LICENCIES!$A:$I,8,FALSE),VLOOKUP(TEXT($I41,0),LICENCIES!$A:$I,8,FALSE))," ")</f>
        <v xml:space="preserve"> </v>
      </c>
      <c r="P41" s="11" t="str">
        <f>IF(AND($F41&lt;&gt;"OUI",I41&lt;&gt;""),IF(ISNA(VLOOKUP(TEXT($I41,0),LICENCIES!$A:$I,9,FALSE)),VLOOKUP(VALUE($I41),LICENCIES!$A:$I,9,FALSE),VLOOKUP(TEXT($I41,0),LICENCIES!$A:$I,9,FALSE))," ")</f>
        <v xml:space="preserve"> </v>
      </c>
      <c r="Q41" s="6">
        <f t="shared" si="3"/>
        <v>0</v>
      </c>
    </row>
    <row r="42" spans="1:17" ht="19.350000000000001" customHeight="1" x14ac:dyDescent="0.2">
      <c r="A42" s="171"/>
      <c r="B42" s="171">
        <f t="shared" si="4"/>
        <v>0</v>
      </c>
      <c r="C42" s="171">
        <f>COUNTIF($A$7:A42,A42)</f>
        <v>0</v>
      </c>
      <c r="D42" s="171">
        <f t="shared" si="5"/>
        <v>0</v>
      </c>
      <c r="E42" s="171"/>
      <c r="F42" s="171"/>
      <c r="G42" s="105" t="str">
        <f t="shared" si="6"/>
        <v/>
      </c>
      <c r="H42" s="11" t="str">
        <f>IF(AND($F42&lt;&gt;"OUI",I42&lt;&gt;""),IF(ISNA(VLOOKUP(TEXT($I42,0),LICENCIES!$A:$I,2,FALSE)),VLOOKUP(VALUE($I42),LICENCIES!$A:$I,2,FALSE),VLOOKUP(TEXT($I42,0),LICENCIES!$A:$I,2,FALSE))," ")</f>
        <v xml:space="preserve"> </v>
      </c>
      <c r="I42" s="240"/>
      <c r="J42" s="11" t="str">
        <f>IF(AND($F42&lt;&gt;"OUI",I42&lt;&gt;""),IF(ISNA(VLOOKUP(TEXT($I42,0),LICENCIES!$A:$I,3,FALSE)),VLOOKUP(VALUE($I42),LICENCIES!$A:$I,3,FALSE),VLOOKUP(TEXT($I42,0),LICENCIES!$A:$I,3,FALSE))," ")</f>
        <v xml:space="preserve"> </v>
      </c>
      <c r="K42" s="11" t="str">
        <f>IF(AND($F42&lt;&gt;"OUI",I42&lt;&gt;""),IF(ISNA(VLOOKUP(TEXT($I42,0),LICENCIES!$A:$I,4,FALSE)),VLOOKUP(VALUE($I42),LICENCIES!$A:$I,4,FALSE),VLOOKUP(TEXT($I42,0),LICENCIES!$A:$I,4,FALSE))," ")</f>
        <v xml:space="preserve"> </v>
      </c>
      <c r="L42" s="11" t="str">
        <f>IF(AND($F42&lt;&gt;"OUI",I42&lt;&gt;""),IF(ISNA(VLOOKUP(TEXT($I42,0),LICENCIES!$A:$I,5,FALSE)),VLOOKUP(VALUE($I42),LICENCIES!$A:$I,5,FALSE),VLOOKUP(TEXT($I42,0),LICENCIES!$A:$I,5,FALSE))," ")</f>
        <v xml:space="preserve"> </v>
      </c>
      <c r="M42" s="11" t="str">
        <f>IF(AND($F42&lt;&gt;"OUI",I42&lt;&gt;""),IF(ISNA(VLOOKUP(TEXT($I42,0),LICENCIES!$A:$I,6,FALSE)),VLOOKUP(VALUE($I42),LICENCIES!$A:$I,6,FALSE),VLOOKUP(TEXT($I42,0),LICENCIES!$A:$I,6,FALSE))," ")</f>
        <v xml:space="preserve"> </v>
      </c>
      <c r="N42" s="11" t="str">
        <f>IF(AND($F42&lt;&gt;"OUI",I42&lt;&gt;""),IF(ISNA(VLOOKUP(TEXT($I42,0),LICENCIES!$A:$I,7,FALSE)),VLOOKUP(VALUE($I42),LICENCIES!$A:$I,7,FALSE),VLOOKUP(TEXT($I42,0),LICENCIES!$A:$I,7,FALSE))," ")</f>
        <v xml:space="preserve"> </v>
      </c>
      <c r="O42" s="11" t="str">
        <f>IF(AND($F42&lt;&gt;"OUI",I42&lt;&gt;""),IF(ISNA(VLOOKUP(TEXT($I42,0),LICENCIES!$A:$I,8,FALSE)),VLOOKUP(VALUE($I42),LICENCIES!$A:$I,8,FALSE),VLOOKUP(TEXT($I42,0),LICENCIES!$A:$I,8,FALSE))," ")</f>
        <v xml:space="preserve"> </v>
      </c>
      <c r="P42" s="11" t="str">
        <f>IF(AND($F42&lt;&gt;"OUI",I42&lt;&gt;""),IF(ISNA(VLOOKUP(TEXT($I42,0),LICENCIES!$A:$I,9,FALSE)),VLOOKUP(VALUE($I42),LICENCIES!$A:$I,9,FALSE),VLOOKUP(TEXT($I42,0),LICENCIES!$A:$I,9,FALSE))," ")</f>
        <v xml:space="preserve"> </v>
      </c>
      <c r="Q42" s="6">
        <f t="shared" si="3"/>
        <v>0</v>
      </c>
    </row>
    <row r="43" spans="1:17" ht="19.350000000000001" customHeight="1" x14ac:dyDescent="0.2">
      <c r="B43" s="171">
        <f>IF(A7&gt;0,VLOOKUP(A7,$C$2:$E$5,3,FALSE),0)</f>
        <v>0</v>
      </c>
      <c r="C43" s="171">
        <f>COUNTIF($A$7:A42,A7)</f>
        <v>0</v>
      </c>
      <c r="D43" s="171">
        <f>(IF(A7&gt;0,VLOOKUP(A7,$C$2:$E$5,2,FALSE),0))+C43+B43*1000</f>
        <v>0</v>
      </c>
      <c r="E43" s="171"/>
      <c r="F43" s="171"/>
      <c r="G43" s="105"/>
      <c r="H43" s="11" t="str">
        <f>IF(AND($F43&lt;&gt;"OUI",I43&lt;&gt;""),IF(ISNA(VLOOKUP(TEXT($I43,0),LICENCIES!$A:$I,2,FALSE)),VLOOKUP(VALUE($I43),LICENCIES!$A:$I,2,FALSE),VLOOKUP(TEXT($I43,0),LICENCIES!$A:$I,2,FALSE))," ")</f>
        <v xml:space="preserve"> </v>
      </c>
      <c r="I43" s="240"/>
      <c r="J43" s="11" t="str">
        <f>IF(AND($F43&lt;&gt;"OUI",I43&lt;&gt;""),IF(ISNA(VLOOKUP(TEXT($I43,0),LICENCIES!$A:$I,3,FALSE)),VLOOKUP(VALUE($I43),LICENCIES!$A:$I,3,FALSE),VLOOKUP(TEXT($I43,0),LICENCIES!$A:$I,3,FALSE))," ")</f>
        <v xml:space="preserve"> </v>
      </c>
      <c r="K43" s="11" t="str">
        <f>IF(AND($F43&lt;&gt;"OUI",I43&lt;&gt;""),IF(ISNA(VLOOKUP(TEXT($I43,0),LICENCIES!$A:$I,4,FALSE)),VLOOKUP(VALUE($I43),LICENCIES!$A:$I,4,FALSE),VLOOKUP(TEXT($I43,0),LICENCIES!$A:$I,4,FALSE))," ")</f>
        <v xml:space="preserve"> </v>
      </c>
      <c r="L43" s="11" t="str">
        <f>IF(AND($F43&lt;&gt;"OUI",I43&lt;&gt;""),IF(ISNA(VLOOKUP(TEXT($I43,0),LICENCIES!$A:$I,5,FALSE)),VLOOKUP(VALUE($I43),LICENCIES!$A:$I,5,FALSE),VLOOKUP(TEXT($I43,0),LICENCIES!$A:$I,5,FALSE))," ")</f>
        <v xml:space="preserve"> </v>
      </c>
      <c r="M43" s="11" t="str">
        <f>IF(AND($F43&lt;&gt;"OUI",I43&lt;&gt;""),IF(ISNA(VLOOKUP(TEXT($I43,0),LICENCIES!$A:$I,6,FALSE)),VLOOKUP(VALUE($I43),LICENCIES!$A:$I,6,FALSE),VLOOKUP(TEXT($I43,0),LICENCIES!$A:$I,6,FALSE))," ")</f>
        <v xml:space="preserve"> </v>
      </c>
      <c r="N43" s="11" t="str">
        <f>IF(AND($F43&lt;&gt;"OUI",I43&lt;&gt;""),IF(ISNA(VLOOKUP(TEXT($I43,0),LICENCIES!$A:$I,7,FALSE)),VLOOKUP(VALUE($I43),LICENCIES!$A:$I,7,FALSE),VLOOKUP(TEXT($I43,0),LICENCIES!$A:$I,7,FALSE))," ")</f>
        <v xml:space="preserve"> </v>
      </c>
      <c r="O43" s="11" t="str">
        <f>IF(AND($F43&lt;&gt;"OUI",I43&lt;&gt;""),IF(ISNA(VLOOKUP(TEXT($I43,0),LICENCIES!$A:$I,8,FALSE)),VLOOKUP(VALUE($I43),LICENCIES!$A:$I,8,FALSE),VLOOKUP(TEXT($I43,0),LICENCIES!$A:$I,8,FALSE))," ")</f>
        <v xml:space="preserve"> </v>
      </c>
      <c r="P43" s="11" t="str">
        <f>IF(AND($F43&lt;&gt;"OUI",I43&lt;&gt;""),IF(ISNA(VLOOKUP(TEXT($I43,0),LICENCIES!$A:$I,9,FALSE)),VLOOKUP(VALUE($I43),LICENCIES!$A:$I,9,FALSE),VLOOKUP(TEXT($I43,0),LICENCIES!$A:$I,9,FALSE))," ")</f>
        <v xml:space="preserve"> </v>
      </c>
      <c r="Q43" s="6">
        <f>IF(F43="OUI","0",A7)</f>
        <v>0</v>
      </c>
    </row>
    <row r="44" spans="1:17" ht="19.350000000000001" customHeight="1" x14ac:dyDescent="0.2">
      <c r="A44" s="171"/>
      <c r="B44" s="171">
        <f t="shared" si="4"/>
        <v>0</v>
      </c>
      <c r="C44" s="171">
        <f>COUNTIF($A$7:A44,A44)</f>
        <v>0</v>
      </c>
      <c r="D44" s="171">
        <f t="shared" si="5"/>
        <v>0</v>
      </c>
      <c r="E44" s="171"/>
      <c r="F44" s="171"/>
      <c r="G44" s="105" t="str">
        <f t="shared" si="6"/>
        <v/>
      </c>
      <c r="H44" s="11" t="str">
        <f>IF(AND($F44&lt;&gt;"OUI",I44&lt;&gt;""),IF(ISNA(VLOOKUP(TEXT($I44,0),LICENCIES!$A:$I,2,FALSE)),VLOOKUP(VALUE($I44),LICENCIES!$A:$I,2,FALSE),VLOOKUP(TEXT($I44,0),LICENCIES!$A:$I,2,FALSE))," ")</f>
        <v xml:space="preserve"> </v>
      </c>
      <c r="I44" s="240"/>
      <c r="J44" s="11" t="str">
        <f>IF(AND($F44&lt;&gt;"OUI",I44&lt;&gt;""),IF(ISNA(VLOOKUP(TEXT($I44,0),LICENCIES!$A:$I,3,FALSE)),VLOOKUP(VALUE($I44),LICENCIES!$A:$I,3,FALSE),VLOOKUP(TEXT($I44,0),LICENCIES!$A:$I,3,FALSE))," ")</f>
        <v xml:space="preserve"> </v>
      </c>
      <c r="K44" s="11" t="str">
        <f>IF(AND($F44&lt;&gt;"OUI",I44&lt;&gt;""),IF(ISNA(VLOOKUP(TEXT($I44,0),LICENCIES!$A:$I,4,FALSE)),VLOOKUP(VALUE($I44),LICENCIES!$A:$I,4,FALSE),VLOOKUP(TEXT($I44,0),LICENCIES!$A:$I,4,FALSE))," ")</f>
        <v xml:space="preserve"> </v>
      </c>
      <c r="L44" s="11" t="str">
        <f>IF(AND($F44&lt;&gt;"OUI",I44&lt;&gt;""),IF(ISNA(VLOOKUP(TEXT($I44,0),LICENCIES!$A:$I,5,FALSE)),VLOOKUP(VALUE($I44),LICENCIES!$A:$I,5,FALSE),VLOOKUP(TEXT($I44,0),LICENCIES!$A:$I,5,FALSE))," ")</f>
        <v xml:space="preserve"> </v>
      </c>
      <c r="M44" s="11" t="str">
        <f>IF(AND($F44&lt;&gt;"OUI",I44&lt;&gt;""),IF(ISNA(VLOOKUP(TEXT($I44,0),LICENCIES!$A:$I,6,FALSE)),VLOOKUP(VALUE($I44),LICENCIES!$A:$I,6,FALSE),VLOOKUP(TEXT($I44,0),LICENCIES!$A:$I,6,FALSE))," ")</f>
        <v xml:space="preserve"> </v>
      </c>
      <c r="N44" s="11" t="str">
        <f>IF(AND($F44&lt;&gt;"OUI",I44&lt;&gt;""),IF(ISNA(VLOOKUP(TEXT($I44,0),LICENCIES!$A:$I,7,FALSE)),VLOOKUP(VALUE($I44),LICENCIES!$A:$I,7,FALSE),VLOOKUP(TEXT($I44,0),LICENCIES!$A:$I,7,FALSE))," ")</f>
        <v xml:space="preserve"> </v>
      </c>
      <c r="O44" s="11" t="str">
        <f>IF(AND($F44&lt;&gt;"OUI",I44&lt;&gt;""),IF(ISNA(VLOOKUP(TEXT($I44,0),LICENCIES!$A:$I,8,FALSE)),VLOOKUP(VALUE($I44),LICENCIES!$A:$I,8,FALSE),VLOOKUP(TEXT($I44,0),LICENCIES!$A:$I,8,FALSE))," ")</f>
        <v xml:space="preserve"> </v>
      </c>
      <c r="P44" s="11" t="str">
        <f>IF(AND($F44&lt;&gt;"OUI",I44&lt;&gt;""),IF(ISNA(VLOOKUP(TEXT($I44,0),LICENCIES!$A:$I,9,FALSE)),VLOOKUP(VALUE($I44),LICENCIES!$A:$I,9,FALSE),VLOOKUP(TEXT($I44,0),LICENCIES!$A:$I,9,FALSE))," ")</f>
        <v xml:space="preserve"> </v>
      </c>
      <c r="Q44" s="6">
        <f t="shared" si="3"/>
        <v>0</v>
      </c>
    </row>
    <row r="45" spans="1:17" ht="19.350000000000001" customHeight="1" x14ac:dyDescent="0.2">
      <c r="A45" s="171"/>
      <c r="B45" s="171">
        <f t="shared" si="4"/>
        <v>0</v>
      </c>
      <c r="C45" s="171">
        <f>COUNTIF($A$7:A45,A45)</f>
        <v>0</v>
      </c>
      <c r="D45" s="171">
        <f t="shared" si="5"/>
        <v>0</v>
      </c>
      <c r="E45" s="171"/>
      <c r="F45" s="171"/>
      <c r="G45" s="105" t="str">
        <f t="shared" si="6"/>
        <v/>
      </c>
      <c r="H45" s="11" t="str">
        <f>IF(AND($F45&lt;&gt;"OUI",I45&lt;&gt;""),IF(ISNA(VLOOKUP(TEXT($I45,0),LICENCIES!$A:$I,2,FALSE)),VLOOKUP(VALUE($I45),LICENCIES!$A:$I,2,FALSE),VLOOKUP(TEXT($I45,0),LICENCIES!$A:$I,2,FALSE))," ")</f>
        <v xml:space="preserve"> </v>
      </c>
      <c r="I45" s="240"/>
      <c r="J45" s="11" t="str">
        <f>IF(AND($F45&lt;&gt;"OUI",I45&lt;&gt;""),IF(ISNA(VLOOKUP(TEXT($I45,0),LICENCIES!$A:$I,3,FALSE)),VLOOKUP(VALUE($I45),LICENCIES!$A:$I,3,FALSE),VLOOKUP(TEXT($I45,0),LICENCIES!$A:$I,3,FALSE))," ")</f>
        <v xml:space="preserve"> </v>
      </c>
      <c r="K45" s="11" t="str">
        <f>IF(AND($F45&lt;&gt;"OUI",I45&lt;&gt;""),IF(ISNA(VLOOKUP(TEXT($I45,0),LICENCIES!$A:$I,4,FALSE)),VLOOKUP(VALUE($I45),LICENCIES!$A:$I,4,FALSE),VLOOKUP(TEXT($I45,0),LICENCIES!$A:$I,4,FALSE))," ")</f>
        <v xml:space="preserve"> </v>
      </c>
      <c r="L45" s="11" t="str">
        <f>IF(AND($F45&lt;&gt;"OUI",I45&lt;&gt;""),IF(ISNA(VLOOKUP(TEXT($I45,0),LICENCIES!$A:$I,5,FALSE)),VLOOKUP(VALUE($I45),LICENCIES!$A:$I,5,FALSE),VLOOKUP(TEXT($I45,0),LICENCIES!$A:$I,5,FALSE))," ")</f>
        <v xml:space="preserve"> </v>
      </c>
      <c r="M45" s="11" t="str">
        <f>IF(AND($F45&lt;&gt;"OUI",I45&lt;&gt;""),IF(ISNA(VLOOKUP(TEXT($I45,0),LICENCIES!$A:$I,6,FALSE)),VLOOKUP(VALUE($I45),LICENCIES!$A:$I,6,FALSE),VLOOKUP(TEXT($I45,0),LICENCIES!$A:$I,6,FALSE))," ")</f>
        <v xml:space="preserve"> </v>
      </c>
      <c r="N45" s="11" t="str">
        <f>IF(AND($F45&lt;&gt;"OUI",I45&lt;&gt;""),IF(ISNA(VLOOKUP(TEXT($I45,0),LICENCIES!$A:$I,7,FALSE)),VLOOKUP(VALUE($I45),LICENCIES!$A:$I,7,FALSE),VLOOKUP(TEXT($I45,0),LICENCIES!$A:$I,7,FALSE))," ")</f>
        <v xml:space="preserve"> </v>
      </c>
      <c r="O45" s="11" t="str">
        <f>IF(AND($F45&lt;&gt;"OUI",I45&lt;&gt;""),IF(ISNA(VLOOKUP(TEXT($I45,0),LICENCIES!$A:$I,8,FALSE)),VLOOKUP(VALUE($I45),LICENCIES!$A:$I,8,FALSE),VLOOKUP(TEXT($I45,0),LICENCIES!$A:$I,8,FALSE))," ")</f>
        <v xml:space="preserve"> </v>
      </c>
      <c r="P45" s="11" t="str">
        <f>IF(AND($F45&lt;&gt;"OUI",I45&lt;&gt;""),IF(ISNA(VLOOKUP(TEXT($I45,0),LICENCIES!$A:$I,9,FALSE)),VLOOKUP(VALUE($I45),LICENCIES!$A:$I,9,FALSE),VLOOKUP(TEXT($I45,0),LICENCIES!$A:$I,9,FALSE))," ")</f>
        <v xml:space="preserve"> </v>
      </c>
      <c r="Q45" s="6">
        <f t="shared" si="3"/>
        <v>0</v>
      </c>
    </row>
    <row r="46" spans="1:17" ht="19.350000000000001" customHeight="1" x14ac:dyDescent="0.2">
      <c r="A46" s="171"/>
      <c r="B46" s="171">
        <f t="shared" si="4"/>
        <v>0</v>
      </c>
      <c r="C46" s="171">
        <f>COUNTIF($A$7:A46,A46)</f>
        <v>0</v>
      </c>
      <c r="D46" s="171">
        <f t="shared" si="5"/>
        <v>0</v>
      </c>
      <c r="E46" s="171"/>
      <c r="F46" s="171"/>
      <c r="G46" s="105" t="str">
        <f t="shared" si="6"/>
        <v/>
      </c>
      <c r="H46" s="11" t="str">
        <f>IF(AND($F46&lt;&gt;"OUI",I46&lt;&gt;""),IF(ISNA(VLOOKUP(TEXT($I46,0),LICENCIES!$A:$I,2,FALSE)),VLOOKUP(VALUE($I46),LICENCIES!$A:$I,2,FALSE),VLOOKUP(TEXT($I46,0),LICENCIES!$A:$I,2,FALSE))," ")</f>
        <v xml:space="preserve"> </v>
      </c>
      <c r="I46" s="240"/>
      <c r="J46" s="11" t="str">
        <f>IF(AND($F46&lt;&gt;"OUI",I46&lt;&gt;""),IF(ISNA(VLOOKUP(TEXT($I46,0),LICENCIES!$A:$I,3,FALSE)),VLOOKUP(VALUE($I46),LICENCIES!$A:$I,3,FALSE),VLOOKUP(TEXT($I46,0),LICENCIES!$A:$I,3,FALSE))," ")</f>
        <v xml:space="preserve"> </v>
      </c>
      <c r="K46" s="11" t="str">
        <f>IF(AND($F46&lt;&gt;"OUI",I46&lt;&gt;""),IF(ISNA(VLOOKUP(TEXT($I46,0),LICENCIES!$A:$I,4,FALSE)),VLOOKUP(VALUE($I46),LICENCIES!$A:$I,4,FALSE),VLOOKUP(TEXT($I46,0),LICENCIES!$A:$I,4,FALSE))," ")</f>
        <v xml:space="preserve"> </v>
      </c>
      <c r="L46" s="11" t="str">
        <f>IF(AND($F46&lt;&gt;"OUI",I46&lt;&gt;""),IF(ISNA(VLOOKUP(TEXT($I46,0),LICENCIES!$A:$I,5,FALSE)),VLOOKUP(VALUE($I46),LICENCIES!$A:$I,5,FALSE),VLOOKUP(TEXT($I46,0),LICENCIES!$A:$I,5,FALSE))," ")</f>
        <v xml:space="preserve"> </v>
      </c>
      <c r="M46" s="11" t="str">
        <f>IF(AND($F46&lt;&gt;"OUI",I46&lt;&gt;""),IF(ISNA(VLOOKUP(TEXT($I46,0),LICENCIES!$A:$I,6,FALSE)),VLOOKUP(VALUE($I46),LICENCIES!$A:$I,6,FALSE),VLOOKUP(TEXT($I46,0),LICENCIES!$A:$I,6,FALSE))," ")</f>
        <v xml:space="preserve"> </v>
      </c>
      <c r="N46" s="11" t="str">
        <f>IF(AND($F46&lt;&gt;"OUI",I46&lt;&gt;""),IF(ISNA(VLOOKUP(TEXT($I46,0),LICENCIES!$A:$I,7,FALSE)),VLOOKUP(VALUE($I46),LICENCIES!$A:$I,7,FALSE),VLOOKUP(TEXT($I46,0),LICENCIES!$A:$I,7,FALSE))," ")</f>
        <v xml:space="preserve"> </v>
      </c>
      <c r="O46" s="11" t="str">
        <f>IF(AND($F46&lt;&gt;"OUI",I46&lt;&gt;""),IF(ISNA(VLOOKUP(TEXT($I46,0),LICENCIES!$A:$I,8,FALSE)),VLOOKUP(VALUE($I46),LICENCIES!$A:$I,8,FALSE),VLOOKUP(TEXT($I46,0),LICENCIES!$A:$I,8,FALSE))," ")</f>
        <v xml:space="preserve"> </v>
      </c>
      <c r="P46" s="11" t="str">
        <f>IF(AND($F46&lt;&gt;"OUI",I46&lt;&gt;""),IF(ISNA(VLOOKUP(TEXT($I46,0),LICENCIES!$A:$I,9,FALSE)),VLOOKUP(VALUE($I46),LICENCIES!$A:$I,9,FALSE),VLOOKUP(TEXT($I46,0),LICENCIES!$A:$I,9,FALSE))," ")</f>
        <v xml:space="preserve"> </v>
      </c>
      <c r="Q46" s="6">
        <f t="shared" si="3"/>
        <v>0</v>
      </c>
    </row>
    <row r="47" spans="1:17" ht="19.350000000000001" customHeight="1" x14ac:dyDescent="0.2">
      <c r="A47" s="171"/>
      <c r="B47" s="171">
        <f t="shared" si="4"/>
        <v>0</v>
      </c>
      <c r="C47" s="171">
        <f>COUNTIF($A$7:A47,A47)</f>
        <v>0</v>
      </c>
      <c r="D47" s="171">
        <f t="shared" si="5"/>
        <v>0</v>
      </c>
      <c r="E47" s="171"/>
      <c r="F47" s="171"/>
      <c r="G47" s="105" t="str">
        <f t="shared" si="6"/>
        <v/>
      </c>
      <c r="H47" s="11" t="str">
        <f>IF(AND($F47&lt;&gt;"OUI",I47&lt;&gt;""),IF(ISNA(VLOOKUP(TEXT($I47,0),LICENCIES!$A:$I,2,FALSE)),VLOOKUP(VALUE($I47),LICENCIES!$A:$I,2,FALSE),VLOOKUP(TEXT($I47,0),LICENCIES!$A:$I,2,FALSE))," ")</f>
        <v xml:space="preserve"> </v>
      </c>
      <c r="I47" s="240"/>
      <c r="J47" s="11" t="str">
        <f>IF(AND($F47&lt;&gt;"OUI",I47&lt;&gt;""),IF(ISNA(VLOOKUP(TEXT($I47,0),LICENCIES!$A:$I,3,FALSE)),VLOOKUP(VALUE($I47),LICENCIES!$A:$I,3,FALSE),VLOOKUP(TEXT($I47,0),LICENCIES!$A:$I,3,FALSE))," ")</f>
        <v xml:space="preserve"> </v>
      </c>
      <c r="K47" s="11" t="str">
        <f>IF(AND($F47&lt;&gt;"OUI",I47&lt;&gt;""),IF(ISNA(VLOOKUP(TEXT($I47,0),LICENCIES!$A:$I,4,FALSE)),VLOOKUP(VALUE($I47),LICENCIES!$A:$I,4,FALSE),VLOOKUP(TEXT($I47,0),LICENCIES!$A:$I,4,FALSE))," ")</f>
        <v xml:space="preserve"> </v>
      </c>
      <c r="L47" s="11" t="str">
        <f>IF(AND($F47&lt;&gt;"OUI",I47&lt;&gt;""),IF(ISNA(VLOOKUP(TEXT($I47,0),LICENCIES!$A:$I,5,FALSE)),VLOOKUP(VALUE($I47),LICENCIES!$A:$I,5,FALSE),VLOOKUP(TEXT($I47,0),LICENCIES!$A:$I,5,FALSE))," ")</f>
        <v xml:space="preserve"> </v>
      </c>
      <c r="M47" s="11" t="str">
        <f>IF(AND($F47&lt;&gt;"OUI",I47&lt;&gt;""),IF(ISNA(VLOOKUP(TEXT($I47,0),LICENCIES!$A:$I,6,FALSE)),VLOOKUP(VALUE($I47),LICENCIES!$A:$I,6,FALSE),VLOOKUP(TEXT($I47,0),LICENCIES!$A:$I,6,FALSE))," ")</f>
        <v xml:space="preserve"> </v>
      </c>
      <c r="N47" s="11" t="str">
        <f>IF(AND($F47&lt;&gt;"OUI",I47&lt;&gt;""),IF(ISNA(VLOOKUP(TEXT($I47,0),LICENCIES!$A:$I,7,FALSE)),VLOOKUP(VALUE($I47),LICENCIES!$A:$I,7,FALSE),VLOOKUP(TEXT($I47,0),LICENCIES!$A:$I,7,FALSE))," ")</f>
        <v xml:space="preserve"> </v>
      </c>
      <c r="O47" s="11" t="str">
        <f>IF(AND($F47&lt;&gt;"OUI",I47&lt;&gt;""),IF(ISNA(VLOOKUP(TEXT($I47,0),LICENCIES!$A:$I,8,FALSE)),VLOOKUP(VALUE($I47),LICENCIES!$A:$I,8,FALSE),VLOOKUP(TEXT($I47,0),LICENCIES!$A:$I,8,FALSE))," ")</f>
        <v xml:space="preserve"> </v>
      </c>
      <c r="P47" s="11" t="str">
        <f>IF(AND($F47&lt;&gt;"OUI",I47&lt;&gt;""),IF(ISNA(VLOOKUP(TEXT($I47,0),LICENCIES!$A:$I,9,FALSE)),VLOOKUP(VALUE($I47),LICENCIES!$A:$I,9,FALSE),VLOOKUP(TEXT($I47,0),LICENCIES!$A:$I,9,FALSE))," ")</f>
        <v xml:space="preserve"> </v>
      </c>
      <c r="Q47" s="6">
        <f t="shared" si="3"/>
        <v>0</v>
      </c>
    </row>
    <row r="48" spans="1:17" ht="19.350000000000001" customHeight="1" x14ac:dyDescent="0.2">
      <c r="A48" s="171"/>
      <c r="B48" s="171">
        <f t="shared" si="4"/>
        <v>0</v>
      </c>
      <c r="C48" s="171">
        <f>COUNTIF($A$7:A48,A48)</f>
        <v>0</v>
      </c>
      <c r="D48" s="171">
        <f t="shared" si="5"/>
        <v>0</v>
      </c>
      <c r="E48" s="171"/>
      <c r="F48" s="171"/>
      <c r="G48" s="105" t="str">
        <f t="shared" si="6"/>
        <v/>
      </c>
      <c r="H48" s="11" t="str">
        <f>IF(AND($F48&lt;&gt;"OUI",I48&lt;&gt;""),IF(ISNA(VLOOKUP(TEXT($I48,0),LICENCIES!$A:$I,2,FALSE)),VLOOKUP(VALUE($I48),LICENCIES!$A:$I,2,FALSE),VLOOKUP(TEXT($I48,0),LICENCIES!$A:$I,2,FALSE))," ")</f>
        <v xml:space="preserve"> </v>
      </c>
      <c r="I48" s="240"/>
      <c r="J48" s="11" t="str">
        <f>IF(AND($F48&lt;&gt;"OUI",I48&lt;&gt;""),IF(ISNA(VLOOKUP(TEXT($I48,0),LICENCIES!$A:$I,3,FALSE)),VLOOKUP(VALUE($I48),LICENCIES!$A:$I,3,FALSE),VLOOKUP(TEXT($I48,0),LICENCIES!$A:$I,3,FALSE))," ")</f>
        <v xml:space="preserve"> </v>
      </c>
      <c r="K48" s="11" t="str">
        <f>IF(AND($F48&lt;&gt;"OUI",I48&lt;&gt;""),IF(ISNA(VLOOKUP(TEXT($I48,0),LICENCIES!$A:$I,4,FALSE)),VLOOKUP(VALUE($I48),LICENCIES!$A:$I,4,FALSE),VLOOKUP(TEXT($I48,0),LICENCIES!$A:$I,4,FALSE))," ")</f>
        <v xml:space="preserve"> </v>
      </c>
      <c r="L48" s="11" t="str">
        <f>IF(AND($F48&lt;&gt;"OUI",I48&lt;&gt;""),IF(ISNA(VLOOKUP(TEXT($I48,0),LICENCIES!$A:$I,5,FALSE)),VLOOKUP(VALUE($I48),LICENCIES!$A:$I,5,FALSE),VLOOKUP(TEXT($I48,0),LICENCIES!$A:$I,5,FALSE))," ")</f>
        <v xml:space="preserve"> </v>
      </c>
      <c r="M48" s="11" t="str">
        <f>IF(AND($F48&lt;&gt;"OUI",I48&lt;&gt;""),IF(ISNA(VLOOKUP(TEXT($I48,0),LICENCIES!$A:$I,6,FALSE)),VLOOKUP(VALUE($I48),LICENCIES!$A:$I,6,FALSE),VLOOKUP(TEXT($I48,0),LICENCIES!$A:$I,6,FALSE))," ")</f>
        <v xml:space="preserve"> </v>
      </c>
      <c r="N48" s="11" t="str">
        <f>IF(AND($F48&lt;&gt;"OUI",I48&lt;&gt;""),IF(ISNA(VLOOKUP(TEXT($I48,0),LICENCIES!$A:$I,7,FALSE)),VLOOKUP(VALUE($I48),LICENCIES!$A:$I,7,FALSE),VLOOKUP(TEXT($I48,0),LICENCIES!$A:$I,7,FALSE))," ")</f>
        <v xml:space="preserve"> </v>
      </c>
      <c r="O48" s="11" t="str">
        <f>IF(AND($F48&lt;&gt;"OUI",I48&lt;&gt;""),IF(ISNA(VLOOKUP(TEXT($I48,0),LICENCIES!$A:$I,8,FALSE)),VLOOKUP(VALUE($I48),LICENCIES!$A:$I,8,FALSE),VLOOKUP(TEXT($I48,0),LICENCIES!$A:$I,8,FALSE))," ")</f>
        <v xml:space="preserve"> </v>
      </c>
      <c r="P48" s="11" t="str">
        <f>IF(AND($F48&lt;&gt;"OUI",I48&lt;&gt;""),IF(ISNA(VLOOKUP(TEXT($I48,0),LICENCIES!$A:$I,9,FALSE)),VLOOKUP(VALUE($I48),LICENCIES!$A:$I,9,FALSE),VLOOKUP(TEXT($I48,0),LICENCIES!$A:$I,9,FALSE))," ")</f>
        <v xml:space="preserve"> </v>
      </c>
      <c r="Q48" s="6">
        <f t="shared" si="3"/>
        <v>0</v>
      </c>
    </row>
    <row r="49" spans="1:17" ht="19.350000000000001" customHeight="1" x14ac:dyDescent="0.2">
      <c r="A49" s="171"/>
      <c r="B49" s="171">
        <f t="shared" si="4"/>
        <v>0</v>
      </c>
      <c r="C49" s="171">
        <f>COUNTIF($A$7:A49,A49)</f>
        <v>0</v>
      </c>
      <c r="D49" s="171">
        <f t="shared" si="5"/>
        <v>0</v>
      </c>
      <c r="E49" s="171"/>
      <c r="F49" s="171"/>
      <c r="G49" s="105" t="str">
        <f t="shared" si="6"/>
        <v/>
      </c>
      <c r="H49" s="11" t="str">
        <f>IF(AND($F49&lt;&gt;"OUI",I49&lt;&gt;""),IF(ISNA(VLOOKUP(TEXT($I49,0),LICENCIES!$A:$I,2,FALSE)),VLOOKUP(VALUE($I49),LICENCIES!$A:$I,2,FALSE),VLOOKUP(TEXT($I49,0),LICENCIES!$A:$I,2,FALSE))," ")</f>
        <v xml:space="preserve"> </v>
      </c>
      <c r="I49" s="240"/>
      <c r="J49" s="11" t="str">
        <f>IF(AND($F49&lt;&gt;"OUI",I49&lt;&gt;""),IF(ISNA(VLOOKUP(TEXT($I49,0),LICENCIES!$A:$I,3,FALSE)),VLOOKUP(VALUE($I49),LICENCIES!$A:$I,3,FALSE),VLOOKUP(TEXT($I49,0),LICENCIES!$A:$I,3,FALSE))," ")</f>
        <v xml:space="preserve"> </v>
      </c>
      <c r="K49" s="11" t="str">
        <f>IF(AND($F49&lt;&gt;"OUI",I49&lt;&gt;""),IF(ISNA(VLOOKUP(TEXT($I49,0),LICENCIES!$A:$I,4,FALSE)),VLOOKUP(VALUE($I49),LICENCIES!$A:$I,4,FALSE),VLOOKUP(TEXT($I49,0),LICENCIES!$A:$I,4,FALSE))," ")</f>
        <v xml:space="preserve"> </v>
      </c>
      <c r="L49" s="11" t="str">
        <f>IF(AND($F49&lt;&gt;"OUI",I49&lt;&gt;""),IF(ISNA(VLOOKUP(TEXT($I49,0),LICENCIES!$A:$I,5,FALSE)),VLOOKUP(VALUE($I49),LICENCIES!$A:$I,5,FALSE),VLOOKUP(TEXT($I49,0),LICENCIES!$A:$I,5,FALSE))," ")</f>
        <v xml:space="preserve"> </v>
      </c>
      <c r="M49" s="11" t="str">
        <f>IF(AND($F49&lt;&gt;"OUI",I49&lt;&gt;""),IF(ISNA(VLOOKUP(TEXT($I49,0),LICENCIES!$A:$I,6,FALSE)),VLOOKUP(VALUE($I49),LICENCIES!$A:$I,6,FALSE),VLOOKUP(TEXT($I49,0),LICENCIES!$A:$I,6,FALSE))," ")</f>
        <v xml:space="preserve"> </v>
      </c>
      <c r="N49" s="11" t="str">
        <f>IF(AND($F49&lt;&gt;"OUI",I49&lt;&gt;""),IF(ISNA(VLOOKUP(TEXT($I49,0),LICENCIES!$A:$I,7,FALSE)),VLOOKUP(VALUE($I49),LICENCIES!$A:$I,7,FALSE),VLOOKUP(TEXT($I49,0),LICENCIES!$A:$I,7,FALSE))," ")</f>
        <v xml:space="preserve"> </v>
      </c>
      <c r="O49" s="11" t="str">
        <f>IF(AND($F49&lt;&gt;"OUI",I49&lt;&gt;""),IF(ISNA(VLOOKUP(TEXT($I49,0),LICENCIES!$A:$I,8,FALSE)),VLOOKUP(VALUE($I49),LICENCIES!$A:$I,8,FALSE),VLOOKUP(TEXT($I49,0),LICENCIES!$A:$I,8,FALSE))," ")</f>
        <v xml:space="preserve"> </v>
      </c>
      <c r="P49" s="11" t="str">
        <f>IF(AND($F49&lt;&gt;"OUI",I49&lt;&gt;""),IF(ISNA(VLOOKUP(TEXT($I49,0),LICENCIES!$A:$I,9,FALSE)),VLOOKUP(VALUE($I49),LICENCIES!$A:$I,9,FALSE),VLOOKUP(TEXT($I49,0),LICENCIES!$A:$I,9,FALSE))," ")</f>
        <v xml:space="preserve"> </v>
      </c>
      <c r="Q49" s="6">
        <f t="shared" si="3"/>
        <v>0</v>
      </c>
    </row>
    <row r="50" spans="1:17" ht="19.350000000000001" hidden="1" customHeight="1" x14ac:dyDescent="0.2">
      <c r="A50" s="171"/>
      <c r="B50" s="171">
        <f t="shared" si="4"/>
        <v>0</v>
      </c>
      <c r="C50" s="171">
        <f>COUNTIF($A$7:A50,A50)</f>
        <v>0</v>
      </c>
      <c r="D50" s="171">
        <f t="shared" si="5"/>
        <v>0</v>
      </c>
      <c r="E50" s="171"/>
      <c r="F50" s="171"/>
      <c r="G50" s="105" t="str">
        <f t="shared" si="6"/>
        <v/>
      </c>
      <c r="H50" s="11" t="e">
        <f>IF(F50&lt;&gt;"OUI",IF(ISNA(VLOOKUP(TEXT($I50,0),LICENCIES!$A:$I,2,FALSE)),VLOOKUP(VALUE($I50),LICENCIES!$A:$I,2,FALSE),VLOOKUP(TEXT($I50,0),LICENCIES!$A:$I,2,FALSE))," ")</f>
        <v>#N/A</v>
      </c>
      <c r="I50" s="240"/>
      <c r="J50" s="11" t="str">
        <f>IF(AND($F50&lt;&gt;"OUI",I50&lt;&gt;""),IF(ISNA(VLOOKUP(TEXT($I50,0),LICENCIES!$A:$I,3,FALSE)),VLOOKUP(VALUE($I50),LICENCIES!$A:$I,3,FALSE),VLOOKUP(TEXT($I50,0),LICENCIES!$A:$I,3,FALSE))," ")</f>
        <v xml:space="preserve"> </v>
      </c>
      <c r="K50" s="11" t="str">
        <f>IF(AND($F50&lt;&gt;"OUI",I50&lt;&gt;""),IF(ISNA(VLOOKUP(TEXT($I50,0),LICENCIES!$A:$I,4,FALSE)),VLOOKUP(VALUE($I50),LICENCIES!$A:$I,4,FALSE),VLOOKUP(TEXT($I50,0),LICENCIES!$A:$I,4,FALSE))," ")</f>
        <v xml:space="preserve"> </v>
      </c>
      <c r="L50" s="11" t="str">
        <f>IF(AND($F50&lt;&gt;"OUI",I50&lt;&gt;""),IF(ISNA(VLOOKUP(TEXT($I50,0),LICENCIES!$A:$I,5,FALSE)),VLOOKUP(VALUE($I50),LICENCIES!$A:$I,5,FALSE),VLOOKUP(TEXT($I50,0),LICENCIES!$A:$I,5,FALSE))," ")</f>
        <v xml:space="preserve"> </v>
      </c>
      <c r="M50" s="11" t="str">
        <f>IF(AND($F50&lt;&gt;"OUI",I50&lt;&gt;""),IF(ISNA(VLOOKUP(TEXT($I50,0),LICENCIES!$A:$I,6,FALSE)),VLOOKUP(VALUE($I50),LICENCIES!$A:$I,6,FALSE),VLOOKUP(TEXT($I50,0),LICENCIES!$A:$I,6,FALSE))," ")</f>
        <v xml:space="preserve"> </v>
      </c>
      <c r="N50" s="11" t="str">
        <f>IF(AND($F50&lt;&gt;"OUI",I50&lt;&gt;""),IF(ISNA(VLOOKUP(TEXT($I50,0),LICENCIES!$A:$I,7,FALSE)),VLOOKUP(VALUE($I50),LICENCIES!$A:$I,7,FALSE),VLOOKUP(TEXT($I50,0),LICENCIES!$A:$I,7,FALSE))," ")</f>
        <v xml:space="preserve"> </v>
      </c>
      <c r="O50" s="11" t="str">
        <f>IF(AND($F50&lt;&gt;"OUI",I50&lt;&gt;""),IF(ISNA(VLOOKUP(TEXT($I50,0),LICENCIES!$A:$I,8,FALSE)),VLOOKUP(VALUE($I50),LICENCIES!$A:$I,8,FALSE),VLOOKUP(TEXT($I50,0),LICENCIES!$A:$I,8,FALSE))," ")</f>
        <v xml:space="preserve"> </v>
      </c>
      <c r="P50" s="11" t="str">
        <f>IF(AND($F50&lt;&gt;"OUI",I50&lt;&gt;""),IF(ISNA(VLOOKUP(TEXT($I50,0),LICENCIES!$A:$I,9,FALSE)),VLOOKUP(VALUE($I50),LICENCIES!$A:$I,9,FALSE),VLOOKUP(TEXT($I50,0),LICENCIES!$A:$I,9,FALSE))," ")</f>
        <v xml:space="preserve"> </v>
      </c>
      <c r="Q50" s="6">
        <f t="shared" si="3"/>
        <v>0</v>
      </c>
    </row>
    <row r="51" spans="1:17" ht="19.350000000000001" hidden="1" customHeight="1" x14ac:dyDescent="0.2">
      <c r="A51" s="171"/>
      <c r="B51" s="171">
        <f t="shared" si="4"/>
        <v>0</v>
      </c>
      <c r="C51" s="171">
        <f>COUNTIF($A$7:A51,A51)</f>
        <v>0</v>
      </c>
      <c r="D51" s="171">
        <f t="shared" si="5"/>
        <v>0</v>
      </c>
      <c r="E51" s="171"/>
      <c r="F51" s="171"/>
      <c r="G51" s="105" t="str">
        <f t="shared" si="6"/>
        <v/>
      </c>
      <c r="H51" s="11" t="e">
        <f>IF(F51&lt;&gt;"OUI",IF(ISNA(VLOOKUP(TEXT($I51,0),LICENCIES!$A:$I,2,FALSE)),VLOOKUP(VALUE($I51),LICENCIES!$A:$I,2,FALSE),VLOOKUP(TEXT($I51,0),LICENCIES!$A:$I,2,FALSE))," ")</f>
        <v>#N/A</v>
      </c>
      <c r="I51" s="240"/>
      <c r="J51" s="11" t="str">
        <f>IF(AND($F51&lt;&gt;"OUI",I51&lt;&gt;""),IF(ISNA(VLOOKUP(TEXT($I51,0),LICENCIES!$A:$I,3,FALSE)),VLOOKUP(VALUE($I51),LICENCIES!$A:$I,3,FALSE),VLOOKUP(TEXT($I51,0),LICENCIES!$A:$I,3,FALSE))," ")</f>
        <v xml:space="preserve"> </v>
      </c>
      <c r="K51" s="11" t="str">
        <f>IF(AND($F51&lt;&gt;"OUI",I51&lt;&gt;""),IF(ISNA(VLOOKUP(TEXT($I51,0),LICENCIES!$A:$I,4,FALSE)),VLOOKUP(VALUE($I51),LICENCIES!$A:$I,4,FALSE),VLOOKUP(TEXT($I51,0),LICENCIES!$A:$I,4,FALSE))," ")</f>
        <v xml:space="preserve"> </v>
      </c>
      <c r="L51" s="11" t="str">
        <f>IF(AND($F51&lt;&gt;"OUI",I51&lt;&gt;""),IF(ISNA(VLOOKUP(TEXT($I51,0),LICENCIES!$A:$I,5,FALSE)),VLOOKUP(VALUE($I51),LICENCIES!$A:$I,5,FALSE),VLOOKUP(TEXT($I51,0),LICENCIES!$A:$I,5,FALSE))," ")</f>
        <v xml:space="preserve"> </v>
      </c>
      <c r="M51" s="11" t="str">
        <f>IF(AND($F51&lt;&gt;"OUI",I51&lt;&gt;""),IF(ISNA(VLOOKUP(TEXT($I51,0),LICENCIES!$A:$I,6,FALSE)),VLOOKUP(VALUE($I51),LICENCIES!$A:$I,6,FALSE),VLOOKUP(TEXT($I51,0),LICENCIES!$A:$I,6,FALSE))," ")</f>
        <v xml:space="preserve"> </v>
      </c>
      <c r="N51" s="11" t="str">
        <f>IF(AND($F51&lt;&gt;"OUI",I51&lt;&gt;""),IF(ISNA(VLOOKUP(TEXT($I51,0),LICENCIES!$A:$I,7,FALSE)),VLOOKUP(VALUE($I51),LICENCIES!$A:$I,7,FALSE),VLOOKUP(TEXT($I51,0),LICENCIES!$A:$I,7,FALSE))," ")</f>
        <v xml:space="preserve"> </v>
      </c>
      <c r="O51" s="11" t="str">
        <f>IF(AND($F51&lt;&gt;"OUI",I51&lt;&gt;""),IF(ISNA(VLOOKUP(TEXT($I51,0),LICENCIES!$A:$I,8,FALSE)),VLOOKUP(VALUE($I51),LICENCIES!$A:$I,8,FALSE),VLOOKUP(TEXT($I51,0),LICENCIES!$A:$I,8,FALSE))," ")</f>
        <v xml:space="preserve"> </v>
      </c>
      <c r="P51" s="11" t="str">
        <f>IF(AND($F51&lt;&gt;"OUI",I51&lt;&gt;""),IF(ISNA(VLOOKUP(TEXT($I51,0),LICENCIES!$A:$I,9,FALSE)),VLOOKUP(VALUE($I51),LICENCIES!$A:$I,9,FALSE),VLOOKUP(TEXT($I51,0),LICENCIES!$A:$I,9,FALSE))," ")</f>
        <v xml:space="preserve"> </v>
      </c>
      <c r="Q51" s="6">
        <f t="shared" si="3"/>
        <v>0</v>
      </c>
    </row>
    <row r="52" spans="1:17" ht="19.350000000000001" hidden="1" customHeight="1" x14ac:dyDescent="0.2">
      <c r="A52" s="171"/>
      <c r="B52" s="171">
        <f t="shared" si="4"/>
        <v>0</v>
      </c>
      <c r="C52" s="171">
        <f>COUNTIF($A$7:A52,A52)</f>
        <v>0</v>
      </c>
      <c r="D52" s="171">
        <f t="shared" si="5"/>
        <v>0</v>
      </c>
      <c r="E52" s="171"/>
      <c r="F52" s="171"/>
      <c r="G52" s="105" t="str">
        <f t="shared" si="6"/>
        <v/>
      </c>
      <c r="H52" s="11" t="e">
        <f>IF(F52&lt;&gt;"OUI",IF(ISNA(VLOOKUP(TEXT($I52,0),LICENCIES!$A:$I,2,FALSE)),VLOOKUP(VALUE($I52),LICENCIES!$A:$I,2,FALSE),VLOOKUP(TEXT($I52,0),LICENCIES!$A:$I,2,FALSE))," ")</f>
        <v>#N/A</v>
      </c>
      <c r="I52" s="240"/>
      <c r="J52" s="11" t="str">
        <f>IF(AND($F52&lt;&gt;"OUI",I52&lt;&gt;""),IF(ISNA(VLOOKUP(TEXT($I52,0),LICENCIES!$A:$I,3,FALSE)),VLOOKUP(VALUE($I52),LICENCIES!$A:$I,3,FALSE),VLOOKUP(TEXT($I52,0),LICENCIES!$A:$I,3,FALSE))," ")</f>
        <v xml:space="preserve"> </v>
      </c>
      <c r="K52" s="11" t="str">
        <f>IF(AND($F52&lt;&gt;"OUI",I52&lt;&gt;""),IF(ISNA(VLOOKUP(TEXT($I52,0),LICENCIES!$A:$I,4,FALSE)),VLOOKUP(VALUE($I52),LICENCIES!$A:$I,4,FALSE),VLOOKUP(TEXT($I52,0),LICENCIES!$A:$I,4,FALSE))," ")</f>
        <v xml:space="preserve"> </v>
      </c>
      <c r="L52" s="11" t="str">
        <f>IF(AND($F52&lt;&gt;"OUI",I52&lt;&gt;""),IF(ISNA(VLOOKUP(TEXT($I52,0),LICENCIES!$A:$I,5,FALSE)),VLOOKUP(VALUE($I52),LICENCIES!$A:$I,5,FALSE),VLOOKUP(TEXT($I52,0),LICENCIES!$A:$I,5,FALSE))," ")</f>
        <v xml:space="preserve"> </v>
      </c>
      <c r="M52" s="11" t="str">
        <f>IF(AND($F52&lt;&gt;"OUI",I52&lt;&gt;""),IF(ISNA(VLOOKUP(TEXT($I52,0),LICENCIES!$A:$I,6,FALSE)),VLOOKUP(VALUE($I52),LICENCIES!$A:$I,6,FALSE),VLOOKUP(TEXT($I52,0),LICENCIES!$A:$I,6,FALSE))," ")</f>
        <v xml:space="preserve"> </v>
      </c>
      <c r="N52" s="11" t="str">
        <f>IF(AND($F52&lt;&gt;"OUI",I52&lt;&gt;""),IF(ISNA(VLOOKUP(TEXT($I52,0),LICENCIES!$A:$I,7,FALSE)),VLOOKUP(VALUE($I52),LICENCIES!$A:$I,7,FALSE),VLOOKUP(TEXT($I52,0),LICENCIES!$A:$I,7,FALSE))," ")</f>
        <v xml:space="preserve"> </v>
      </c>
      <c r="O52" s="11" t="str">
        <f>IF(AND($F52&lt;&gt;"OUI",I52&lt;&gt;""),IF(ISNA(VLOOKUP(TEXT($I52,0),LICENCIES!$A:$I,8,FALSE)),VLOOKUP(VALUE($I52),LICENCIES!$A:$I,8,FALSE),VLOOKUP(TEXT($I52,0),LICENCIES!$A:$I,8,FALSE))," ")</f>
        <v xml:space="preserve"> </v>
      </c>
      <c r="P52" s="11" t="str">
        <f>IF(AND($F52&lt;&gt;"OUI",I52&lt;&gt;""),IF(ISNA(VLOOKUP(TEXT($I52,0),LICENCIES!$A:$I,9,FALSE)),VLOOKUP(VALUE($I52),LICENCIES!$A:$I,9,FALSE),VLOOKUP(TEXT($I52,0),LICENCIES!$A:$I,9,FALSE))," ")</f>
        <v xml:space="preserve"> </v>
      </c>
      <c r="Q52" s="6">
        <f t="shared" si="3"/>
        <v>0</v>
      </c>
    </row>
    <row r="53" spans="1:17" ht="19.350000000000001" hidden="1" customHeight="1" x14ac:dyDescent="0.2">
      <c r="A53" s="171"/>
      <c r="B53" s="171">
        <f t="shared" si="4"/>
        <v>0</v>
      </c>
      <c r="C53" s="171">
        <f>COUNTIF($A$7:A53,A53)</f>
        <v>0</v>
      </c>
      <c r="D53" s="171">
        <f t="shared" si="5"/>
        <v>0</v>
      </c>
      <c r="E53" s="171"/>
      <c r="F53" s="171"/>
      <c r="G53" s="105" t="str">
        <f t="shared" si="6"/>
        <v/>
      </c>
      <c r="H53" s="11" t="e">
        <f>IF(F53&lt;&gt;"OUI",IF(ISNA(VLOOKUP(TEXT($I53,0),LICENCIES!$A:$I,2,FALSE)),VLOOKUP(VALUE($I53),LICENCIES!$A:$I,2,FALSE),VLOOKUP(TEXT($I53,0),LICENCIES!$A:$I,2,FALSE))," ")</f>
        <v>#N/A</v>
      </c>
      <c r="I53" s="240"/>
      <c r="J53" s="11" t="str">
        <f>IF(AND($F53&lt;&gt;"OUI",I53&lt;&gt;""),IF(ISNA(VLOOKUP(TEXT($I53,0),LICENCIES!$A:$I,3,FALSE)),VLOOKUP(VALUE($I53),LICENCIES!$A:$I,3,FALSE),VLOOKUP(TEXT($I53,0),LICENCIES!$A:$I,3,FALSE))," ")</f>
        <v xml:space="preserve"> </v>
      </c>
      <c r="K53" s="11" t="str">
        <f>IF(AND($F53&lt;&gt;"OUI",I53&lt;&gt;""),IF(ISNA(VLOOKUP(TEXT($I53,0),LICENCIES!$A:$I,4,FALSE)),VLOOKUP(VALUE($I53),LICENCIES!$A:$I,4,FALSE),VLOOKUP(TEXT($I53,0),LICENCIES!$A:$I,4,FALSE))," ")</f>
        <v xml:space="preserve"> </v>
      </c>
      <c r="L53" s="11" t="str">
        <f>IF(AND($F53&lt;&gt;"OUI",I53&lt;&gt;""),IF(ISNA(VLOOKUP(TEXT($I53,0),LICENCIES!$A:$I,5,FALSE)),VLOOKUP(VALUE($I53),LICENCIES!$A:$I,5,FALSE),VLOOKUP(TEXT($I53,0),LICENCIES!$A:$I,5,FALSE))," ")</f>
        <v xml:space="preserve"> </v>
      </c>
      <c r="M53" s="11" t="str">
        <f>IF(AND($F53&lt;&gt;"OUI",I53&lt;&gt;""),IF(ISNA(VLOOKUP(TEXT($I53,0),LICENCIES!$A:$I,6,FALSE)),VLOOKUP(VALUE($I53),LICENCIES!$A:$I,6,FALSE),VLOOKUP(TEXT($I53,0),LICENCIES!$A:$I,6,FALSE))," ")</f>
        <v xml:space="preserve"> </v>
      </c>
      <c r="N53" s="11" t="str">
        <f>IF(AND($F53&lt;&gt;"OUI",I53&lt;&gt;""),IF(ISNA(VLOOKUP(TEXT($I53,0),LICENCIES!$A:$I,7,FALSE)),VLOOKUP(VALUE($I53),LICENCIES!$A:$I,7,FALSE),VLOOKUP(TEXT($I53,0),LICENCIES!$A:$I,7,FALSE))," ")</f>
        <v xml:space="preserve"> </v>
      </c>
      <c r="O53" s="11" t="str">
        <f>IF(AND($F53&lt;&gt;"OUI",I53&lt;&gt;""),IF(ISNA(VLOOKUP(TEXT($I53,0),LICENCIES!$A:$I,8,FALSE)),VLOOKUP(VALUE($I53),LICENCIES!$A:$I,8,FALSE),VLOOKUP(TEXT($I53,0),LICENCIES!$A:$I,8,FALSE))," ")</f>
        <v xml:space="preserve"> </v>
      </c>
      <c r="P53" s="11" t="str">
        <f>IF(AND($F53&lt;&gt;"OUI",I53&lt;&gt;""),IF(ISNA(VLOOKUP(TEXT($I53,0),LICENCIES!$A:$I,9,FALSE)),VLOOKUP(VALUE($I53),LICENCIES!$A:$I,9,FALSE),VLOOKUP(TEXT($I53,0),LICENCIES!$A:$I,9,FALSE))," ")</f>
        <v xml:space="preserve"> </v>
      </c>
      <c r="Q53" s="6">
        <f t="shared" si="3"/>
        <v>0</v>
      </c>
    </row>
    <row r="54" spans="1:17" ht="19.350000000000001" hidden="1" customHeight="1" x14ac:dyDescent="0.2">
      <c r="A54" s="171"/>
      <c r="B54" s="171">
        <f t="shared" si="4"/>
        <v>0</v>
      </c>
      <c r="C54" s="171">
        <f>COUNTIF($A$7:A54,A54)</f>
        <v>0</v>
      </c>
      <c r="D54" s="171">
        <f t="shared" si="5"/>
        <v>0</v>
      </c>
      <c r="E54" s="171"/>
      <c r="F54" s="171"/>
      <c r="G54" s="105" t="str">
        <f t="shared" si="6"/>
        <v/>
      </c>
      <c r="H54" s="11" t="e">
        <f>IF(F54&lt;&gt;"OUI",IF(ISNA(VLOOKUP(TEXT($I54,0),LICENCIES!$A:$I,2,FALSE)),VLOOKUP(VALUE($I54),LICENCIES!$A:$I,2,FALSE),VLOOKUP(TEXT($I54,0),LICENCIES!$A:$I,2,FALSE))," ")</f>
        <v>#N/A</v>
      </c>
      <c r="I54" s="240"/>
      <c r="J54" s="11" t="str">
        <f>IF(AND($F54&lt;&gt;"OUI",I54&lt;&gt;""),IF(ISNA(VLOOKUP(TEXT($I54,0),LICENCIES!$A:$I,3,FALSE)),VLOOKUP(VALUE($I54),LICENCIES!$A:$I,3,FALSE),VLOOKUP(TEXT($I54,0),LICENCIES!$A:$I,3,FALSE))," ")</f>
        <v xml:space="preserve"> </v>
      </c>
      <c r="K54" s="11" t="str">
        <f>IF(AND($F54&lt;&gt;"OUI",I54&lt;&gt;""),IF(ISNA(VLOOKUP(TEXT($I54,0),LICENCIES!$A:$I,4,FALSE)),VLOOKUP(VALUE($I54),LICENCIES!$A:$I,4,FALSE),VLOOKUP(TEXT($I54,0),LICENCIES!$A:$I,4,FALSE))," ")</f>
        <v xml:space="preserve"> </v>
      </c>
      <c r="L54" s="11" t="str">
        <f>IF(AND($F54&lt;&gt;"OUI",I54&lt;&gt;""),IF(ISNA(VLOOKUP(TEXT($I54,0),LICENCIES!$A:$I,5,FALSE)),VLOOKUP(VALUE($I54),LICENCIES!$A:$I,5,FALSE),VLOOKUP(TEXT($I54,0),LICENCIES!$A:$I,5,FALSE))," ")</f>
        <v xml:space="preserve"> </v>
      </c>
      <c r="M54" s="11" t="str">
        <f>IF(AND($F54&lt;&gt;"OUI",I54&lt;&gt;""),IF(ISNA(VLOOKUP(TEXT($I54,0),LICENCIES!$A:$I,6,FALSE)),VLOOKUP(VALUE($I54),LICENCIES!$A:$I,6,FALSE),VLOOKUP(TEXT($I54,0),LICENCIES!$A:$I,6,FALSE))," ")</f>
        <v xml:space="preserve"> </v>
      </c>
      <c r="N54" s="11" t="str">
        <f>IF(AND($F54&lt;&gt;"OUI",I54&lt;&gt;""),IF(ISNA(VLOOKUP(TEXT($I54,0),LICENCIES!$A:$I,7,FALSE)),VLOOKUP(VALUE($I54),LICENCIES!$A:$I,7,FALSE),VLOOKUP(TEXT($I54,0),LICENCIES!$A:$I,7,FALSE))," ")</f>
        <v xml:space="preserve"> </v>
      </c>
      <c r="O54" s="11" t="str">
        <f>IF(AND($F54&lt;&gt;"OUI",I54&lt;&gt;""),IF(ISNA(VLOOKUP(TEXT($I54,0),LICENCIES!$A:$I,8,FALSE)),VLOOKUP(VALUE($I54),LICENCIES!$A:$I,8,FALSE),VLOOKUP(TEXT($I54,0),LICENCIES!$A:$I,8,FALSE))," ")</f>
        <v xml:space="preserve"> </v>
      </c>
      <c r="P54" s="11" t="str">
        <f>IF(AND($F54&lt;&gt;"OUI",I54&lt;&gt;""),IF(ISNA(VLOOKUP(TEXT($I54,0),LICENCIES!$A:$I,9,FALSE)),VLOOKUP(VALUE($I54),LICENCIES!$A:$I,9,FALSE),VLOOKUP(TEXT($I54,0),LICENCIES!$A:$I,9,FALSE))," ")</f>
        <v xml:space="preserve"> </v>
      </c>
      <c r="Q54" s="6">
        <f t="shared" si="3"/>
        <v>0</v>
      </c>
    </row>
    <row r="55" spans="1:17" ht="19.350000000000001" hidden="1" customHeight="1" x14ac:dyDescent="0.2">
      <c r="A55" s="171"/>
      <c r="B55" s="171">
        <f t="shared" si="4"/>
        <v>0</v>
      </c>
      <c r="C55" s="171">
        <f>COUNTIF($A$7:A55,A55)</f>
        <v>0</v>
      </c>
      <c r="D55" s="171">
        <f t="shared" si="5"/>
        <v>0</v>
      </c>
      <c r="E55" s="171"/>
      <c r="F55" s="171"/>
      <c r="G55" s="105" t="str">
        <f t="shared" si="6"/>
        <v/>
      </c>
      <c r="H55" s="11" t="e">
        <f>IF(F55&lt;&gt;"OUI",IF(ISNA(VLOOKUP(TEXT($I55,0),LICENCIES!$A:$I,2,FALSE)),VLOOKUP(VALUE($I55),LICENCIES!$A:$I,2,FALSE),VLOOKUP(TEXT($I55,0),LICENCIES!$A:$I,2,FALSE))," ")</f>
        <v>#N/A</v>
      </c>
      <c r="I55" s="240"/>
      <c r="J55" s="11" t="str">
        <f>IF(AND($F55&lt;&gt;"OUI",I55&lt;&gt;""),IF(ISNA(VLOOKUP(TEXT($I55,0),LICENCIES!$A:$I,3,FALSE)),VLOOKUP(VALUE($I55),LICENCIES!$A:$I,3,FALSE),VLOOKUP(TEXT($I55,0),LICENCIES!$A:$I,3,FALSE))," ")</f>
        <v xml:space="preserve"> </v>
      </c>
      <c r="K55" s="11" t="str">
        <f>IF(AND($F55&lt;&gt;"OUI",I55&lt;&gt;""),IF(ISNA(VLOOKUP(TEXT($I55,0),LICENCIES!$A:$I,4,FALSE)),VLOOKUP(VALUE($I55),LICENCIES!$A:$I,4,FALSE),VLOOKUP(TEXT($I55,0),LICENCIES!$A:$I,4,FALSE))," ")</f>
        <v xml:space="preserve"> </v>
      </c>
      <c r="L55" s="11" t="str">
        <f>IF(AND($F55&lt;&gt;"OUI",I55&lt;&gt;""),IF(ISNA(VLOOKUP(TEXT($I55,0),LICENCIES!$A:$I,5,FALSE)),VLOOKUP(VALUE($I55),LICENCIES!$A:$I,5,FALSE),VLOOKUP(TEXT($I55,0),LICENCIES!$A:$I,5,FALSE))," ")</f>
        <v xml:space="preserve"> </v>
      </c>
      <c r="M55" s="11" t="str">
        <f>IF(AND($F55&lt;&gt;"OUI",I55&lt;&gt;""),IF(ISNA(VLOOKUP(TEXT($I55,0),LICENCIES!$A:$I,6,FALSE)),VLOOKUP(VALUE($I55),LICENCIES!$A:$I,6,FALSE),VLOOKUP(TEXT($I55,0),LICENCIES!$A:$I,6,FALSE))," ")</f>
        <v xml:space="preserve"> </v>
      </c>
      <c r="N55" s="11" t="str">
        <f>IF(AND($F55&lt;&gt;"OUI",I55&lt;&gt;""),IF(ISNA(VLOOKUP(TEXT($I55,0),LICENCIES!$A:$I,7,FALSE)),VLOOKUP(VALUE($I55),LICENCIES!$A:$I,7,FALSE),VLOOKUP(TEXT($I55,0),LICENCIES!$A:$I,7,FALSE))," ")</f>
        <v xml:space="preserve"> </v>
      </c>
      <c r="O55" s="11" t="str">
        <f>IF(AND($F55&lt;&gt;"OUI",I55&lt;&gt;""),IF(ISNA(VLOOKUP(TEXT($I55,0),LICENCIES!$A:$I,8,FALSE)),VLOOKUP(VALUE($I55),LICENCIES!$A:$I,8,FALSE),VLOOKUP(TEXT($I55,0),LICENCIES!$A:$I,8,FALSE))," ")</f>
        <v xml:space="preserve"> </v>
      </c>
      <c r="P55" s="11" t="str">
        <f>IF(AND($F55&lt;&gt;"OUI",I55&lt;&gt;""),IF(ISNA(VLOOKUP(TEXT($I55,0),LICENCIES!$A:$I,9,FALSE)),VLOOKUP(VALUE($I55),LICENCIES!$A:$I,9,FALSE),VLOOKUP(TEXT($I55,0),LICENCIES!$A:$I,9,FALSE))," ")</f>
        <v xml:space="preserve"> </v>
      </c>
      <c r="Q55" s="6">
        <f t="shared" si="3"/>
        <v>0</v>
      </c>
    </row>
    <row r="56" spans="1:17" ht="19.350000000000001" hidden="1" customHeight="1" x14ac:dyDescent="0.2">
      <c r="A56" s="171"/>
      <c r="B56" s="171">
        <f t="shared" si="4"/>
        <v>0</v>
      </c>
      <c r="C56" s="171">
        <f>COUNTIF($A$7:A56,A56)</f>
        <v>0</v>
      </c>
      <c r="D56" s="171">
        <f t="shared" si="5"/>
        <v>0</v>
      </c>
      <c r="E56" s="171"/>
      <c r="F56" s="171"/>
      <c r="G56" s="105" t="str">
        <f t="shared" si="6"/>
        <v/>
      </c>
      <c r="H56" s="11" t="e">
        <f>IF(F56&lt;&gt;"OUI",IF(ISNA(VLOOKUP(TEXT($I56,0),LICENCIES!$A:$I,2,FALSE)),VLOOKUP(VALUE($I56),LICENCIES!$A:$I,2,FALSE),VLOOKUP(TEXT($I56,0),LICENCIES!$A:$I,2,FALSE))," ")</f>
        <v>#N/A</v>
      </c>
      <c r="I56" s="240"/>
      <c r="J56" s="11" t="str">
        <f>IF(AND($F56&lt;&gt;"OUI",I56&lt;&gt;""),IF(ISNA(VLOOKUP(TEXT($I56,0),LICENCIES!$A:$I,3,FALSE)),VLOOKUP(VALUE($I56),LICENCIES!$A:$I,3,FALSE),VLOOKUP(TEXT($I56,0),LICENCIES!$A:$I,3,FALSE))," ")</f>
        <v xml:space="preserve"> </v>
      </c>
      <c r="K56" s="11" t="str">
        <f>IF(AND($F56&lt;&gt;"OUI",I56&lt;&gt;""),IF(ISNA(VLOOKUP(TEXT($I56,0),LICENCIES!$A:$I,4,FALSE)),VLOOKUP(VALUE($I56),LICENCIES!$A:$I,4,FALSE),VLOOKUP(TEXT($I56,0),LICENCIES!$A:$I,4,FALSE))," ")</f>
        <v xml:space="preserve"> </v>
      </c>
      <c r="L56" s="11" t="str">
        <f>IF(AND($F56&lt;&gt;"OUI",I56&lt;&gt;""),IF(ISNA(VLOOKUP(TEXT($I56,0),LICENCIES!$A:$I,5,FALSE)),VLOOKUP(VALUE($I56),LICENCIES!$A:$I,5,FALSE),VLOOKUP(TEXT($I56,0),LICENCIES!$A:$I,5,FALSE))," ")</f>
        <v xml:space="preserve"> </v>
      </c>
      <c r="M56" s="11" t="str">
        <f>IF(AND($F56&lt;&gt;"OUI",I56&lt;&gt;""),IF(ISNA(VLOOKUP(TEXT($I56,0),LICENCIES!$A:$I,6,FALSE)),VLOOKUP(VALUE($I56),LICENCIES!$A:$I,6,FALSE),VLOOKUP(TEXT($I56,0),LICENCIES!$A:$I,6,FALSE))," ")</f>
        <v xml:space="preserve"> </v>
      </c>
      <c r="N56" s="11" t="str">
        <f>IF(AND($F56&lt;&gt;"OUI",I56&lt;&gt;""),IF(ISNA(VLOOKUP(TEXT($I56,0),LICENCIES!$A:$I,7,FALSE)),VLOOKUP(VALUE($I56),LICENCIES!$A:$I,7,FALSE),VLOOKUP(TEXT($I56,0),LICENCIES!$A:$I,7,FALSE))," ")</f>
        <v xml:space="preserve"> </v>
      </c>
      <c r="O56" s="11" t="str">
        <f>IF(AND($F56&lt;&gt;"OUI",I56&lt;&gt;""),IF(ISNA(VLOOKUP(TEXT($I56,0),LICENCIES!$A:$I,8,FALSE)),VLOOKUP(VALUE($I56),LICENCIES!$A:$I,8,FALSE),VLOOKUP(TEXT($I56,0),LICENCIES!$A:$I,8,FALSE))," ")</f>
        <v xml:space="preserve"> </v>
      </c>
      <c r="P56" s="11" t="str">
        <f>IF(AND($F56&lt;&gt;"OUI",I56&lt;&gt;""),IF(ISNA(VLOOKUP(TEXT($I56,0),LICENCIES!$A:$I,9,FALSE)),VLOOKUP(VALUE($I56),LICENCIES!$A:$I,9,FALSE),VLOOKUP(TEXT($I56,0),LICENCIES!$A:$I,9,FALSE))," ")</f>
        <v xml:space="preserve"> </v>
      </c>
      <c r="Q56" s="6">
        <f t="shared" si="3"/>
        <v>0</v>
      </c>
    </row>
    <row r="57" spans="1:17" ht="19.350000000000001" hidden="1" customHeight="1" x14ac:dyDescent="0.2">
      <c r="A57" s="171"/>
      <c r="B57" s="171">
        <f t="shared" si="4"/>
        <v>0</v>
      </c>
      <c r="C57" s="171">
        <f>COUNTIF($A$7:A57,A57)</f>
        <v>0</v>
      </c>
      <c r="D57" s="171">
        <f t="shared" si="5"/>
        <v>0</v>
      </c>
      <c r="E57" s="171"/>
      <c r="F57" s="171"/>
      <c r="G57" s="105" t="str">
        <f t="shared" si="6"/>
        <v/>
      </c>
      <c r="H57" s="11" t="e">
        <f>IF(F57&lt;&gt;"OUI",IF(ISNA(VLOOKUP(TEXT($I57,0),LICENCIES!$A:$I,2,FALSE)),VLOOKUP(VALUE($I57),LICENCIES!$A:$I,2,FALSE),VLOOKUP(TEXT($I57,0),LICENCIES!$A:$I,2,FALSE))," ")</f>
        <v>#N/A</v>
      </c>
      <c r="I57" s="240"/>
      <c r="J57" s="11" t="str">
        <f>IF(AND($F57&lt;&gt;"OUI",I57&lt;&gt;""),IF(ISNA(VLOOKUP(TEXT($I57,0),LICENCIES!$A:$I,3,FALSE)),VLOOKUP(VALUE($I57),LICENCIES!$A:$I,3,FALSE),VLOOKUP(TEXT($I57,0),LICENCIES!$A:$I,3,FALSE))," ")</f>
        <v xml:space="preserve"> </v>
      </c>
      <c r="K57" s="11" t="str">
        <f>IF(AND($F57&lt;&gt;"OUI",I57&lt;&gt;""),IF(ISNA(VLOOKUP(TEXT($I57,0),LICENCIES!$A:$I,4,FALSE)),VLOOKUP(VALUE($I57),LICENCIES!$A:$I,4,FALSE),VLOOKUP(TEXT($I57,0),LICENCIES!$A:$I,4,FALSE))," ")</f>
        <v xml:space="preserve"> </v>
      </c>
      <c r="L57" s="11" t="str">
        <f>IF(AND($F57&lt;&gt;"OUI",I57&lt;&gt;""),IF(ISNA(VLOOKUP(TEXT($I57,0),LICENCIES!$A:$I,5,FALSE)),VLOOKUP(VALUE($I57),LICENCIES!$A:$I,5,FALSE),VLOOKUP(TEXT($I57,0),LICENCIES!$A:$I,5,FALSE))," ")</f>
        <v xml:space="preserve"> </v>
      </c>
      <c r="M57" s="11" t="str">
        <f>IF(AND($F57&lt;&gt;"OUI",I57&lt;&gt;""),IF(ISNA(VLOOKUP(TEXT($I57,0),LICENCIES!$A:$I,6,FALSE)),VLOOKUP(VALUE($I57),LICENCIES!$A:$I,6,FALSE),VLOOKUP(TEXT($I57,0),LICENCIES!$A:$I,6,FALSE))," ")</f>
        <v xml:space="preserve"> </v>
      </c>
      <c r="N57" s="11" t="str">
        <f>IF(AND($F57&lt;&gt;"OUI",I57&lt;&gt;""),IF(ISNA(VLOOKUP(TEXT($I57,0),LICENCIES!$A:$I,7,FALSE)),VLOOKUP(VALUE($I57),LICENCIES!$A:$I,7,FALSE),VLOOKUP(TEXT($I57,0),LICENCIES!$A:$I,7,FALSE))," ")</f>
        <v xml:space="preserve"> </v>
      </c>
      <c r="O57" s="11" t="str">
        <f>IF(AND($F57&lt;&gt;"OUI",I57&lt;&gt;""),IF(ISNA(VLOOKUP(TEXT($I57,0),LICENCIES!$A:$I,8,FALSE)),VLOOKUP(VALUE($I57),LICENCIES!$A:$I,8,FALSE),VLOOKUP(TEXT($I57,0),LICENCIES!$A:$I,8,FALSE))," ")</f>
        <v xml:space="preserve"> </v>
      </c>
      <c r="P57" s="11" t="str">
        <f>IF(AND($F57&lt;&gt;"OUI",I57&lt;&gt;""),IF(ISNA(VLOOKUP(TEXT($I57,0),LICENCIES!$A:$I,9,FALSE)),VLOOKUP(VALUE($I57),LICENCIES!$A:$I,9,FALSE),VLOOKUP(TEXT($I57,0),LICENCIES!$A:$I,9,FALSE))," ")</f>
        <v xml:space="preserve"> </v>
      </c>
      <c r="Q57" s="6">
        <f t="shared" si="3"/>
        <v>0</v>
      </c>
    </row>
    <row r="58" spans="1:17" ht="19.350000000000001" hidden="1" customHeight="1" x14ac:dyDescent="0.2">
      <c r="A58" s="171"/>
      <c r="B58" s="171">
        <f t="shared" si="4"/>
        <v>0</v>
      </c>
      <c r="C58" s="171">
        <f>COUNTIF($A$7:A58,A58)</f>
        <v>0</v>
      </c>
      <c r="D58" s="171">
        <f t="shared" si="5"/>
        <v>0</v>
      </c>
      <c r="E58" s="171"/>
      <c r="F58" s="171"/>
      <c r="G58" s="105" t="str">
        <f t="shared" si="6"/>
        <v/>
      </c>
      <c r="H58" s="11" t="e">
        <f>IF(F58&lt;&gt;"OUI",IF(ISNA(VLOOKUP(TEXT($I58,0),LICENCIES!$A:$I,2,FALSE)),VLOOKUP(VALUE($I58),LICENCIES!$A:$I,2,FALSE),VLOOKUP(TEXT($I58,0),LICENCIES!$A:$I,2,FALSE))," ")</f>
        <v>#N/A</v>
      </c>
      <c r="I58" s="240"/>
      <c r="J58" s="11" t="str">
        <f>IF(AND($F58&lt;&gt;"OUI",I58&lt;&gt;""),IF(ISNA(VLOOKUP(TEXT($I58,0),LICENCIES!$A:$I,3,FALSE)),VLOOKUP(VALUE($I58),LICENCIES!$A:$I,3,FALSE),VLOOKUP(TEXT($I58,0),LICENCIES!$A:$I,3,FALSE))," ")</f>
        <v xml:space="preserve"> </v>
      </c>
      <c r="K58" s="11" t="str">
        <f>IF(AND($F58&lt;&gt;"OUI",I58&lt;&gt;""),IF(ISNA(VLOOKUP(TEXT($I58,0),LICENCIES!$A:$I,4,FALSE)),VLOOKUP(VALUE($I58),LICENCIES!$A:$I,4,FALSE),VLOOKUP(TEXT($I58,0),LICENCIES!$A:$I,4,FALSE))," ")</f>
        <v xml:space="preserve"> </v>
      </c>
      <c r="L58" s="11" t="str">
        <f>IF(AND($F58&lt;&gt;"OUI",I58&lt;&gt;""),IF(ISNA(VLOOKUP(TEXT($I58,0),LICENCIES!$A:$I,5,FALSE)),VLOOKUP(VALUE($I58),LICENCIES!$A:$I,5,FALSE),VLOOKUP(TEXT($I58,0),LICENCIES!$A:$I,5,FALSE))," ")</f>
        <v xml:space="preserve"> </v>
      </c>
      <c r="M58" s="11" t="str">
        <f>IF(AND($F58&lt;&gt;"OUI",I58&lt;&gt;""),IF(ISNA(VLOOKUP(TEXT($I58,0),LICENCIES!$A:$I,6,FALSE)),VLOOKUP(VALUE($I58),LICENCIES!$A:$I,6,FALSE),VLOOKUP(TEXT($I58,0),LICENCIES!$A:$I,6,FALSE))," ")</f>
        <v xml:space="preserve"> </v>
      </c>
      <c r="N58" s="11" t="str">
        <f>IF(AND($F58&lt;&gt;"OUI",I58&lt;&gt;""),IF(ISNA(VLOOKUP(TEXT($I58,0),LICENCIES!$A:$I,7,FALSE)),VLOOKUP(VALUE($I58),LICENCIES!$A:$I,7,FALSE),VLOOKUP(TEXT($I58,0),LICENCIES!$A:$I,7,FALSE))," ")</f>
        <v xml:space="preserve"> </v>
      </c>
      <c r="O58" s="11" t="str">
        <f>IF(AND($F58&lt;&gt;"OUI",I58&lt;&gt;""),IF(ISNA(VLOOKUP(TEXT($I58,0),LICENCIES!$A:$I,8,FALSE)),VLOOKUP(VALUE($I58),LICENCIES!$A:$I,8,FALSE),VLOOKUP(TEXT($I58,0),LICENCIES!$A:$I,8,FALSE))," ")</f>
        <v xml:space="preserve"> </v>
      </c>
      <c r="P58" s="11" t="str">
        <f>IF(AND($F58&lt;&gt;"OUI",I58&lt;&gt;""),IF(ISNA(VLOOKUP(TEXT($I58,0),LICENCIES!$A:$I,9,FALSE)),VLOOKUP(VALUE($I58),LICENCIES!$A:$I,9,FALSE),VLOOKUP(TEXT($I58,0),LICENCIES!$A:$I,9,FALSE))," ")</f>
        <v xml:space="preserve"> </v>
      </c>
      <c r="Q58" s="6">
        <f t="shared" si="3"/>
        <v>0</v>
      </c>
    </row>
    <row r="59" spans="1:17" ht="19.350000000000001" hidden="1" customHeight="1" x14ac:dyDescent="0.2">
      <c r="A59" s="171"/>
      <c r="B59" s="171">
        <f t="shared" si="4"/>
        <v>0</v>
      </c>
      <c r="C59" s="171">
        <f>COUNTIF($A$7:A59,A59)</f>
        <v>0</v>
      </c>
      <c r="D59" s="171">
        <f t="shared" si="5"/>
        <v>0</v>
      </c>
      <c r="E59" s="171"/>
      <c r="F59" s="171"/>
      <c r="G59" s="105" t="str">
        <f t="shared" si="6"/>
        <v/>
      </c>
      <c r="H59" s="11" t="e">
        <f>IF(F59&lt;&gt;"OUI",IF(ISNA(VLOOKUP(TEXT($I59,0),LICENCIES!$A:$I,2,FALSE)),VLOOKUP(VALUE($I59),LICENCIES!$A:$I,2,FALSE),VLOOKUP(TEXT($I59,0),LICENCIES!$A:$I,2,FALSE))," ")</f>
        <v>#N/A</v>
      </c>
      <c r="I59" s="240"/>
      <c r="J59" s="11" t="str">
        <f>IF(AND($F59&lt;&gt;"OUI",I59&lt;&gt;""),IF(ISNA(VLOOKUP(TEXT($I59,0),LICENCIES!$A:$I,3,FALSE)),VLOOKUP(VALUE($I59),LICENCIES!$A:$I,3,FALSE),VLOOKUP(TEXT($I59,0),LICENCIES!$A:$I,3,FALSE))," ")</f>
        <v xml:space="preserve"> </v>
      </c>
      <c r="K59" s="11" t="str">
        <f>IF(AND($F59&lt;&gt;"OUI",I59&lt;&gt;""),IF(ISNA(VLOOKUP(TEXT($I59,0),LICENCIES!$A:$I,4,FALSE)),VLOOKUP(VALUE($I59),LICENCIES!$A:$I,4,FALSE),VLOOKUP(TEXT($I59,0),LICENCIES!$A:$I,4,FALSE))," ")</f>
        <v xml:space="preserve"> </v>
      </c>
      <c r="L59" s="11" t="str">
        <f>IF(AND($F59&lt;&gt;"OUI",I59&lt;&gt;""),IF(ISNA(VLOOKUP(TEXT($I59,0),LICENCIES!$A:$I,5,FALSE)),VLOOKUP(VALUE($I59),LICENCIES!$A:$I,5,FALSE),VLOOKUP(TEXT($I59,0),LICENCIES!$A:$I,5,FALSE))," ")</f>
        <v xml:space="preserve"> </v>
      </c>
      <c r="M59" s="11" t="str">
        <f>IF(AND($F59&lt;&gt;"OUI",I59&lt;&gt;""),IF(ISNA(VLOOKUP(TEXT($I59,0),LICENCIES!$A:$I,6,FALSE)),VLOOKUP(VALUE($I59),LICENCIES!$A:$I,6,FALSE),VLOOKUP(TEXT($I59,0),LICENCIES!$A:$I,6,FALSE))," ")</f>
        <v xml:space="preserve"> </v>
      </c>
      <c r="N59" s="11" t="str">
        <f>IF(AND($F59&lt;&gt;"OUI",I59&lt;&gt;""),IF(ISNA(VLOOKUP(TEXT($I59,0),LICENCIES!$A:$I,7,FALSE)),VLOOKUP(VALUE($I59),LICENCIES!$A:$I,7,FALSE),VLOOKUP(TEXT($I59,0),LICENCIES!$A:$I,7,FALSE))," ")</f>
        <v xml:space="preserve"> </v>
      </c>
      <c r="O59" s="11" t="str">
        <f>IF(AND($F59&lt;&gt;"OUI",I59&lt;&gt;""),IF(ISNA(VLOOKUP(TEXT($I59,0),LICENCIES!$A:$I,8,FALSE)),VLOOKUP(VALUE($I59),LICENCIES!$A:$I,8,FALSE),VLOOKUP(TEXT($I59,0),LICENCIES!$A:$I,8,FALSE))," ")</f>
        <v xml:space="preserve"> </v>
      </c>
      <c r="P59" s="11" t="str">
        <f>IF(AND($F59&lt;&gt;"OUI",I59&lt;&gt;""),IF(ISNA(VLOOKUP(TEXT($I59,0),LICENCIES!$A:$I,9,FALSE)),VLOOKUP(VALUE($I59),LICENCIES!$A:$I,9,FALSE),VLOOKUP(TEXT($I59,0),LICENCIES!$A:$I,9,FALSE))," ")</f>
        <v xml:space="preserve"> </v>
      </c>
      <c r="Q59" s="6">
        <f t="shared" si="3"/>
        <v>0</v>
      </c>
    </row>
    <row r="60" spans="1:17" ht="19.350000000000001" hidden="1" customHeight="1" x14ac:dyDescent="0.2">
      <c r="A60" s="171"/>
      <c r="B60" s="171">
        <f t="shared" si="4"/>
        <v>0</v>
      </c>
      <c r="C60" s="171">
        <f>COUNTIF($A$7:A60,A60)</f>
        <v>0</v>
      </c>
      <c r="D60" s="171">
        <f t="shared" si="5"/>
        <v>0</v>
      </c>
      <c r="E60" s="171"/>
      <c r="F60" s="171"/>
      <c r="G60" s="105" t="str">
        <f t="shared" si="6"/>
        <v/>
      </c>
      <c r="H60" s="11" t="e">
        <f>IF(F60&lt;&gt;"OUI",IF(ISNA(VLOOKUP(TEXT($I60,0),LICENCIES!$A:$I,2,FALSE)),VLOOKUP(VALUE($I60),LICENCIES!$A:$I,2,FALSE),VLOOKUP(TEXT($I60,0),LICENCIES!$A:$I,2,FALSE))," ")</f>
        <v>#N/A</v>
      </c>
      <c r="I60" s="240"/>
      <c r="J60" s="11" t="str">
        <f>IF(AND($F60&lt;&gt;"OUI",I60&lt;&gt;""),IF(ISNA(VLOOKUP(TEXT($I60,0),LICENCIES!$A:$I,3,FALSE)),VLOOKUP(VALUE($I60),LICENCIES!$A:$I,3,FALSE),VLOOKUP(TEXT($I60,0),LICENCIES!$A:$I,3,FALSE))," ")</f>
        <v xml:space="preserve"> </v>
      </c>
      <c r="K60" s="11" t="str">
        <f>IF(AND($F60&lt;&gt;"OUI",I60&lt;&gt;""),IF(ISNA(VLOOKUP(TEXT($I60,0),LICENCIES!$A:$I,4,FALSE)),VLOOKUP(VALUE($I60),LICENCIES!$A:$I,4,FALSE),VLOOKUP(TEXT($I60,0),LICENCIES!$A:$I,4,FALSE))," ")</f>
        <v xml:space="preserve"> </v>
      </c>
      <c r="L60" s="11" t="str">
        <f>IF(AND($F60&lt;&gt;"OUI",I60&lt;&gt;""),IF(ISNA(VLOOKUP(TEXT($I60,0),LICENCIES!$A:$I,5,FALSE)),VLOOKUP(VALUE($I60),LICENCIES!$A:$I,5,FALSE),VLOOKUP(TEXT($I60,0),LICENCIES!$A:$I,5,FALSE))," ")</f>
        <v xml:space="preserve"> </v>
      </c>
      <c r="M60" s="11" t="str">
        <f>IF(AND($F60&lt;&gt;"OUI",I60&lt;&gt;""),IF(ISNA(VLOOKUP(TEXT($I60,0),LICENCIES!$A:$I,6,FALSE)),VLOOKUP(VALUE($I60),LICENCIES!$A:$I,6,FALSE),VLOOKUP(TEXT($I60,0),LICENCIES!$A:$I,6,FALSE))," ")</f>
        <v xml:space="preserve"> </v>
      </c>
      <c r="N60" s="11" t="str">
        <f>IF(AND($F60&lt;&gt;"OUI",I60&lt;&gt;""),IF(ISNA(VLOOKUP(TEXT($I60,0),LICENCIES!$A:$I,7,FALSE)),VLOOKUP(VALUE($I60),LICENCIES!$A:$I,7,FALSE),VLOOKUP(TEXT($I60,0),LICENCIES!$A:$I,7,FALSE))," ")</f>
        <v xml:space="preserve"> </v>
      </c>
      <c r="O60" s="11" t="str">
        <f>IF(AND($F60&lt;&gt;"OUI",I60&lt;&gt;""),IF(ISNA(VLOOKUP(TEXT($I60,0),LICENCIES!$A:$I,8,FALSE)),VLOOKUP(VALUE($I60),LICENCIES!$A:$I,8,FALSE),VLOOKUP(TEXT($I60,0),LICENCIES!$A:$I,8,FALSE))," ")</f>
        <v xml:space="preserve"> </v>
      </c>
      <c r="P60" s="11" t="str">
        <f>IF(AND($F60&lt;&gt;"OUI",I60&lt;&gt;""),IF(ISNA(VLOOKUP(TEXT($I60,0),LICENCIES!$A:$I,9,FALSE)),VLOOKUP(VALUE($I60),LICENCIES!$A:$I,9,FALSE),VLOOKUP(TEXT($I60,0),LICENCIES!$A:$I,9,FALSE))," ")</f>
        <v xml:space="preserve"> </v>
      </c>
      <c r="Q60" s="6">
        <f t="shared" si="3"/>
        <v>0</v>
      </c>
    </row>
    <row r="61" spans="1:17" ht="19.350000000000001" hidden="1" customHeight="1" x14ac:dyDescent="0.2">
      <c r="A61" s="171"/>
      <c r="B61" s="171">
        <f t="shared" si="4"/>
        <v>0</v>
      </c>
      <c r="C61" s="171">
        <f>COUNTIF($A$7:A61,A61)</f>
        <v>0</v>
      </c>
      <c r="D61" s="171">
        <f t="shared" si="5"/>
        <v>0</v>
      </c>
      <c r="E61" s="171"/>
      <c r="F61" s="171"/>
      <c r="G61" s="105" t="str">
        <f t="shared" si="6"/>
        <v/>
      </c>
      <c r="H61" s="11" t="e">
        <f>IF(F61&lt;&gt;"OUI",IF(ISNA(VLOOKUP(TEXT($I61,0),LICENCIES!$A:$I,2,FALSE)),VLOOKUP(VALUE($I61),LICENCIES!$A:$I,2,FALSE),VLOOKUP(TEXT($I61,0),LICENCIES!$A:$I,2,FALSE))," ")</f>
        <v>#N/A</v>
      </c>
      <c r="I61" s="240"/>
      <c r="J61" s="11" t="str">
        <f>IF(AND($F61&lt;&gt;"OUI",I61&lt;&gt;""),IF(ISNA(VLOOKUP(TEXT($I61,0),LICENCIES!$A:$I,3,FALSE)),VLOOKUP(VALUE($I61),LICENCIES!$A:$I,3,FALSE),VLOOKUP(TEXT($I61,0),LICENCIES!$A:$I,3,FALSE))," ")</f>
        <v xml:space="preserve"> </v>
      </c>
      <c r="K61" s="11" t="str">
        <f>IF(AND($F61&lt;&gt;"OUI",I61&lt;&gt;""),IF(ISNA(VLOOKUP(TEXT($I61,0),LICENCIES!$A:$I,4,FALSE)),VLOOKUP(VALUE($I61),LICENCIES!$A:$I,4,FALSE),VLOOKUP(TEXT($I61,0),LICENCIES!$A:$I,4,FALSE))," ")</f>
        <v xml:space="preserve"> </v>
      </c>
      <c r="L61" s="11" t="str">
        <f>IF(AND($F61&lt;&gt;"OUI",I61&lt;&gt;""),IF(ISNA(VLOOKUP(TEXT($I61,0),LICENCIES!$A:$I,5,FALSE)),VLOOKUP(VALUE($I61),LICENCIES!$A:$I,5,FALSE),VLOOKUP(TEXT($I61,0),LICENCIES!$A:$I,5,FALSE))," ")</f>
        <v xml:space="preserve"> </v>
      </c>
      <c r="M61" s="11" t="str">
        <f>IF(AND($F61&lt;&gt;"OUI",I61&lt;&gt;""),IF(ISNA(VLOOKUP(TEXT($I61,0),LICENCIES!$A:$I,6,FALSE)),VLOOKUP(VALUE($I61),LICENCIES!$A:$I,6,FALSE),VLOOKUP(TEXT($I61,0),LICENCIES!$A:$I,6,FALSE))," ")</f>
        <v xml:space="preserve"> </v>
      </c>
      <c r="N61" s="11" t="str">
        <f>IF(AND($F61&lt;&gt;"OUI",I61&lt;&gt;""),IF(ISNA(VLOOKUP(TEXT($I61,0),LICENCIES!$A:$I,7,FALSE)),VLOOKUP(VALUE($I61),LICENCIES!$A:$I,7,FALSE),VLOOKUP(TEXT($I61,0),LICENCIES!$A:$I,7,FALSE))," ")</f>
        <v xml:space="preserve"> </v>
      </c>
      <c r="O61" s="11" t="str">
        <f>IF(AND($F61&lt;&gt;"OUI",I61&lt;&gt;""),IF(ISNA(VLOOKUP(TEXT($I61,0),LICENCIES!$A:$I,8,FALSE)),VLOOKUP(VALUE($I61),LICENCIES!$A:$I,8,FALSE),VLOOKUP(TEXT($I61,0),LICENCIES!$A:$I,8,FALSE))," ")</f>
        <v xml:space="preserve"> </v>
      </c>
      <c r="P61" s="11" t="str">
        <f>IF(AND($F61&lt;&gt;"OUI",I61&lt;&gt;""),IF(ISNA(VLOOKUP(TEXT($I61,0),LICENCIES!$A:$I,9,FALSE)),VLOOKUP(VALUE($I61),LICENCIES!$A:$I,9,FALSE),VLOOKUP(TEXT($I61,0),LICENCIES!$A:$I,9,FALSE))," ")</f>
        <v xml:space="preserve"> </v>
      </c>
      <c r="Q61" s="6">
        <f t="shared" si="3"/>
        <v>0</v>
      </c>
    </row>
    <row r="62" spans="1:17" ht="19.350000000000001" hidden="1" customHeight="1" x14ac:dyDescent="0.2">
      <c r="A62" s="171"/>
      <c r="B62" s="171">
        <f t="shared" si="4"/>
        <v>0</v>
      </c>
      <c r="C62" s="171">
        <f>COUNTIF($A$7:A62,A62)</f>
        <v>0</v>
      </c>
      <c r="D62" s="171">
        <f t="shared" si="5"/>
        <v>0</v>
      </c>
      <c r="E62" s="171"/>
      <c r="F62" s="171"/>
      <c r="G62" s="105" t="str">
        <f t="shared" si="6"/>
        <v/>
      </c>
      <c r="H62" s="11" t="e">
        <f>IF(F62&lt;&gt;"OUI",IF(ISNA(VLOOKUP(TEXT($I62,0),LICENCIES!$A:$I,2,FALSE)),VLOOKUP(VALUE($I62),LICENCIES!$A:$I,2,FALSE),VLOOKUP(TEXT($I62,0),LICENCIES!$A:$I,2,FALSE))," ")</f>
        <v>#N/A</v>
      </c>
      <c r="I62" s="240"/>
      <c r="J62" s="11" t="str">
        <f>IF(AND($F62&lt;&gt;"OUI",I62&lt;&gt;""),IF(ISNA(VLOOKUP(TEXT($I62,0),LICENCIES!$A:$I,3,FALSE)),VLOOKUP(VALUE($I62),LICENCIES!$A:$I,3,FALSE),VLOOKUP(TEXT($I62,0),LICENCIES!$A:$I,3,FALSE))," ")</f>
        <v xml:space="preserve"> </v>
      </c>
      <c r="K62" s="11" t="str">
        <f>IF(AND($F62&lt;&gt;"OUI",I62&lt;&gt;""),IF(ISNA(VLOOKUP(TEXT($I62,0),LICENCIES!$A:$I,4,FALSE)),VLOOKUP(VALUE($I62),LICENCIES!$A:$I,4,FALSE),VLOOKUP(TEXT($I62,0),LICENCIES!$A:$I,4,FALSE))," ")</f>
        <v xml:space="preserve"> </v>
      </c>
      <c r="L62" s="11" t="str">
        <f>IF(AND($F62&lt;&gt;"OUI",I62&lt;&gt;""),IF(ISNA(VLOOKUP(TEXT($I62,0),LICENCIES!$A:$I,5,FALSE)),VLOOKUP(VALUE($I62),LICENCIES!$A:$I,5,FALSE),VLOOKUP(TEXT($I62,0),LICENCIES!$A:$I,5,FALSE))," ")</f>
        <v xml:space="preserve"> </v>
      </c>
      <c r="M62" s="11" t="str">
        <f>IF(AND($F62&lt;&gt;"OUI",I62&lt;&gt;""),IF(ISNA(VLOOKUP(TEXT($I62,0),LICENCIES!$A:$I,6,FALSE)),VLOOKUP(VALUE($I62),LICENCIES!$A:$I,6,FALSE),VLOOKUP(TEXT($I62,0),LICENCIES!$A:$I,6,FALSE))," ")</f>
        <v xml:space="preserve"> </v>
      </c>
      <c r="N62" s="11" t="str">
        <f>IF(AND($F62&lt;&gt;"OUI",I62&lt;&gt;""),IF(ISNA(VLOOKUP(TEXT($I62,0),LICENCIES!$A:$I,7,FALSE)),VLOOKUP(VALUE($I62),LICENCIES!$A:$I,7,FALSE),VLOOKUP(TEXT($I62,0),LICENCIES!$A:$I,7,FALSE))," ")</f>
        <v xml:space="preserve"> </v>
      </c>
      <c r="O62" s="11" t="str">
        <f>IF(AND($F62&lt;&gt;"OUI",I62&lt;&gt;""),IF(ISNA(VLOOKUP(TEXT($I62,0),LICENCIES!$A:$I,8,FALSE)),VLOOKUP(VALUE($I62),LICENCIES!$A:$I,8,FALSE),VLOOKUP(TEXT($I62,0),LICENCIES!$A:$I,8,FALSE))," ")</f>
        <v xml:space="preserve"> </v>
      </c>
      <c r="P62" s="11" t="str">
        <f>IF(AND($F62&lt;&gt;"OUI",I62&lt;&gt;""),IF(ISNA(VLOOKUP(TEXT($I62,0),LICENCIES!$A:$I,9,FALSE)),VLOOKUP(VALUE($I62),LICENCIES!$A:$I,9,FALSE),VLOOKUP(TEXT($I62,0),LICENCIES!$A:$I,9,FALSE))," ")</f>
        <v xml:space="preserve"> </v>
      </c>
      <c r="Q62" s="6">
        <f t="shared" si="3"/>
        <v>0</v>
      </c>
    </row>
    <row r="63" spans="1:17" ht="19.350000000000001" hidden="1" customHeight="1" x14ac:dyDescent="0.2">
      <c r="A63" s="171"/>
      <c r="B63" s="171">
        <f t="shared" si="4"/>
        <v>0</v>
      </c>
      <c r="C63" s="171">
        <f>COUNTIF($A$7:A63,A63)</f>
        <v>0</v>
      </c>
      <c r="D63" s="171">
        <f t="shared" si="5"/>
        <v>0</v>
      </c>
      <c r="E63" s="171"/>
      <c r="F63" s="171"/>
      <c r="G63" s="105" t="str">
        <f t="shared" si="6"/>
        <v/>
      </c>
      <c r="H63" s="11" t="e">
        <f>IF(F63&lt;&gt;"OUI",IF(ISNA(VLOOKUP(TEXT($I63,0),LICENCIES!$A:$I,2,FALSE)),VLOOKUP(VALUE($I63),LICENCIES!$A:$I,2,FALSE),VLOOKUP(TEXT($I63,0),LICENCIES!$A:$I,2,FALSE))," ")</f>
        <v>#N/A</v>
      </c>
      <c r="I63" s="240"/>
      <c r="J63" s="11" t="str">
        <f>IF(AND($F63&lt;&gt;"OUI",I63&lt;&gt;""),IF(ISNA(VLOOKUP(TEXT($I63,0),LICENCIES!$A:$I,3,FALSE)),VLOOKUP(VALUE($I63),LICENCIES!$A:$I,3,FALSE),VLOOKUP(TEXT($I63,0),LICENCIES!$A:$I,3,FALSE))," ")</f>
        <v xml:space="preserve"> </v>
      </c>
      <c r="K63" s="11" t="str">
        <f>IF(AND($F63&lt;&gt;"OUI",I63&lt;&gt;""),IF(ISNA(VLOOKUP(TEXT($I63,0),LICENCIES!$A:$I,4,FALSE)),VLOOKUP(VALUE($I63),LICENCIES!$A:$I,4,FALSE),VLOOKUP(TEXT($I63,0),LICENCIES!$A:$I,4,FALSE))," ")</f>
        <v xml:space="preserve"> </v>
      </c>
      <c r="L63" s="11" t="str">
        <f>IF(AND($F63&lt;&gt;"OUI",I63&lt;&gt;""),IF(ISNA(VLOOKUP(TEXT($I63,0),LICENCIES!$A:$I,5,FALSE)),VLOOKUP(VALUE($I63),LICENCIES!$A:$I,5,FALSE),VLOOKUP(TEXT($I63,0),LICENCIES!$A:$I,5,FALSE))," ")</f>
        <v xml:space="preserve"> </v>
      </c>
      <c r="M63" s="11" t="str">
        <f>IF(AND($F63&lt;&gt;"OUI",I63&lt;&gt;""),IF(ISNA(VLOOKUP(TEXT($I63,0),LICENCIES!$A:$I,6,FALSE)),VLOOKUP(VALUE($I63),LICENCIES!$A:$I,6,FALSE),VLOOKUP(TEXT($I63,0),LICENCIES!$A:$I,6,FALSE))," ")</f>
        <v xml:space="preserve"> </v>
      </c>
      <c r="N63" s="11" t="str">
        <f>IF(AND($F63&lt;&gt;"OUI",I63&lt;&gt;""),IF(ISNA(VLOOKUP(TEXT($I63,0),LICENCIES!$A:$I,7,FALSE)),VLOOKUP(VALUE($I63),LICENCIES!$A:$I,7,FALSE),VLOOKUP(TEXT($I63,0),LICENCIES!$A:$I,7,FALSE))," ")</f>
        <v xml:space="preserve"> </v>
      </c>
      <c r="O63" s="11" t="str">
        <f>IF(AND($F63&lt;&gt;"OUI",I63&lt;&gt;""),IF(ISNA(VLOOKUP(TEXT($I63,0),LICENCIES!$A:$I,8,FALSE)),VLOOKUP(VALUE($I63),LICENCIES!$A:$I,8,FALSE),VLOOKUP(TEXT($I63,0),LICENCIES!$A:$I,8,FALSE))," ")</f>
        <v xml:space="preserve"> </v>
      </c>
      <c r="P63" s="11" t="str">
        <f>IF(AND($F63&lt;&gt;"OUI",I63&lt;&gt;""),IF(ISNA(VLOOKUP(TEXT($I63,0),LICENCIES!$A:$I,9,FALSE)),VLOOKUP(VALUE($I63),LICENCIES!$A:$I,9,FALSE),VLOOKUP(TEXT($I63,0),LICENCIES!$A:$I,9,FALSE))," ")</f>
        <v xml:space="preserve"> </v>
      </c>
      <c r="Q63" s="6">
        <f t="shared" si="3"/>
        <v>0</v>
      </c>
    </row>
    <row r="64" spans="1:17" ht="19.350000000000001" hidden="1" customHeight="1" x14ac:dyDescent="0.2">
      <c r="A64" s="171"/>
      <c r="B64" s="171">
        <f t="shared" si="4"/>
        <v>0</v>
      </c>
      <c r="C64" s="171">
        <f>COUNTIF($A$7:A64,A64)</f>
        <v>0</v>
      </c>
      <c r="D64" s="171">
        <f t="shared" si="5"/>
        <v>0</v>
      </c>
      <c r="E64" s="171"/>
      <c r="F64" s="171"/>
      <c r="G64" s="105" t="str">
        <f t="shared" si="6"/>
        <v/>
      </c>
      <c r="H64" s="11" t="e">
        <f>IF(F64&lt;&gt;"OUI",IF(ISNA(VLOOKUP(TEXT($I64,0),LICENCIES!$A:$I,2,FALSE)),VLOOKUP(VALUE($I64),LICENCIES!$A:$I,2,FALSE),VLOOKUP(TEXT($I64,0),LICENCIES!$A:$I,2,FALSE))," ")</f>
        <v>#N/A</v>
      </c>
      <c r="I64" s="240"/>
      <c r="J64" s="11" t="str">
        <f>IF(AND($F64&lt;&gt;"OUI",I64&lt;&gt;""),IF(ISNA(VLOOKUP(TEXT($I64,0),LICENCIES!$A:$I,3,FALSE)),VLOOKUP(VALUE($I64),LICENCIES!$A:$I,3,FALSE),VLOOKUP(TEXT($I64,0),LICENCIES!$A:$I,3,FALSE))," ")</f>
        <v xml:space="preserve"> </v>
      </c>
      <c r="K64" s="11" t="str">
        <f>IF(AND($F64&lt;&gt;"OUI",I64&lt;&gt;""),IF(ISNA(VLOOKUP(TEXT($I64,0),LICENCIES!$A:$I,4,FALSE)),VLOOKUP(VALUE($I64),LICENCIES!$A:$I,4,FALSE),VLOOKUP(TEXT($I64,0),LICENCIES!$A:$I,4,FALSE))," ")</f>
        <v xml:space="preserve"> </v>
      </c>
      <c r="L64" s="11" t="str">
        <f>IF(AND($F64&lt;&gt;"OUI",I64&lt;&gt;""),IF(ISNA(VLOOKUP(TEXT($I64,0),LICENCIES!$A:$I,5,FALSE)),VLOOKUP(VALUE($I64),LICENCIES!$A:$I,5,FALSE),VLOOKUP(TEXT($I64,0),LICENCIES!$A:$I,5,FALSE))," ")</f>
        <v xml:space="preserve"> </v>
      </c>
      <c r="M64" s="11" t="str">
        <f>IF(AND($F64&lt;&gt;"OUI",I64&lt;&gt;""),IF(ISNA(VLOOKUP(TEXT($I64,0),LICENCIES!$A:$I,6,FALSE)),VLOOKUP(VALUE($I64),LICENCIES!$A:$I,6,FALSE),VLOOKUP(TEXT($I64,0),LICENCIES!$A:$I,6,FALSE))," ")</f>
        <v xml:space="preserve"> </v>
      </c>
      <c r="N64" s="11" t="str">
        <f>IF(AND($F64&lt;&gt;"OUI",I64&lt;&gt;""),IF(ISNA(VLOOKUP(TEXT($I64,0),LICENCIES!$A:$I,7,FALSE)),VLOOKUP(VALUE($I64),LICENCIES!$A:$I,7,FALSE),VLOOKUP(TEXT($I64,0),LICENCIES!$A:$I,7,FALSE))," ")</f>
        <v xml:space="preserve"> </v>
      </c>
      <c r="O64" s="11" t="str">
        <f>IF(AND($F64&lt;&gt;"OUI",I64&lt;&gt;""),IF(ISNA(VLOOKUP(TEXT($I64,0),LICENCIES!$A:$I,8,FALSE)),VLOOKUP(VALUE($I64),LICENCIES!$A:$I,8,FALSE),VLOOKUP(TEXT($I64,0),LICENCIES!$A:$I,8,FALSE))," ")</f>
        <v xml:space="preserve"> </v>
      </c>
      <c r="P64" s="11" t="str">
        <f>IF(AND($F64&lt;&gt;"OUI",I64&lt;&gt;""),IF(ISNA(VLOOKUP(TEXT($I64,0),LICENCIES!$A:$I,9,FALSE)),VLOOKUP(VALUE($I64),LICENCIES!$A:$I,9,FALSE),VLOOKUP(TEXT($I64,0),LICENCIES!$A:$I,9,FALSE))," ")</f>
        <v xml:space="preserve"> </v>
      </c>
      <c r="Q64" s="6">
        <f t="shared" si="3"/>
        <v>0</v>
      </c>
    </row>
    <row r="65" spans="1:17" ht="19.350000000000001" hidden="1" customHeight="1" x14ac:dyDescent="0.2">
      <c r="A65" s="171"/>
      <c r="B65" s="171">
        <f t="shared" si="4"/>
        <v>0</v>
      </c>
      <c r="C65" s="171">
        <f>COUNTIF($A$7:A65,A65)</f>
        <v>0</v>
      </c>
      <c r="D65" s="171">
        <f t="shared" si="5"/>
        <v>0</v>
      </c>
      <c r="E65" s="171"/>
      <c r="F65" s="171"/>
      <c r="G65" s="105" t="str">
        <f t="shared" si="6"/>
        <v/>
      </c>
      <c r="H65" s="11" t="e">
        <f>IF(F65&lt;&gt;"OUI",IF(ISNA(VLOOKUP(TEXT($I65,0),LICENCIES!$A:$I,2,FALSE)),VLOOKUP(VALUE($I65),LICENCIES!$A:$I,2,FALSE),VLOOKUP(TEXT($I65,0),LICENCIES!$A:$I,2,FALSE))," ")</f>
        <v>#N/A</v>
      </c>
      <c r="I65" s="240"/>
      <c r="J65" s="11" t="str">
        <f>IF(AND($F65&lt;&gt;"OUI",I65&lt;&gt;""),IF(ISNA(VLOOKUP(TEXT($I65,0),LICENCIES!$A:$I,3,FALSE)),VLOOKUP(VALUE($I65),LICENCIES!$A:$I,3,FALSE),VLOOKUP(TEXT($I65,0),LICENCIES!$A:$I,3,FALSE))," ")</f>
        <v xml:space="preserve"> </v>
      </c>
      <c r="K65" s="11" t="str">
        <f>IF(AND($F65&lt;&gt;"OUI",I65&lt;&gt;""),IF(ISNA(VLOOKUP(TEXT($I65,0),LICENCIES!$A:$I,4,FALSE)),VLOOKUP(VALUE($I65),LICENCIES!$A:$I,4,FALSE),VLOOKUP(TEXT($I65,0),LICENCIES!$A:$I,4,FALSE))," ")</f>
        <v xml:space="preserve"> </v>
      </c>
      <c r="L65" s="11" t="str">
        <f>IF(AND($F65&lt;&gt;"OUI",I65&lt;&gt;""),IF(ISNA(VLOOKUP(TEXT($I65,0),LICENCIES!$A:$I,5,FALSE)),VLOOKUP(VALUE($I65),LICENCIES!$A:$I,5,FALSE),VLOOKUP(TEXT($I65,0),LICENCIES!$A:$I,5,FALSE))," ")</f>
        <v xml:space="preserve"> </v>
      </c>
      <c r="M65" s="11" t="str">
        <f>IF(AND($F65&lt;&gt;"OUI",I65&lt;&gt;""),IF(ISNA(VLOOKUP(TEXT($I65,0),LICENCIES!$A:$I,6,FALSE)),VLOOKUP(VALUE($I65),LICENCIES!$A:$I,6,FALSE),VLOOKUP(TEXT($I65,0),LICENCIES!$A:$I,6,FALSE))," ")</f>
        <v xml:space="preserve"> </v>
      </c>
      <c r="N65" s="11" t="str">
        <f>IF(AND($F65&lt;&gt;"OUI",I65&lt;&gt;""),IF(ISNA(VLOOKUP(TEXT($I65,0),LICENCIES!$A:$I,7,FALSE)),VLOOKUP(VALUE($I65),LICENCIES!$A:$I,7,FALSE),VLOOKUP(TEXT($I65,0),LICENCIES!$A:$I,7,FALSE))," ")</f>
        <v xml:space="preserve"> </v>
      </c>
      <c r="O65" s="11" t="str">
        <f>IF(AND($F65&lt;&gt;"OUI",I65&lt;&gt;""),IF(ISNA(VLOOKUP(TEXT($I65,0),LICENCIES!$A:$I,8,FALSE)),VLOOKUP(VALUE($I65),LICENCIES!$A:$I,8,FALSE),VLOOKUP(TEXT($I65,0),LICENCIES!$A:$I,8,FALSE))," ")</f>
        <v xml:space="preserve"> </v>
      </c>
      <c r="P65" s="11" t="str">
        <f>IF(AND($F65&lt;&gt;"OUI",I65&lt;&gt;""),IF(ISNA(VLOOKUP(TEXT($I65,0),LICENCIES!$A:$I,9,FALSE)),VLOOKUP(VALUE($I65),LICENCIES!$A:$I,9,FALSE),VLOOKUP(TEXT($I65,0),LICENCIES!$A:$I,9,FALSE))," ")</f>
        <v xml:space="preserve"> </v>
      </c>
      <c r="Q65" s="6">
        <f t="shared" si="3"/>
        <v>0</v>
      </c>
    </row>
    <row r="66" spans="1:17" ht="19.350000000000001" hidden="1" customHeight="1" x14ac:dyDescent="0.2">
      <c r="A66" s="171"/>
      <c r="B66" s="171">
        <f t="shared" si="4"/>
        <v>0</v>
      </c>
      <c r="C66" s="171">
        <f>COUNTIF($A$7:A66,A66)</f>
        <v>0</v>
      </c>
      <c r="D66" s="171">
        <f t="shared" si="5"/>
        <v>0</v>
      </c>
      <c r="E66" s="171"/>
      <c r="F66" s="171"/>
      <c r="G66" s="105" t="str">
        <f t="shared" si="6"/>
        <v/>
      </c>
      <c r="H66" s="11" t="e">
        <f>IF(F66&lt;&gt;"OUI",IF(ISNA(VLOOKUP(TEXT($I66,0),LICENCIES!$A:$I,2,FALSE)),VLOOKUP(VALUE($I66),LICENCIES!$A:$I,2,FALSE),VLOOKUP(TEXT($I66,0),LICENCIES!$A:$I,2,FALSE))," ")</f>
        <v>#N/A</v>
      </c>
      <c r="I66" s="240"/>
      <c r="J66" s="11" t="str">
        <f>IF(AND($F66&lt;&gt;"OUI",I66&lt;&gt;""),IF(ISNA(VLOOKUP(TEXT($I66,0),LICENCIES!$A:$I,3,FALSE)),VLOOKUP(VALUE($I66),LICENCIES!$A:$I,3,FALSE),VLOOKUP(TEXT($I66,0),LICENCIES!$A:$I,3,FALSE))," ")</f>
        <v xml:space="preserve"> </v>
      </c>
      <c r="K66" s="11" t="str">
        <f>IF(AND($F66&lt;&gt;"OUI",I66&lt;&gt;""),IF(ISNA(VLOOKUP(TEXT($I66,0),LICENCIES!$A:$I,4,FALSE)),VLOOKUP(VALUE($I66),LICENCIES!$A:$I,4,FALSE),VLOOKUP(TEXT($I66,0),LICENCIES!$A:$I,4,FALSE))," ")</f>
        <v xml:space="preserve"> </v>
      </c>
      <c r="L66" s="11" t="str">
        <f>IF(AND($F66&lt;&gt;"OUI",I66&lt;&gt;""),IF(ISNA(VLOOKUP(TEXT($I66,0),LICENCIES!$A:$I,5,FALSE)),VLOOKUP(VALUE($I66),LICENCIES!$A:$I,5,FALSE),VLOOKUP(TEXT($I66,0),LICENCIES!$A:$I,5,FALSE))," ")</f>
        <v xml:space="preserve"> </v>
      </c>
      <c r="M66" s="11" t="str">
        <f>IF(AND($F66&lt;&gt;"OUI",I66&lt;&gt;""),IF(ISNA(VLOOKUP(TEXT($I66,0),LICENCIES!$A:$I,6,FALSE)),VLOOKUP(VALUE($I66),LICENCIES!$A:$I,6,FALSE),VLOOKUP(TEXT($I66,0),LICENCIES!$A:$I,6,FALSE))," ")</f>
        <v xml:space="preserve"> </v>
      </c>
      <c r="N66" s="11" t="str">
        <f>IF(AND($F66&lt;&gt;"OUI",I66&lt;&gt;""),IF(ISNA(VLOOKUP(TEXT($I66,0),LICENCIES!$A:$I,7,FALSE)),VLOOKUP(VALUE($I66),LICENCIES!$A:$I,7,FALSE),VLOOKUP(TEXT($I66,0),LICENCIES!$A:$I,7,FALSE))," ")</f>
        <v xml:space="preserve"> </v>
      </c>
      <c r="O66" s="11" t="str">
        <f>IF(AND($F66&lt;&gt;"OUI",I66&lt;&gt;""),IF(ISNA(VLOOKUP(TEXT($I66,0),LICENCIES!$A:$I,8,FALSE)),VLOOKUP(VALUE($I66),LICENCIES!$A:$I,8,FALSE),VLOOKUP(TEXT($I66,0),LICENCIES!$A:$I,8,FALSE))," ")</f>
        <v xml:space="preserve"> </v>
      </c>
      <c r="P66" s="11" t="str">
        <f>IF(AND($F66&lt;&gt;"OUI",I66&lt;&gt;""),IF(ISNA(VLOOKUP(TEXT($I66,0),LICENCIES!$A:$I,9,FALSE)),VLOOKUP(VALUE($I66),LICENCIES!$A:$I,9,FALSE),VLOOKUP(TEXT($I66,0),LICENCIES!$A:$I,9,FALSE))," ")</f>
        <v xml:space="preserve"> </v>
      </c>
      <c r="Q66" s="6">
        <f t="shared" si="3"/>
        <v>0</v>
      </c>
    </row>
    <row r="67" spans="1:17" ht="19.350000000000001" hidden="1" customHeight="1" x14ac:dyDescent="0.2">
      <c r="A67" s="171"/>
      <c r="B67" s="171">
        <f t="shared" si="4"/>
        <v>0</v>
      </c>
      <c r="C67" s="171">
        <f>COUNTIF($A$7:A67,A67)</f>
        <v>0</v>
      </c>
      <c r="D67" s="171">
        <f t="shared" si="5"/>
        <v>0</v>
      </c>
      <c r="E67" s="171"/>
      <c r="F67" s="171"/>
      <c r="G67" s="105" t="str">
        <f t="shared" si="6"/>
        <v/>
      </c>
      <c r="H67" s="11" t="e">
        <f>IF(F67&lt;&gt;"OUI",IF(ISNA(VLOOKUP(TEXT($I67,0),LICENCIES!$A:$I,2,FALSE)),VLOOKUP(VALUE($I67),LICENCIES!$A:$I,2,FALSE),VLOOKUP(TEXT($I67,0),LICENCIES!$A:$I,2,FALSE))," ")</f>
        <v>#N/A</v>
      </c>
      <c r="I67" s="240"/>
      <c r="J67" s="11" t="str">
        <f>IF(AND($F67&lt;&gt;"OUI",I67&lt;&gt;""),IF(ISNA(VLOOKUP(TEXT($I67,0),LICENCIES!$A:$I,3,FALSE)),VLOOKUP(VALUE($I67),LICENCIES!$A:$I,3,FALSE),VLOOKUP(TEXT($I67,0),LICENCIES!$A:$I,3,FALSE))," ")</f>
        <v xml:space="preserve"> </v>
      </c>
      <c r="K67" s="11" t="str">
        <f>IF(AND($F67&lt;&gt;"OUI",I67&lt;&gt;""),IF(ISNA(VLOOKUP(TEXT($I67,0),LICENCIES!$A:$I,4,FALSE)),VLOOKUP(VALUE($I67),LICENCIES!$A:$I,4,FALSE),VLOOKUP(TEXT($I67,0),LICENCIES!$A:$I,4,FALSE))," ")</f>
        <v xml:space="preserve"> </v>
      </c>
      <c r="L67" s="11" t="str">
        <f>IF(AND($F67&lt;&gt;"OUI",I67&lt;&gt;""),IF(ISNA(VLOOKUP(TEXT($I67,0),LICENCIES!$A:$I,5,FALSE)),VLOOKUP(VALUE($I67),LICENCIES!$A:$I,5,FALSE),VLOOKUP(TEXT($I67,0),LICENCIES!$A:$I,5,FALSE))," ")</f>
        <v xml:space="preserve"> </v>
      </c>
      <c r="M67" s="11" t="str">
        <f>IF(AND($F67&lt;&gt;"OUI",I67&lt;&gt;""),IF(ISNA(VLOOKUP(TEXT($I67,0),LICENCIES!$A:$I,6,FALSE)),VLOOKUP(VALUE($I67),LICENCIES!$A:$I,6,FALSE),VLOOKUP(TEXT($I67,0),LICENCIES!$A:$I,6,FALSE))," ")</f>
        <v xml:space="preserve"> </v>
      </c>
      <c r="N67" s="11" t="str">
        <f>IF(AND($F67&lt;&gt;"OUI",I67&lt;&gt;""),IF(ISNA(VLOOKUP(TEXT($I67,0),LICENCIES!$A:$I,7,FALSE)),VLOOKUP(VALUE($I67),LICENCIES!$A:$I,7,FALSE),VLOOKUP(TEXT($I67,0),LICENCIES!$A:$I,7,FALSE))," ")</f>
        <v xml:space="preserve"> </v>
      </c>
      <c r="O67" s="11" t="str">
        <f>IF(AND($F67&lt;&gt;"OUI",I67&lt;&gt;""),IF(ISNA(VLOOKUP(TEXT($I67,0),LICENCIES!$A:$I,8,FALSE)),VLOOKUP(VALUE($I67),LICENCIES!$A:$I,8,FALSE),VLOOKUP(TEXT($I67,0),LICENCIES!$A:$I,8,FALSE))," ")</f>
        <v xml:space="preserve"> </v>
      </c>
      <c r="P67" s="11" t="str">
        <f>IF(AND($F67&lt;&gt;"OUI",I67&lt;&gt;""),IF(ISNA(VLOOKUP(TEXT($I67,0),LICENCIES!$A:$I,9,FALSE)),VLOOKUP(VALUE($I67),LICENCIES!$A:$I,9,FALSE),VLOOKUP(TEXT($I67,0),LICENCIES!$A:$I,9,FALSE))," ")</f>
        <v xml:space="preserve"> </v>
      </c>
      <c r="Q67" s="6">
        <f t="shared" si="3"/>
        <v>0</v>
      </c>
    </row>
    <row r="68" spans="1:17" ht="19.350000000000001" hidden="1" customHeight="1" x14ac:dyDescent="0.2">
      <c r="A68" s="171"/>
      <c r="B68" s="171">
        <f t="shared" si="4"/>
        <v>0</v>
      </c>
      <c r="C68" s="171">
        <f>COUNTIF($A$7:A68,A68)</f>
        <v>0</v>
      </c>
      <c r="D68" s="171">
        <f t="shared" si="5"/>
        <v>0</v>
      </c>
      <c r="E68" s="171"/>
      <c r="F68" s="171"/>
      <c r="G68" s="105" t="str">
        <f t="shared" si="6"/>
        <v/>
      </c>
      <c r="H68" s="11" t="e">
        <f>IF(F68&lt;&gt;"OUI",IF(ISNA(VLOOKUP(TEXT($I68,0),LICENCIES!$A:$I,2,FALSE)),VLOOKUP(VALUE($I68),LICENCIES!$A:$I,2,FALSE),VLOOKUP(TEXT($I68,0),LICENCIES!$A:$I,2,FALSE))," ")</f>
        <v>#N/A</v>
      </c>
      <c r="I68" s="240"/>
      <c r="J68" s="11" t="str">
        <f>IF(AND($F68&lt;&gt;"OUI",I68&lt;&gt;""),IF(ISNA(VLOOKUP(TEXT($I68,0),LICENCIES!$A:$I,3,FALSE)),VLOOKUP(VALUE($I68),LICENCIES!$A:$I,3,FALSE),VLOOKUP(TEXT($I68,0),LICENCIES!$A:$I,3,FALSE))," ")</f>
        <v xml:space="preserve"> </v>
      </c>
      <c r="K68" s="11" t="str">
        <f>IF(AND($F68&lt;&gt;"OUI",I68&lt;&gt;""),IF(ISNA(VLOOKUP(TEXT($I68,0),LICENCIES!$A:$I,4,FALSE)),VLOOKUP(VALUE($I68),LICENCIES!$A:$I,4,FALSE),VLOOKUP(TEXT($I68,0),LICENCIES!$A:$I,4,FALSE))," ")</f>
        <v xml:space="preserve"> </v>
      </c>
      <c r="L68" s="11" t="str">
        <f>IF(AND($F68&lt;&gt;"OUI",I68&lt;&gt;""),IF(ISNA(VLOOKUP(TEXT($I68,0),LICENCIES!$A:$I,5,FALSE)),VLOOKUP(VALUE($I68),LICENCIES!$A:$I,5,FALSE),VLOOKUP(TEXT($I68,0),LICENCIES!$A:$I,5,FALSE))," ")</f>
        <v xml:space="preserve"> </v>
      </c>
      <c r="M68" s="11" t="str">
        <f>IF(AND($F68&lt;&gt;"OUI",I68&lt;&gt;""),IF(ISNA(VLOOKUP(TEXT($I68,0),LICENCIES!$A:$I,6,FALSE)),VLOOKUP(VALUE($I68),LICENCIES!$A:$I,6,FALSE),VLOOKUP(TEXT($I68,0),LICENCIES!$A:$I,6,FALSE))," ")</f>
        <v xml:space="preserve"> </v>
      </c>
      <c r="N68" s="11" t="str">
        <f>IF(AND($F68&lt;&gt;"OUI",I68&lt;&gt;""),IF(ISNA(VLOOKUP(TEXT($I68,0),LICENCIES!$A:$I,7,FALSE)),VLOOKUP(VALUE($I68),LICENCIES!$A:$I,7,FALSE),VLOOKUP(TEXT($I68,0),LICENCIES!$A:$I,7,FALSE))," ")</f>
        <v xml:space="preserve"> </v>
      </c>
      <c r="O68" s="11" t="str">
        <f>IF(AND($F68&lt;&gt;"OUI",I68&lt;&gt;""),IF(ISNA(VLOOKUP(TEXT($I68,0),LICENCIES!$A:$I,8,FALSE)),VLOOKUP(VALUE($I68),LICENCIES!$A:$I,8,FALSE),VLOOKUP(TEXT($I68,0),LICENCIES!$A:$I,8,FALSE))," ")</f>
        <v xml:space="preserve"> </v>
      </c>
      <c r="P68" s="11" t="str">
        <f>IF(AND($F68&lt;&gt;"OUI",I68&lt;&gt;""),IF(ISNA(VLOOKUP(TEXT($I68,0),LICENCIES!$A:$I,9,FALSE)),VLOOKUP(VALUE($I68),LICENCIES!$A:$I,9,FALSE),VLOOKUP(TEXT($I68,0),LICENCIES!$A:$I,9,FALSE))," ")</f>
        <v xml:space="preserve"> </v>
      </c>
      <c r="Q68" s="6">
        <f t="shared" si="3"/>
        <v>0</v>
      </c>
    </row>
    <row r="69" spans="1:17" ht="19.350000000000001" hidden="1" customHeight="1" x14ac:dyDescent="0.2">
      <c r="A69" s="171"/>
      <c r="B69" s="171">
        <f t="shared" si="4"/>
        <v>0</v>
      </c>
      <c r="C69" s="171">
        <f>COUNTIF($A$7:A69,A69)</f>
        <v>0</v>
      </c>
      <c r="D69" s="171">
        <f t="shared" si="5"/>
        <v>0</v>
      </c>
      <c r="E69" s="171"/>
      <c r="F69" s="171"/>
      <c r="G69" s="105" t="str">
        <f t="shared" si="6"/>
        <v/>
      </c>
      <c r="H69" s="11" t="e">
        <f>IF(F69&lt;&gt;"OUI",IF(ISNA(VLOOKUP(TEXT($I69,0),LICENCIES!$A:$I,2,FALSE)),VLOOKUP(VALUE($I69),LICENCIES!$A:$I,2,FALSE),VLOOKUP(TEXT($I69,0),LICENCIES!$A:$I,2,FALSE))," ")</f>
        <v>#N/A</v>
      </c>
      <c r="I69" s="240"/>
      <c r="J69" s="11" t="str">
        <f>IF(AND($F69&lt;&gt;"OUI",I69&lt;&gt;""),IF(ISNA(VLOOKUP(TEXT($I69,0),LICENCIES!$A:$I,3,FALSE)),VLOOKUP(VALUE($I69),LICENCIES!$A:$I,3,FALSE),VLOOKUP(TEXT($I69,0),LICENCIES!$A:$I,3,FALSE))," ")</f>
        <v xml:space="preserve"> </v>
      </c>
      <c r="K69" s="11" t="str">
        <f>IF(AND($F69&lt;&gt;"OUI",I69&lt;&gt;""),IF(ISNA(VLOOKUP(TEXT($I69,0),LICENCIES!$A:$I,4,FALSE)),VLOOKUP(VALUE($I69),LICENCIES!$A:$I,4,FALSE),VLOOKUP(TEXT($I69,0),LICENCIES!$A:$I,4,FALSE))," ")</f>
        <v xml:space="preserve"> </v>
      </c>
      <c r="L69" s="11" t="str">
        <f>IF(AND($F69&lt;&gt;"OUI",I69&lt;&gt;""),IF(ISNA(VLOOKUP(TEXT($I69,0),LICENCIES!$A:$I,5,FALSE)),VLOOKUP(VALUE($I69),LICENCIES!$A:$I,5,FALSE),VLOOKUP(TEXT($I69,0),LICENCIES!$A:$I,5,FALSE))," ")</f>
        <v xml:space="preserve"> </v>
      </c>
      <c r="M69" s="11" t="str">
        <f>IF(AND($F69&lt;&gt;"OUI",I69&lt;&gt;""),IF(ISNA(VLOOKUP(TEXT($I69,0),LICENCIES!$A:$I,6,FALSE)),VLOOKUP(VALUE($I69),LICENCIES!$A:$I,6,FALSE),VLOOKUP(TEXT($I69,0),LICENCIES!$A:$I,6,FALSE))," ")</f>
        <v xml:space="preserve"> </v>
      </c>
      <c r="N69" s="11" t="str">
        <f>IF(AND($F69&lt;&gt;"OUI",I69&lt;&gt;""),IF(ISNA(VLOOKUP(TEXT($I69,0),LICENCIES!$A:$I,7,FALSE)),VLOOKUP(VALUE($I69),LICENCIES!$A:$I,7,FALSE),VLOOKUP(TEXT($I69,0),LICENCIES!$A:$I,7,FALSE))," ")</f>
        <v xml:space="preserve"> </v>
      </c>
      <c r="O69" s="11" t="str">
        <f>IF(AND($F69&lt;&gt;"OUI",I69&lt;&gt;""),IF(ISNA(VLOOKUP(TEXT($I69,0),LICENCIES!$A:$I,8,FALSE)),VLOOKUP(VALUE($I69),LICENCIES!$A:$I,8,FALSE),VLOOKUP(TEXT($I69,0),LICENCIES!$A:$I,8,FALSE))," ")</f>
        <v xml:space="preserve"> </v>
      </c>
      <c r="P69" s="11" t="str">
        <f>IF(AND($F69&lt;&gt;"OUI",I69&lt;&gt;""),IF(ISNA(VLOOKUP(TEXT($I69,0),LICENCIES!$A:$I,9,FALSE)),VLOOKUP(VALUE($I69),LICENCIES!$A:$I,9,FALSE),VLOOKUP(TEXT($I69,0),LICENCIES!$A:$I,9,FALSE))," ")</f>
        <v xml:space="preserve"> </v>
      </c>
      <c r="Q69" s="6">
        <f t="shared" si="3"/>
        <v>0</v>
      </c>
    </row>
    <row r="70" spans="1:17" ht="19.350000000000001" hidden="1" customHeight="1" x14ac:dyDescent="0.2">
      <c r="A70" s="171"/>
      <c r="B70" s="171">
        <f t="shared" si="4"/>
        <v>0</v>
      </c>
      <c r="C70" s="171">
        <f>COUNTIF($A$7:A70,A70)</f>
        <v>0</v>
      </c>
      <c r="D70" s="171">
        <f t="shared" si="5"/>
        <v>0</v>
      </c>
      <c r="E70" s="171"/>
      <c r="F70" s="171"/>
      <c r="G70" s="105" t="str">
        <f t="shared" si="6"/>
        <v/>
      </c>
      <c r="H70" s="11" t="e">
        <f>IF(F70&lt;&gt;"OUI",IF(ISNA(VLOOKUP(TEXT($I70,0),LICENCIES!$A:$I,2,FALSE)),VLOOKUP(VALUE($I70),LICENCIES!$A:$I,2,FALSE),VLOOKUP(TEXT($I70,0),LICENCIES!$A:$I,2,FALSE))," ")</f>
        <v>#N/A</v>
      </c>
      <c r="I70" s="240"/>
      <c r="J70" s="11" t="str">
        <f>IF(AND($F70&lt;&gt;"OUI",I70&lt;&gt;""),IF(ISNA(VLOOKUP(TEXT($I70,0),LICENCIES!$A:$I,3,FALSE)),VLOOKUP(VALUE($I70),LICENCIES!$A:$I,3,FALSE),VLOOKUP(TEXT($I70,0),LICENCIES!$A:$I,3,FALSE))," ")</f>
        <v xml:space="preserve"> </v>
      </c>
      <c r="K70" s="11" t="str">
        <f>IF(AND($F70&lt;&gt;"OUI",I70&lt;&gt;""),IF(ISNA(VLOOKUP(TEXT($I70,0),LICENCIES!$A:$I,4,FALSE)),VLOOKUP(VALUE($I70),LICENCIES!$A:$I,4,FALSE),VLOOKUP(TEXT($I70,0),LICENCIES!$A:$I,4,FALSE))," ")</f>
        <v xml:space="preserve"> </v>
      </c>
      <c r="L70" s="11" t="str">
        <f>IF(AND($F70&lt;&gt;"OUI",I70&lt;&gt;""),IF(ISNA(VLOOKUP(TEXT($I70,0),LICENCIES!$A:$I,5,FALSE)),VLOOKUP(VALUE($I70),LICENCIES!$A:$I,5,FALSE),VLOOKUP(TEXT($I70,0),LICENCIES!$A:$I,5,FALSE))," ")</f>
        <v xml:space="preserve"> </v>
      </c>
      <c r="M70" s="11" t="str">
        <f>IF(AND($F70&lt;&gt;"OUI",I70&lt;&gt;""),IF(ISNA(VLOOKUP(TEXT($I70,0),LICENCIES!$A:$I,6,FALSE)),VLOOKUP(VALUE($I70),LICENCIES!$A:$I,6,FALSE),VLOOKUP(TEXT($I70,0),LICENCIES!$A:$I,6,FALSE))," ")</f>
        <v xml:space="preserve"> </v>
      </c>
      <c r="N70" s="11" t="str">
        <f>IF(AND($F70&lt;&gt;"OUI",I70&lt;&gt;""),IF(ISNA(VLOOKUP(TEXT($I70,0),LICENCIES!$A:$I,7,FALSE)),VLOOKUP(VALUE($I70),LICENCIES!$A:$I,7,FALSE),VLOOKUP(TEXT($I70,0),LICENCIES!$A:$I,7,FALSE))," ")</f>
        <v xml:space="preserve"> </v>
      </c>
      <c r="O70" s="11" t="str">
        <f>IF(AND($F70&lt;&gt;"OUI",I70&lt;&gt;""),IF(ISNA(VLOOKUP(TEXT($I70,0),LICENCIES!$A:$I,8,FALSE)),VLOOKUP(VALUE($I70),LICENCIES!$A:$I,8,FALSE),VLOOKUP(TEXT($I70,0),LICENCIES!$A:$I,8,FALSE))," ")</f>
        <v xml:space="preserve"> </v>
      </c>
      <c r="P70" s="11" t="str">
        <f>IF(AND($F70&lt;&gt;"OUI",I70&lt;&gt;""),IF(ISNA(VLOOKUP(TEXT($I70,0),LICENCIES!$A:$I,9,FALSE)),VLOOKUP(VALUE($I70),LICENCIES!$A:$I,9,FALSE),VLOOKUP(TEXT($I70,0),LICENCIES!$A:$I,9,FALSE))," ")</f>
        <v xml:space="preserve"> </v>
      </c>
      <c r="Q70" s="6">
        <f t="shared" si="3"/>
        <v>0</v>
      </c>
    </row>
    <row r="71" spans="1:17" ht="19.350000000000001" hidden="1" customHeight="1" x14ac:dyDescent="0.2">
      <c r="A71" s="171"/>
      <c r="B71" s="171">
        <f t="shared" si="4"/>
        <v>0</v>
      </c>
      <c r="C71" s="171">
        <f>COUNTIF($A$7:A71,A71)</f>
        <v>0</v>
      </c>
      <c r="D71" s="171">
        <f t="shared" si="5"/>
        <v>0</v>
      </c>
      <c r="E71" s="171"/>
      <c r="F71" s="171"/>
      <c r="G71" s="105" t="str">
        <f t="shared" si="6"/>
        <v/>
      </c>
      <c r="H71" s="11" t="e">
        <f>IF(F71&lt;&gt;"OUI",IF(ISNA(VLOOKUP(TEXT($I71,0),LICENCIES!$A:$I,2,FALSE)),VLOOKUP(VALUE($I71),LICENCIES!$A:$I,2,FALSE),VLOOKUP(TEXT($I71,0),LICENCIES!$A:$I,2,FALSE))," ")</f>
        <v>#N/A</v>
      </c>
      <c r="I71" s="240"/>
      <c r="J71" s="11" t="str">
        <f>IF(AND($F71&lt;&gt;"OUI",I71&lt;&gt;""),IF(ISNA(VLOOKUP(TEXT($I71,0),LICENCIES!$A:$I,3,FALSE)),VLOOKUP(VALUE($I71),LICENCIES!$A:$I,3,FALSE),VLOOKUP(TEXT($I71,0),LICENCIES!$A:$I,3,FALSE))," ")</f>
        <v xml:space="preserve"> </v>
      </c>
      <c r="K71" s="11" t="str">
        <f>IF(AND($F71&lt;&gt;"OUI",I71&lt;&gt;""),IF(ISNA(VLOOKUP(TEXT($I71,0),LICENCIES!$A:$I,4,FALSE)),VLOOKUP(VALUE($I71),LICENCIES!$A:$I,4,FALSE),VLOOKUP(TEXT($I71,0),LICENCIES!$A:$I,4,FALSE))," ")</f>
        <v xml:space="preserve"> </v>
      </c>
      <c r="L71" s="11" t="str">
        <f>IF(AND($F71&lt;&gt;"OUI",I71&lt;&gt;""),IF(ISNA(VLOOKUP(TEXT($I71,0),LICENCIES!$A:$I,5,FALSE)),VLOOKUP(VALUE($I71),LICENCIES!$A:$I,5,FALSE),VLOOKUP(TEXT($I71,0),LICENCIES!$A:$I,5,FALSE))," ")</f>
        <v xml:space="preserve"> </v>
      </c>
      <c r="M71" s="11" t="str">
        <f>IF(AND($F71&lt;&gt;"OUI",I71&lt;&gt;""),IF(ISNA(VLOOKUP(TEXT($I71,0),LICENCIES!$A:$I,6,FALSE)),VLOOKUP(VALUE($I71),LICENCIES!$A:$I,6,FALSE),VLOOKUP(TEXT($I71,0),LICENCIES!$A:$I,6,FALSE))," ")</f>
        <v xml:space="preserve"> </v>
      </c>
      <c r="N71" s="11" t="str">
        <f>IF(AND($F71&lt;&gt;"OUI",I71&lt;&gt;""),IF(ISNA(VLOOKUP(TEXT($I71,0),LICENCIES!$A:$I,7,FALSE)),VLOOKUP(VALUE($I71),LICENCIES!$A:$I,7,FALSE),VLOOKUP(TEXT($I71,0),LICENCIES!$A:$I,7,FALSE))," ")</f>
        <v xml:space="preserve"> </v>
      </c>
      <c r="O71" s="11" t="str">
        <f>IF(AND($F71&lt;&gt;"OUI",I71&lt;&gt;""),IF(ISNA(VLOOKUP(TEXT($I71,0),LICENCIES!$A:$I,8,FALSE)),VLOOKUP(VALUE($I71),LICENCIES!$A:$I,8,FALSE),VLOOKUP(TEXT($I71,0),LICENCIES!$A:$I,8,FALSE))," ")</f>
        <v xml:space="preserve"> </v>
      </c>
      <c r="P71" s="11" t="str">
        <f>IF(AND($F71&lt;&gt;"OUI",I71&lt;&gt;""),IF(ISNA(VLOOKUP(TEXT($I71,0),LICENCIES!$A:$I,9,FALSE)),VLOOKUP(VALUE($I71),LICENCIES!$A:$I,9,FALSE),VLOOKUP(TEXT($I71,0),LICENCIES!$A:$I,9,FALSE))," ")</f>
        <v xml:space="preserve"> </v>
      </c>
      <c r="Q71" s="6">
        <f t="shared" si="3"/>
        <v>0</v>
      </c>
    </row>
    <row r="72" spans="1:17" ht="19.350000000000001" hidden="1" customHeight="1" x14ac:dyDescent="0.2">
      <c r="A72" s="171"/>
      <c r="B72" s="171">
        <f t="shared" ref="B72:B99" si="7">IF(A72&gt;0,VLOOKUP(A72,$C$2:$E$5,3,FALSE),0)</f>
        <v>0</v>
      </c>
      <c r="C72" s="171">
        <f>COUNTIF($A$7:A72,A72)</f>
        <v>0</v>
      </c>
      <c r="D72" s="171">
        <f t="shared" ref="D72:D99" si="8">(IF(A72&gt;0,VLOOKUP(A72,$C$2:$E$5,2,FALSE),0))+C72+B72*1000</f>
        <v>0</v>
      </c>
      <c r="E72" s="171"/>
      <c r="F72" s="171"/>
      <c r="G72" s="105" t="str">
        <f t="shared" ref="G72:G135" si="9">MID(D72,2,3)</f>
        <v/>
      </c>
      <c r="H72" s="11" t="e">
        <f>IF(F72&lt;&gt;"OUI",IF(ISNA(VLOOKUP(TEXT($I72,0),LICENCIES!$A:$I,2,FALSE)),VLOOKUP(VALUE($I72),LICENCIES!$A:$I,2,FALSE),VLOOKUP(TEXT($I72,0),LICENCIES!$A:$I,2,FALSE))," ")</f>
        <v>#N/A</v>
      </c>
      <c r="I72" s="240"/>
      <c r="J72" s="11" t="str">
        <f>IF(AND($F72&lt;&gt;"OUI",I72&lt;&gt;""),IF(ISNA(VLOOKUP(TEXT($I72,0),LICENCIES!$A:$I,3,FALSE)),VLOOKUP(VALUE($I72),LICENCIES!$A:$I,3,FALSE),VLOOKUP(TEXT($I72,0),LICENCIES!$A:$I,3,FALSE))," ")</f>
        <v xml:space="preserve"> </v>
      </c>
      <c r="K72" s="11" t="str">
        <f>IF(AND($F72&lt;&gt;"OUI",I72&lt;&gt;""),IF(ISNA(VLOOKUP(TEXT($I72,0),LICENCIES!$A:$I,4,FALSE)),VLOOKUP(VALUE($I72),LICENCIES!$A:$I,4,FALSE),VLOOKUP(TEXT($I72,0),LICENCIES!$A:$I,4,FALSE))," ")</f>
        <v xml:space="preserve"> </v>
      </c>
      <c r="L72" s="11" t="str">
        <f>IF(AND($F72&lt;&gt;"OUI",I72&lt;&gt;""),IF(ISNA(VLOOKUP(TEXT($I72,0),LICENCIES!$A:$I,5,FALSE)),VLOOKUP(VALUE($I72),LICENCIES!$A:$I,5,FALSE),VLOOKUP(TEXT($I72,0),LICENCIES!$A:$I,5,FALSE))," ")</f>
        <v xml:space="preserve"> </v>
      </c>
      <c r="M72" s="11" t="str">
        <f>IF(AND($F72&lt;&gt;"OUI",I72&lt;&gt;""),IF(ISNA(VLOOKUP(TEXT($I72,0),LICENCIES!$A:$I,6,FALSE)),VLOOKUP(VALUE($I72),LICENCIES!$A:$I,6,FALSE),VLOOKUP(TEXT($I72,0),LICENCIES!$A:$I,6,FALSE))," ")</f>
        <v xml:space="preserve"> </v>
      </c>
      <c r="N72" s="11" t="str">
        <f>IF(AND($F72&lt;&gt;"OUI",I72&lt;&gt;""),IF(ISNA(VLOOKUP(TEXT($I72,0),LICENCIES!$A:$I,7,FALSE)),VLOOKUP(VALUE($I72),LICENCIES!$A:$I,7,FALSE),VLOOKUP(TEXT($I72,0),LICENCIES!$A:$I,7,FALSE))," ")</f>
        <v xml:space="preserve"> </v>
      </c>
      <c r="O72" s="11" t="str">
        <f>IF(AND($F72&lt;&gt;"OUI",I72&lt;&gt;""),IF(ISNA(VLOOKUP(TEXT($I72,0),LICENCIES!$A:$I,8,FALSE)),VLOOKUP(VALUE($I72),LICENCIES!$A:$I,8,FALSE),VLOOKUP(TEXT($I72,0),LICENCIES!$A:$I,8,FALSE))," ")</f>
        <v xml:space="preserve"> </v>
      </c>
      <c r="P72" s="11" t="str">
        <f>IF(AND($F72&lt;&gt;"OUI",I72&lt;&gt;""),IF(ISNA(VLOOKUP(TEXT($I72,0),LICENCIES!$A:$I,9,FALSE)),VLOOKUP(VALUE($I72),LICENCIES!$A:$I,9,FALSE),VLOOKUP(TEXT($I72,0),LICENCIES!$A:$I,9,FALSE))," ")</f>
        <v xml:space="preserve"> </v>
      </c>
      <c r="Q72" s="6">
        <f t="shared" ref="Q72:Q135" si="10">IF(F72="OUI","0",A72)</f>
        <v>0</v>
      </c>
    </row>
    <row r="73" spans="1:17" ht="19.350000000000001" hidden="1" customHeight="1" x14ac:dyDescent="0.2">
      <c r="A73" s="171"/>
      <c r="B73" s="171">
        <f t="shared" si="7"/>
        <v>0</v>
      </c>
      <c r="C73" s="171">
        <f>COUNTIF($A$7:A73,A73)</f>
        <v>0</v>
      </c>
      <c r="D73" s="171">
        <f t="shared" si="8"/>
        <v>0</v>
      </c>
      <c r="E73" s="171"/>
      <c r="F73" s="171"/>
      <c r="G73" s="105" t="str">
        <f t="shared" si="9"/>
        <v/>
      </c>
      <c r="H73" s="11" t="e">
        <f>IF(F73&lt;&gt;"OUI",IF(ISNA(VLOOKUP(TEXT($I73,0),LICENCIES!$A:$I,2,FALSE)),VLOOKUP(VALUE($I73),LICENCIES!$A:$I,2,FALSE),VLOOKUP(TEXT($I73,0),LICENCIES!$A:$I,2,FALSE))," ")</f>
        <v>#N/A</v>
      </c>
      <c r="I73" s="240"/>
      <c r="J73" s="11" t="str">
        <f>IF(AND($F73&lt;&gt;"OUI",I73&lt;&gt;""),IF(ISNA(VLOOKUP(TEXT($I73,0),LICENCIES!$A:$I,3,FALSE)),VLOOKUP(VALUE($I73),LICENCIES!$A:$I,3,FALSE),VLOOKUP(TEXT($I73,0),LICENCIES!$A:$I,3,FALSE))," ")</f>
        <v xml:space="preserve"> </v>
      </c>
      <c r="K73" s="11" t="str">
        <f>IF(AND($F73&lt;&gt;"OUI",I73&lt;&gt;""),IF(ISNA(VLOOKUP(TEXT($I73,0),LICENCIES!$A:$I,4,FALSE)),VLOOKUP(VALUE($I73),LICENCIES!$A:$I,4,FALSE),VLOOKUP(TEXT($I73,0),LICENCIES!$A:$I,4,FALSE))," ")</f>
        <v xml:space="preserve"> </v>
      </c>
      <c r="L73" s="11" t="str">
        <f>IF(AND($F73&lt;&gt;"OUI",I73&lt;&gt;""),IF(ISNA(VLOOKUP(TEXT($I73,0),LICENCIES!$A:$I,5,FALSE)),VLOOKUP(VALUE($I73),LICENCIES!$A:$I,5,FALSE),VLOOKUP(TEXT($I73,0),LICENCIES!$A:$I,5,FALSE))," ")</f>
        <v xml:space="preserve"> </v>
      </c>
      <c r="M73" s="11" t="str">
        <f>IF(AND($F73&lt;&gt;"OUI",I73&lt;&gt;""),IF(ISNA(VLOOKUP(TEXT($I73,0),LICENCIES!$A:$I,6,FALSE)),VLOOKUP(VALUE($I73),LICENCIES!$A:$I,6,FALSE),VLOOKUP(TEXT($I73,0),LICENCIES!$A:$I,6,FALSE))," ")</f>
        <v xml:space="preserve"> </v>
      </c>
      <c r="N73" s="11" t="str">
        <f>IF(AND($F73&lt;&gt;"OUI",I73&lt;&gt;""),IF(ISNA(VLOOKUP(TEXT($I73,0),LICENCIES!$A:$I,7,FALSE)),VLOOKUP(VALUE($I73),LICENCIES!$A:$I,7,FALSE),VLOOKUP(TEXT($I73,0),LICENCIES!$A:$I,7,FALSE))," ")</f>
        <v xml:space="preserve"> </v>
      </c>
      <c r="O73" s="11" t="str">
        <f>IF(AND($F73&lt;&gt;"OUI",I73&lt;&gt;""),IF(ISNA(VLOOKUP(TEXT($I73,0),LICENCIES!$A:$I,8,FALSE)),VLOOKUP(VALUE($I73),LICENCIES!$A:$I,8,FALSE),VLOOKUP(TEXT($I73,0),LICENCIES!$A:$I,8,FALSE))," ")</f>
        <v xml:space="preserve"> </v>
      </c>
      <c r="P73" s="11" t="str">
        <f>IF(AND($F73&lt;&gt;"OUI",I73&lt;&gt;""),IF(ISNA(VLOOKUP(TEXT($I73,0),LICENCIES!$A:$I,9,FALSE)),VLOOKUP(VALUE($I73),LICENCIES!$A:$I,9,FALSE),VLOOKUP(TEXT($I73,0),LICENCIES!$A:$I,9,FALSE))," ")</f>
        <v xml:space="preserve"> </v>
      </c>
      <c r="Q73" s="6">
        <f t="shared" si="10"/>
        <v>0</v>
      </c>
    </row>
    <row r="74" spans="1:17" ht="19.350000000000001" hidden="1" customHeight="1" x14ac:dyDescent="0.2">
      <c r="A74" s="171"/>
      <c r="B74" s="171">
        <f t="shared" si="7"/>
        <v>0</v>
      </c>
      <c r="C74" s="171">
        <f>COUNTIF($A$7:A74,A74)</f>
        <v>0</v>
      </c>
      <c r="D74" s="171">
        <f t="shared" si="8"/>
        <v>0</v>
      </c>
      <c r="E74" s="171"/>
      <c r="F74" s="171"/>
      <c r="G74" s="105" t="str">
        <f t="shared" si="9"/>
        <v/>
      </c>
      <c r="H74" s="11" t="e">
        <f>IF(F74&lt;&gt;"OUI",IF(ISNA(VLOOKUP(TEXT($I74,0),LICENCIES!$A:$I,2,FALSE)),VLOOKUP(VALUE($I74),LICENCIES!$A:$I,2,FALSE),VLOOKUP(TEXT($I74,0),LICENCIES!$A:$I,2,FALSE))," ")</f>
        <v>#N/A</v>
      </c>
      <c r="I74" s="240"/>
      <c r="J74" s="11" t="str">
        <f>IF(AND($F74&lt;&gt;"OUI",I74&lt;&gt;""),IF(ISNA(VLOOKUP(TEXT($I74,0),LICENCIES!$A:$I,3,FALSE)),VLOOKUP(VALUE($I74),LICENCIES!$A:$I,3,FALSE),VLOOKUP(TEXT($I74,0),LICENCIES!$A:$I,3,FALSE))," ")</f>
        <v xml:space="preserve"> </v>
      </c>
      <c r="K74" s="11" t="str">
        <f>IF(AND($F74&lt;&gt;"OUI",I74&lt;&gt;""),IF(ISNA(VLOOKUP(TEXT($I74,0),LICENCIES!$A:$I,4,FALSE)),VLOOKUP(VALUE($I74),LICENCIES!$A:$I,4,FALSE),VLOOKUP(TEXT($I74,0),LICENCIES!$A:$I,4,FALSE))," ")</f>
        <v xml:space="preserve"> </v>
      </c>
      <c r="L74" s="11" t="str">
        <f>IF(AND($F74&lt;&gt;"OUI",I74&lt;&gt;""),IF(ISNA(VLOOKUP(TEXT($I74,0),LICENCIES!$A:$I,5,FALSE)),VLOOKUP(VALUE($I74),LICENCIES!$A:$I,5,FALSE),VLOOKUP(TEXT($I74,0),LICENCIES!$A:$I,5,FALSE))," ")</f>
        <v xml:space="preserve"> </v>
      </c>
      <c r="M74" s="11" t="str">
        <f>IF(AND($F74&lt;&gt;"OUI",I74&lt;&gt;""),IF(ISNA(VLOOKUP(TEXT($I74,0),LICENCIES!$A:$I,6,FALSE)),VLOOKUP(VALUE($I74),LICENCIES!$A:$I,6,FALSE),VLOOKUP(TEXT($I74,0),LICENCIES!$A:$I,6,FALSE))," ")</f>
        <v xml:space="preserve"> </v>
      </c>
      <c r="N74" s="11" t="str">
        <f>IF(AND($F74&lt;&gt;"OUI",I74&lt;&gt;""),IF(ISNA(VLOOKUP(TEXT($I74,0),LICENCIES!$A:$I,7,FALSE)),VLOOKUP(VALUE($I74),LICENCIES!$A:$I,7,FALSE),VLOOKUP(TEXT($I74,0),LICENCIES!$A:$I,7,FALSE))," ")</f>
        <v xml:space="preserve"> </v>
      </c>
      <c r="O74" s="11" t="str">
        <f>IF(AND($F74&lt;&gt;"OUI",I74&lt;&gt;""),IF(ISNA(VLOOKUP(TEXT($I74,0),LICENCIES!$A:$I,8,FALSE)),VLOOKUP(VALUE($I74),LICENCIES!$A:$I,8,FALSE),VLOOKUP(TEXT($I74,0),LICENCIES!$A:$I,8,FALSE))," ")</f>
        <v xml:space="preserve"> </v>
      </c>
      <c r="P74" s="11" t="str">
        <f>IF(AND($F74&lt;&gt;"OUI",I74&lt;&gt;""),IF(ISNA(VLOOKUP(TEXT($I74,0),LICENCIES!$A:$I,9,FALSE)),VLOOKUP(VALUE($I74),LICENCIES!$A:$I,9,FALSE),VLOOKUP(TEXT($I74,0),LICENCIES!$A:$I,9,FALSE))," ")</f>
        <v xml:space="preserve"> </v>
      </c>
      <c r="Q74" s="6">
        <f t="shared" si="10"/>
        <v>0</v>
      </c>
    </row>
    <row r="75" spans="1:17" ht="19.350000000000001" hidden="1" customHeight="1" x14ac:dyDescent="0.2">
      <c r="A75" s="171"/>
      <c r="B75" s="171">
        <f t="shared" si="7"/>
        <v>0</v>
      </c>
      <c r="C75" s="171">
        <f>COUNTIF($A$7:A75,A75)</f>
        <v>0</v>
      </c>
      <c r="D75" s="171">
        <f t="shared" si="8"/>
        <v>0</v>
      </c>
      <c r="E75" s="171"/>
      <c r="F75" s="171"/>
      <c r="G75" s="105" t="str">
        <f t="shared" si="9"/>
        <v/>
      </c>
      <c r="H75" s="11" t="e">
        <f>IF(F75&lt;&gt;"OUI",IF(ISNA(VLOOKUP(TEXT($I75,0),LICENCIES!$A:$I,2,FALSE)),VLOOKUP(VALUE($I75),LICENCIES!$A:$I,2,FALSE),VLOOKUP(TEXT($I75,0),LICENCIES!$A:$I,2,FALSE))," ")</f>
        <v>#N/A</v>
      </c>
      <c r="I75" s="240"/>
      <c r="J75" s="11" t="str">
        <f>IF(AND($F75&lt;&gt;"OUI",I75&lt;&gt;""),IF(ISNA(VLOOKUP(TEXT($I75,0),LICENCIES!$A:$I,3,FALSE)),VLOOKUP(VALUE($I75),LICENCIES!$A:$I,3,FALSE),VLOOKUP(TEXT($I75,0),LICENCIES!$A:$I,3,FALSE))," ")</f>
        <v xml:space="preserve"> </v>
      </c>
      <c r="K75" s="11" t="str">
        <f>IF(AND($F75&lt;&gt;"OUI",I75&lt;&gt;""),IF(ISNA(VLOOKUP(TEXT($I75,0),LICENCIES!$A:$I,4,FALSE)),VLOOKUP(VALUE($I75),LICENCIES!$A:$I,4,FALSE),VLOOKUP(TEXT($I75,0),LICENCIES!$A:$I,4,FALSE))," ")</f>
        <v xml:space="preserve"> </v>
      </c>
      <c r="L75" s="11" t="str">
        <f>IF(AND($F75&lt;&gt;"OUI",I75&lt;&gt;""),IF(ISNA(VLOOKUP(TEXT($I75,0),LICENCIES!$A:$I,5,FALSE)),VLOOKUP(VALUE($I75),LICENCIES!$A:$I,5,FALSE),VLOOKUP(TEXT($I75,0),LICENCIES!$A:$I,5,FALSE))," ")</f>
        <v xml:space="preserve"> </v>
      </c>
      <c r="M75" s="11" t="str">
        <f>IF(AND($F75&lt;&gt;"OUI",I75&lt;&gt;""),IF(ISNA(VLOOKUP(TEXT($I75,0),LICENCIES!$A:$I,6,FALSE)),VLOOKUP(VALUE($I75),LICENCIES!$A:$I,6,FALSE),VLOOKUP(TEXT($I75,0),LICENCIES!$A:$I,6,FALSE))," ")</f>
        <v xml:space="preserve"> </v>
      </c>
      <c r="N75" s="11" t="str">
        <f>IF(AND($F75&lt;&gt;"OUI",I75&lt;&gt;""),IF(ISNA(VLOOKUP(TEXT($I75,0),LICENCIES!$A:$I,7,FALSE)),VLOOKUP(VALUE($I75),LICENCIES!$A:$I,7,FALSE),VLOOKUP(TEXT($I75,0),LICENCIES!$A:$I,7,FALSE))," ")</f>
        <v xml:space="preserve"> </v>
      </c>
      <c r="O75" s="11" t="str">
        <f>IF(AND($F75&lt;&gt;"OUI",I75&lt;&gt;""),IF(ISNA(VLOOKUP(TEXT($I75,0),LICENCIES!$A:$I,8,FALSE)),VLOOKUP(VALUE($I75),LICENCIES!$A:$I,8,FALSE),VLOOKUP(TEXT($I75,0),LICENCIES!$A:$I,8,FALSE))," ")</f>
        <v xml:space="preserve"> </v>
      </c>
      <c r="P75" s="11" t="str">
        <f>IF(AND($F75&lt;&gt;"OUI",I75&lt;&gt;""),IF(ISNA(VLOOKUP(TEXT($I75,0),LICENCIES!$A:$I,9,FALSE)),VLOOKUP(VALUE($I75),LICENCIES!$A:$I,9,FALSE),VLOOKUP(TEXT($I75,0),LICENCIES!$A:$I,9,FALSE))," ")</f>
        <v xml:space="preserve"> </v>
      </c>
      <c r="Q75" s="6">
        <f t="shared" si="10"/>
        <v>0</v>
      </c>
    </row>
    <row r="76" spans="1:17" ht="19.350000000000001" hidden="1" customHeight="1" x14ac:dyDescent="0.2">
      <c r="A76" s="171"/>
      <c r="B76" s="171">
        <f t="shared" si="7"/>
        <v>0</v>
      </c>
      <c r="C76" s="171">
        <f>COUNTIF($A$7:A76,A76)</f>
        <v>0</v>
      </c>
      <c r="D76" s="171">
        <f t="shared" si="8"/>
        <v>0</v>
      </c>
      <c r="E76" s="171"/>
      <c r="F76" s="171"/>
      <c r="G76" s="105" t="str">
        <f t="shared" si="9"/>
        <v/>
      </c>
      <c r="H76" s="11" t="e">
        <f>IF(F76&lt;&gt;"OUI",IF(ISNA(VLOOKUP(TEXT($I76,0),LICENCIES!$A:$I,2,FALSE)),VLOOKUP(VALUE($I76),LICENCIES!$A:$I,2,FALSE),VLOOKUP(TEXT($I76,0),LICENCIES!$A:$I,2,FALSE))," ")</f>
        <v>#N/A</v>
      </c>
      <c r="I76" s="240"/>
      <c r="J76" s="11" t="str">
        <f>IF(AND($F76&lt;&gt;"OUI",I76&lt;&gt;""),IF(ISNA(VLOOKUP(TEXT($I76,0),LICENCIES!$A:$I,3,FALSE)),VLOOKUP(VALUE($I76),LICENCIES!$A:$I,3,FALSE),VLOOKUP(TEXT($I76,0),LICENCIES!$A:$I,3,FALSE))," ")</f>
        <v xml:space="preserve"> </v>
      </c>
      <c r="K76" s="11" t="str">
        <f>IF(AND($F76&lt;&gt;"OUI",I76&lt;&gt;""),IF(ISNA(VLOOKUP(TEXT($I76,0),LICENCIES!$A:$I,4,FALSE)),VLOOKUP(VALUE($I76),LICENCIES!$A:$I,4,FALSE),VLOOKUP(TEXT($I76,0),LICENCIES!$A:$I,4,FALSE))," ")</f>
        <v xml:space="preserve"> </v>
      </c>
      <c r="L76" s="11" t="str">
        <f>IF(AND($F76&lt;&gt;"OUI",I76&lt;&gt;""),IF(ISNA(VLOOKUP(TEXT($I76,0),LICENCIES!$A:$I,5,FALSE)),VLOOKUP(VALUE($I76),LICENCIES!$A:$I,5,FALSE),VLOOKUP(TEXT($I76,0),LICENCIES!$A:$I,5,FALSE))," ")</f>
        <v xml:space="preserve"> </v>
      </c>
      <c r="M76" s="11" t="str">
        <f>IF(AND($F76&lt;&gt;"OUI",I76&lt;&gt;""),IF(ISNA(VLOOKUP(TEXT($I76,0),LICENCIES!$A:$I,6,FALSE)),VLOOKUP(VALUE($I76),LICENCIES!$A:$I,6,FALSE),VLOOKUP(TEXT($I76,0),LICENCIES!$A:$I,6,FALSE))," ")</f>
        <v xml:space="preserve"> </v>
      </c>
      <c r="N76" s="11" t="str">
        <f>IF(AND($F76&lt;&gt;"OUI",I76&lt;&gt;""),IF(ISNA(VLOOKUP(TEXT($I76,0),LICENCIES!$A:$I,7,FALSE)),VLOOKUP(VALUE($I76),LICENCIES!$A:$I,7,FALSE),VLOOKUP(TEXT($I76,0),LICENCIES!$A:$I,7,FALSE))," ")</f>
        <v xml:space="preserve"> </v>
      </c>
      <c r="O76" s="11" t="str">
        <f>IF(AND($F76&lt;&gt;"OUI",I76&lt;&gt;""),IF(ISNA(VLOOKUP(TEXT($I76,0),LICENCIES!$A:$I,8,FALSE)),VLOOKUP(VALUE($I76),LICENCIES!$A:$I,8,FALSE),VLOOKUP(TEXT($I76,0),LICENCIES!$A:$I,8,FALSE))," ")</f>
        <v xml:space="preserve"> </v>
      </c>
      <c r="P76" s="11" t="str">
        <f>IF(AND($F76&lt;&gt;"OUI",I76&lt;&gt;""),IF(ISNA(VLOOKUP(TEXT($I76,0),LICENCIES!$A:$I,9,FALSE)),VLOOKUP(VALUE($I76),LICENCIES!$A:$I,9,FALSE),VLOOKUP(TEXT($I76,0),LICENCIES!$A:$I,9,FALSE))," ")</f>
        <v xml:space="preserve"> </v>
      </c>
      <c r="Q76" s="6">
        <f t="shared" si="10"/>
        <v>0</v>
      </c>
    </row>
    <row r="77" spans="1:17" ht="19.350000000000001" hidden="1" customHeight="1" x14ac:dyDescent="0.2">
      <c r="A77" s="171"/>
      <c r="B77" s="171">
        <f t="shared" si="7"/>
        <v>0</v>
      </c>
      <c r="C77" s="171">
        <f>COUNTIF($A$7:A77,A77)</f>
        <v>0</v>
      </c>
      <c r="D77" s="171">
        <f t="shared" si="8"/>
        <v>0</v>
      </c>
      <c r="E77" s="171"/>
      <c r="F77" s="171"/>
      <c r="G77" s="105" t="str">
        <f t="shared" si="9"/>
        <v/>
      </c>
      <c r="H77" s="11" t="e">
        <f>IF(F77&lt;&gt;"OUI",IF(ISNA(VLOOKUP(TEXT($I77,0),LICENCIES!$A:$I,2,FALSE)),VLOOKUP(VALUE($I77),LICENCIES!$A:$I,2,FALSE),VLOOKUP(TEXT($I77,0),LICENCIES!$A:$I,2,FALSE))," ")</f>
        <v>#N/A</v>
      </c>
      <c r="I77" s="240"/>
      <c r="J77" s="11" t="str">
        <f>IF(AND($F77&lt;&gt;"OUI",I77&lt;&gt;""),IF(ISNA(VLOOKUP(TEXT($I77,0),LICENCIES!$A:$I,3,FALSE)),VLOOKUP(VALUE($I77),LICENCIES!$A:$I,3,FALSE),VLOOKUP(TEXT($I77,0),LICENCIES!$A:$I,3,FALSE))," ")</f>
        <v xml:space="preserve"> </v>
      </c>
      <c r="K77" s="11" t="str">
        <f>IF(AND($F77&lt;&gt;"OUI",I77&lt;&gt;""),IF(ISNA(VLOOKUP(TEXT($I77,0),LICENCIES!$A:$I,4,FALSE)),VLOOKUP(VALUE($I77),LICENCIES!$A:$I,4,FALSE),VLOOKUP(TEXT($I77,0),LICENCIES!$A:$I,4,FALSE))," ")</f>
        <v xml:space="preserve"> </v>
      </c>
      <c r="L77" s="11" t="str">
        <f>IF(AND($F77&lt;&gt;"OUI",I77&lt;&gt;""),IF(ISNA(VLOOKUP(TEXT($I77,0),LICENCIES!$A:$I,5,FALSE)),VLOOKUP(VALUE($I77),LICENCIES!$A:$I,5,FALSE),VLOOKUP(TEXT($I77,0),LICENCIES!$A:$I,5,FALSE))," ")</f>
        <v xml:space="preserve"> </v>
      </c>
      <c r="M77" s="11" t="str">
        <f>IF(AND($F77&lt;&gt;"OUI",I77&lt;&gt;""),IF(ISNA(VLOOKUP(TEXT($I77,0),LICENCIES!$A:$I,6,FALSE)),VLOOKUP(VALUE($I77),LICENCIES!$A:$I,6,FALSE),VLOOKUP(TEXT($I77,0),LICENCIES!$A:$I,6,FALSE))," ")</f>
        <v xml:space="preserve"> </v>
      </c>
      <c r="N77" s="11" t="str">
        <f>IF(AND($F77&lt;&gt;"OUI",I77&lt;&gt;""),IF(ISNA(VLOOKUP(TEXT($I77,0),LICENCIES!$A:$I,7,FALSE)),VLOOKUP(VALUE($I77),LICENCIES!$A:$I,7,FALSE),VLOOKUP(TEXT($I77,0),LICENCIES!$A:$I,7,FALSE))," ")</f>
        <v xml:space="preserve"> </v>
      </c>
      <c r="O77" s="11" t="str">
        <f>IF(AND($F77&lt;&gt;"OUI",I77&lt;&gt;""),IF(ISNA(VLOOKUP(TEXT($I77,0),LICENCIES!$A:$I,8,FALSE)),VLOOKUP(VALUE($I77),LICENCIES!$A:$I,8,FALSE),VLOOKUP(TEXT($I77,0),LICENCIES!$A:$I,8,FALSE))," ")</f>
        <v xml:space="preserve"> </v>
      </c>
      <c r="P77" s="11" t="str">
        <f>IF(AND($F77&lt;&gt;"OUI",I77&lt;&gt;""),IF(ISNA(VLOOKUP(TEXT($I77,0),LICENCIES!$A:$I,9,FALSE)),VLOOKUP(VALUE($I77),LICENCIES!$A:$I,9,FALSE),VLOOKUP(TEXT($I77,0),LICENCIES!$A:$I,9,FALSE))," ")</f>
        <v xml:space="preserve"> </v>
      </c>
      <c r="Q77" s="6">
        <f t="shared" si="10"/>
        <v>0</v>
      </c>
    </row>
    <row r="78" spans="1:17" ht="19.350000000000001" hidden="1" customHeight="1" x14ac:dyDescent="0.2">
      <c r="A78" s="171"/>
      <c r="B78" s="171">
        <f t="shared" si="7"/>
        <v>0</v>
      </c>
      <c r="C78" s="171">
        <f>COUNTIF($A$7:A78,A78)</f>
        <v>0</v>
      </c>
      <c r="D78" s="171">
        <f t="shared" si="8"/>
        <v>0</v>
      </c>
      <c r="E78" s="171"/>
      <c r="F78" s="171"/>
      <c r="G78" s="105" t="str">
        <f t="shared" si="9"/>
        <v/>
      </c>
      <c r="H78" s="11" t="e">
        <f>IF(F78&lt;&gt;"OUI",IF(ISNA(VLOOKUP(TEXT($I78,0),LICENCIES!$A:$I,2,FALSE)),VLOOKUP(VALUE($I78),LICENCIES!$A:$I,2,FALSE),VLOOKUP(TEXT($I78,0),LICENCIES!$A:$I,2,FALSE))," ")</f>
        <v>#N/A</v>
      </c>
      <c r="I78" s="240"/>
      <c r="J78" s="11" t="str">
        <f>IF(AND($F78&lt;&gt;"OUI",I78&lt;&gt;""),IF(ISNA(VLOOKUP(TEXT($I78,0),LICENCIES!$A:$I,3,FALSE)),VLOOKUP(VALUE($I78),LICENCIES!$A:$I,3,FALSE),VLOOKUP(TEXT($I78,0),LICENCIES!$A:$I,3,FALSE))," ")</f>
        <v xml:space="preserve"> </v>
      </c>
      <c r="K78" s="11" t="str">
        <f>IF(AND($F78&lt;&gt;"OUI",I78&lt;&gt;""),IF(ISNA(VLOOKUP(TEXT($I78,0),LICENCIES!$A:$I,4,FALSE)),VLOOKUP(VALUE($I78),LICENCIES!$A:$I,4,FALSE),VLOOKUP(TEXT($I78,0),LICENCIES!$A:$I,4,FALSE))," ")</f>
        <v xml:space="preserve"> </v>
      </c>
      <c r="L78" s="11" t="str">
        <f>IF(AND($F78&lt;&gt;"OUI",I78&lt;&gt;""),IF(ISNA(VLOOKUP(TEXT($I78,0),LICENCIES!$A:$I,5,FALSE)),VLOOKUP(VALUE($I78),LICENCIES!$A:$I,5,FALSE),VLOOKUP(TEXT($I78,0),LICENCIES!$A:$I,5,FALSE))," ")</f>
        <v xml:space="preserve"> </v>
      </c>
      <c r="M78" s="11" t="str">
        <f>IF(AND($F78&lt;&gt;"OUI",I78&lt;&gt;""),IF(ISNA(VLOOKUP(TEXT($I78,0),LICENCIES!$A:$I,6,FALSE)),VLOOKUP(VALUE($I78),LICENCIES!$A:$I,6,FALSE),VLOOKUP(TEXT($I78,0),LICENCIES!$A:$I,6,FALSE))," ")</f>
        <v xml:space="preserve"> </v>
      </c>
      <c r="N78" s="11" t="str">
        <f>IF(AND($F78&lt;&gt;"OUI",I78&lt;&gt;""),IF(ISNA(VLOOKUP(TEXT($I78,0),LICENCIES!$A:$I,7,FALSE)),VLOOKUP(VALUE($I78),LICENCIES!$A:$I,7,FALSE),VLOOKUP(TEXT($I78,0),LICENCIES!$A:$I,7,FALSE))," ")</f>
        <v xml:space="preserve"> </v>
      </c>
      <c r="O78" s="11" t="str">
        <f>IF(AND($F78&lt;&gt;"OUI",I78&lt;&gt;""),IF(ISNA(VLOOKUP(TEXT($I78,0),LICENCIES!$A:$I,8,FALSE)),VLOOKUP(VALUE($I78),LICENCIES!$A:$I,8,FALSE),VLOOKUP(TEXT($I78,0),LICENCIES!$A:$I,8,FALSE))," ")</f>
        <v xml:space="preserve"> </v>
      </c>
      <c r="P78" s="11" t="str">
        <f>IF(AND($F78&lt;&gt;"OUI",I78&lt;&gt;""),IF(ISNA(VLOOKUP(TEXT($I78,0),LICENCIES!$A:$I,9,FALSE)),VLOOKUP(VALUE($I78),LICENCIES!$A:$I,9,FALSE),VLOOKUP(TEXT($I78,0),LICENCIES!$A:$I,9,FALSE))," ")</f>
        <v xml:space="preserve"> </v>
      </c>
      <c r="Q78" s="6">
        <f t="shared" si="10"/>
        <v>0</v>
      </c>
    </row>
    <row r="79" spans="1:17" ht="19.350000000000001" hidden="1" customHeight="1" x14ac:dyDescent="0.2">
      <c r="A79" s="171"/>
      <c r="B79" s="171">
        <f t="shared" si="7"/>
        <v>0</v>
      </c>
      <c r="C79" s="171">
        <f>COUNTIF($A$7:A79,A79)</f>
        <v>0</v>
      </c>
      <c r="D79" s="171">
        <f t="shared" si="8"/>
        <v>0</v>
      </c>
      <c r="E79" s="171"/>
      <c r="F79" s="171"/>
      <c r="G79" s="105" t="str">
        <f t="shared" si="9"/>
        <v/>
      </c>
      <c r="H79" s="11" t="e">
        <f>IF(F79&lt;&gt;"OUI",IF(ISNA(VLOOKUP(TEXT($I79,0),LICENCIES!$A:$I,2,FALSE)),VLOOKUP(VALUE($I79),LICENCIES!$A:$I,2,FALSE),VLOOKUP(TEXT($I79,0),LICENCIES!$A:$I,2,FALSE))," ")</f>
        <v>#N/A</v>
      </c>
      <c r="I79" s="240"/>
      <c r="J79" s="11" t="str">
        <f>IF(AND($F79&lt;&gt;"OUI",I79&lt;&gt;""),IF(ISNA(VLOOKUP(TEXT($I79,0),LICENCIES!$A:$I,3,FALSE)),VLOOKUP(VALUE($I79),LICENCIES!$A:$I,3,FALSE),VLOOKUP(TEXT($I79,0),LICENCIES!$A:$I,3,FALSE))," ")</f>
        <v xml:space="preserve"> </v>
      </c>
      <c r="K79" s="11" t="str">
        <f>IF(AND($F79&lt;&gt;"OUI",I79&lt;&gt;""),IF(ISNA(VLOOKUP(TEXT($I79,0),LICENCIES!$A:$I,4,FALSE)),VLOOKUP(VALUE($I79),LICENCIES!$A:$I,4,FALSE),VLOOKUP(TEXT($I79,0),LICENCIES!$A:$I,4,FALSE))," ")</f>
        <v xml:space="preserve"> </v>
      </c>
      <c r="L79" s="11" t="str">
        <f>IF(AND($F79&lt;&gt;"OUI",I79&lt;&gt;""),IF(ISNA(VLOOKUP(TEXT($I79,0),LICENCIES!$A:$I,5,FALSE)),VLOOKUP(VALUE($I79),LICENCIES!$A:$I,5,FALSE),VLOOKUP(TEXT($I79,0),LICENCIES!$A:$I,5,FALSE))," ")</f>
        <v xml:space="preserve"> </v>
      </c>
      <c r="M79" s="11" t="str">
        <f>IF(AND($F79&lt;&gt;"OUI",I79&lt;&gt;""),IF(ISNA(VLOOKUP(TEXT($I79,0),LICENCIES!$A:$I,6,FALSE)),VLOOKUP(VALUE($I79),LICENCIES!$A:$I,6,FALSE),VLOOKUP(TEXT($I79,0),LICENCIES!$A:$I,6,FALSE))," ")</f>
        <v xml:space="preserve"> </v>
      </c>
      <c r="N79" s="11" t="str">
        <f>IF(AND($F79&lt;&gt;"OUI",I79&lt;&gt;""),IF(ISNA(VLOOKUP(TEXT($I79,0),LICENCIES!$A:$I,7,FALSE)),VLOOKUP(VALUE($I79),LICENCIES!$A:$I,7,FALSE),VLOOKUP(TEXT($I79,0),LICENCIES!$A:$I,7,FALSE))," ")</f>
        <v xml:space="preserve"> </v>
      </c>
      <c r="O79" s="11" t="str">
        <f>IF(AND($F79&lt;&gt;"OUI",I79&lt;&gt;""),IF(ISNA(VLOOKUP(TEXT($I79,0),LICENCIES!$A:$I,8,FALSE)),VLOOKUP(VALUE($I79),LICENCIES!$A:$I,8,FALSE),VLOOKUP(TEXT($I79,0),LICENCIES!$A:$I,8,FALSE))," ")</f>
        <v xml:space="preserve"> </v>
      </c>
      <c r="P79" s="11" t="str">
        <f>IF(AND($F79&lt;&gt;"OUI",I79&lt;&gt;""),IF(ISNA(VLOOKUP(TEXT($I79,0),LICENCIES!$A:$I,9,FALSE)),VLOOKUP(VALUE($I79),LICENCIES!$A:$I,9,FALSE),VLOOKUP(TEXT($I79,0),LICENCIES!$A:$I,9,FALSE))," ")</f>
        <v xml:space="preserve"> </v>
      </c>
      <c r="Q79" s="6">
        <f t="shared" si="10"/>
        <v>0</v>
      </c>
    </row>
    <row r="80" spans="1:17" ht="19.350000000000001" hidden="1" customHeight="1" x14ac:dyDescent="0.2">
      <c r="A80" s="171"/>
      <c r="B80" s="171">
        <f t="shared" si="7"/>
        <v>0</v>
      </c>
      <c r="C80" s="171">
        <f>COUNTIF($A$7:A80,A80)</f>
        <v>0</v>
      </c>
      <c r="D80" s="171">
        <f t="shared" si="8"/>
        <v>0</v>
      </c>
      <c r="E80" s="171"/>
      <c r="F80" s="171"/>
      <c r="G80" s="105" t="str">
        <f t="shared" si="9"/>
        <v/>
      </c>
      <c r="H80" s="11" t="e">
        <f>IF(F80&lt;&gt;"OUI",IF(ISNA(VLOOKUP(TEXT($I80,0),LICENCIES!$A:$I,2,FALSE)),VLOOKUP(VALUE($I80),LICENCIES!$A:$I,2,FALSE),VLOOKUP(TEXT($I80,0),LICENCIES!$A:$I,2,FALSE))," ")</f>
        <v>#N/A</v>
      </c>
      <c r="I80" s="240"/>
      <c r="J80" s="11" t="str">
        <f>IF(AND($F80&lt;&gt;"OUI",I80&lt;&gt;""),IF(ISNA(VLOOKUP(TEXT($I80,0),LICENCIES!$A:$I,3,FALSE)),VLOOKUP(VALUE($I80),LICENCIES!$A:$I,3,FALSE),VLOOKUP(TEXT($I80,0),LICENCIES!$A:$I,3,FALSE))," ")</f>
        <v xml:space="preserve"> </v>
      </c>
      <c r="K80" s="11" t="str">
        <f>IF(AND($F80&lt;&gt;"OUI",I80&lt;&gt;""),IF(ISNA(VLOOKUP(TEXT($I80,0),LICENCIES!$A:$I,4,FALSE)),VLOOKUP(VALUE($I80),LICENCIES!$A:$I,4,FALSE),VLOOKUP(TEXT($I80,0),LICENCIES!$A:$I,4,FALSE))," ")</f>
        <v xml:space="preserve"> </v>
      </c>
      <c r="L80" s="11" t="str">
        <f>IF(AND($F80&lt;&gt;"OUI",I80&lt;&gt;""),IF(ISNA(VLOOKUP(TEXT($I80,0),LICENCIES!$A:$I,5,FALSE)),VLOOKUP(VALUE($I80),LICENCIES!$A:$I,5,FALSE),VLOOKUP(TEXT($I80,0),LICENCIES!$A:$I,5,FALSE))," ")</f>
        <v xml:space="preserve"> </v>
      </c>
      <c r="M80" s="11" t="str">
        <f>IF(AND($F80&lt;&gt;"OUI",I80&lt;&gt;""),IF(ISNA(VLOOKUP(TEXT($I80,0),LICENCIES!$A:$I,6,FALSE)),VLOOKUP(VALUE($I80),LICENCIES!$A:$I,6,FALSE),VLOOKUP(TEXT($I80,0),LICENCIES!$A:$I,6,FALSE))," ")</f>
        <v xml:space="preserve"> </v>
      </c>
      <c r="N80" s="11" t="str">
        <f>IF(AND($F80&lt;&gt;"OUI",I80&lt;&gt;""),IF(ISNA(VLOOKUP(TEXT($I80,0),LICENCIES!$A:$I,7,FALSE)),VLOOKUP(VALUE($I80),LICENCIES!$A:$I,7,FALSE),VLOOKUP(TEXT($I80,0),LICENCIES!$A:$I,7,FALSE))," ")</f>
        <v xml:space="preserve"> </v>
      </c>
      <c r="O80" s="11" t="str">
        <f>IF(AND($F80&lt;&gt;"OUI",I80&lt;&gt;""),IF(ISNA(VLOOKUP(TEXT($I80,0),LICENCIES!$A:$I,8,FALSE)),VLOOKUP(VALUE($I80),LICENCIES!$A:$I,8,FALSE),VLOOKUP(TEXT($I80,0),LICENCIES!$A:$I,8,FALSE))," ")</f>
        <v xml:space="preserve"> </v>
      </c>
      <c r="P80" s="11" t="str">
        <f>IF(AND($F80&lt;&gt;"OUI",I80&lt;&gt;""),IF(ISNA(VLOOKUP(TEXT($I80,0),LICENCIES!$A:$I,9,FALSE)),VLOOKUP(VALUE($I80),LICENCIES!$A:$I,9,FALSE),VLOOKUP(TEXT($I80,0),LICENCIES!$A:$I,9,FALSE))," ")</f>
        <v xml:space="preserve"> </v>
      </c>
      <c r="Q80" s="6">
        <f t="shared" si="10"/>
        <v>0</v>
      </c>
    </row>
    <row r="81" spans="1:17" ht="19.350000000000001" hidden="1" customHeight="1" x14ac:dyDescent="0.2">
      <c r="A81" s="171"/>
      <c r="B81" s="171">
        <f t="shared" si="7"/>
        <v>0</v>
      </c>
      <c r="C81" s="171">
        <f>COUNTIF($A$7:A81,A81)</f>
        <v>0</v>
      </c>
      <c r="D81" s="171">
        <f t="shared" si="8"/>
        <v>0</v>
      </c>
      <c r="E81" s="171"/>
      <c r="F81" s="171"/>
      <c r="G81" s="105" t="str">
        <f t="shared" si="9"/>
        <v/>
      </c>
      <c r="H81" s="11" t="e">
        <f>IF(F81&lt;&gt;"OUI",IF(ISNA(VLOOKUP(TEXT($I81,0),LICENCIES!$A:$I,2,FALSE)),VLOOKUP(VALUE($I81),LICENCIES!$A:$I,2,FALSE),VLOOKUP(TEXT($I81,0),LICENCIES!$A:$I,2,FALSE))," ")</f>
        <v>#N/A</v>
      </c>
      <c r="I81" s="240"/>
      <c r="J81" s="11" t="str">
        <f>IF(AND($F81&lt;&gt;"OUI",I81&lt;&gt;""),IF(ISNA(VLOOKUP(TEXT($I81,0),LICENCIES!$A:$I,3,FALSE)),VLOOKUP(VALUE($I81),LICENCIES!$A:$I,3,FALSE),VLOOKUP(TEXT($I81,0),LICENCIES!$A:$I,3,FALSE))," ")</f>
        <v xml:space="preserve"> </v>
      </c>
      <c r="K81" s="11" t="str">
        <f>IF(AND($F81&lt;&gt;"OUI",I81&lt;&gt;""),IF(ISNA(VLOOKUP(TEXT($I81,0),LICENCIES!$A:$I,4,FALSE)),VLOOKUP(VALUE($I81),LICENCIES!$A:$I,4,FALSE),VLOOKUP(TEXT($I81,0),LICENCIES!$A:$I,4,FALSE))," ")</f>
        <v xml:space="preserve"> </v>
      </c>
      <c r="L81" s="11" t="str">
        <f>IF(AND($F81&lt;&gt;"OUI",I81&lt;&gt;""),IF(ISNA(VLOOKUP(TEXT($I81,0),LICENCIES!$A:$I,5,FALSE)),VLOOKUP(VALUE($I81),LICENCIES!$A:$I,5,FALSE),VLOOKUP(TEXT($I81,0),LICENCIES!$A:$I,5,FALSE))," ")</f>
        <v xml:space="preserve"> </v>
      </c>
      <c r="M81" s="11" t="str">
        <f>IF(AND($F81&lt;&gt;"OUI",I81&lt;&gt;""),IF(ISNA(VLOOKUP(TEXT($I81,0),LICENCIES!$A:$I,6,FALSE)),VLOOKUP(VALUE($I81),LICENCIES!$A:$I,6,FALSE),VLOOKUP(TEXT($I81,0),LICENCIES!$A:$I,6,FALSE))," ")</f>
        <v xml:space="preserve"> </v>
      </c>
      <c r="N81" s="11" t="str">
        <f>IF(AND($F81&lt;&gt;"OUI",I81&lt;&gt;""),IF(ISNA(VLOOKUP(TEXT($I81,0),LICENCIES!$A:$I,7,FALSE)),VLOOKUP(VALUE($I81),LICENCIES!$A:$I,7,FALSE),VLOOKUP(TEXT($I81,0),LICENCIES!$A:$I,7,FALSE))," ")</f>
        <v xml:space="preserve"> </v>
      </c>
      <c r="O81" s="11" t="str">
        <f>IF(AND($F81&lt;&gt;"OUI",I81&lt;&gt;""),IF(ISNA(VLOOKUP(TEXT($I81,0),LICENCIES!$A:$I,8,FALSE)),VLOOKUP(VALUE($I81),LICENCIES!$A:$I,8,FALSE),VLOOKUP(TEXT($I81,0),LICENCIES!$A:$I,8,FALSE))," ")</f>
        <v xml:space="preserve"> </v>
      </c>
      <c r="P81" s="11" t="str">
        <f>IF(AND($F81&lt;&gt;"OUI",I81&lt;&gt;""),IF(ISNA(VLOOKUP(TEXT($I81,0),LICENCIES!$A:$I,9,FALSE)),VLOOKUP(VALUE($I81),LICENCIES!$A:$I,9,FALSE),VLOOKUP(TEXT($I81,0),LICENCIES!$A:$I,9,FALSE))," ")</f>
        <v xml:space="preserve"> </v>
      </c>
      <c r="Q81" s="6">
        <f t="shared" si="10"/>
        <v>0</v>
      </c>
    </row>
    <row r="82" spans="1:17" ht="19.350000000000001" hidden="1" customHeight="1" x14ac:dyDescent="0.2">
      <c r="A82" s="171"/>
      <c r="B82" s="171">
        <f t="shared" si="7"/>
        <v>0</v>
      </c>
      <c r="C82" s="171">
        <f>COUNTIF($A$7:A82,A82)</f>
        <v>0</v>
      </c>
      <c r="D82" s="171">
        <f t="shared" si="8"/>
        <v>0</v>
      </c>
      <c r="E82" s="171"/>
      <c r="F82" s="171"/>
      <c r="G82" s="105" t="str">
        <f t="shared" si="9"/>
        <v/>
      </c>
      <c r="H82" s="11" t="e">
        <f>IF(F82&lt;&gt;"OUI",IF(ISNA(VLOOKUP(TEXT($I82,0),LICENCIES!$A:$I,2,FALSE)),VLOOKUP(VALUE($I82),LICENCIES!$A:$I,2,FALSE),VLOOKUP(TEXT($I82,0),LICENCIES!$A:$I,2,FALSE))," ")</f>
        <v>#N/A</v>
      </c>
      <c r="I82" s="240"/>
      <c r="J82" s="11" t="str">
        <f>IF(AND($F82&lt;&gt;"OUI",I82&lt;&gt;""),IF(ISNA(VLOOKUP(TEXT($I82,0),LICENCIES!$A:$I,3,FALSE)),VLOOKUP(VALUE($I82),LICENCIES!$A:$I,3,FALSE),VLOOKUP(TEXT($I82,0),LICENCIES!$A:$I,3,FALSE))," ")</f>
        <v xml:space="preserve"> </v>
      </c>
      <c r="K82" s="11" t="str">
        <f>IF(AND($F82&lt;&gt;"OUI",I82&lt;&gt;""),IF(ISNA(VLOOKUP(TEXT($I82,0),LICENCIES!$A:$I,4,FALSE)),VLOOKUP(VALUE($I82),LICENCIES!$A:$I,4,FALSE),VLOOKUP(TEXT($I82,0),LICENCIES!$A:$I,4,FALSE))," ")</f>
        <v xml:space="preserve"> </v>
      </c>
      <c r="L82" s="11" t="str">
        <f>IF(AND($F82&lt;&gt;"OUI",I82&lt;&gt;""),IF(ISNA(VLOOKUP(TEXT($I82,0),LICENCIES!$A:$I,5,FALSE)),VLOOKUP(VALUE($I82),LICENCIES!$A:$I,5,FALSE),VLOOKUP(TEXT($I82,0),LICENCIES!$A:$I,5,FALSE))," ")</f>
        <v xml:space="preserve"> </v>
      </c>
      <c r="M82" s="11" t="str">
        <f>IF(AND($F82&lt;&gt;"OUI",I82&lt;&gt;""),IF(ISNA(VLOOKUP(TEXT($I82,0),LICENCIES!$A:$I,6,FALSE)),VLOOKUP(VALUE($I82),LICENCIES!$A:$I,6,FALSE),VLOOKUP(TEXT($I82,0),LICENCIES!$A:$I,6,FALSE))," ")</f>
        <v xml:space="preserve"> </v>
      </c>
      <c r="N82" s="11" t="str">
        <f>IF(AND($F82&lt;&gt;"OUI",I82&lt;&gt;""),IF(ISNA(VLOOKUP(TEXT($I82,0),LICENCIES!$A:$I,7,FALSE)),VLOOKUP(VALUE($I82),LICENCIES!$A:$I,7,FALSE),VLOOKUP(TEXT($I82,0),LICENCIES!$A:$I,7,FALSE))," ")</f>
        <v xml:space="preserve"> </v>
      </c>
      <c r="O82" s="11" t="str">
        <f>IF(AND($F82&lt;&gt;"OUI",I82&lt;&gt;""),IF(ISNA(VLOOKUP(TEXT($I82,0),LICENCIES!$A:$I,8,FALSE)),VLOOKUP(VALUE($I82),LICENCIES!$A:$I,8,FALSE),VLOOKUP(TEXT($I82,0),LICENCIES!$A:$I,8,FALSE))," ")</f>
        <v xml:space="preserve"> </v>
      </c>
      <c r="P82" s="11" t="str">
        <f>IF(AND($F82&lt;&gt;"OUI",I82&lt;&gt;""),IF(ISNA(VLOOKUP(TEXT($I82,0),LICENCIES!$A:$I,9,FALSE)),VLOOKUP(VALUE($I82),LICENCIES!$A:$I,9,FALSE),VLOOKUP(TEXT($I82,0),LICENCIES!$A:$I,9,FALSE))," ")</f>
        <v xml:space="preserve"> </v>
      </c>
      <c r="Q82" s="6">
        <f t="shared" si="10"/>
        <v>0</v>
      </c>
    </row>
    <row r="83" spans="1:17" ht="19.350000000000001" hidden="1" customHeight="1" x14ac:dyDescent="0.2">
      <c r="A83" s="171"/>
      <c r="B83" s="171">
        <f t="shared" si="7"/>
        <v>0</v>
      </c>
      <c r="C83" s="171">
        <f>COUNTIF($A$7:A83,A83)</f>
        <v>0</v>
      </c>
      <c r="D83" s="171">
        <f t="shared" si="8"/>
        <v>0</v>
      </c>
      <c r="E83" s="171"/>
      <c r="F83" s="171"/>
      <c r="G83" s="105" t="str">
        <f t="shared" si="9"/>
        <v/>
      </c>
      <c r="H83" s="11" t="e">
        <f>IF(F83&lt;&gt;"OUI",IF(ISNA(VLOOKUP(TEXT($I83,0),LICENCIES!$A:$I,2,FALSE)),VLOOKUP(VALUE($I83),LICENCIES!$A:$I,2,FALSE),VLOOKUP(TEXT($I83,0),LICENCIES!$A:$I,2,FALSE))," ")</f>
        <v>#N/A</v>
      </c>
      <c r="I83" s="240"/>
      <c r="J83" s="11" t="str">
        <f>IF(AND($F83&lt;&gt;"OUI",I83&lt;&gt;""),IF(ISNA(VLOOKUP(TEXT($I83,0),LICENCIES!$A:$I,3,FALSE)),VLOOKUP(VALUE($I83),LICENCIES!$A:$I,3,FALSE),VLOOKUP(TEXT($I83,0),LICENCIES!$A:$I,3,FALSE))," ")</f>
        <v xml:space="preserve"> </v>
      </c>
      <c r="K83" s="11" t="str">
        <f>IF(AND($F83&lt;&gt;"OUI",I83&lt;&gt;""),IF(ISNA(VLOOKUP(TEXT($I83,0),LICENCIES!$A:$I,4,FALSE)),VLOOKUP(VALUE($I83),LICENCIES!$A:$I,4,FALSE),VLOOKUP(TEXT($I83,0),LICENCIES!$A:$I,4,FALSE))," ")</f>
        <v xml:space="preserve"> </v>
      </c>
      <c r="L83" s="11" t="str">
        <f>IF(AND($F83&lt;&gt;"OUI",I83&lt;&gt;""),IF(ISNA(VLOOKUP(TEXT($I83,0),LICENCIES!$A:$I,5,FALSE)),VLOOKUP(VALUE($I83),LICENCIES!$A:$I,5,FALSE),VLOOKUP(TEXT($I83,0),LICENCIES!$A:$I,5,FALSE))," ")</f>
        <v xml:space="preserve"> </v>
      </c>
      <c r="M83" s="11" t="str">
        <f>IF(AND($F83&lt;&gt;"OUI",I83&lt;&gt;""),IF(ISNA(VLOOKUP(TEXT($I83,0),LICENCIES!$A:$I,6,FALSE)),VLOOKUP(VALUE($I83),LICENCIES!$A:$I,6,FALSE),VLOOKUP(TEXT($I83,0),LICENCIES!$A:$I,6,FALSE))," ")</f>
        <v xml:space="preserve"> </v>
      </c>
      <c r="N83" s="11" t="str">
        <f>IF(AND($F83&lt;&gt;"OUI",I83&lt;&gt;""),IF(ISNA(VLOOKUP(TEXT($I83,0),LICENCIES!$A:$I,7,FALSE)),VLOOKUP(VALUE($I83),LICENCIES!$A:$I,7,FALSE),VLOOKUP(TEXT($I83,0),LICENCIES!$A:$I,7,FALSE))," ")</f>
        <v xml:space="preserve"> </v>
      </c>
      <c r="O83" s="11" t="str">
        <f>IF(AND($F83&lt;&gt;"OUI",I83&lt;&gt;""),IF(ISNA(VLOOKUP(TEXT($I83,0),LICENCIES!$A:$I,8,FALSE)),VLOOKUP(VALUE($I83),LICENCIES!$A:$I,8,FALSE),VLOOKUP(TEXT($I83,0),LICENCIES!$A:$I,8,FALSE))," ")</f>
        <v xml:space="preserve"> </v>
      </c>
      <c r="P83" s="11" t="str">
        <f>IF(AND($F83&lt;&gt;"OUI",I83&lt;&gt;""),IF(ISNA(VLOOKUP(TEXT($I83,0),LICENCIES!$A:$I,9,FALSE)),VLOOKUP(VALUE($I83),LICENCIES!$A:$I,9,FALSE),VLOOKUP(TEXT($I83,0),LICENCIES!$A:$I,9,FALSE))," ")</f>
        <v xml:space="preserve"> </v>
      </c>
      <c r="Q83" s="6">
        <f t="shared" si="10"/>
        <v>0</v>
      </c>
    </row>
    <row r="84" spans="1:17" ht="19.350000000000001" hidden="1" customHeight="1" x14ac:dyDescent="0.2">
      <c r="A84" s="171"/>
      <c r="B84" s="171">
        <f t="shared" si="7"/>
        <v>0</v>
      </c>
      <c r="C84" s="171">
        <f>COUNTIF($A$7:A84,A84)</f>
        <v>0</v>
      </c>
      <c r="D84" s="171">
        <f t="shared" si="8"/>
        <v>0</v>
      </c>
      <c r="E84" s="171"/>
      <c r="F84" s="171"/>
      <c r="G84" s="105" t="str">
        <f t="shared" si="9"/>
        <v/>
      </c>
      <c r="H84" s="11" t="e">
        <f>IF(F84&lt;&gt;"OUI",IF(ISNA(VLOOKUP(TEXT($I84,0),LICENCIES!$A:$I,2,FALSE)),VLOOKUP(VALUE($I84),LICENCIES!$A:$I,2,FALSE),VLOOKUP(TEXT($I84,0),LICENCIES!$A:$I,2,FALSE))," ")</f>
        <v>#N/A</v>
      </c>
      <c r="I84" s="240"/>
      <c r="J84" s="11" t="str">
        <f>IF(AND($F84&lt;&gt;"OUI",I84&lt;&gt;""),IF(ISNA(VLOOKUP(TEXT($I84,0),LICENCIES!$A:$I,3,FALSE)),VLOOKUP(VALUE($I84),LICENCIES!$A:$I,3,FALSE),VLOOKUP(TEXT($I84,0),LICENCIES!$A:$I,3,FALSE))," ")</f>
        <v xml:space="preserve"> </v>
      </c>
      <c r="K84" s="11" t="str">
        <f>IF(AND($F84&lt;&gt;"OUI",I84&lt;&gt;""),IF(ISNA(VLOOKUP(TEXT($I84,0),LICENCIES!$A:$I,4,FALSE)),VLOOKUP(VALUE($I84),LICENCIES!$A:$I,4,FALSE),VLOOKUP(TEXT($I84,0),LICENCIES!$A:$I,4,FALSE))," ")</f>
        <v xml:space="preserve"> </v>
      </c>
      <c r="L84" s="11" t="str">
        <f>IF(AND($F84&lt;&gt;"OUI",I84&lt;&gt;""),IF(ISNA(VLOOKUP(TEXT($I84,0),LICENCIES!$A:$I,5,FALSE)),VLOOKUP(VALUE($I84),LICENCIES!$A:$I,5,FALSE),VLOOKUP(TEXT($I84,0),LICENCIES!$A:$I,5,FALSE))," ")</f>
        <v xml:space="preserve"> </v>
      </c>
      <c r="M84" s="11" t="str">
        <f>IF(AND($F84&lt;&gt;"OUI",I84&lt;&gt;""),IF(ISNA(VLOOKUP(TEXT($I84,0),LICENCIES!$A:$I,6,FALSE)),VLOOKUP(VALUE($I84),LICENCIES!$A:$I,6,FALSE),VLOOKUP(TEXT($I84,0),LICENCIES!$A:$I,6,FALSE))," ")</f>
        <v xml:space="preserve"> </v>
      </c>
      <c r="N84" s="11" t="str">
        <f>IF(AND($F84&lt;&gt;"OUI",I84&lt;&gt;""),IF(ISNA(VLOOKUP(TEXT($I84,0),LICENCIES!$A:$I,7,FALSE)),VLOOKUP(VALUE($I84),LICENCIES!$A:$I,7,FALSE),VLOOKUP(TEXT($I84,0),LICENCIES!$A:$I,7,FALSE))," ")</f>
        <v xml:space="preserve"> </v>
      </c>
      <c r="O84" s="11" t="str">
        <f>IF(AND($F84&lt;&gt;"OUI",I84&lt;&gt;""),IF(ISNA(VLOOKUP(TEXT($I84,0),LICENCIES!$A:$I,8,FALSE)),VLOOKUP(VALUE($I84),LICENCIES!$A:$I,8,FALSE),VLOOKUP(TEXT($I84,0),LICENCIES!$A:$I,8,FALSE))," ")</f>
        <v xml:space="preserve"> </v>
      </c>
      <c r="P84" s="11" t="str">
        <f>IF(AND($F84&lt;&gt;"OUI",I84&lt;&gt;""),IF(ISNA(VLOOKUP(TEXT($I84,0),LICENCIES!$A:$I,9,FALSE)),VLOOKUP(VALUE($I84),LICENCIES!$A:$I,9,FALSE),VLOOKUP(TEXT($I84,0),LICENCIES!$A:$I,9,FALSE))," ")</f>
        <v xml:space="preserve"> </v>
      </c>
      <c r="Q84" s="6">
        <f t="shared" si="10"/>
        <v>0</v>
      </c>
    </row>
    <row r="85" spans="1:17" ht="19.350000000000001" hidden="1" customHeight="1" x14ac:dyDescent="0.2">
      <c r="A85" s="171"/>
      <c r="B85" s="171">
        <f t="shared" si="7"/>
        <v>0</v>
      </c>
      <c r="C85" s="171">
        <f>COUNTIF($A$7:A85,A85)</f>
        <v>0</v>
      </c>
      <c r="D85" s="171">
        <f t="shared" si="8"/>
        <v>0</v>
      </c>
      <c r="E85" s="171"/>
      <c r="F85" s="171"/>
      <c r="G85" s="105" t="str">
        <f t="shared" si="9"/>
        <v/>
      </c>
      <c r="H85" s="11" t="e">
        <f>IF(F85&lt;&gt;"OUI",IF(ISNA(VLOOKUP(TEXT($I85,0),LICENCIES!$A:$I,2,FALSE)),VLOOKUP(VALUE($I85),LICENCIES!$A:$I,2,FALSE),VLOOKUP(TEXT($I85,0),LICENCIES!$A:$I,2,FALSE))," ")</f>
        <v>#N/A</v>
      </c>
      <c r="I85" s="240"/>
      <c r="J85" s="11" t="str">
        <f>IF(AND($F85&lt;&gt;"OUI",I85&lt;&gt;""),IF(ISNA(VLOOKUP(TEXT($I85,0),LICENCIES!$A:$I,3,FALSE)),VLOOKUP(VALUE($I85),LICENCIES!$A:$I,3,FALSE),VLOOKUP(TEXT($I85,0),LICENCIES!$A:$I,3,FALSE))," ")</f>
        <v xml:space="preserve"> </v>
      </c>
      <c r="K85" s="11" t="str">
        <f>IF(AND($F85&lt;&gt;"OUI",I85&lt;&gt;""),IF(ISNA(VLOOKUP(TEXT($I85,0),LICENCIES!$A:$I,4,FALSE)),VLOOKUP(VALUE($I85),LICENCIES!$A:$I,4,FALSE),VLOOKUP(TEXT($I85,0),LICENCIES!$A:$I,4,FALSE))," ")</f>
        <v xml:space="preserve"> </v>
      </c>
      <c r="L85" s="11" t="str">
        <f>IF(AND($F85&lt;&gt;"OUI",I85&lt;&gt;""),IF(ISNA(VLOOKUP(TEXT($I85,0),LICENCIES!$A:$I,5,FALSE)),VLOOKUP(VALUE($I85),LICENCIES!$A:$I,5,FALSE),VLOOKUP(TEXT($I85,0),LICENCIES!$A:$I,5,FALSE))," ")</f>
        <v xml:space="preserve"> </v>
      </c>
      <c r="M85" s="11" t="str">
        <f>IF(AND($F85&lt;&gt;"OUI",I85&lt;&gt;""),IF(ISNA(VLOOKUP(TEXT($I85,0),LICENCIES!$A:$I,6,FALSE)),VLOOKUP(VALUE($I85),LICENCIES!$A:$I,6,FALSE),VLOOKUP(TEXT($I85,0),LICENCIES!$A:$I,6,FALSE))," ")</f>
        <v xml:space="preserve"> </v>
      </c>
      <c r="N85" s="11" t="str">
        <f>IF(AND($F85&lt;&gt;"OUI",I85&lt;&gt;""),IF(ISNA(VLOOKUP(TEXT($I85,0),LICENCIES!$A:$I,7,FALSE)),VLOOKUP(VALUE($I85),LICENCIES!$A:$I,7,FALSE),VLOOKUP(TEXT($I85,0),LICENCIES!$A:$I,7,FALSE))," ")</f>
        <v xml:space="preserve"> </v>
      </c>
      <c r="O85" s="11" t="str">
        <f>IF(AND($F85&lt;&gt;"OUI",I85&lt;&gt;""),IF(ISNA(VLOOKUP(TEXT($I85,0),LICENCIES!$A:$I,8,FALSE)),VLOOKUP(VALUE($I85),LICENCIES!$A:$I,8,FALSE),VLOOKUP(TEXT($I85,0),LICENCIES!$A:$I,8,FALSE))," ")</f>
        <v xml:space="preserve"> </v>
      </c>
      <c r="P85" s="11" t="str">
        <f>IF(AND($F85&lt;&gt;"OUI",I85&lt;&gt;""),IF(ISNA(VLOOKUP(TEXT($I85,0),LICENCIES!$A:$I,9,FALSE)),VLOOKUP(VALUE($I85),LICENCIES!$A:$I,9,FALSE),VLOOKUP(TEXT($I85,0),LICENCIES!$A:$I,9,FALSE))," ")</f>
        <v xml:space="preserve"> </v>
      </c>
      <c r="Q85" s="6">
        <f t="shared" si="10"/>
        <v>0</v>
      </c>
    </row>
    <row r="86" spans="1:17" ht="19.350000000000001" hidden="1" customHeight="1" x14ac:dyDescent="0.2">
      <c r="A86" s="171"/>
      <c r="B86" s="171">
        <f t="shared" si="7"/>
        <v>0</v>
      </c>
      <c r="C86" s="171">
        <f>COUNTIF($A$7:A86,A86)</f>
        <v>0</v>
      </c>
      <c r="D86" s="171">
        <f t="shared" si="8"/>
        <v>0</v>
      </c>
      <c r="E86" s="171"/>
      <c r="F86" s="171"/>
      <c r="G86" s="105" t="str">
        <f t="shared" si="9"/>
        <v/>
      </c>
      <c r="H86" s="11" t="e">
        <f>IF(F86&lt;&gt;"OUI",IF(ISNA(VLOOKUP(TEXT($I86,0),LICENCIES!$A:$I,2,FALSE)),VLOOKUP(VALUE($I86),LICENCIES!$A:$I,2,FALSE),VLOOKUP(TEXT($I86,0),LICENCIES!$A:$I,2,FALSE))," ")</f>
        <v>#N/A</v>
      </c>
      <c r="I86" s="240"/>
      <c r="J86" s="11" t="str">
        <f>IF(AND($F86&lt;&gt;"OUI",I86&lt;&gt;""),IF(ISNA(VLOOKUP(TEXT($I86,0),LICENCIES!$A:$I,3,FALSE)),VLOOKUP(VALUE($I86),LICENCIES!$A:$I,3,FALSE),VLOOKUP(TEXT($I86,0),LICENCIES!$A:$I,3,FALSE))," ")</f>
        <v xml:space="preserve"> </v>
      </c>
      <c r="K86" s="11" t="str">
        <f>IF(AND($F86&lt;&gt;"OUI",I86&lt;&gt;""),IF(ISNA(VLOOKUP(TEXT($I86,0),LICENCIES!$A:$I,4,FALSE)),VLOOKUP(VALUE($I86),LICENCIES!$A:$I,4,FALSE),VLOOKUP(TEXT($I86,0),LICENCIES!$A:$I,4,FALSE))," ")</f>
        <v xml:space="preserve"> </v>
      </c>
      <c r="L86" s="11" t="str">
        <f>IF(AND($F86&lt;&gt;"OUI",I86&lt;&gt;""),IF(ISNA(VLOOKUP(TEXT($I86,0),LICENCIES!$A:$I,5,FALSE)),VLOOKUP(VALUE($I86),LICENCIES!$A:$I,5,FALSE),VLOOKUP(TEXT($I86,0),LICENCIES!$A:$I,5,FALSE))," ")</f>
        <v xml:space="preserve"> </v>
      </c>
      <c r="M86" s="11" t="str">
        <f>IF(AND($F86&lt;&gt;"OUI",I86&lt;&gt;""),IF(ISNA(VLOOKUP(TEXT($I86,0),LICENCIES!$A:$I,6,FALSE)),VLOOKUP(VALUE($I86),LICENCIES!$A:$I,6,FALSE),VLOOKUP(TEXT($I86,0),LICENCIES!$A:$I,6,FALSE))," ")</f>
        <v xml:space="preserve"> </v>
      </c>
      <c r="N86" s="11" t="str">
        <f>IF(AND($F86&lt;&gt;"OUI",I86&lt;&gt;""),IF(ISNA(VLOOKUP(TEXT($I86,0),LICENCIES!$A:$I,7,FALSE)),VLOOKUP(VALUE($I86),LICENCIES!$A:$I,7,FALSE),VLOOKUP(TEXT($I86,0),LICENCIES!$A:$I,7,FALSE))," ")</f>
        <v xml:space="preserve"> </v>
      </c>
      <c r="O86" s="11" t="str">
        <f>IF(AND($F86&lt;&gt;"OUI",I86&lt;&gt;""),IF(ISNA(VLOOKUP(TEXT($I86,0),LICENCIES!$A:$I,8,FALSE)),VLOOKUP(VALUE($I86),LICENCIES!$A:$I,8,FALSE),VLOOKUP(TEXT($I86,0),LICENCIES!$A:$I,8,FALSE))," ")</f>
        <v xml:space="preserve"> </v>
      </c>
      <c r="P86" s="11" t="str">
        <f>IF(AND($F86&lt;&gt;"OUI",I86&lt;&gt;""),IF(ISNA(VLOOKUP(TEXT($I86,0),LICENCIES!$A:$I,9,FALSE)),VLOOKUP(VALUE($I86),LICENCIES!$A:$I,9,FALSE),VLOOKUP(TEXT($I86,0),LICENCIES!$A:$I,9,FALSE))," ")</f>
        <v xml:space="preserve"> </v>
      </c>
      <c r="Q86" s="6">
        <f t="shared" si="10"/>
        <v>0</v>
      </c>
    </row>
    <row r="87" spans="1:17" ht="19.350000000000001" hidden="1" customHeight="1" x14ac:dyDescent="0.2">
      <c r="A87" s="171"/>
      <c r="B87" s="171">
        <f t="shared" si="7"/>
        <v>0</v>
      </c>
      <c r="C87" s="171">
        <f>COUNTIF($A$7:A87,A87)</f>
        <v>0</v>
      </c>
      <c r="D87" s="171">
        <f t="shared" si="8"/>
        <v>0</v>
      </c>
      <c r="E87" s="171"/>
      <c r="F87" s="171"/>
      <c r="G87" s="105" t="str">
        <f t="shared" si="9"/>
        <v/>
      </c>
      <c r="H87" s="11" t="e">
        <f>IF(F87&lt;&gt;"OUI",IF(ISNA(VLOOKUP(TEXT($I87,0),LICENCIES!$A:$I,2,FALSE)),VLOOKUP(VALUE($I87),LICENCIES!$A:$I,2,FALSE),VLOOKUP(TEXT($I87,0),LICENCIES!$A:$I,2,FALSE))," ")</f>
        <v>#N/A</v>
      </c>
      <c r="I87" s="240"/>
      <c r="J87" s="11" t="str">
        <f>IF(AND($F87&lt;&gt;"OUI",I87&lt;&gt;""),IF(ISNA(VLOOKUP(TEXT($I87,0),LICENCIES!$A:$I,3,FALSE)),VLOOKUP(VALUE($I87),LICENCIES!$A:$I,3,FALSE),VLOOKUP(TEXT($I87,0),LICENCIES!$A:$I,3,FALSE))," ")</f>
        <v xml:space="preserve"> </v>
      </c>
      <c r="K87" s="11" t="str">
        <f>IF(AND($F87&lt;&gt;"OUI",I87&lt;&gt;""),IF(ISNA(VLOOKUP(TEXT($I87,0),LICENCIES!$A:$I,4,FALSE)),VLOOKUP(VALUE($I87),LICENCIES!$A:$I,4,FALSE),VLOOKUP(TEXT($I87,0),LICENCIES!$A:$I,4,FALSE))," ")</f>
        <v xml:space="preserve"> </v>
      </c>
      <c r="L87" s="11" t="str">
        <f>IF(AND($F87&lt;&gt;"OUI",I87&lt;&gt;""),IF(ISNA(VLOOKUP(TEXT($I87,0),LICENCIES!$A:$I,5,FALSE)),VLOOKUP(VALUE($I87),LICENCIES!$A:$I,5,FALSE),VLOOKUP(TEXT($I87,0),LICENCIES!$A:$I,5,FALSE))," ")</f>
        <v xml:space="preserve"> </v>
      </c>
      <c r="M87" s="11" t="str">
        <f>IF(AND($F87&lt;&gt;"OUI",I87&lt;&gt;""),IF(ISNA(VLOOKUP(TEXT($I87,0),LICENCIES!$A:$I,6,FALSE)),VLOOKUP(VALUE($I87),LICENCIES!$A:$I,6,FALSE),VLOOKUP(TEXT($I87,0),LICENCIES!$A:$I,6,FALSE))," ")</f>
        <v xml:space="preserve"> </v>
      </c>
      <c r="N87" s="11" t="str">
        <f>IF(AND($F87&lt;&gt;"OUI",I87&lt;&gt;""),IF(ISNA(VLOOKUP(TEXT($I87,0),LICENCIES!$A:$I,7,FALSE)),VLOOKUP(VALUE($I87),LICENCIES!$A:$I,7,FALSE),VLOOKUP(TEXT($I87,0),LICENCIES!$A:$I,7,FALSE))," ")</f>
        <v xml:space="preserve"> </v>
      </c>
      <c r="O87" s="11" t="str">
        <f>IF(AND($F87&lt;&gt;"OUI",I87&lt;&gt;""),IF(ISNA(VLOOKUP(TEXT($I87,0),LICENCIES!$A:$I,8,FALSE)),VLOOKUP(VALUE($I87),LICENCIES!$A:$I,8,FALSE),VLOOKUP(TEXT($I87,0),LICENCIES!$A:$I,8,FALSE))," ")</f>
        <v xml:space="preserve"> </v>
      </c>
      <c r="P87" s="11" t="str">
        <f>IF(AND($F87&lt;&gt;"OUI",I87&lt;&gt;""),IF(ISNA(VLOOKUP(TEXT($I87,0),LICENCIES!$A:$I,9,FALSE)),VLOOKUP(VALUE($I87),LICENCIES!$A:$I,9,FALSE),VLOOKUP(TEXT($I87,0),LICENCIES!$A:$I,9,FALSE))," ")</f>
        <v xml:space="preserve"> </v>
      </c>
      <c r="Q87" s="6">
        <f t="shared" si="10"/>
        <v>0</v>
      </c>
    </row>
    <row r="88" spans="1:17" ht="19.350000000000001" hidden="1" customHeight="1" x14ac:dyDescent="0.2">
      <c r="A88" s="171"/>
      <c r="B88" s="171">
        <f t="shared" si="7"/>
        <v>0</v>
      </c>
      <c r="C88" s="171">
        <f>COUNTIF($A$7:A88,A88)</f>
        <v>0</v>
      </c>
      <c r="D88" s="171">
        <f t="shared" si="8"/>
        <v>0</v>
      </c>
      <c r="E88" s="171"/>
      <c r="F88" s="171"/>
      <c r="G88" s="105" t="str">
        <f t="shared" si="9"/>
        <v/>
      </c>
      <c r="H88" s="11" t="e">
        <f>IF(F88&lt;&gt;"OUI",IF(ISNA(VLOOKUP(TEXT($I88,0),LICENCIES!$A:$I,2,FALSE)),VLOOKUP(VALUE($I88),LICENCIES!$A:$I,2,FALSE),VLOOKUP(TEXT($I88,0),LICENCIES!$A:$I,2,FALSE))," ")</f>
        <v>#N/A</v>
      </c>
      <c r="I88" s="240"/>
      <c r="J88" s="11" t="str">
        <f>IF(AND($F88&lt;&gt;"OUI",I88&lt;&gt;""),IF(ISNA(VLOOKUP(TEXT($I88,0),LICENCIES!$A:$I,3,FALSE)),VLOOKUP(VALUE($I88),LICENCIES!$A:$I,3,FALSE),VLOOKUP(TEXT($I88,0),LICENCIES!$A:$I,3,FALSE))," ")</f>
        <v xml:space="preserve"> </v>
      </c>
      <c r="K88" s="11" t="str">
        <f>IF(AND($F88&lt;&gt;"OUI",I88&lt;&gt;""),IF(ISNA(VLOOKUP(TEXT($I88,0),LICENCIES!$A:$I,4,FALSE)),VLOOKUP(VALUE($I88),LICENCIES!$A:$I,4,FALSE),VLOOKUP(TEXT($I88,0),LICENCIES!$A:$I,4,FALSE))," ")</f>
        <v xml:space="preserve"> </v>
      </c>
      <c r="L88" s="11" t="str">
        <f>IF(AND($F88&lt;&gt;"OUI",I88&lt;&gt;""),IF(ISNA(VLOOKUP(TEXT($I88,0),LICENCIES!$A:$I,5,FALSE)),VLOOKUP(VALUE($I88),LICENCIES!$A:$I,5,FALSE),VLOOKUP(TEXT($I88,0),LICENCIES!$A:$I,5,FALSE))," ")</f>
        <v xml:space="preserve"> </v>
      </c>
      <c r="M88" s="11" t="str">
        <f>IF(AND($F88&lt;&gt;"OUI",I88&lt;&gt;""),IF(ISNA(VLOOKUP(TEXT($I88,0),LICENCIES!$A:$I,6,FALSE)),VLOOKUP(VALUE($I88),LICENCIES!$A:$I,6,FALSE),VLOOKUP(TEXT($I88,0),LICENCIES!$A:$I,6,FALSE))," ")</f>
        <v xml:space="preserve"> </v>
      </c>
      <c r="N88" s="11" t="str">
        <f>IF(AND($F88&lt;&gt;"OUI",I88&lt;&gt;""),IF(ISNA(VLOOKUP(TEXT($I88,0),LICENCIES!$A:$I,7,FALSE)),VLOOKUP(VALUE($I88),LICENCIES!$A:$I,7,FALSE),VLOOKUP(TEXT($I88,0),LICENCIES!$A:$I,7,FALSE))," ")</f>
        <v xml:space="preserve"> </v>
      </c>
      <c r="O88" s="11" t="str">
        <f>IF(AND($F88&lt;&gt;"OUI",I88&lt;&gt;""),IF(ISNA(VLOOKUP(TEXT($I88,0),LICENCIES!$A:$I,8,FALSE)),VLOOKUP(VALUE($I88),LICENCIES!$A:$I,8,FALSE),VLOOKUP(TEXT($I88,0),LICENCIES!$A:$I,8,FALSE))," ")</f>
        <v xml:space="preserve"> </v>
      </c>
      <c r="P88" s="11" t="str">
        <f>IF(AND($F88&lt;&gt;"OUI",I88&lt;&gt;""),IF(ISNA(VLOOKUP(TEXT($I88,0),LICENCIES!$A:$I,9,FALSE)),VLOOKUP(VALUE($I88),LICENCIES!$A:$I,9,FALSE),VLOOKUP(TEXT($I88,0),LICENCIES!$A:$I,9,FALSE))," ")</f>
        <v xml:space="preserve"> </v>
      </c>
      <c r="Q88" s="6">
        <f t="shared" si="10"/>
        <v>0</v>
      </c>
    </row>
    <row r="89" spans="1:17" ht="19.350000000000001" hidden="1" customHeight="1" x14ac:dyDescent="0.2">
      <c r="A89" s="171"/>
      <c r="B89" s="171">
        <f t="shared" si="7"/>
        <v>0</v>
      </c>
      <c r="C89" s="171">
        <f>COUNTIF($A$7:A89,A89)</f>
        <v>0</v>
      </c>
      <c r="D89" s="171">
        <f t="shared" si="8"/>
        <v>0</v>
      </c>
      <c r="E89" s="171"/>
      <c r="F89" s="171"/>
      <c r="G89" s="105" t="str">
        <f t="shared" si="9"/>
        <v/>
      </c>
      <c r="H89" s="11" t="e">
        <f>IF(F89&lt;&gt;"OUI",IF(ISNA(VLOOKUP(TEXT($I89,0),LICENCIES!$A:$I,2,FALSE)),VLOOKUP(VALUE($I89),LICENCIES!$A:$I,2,FALSE),VLOOKUP(TEXT($I89,0),LICENCIES!$A:$I,2,FALSE))," ")</f>
        <v>#N/A</v>
      </c>
      <c r="I89" s="240"/>
      <c r="J89" s="11" t="str">
        <f>IF(AND($F89&lt;&gt;"OUI",I89&lt;&gt;""),IF(ISNA(VLOOKUP(TEXT($I89,0),LICENCIES!$A:$I,3,FALSE)),VLOOKUP(VALUE($I89),LICENCIES!$A:$I,3,FALSE),VLOOKUP(TEXT($I89,0),LICENCIES!$A:$I,3,FALSE))," ")</f>
        <v xml:space="preserve"> </v>
      </c>
      <c r="K89" s="11" t="str">
        <f>IF(AND($F89&lt;&gt;"OUI",I89&lt;&gt;""),IF(ISNA(VLOOKUP(TEXT($I89,0),LICENCIES!$A:$I,4,FALSE)),VLOOKUP(VALUE($I89),LICENCIES!$A:$I,4,FALSE),VLOOKUP(TEXT($I89,0),LICENCIES!$A:$I,4,FALSE))," ")</f>
        <v xml:space="preserve"> </v>
      </c>
      <c r="L89" s="11" t="str">
        <f>IF(AND($F89&lt;&gt;"OUI",I89&lt;&gt;""),IF(ISNA(VLOOKUP(TEXT($I89,0),LICENCIES!$A:$I,5,FALSE)),VLOOKUP(VALUE($I89),LICENCIES!$A:$I,5,FALSE),VLOOKUP(TEXT($I89,0),LICENCIES!$A:$I,5,FALSE))," ")</f>
        <v xml:space="preserve"> </v>
      </c>
      <c r="M89" s="11" t="str">
        <f>IF(AND($F89&lt;&gt;"OUI",I89&lt;&gt;""),IF(ISNA(VLOOKUP(TEXT($I89,0),LICENCIES!$A:$I,6,FALSE)),VLOOKUP(VALUE($I89),LICENCIES!$A:$I,6,FALSE),VLOOKUP(TEXT($I89,0),LICENCIES!$A:$I,6,FALSE))," ")</f>
        <v xml:space="preserve"> </v>
      </c>
      <c r="N89" s="11" t="str">
        <f>IF(AND($F89&lt;&gt;"OUI",I89&lt;&gt;""),IF(ISNA(VLOOKUP(TEXT($I89,0),LICENCIES!$A:$I,7,FALSE)),VLOOKUP(VALUE($I89),LICENCIES!$A:$I,7,FALSE),VLOOKUP(TEXT($I89,0),LICENCIES!$A:$I,7,FALSE))," ")</f>
        <v xml:space="preserve"> </v>
      </c>
      <c r="O89" s="11" t="str">
        <f>IF(AND($F89&lt;&gt;"OUI",I89&lt;&gt;""),IF(ISNA(VLOOKUP(TEXT($I89,0),LICENCIES!$A:$I,8,FALSE)),VLOOKUP(VALUE($I89),LICENCIES!$A:$I,8,FALSE),VLOOKUP(TEXT($I89,0),LICENCIES!$A:$I,8,FALSE))," ")</f>
        <v xml:space="preserve"> </v>
      </c>
      <c r="P89" s="11" t="str">
        <f>IF(AND($F89&lt;&gt;"OUI",I89&lt;&gt;""),IF(ISNA(VLOOKUP(TEXT($I89,0),LICENCIES!$A:$I,9,FALSE)),VLOOKUP(VALUE($I89),LICENCIES!$A:$I,9,FALSE),VLOOKUP(TEXT($I89,0),LICENCIES!$A:$I,9,FALSE))," ")</f>
        <v xml:space="preserve"> </v>
      </c>
      <c r="Q89" s="6">
        <f t="shared" si="10"/>
        <v>0</v>
      </c>
    </row>
    <row r="90" spans="1:17" ht="19.350000000000001" hidden="1" customHeight="1" x14ac:dyDescent="0.2">
      <c r="A90" s="171"/>
      <c r="B90" s="171">
        <f t="shared" si="7"/>
        <v>0</v>
      </c>
      <c r="C90" s="171">
        <f>COUNTIF($A$7:A90,A90)</f>
        <v>0</v>
      </c>
      <c r="D90" s="171">
        <f t="shared" si="8"/>
        <v>0</v>
      </c>
      <c r="E90" s="171"/>
      <c r="F90" s="171"/>
      <c r="G90" s="105" t="str">
        <f t="shared" si="9"/>
        <v/>
      </c>
      <c r="H90" s="11" t="e">
        <f>IF(F90&lt;&gt;"OUI",IF(ISNA(VLOOKUP(TEXT($I90,0),LICENCIES!$A:$I,2,FALSE)),VLOOKUP(VALUE($I90),LICENCIES!$A:$I,2,FALSE),VLOOKUP(TEXT($I90,0),LICENCIES!$A:$I,2,FALSE))," ")</f>
        <v>#N/A</v>
      </c>
      <c r="I90" s="240"/>
      <c r="J90" s="11" t="str">
        <f>IF(AND($F90&lt;&gt;"OUI",I90&lt;&gt;""),IF(ISNA(VLOOKUP(TEXT($I90,0),LICENCIES!$A:$I,3,FALSE)),VLOOKUP(VALUE($I90),LICENCIES!$A:$I,3,FALSE),VLOOKUP(TEXT($I90,0),LICENCIES!$A:$I,3,FALSE))," ")</f>
        <v xml:space="preserve"> </v>
      </c>
      <c r="K90" s="11" t="str">
        <f>IF(AND($F90&lt;&gt;"OUI",I90&lt;&gt;""),IF(ISNA(VLOOKUP(TEXT($I90,0),LICENCIES!$A:$I,4,FALSE)),VLOOKUP(VALUE($I90),LICENCIES!$A:$I,4,FALSE),VLOOKUP(TEXT($I90,0),LICENCIES!$A:$I,4,FALSE))," ")</f>
        <v xml:space="preserve"> </v>
      </c>
      <c r="L90" s="11" t="str">
        <f>IF(AND($F90&lt;&gt;"OUI",I90&lt;&gt;""),IF(ISNA(VLOOKUP(TEXT($I90,0),LICENCIES!$A:$I,5,FALSE)),VLOOKUP(VALUE($I90),LICENCIES!$A:$I,5,FALSE),VLOOKUP(TEXT($I90,0),LICENCIES!$A:$I,5,FALSE))," ")</f>
        <v xml:space="preserve"> </v>
      </c>
      <c r="M90" s="11" t="str">
        <f>IF(AND($F90&lt;&gt;"OUI",I90&lt;&gt;""),IF(ISNA(VLOOKUP(TEXT($I90,0),LICENCIES!$A:$I,6,FALSE)),VLOOKUP(VALUE($I90),LICENCIES!$A:$I,6,FALSE),VLOOKUP(TEXT($I90,0),LICENCIES!$A:$I,6,FALSE))," ")</f>
        <v xml:space="preserve"> </v>
      </c>
      <c r="N90" s="11" t="str">
        <f>IF(AND($F90&lt;&gt;"OUI",I90&lt;&gt;""),IF(ISNA(VLOOKUP(TEXT($I90,0),LICENCIES!$A:$I,7,FALSE)),VLOOKUP(VALUE($I90),LICENCIES!$A:$I,7,FALSE),VLOOKUP(TEXT($I90,0),LICENCIES!$A:$I,7,FALSE))," ")</f>
        <v xml:space="preserve"> </v>
      </c>
      <c r="O90" s="11" t="str">
        <f>IF(AND($F90&lt;&gt;"OUI",I90&lt;&gt;""),IF(ISNA(VLOOKUP(TEXT($I90,0),LICENCIES!$A:$I,8,FALSE)),VLOOKUP(VALUE($I90),LICENCIES!$A:$I,8,FALSE),VLOOKUP(TEXT($I90,0),LICENCIES!$A:$I,8,FALSE))," ")</f>
        <v xml:space="preserve"> </v>
      </c>
      <c r="P90" s="11" t="str">
        <f>IF(AND($F90&lt;&gt;"OUI",I90&lt;&gt;""),IF(ISNA(VLOOKUP(TEXT($I90,0),LICENCIES!$A:$I,9,FALSE)),VLOOKUP(VALUE($I90),LICENCIES!$A:$I,9,FALSE),VLOOKUP(TEXT($I90,0),LICENCIES!$A:$I,9,FALSE))," ")</f>
        <v xml:space="preserve"> </v>
      </c>
      <c r="Q90" s="6">
        <f t="shared" si="10"/>
        <v>0</v>
      </c>
    </row>
    <row r="91" spans="1:17" ht="19.350000000000001" hidden="1" customHeight="1" x14ac:dyDescent="0.2">
      <c r="A91" s="171"/>
      <c r="B91" s="171">
        <f t="shared" si="7"/>
        <v>0</v>
      </c>
      <c r="C91" s="171">
        <f>COUNTIF($A$7:A91,A91)</f>
        <v>0</v>
      </c>
      <c r="D91" s="171">
        <f t="shared" si="8"/>
        <v>0</v>
      </c>
      <c r="E91" s="171"/>
      <c r="F91" s="171"/>
      <c r="G91" s="105" t="str">
        <f t="shared" si="9"/>
        <v/>
      </c>
      <c r="H91" s="11" t="e">
        <f>IF(F91&lt;&gt;"OUI",IF(ISNA(VLOOKUP(TEXT($I91,0),LICENCIES!$A:$I,2,FALSE)),VLOOKUP(VALUE($I91),LICENCIES!$A:$I,2,FALSE),VLOOKUP(TEXT($I91,0),LICENCIES!$A:$I,2,FALSE))," ")</f>
        <v>#N/A</v>
      </c>
      <c r="I91" s="240"/>
      <c r="J91" s="11" t="str">
        <f>IF(AND($F91&lt;&gt;"OUI",I91&lt;&gt;""),IF(ISNA(VLOOKUP(TEXT($I91,0),LICENCIES!$A:$I,3,FALSE)),VLOOKUP(VALUE($I91),LICENCIES!$A:$I,3,FALSE),VLOOKUP(TEXT($I91,0),LICENCIES!$A:$I,3,FALSE))," ")</f>
        <v xml:space="preserve"> </v>
      </c>
      <c r="K91" s="11" t="str">
        <f>IF(AND($F91&lt;&gt;"OUI",I91&lt;&gt;""),IF(ISNA(VLOOKUP(TEXT($I91,0),LICENCIES!$A:$I,4,FALSE)),VLOOKUP(VALUE($I91),LICENCIES!$A:$I,4,FALSE),VLOOKUP(TEXT($I91,0),LICENCIES!$A:$I,4,FALSE))," ")</f>
        <v xml:space="preserve"> </v>
      </c>
      <c r="L91" s="11" t="str">
        <f>IF(AND($F91&lt;&gt;"OUI",I91&lt;&gt;""),IF(ISNA(VLOOKUP(TEXT($I91,0),LICENCIES!$A:$I,5,FALSE)),VLOOKUP(VALUE($I91),LICENCIES!$A:$I,5,FALSE),VLOOKUP(TEXT($I91,0),LICENCIES!$A:$I,5,FALSE))," ")</f>
        <v xml:space="preserve"> </v>
      </c>
      <c r="M91" s="11" t="str">
        <f>IF(AND($F91&lt;&gt;"OUI",I91&lt;&gt;""),IF(ISNA(VLOOKUP(TEXT($I91,0),LICENCIES!$A:$I,6,FALSE)),VLOOKUP(VALUE($I91),LICENCIES!$A:$I,6,FALSE),VLOOKUP(TEXT($I91,0),LICENCIES!$A:$I,6,FALSE))," ")</f>
        <v xml:space="preserve"> </v>
      </c>
      <c r="N91" s="11" t="str">
        <f>IF(AND($F91&lt;&gt;"OUI",I91&lt;&gt;""),IF(ISNA(VLOOKUP(TEXT($I91,0),LICENCIES!$A:$I,7,FALSE)),VLOOKUP(VALUE($I91),LICENCIES!$A:$I,7,FALSE),VLOOKUP(TEXT($I91,0),LICENCIES!$A:$I,7,FALSE))," ")</f>
        <v xml:space="preserve"> </v>
      </c>
      <c r="O91" s="11" t="str">
        <f>IF(AND($F91&lt;&gt;"OUI",I91&lt;&gt;""),IF(ISNA(VLOOKUP(TEXT($I91,0),LICENCIES!$A:$I,8,FALSE)),VLOOKUP(VALUE($I91),LICENCIES!$A:$I,8,FALSE),VLOOKUP(TEXT($I91,0),LICENCIES!$A:$I,8,FALSE))," ")</f>
        <v xml:space="preserve"> </v>
      </c>
      <c r="P91" s="11" t="str">
        <f>IF(AND($F91&lt;&gt;"OUI",I91&lt;&gt;""),IF(ISNA(VLOOKUP(TEXT($I91,0),LICENCIES!$A:$I,9,FALSE)),VLOOKUP(VALUE($I91),LICENCIES!$A:$I,9,FALSE),VLOOKUP(TEXT($I91,0),LICENCIES!$A:$I,9,FALSE))," ")</f>
        <v xml:space="preserve"> </v>
      </c>
      <c r="Q91" s="6">
        <f t="shared" si="10"/>
        <v>0</v>
      </c>
    </row>
    <row r="92" spans="1:17" ht="19.350000000000001" hidden="1" customHeight="1" x14ac:dyDescent="0.2">
      <c r="A92" s="171"/>
      <c r="B92" s="171">
        <f t="shared" si="7"/>
        <v>0</v>
      </c>
      <c r="C92" s="171">
        <f>COUNTIF($A$7:A92,A92)</f>
        <v>0</v>
      </c>
      <c r="D92" s="171">
        <f t="shared" si="8"/>
        <v>0</v>
      </c>
      <c r="E92" s="171"/>
      <c r="F92" s="171"/>
      <c r="G92" s="105" t="str">
        <f t="shared" si="9"/>
        <v/>
      </c>
      <c r="H92" s="11" t="e">
        <f>IF(F92&lt;&gt;"OUI",IF(ISNA(VLOOKUP(TEXT($I92,0),LICENCIES!$A:$I,2,FALSE)),VLOOKUP(VALUE($I92),LICENCIES!$A:$I,2,FALSE),VLOOKUP(TEXT($I92,0),LICENCIES!$A:$I,2,FALSE))," ")</f>
        <v>#N/A</v>
      </c>
      <c r="I92" s="240"/>
      <c r="J92" s="11" t="str">
        <f>IF(AND($F92&lt;&gt;"OUI",I92&lt;&gt;""),IF(ISNA(VLOOKUP(TEXT($I92,0),LICENCIES!$A:$I,3,FALSE)),VLOOKUP(VALUE($I92),LICENCIES!$A:$I,3,FALSE),VLOOKUP(TEXT($I92,0),LICENCIES!$A:$I,3,FALSE))," ")</f>
        <v xml:space="preserve"> </v>
      </c>
      <c r="K92" s="11" t="str">
        <f>IF(AND($F92&lt;&gt;"OUI",I92&lt;&gt;""),IF(ISNA(VLOOKUP(TEXT($I92,0),LICENCIES!$A:$I,4,FALSE)),VLOOKUP(VALUE($I92),LICENCIES!$A:$I,4,FALSE),VLOOKUP(TEXT($I92,0),LICENCIES!$A:$I,4,FALSE))," ")</f>
        <v xml:space="preserve"> </v>
      </c>
      <c r="L92" s="11" t="str">
        <f>IF(AND($F92&lt;&gt;"OUI",I92&lt;&gt;""),IF(ISNA(VLOOKUP(TEXT($I92,0),LICENCIES!$A:$I,5,FALSE)),VLOOKUP(VALUE($I92),LICENCIES!$A:$I,5,FALSE),VLOOKUP(TEXT($I92,0),LICENCIES!$A:$I,5,FALSE))," ")</f>
        <v xml:space="preserve"> </v>
      </c>
      <c r="M92" s="11" t="str">
        <f>IF(AND($F92&lt;&gt;"OUI",I92&lt;&gt;""),IF(ISNA(VLOOKUP(TEXT($I92,0),LICENCIES!$A:$I,6,FALSE)),VLOOKUP(VALUE($I92),LICENCIES!$A:$I,6,FALSE),VLOOKUP(TEXT($I92,0),LICENCIES!$A:$I,6,FALSE))," ")</f>
        <v xml:space="preserve"> </v>
      </c>
      <c r="N92" s="11" t="str">
        <f>IF(AND($F92&lt;&gt;"OUI",I92&lt;&gt;""),IF(ISNA(VLOOKUP(TEXT($I92,0),LICENCIES!$A:$I,7,FALSE)),VLOOKUP(VALUE($I92),LICENCIES!$A:$I,7,FALSE),VLOOKUP(TEXT($I92,0),LICENCIES!$A:$I,7,FALSE))," ")</f>
        <v xml:space="preserve"> </v>
      </c>
      <c r="O92" s="11" t="str">
        <f>IF(AND($F92&lt;&gt;"OUI",I92&lt;&gt;""),IF(ISNA(VLOOKUP(TEXT($I92,0),LICENCIES!$A:$I,8,FALSE)),VLOOKUP(VALUE($I92),LICENCIES!$A:$I,8,FALSE),VLOOKUP(TEXT($I92,0),LICENCIES!$A:$I,8,FALSE))," ")</f>
        <v xml:space="preserve"> </v>
      </c>
      <c r="P92" s="11" t="str">
        <f>IF(AND($F92&lt;&gt;"OUI",I92&lt;&gt;""),IF(ISNA(VLOOKUP(TEXT($I92,0),LICENCIES!$A:$I,9,FALSE)),VLOOKUP(VALUE($I92),LICENCIES!$A:$I,9,FALSE),VLOOKUP(TEXT($I92,0),LICENCIES!$A:$I,9,FALSE))," ")</f>
        <v xml:space="preserve"> </v>
      </c>
      <c r="Q92" s="6">
        <f t="shared" si="10"/>
        <v>0</v>
      </c>
    </row>
    <row r="93" spans="1:17" ht="19.350000000000001" hidden="1" customHeight="1" x14ac:dyDescent="0.2">
      <c r="A93" s="171"/>
      <c r="B93" s="171">
        <f t="shared" si="7"/>
        <v>0</v>
      </c>
      <c r="C93" s="171">
        <f>COUNTIF($A$7:A93,A93)</f>
        <v>0</v>
      </c>
      <c r="D93" s="171">
        <f t="shared" si="8"/>
        <v>0</v>
      </c>
      <c r="E93" s="171"/>
      <c r="F93" s="171"/>
      <c r="G93" s="105" t="str">
        <f t="shared" si="9"/>
        <v/>
      </c>
      <c r="H93" s="11" t="e">
        <f>IF(F93&lt;&gt;"OUI",IF(ISNA(VLOOKUP(TEXT($I93,0),LICENCIES!$A:$I,2,FALSE)),VLOOKUP(VALUE($I93),LICENCIES!$A:$I,2,FALSE),VLOOKUP(TEXT($I93,0),LICENCIES!$A:$I,2,FALSE))," ")</f>
        <v>#N/A</v>
      </c>
      <c r="I93" s="240"/>
      <c r="J93" s="11" t="str">
        <f>IF(AND($F93&lt;&gt;"OUI",I93&lt;&gt;""),IF(ISNA(VLOOKUP(TEXT($I93,0),LICENCIES!$A:$I,3,FALSE)),VLOOKUP(VALUE($I93),LICENCIES!$A:$I,3,FALSE),VLOOKUP(TEXT($I93,0),LICENCIES!$A:$I,3,FALSE))," ")</f>
        <v xml:space="preserve"> </v>
      </c>
      <c r="K93" s="11" t="str">
        <f>IF(AND($F93&lt;&gt;"OUI",I93&lt;&gt;""),IF(ISNA(VLOOKUP(TEXT($I93,0),LICENCIES!$A:$I,4,FALSE)),VLOOKUP(VALUE($I93),LICENCIES!$A:$I,4,FALSE),VLOOKUP(TEXT($I93,0),LICENCIES!$A:$I,4,FALSE))," ")</f>
        <v xml:space="preserve"> </v>
      </c>
      <c r="L93" s="11" t="str">
        <f>IF(AND($F93&lt;&gt;"OUI",I93&lt;&gt;""),IF(ISNA(VLOOKUP(TEXT($I93,0),LICENCIES!$A:$I,5,FALSE)),VLOOKUP(VALUE($I93),LICENCIES!$A:$I,5,FALSE),VLOOKUP(TEXT($I93,0),LICENCIES!$A:$I,5,FALSE))," ")</f>
        <v xml:space="preserve"> </v>
      </c>
      <c r="M93" s="11" t="str">
        <f>IF(AND($F93&lt;&gt;"OUI",I93&lt;&gt;""),IF(ISNA(VLOOKUP(TEXT($I93,0),LICENCIES!$A:$I,6,FALSE)),VLOOKUP(VALUE($I93),LICENCIES!$A:$I,6,FALSE),VLOOKUP(TEXT($I93,0),LICENCIES!$A:$I,6,FALSE))," ")</f>
        <v xml:space="preserve"> </v>
      </c>
      <c r="N93" s="11" t="str">
        <f>IF(AND($F93&lt;&gt;"OUI",I93&lt;&gt;""),IF(ISNA(VLOOKUP(TEXT($I93,0),LICENCIES!$A:$I,7,FALSE)),VLOOKUP(VALUE($I93),LICENCIES!$A:$I,7,FALSE),VLOOKUP(TEXT($I93,0),LICENCIES!$A:$I,7,FALSE))," ")</f>
        <v xml:space="preserve"> </v>
      </c>
      <c r="O93" s="11" t="str">
        <f>IF(AND($F93&lt;&gt;"OUI",I93&lt;&gt;""),IF(ISNA(VLOOKUP(TEXT($I93,0),LICENCIES!$A:$I,8,FALSE)),VLOOKUP(VALUE($I93),LICENCIES!$A:$I,8,FALSE),VLOOKUP(TEXT($I93,0),LICENCIES!$A:$I,8,FALSE))," ")</f>
        <v xml:space="preserve"> </v>
      </c>
      <c r="P93" s="11" t="str">
        <f>IF(AND($F93&lt;&gt;"OUI",I93&lt;&gt;""),IF(ISNA(VLOOKUP(TEXT($I93,0),LICENCIES!$A:$I,9,FALSE)),VLOOKUP(VALUE($I93),LICENCIES!$A:$I,9,FALSE),VLOOKUP(TEXT($I93,0),LICENCIES!$A:$I,9,FALSE))," ")</f>
        <v xml:space="preserve"> </v>
      </c>
      <c r="Q93" s="6">
        <f t="shared" si="10"/>
        <v>0</v>
      </c>
    </row>
    <row r="94" spans="1:17" ht="19.350000000000001" hidden="1" customHeight="1" x14ac:dyDescent="0.2">
      <c r="A94" s="171"/>
      <c r="B94" s="171">
        <f t="shared" si="7"/>
        <v>0</v>
      </c>
      <c r="C94" s="171">
        <f>COUNTIF($A$7:A94,A94)</f>
        <v>0</v>
      </c>
      <c r="D94" s="171">
        <f t="shared" si="8"/>
        <v>0</v>
      </c>
      <c r="E94" s="171"/>
      <c r="F94" s="171"/>
      <c r="G94" s="105" t="str">
        <f t="shared" si="9"/>
        <v/>
      </c>
      <c r="H94" s="11" t="e">
        <f>IF(F94&lt;&gt;"OUI",IF(ISNA(VLOOKUP(TEXT($I94,0),LICENCIES!$A:$I,2,FALSE)),VLOOKUP(VALUE($I94),LICENCIES!$A:$I,2,FALSE),VLOOKUP(TEXT($I94,0),LICENCIES!$A:$I,2,FALSE))," ")</f>
        <v>#N/A</v>
      </c>
      <c r="I94" s="240"/>
      <c r="J94" s="11" t="str">
        <f>IF(AND($F94&lt;&gt;"OUI",I94&lt;&gt;""),IF(ISNA(VLOOKUP(TEXT($I94,0),LICENCIES!$A:$I,3,FALSE)),VLOOKUP(VALUE($I94),LICENCIES!$A:$I,3,FALSE),VLOOKUP(TEXT($I94,0),LICENCIES!$A:$I,3,FALSE))," ")</f>
        <v xml:space="preserve"> </v>
      </c>
      <c r="K94" s="11" t="str">
        <f>IF(AND($F94&lt;&gt;"OUI",I94&lt;&gt;""),IF(ISNA(VLOOKUP(TEXT($I94,0),LICENCIES!$A:$I,4,FALSE)),VLOOKUP(VALUE($I94),LICENCIES!$A:$I,4,FALSE),VLOOKUP(TEXT($I94,0),LICENCIES!$A:$I,4,FALSE))," ")</f>
        <v xml:space="preserve"> </v>
      </c>
      <c r="L94" s="11" t="str">
        <f>IF(AND($F94&lt;&gt;"OUI",I94&lt;&gt;""),IF(ISNA(VLOOKUP(TEXT($I94,0),LICENCIES!$A:$I,5,FALSE)),VLOOKUP(VALUE($I94),LICENCIES!$A:$I,5,FALSE),VLOOKUP(TEXT($I94,0),LICENCIES!$A:$I,5,FALSE))," ")</f>
        <v xml:space="preserve"> </v>
      </c>
      <c r="M94" s="11" t="str">
        <f>IF(AND($F94&lt;&gt;"OUI",I94&lt;&gt;""),IF(ISNA(VLOOKUP(TEXT($I94,0),LICENCIES!$A:$I,6,FALSE)),VLOOKUP(VALUE($I94),LICENCIES!$A:$I,6,FALSE),VLOOKUP(TEXT($I94,0),LICENCIES!$A:$I,6,FALSE))," ")</f>
        <v xml:space="preserve"> </v>
      </c>
      <c r="N94" s="11" t="str">
        <f>IF(AND($F94&lt;&gt;"OUI",I94&lt;&gt;""),IF(ISNA(VLOOKUP(TEXT($I94,0),LICENCIES!$A:$I,7,FALSE)),VLOOKUP(VALUE($I94),LICENCIES!$A:$I,7,FALSE),VLOOKUP(TEXT($I94,0),LICENCIES!$A:$I,7,FALSE))," ")</f>
        <v xml:space="preserve"> </v>
      </c>
      <c r="O94" s="11" t="str">
        <f>IF(AND($F94&lt;&gt;"OUI",I94&lt;&gt;""),IF(ISNA(VLOOKUP(TEXT($I94,0),LICENCIES!$A:$I,8,FALSE)),VLOOKUP(VALUE($I94),LICENCIES!$A:$I,8,FALSE),VLOOKUP(TEXT($I94,0),LICENCIES!$A:$I,8,FALSE))," ")</f>
        <v xml:space="preserve"> </v>
      </c>
      <c r="P94" s="11" t="str">
        <f>IF(AND($F94&lt;&gt;"OUI",I94&lt;&gt;""),IF(ISNA(VLOOKUP(TEXT($I94,0),LICENCIES!$A:$I,9,FALSE)),VLOOKUP(VALUE($I94),LICENCIES!$A:$I,9,FALSE),VLOOKUP(TEXT($I94,0),LICENCIES!$A:$I,9,FALSE))," ")</f>
        <v xml:space="preserve"> </v>
      </c>
      <c r="Q94" s="6">
        <f t="shared" si="10"/>
        <v>0</v>
      </c>
    </row>
    <row r="95" spans="1:17" ht="19.350000000000001" hidden="1" customHeight="1" x14ac:dyDescent="0.2">
      <c r="A95" s="171"/>
      <c r="B95" s="171">
        <f t="shared" si="7"/>
        <v>0</v>
      </c>
      <c r="C95" s="171">
        <f>COUNTIF($A$7:A95,A95)</f>
        <v>0</v>
      </c>
      <c r="D95" s="171">
        <f t="shared" si="8"/>
        <v>0</v>
      </c>
      <c r="E95" s="171"/>
      <c r="F95" s="171"/>
      <c r="G95" s="105" t="str">
        <f t="shared" si="9"/>
        <v/>
      </c>
      <c r="H95" s="11" t="e">
        <f>IF(F95&lt;&gt;"OUI",IF(ISNA(VLOOKUP(TEXT($I95,0),LICENCIES!$A:$I,2,FALSE)),VLOOKUP(VALUE($I95),LICENCIES!$A:$I,2,FALSE),VLOOKUP(TEXT($I95,0),LICENCIES!$A:$I,2,FALSE))," ")</f>
        <v>#N/A</v>
      </c>
      <c r="I95" s="240"/>
      <c r="J95" s="11" t="str">
        <f>IF(AND($F95&lt;&gt;"OUI",I95&lt;&gt;""),IF(ISNA(VLOOKUP(TEXT($I95,0),LICENCIES!$A:$I,3,FALSE)),VLOOKUP(VALUE($I95),LICENCIES!$A:$I,3,FALSE),VLOOKUP(TEXT($I95,0),LICENCIES!$A:$I,3,FALSE))," ")</f>
        <v xml:space="preserve"> </v>
      </c>
      <c r="K95" s="11" t="str">
        <f>IF(AND($F95&lt;&gt;"OUI",I95&lt;&gt;""),IF(ISNA(VLOOKUP(TEXT($I95,0),LICENCIES!$A:$I,4,FALSE)),VLOOKUP(VALUE($I95),LICENCIES!$A:$I,4,FALSE),VLOOKUP(TEXT($I95,0),LICENCIES!$A:$I,4,FALSE))," ")</f>
        <v xml:space="preserve"> </v>
      </c>
      <c r="L95" s="11" t="str">
        <f>IF(AND($F95&lt;&gt;"OUI",I95&lt;&gt;""),IF(ISNA(VLOOKUP(TEXT($I95,0),LICENCIES!$A:$I,5,FALSE)),VLOOKUP(VALUE($I95),LICENCIES!$A:$I,5,FALSE),VLOOKUP(TEXT($I95,0),LICENCIES!$A:$I,5,FALSE))," ")</f>
        <v xml:space="preserve"> </v>
      </c>
      <c r="M95" s="11" t="str">
        <f>IF(AND($F95&lt;&gt;"OUI",I95&lt;&gt;""),IF(ISNA(VLOOKUP(TEXT($I95,0),LICENCIES!$A:$I,6,FALSE)),VLOOKUP(VALUE($I95),LICENCIES!$A:$I,6,FALSE),VLOOKUP(TEXT($I95,0),LICENCIES!$A:$I,6,FALSE))," ")</f>
        <v xml:space="preserve"> </v>
      </c>
      <c r="N95" s="11" t="str">
        <f>IF(AND($F95&lt;&gt;"OUI",I95&lt;&gt;""),IF(ISNA(VLOOKUP(TEXT($I95,0),LICENCIES!$A:$I,7,FALSE)),VLOOKUP(VALUE($I95),LICENCIES!$A:$I,7,FALSE),VLOOKUP(TEXT($I95,0),LICENCIES!$A:$I,7,FALSE))," ")</f>
        <v xml:space="preserve"> </v>
      </c>
      <c r="O95" s="11" t="str">
        <f>IF(AND($F95&lt;&gt;"OUI",I95&lt;&gt;""),IF(ISNA(VLOOKUP(TEXT($I95,0),LICENCIES!$A:$I,8,FALSE)),VLOOKUP(VALUE($I95),LICENCIES!$A:$I,8,FALSE),VLOOKUP(TEXT($I95,0),LICENCIES!$A:$I,8,FALSE))," ")</f>
        <v xml:space="preserve"> </v>
      </c>
      <c r="P95" s="11" t="str">
        <f>IF(AND($F95&lt;&gt;"OUI",I95&lt;&gt;""),IF(ISNA(VLOOKUP(TEXT($I95,0),LICENCIES!$A:$I,9,FALSE)),VLOOKUP(VALUE($I95),LICENCIES!$A:$I,9,FALSE),VLOOKUP(TEXT($I95,0),LICENCIES!$A:$I,9,FALSE))," ")</f>
        <v xml:space="preserve"> </v>
      </c>
      <c r="Q95" s="6">
        <f t="shared" si="10"/>
        <v>0</v>
      </c>
    </row>
    <row r="96" spans="1:17" ht="19.350000000000001" hidden="1" customHeight="1" x14ac:dyDescent="0.2">
      <c r="A96" s="171"/>
      <c r="B96" s="171">
        <f t="shared" si="7"/>
        <v>0</v>
      </c>
      <c r="C96" s="171">
        <f>COUNTIF($A$7:A96,A96)</f>
        <v>0</v>
      </c>
      <c r="D96" s="171">
        <f t="shared" si="8"/>
        <v>0</v>
      </c>
      <c r="E96" s="171"/>
      <c r="F96" s="171"/>
      <c r="G96" s="105" t="str">
        <f t="shared" si="9"/>
        <v/>
      </c>
      <c r="H96" s="11" t="e">
        <f>IF(F96&lt;&gt;"OUI",IF(ISNA(VLOOKUP(TEXT($I96,0),LICENCIES!$A:$I,2,FALSE)),VLOOKUP(VALUE($I96),LICENCIES!$A:$I,2,FALSE),VLOOKUP(TEXT($I96,0),LICENCIES!$A:$I,2,FALSE))," ")</f>
        <v>#N/A</v>
      </c>
      <c r="I96" s="240"/>
      <c r="J96" s="11" t="str">
        <f>IF(AND($F96&lt;&gt;"OUI",I96&lt;&gt;""),IF(ISNA(VLOOKUP(TEXT($I96,0),LICENCIES!$A:$I,3,FALSE)),VLOOKUP(VALUE($I96),LICENCIES!$A:$I,3,FALSE),VLOOKUP(TEXT($I96,0),LICENCIES!$A:$I,3,FALSE))," ")</f>
        <v xml:space="preserve"> </v>
      </c>
      <c r="K96" s="11" t="str">
        <f>IF(AND($F96&lt;&gt;"OUI",I96&lt;&gt;""),IF(ISNA(VLOOKUP(TEXT($I96,0),LICENCIES!$A:$I,4,FALSE)),VLOOKUP(VALUE($I96),LICENCIES!$A:$I,4,FALSE),VLOOKUP(TEXT($I96,0),LICENCIES!$A:$I,4,FALSE))," ")</f>
        <v xml:space="preserve"> </v>
      </c>
      <c r="L96" s="11" t="str">
        <f>IF(AND($F96&lt;&gt;"OUI",I96&lt;&gt;""),IF(ISNA(VLOOKUP(TEXT($I96,0),LICENCIES!$A:$I,5,FALSE)),VLOOKUP(VALUE($I96),LICENCIES!$A:$I,5,FALSE),VLOOKUP(TEXT($I96,0),LICENCIES!$A:$I,5,FALSE))," ")</f>
        <v xml:space="preserve"> </v>
      </c>
      <c r="M96" s="11" t="str">
        <f>IF(AND($F96&lt;&gt;"OUI",I96&lt;&gt;""),IF(ISNA(VLOOKUP(TEXT($I96,0),LICENCIES!$A:$I,6,FALSE)),VLOOKUP(VALUE($I96),LICENCIES!$A:$I,6,FALSE),VLOOKUP(TEXT($I96,0),LICENCIES!$A:$I,6,FALSE))," ")</f>
        <v xml:space="preserve"> </v>
      </c>
      <c r="N96" s="11" t="str">
        <f>IF(AND($F96&lt;&gt;"OUI",I96&lt;&gt;""),IF(ISNA(VLOOKUP(TEXT($I96,0),LICENCIES!$A:$I,7,FALSE)),VLOOKUP(VALUE($I96),LICENCIES!$A:$I,7,FALSE),VLOOKUP(TEXT($I96,0),LICENCIES!$A:$I,7,FALSE))," ")</f>
        <v xml:space="preserve"> </v>
      </c>
      <c r="O96" s="11" t="str">
        <f>IF(AND($F96&lt;&gt;"OUI",I96&lt;&gt;""),IF(ISNA(VLOOKUP(TEXT($I96,0),LICENCIES!$A:$I,8,FALSE)),VLOOKUP(VALUE($I96),LICENCIES!$A:$I,8,FALSE),VLOOKUP(TEXT($I96,0),LICENCIES!$A:$I,8,FALSE))," ")</f>
        <v xml:space="preserve"> </v>
      </c>
      <c r="P96" s="11" t="str">
        <f>IF(AND($F96&lt;&gt;"OUI",I96&lt;&gt;""),IF(ISNA(VLOOKUP(TEXT($I96,0),LICENCIES!$A:$I,9,FALSE)),VLOOKUP(VALUE($I96),LICENCIES!$A:$I,9,FALSE),VLOOKUP(TEXT($I96,0),LICENCIES!$A:$I,9,FALSE))," ")</f>
        <v xml:space="preserve"> </v>
      </c>
      <c r="Q96" s="6">
        <f t="shared" si="10"/>
        <v>0</v>
      </c>
    </row>
    <row r="97" spans="1:17" ht="19.350000000000001" hidden="1" customHeight="1" x14ac:dyDescent="0.2">
      <c r="A97" s="171"/>
      <c r="B97" s="171">
        <f t="shared" si="7"/>
        <v>0</v>
      </c>
      <c r="C97" s="171">
        <f>COUNTIF($A$7:A97,A97)</f>
        <v>0</v>
      </c>
      <c r="D97" s="171">
        <f t="shared" si="8"/>
        <v>0</v>
      </c>
      <c r="E97" s="171"/>
      <c r="F97" s="171"/>
      <c r="G97" s="105" t="str">
        <f t="shared" si="9"/>
        <v/>
      </c>
      <c r="H97" s="11" t="e">
        <f>IF(F97&lt;&gt;"OUI",IF(ISNA(VLOOKUP(TEXT($I97,0),LICENCIES!$A:$I,2,FALSE)),VLOOKUP(VALUE($I97),LICENCIES!$A:$I,2,FALSE),VLOOKUP(TEXT($I97,0),LICENCIES!$A:$I,2,FALSE))," ")</f>
        <v>#N/A</v>
      </c>
      <c r="I97" s="240"/>
      <c r="J97" s="11" t="str">
        <f>IF(AND($F97&lt;&gt;"OUI",I97&lt;&gt;""),IF(ISNA(VLOOKUP(TEXT($I97,0),LICENCIES!$A:$I,3,FALSE)),VLOOKUP(VALUE($I97),LICENCIES!$A:$I,3,FALSE),VLOOKUP(TEXT($I97,0),LICENCIES!$A:$I,3,FALSE))," ")</f>
        <v xml:space="preserve"> </v>
      </c>
      <c r="K97" s="11" t="str">
        <f>IF(AND($F97&lt;&gt;"OUI",I97&lt;&gt;""),IF(ISNA(VLOOKUP(TEXT($I97,0),LICENCIES!$A:$I,4,FALSE)),VLOOKUP(VALUE($I97),LICENCIES!$A:$I,4,FALSE),VLOOKUP(TEXT($I97,0),LICENCIES!$A:$I,4,FALSE))," ")</f>
        <v xml:space="preserve"> </v>
      </c>
      <c r="L97" s="11" t="str">
        <f>IF(AND($F97&lt;&gt;"OUI",I97&lt;&gt;""),IF(ISNA(VLOOKUP(TEXT($I97,0),LICENCIES!$A:$I,5,FALSE)),VLOOKUP(VALUE($I97),LICENCIES!$A:$I,5,FALSE),VLOOKUP(TEXT($I97,0),LICENCIES!$A:$I,5,FALSE))," ")</f>
        <v xml:space="preserve"> </v>
      </c>
      <c r="M97" s="11" t="str">
        <f>IF(AND($F97&lt;&gt;"OUI",I97&lt;&gt;""),IF(ISNA(VLOOKUP(TEXT($I97,0),LICENCIES!$A:$I,6,FALSE)),VLOOKUP(VALUE($I97),LICENCIES!$A:$I,6,FALSE),VLOOKUP(TEXT($I97,0),LICENCIES!$A:$I,6,FALSE))," ")</f>
        <v xml:space="preserve"> </v>
      </c>
      <c r="N97" s="11" t="str">
        <f>IF(AND($F97&lt;&gt;"OUI",I97&lt;&gt;""),IF(ISNA(VLOOKUP(TEXT($I97,0),LICENCIES!$A:$I,7,FALSE)),VLOOKUP(VALUE($I97),LICENCIES!$A:$I,7,FALSE),VLOOKUP(TEXT($I97,0),LICENCIES!$A:$I,7,FALSE))," ")</f>
        <v xml:space="preserve"> </v>
      </c>
      <c r="O97" s="11" t="str">
        <f>IF(AND($F97&lt;&gt;"OUI",I97&lt;&gt;""),IF(ISNA(VLOOKUP(TEXT($I97,0),LICENCIES!$A:$I,8,FALSE)),VLOOKUP(VALUE($I97),LICENCIES!$A:$I,8,FALSE),VLOOKUP(TEXT($I97,0),LICENCIES!$A:$I,8,FALSE))," ")</f>
        <v xml:space="preserve"> </v>
      </c>
      <c r="P97" s="11" t="str">
        <f>IF(AND($F97&lt;&gt;"OUI",I97&lt;&gt;""),IF(ISNA(VLOOKUP(TEXT($I97,0),LICENCIES!$A:$I,9,FALSE)),VLOOKUP(VALUE($I97),LICENCIES!$A:$I,9,FALSE),VLOOKUP(TEXT($I97,0),LICENCIES!$A:$I,9,FALSE))," ")</f>
        <v xml:space="preserve"> </v>
      </c>
      <c r="Q97" s="6">
        <f t="shared" si="10"/>
        <v>0</v>
      </c>
    </row>
    <row r="98" spans="1:17" ht="19.350000000000001" hidden="1" customHeight="1" x14ac:dyDescent="0.2">
      <c r="A98" s="171"/>
      <c r="B98" s="171">
        <f t="shared" si="7"/>
        <v>0</v>
      </c>
      <c r="C98" s="171">
        <f>COUNTIF($A$7:A98,A98)</f>
        <v>0</v>
      </c>
      <c r="D98" s="171">
        <f t="shared" si="8"/>
        <v>0</v>
      </c>
      <c r="E98" s="171"/>
      <c r="F98" s="171"/>
      <c r="G98" s="105" t="str">
        <f t="shared" si="9"/>
        <v/>
      </c>
      <c r="H98" s="11" t="e">
        <f>IF(F98&lt;&gt;"OUI",IF(ISNA(VLOOKUP(TEXT($I98,0),LICENCIES!$A:$I,2,FALSE)),VLOOKUP(VALUE($I98),LICENCIES!$A:$I,2,FALSE),VLOOKUP(TEXT($I98,0),LICENCIES!$A:$I,2,FALSE))," ")</f>
        <v>#N/A</v>
      </c>
      <c r="I98" s="240"/>
      <c r="J98" s="11" t="str">
        <f>IF(AND($F98&lt;&gt;"OUI",I98&lt;&gt;""),IF(ISNA(VLOOKUP(TEXT($I98,0),LICENCIES!$A:$I,3,FALSE)),VLOOKUP(VALUE($I98),LICENCIES!$A:$I,3,FALSE),VLOOKUP(TEXT($I98,0),LICENCIES!$A:$I,3,FALSE))," ")</f>
        <v xml:space="preserve"> </v>
      </c>
      <c r="K98" s="11" t="str">
        <f>IF(AND($F98&lt;&gt;"OUI",I98&lt;&gt;""),IF(ISNA(VLOOKUP(TEXT($I98,0),LICENCIES!$A:$I,4,FALSE)),VLOOKUP(VALUE($I98),LICENCIES!$A:$I,4,FALSE),VLOOKUP(TEXT($I98,0),LICENCIES!$A:$I,4,FALSE))," ")</f>
        <v xml:space="preserve"> </v>
      </c>
      <c r="L98" s="11" t="str">
        <f>IF(AND($F98&lt;&gt;"OUI",I98&lt;&gt;""),IF(ISNA(VLOOKUP(TEXT($I98,0),LICENCIES!$A:$I,5,FALSE)),VLOOKUP(VALUE($I98),LICENCIES!$A:$I,5,FALSE),VLOOKUP(TEXT($I98,0),LICENCIES!$A:$I,5,FALSE))," ")</f>
        <v xml:space="preserve"> </v>
      </c>
      <c r="M98" s="11" t="str">
        <f>IF(AND($F98&lt;&gt;"OUI",I98&lt;&gt;""),IF(ISNA(VLOOKUP(TEXT($I98,0),LICENCIES!$A:$I,6,FALSE)),VLOOKUP(VALUE($I98),LICENCIES!$A:$I,6,FALSE),VLOOKUP(TEXT($I98,0),LICENCIES!$A:$I,6,FALSE))," ")</f>
        <v xml:space="preserve"> </v>
      </c>
      <c r="N98" s="11" t="str">
        <f>IF(AND($F98&lt;&gt;"OUI",I98&lt;&gt;""),IF(ISNA(VLOOKUP(TEXT($I98,0),LICENCIES!$A:$I,7,FALSE)),VLOOKUP(VALUE($I98),LICENCIES!$A:$I,7,FALSE),VLOOKUP(TEXT($I98,0),LICENCIES!$A:$I,7,FALSE))," ")</f>
        <v xml:space="preserve"> </v>
      </c>
      <c r="O98" s="11" t="str">
        <f>IF(AND($F98&lt;&gt;"OUI",I98&lt;&gt;""),IF(ISNA(VLOOKUP(TEXT($I98,0),LICENCIES!$A:$I,8,FALSE)),VLOOKUP(VALUE($I98),LICENCIES!$A:$I,8,FALSE),VLOOKUP(TEXT($I98,0),LICENCIES!$A:$I,8,FALSE))," ")</f>
        <v xml:space="preserve"> </v>
      </c>
      <c r="P98" s="11" t="str">
        <f>IF(AND($F98&lt;&gt;"OUI",I98&lt;&gt;""),IF(ISNA(VLOOKUP(TEXT($I98,0),LICENCIES!$A:$I,9,FALSE)),VLOOKUP(VALUE($I98),LICENCIES!$A:$I,9,FALSE),VLOOKUP(TEXT($I98,0),LICENCIES!$A:$I,9,FALSE))," ")</f>
        <v xml:space="preserve"> </v>
      </c>
      <c r="Q98" s="6">
        <f t="shared" si="10"/>
        <v>0</v>
      </c>
    </row>
    <row r="99" spans="1:17" ht="19.350000000000001" hidden="1" customHeight="1" x14ac:dyDescent="0.2">
      <c r="A99" s="171"/>
      <c r="B99" s="171">
        <f t="shared" si="7"/>
        <v>0</v>
      </c>
      <c r="C99" s="171">
        <f>COUNTIF($A$7:A99,A99)</f>
        <v>0</v>
      </c>
      <c r="D99" s="171">
        <f t="shared" si="8"/>
        <v>0</v>
      </c>
      <c r="E99" s="171"/>
      <c r="F99" s="171"/>
      <c r="G99" s="105" t="str">
        <f t="shared" si="9"/>
        <v/>
      </c>
      <c r="H99" s="11" t="e">
        <f>IF(F99&lt;&gt;"OUI",IF(ISNA(VLOOKUP(TEXT($I99,0),LICENCIES!$A:$I,2,FALSE)),VLOOKUP(VALUE($I99),LICENCIES!$A:$I,2,FALSE),VLOOKUP(TEXT($I99,0),LICENCIES!$A:$I,2,FALSE))," ")</f>
        <v>#N/A</v>
      </c>
      <c r="I99" s="240"/>
      <c r="J99" s="11" t="str">
        <f>IF(AND($F99&lt;&gt;"OUI",I99&lt;&gt;""),IF(ISNA(VLOOKUP(TEXT($I99,0),LICENCIES!$A:$I,3,FALSE)),VLOOKUP(VALUE($I99),LICENCIES!$A:$I,3,FALSE),VLOOKUP(TEXT($I99,0),LICENCIES!$A:$I,3,FALSE))," ")</f>
        <v xml:space="preserve"> </v>
      </c>
      <c r="K99" s="11" t="str">
        <f>IF(AND($F99&lt;&gt;"OUI",I99&lt;&gt;""),IF(ISNA(VLOOKUP(TEXT($I99,0),LICENCIES!$A:$I,4,FALSE)),VLOOKUP(VALUE($I99),LICENCIES!$A:$I,4,FALSE),VLOOKUP(TEXT($I99,0),LICENCIES!$A:$I,4,FALSE))," ")</f>
        <v xml:space="preserve"> </v>
      </c>
      <c r="L99" s="11" t="str">
        <f>IF(AND($F99&lt;&gt;"OUI",I99&lt;&gt;""),IF(ISNA(VLOOKUP(TEXT($I99,0),LICENCIES!$A:$I,5,FALSE)),VLOOKUP(VALUE($I99),LICENCIES!$A:$I,5,FALSE),VLOOKUP(TEXT($I99,0),LICENCIES!$A:$I,5,FALSE))," ")</f>
        <v xml:space="preserve"> </v>
      </c>
      <c r="M99" s="11" t="str">
        <f>IF(AND($F99&lt;&gt;"OUI",I99&lt;&gt;""),IF(ISNA(VLOOKUP(TEXT($I99,0),LICENCIES!$A:$I,6,FALSE)),VLOOKUP(VALUE($I99),LICENCIES!$A:$I,6,FALSE),VLOOKUP(TEXT($I99,0),LICENCIES!$A:$I,6,FALSE))," ")</f>
        <v xml:space="preserve"> </v>
      </c>
      <c r="N99" s="11" t="str">
        <f>IF(AND($F99&lt;&gt;"OUI",I99&lt;&gt;""),IF(ISNA(VLOOKUP(TEXT($I99,0),LICENCIES!$A:$I,7,FALSE)),VLOOKUP(VALUE($I99),LICENCIES!$A:$I,7,FALSE),VLOOKUP(TEXT($I99,0),LICENCIES!$A:$I,7,FALSE))," ")</f>
        <v xml:space="preserve"> </v>
      </c>
      <c r="O99" s="11" t="str">
        <f>IF(AND($F99&lt;&gt;"OUI",I99&lt;&gt;""),IF(ISNA(VLOOKUP(TEXT($I99,0),LICENCIES!$A:$I,8,FALSE)),VLOOKUP(VALUE($I99),LICENCIES!$A:$I,8,FALSE),VLOOKUP(TEXT($I99,0),LICENCIES!$A:$I,8,FALSE))," ")</f>
        <v xml:space="preserve"> </v>
      </c>
      <c r="P99" s="11" t="str">
        <f>IF(AND($F99&lt;&gt;"OUI",I99&lt;&gt;""),IF(ISNA(VLOOKUP(TEXT($I99,0),LICENCIES!$A:$I,9,FALSE)),VLOOKUP(VALUE($I99),LICENCIES!$A:$I,9,FALSE),VLOOKUP(TEXT($I99,0),LICENCIES!$A:$I,9,FALSE))," ")</f>
        <v xml:space="preserve"> </v>
      </c>
      <c r="Q99" s="6">
        <f t="shared" si="10"/>
        <v>0</v>
      </c>
    </row>
    <row r="100" spans="1:17" ht="19.350000000000001" hidden="1" customHeight="1" x14ac:dyDescent="0.2">
      <c r="A100" s="171"/>
      <c r="B100" s="171">
        <f t="shared" ref="B100:B135" si="11">IF(A100&gt;0,VLOOKUP(A100,$C$2:$E$5,3,FALSE),0)</f>
        <v>0</v>
      </c>
      <c r="C100" s="171">
        <f>COUNTIF($A$7:A100,A100)</f>
        <v>0</v>
      </c>
      <c r="D100" s="171">
        <f t="shared" ref="D100:D136" si="12">(IF(A100&gt;0,VLOOKUP(A100,$C$2:$E$5,2,FALSE),0))+C100+B100*1000</f>
        <v>0</v>
      </c>
      <c r="E100" s="171"/>
      <c r="F100" s="171"/>
      <c r="G100" s="105" t="str">
        <f t="shared" si="9"/>
        <v/>
      </c>
      <c r="H100" s="11" t="e">
        <f>IF(F100&lt;&gt;"OUI",IF(ISNA(VLOOKUP(TEXT($I100,0),LICENCIES!$A:$I,2,FALSE)),VLOOKUP(VALUE($I100),LICENCIES!$A:$I,2,FALSE),VLOOKUP(TEXT($I100,0),LICENCIES!$A:$I,2,FALSE))," ")</f>
        <v>#N/A</v>
      </c>
      <c r="I100" s="240"/>
      <c r="J100" s="11" t="str">
        <f>IF(AND($F100&lt;&gt;"OUI",I100&lt;&gt;""),IF(ISNA(VLOOKUP(TEXT($I100,0),LICENCIES!$A:$I,3,FALSE)),VLOOKUP(VALUE($I100),LICENCIES!$A:$I,3,FALSE),VLOOKUP(TEXT($I100,0),LICENCIES!$A:$I,3,FALSE))," ")</f>
        <v xml:space="preserve"> </v>
      </c>
      <c r="K100" s="11" t="str">
        <f>IF(AND($F100&lt;&gt;"OUI",I100&lt;&gt;""),IF(ISNA(VLOOKUP(TEXT($I100,0),LICENCIES!$A:$I,4,FALSE)),VLOOKUP(VALUE($I100),LICENCIES!$A:$I,4,FALSE),VLOOKUP(TEXT($I100,0),LICENCIES!$A:$I,4,FALSE))," ")</f>
        <v xml:space="preserve"> </v>
      </c>
      <c r="L100" s="11" t="str">
        <f>IF(AND($F100&lt;&gt;"OUI",I100&lt;&gt;""),IF(ISNA(VLOOKUP(TEXT($I100,0),LICENCIES!$A:$I,5,FALSE)),VLOOKUP(VALUE($I100),LICENCIES!$A:$I,5,FALSE),VLOOKUP(TEXT($I100,0),LICENCIES!$A:$I,5,FALSE))," ")</f>
        <v xml:space="preserve"> </v>
      </c>
      <c r="M100" s="11" t="str">
        <f>IF(AND($F100&lt;&gt;"OUI",I100&lt;&gt;""),IF(ISNA(VLOOKUP(TEXT($I100,0),LICENCIES!$A:$I,6,FALSE)),VLOOKUP(VALUE($I100),LICENCIES!$A:$I,6,FALSE),VLOOKUP(TEXT($I100,0),LICENCIES!$A:$I,6,FALSE))," ")</f>
        <v xml:space="preserve"> </v>
      </c>
      <c r="N100" s="11" t="str">
        <f>IF(AND($F100&lt;&gt;"OUI",I100&lt;&gt;""),IF(ISNA(VLOOKUP(TEXT($I100,0),LICENCIES!$A:$I,7,FALSE)),VLOOKUP(VALUE($I100),LICENCIES!$A:$I,7,FALSE),VLOOKUP(TEXT($I100,0),LICENCIES!$A:$I,7,FALSE))," ")</f>
        <v xml:space="preserve"> </v>
      </c>
      <c r="O100" s="11" t="str">
        <f>IF(AND($F100&lt;&gt;"OUI",I100&lt;&gt;""),IF(ISNA(VLOOKUP(TEXT($I100,0),LICENCIES!$A:$I,8,FALSE)),VLOOKUP(VALUE($I100),LICENCIES!$A:$I,8,FALSE),VLOOKUP(TEXT($I100,0),LICENCIES!$A:$I,8,FALSE))," ")</f>
        <v xml:space="preserve"> </v>
      </c>
      <c r="P100" s="11" t="str">
        <f>IF(AND($F100&lt;&gt;"OUI",I100&lt;&gt;""),IF(ISNA(VLOOKUP(TEXT($I100,0),LICENCIES!$A:$I,9,FALSE)),VLOOKUP(VALUE($I100),LICENCIES!$A:$I,9,FALSE),VLOOKUP(TEXT($I100,0),LICENCIES!$A:$I,9,FALSE))," ")</f>
        <v xml:space="preserve"> </v>
      </c>
      <c r="Q100" s="6">
        <f t="shared" si="10"/>
        <v>0</v>
      </c>
    </row>
    <row r="101" spans="1:17" ht="19.350000000000001" hidden="1" customHeight="1" x14ac:dyDescent="0.2">
      <c r="A101" s="171"/>
      <c r="B101" s="171">
        <f t="shared" si="11"/>
        <v>0</v>
      </c>
      <c r="C101" s="171">
        <f>COUNTIF($A$7:A101,A101)</f>
        <v>0</v>
      </c>
      <c r="D101" s="171">
        <f t="shared" si="12"/>
        <v>0</v>
      </c>
      <c r="E101" s="171"/>
      <c r="F101" s="171"/>
      <c r="G101" s="105" t="str">
        <f t="shared" si="9"/>
        <v/>
      </c>
      <c r="H101" s="11" t="e">
        <f>IF(F101&lt;&gt;"OUI",IF(ISNA(VLOOKUP(TEXT($I101,0),LICENCIES!$A:$I,2,FALSE)),VLOOKUP(VALUE($I101),LICENCIES!$A:$I,2,FALSE),VLOOKUP(TEXT($I101,0),LICENCIES!$A:$I,2,FALSE))," ")</f>
        <v>#N/A</v>
      </c>
      <c r="I101" s="240"/>
      <c r="J101" s="11" t="str">
        <f>IF(AND($F101&lt;&gt;"OUI",I101&lt;&gt;""),IF(ISNA(VLOOKUP(TEXT($I101,0),LICENCIES!$A:$I,3,FALSE)),VLOOKUP(VALUE($I101),LICENCIES!$A:$I,3,FALSE),VLOOKUP(TEXT($I101,0),LICENCIES!$A:$I,3,FALSE))," ")</f>
        <v xml:space="preserve"> </v>
      </c>
      <c r="K101" s="11" t="str">
        <f>IF(AND($F101&lt;&gt;"OUI",I101&lt;&gt;""),IF(ISNA(VLOOKUP(TEXT($I101,0),LICENCIES!$A:$I,4,FALSE)),VLOOKUP(VALUE($I101),LICENCIES!$A:$I,4,FALSE),VLOOKUP(TEXT($I101,0),LICENCIES!$A:$I,4,FALSE))," ")</f>
        <v xml:space="preserve"> </v>
      </c>
      <c r="L101" s="11" t="str">
        <f>IF(AND($F101&lt;&gt;"OUI",I101&lt;&gt;""),IF(ISNA(VLOOKUP(TEXT($I101,0),LICENCIES!$A:$I,5,FALSE)),VLOOKUP(VALUE($I101),LICENCIES!$A:$I,5,FALSE),VLOOKUP(TEXT($I101,0),LICENCIES!$A:$I,5,FALSE))," ")</f>
        <v xml:space="preserve"> </v>
      </c>
      <c r="M101" s="11" t="str">
        <f>IF(AND($F101&lt;&gt;"OUI",I101&lt;&gt;""),IF(ISNA(VLOOKUP(TEXT($I101,0),LICENCIES!$A:$I,6,FALSE)),VLOOKUP(VALUE($I101),LICENCIES!$A:$I,6,FALSE),VLOOKUP(TEXT($I101,0),LICENCIES!$A:$I,6,FALSE))," ")</f>
        <v xml:space="preserve"> </v>
      </c>
      <c r="N101" s="11" t="str">
        <f>IF(AND($F101&lt;&gt;"OUI",I101&lt;&gt;""),IF(ISNA(VLOOKUP(TEXT($I101,0),LICENCIES!$A:$I,7,FALSE)),VLOOKUP(VALUE($I101),LICENCIES!$A:$I,7,FALSE),VLOOKUP(TEXT($I101,0),LICENCIES!$A:$I,7,FALSE))," ")</f>
        <v xml:space="preserve"> </v>
      </c>
      <c r="O101" s="11" t="str">
        <f>IF(AND($F101&lt;&gt;"OUI",I101&lt;&gt;""),IF(ISNA(VLOOKUP(TEXT($I101,0),LICENCIES!$A:$I,8,FALSE)),VLOOKUP(VALUE($I101),LICENCIES!$A:$I,8,FALSE),VLOOKUP(TEXT($I101,0),LICENCIES!$A:$I,8,FALSE))," ")</f>
        <v xml:space="preserve"> </v>
      </c>
      <c r="P101" s="11" t="str">
        <f>IF(AND($F101&lt;&gt;"OUI",I101&lt;&gt;""),IF(ISNA(VLOOKUP(TEXT($I101,0),LICENCIES!$A:$I,9,FALSE)),VLOOKUP(VALUE($I101),LICENCIES!$A:$I,9,FALSE),VLOOKUP(TEXT($I101,0),LICENCIES!$A:$I,9,FALSE))," ")</f>
        <v xml:space="preserve"> </v>
      </c>
      <c r="Q101" s="6">
        <f t="shared" si="10"/>
        <v>0</v>
      </c>
    </row>
    <row r="102" spans="1:17" ht="19.350000000000001" hidden="1" customHeight="1" x14ac:dyDescent="0.2">
      <c r="A102" s="171"/>
      <c r="B102" s="171">
        <f t="shared" si="11"/>
        <v>0</v>
      </c>
      <c r="C102" s="171">
        <f>COUNTIF($A$7:A102,A102)</f>
        <v>0</v>
      </c>
      <c r="D102" s="171">
        <f t="shared" si="12"/>
        <v>0</v>
      </c>
      <c r="E102" s="171"/>
      <c r="F102" s="171"/>
      <c r="G102" s="105" t="str">
        <f t="shared" si="9"/>
        <v/>
      </c>
      <c r="H102" s="11" t="e">
        <f>IF(F102&lt;&gt;"OUI",IF(ISNA(VLOOKUP(TEXT($I102,0),LICENCIES!$A:$I,2,FALSE)),VLOOKUP(VALUE($I102),LICENCIES!$A:$I,2,FALSE),VLOOKUP(TEXT($I102,0),LICENCIES!$A:$I,2,FALSE))," ")</f>
        <v>#N/A</v>
      </c>
      <c r="I102" s="240"/>
      <c r="J102" s="11" t="str">
        <f>IF(AND($F102&lt;&gt;"OUI",I102&lt;&gt;""),IF(ISNA(VLOOKUP(TEXT($I102,0),LICENCIES!$A:$I,3,FALSE)),VLOOKUP(VALUE($I102),LICENCIES!$A:$I,3,FALSE),VLOOKUP(TEXT($I102,0),LICENCIES!$A:$I,3,FALSE))," ")</f>
        <v xml:space="preserve"> </v>
      </c>
      <c r="K102" s="11" t="str">
        <f>IF(AND($F102&lt;&gt;"OUI",I102&lt;&gt;""),IF(ISNA(VLOOKUP(TEXT($I102,0),LICENCIES!$A:$I,4,FALSE)),VLOOKUP(VALUE($I102),LICENCIES!$A:$I,4,FALSE),VLOOKUP(TEXT($I102,0),LICENCIES!$A:$I,4,FALSE))," ")</f>
        <v xml:space="preserve"> </v>
      </c>
      <c r="L102" s="11" t="str">
        <f>IF(AND($F102&lt;&gt;"OUI",I102&lt;&gt;""),IF(ISNA(VLOOKUP(TEXT($I102,0),LICENCIES!$A:$I,5,FALSE)),VLOOKUP(VALUE($I102),LICENCIES!$A:$I,5,FALSE),VLOOKUP(TEXT($I102,0),LICENCIES!$A:$I,5,FALSE))," ")</f>
        <v xml:space="preserve"> </v>
      </c>
      <c r="M102" s="11" t="str">
        <f>IF(AND($F102&lt;&gt;"OUI",I102&lt;&gt;""),IF(ISNA(VLOOKUP(TEXT($I102,0),LICENCIES!$A:$I,6,FALSE)),VLOOKUP(VALUE($I102),LICENCIES!$A:$I,6,FALSE),VLOOKUP(TEXT($I102,0),LICENCIES!$A:$I,6,FALSE))," ")</f>
        <v xml:space="preserve"> </v>
      </c>
      <c r="N102" s="11" t="str">
        <f>IF(AND($F102&lt;&gt;"OUI",I102&lt;&gt;""),IF(ISNA(VLOOKUP(TEXT($I102,0),LICENCIES!$A:$I,7,FALSE)),VLOOKUP(VALUE($I102),LICENCIES!$A:$I,7,FALSE),VLOOKUP(TEXT($I102,0),LICENCIES!$A:$I,7,FALSE))," ")</f>
        <v xml:space="preserve"> </v>
      </c>
      <c r="O102" s="11" t="str">
        <f>IF(AND($F102&lt;&gt;"OUI",I102&lt;&gt;""),IF(ISNA(VLOOKUP(TEXT($I102,0),LICENCIES!$A:$I,8,FALSE)),VLOOKUP(VALUE($I102),LICENCIES!$A:$I,8,FALSE),VLOOKUP(TEXT($I102,0),LICENCIES!$A:$I,8,FALSE))," ")</f>
        <v xml:space="preserve"> </v>
      </c>
      <c r="P102" s="11" t="str">
        <f>IF(AND($F102&lt;&gt;"OUI",I102&lt;&gt;""),IF(ISNA(VLOOKUP(TEXT($I102,0),LICENCIES!$A:$I,9,FALSE)),VLOOKUP(VALUE($I102),LICENCIES!$A:$I,9,FALSE),VLOOKUP(TEXT($I102,0),LICENCIES!$A:$I,9,FALSE))," ")</f>
        <v xml:space="preserve"> </v>
      </c>
      <c r="Q102" s="6">
        <f t="shared" si="10"/>
        <v>0</v>
      </c>
    </row>
    <row r="103" spans="1:17" ht="19.350000000000001" hidden="1" customHeight="1" x14ac:dyDescent="0.2">
      <c r="A103" s="171"/>
      <c r="B103" s="171">
        <f t="shared" si="11"/>
        <v>0</v>
      </c>
      <c r="C103" s="171">
        <f>COUNTIF($A$7:A103,A103)</f>
        <v>0</v>
      </c>
      <c r="D103" s="171">
        <f t="shared" si="12"/>
        <v>0</v>
      </c>
      <c r="E103" s="171"/>
      <c r="F103" s="171"/>
      <c r="G103" s="105" t="str">
        <f t="shared" si="9"/>
        <v/>
      </c>
      <c r="H103" s="11" t="e">
        <f>IF(F103&lt;&gt;"OUI",IF(ISNA(VLOOKUP(TEXT($I103,0),LICENCIES!$A:$I,2,FALSE)),VLOOKUP(VALUE($I103),LICENCIES!$A:$I,2,FALSE),VLOOKUP(TEXT($I103,0),LICENCIES!$A:$I,2,FALSE))," ")</f>
        <v>#N/A</v>
      </c>
      <c r="I103" s="240"/>
      <c r="J103" s="11" t="str">
        <f>IF(AND($F103&lt;&gt;"OUI",I103&lt;&gt;""),IF(ISNA(VLOOKUP(TEXT($I103,0),LICENCIES!$A:$I,3,FALSE)),VLOOKUP(VALUE($I103),LICENCIES!$A:$I,3,FALSE),VLOOKUP(TEXT($I103,0),LICENCIES!$A:$I,3,FALSE))," ")</f>
        <v xml:space="preserve"> </v>
      </c>
      <c r="K103" s="11" t="str">
        <f>IF(AND($F103&lt;&gt;"OUI",I103&lt;&gt;""),IF(ISNA(VLOOKUP(TEXT($I103,0),LICENCIES!$A:$I,4,FALSE)),VLOOKUP(VALUE($I103),LICENCIES!$A:$I,4,FALSE),VLOOKUP(TEXT($I103,0),LICENCIES!$A:$I,4,FALSE))," ")</f>
        <v xml:space="preserve"> </v>
      </c>
      <c r="L103" s="11" t="str">
        <f>IF(AND($F103&lt;&gt;"OUI",I103&lt;&gt;""),IF(ISNA(VLOOKUP(TEXT($I103,0),LICENCIES!$A:$I,5,FALSE)),VLOOKUP(VALUE($I103),LICENCIES!$A:$I,5,FALSE),VLOOKUP(TEXT($I103,0),LICENCIES!$A:$I,5,FALSE))," ")</f>
        <v xml:space="preserve"> </v>
      </c>
      <c r="M103" s="11" t="str">
        <f>IF(AND($F103&lt;&gt;"OUI",I103&lt;&gt;""),IF(ISNA(VLOOKUP(TEXT($I103,0),LICENCIES!$A:$I,6,FALSE)),VLOOKUP(VALUE($I103),LICENCIES!$A:$I,6,FALSE),VLOOKUP(TEXT($I103,0),LICENCIES!$A:$I,6,FALSE))," ")</f>
        <v xml:space="preserve"> </v>
      </c>
      <c r="N103" s="11" t="str">
        <f>IF(AND($F103&lt;&gt;"OUI",I103&lt;&gt;""),IF(ISNA(VLOOKUP(TEXT($I103,0),LICENCIES!$A:$I,7,FALSE)),VLOOKUP(VALUE($I103),LICENCIES!$A:$I,7,FALSE),VLOOKUP(TEXT($I103,0),LICENCIES!$A:$I,7,FALSE))," ")</f>
        <v xml:space="preserve"> </v>
      </c>
      <c r="O103" s="11" t="str">
        <f>IF(AND($F103&lt;&gt;"OUI",I103&lt;&gt;""),IF(ISNA(VLOOKUP(TEXT($I103,0),LICENCIES!$A:$I,8,FALSE)),VLOOKUP(VALUE($I103),LICENCIES!$A:$I,8,FALSE),VLOOKUP(TEXT($I103,0),LICENCIES!$A:$I,8,FALSE))," ")</f>
        <v xml:space="preserve"> </v>
      </c>
      <c r="P103" s="11" t="str">
        <f>IF(AND($F103&lt;&gt;"OUI",I103&lt;&gt;""),IF(ISNA(VLOOKUP(TEXT($I103,0),LICENCIES!$A:$I,9,FALSE)),VLOOKUP(VALUE($I103),LICENCIES!$A:$I,9,FALSE),VLOOKUP(TEXT($I103,0),LICENCIES!$A:$I,9,FALSE))," ")</f>
        <v xml:space="preserve"> </v>
      </c>
      <c r="Q103" s="6">
        <f t="shared" si="10"/>
        <v>0</v>
      </c>
    </row>
    <row r="104" spans="1:17" ht="19.350000000000001" hidden="1" customHeight="1" x14ac:dyDescent="0.2">
      <c r="A104" s="171"/>
      <c r="B104" s="171">
        <f t="shared" si="11"/>
        <v>0</v>
      </c>
      <c r="C104" s="171">
        <f>COUNTIF($A$7:A104,A104)</f>
        <v>0</v>
      </c>
      <c r="D104" s="171">
        <f t="shared" si="12"/>
        <v>0</v>
      </c>
      <c r="E104" s="171"/>
      <c r="F104" s="171"/>
      <c r="G104" s="105" t="str">
        <f t="shared" si="9"/>
        <v/>
      </c>
      <c r="H104" s="11" t="e">
        <f>IF(F104&lt;&gt;"OUI",IF(ISNA(VLOOKUP(TEXT($I104,0),LICENCIES!$A:$I,2,FALSE)),VLOOKUP(VALUE($I104),LICENCIES!$A:$I,2,FALSE),VLOOKUP(TEXT($I104,0),LICENCIES!$A:$I,2,FALSE))," ")</f>
        <v>#N/A</v>
      </c>
      <c r="I104" s="240"/>
      <c r="J104" s="11" t="str">
        <f>IF(AND($F104&lt;&gt;"OUI",I104&lt;&gt;""),IF(ISNA(VLOOKUP(TEXT($I104,0),LICENCIES!$A:$I,3,FALSE)),VLOOKUP(VALUE($I104),LICENCIES!$A:$I,3,FALSE),VLOOKUP(TEXT($I104,0),LICENCIES!$A:$I,3,FALSE))," ")</f>
        <v xml:space="preserve"> </v>
      </c>
      <c r="K104" s="11" t="str">
        <f>IF(AND($F104&lt;&gt;"OUI",I104&lt;&gt;""),IF(ISNA(VLOOKUP(TEXT($I104,0),LICENCIES!$A:$I,4,FALSE)),VLOOKUP(VALUE($I104),LICENCIES!$A:$I,4,FALSE),VLOOKUP(TEXT($I104,0),LICENCIES!$A:$I,4,FALSE))," ")</f>
        <v xml:space="preserve"> </v>
      </c>
      <c r="L104" s="11" t="str">
        <f>IF(AND($F104&lt;&gt;"OUI",I104&lt;&gt;""),IF(ISNA(VLOOKUP(TEXT($I104,0),LICENCIES!$A:$I,5,FALSE)),VLOOKUP(VALUE($I104),LICENCIES!$A:$I,5,FALSE),VLOOKUP(TEXT($I104,0),LICENCIES!$A:$I,5,FALSE))," ")</f>
        <v xml:space="preserve"> </v>
      </c>
      <c r="M104" s="11" t="str">
        <f>IF(AND($F104&lt;&gt;"OUI",I104&lt;&gt;""),IF(ISNA(VLOOKUP(TEXT($I104,0),LICENCIES!$A:$I,6,FALSE)),VLOOKUP(VALUE($I104),LICENCIES!$A:$I,6,FALSE),VLOOKUP(TEXT($I104,0),LICENCIES!$A:$I,6,FALSE))," ")</f>
        <v xml:space="preserve"> </v>
      </c>
      <c r="N104" s="11" t="str">
        <f>IF(AND($F104&lt;&gt;"OUI",I104&lt;&gt;""),IF(ISNA(VLOOKUP(TEXT($I104,0),LICENCIES!$A:$I,7,FALSE)),VLOOKUP(VALUE($I104),LICENCIES!$A:$I,7,FALSE),VLOOKUP(TEXT($I104,0),LICENCIES!$A:$I,7,FALSE))," ")</f>
        <v xml:space="preserve"> </v>
      </c>
      <c r="O104" s="11" t="str">
        <f>IF(AND($F104&lt;&gt;"OUI",I104&lt;&gt;""),IF(ISNA(VLOOKUP(TEXT($I104,0),LICENCIES!$A:$I,8,FALSE)),VLOOKUP(VALUE($I104),LICENCIES!$A:$I,8,FALSE),VLOOKUP(TEXT($I104,0),LICENCIES!$A:$I,8,FALSE))," ")</f>
        <v xml:space="preserve"> </v>
      </c>
      <c r="P104" s="11" t="str">
        <f>IF(AND($F104&lt;&gt;"OUI",I104&lt;&gt;""),IF(ISNA(VLOOKUP(TEXT($I104,0),LICENCIES!$A:$I,9,FALSE)),VLOOKUP(VALUE($I104),LICENCIES!$A:$I,9,FALSE),VLOOKUP(TEXT($I104,0),LICENCIES!$A:$I,9,FALSE))," ")</f>
        <v xml:space="preserve"> </v>
      </c>
      <c r="Q104" s="6">
        <f t="shared" si="10"/>
        <v>0</v>
      </c>
    </row>
    <row r="105" spans="1:17" ht="19.350000000000001" hidden="1" customHeight="1" x14ac:dyDescent="0.2">
      <c r="A105" s="171"/>
      <c r="B105" s="171">
        <f t="shared" si="11"/>
        <v>0</v>
      </c>
      <c r="C105" s="171">
        <f>COUNTIF($A$7:A105,A105)</f>
        <v>0</v>
      </c>
      <c r="D105" s="171">
        <f t="shared" si="12"/>
        <v>0</v>
      </c>
      <c r="E105" s="171"/>
      <c r="F105" s="171"/>
      <c r="G105" s="105" t="str">
        <f t="shared" si="9"/>
        <v/>
      </c>
      <c r="H105" s="11" t="e">
        <f>IF(F105&lt;&gt;"OUI",IF(ISNA(VLOOKUP(TEXT($I105,0),LICENCIES!$A:$I,2,FALSE)),VLOOKUP(VALUE($I105),LICENCIES!$A:$I,2,FALSE),VLOOKUP(TEXT($I105,0),LICENCIES!$A:$I,2,FALSE))," ")</f>
        <v>#N/A</v>
      </c>
      <c r="I105" s="240"/>
      <c r="J105" s="11" t="str">
        <f>IF(AND($F105&lt;&gt;"OUI",I105&lt;&gt;""),IF(ISNA(VLOOKUP(TEXT($I105,0),LICENCIES!$A:$I,3,FALSE)),VLOOKUP(VALUE($I105),LICENCIES!$A:$I,3,FALSE),VLOOKUP(TEXT($I105,0),LICENCIES!$A:$I,3,FALSE))," ")</f>
        <v xml:space="preserve"> </v>
      </c>
      <c r="K105" s="11" t="str">
        <f>IF(AND($F105&lt;&gt;"OUI",I105&lt;&gt;""),IF(ISNA(VLOOKUP(TEXT($I105,0),LICENCIES!$A:$I,4,FALSE)),VLOOKUP(VALUE($I105),LICENCIES!$A:$I,4,FALSE),VLOOKUP(TEXT($I105,0),LICENCIES!$A:$I,4,FALSE))," ")</f>
        <v xml:space="preserve"> </v>
      </c>
      <c r="L105" s="11" t="str">
        <f>IF(AND($F105&lt;&gt;"OUI",I105&lt;&gt;""),IF(ISNA(VLOOKUP(TEXT($I105,0),LICENCIES!$A:$I,5,FALSE)),VLOOKUP(VALUE($I105),LICENCIES!$A:$I,5,FALSE),VLOOKUP(TEXT($I105,0),LICENCIES!$A:$I,5,FALSE))," ")</f>
        <v xml:space="preserve"> </v>
      </c>
      <c r="M105" s="11" t="str">
        <f>IF(AND($F105&lt;&gt;"OUI",I105&lt;&gt;""),IF(ISNA(VLOOKUP(TEXT($I105,0),LICENCIES!$A:$I,6,FALSE)),VLOOKUP(VALUE($I105),LICENCIES!$A:$I,6,FALSE),VLOOKUP(TEXT($I105,0),LICENCIES!$A:$I,6,FALSE))," ")</f>
        <v xml:space="preserve"> </v>
      </c>
      <c r="N105" s="11" t="str">
        <f>IF(AND($F105&lt;&gt;"OUI",I105&lt;&gt;""),IF(ISNA(VLOOKUP(TEXT($I105,0),LICENCIES!$A:$I,7,FALSE)),VLOOKUP(VALUE($I105),LICENCIES!$A:$I,7,FALSE),VLOOKUP(TEXT($I105,0),LICENCIES!$A:$I,7,FALSE))," ")</f>
        <v xml:space="preserve"> </v>
      </c>
      <c r="O105" s="11" t="str">
        <f>IF(AND($F105&lt;&gt;"OUI",I105&lt;&gt;""),IF(ISNA(VLOOKUP(TEXT($I105,0),LICENCIES!$A:$I,8,FALSE)),VLOOKUP(VALUE($I105),LICENCIES!$A:$I,8,FALSE),VLOOKUP(TEXT($I105,0),LICENCIES!$A:$I,8,FALSE))," ")</f>
        <v xml:space="preserve"> </v>
      </c>
      <c r="P105" s="11" t="str">
        <f>IF(AND($F105&lt;&gt;"OUI",I105&lt;&gt;""),IF(ISNA(VLOOKUP(TEXT($I105,0),LICENCIES!$A:$I,9,FALSE)),VLOOKUP(VALUE($I105),LICENCIES!$A:$I,9,FALSE),VLOOKUP(TEXT($I105,0),LICENCIES!$A:$I,9,FALSE))," ")</f>
        <v xml:space="preserve"> </v>
      </c>
      <c r="Q105" s="6">
        <f t="shared" si="10"/>
        <v>0</v>
      </c>
    </row>
    <row r="106" spans="1:17" ht="19.350000000000001" hidden="1" customHeight="1" x14ac:dyDescent="0.2">
      <c r="A106" s="171"/>
      <c r="B106" s="171">
        <f t="shared" si="11"/>
        <v>0</v>
      </c>
      <c r="C106" s="171">
        <f>COUNTIF($A$7:A106,A106)</f>
        <v>0</v>
      </c>
      <c r="D106" s="171">
        <f t="shared" si="12"/>
        <v>0</v>
      </c>
      <c r="E106" s="171"/>
      <c r="F106" s="171"/>
      <c r="G106" s="105" t="str">
        <f t="shared" si="9"/>
        <v/>
      </c>
      <c r="H106" s="11" t="e">
        <f>IF(F106&lt;&gt;"OUI",IF(ISNA(VLOOKUP(TEXT($I106,0),LICENCIES!$A:$I,2,FALSE)),VLOOKUP(VALUE($I106),LICENCIES!$A:$I,2,FALSE),VLOOKUP(TEXT($I106,0),LICENCIES!$A:$I,2,FALSE))," ")</f>
        <v>#N/A</v>
      </c>
      <c r="I106" s="240"/>
      <c r="J106" s="11" t="str">
        <f>IF(AND($F106&lt;&gt;"OUI",I106&lt;&gt;""),IF(ISNA(VLOOKUP(TEXT($I106,0),LICENCIES!$A:$I,3,FALSE)),VLOOKUP(VALUE($I106),LICENCIES!$A:$I,3,FALSE),VLOOKUP(TEXT($I106,0),LICENCIES!$A:$I,3,FALSE))," ")</f>
        <v xml:space="preserve"> </v>
      </c>
      <c r="K106" s="11" t="str">
        <f>IF(AND($F106&lt;&gt;"OUI",I106&lt;&gt;""),IF(ISNA(VLOOKUP(TEXT($I106,0),LICENCIES!$A:$I,4,FALSE)),VLOOKUP(VALUE($I106),LICENCIES!$A:$I,4,FALSE),VLOOKUP(TEXT($I106,0),LICENCIES!$A:$I,4,FALSE))," ")</f>
        <v xml:space="preserve"> </v>
      </c>
      <c r="L106" s="11" t="str">
        <f>IF(AND($F106&lt;&gt;"OUI",I106&lt;&gt;""),IF(ISNA(VLOOKUP(TEXT($I106,0),LICENCIES!$A:$I,5,FALSE)),VLOOKUP(VALUE($I106),LICENCIES!$A:$I,5,FALSE),VLOOKUP(TEXT($I106,0),LICENCIES!$A:$I,5,FALSE))," ")</f>
        <v xml:space="preserve"> </v>
      </c>
      <c r="M106" s="11" t="str">
        <f>IF(AND($F106&lt;&gt;"OUI",I106&lt;&gt;""),IF(ISNA(VLOOKUP(TEXT($I106,0),LICENCIES!$A:$I,6,FALSE)),VLOOKUP(VALUE($I106),LICENCIES!$A:$I,6,FALSE),VLOOKUP(TEXT($I106,0),LICENCIES!$A:$I,6,FALSE))," ")</f>
        <v xml:space="preserve"> </v>
      </c>
      <c r="N106" s="11" t="str">
        <f>IF(AND($F106&lt;&gt;"OUI",I106&lt;&gt;""),IF(ISNA(VLOOKUP(TEXT($I106,0),LICENCIES!$A:$I,7,FALSE)),VLOOKUP(VALUE($I106),LICENCIES!$A:$I,7,FALSE),VLOOKUP(TEXT($I106,0),LICENCIES!$A:$I,7,FALSE))," ")</f>
        <v xml:space="preserve"> </v>
      </c>
      <c r="O106" s="11" t="str">
        <f>IF(AND($F106&lt;&gt;"OUI",I106&lt;&gt;""),IF(ISNA(VLOOKUP(TEXT($I106,0),LICENCIES!$A:$I,8,FALSE)),VLOOKUP(VALUE($I106),LICENCIES!$A:$I,8,FALSE),VLOOKUP(TEXT($I106,0),LICENCIES!$A:$I,8,FALSE))," ")</f>
        <v xml:space="preserve"> </v>
      </c>
      <c r="P106" s="11" t="str">
        <f>IF(AND($F106&lt;&gt;"OUI",I106&lt;&gt;""),IF(ISNA(VLOOKUP(TEXT($I106,0),LICENCIES!$A:$I,9,FALSE)),VLOOKUP(VALUE($I106),LICENCIES!$A:$I,9,FALSE),VLOOKUP(TEXT($I106,0),LICENCIES!$A:$I,9,FALSE))," ")</f>
        <v xml:space="preserve"> </v>
      </c>
      <c r="Q106" s="6">
        <f t="shared" si="10"/>
        <v>0</v>
      </c>
    </row>
    <row r="107" spans="1:17" ht="19.350000000000001" hidden="1" customHeight="1" x14ac:dyDescent="0.2">
      <c r="A107" s="171"/>
      <c r="B107" s="171">
        <f t="shared" si="11"/>
        <v>0</v>
      </c>
      <c r="C107" s="171">
        <f>COUNTIF($A$7:A107,A107)</f>
        <v>0</v>
      </c>
      <c r="D107" s="171">
        <f t="shared" si="12"/>
        <v>0</v>
      </c>
      <c r="E107" s="171"/>
      <c r="F107" s="171"/>
      <c r="G107" s="105" t="str">
        <f t="shared" si="9"/>
        <v/>
      </c>
      <c r="H107" s="11" t="e">
        <f>IF(F107&lt;&gt;"OUI",IF(ISNA(VLOOKUP(TEXT($I107,0),LICENCIES!$A:$I,2,FALSE)),VLOOKUP(VALUE($I107),LICENCIES!$A:$I,2,FALSE),VLOOKUP(TEXT($I107,0),LICENCIES!$A:$I,2,FALSE))," ")</f>
        <v>#N/A</v>
      </c>
      <c r="I107" s="240"/>
      <c r="J107" s="11" t="str">
        <f>IF(AND($F107&lt;&gt;"OUI",I107&lt;&gt;""),IF(ISNA(VLOOKUP(TEXT($I107,0),LICENCIES!$A:$I,3,FALSE)),VLOOKUP(VALUE($I107),LICENCIES!$A:$I,3,FALSE),VLOOKUP(TEXT($I107,0),LICENCIES!$A:$I,3,FALSE))," ")</f>
        <v xml:space="preserve"> </v>
      </c>
      <c r="K107" s="11" t="str">
        <f>IF(AND($F107&lt;&gt;"OUI",I107&lt;&gt;""),IF(ISNA(VLOOKUP(TEXT($I107,0),LICENCIES!$A:$I,4,FALSE)),VLOOKUP(VALUE($I107),LICENCIES!$A:$I,4,FALSE),VLOOKUP(TEXT($I107,0),LICENCIES!$A:$I,4,FALSE))," ")</f>
        <v xml:space="preserve"> </v>
      </c>
      <c r="L107" s="11" t="str">
        <f>IF(AND($F107&lt;&gt;"OUI",I107&lt;&gt;""),IF(ISNA(VLOOKUP(TEXT($I107,0),LICENCIES!$A:$I,5,FALSE)),VLOOKUP(VALUE($I107),LICENCIES!$A:$I,5,FALSE),VLOOKUP(TEXT($I107,0),LICENCIES!$A:$I,5,FALSE))," ")</f>
        <v xml:space="preserve"> </v>
      </c>
      <c r="M107" s="11" t="str">
        <f>IF(AND($F107&lt;&gt;"OUI",I107&lt;&gt;""),IF(ISNA(VLOOKUP(TEXT($I107,0),LICENCIES!$A:$I,6,FALSE)),VLOOKUP(VALUE($I107),LICENCIES!$A:$I,6,FALSE),VLOOKUP(TEXT($I107,0),LICENCIES!$A:$I,6,FALSE))," ")</f>
        <v xml:space="preserve"> </v>
      </c>
      <c r="N107" s="11" t="str">
        <f>IF(AND($F107&lt;&gt;"OUI",I107&lt;&gt;""),IF(ISNA(VLOOKUP(TEXT($I107,0),LICENCIES!$A:$I,7,FALSE)),VLOOKUP(VALUE($I107),LICENCIES!$A:$I,7,FALSE),VLOOKUP(TEXT($I107,0),LICENCIES!$A:$I,7,FALSE))," ")</f>
        <v xml:space="preserve"> </v>
      </c>
      <c r="O107" s="11" t="str">
        <f>IF(AND($F107&lt;&gt;"OUI",I107&lt;&gt;""),IF(ISNA(VLOOKUP(TEXT($I107,0),LICENCIES!$A:$I,8,FALSE)),VLOOKUP(VALUE($I107),LICENCIES!$A:$I,8,FALSE),VLOOKUP(TEXT($I107,0),LICENCIES!$A:$I,8,FALSE))," ")</f>
        <v xml:space="preserve"> </v>
      </c>
      <c r="P107" s="11" t="str">
        <f>IF(AND($F107&lt;&gt;"OUI",I107&lt;&gt;""),IF(ISNA(VLOOKUP(TEXT($I107,0),LICENCIES!$A:$I,9,FALSE)),VLOOKUP(VALUE($I107),LICENCIES!$A:$I,9,FALSE),VLOOKUP(TEXT($I107,0),LICENCIES!$A:$I,9,FALSE))," ")</f>
        <v xml:space="preserve"> </v>
      </c>
      <c r="Q107" s="6">
        <f t="shared" si="10"/>
        <v>0</v>
      </c>
    </row>
    <row r="108" spans="1:17" ht="19.350000000000001" hidden="1" customHeight="1" x14ac:dyDescent="0.2">
      <c r="A108" s="171"/>
      <c r="B108" s="171">
        <f t="shared" si="11"/>
        <v>0</v>
      </c>
      <c r="C108" s="171">
        <f>COUNTIF($A$7:A108,A108)</f>
        <v>0</v>
      </c>
      <c r="D108" s="171">
        <f t="shared" si="12"/>
        <v>0</v>
      </c>
      <c r="E108" s="171"/>
      <c r="F108" s="171"/>
      <c r="G108" s="105" t="str">
        <f t="shared" si="9"/>
        <v/>
      </c>
      <c r="H108" s="11" t="e">
        <f>IF(F108&lt;&gt;"OUI",IF(ISNA(VLOOKUP(TEXT($I108,0),LICENCIES!$A:$I,2,FALSE)),VLOOKUP(VALUE($I108),LICENCIES!$A:$I,2,FALSE),VLOOKUP(TEXT($I108,0),LICENCIES!$A:$I,2,FALSE))," ")</f>
        <v>#N/A</v>
      </c>
      <c r="I108" s="240"/>
      <c r="J108" s="11" t="str">
        <f>IF(AND($F108&lt;&gt;"OUI",I108&lt;&gt;""),IF(ISNA(VLOOKUP(TEXT($I108,0),LICENCIES!$A:$I,3,FALSE)),VLOOKUP(VALUE($I108),LICENCIES!$A:$I,3,FALSE),VLOOKUP(TEXT($I108,0),LICENCIES!$A:$I,3,FALSE))," ")</f>
        <v xml:space="preserve"> </v>
      </c>
      <c r="K108" s="11" t="str">
        <f>IF(AND($F108&lt;&gt;"OUI",I108&lt;&gt;""),IF(ISNA(VLOOKUP(TEXT($I108,0),LICENCIES!$A:$I,4,FALSE)),VLOOKUP(VALUE($I108),LICENCIES!$A:$I,4,FALSE),VLOOKUP(TEXT($I108,0),LICENCIES!$A:$I,4,FALSE))," ")</f>
        <v xml:space="preserve"> </v>
      </c>
      <c r="L108" s="11" t="str">
        <f>IF(AND($F108&lt;&gt;"OUI",I108&lt;&gt;""),IF(ISNA(VLOOKUP(TEXT($I108,0),LICENCIES!$A:$I,5,FALSE)),VLOOKUP(VALUE($I108),LICENCIES!$A:$I,5,FALSE),VLOOKUP(TEXT($I108,0),LICENCIES!$A:$I,5,FALSE))," ")</f>
        <v xml:space="preserve"> </v>
      </c>
      <c r="M108" s="11" t="str">
        <f>IF(AND($F108&lt;&gt;"OUI",I108&lt;&gt;""),IF(ISNA(VLOOKUP(TEXT($I108,0),LICENCIES!$A:$I,6,FALSE)),VLOOKUP(VALUE($I108),LICENCIES!$A:$I,6,FALSE),VLOOKUP(TEXT($I108,0),LICENCIES!$A:$I,6,FALSE))," ")</f>
        <v xml:space="preserve"> </v>
      </c>
      <c r="N108" s="11" t="str">
        <f>IF(AND($F108&lt;&gt;"OUI",I108&lt;&gt;""),IF(ISNA(VLOOKUP(TEXT($I108,0),LICENCIES!$A:$I,7,FALSE)),VLOOKUP(VALUE($I108),LICENCIES!$A:$I,7,FALSE),VLOOKUP(TEXT($I108,0),LICENCIES!$A:$I,7,FALSE))," ")</f>
        <v xml:space="preserve"> </v>
      </c>
      <c r="O108" s="11" t="str">
        <f>IF(AND($F108&lt;&gt;"OUI",I108&lt;&gt;""),IF(ISNA(VLOOKUP(TEXT($I108,0),LICENCIES!$A:$I,8,FALSE)),VLOOKUP(VALUE($I108),LICENCIES!$A:$I,8,FALSE),VLOOKUP(TEXT($I108,0),LICENCIES!$A:$I,8,FALSE))," ")</f>
        <v xml:space="preserve"> </v>
      </c>
      <c r="P108" s="11" t="str">
        <f>IF(AND($F108&lt;&gt;"OUI",I108&lt;&gt;""),IF(ISNA(VLOOKUP(TEXT($I108,0),LICENCIES!$A:$I,9,FALSE)),VLOOKUP(VALUE($I108),LICENCIES!$A:$I,9,FALSE),VLOOKUP(TEXT($I108,0),LICENCIES!$A:$I,9,FALSE))," ")</f>
        <v xml:space="preserve"> </v>
      </c>
      <c r="Q108" s="6">
        <f t="shared" si="10"/>
        <v>0</v>
      </c>
    </row>
    <row r="109" spans="1:17" ht="19.350000000000001" hidden="1" customHeight="1" x14ac:dyDescent="0.2">
      <c r="A109" s="171"/>
      <c r="B109" s="171">
        <f t="shared" si="11"/>
        <v>0</v>
      </c>
      <c r="C109" s="171">
        <f>COUNTIF($A$7:A109,A109)</f>
        <v>0</v>
      </c>
      <c r="D109" s="171">
        <f t="shared" si="12"/>
        <v>0</v>
      </c>
      <c r="E109" s="171"/>
      <c r="F109" s="171"/>
      <c r="G109" s="105" t="str">
        <f t="shared" si="9"/>
        <v/>
      </c>
      <c r="H109" s="11" t="e">
        <f>IF(F109&lt;&gt;"OUI",IF(ISNA(VLOOKUP(TEXT($I109,0),LICENCIES!$A:$I,2,FALSE)),VLOOKUP(VALUE($I109),LICENCIES!$A:$I,2,FALSE),VLOOKUP(TEXT($I109,0),LICENCIES!$A:$I,2,FALSE))," ")</f>
        <v>#N/A</v>
      </c>
      <c r="I109" s="240"/>
      <c r="J109" s="11" t="str">
        <f>IF(AND($F109&lt;&gt;"OUI",I109&lt;&gt;""),IF(ISNA(VLOOKUP(TEXT($I109,0),LICENCIES!$A:$I,3,FALSE)),VLOOKUP(VALUE($I109),LICENCIES!$A:$I,3,FALSE),VLOOKUP(TEXT($I109,0),LICENCIES!$A:$I,3,FALSE))," ")</f>
        <v xml:space="preserve"> </v>
      </c>
      <c r="K109" s="11" t="str">
        <f>IF(AND($F109&lt;&gt;"OUI",I109&lt;&gt;""),IF(ISNA(VLOOKUP(TEXT($I109,0),LICENCIES!$A:$I,4,FALSE)),VLOOKUP(VALUE($I109),LICENCIES!$A:$I,4,FALSE),VLOOKUP(TEXT($I109,0),LICENCIES!$A:$I,4,FALSE))," ")</f>
        <v xml:space="preserve"> </v>
      </c>
      <c r="L109" s="11" t="str">
        <f>IF(AND($F109&lt;&gt;"OUI",I109&lt;&gt;""),IF(ISNA(VLOOKUP(TEXT($I109,0),LICENCIES!$A:$I,5,FALSE)),VLOOKUP(VALUE($I109),LICENCIES!$A:$I,5,FALSE),VLOOKUP(TEXT($I109,0),LICENCIES!$A:$I,5,FALSE))," ")</f>
        <v xml:space="preserve"> </v>
      </c>
      <c r="M109" s="11" t="str">
        <f>IF(AND($F109&lt;&gt;"OUI",I109&lt;&gt;""),IF(ISNA(VLOOKUP(TEXT($I109,0),LICENCIES!$A:$I,6,FALSE)),VLOOKUP(VALUE($I109),LICENCIES!$A:$I,6,FALSE),VLOOKUP(TEXT($I109,0),LICENCIES!$A:$I,6,FALSE))," ")</f>
        <v xml:space="preserve"> </v>
      </c>
      <c r="N109" s="11" t="str">
        <f>IF(AND($F109&lt;&gt;"OUI",I109&lt;&gt;""),IF(ISNA(VLOOKUP(TEXT($I109,0),LICENCIES!$A:$I,7,FALSE)),VLOOKUP(VALUE($I109),LICENCIES!$A:$I,7,FALSE),VLOOKUP(TEXT($I109,0),LICENCIES!$A:$I,7,FALSE))," ")</f>
        <v xml:space="preserve"> </v>
      </c>
      <c r="O109" s="11" t="str">
        <f>IF(AND($F109&lt;&gt;"OUI",I109&lt;&gt;""),IF(ISNA(VLOOKUP(TEXT($I109,0),LICENCIES!$A:$I,8,FALSE)),VLOOKUP(VALUE($I109),LICENCIES!$A:$I,8,FALSE),VLOOKUP(TEXT($I109,0),LICENCIES!$A:$I,8,FALSE))," ")</f>
        <v xml:space="preserve"> </v>
      </c>
      <c r="P109" s="11" t="str">
        <f>IF(AND($F109&lt;&gt;"OUI",I109&lt;&gt;""),IF(ISNA(VLOOKUP(TEXT($I109,0),LICENCIES!$A:$I,9,FALSE)),VLOOKUP(VALUE($I109),LICENCIES!$A:$I,9,FALSE),VLOOKUP(TEXT($I109,0),LICENCIES!$A:$I,9,FALSE))," ")</f>
        <v xml:space="preserve"> </v>
      </c>
      <c r="Q109" s="6">
        <f t="shared" si="10"/>
        <v>0</v>
      </c>
    </row>
    <row r="110" spans="1:17" ht="19.350000000000001" hidden="1" customHeight="1" x14ac:dyDescent="0.2">
      <c r="A110" s="171"/>
      <c r="B110" s="171">
        <f t="shared" si="11"/>
        <v>0</v>
      </c>
      <c r="C110" s="171">
        <f>COUNTIF($A$7:A110,A110)</f>
        <v>0</v>
      </c>
      <c r="D110" s="171">
        <f t="shared" si="12"/>
        <v>0</v>
      </c>
      <c r="E110" s="171"/>
      <c r="F110" s="171"/>
      <c r="G110" s="105" t="str">
        <f t="shared" si="9"/>
        <v/>
      </c>
      <c r="H110" s="11" t="e">
        <f>IF(F110&lt;&gt;"OUI",IF(ISNA(VLOOKUP(TEXT($I110,0),LICENCIES!$A:$I,2,FALSE)),VLOOKUP(VALUE($I110),LICENCIES!$A:$I,2,FALSE),VLOOKUP(TEXT($I110,0),LICENCIES!$A:$I,2,FALSE))," ")</f>
        <v>#N/A</v>
      </c>
      <c r="I110" s="240"/>
      <c r="J110" s="11" t="str">
        <f>IF(AND($F110&lt;&gt;"OUI",I110&lt;&gt;""),IF(ISNA(VLOOKUP(TEXT($I110,0),LICENCIES!$A:$I,3,FALSE)),VLOOKUP(VALUE($I110),LICENCIES!$A:$I,3,FALSE),VLOOKUP(TEXT($I110,0),LICENCIES!$A:$I,3,FALSE))," ")</f>
        <v xml:space="preserve"> </v>
      </c>
      <c r="K110" s="11" t="str">
        <f>IF(AND($F110&lt;&gt;"OUI",I110&lt;&gt;""),IF(ISNA(VLOOKUP(TEXT($I110,0),LICENCIES!$A:$I,4,FALSE)),VLOOKUP(VALUE($I110),LICENCIES!$A:$I,4,FALSE),VLOOKUP(TEXT($I110,0),LICENCIES!$A:$I,4,FALSE))," ")</f>
        <v xml:space="preserve"> </v>
      </c>
      <c r="L110" s="11" t="str">
        <f>IF(AND($F110&lt;&gt;"OUI",I110&lt;&gt;""),IF(ISNA(VLOOKUP(TEXT($I110,0),LICENCIES!$A:$I,5,FALSE)),VLOOKUP(VALUE($I110),LICENCIES!$A:$I,5,FALSE),VLOOKUP(TEXT($I110,0),LICENCIES!$A:$I,5,FALSE))," ")</f>
        <v xml:space="preserve"> </v>
      </c>
      <c r="M110" s="11" t="str">
        <f>IF(AND($F110&lt;&gt;"OUI",I110&lt;&gt;""),IF(ISNA(VLOOKUP(TEXT($I110,0),LICENCIES!$A:$I,6,FALSE)),VLOOKUP(VALUE($I110),LICENCIES!$A:$I,6,FALSE),VLOOKUP(TEXT($I110,0),LICENCIES!$A:$I,6,FALSE))," ")</f>
        <v xml:space="preserve"> </v>
      </c>
      <c r="N110" s="11" t="str">
        <f>IF(AND($F110&lt;&gt;"OUI",I110&lt;&gt;""),IF(ISNA(VLOOKUP(TEXT($I110,0),LICENCIES!$A:$I,7,FALSE)),VLOOKUP(VALUE($I110),LICENCIES!$A:$I,7,FALSE),VLOOKUP(TEXT($I110,0),LICENCIES!$A:$I,7,FALSE))," ")</f>
        <v xml:space="preserve"> </v>
      </c>
      <c r="O110" s="11" t="str">
        <f>IF(AND($F110&lt;&gt;"OUI",I110&lt;&gt;""),IF(ISNA(VLOOKUP(TEXT($I110,0),LICENCIES!$A:$I,8,FALSE)),VLOOKUP(VALUE($I110),LICENCIES!$A:$I,8,FALSE),VLOOKUP(TEXT($I110,0),LICENCIES!$A:$I,8,FALSE))," ")</f>
        <v xml:space="preserve"> </v>
      </c>
      <c r="P110" s="11" t="str">
        <f>IF(AND($F110&lt;&gt;"OUI",I110&lt;&gt;""),IF(ISNA(VLOOKUP(TEXT($I110,0),LICENCIES!$A:$I,9,FALSE)),VLOOKUP(VALUE($I110),LICENCIES!$A:$I,9,FALSE),VLOOKUP(TEXT($I110,0),LICENCIES!$A:$I,9,FALSE))," ")</f>
        <v xml:space="preserve"> </v>
      </c>
      <c r="Q110" s="6">
        <f t="shared" si="10"/>
        <v>0</v>
      </c>
    </row>
    <row r="111" spans="1:17" ht="19.350000000000001" hidden="1" customHeight="1" x14ac:dyDescent="0.2">
      <c r="A111" s="171"/>
      <c r="B111" s="171">
        <f t="shared" si="11"/>
        <v>0</v>
      </c>
      <c r="C111" s="171">
        <f>COUNTIF($A$7:A111,A111)</f>
        <v>0</v>
      </c>
      <c r="D111" s="171">
        <f t="shared" si="12"/>
        <v>0</v>
      </c>
      <c r="E111" s="171"/>
      <c r="F111" s="171"/>
      <c r="G111" s="105" t="str">
        <f t="shared" si="9"/>
        <v/>
      </c>
      <c r="H111" s="11" t="e">
        <f>IF(F111&lt;&gt;"OUI",IF(ISNA(VLOOKUP(TEXT($I111,0),LICENCIES!$A:$I,2,FALSE)),VLOOKUP(VALUE($I111),LICENCIES!$A:$I,2,FALSE),VLOOKUP(TEXT($I111,0),LICENCIES!$A:$I,2,FALSE))," ")</f>
        <v>#N/A</v>
      </c>
      <c r="I111" s="240"/>
      <c r="J111" s="11" t="str">
        <f>IF(AND($F111&lt;&gt;"OUI",I111&lt;&gt;""),IF(ISNA(VLOOKUP(TEXT($I111,0),LICENCIES!$A:$I,3,FALSE)),VLOOKUP(VALUE($I111),LICENCIES!$A:$I,3,FALSE),VLOOKUP(TEXT($I111,0),LICENCIES!$A:$I,3,FALSE))," ")</f>
        <v xml:space="preserve"> </v>
      </c>
      <c r="K111" s="11" t="str">
        <f>IF(AND($F111&lt;&gt;"OUI",I111&lt;&gt;""),IF(ISNA(VLOOKUP(TEXT($I111,0),LICENCIES!$A:$I,4,FALSE)),VLOOKUP(VALUE($I111),LICENCIES!$A:$I,4,FALSE),VLOOKUP(TEXT($I111,0),LICENCIES!$A:$I,4,FALSE))," ")</f>
        <v xml:space="preserve"> </v>
      </c>
      <c r="L111" s="11" t="str">
        <f>IF(AND($F111&lt;&gt;"OUI",I111&lt;&gt;""),IF(ISNA(VLOOKUP(TEXT($I111,0),LICENCIES!$A:$I,5,FALSE)),VLOOKUP(VALUE($I111),LICENCIES!$A:$I,5,FALSE),VLOOKUP(TEXT($I111,0),LICENCIES!$A:$I,5,FALSE))," ")</f>
        <v xml:space="preserve"> </v>
      </c>
      <c r="M111" s="11" t="str">
        <f>IF(AND($F111&lt;&gt;"OUI",I111&lt;&gt;""),IF(ISNA(VLOOKUP(TEXT($I111,0),LICENCIES!$A:$I,6,FALSE)),VLOOKUP(VALUE($I111),LICENCIES!$A:$I,6,FALSE),VLOOKUP(TEXT($I111,0),LICENCIES!$A:$I,6,FALSE))," ")</f>
        <v xml:space="preserve"> </v>
      </c>
      <c r="N111" s="11" t="str">
        <f>IF(AND($F111&lt;&gt;"OUI",I111&lt;&gt;""),IF(ISNA(VLOOKUP(TEXT($I111,0),LICENCIES!$A:$I,7,FALSE)),VLOOKUP(VALUE($I111),LICENCIES!$A:$I,7,FALSE),VLOOKUP(TEXT($I111,0),LICENCIES!$A:$I,7,FALSE))," ")</f>
        <v xml:space="preserve"> </v>
      </c>
      <c r="O111" s="11" t="str">
        <f>IF(AND($F111&lt;&gt;"OUI",I111&lt;&gt;""),IF(ISNA(VLOOKUP(TEXT($I111,0),LICENCIES!$A:$I,8,FALSE)),VLOOKUP(VALUE($I111),LICENCIES!$A:$I,8,FALSE),VLOOKUP(TEXT($I111,0),LICENCIES!$A:$I,8,FALSE))," ")</f>
        <v xml:space="preserve"> </v>
      </c>
      <c r="P111" s="11" t="str">
        <f>IF(AND($F111&lt;&gt;"OUI",I111&lt;&gt;""),IF(ISNA(VLOOKUP(TEXT($I111,0),LICENCIES!$A:$I,9,FALSE)),VLOOKUP(VALUE($I111),LICENCIES!$A:$I,9,FALSE),VLOOKUP(TEXT($I111,0),LICENCIES!$A:$I,9,FALSE))," ")</f>
        <v xml:space="preserve"> </v>
      </c>
      <c r="Q111" s="6">
        <f t="shared" si="10"/>
        <v>0</v>
      </c>
    </row>
    <row r="112" spans="1:17" ht="19.350000000000001" hidden="1" customHeight="1" x14ac:dyDescent="0.2">
      <c r="A112" s="171"/>
      <c r="B112" s="171">
        <f t="shared" si="11"/>
        <v>0</v>
      </c>
      <c r="C112" s="171">
        <f>COUNTIF($A$7:A112,A112)</f>
        <v>0</v>
      </c>
      <c r="D112" s="171">
        <f t="shared" si="12"/>
        <v>0</v>
      </c>
      <c r="E112" s="171"/>
      <c r="F112" s="171"/>
      <c r="G112" s="105" t="str">
        <f t="shared" si="9"/>
        <v/>
      </c>
      <c r="H112" s="11" t="e">
        <f>IF(F112&lt;&gt;"OUI",IF(ISNA(VLOOKUP(TEXT($I112,0),LICENCIES!$A:$I,2,FALSE)),VLOOKUP(VALUE($I112),LICENCIES!$A:$I,2,FALSE),VLOOKUP(TEXT($I112,0),LICENCIES!$A:$I,2,FALSE))," ")</f>
        <v>#N/A</v>
      </c>
      <c r="I112" s="240"/>
      <c r="J112" s="11" t="str">
        <f>IF(AND($F112&lt;&gt;"OUI",I112&lt;&gt;""),IF(ISNA(VLOOKUP(TEXT($I112,0),LICENCIES!$A:$I,3,FALSE)),VLOOKUP(VALUE($I112),LICENCIES!$A:$I,3,FALSE),VLOOKUP(TEXT($I112,0),LICENCIES!$A:$I,3,FALSE))," ")</f>
        <v xml:space="preserve"> </v>
      </c>
      <c r="K112" s="11" t="str">
        <f>IF(AND($F112&lt;&gt;"OUI",I112&lt;&gt;""),IF(ISNA(VLOOKUP(TEXT($I112,0),LICENCIES!$A:$I,4,FALSE)),VLOOKUP(VALUE($I112),LICENCIES!$A:$I,4,FALSE),VLOOKUP(TEXT($I112,0),LICENCIES!$A:$I,4,FALSE))," ")</f>
        <v xml:space="preserve"> </v>
      </c>
      <c r="L112" s="11" t="str">
        <f>IF(AND($F112&lt;&gt;"OUI",I112&lt;&gt;""),IF(ISNA(VLOOKUP(TEXT($I112,0),LICENCIES!$A:$I,5,FALSE)),VLOOKUP(VALUE($I112),LICENCIES!$A:$I,5,FALSE),VLOOKUP(TEXT($I112,0),LICENCIES!$A:$I,5,FALSE))," ")</f>
        <v xml:space="preserve"> </v>
      </c>
      <c r="M112" s="11" t="str">
        <f>IF(AND($F112&lt;&gt;"OUI",I112&lt;&gt;""),IF(ISNA(VLOOKUP(TEXT($I112,0),LICENCIES!$A:$I,6,FALSE)),VLOOKUP(VALUE($I112),LICENCIES!$A:$I,6,FALSE),VLOOKUP(TEXT($I112,0),LICENCIES!$A:$I,6,FALSE))," ")</f>
        <v xml:space="preserve"> </v>
      </c>
      <c r="N112" s="11" t="str">
        <f>IF(AND($F112&lt;&gt;"OUI",I112&lt;&gt;""),IF(ISNA(VLOOKUP(TEXT($I112,0),LICENCIES!$A:$I,7,FALSE)),VLOOKUP(VALUE($I112),LICENCIES!$A:$I,7,FALSE),VLOOKUP(TEXT($I112,0),LICENCIES!$A:$I,7,FALSE))," ")</f>
        <v xml:space="preserve"> </v>
      </c>
      <c r="O112" s="11" t="str">
        <f>IF(AND($F112&lt;&gt;"OUI",I112&lt;&gt;""),IF(ISNA(VLOOKUP(TEXT($I112,0),LICENCIES!$A:$I,8,FALSE)),VLOOKUP(VALUE($I112),LICENCIES!$A:$I,8,FALSE),VLOOKUP(TEXT($I112,0),LICENCIES!$A:$I,8,FALSE))," ")</f>
        <v xml:space="preserve"> </v>
      </c>
      <c r="P112" s="11" t="str">
        <f>IF(AND($F112&lt;&gt;"OUI",I112&lt;&gt;""),IF(ISNA(VLOOKUP(TEXT($I112,0),LICENCIES!$A:$I,9,FALSE)),VLOOKUP(VALUE($I112),LICENCIES!$A:$I,9,FALSE),VLOOKUP(TEXT($I112,0),LICENCIES!$A:$I,9,FALSE))," ")</f>
        <v xml:space="preserve"> </v>
      </c>
      <c r="Q112" s="6">
        <f t="shared" si="10"/>
        <v>0</v>
      </c>
    </row>
    <row r="113" spans="1:17" ht="19.350000000000001" hidden="1" customHeight="1" x14ac:dyDescent="0.2">
      <c r="A113" s="171"/>
      <c r="B113" s="171">
        <f t="shared" si="11"/>
        <v>0</v>
      </c>
      <c r="C113" s="171">
        <f>COUNTIF($A$7:A113,A113)</f>
        <v>0</v>
      </c>
      <c r="D113" s="171">
        <f t="shared" si="12"/>
        <v>0</v>
      </c>
      <c r="E113" s="171"/>
      <c r="F113" s="171"/>
      <c r="G113" s="105" t="str">
        <f t="shared" si="9"/>
        <v/>
      </c>
      <c r="H113" s="11" t="e">
        <f>IF(F113&lt;&gt;"OUI",IF(ISNA(VLOOKUP(TEXT($I113,0),LICENCIES!$A:$I,2,FALSE)),VLOOKUP(VALUE($I113),LICENCIES!$A:$I,2,FALSE),VLOOKUP(TEXT($I113,0),LICENCIES!$A:$I,2,FALSE))," ")</f>
        <v>#N/A</v>
      </c>
      <c r="I113" s="240"/>
      <c r="J113" s="11" t="str">
        <f>IF(AND($F113&lt;&gt;"OUI",I113&lt;&gt;""),IF(ISNA(VLOOKUP(TEXT($I113,0),LICENCIES!$A:$I,3,FALSE)),VLOOKUP(VALUE($I113),LICENCIES!$A:$I,3,FALSE),VLOOKUP(TEXT($I113,0),LICENCIES!$A:$I,3,FALSE))," ")</f>
        <v xml:space="preserve"> </v>
      </c>
      <c r="K113" s="11" t="str">
        <f>IF(AND($F113&lt;&gt;"OUI",I113&lt;&gt;""),IF(ISNA(VLOOKUP(TEXT($I113,0),LICENCIES!$A:$I,4,FALSE)),VLOOKUP(VALUE($I113),LICENCIES!$A:$I,4,FALSE),VLOOKUP(TEXT($I113,0),LICENCIES!$A:$I,4,FALSE))," ")</f>
        <v xml:space="preserve"> </v>
      </c>
      <c r="L113" s="11" t="str">
        <f>IF(AND($F113&lt;&gt;"OUI",I113&lt;&gt;""),IF(ISNA(VLOOKUP(TEXT($I113,0),LICENCIES!$A:$I,5,FALSE)),VLOOKUP(VALUE($I113),LICENCIES!$A:$I,5,FALSE),VLOOKUP(TEXT($I113,0),LICENCIES!$A:$I,5,FALSE))," ")</f>
        <v xml:space="preserve"> </v>
      </c>
      <c r="M113" s="11" t="str">
        <f>IF(AND($F113&lt;&gt;"OUI",I113&lt;&gt;""),IF(ISNA(VLOOKUP(TEXT($I113,0),LICENCIES!$A:$I,6,FALSE)),VLOOKUP(VALUE($I113),LICENCIES!$A:$I,6,FALSE),VLOOKUP(TEXT($I113,0),LICENCIES!$A:$I,6,FALSE))," ")</f>
        <v xml:space="preserve"> </v>
      </c>
      <c r="N113" s="11" t="str">
        <f>IF(AND($F113&lt;&gt;"OUI",I113&lt;&gt;""),IF(ISNA(VLOOKUP(TEXT($I113,0),LICENCIES!$A:$I,7,FALSE)),VLOOKUP(VALUE($I113),LICENCIES!$A:$I,7,FALSE),VLOOKUP(TEXT($I113,0),LICENCIES!$A:$I,7,FALSE))," ")</f>
        <v xml:space="preserve"> </v>
      </c>
      <c r="O113" s="11" t="str">
        <f>IF(AND($F113&lt;&gt;"OUI",I113&lt;&gt;""),IF(ISNA(VLOOKUP(TEXT($I113,0),LICENCIES!$A:$I,8,FALSE)),VLOOKUP(VALUE($I113),LICENCIES!$A:$I,8,FALSE),VLOOKUP(TEXT($I113,0),LICENCIES!$A:$I,8,FALSE))," ")</f>
        <v xml:space="preserve"> </v>
      </c>
      <c r="P113" s="11" t="str">
        <f>IF(AND($F113&lt;&gt;"OUI",I113&lt;&gt;""),IF(ISNA(VLOOKUP(TEXT($I113,0),LICENCIES!$A:$I,9,FALSE)),VLOOKUP(VALUE($I113),LICENCIES!$A:$I,9,FALSE),VLOOKUP(TEXT($I113,0),LICENCIES!$A:$I,9,FALSE))," ")</f>
        <v xml:space="preserve"> </v>
      </c>
      <c r="Q113" s="6">
        <f t="shared" si="10"/>
        <v>0</v>
      </c>
    </row>
    <row r="114" spans="1:17" ht="19.350000000000001" hidden="1" customHeight="1" x14ac:dyDescent="0.2">
      <c r="A114" s="171"/>
      <c r="B114" s="171">
        <f t="shared" si="11"/>
        <v>0</v>
      </c>
      <c r="C114" s="171">
        <f>COUNTIF($A$7:A114,A114)</f>
        <v>0</v>
      </c>
      <c r="D114" s="171">
        <f t="shared" si="12"/>
        <v>0</v>
      </c>
      <c r="E114" s="171"/>
      <c r="F114" s="171"/>
      <c r="G114" s="105" t="str">
        <f t="shared" si="9"/>
        <v/>
      </c>
      <c r="H114" s="11" t="e">
        <f>IF(F114&lt;&gt;"OUI",IF(ISNA(VLOOKUP(TEXT($I114,0),LICENCIES!$A:$I,2,FALSE)),VLOOKUP(VALUE($I114),LICENCIES!$A:$I,2,FALSE),VLOOKUP(TEXT($I114,0),LICENCIES!$A:$I,2,FALSE))," ")</f>
        <v>#N/A</v>
      </c>
      <c r="I114" s="240"/>
      <c r="J114" s="11" t="str">
        <f>IF(AND($F114&lt;&gt;"OUI",I114&lt;&gt;""),IF(ISNA(VLOOKUP(TEXT($I114,0),LICENCIES!$A:$I,3,FALSE)),VLOOKUP(VALUE($I114),LICENCIES!$A:$I,3,FALSE),VLOOKUP(TEXT($I114,0),LICENCIES!$A:$I,3,FALSE))," ")</f>
        <v xml:space="preserve"> </v>
      </c>
      <c r="K114" s="11" t="str">
        <f>IF(AND($F114&lt;&gt;"OUI",I114&lt;&gt;""),IF(ISNA(VLOOKUP(TEXT($I114,0),LICENCIES!$A:$I,4,FALSE)),VLOOKUP(VALUE($I114),LICENCIES!$A:$I,4,FALSE),VLOOKUP(TEXT($I114,0),LICENCIES!$A:$I,4,FALSE))," ")</f>
        <v xml:space="preserve"> </v>
      </c>
      <c r="L114" s="11" t="str">
        <f>IF(AND($F114&lt;&gt;"OUI",I114&lt;&gt;""),IF(ISNA(VLOOKUP(TEXT($I114,0),LICENCIES!$A:$I,5,FALSE)),VLOOKUP(VALUE($I114),LICENCIES!$A:$I,5,FALSE),VLOOKUP(TEXT($I114,0),LICENCIES!$A:$I,5,FALSE))," ")</f>
        <v xml:space="preserve"> </v>
      </c>
      <c r="M114" s="11" t="str">
        <f>IF(AND($F114&lt;&gt;"OUI",I114&lt;&gt;""),IF(ISNA(VLOOKUP(TEXT($I114,0),LICENCIES!$A:$I,6,FALSE)),VLOOKUP(VALUE($I114),LICENCIES!$A:$I,6,FALSE),VLOOKUP(TEXT($I114,0),LICENCIES!$A:$I,6,FALSE))," ")</f>
        <v xml:space="preserve"> </v>
      </c>
      <c r="N114" s="11" t="str">
        <f>IF(AND($F114&lt;&gt;"OUI",I114&lt;&gt;""),IF(ISNA(VLOOKUP(TEXT($I114,0),LICENCIES!$A:$I,7,FALSE)),VLOOKUP(VALUE($I114),LICENCIES!$A:$I,7,FALSE),VLOOKUP(TEXT($I114,0),LICENCIES!$A:$I,7,FALSE))," ")</f>
        <v xml:space="preserve"> </v>
      </c>
      <c r="O114" s="11" t="str">
        <f>IF(AND($F114&lt;&gt;"OUI",I114&lt;&gt;""),IF(ISNA(VLOOKUP(TEXT($I114,0),LICENCIES!$A:$I,8,FALSE)),VLOOKUP(VALUE($I114),LICENCIES!$A:$I,8,FALSE),VLOOKUP(TEXT($I114,0),LICENCIES!$A:$I,8,FALSE))," ")</f>
        <v xml:space="preserve"> </v>
      </c>
      <c r="P114" s="11" t="str">
        <f>IF(AND($F114&lt;&gt;"OUI",I114&lt;&gt;""),IF(ISNA(VLOOKUP(TEXT($I114,0),LICENCIES!$A:$I,9,FALSE)),VLOOKUP(VALUE($I114),LICENCIES!$A:$I,9,FALSE),VLOOKUP(TEXT($I114,0),LICENCIES!$A:$I,9,FALSE))," ")</f>
        <v xml:space="preserve"> </v>
      </c>
      <c r="Q114" s="6">
        <f t="shared" si="10"/>
        <v>0</v>
      </c>
    </row>
    <row r="115" spans="1:17" ht="19.350000000000001" hidden="1" customHeight="1" x14ac:dyDescent="0.2">
      <c r="A115" s="171"/>
      <c r="B115" s="171">
        <f t="shared" si="11"/>
        <v>0</v>
      </c>
      <c r="C115" s="171">
        <f>COUNTIF($A$7:A115,A115)</f>
        <v>0</v>
      </c>
      <c r="D115" s="171">
        <f t="shared" si="12"/>
        <v>0</v>
      </c>
      <c r="E115" s="171"/>
      <c r="F115" s="171"/>
      <c r="G115" s="105" t="str">
        <f t="shared" si="9"/>
        <v/>
      </c>
      <c r="H115" s="11" t="e">
        <f>IF(F115&lt;&gt;"OUI",IF(ISNA(VLOOKUP(TEXT($I115,0),LICENCIES!$A:$I,2,FALSE)),VLOOKUP(VALUE($I115),LICENCIES!$A:$I,2,FALSE),VLOOKUP(TEXT($I115,0),LICENCIES!$A:$I,2,FALSE))," ")</f>
        <v>#N/A</v>
      </c>
      <c r="I115" s="240"/>
      <c r="J115" s="11" t="str">
        <f>IF(AND($F115&lt;&gt;"OUI",I115&lt;&gt;""),IF(ISNA(VLOOKUP(TEXT($I115,0),LICENCIES!$A:$I,3,FALSE)),VLOOKUP(VALUE($I115),LICENCIES!$A:$I,3,FALSE),VLOOKUP(TEXT($I115,0),LICENCIES!$A:$I,3,FALSE))," ")</f>
        <v xml:space="preserve"> </v>
      </c>
      <c r="K115" s="11" t="str">
        <f>IF(AND($F115&lt;&gt;"OUI",I115&lt;&gt;""),IF(ISNA(VLOOKUP(TEXT($I115,0),LICENCIES!$A:$I,4,FALSE)),VLOOKUP(VALUE($I115),LICENCIES!$A:$I,4,FALSE),VLOOKUP(TEXT($I115,0),LICENCIES!$A:$I,4,FALSE))," ")</f>
        <v xml:space="preserve"> </v>
      </c>
      <c r="L115" s="11" t="str">
        <f>IF(AND($F115&lt;&gt;"OUI",I115&lt;&gt;""),IF(ISNA(VLOOKUP(TEXT($I115,0),LICENCIES!$A:$I,5,FALSE)),VLOOKUP(VALUE($I115),LICENCIES!$A:$I,5,FALSE),VLOOKUP(TEXT($I115,0),LICENCIES!$A:$I,5,FALSE))," ")</f>
        <v xml:space="preserve"> </v>
      </c>
      <c r="M115" s="11" t="str">
        <f>IF(AND($F115&lt;&gt;"OUI",I115&lt;&gt;""),IF(ISNA(VLOOKUP(TEXT($I115,0),LICENCIES!$A:$I,6,FALSE)),VLOOKUP(VALUE($I115),LICENCIES!$A:$I,6,FALSE),VLOOKUP(TEXT($I115,0),LICENCIES!$A:$I,6,FALSE))," ")</f>
        <v xml:space="preserve"> </v>
      </c>
      <c r="N115" s="11" t="str">
        <f>IF(AND($F115&lt;&gt;"OUI",I115&lt;&gt;""),IF(ISNA(VLOOKUP(TEXT($I115,0),LICENCIES!$A:$I,7,FALSE)),VLOOKUP(VALUE($I115),LICENCIES!$A:$I,7,FALSE),VLOOKUP(TEXT($I115,0),LICENCIES!$A:$I,7,FALSE))," ")</f>
        <v xml:space="preserve"> </v>
      </c>
      <c r="O115" s="11" t="str">
        <f>IF(AND($F115&lt;&gt;"OUI",I115&lt;&gt;""),IF(ISNA(VLOOKUP(TEXT($I115,0),LICENCIES!$A:$I,8,FALSE)),VLOOKUP(VALUE($I115),LICENCIES!$A:$I,8,FALSE),VLOOKUP(TEXT($I115,0),LICENCIES!$A:$I,8,FALSE))," ")</f>
        <v xml:space="preserve"> </v>
      </c>
      <c r="P115" s="11" t="str">
        <f>IF(AND($F115&lt;&gt;"OUI",I115&lt;&gt;""),IF(ISNA(VLOOKUP(TEXT($I115,0),LICENCIES!$A:$I,9,FALSE)),VLOOKUP(VALUE($I115),LICENCIES!$A:$I,9,FALSE),VLOOKUP(TEXT($I115,0),LICENCIES!$A:$I,9,FALSE))," ")</f>
        <v xml:space="preserve"> </v>
      </c>
      <c r="Q115" s="6">
        <f t="shared" si="10"/>
        <v>0</v>
      </c>
    </row>
    <row r="116" spans="1:17" ht="19.350000000000001" hidden="1" customHeight="1" x14ac:dyDescent="0.2">
      <c r="A116" s="171"/>
      <c r="B116" s="171">
        <f t="shared" si="11"/>
        <v>0</v>
      </c>
      <c r="C116" s="171">
        <f>COUNTIF($A$7:A116,A116)</f>
        <v>0</v>
      </c>
      <c r="D116" s="171">
        <f t="shared" si="12"/>
        <v>0</v>
      </c>
      <c r="E116" s="171"/>
      <c r="F116" s="171"/>
      <c r="G116" s="105" t="str">
        <f t="shared" si="9"/>
        <v/>
      </c>
      <c r="H116" s="11" t="e">
        <f>IF(F116&lt;&gt;"OUI",IF(ISNA(VLOOKUP(TEXT($I116,0),LICENCIES!$A:$I,2,FALSE)),VLOOKUP(VALUE($I116),LICENCIES!$A:$I,2,FALSE),VLOOKUP(TEXT($I116,0),LICENCIES!$A:$I,2,FALSE))," ")</f>
        <v>#N/A</v>
      </c>
      <c r="I116" s="240"/>
      <c r="J116" s="11" t="str">
        <f>IF(AND($F116&lt;&gt;"OUI",I116&lt;&gt;""),IF(ISNA(VLOOKUP(TEXT($I116,0),LICENCIES!$A:$I,3,FALSE)),VLOOKUP(VALUE($I116),LICENCIES!$A:$I,3,FALSE),VLOOKUP(TEXT($I116,0),LICENCIES!$A:$I,3,FALSE))," ")</f>
        <v xml:space="preserve"> </v>
      </c>
      <c r="K116" s="11" t="str">
        <f>IF(AND($F116&lt;&gt;"OUI",I116&lt;&gt;""),IF(ISNA(VLOOKUP(TEXT($I116,0),LICENCIES!$A:$I,4,FALSE)),VLOOKUP(VALUE($I116),LICENCIES!$A:$I,4,FALSE),VLOOKUP(TEXT($I116,0),LICENCIES!$A:$I,4,FALSE))," ")</f>
        <v xml:space="preserve"> </v>
      </c>
      <c r="L116" s="11" t="str">
        <f>IF(AND($F116&lt;&gt;"OUI",I116&lt;&gt;""),IF(ISNA(VLOOKUP(TEXT($I116,0),LICENCIES!$A:$I,5,FALSE)),VLOOKUP(VALUE($I116),LICENCIES!$A:$I,5,FALSE),VLOOKUP(TEXT($I116,0),LICENCIES!$A:$I,5,FALSE))," ")</f>
        <v xml:space="preserve"> </v>
      </c>
      <c r="M116" s="11" t="str">
        <f>IF(AND($F116&lt;&gt;"OUI",I116&lt;&gt;""),IF(ISNA(VLOOKUP(TEXT($I116,0),LICENCIES!$A:$I,6,FALSE)),VLOOKUP(VALUE($I116),LICENCIES!$A:$I,6,FALSE),VLOOKUP(TEXT($I116,0),LICENCIES!$A:$I,6,FALSE))," ")</f>
        <v xml:space="preserve"> </v>
      </c>
      <c r="N116" s="11" t="str">
        <f>IF(AND($F116&lt;&gt;"OUI",I116&lt;&gt;""),IF(ISNA(VLOOKUP(TEXT($I116,0),LICENCIES!$A:$I,7,FALSE)),VLOOKUP(VALUE($I116),LICENCIES!$A:$I,7,FALSE),VLOOKUP(TEXT($I116,0),LICENCIES!$A:$I,7,FALSE))," ")</f>
        <v xml:space="preserve"> </v>
      </c>
      <c r="O116" s="11" t="str">
        <f>IF(AND($F116&lt;&gt;"OUI",I116&lt;&gt;""),IF(ISNA(VLOOKUP(TEXT($I116,0),LICENCIES!$A:$I,8,FALSE)),VLOOKUP(VALUE($I116),LICENCIES!$A:$I,8,FALSE),VLOOKUP(TEXT($I116,0),LICENCIES!$A:$I,8,FALSE))," ")</f>
        <v xml:space="preserve"> </v>
      </c>
      <c r="P116" s="11" t="str">
        <f>IF(AND($F116&lt;&gt;"OUI",I116&lt;&gt;""),IF(ISNA(VLOOKUP(TEXT($I116,0),LICENCIES!$A:$I,9,FALSE)),VLOOKUP(VALUE($I116),LICENCIES!$A:$I,9,FALSE),VLOOKUP(TEXT($I116,0),LICENCIES!$A:$I,9,FALSE))," ")</f>
        <v xml:space="preserve"> </v>
      </c>
      <c r="Q116" s="6">
        <f t="shared" si="10"/>
        <v>0</v>
      </c>
    </row>
    <row r="117" spans="1:17" ht="19.350000000000001" hidden="1" customHeight="1" x14ac:dyDescent="0.2">
      <c r="A117" s="171"/>
      <c r="B117" s="171">
        <f t="shared" si="11"/>
        <v>0</v>
      </c>
      <c r="C117" s="171">
        <f>COUNTIF($A$7:A117,A117)</f>
        <v>0</v>
      </c>
      <c r="D117" s="171">
        <f t="shared" si="12"/>
        <v>0</v>
      </c>
      <c r="E117" s="171"/>
      <c r="F117" s="171"/>
      <c r="G117" s="105" t="str">
        <f t="shared" si="9"/>
        <v/>
      </c>
      <c r="H117" s="11" t="e">
        <f>IF(F117&lt;&gt;"OUI",IF(ISNA(VLOOKUP(TEXT($I117,0),LICENCIES!$A:$I,2,FALSE)),VLOOKUP(VALUE($I117),LICENCIES!$A:$I,2,FALSE),VLOOKUP(TEXT($I117,0),LICENCIES!$A:$I,2,FALSE))," ")</f>
        <v>#N/A</v>
      </c>
      <c r="I117" s="240"/>
      <c r="J117" s="11" t="str">
        <f>IF(AND($F117&lt;&gt;"OUI",I117&lt;&gt;""),IF(ISNA(VLOOKUP(TEXT($I117,0),LICENCIES!$A:$I,3,FALSE)),VLOOKUP(VALUE($I117),LICENCIES!$A:$I,3,FALSE),VLOOKUP(TEXT($I117,0),LICENCIES!$A:$I,3,FALSE))," ")</f>
        <v xml:space="preserve"> </v>
      </c>
      <c r="K117" s="11" t="str">
        <f>IF(AND($F117&lt;&gt;"OUI",I117&lt;&gt;""),IF(ISNA(VLOOKUP(TEXT($I117,0),LICENCIES!$A:$I,4,FALSE)),VLOOKUP(VALUE($I117),LICENCIES!$A:$I,4,FALSE),VLOOKUP(TEXT($I117,0),LICENCIES!$A:$I,4,FALSE))," ")</f>
        <v xml:space="preserve"> </v>
      </c>
      <c r="L117" s="11" t="str">
        <f>IF(AND($F117&lt;&gt;"OUI",I117&lt;&gt;""),IF(ISNA(VLOOKUP(TEXT($I117,0),LICENCIES!$A:$I,5,FALSE)),VLOOKUP(VALUE($I117),LICENCIES!$A:$I,5,FALSE),VLOOKUP(TEXT($I117,0),LICENCIES!$A:$I,5,FALSE))," ")</f>
        <v xml:space="preserve"> </v>
      </c>
      <c r="M117" s="11" t="str">
        <f>IF(AND($F117&lt;&gt;"OUI",I117&lt;&gt;""),IF(ISNA(VLOOKUP(TEXT($I117,0),LICENCIES!$A:$I,6,FALSE)),VLOOKUP(VALUE($I117),LICENCIES!$A:$I,6,FALSE),VLOOKUP(TEXT($I117,0),LICENCIES!$A:$I,6,FALSE))," ")</f>
        <v xml:space="preserve"> </v>
      </c>
      <c r="N117" s="11" t="str">
        <f>IF(AND($F117&lt;&gt;"OUI",I117&lt;&gt;""),IF(ISNA(VLOOKUP(TEXT($I117,0),LICENCIES!$A:$I,7,FALSE)),VLOOKUP(VALUE($I117),LICENCIES!$A:$I,7,FALSE),VLOOKUP(TEXT($I117,0),LICENCIES!$A:$I,7,FALSE))," ")</f>
        <v xml:space="preserve"> </v>
      </c>
      <c r="O117" s="11" t="str">
        <f>IF(AND($F117&lt;&gt;"OUI",I117&lt;&gt;""),IF(ISNA(VLOOKUP(TEXT($I117,0),LICENCIES!$A:$I,8,FALSE)),VLOOKUP(VALUE($I117),LICENCIES!$A:$I,8,FALSE),VLOOKUP(TEXT($I117,0),LICENCIES!$A:$I,8,FALSE))," ")</f>
        <v xml:space="preserve"> </v>
      </c>
      <c r="P117" s="11" t="str">
        <f>IF(AND($F117&lt;&gt;"OUI",I117&lt;&gt;""),IF(ISNA(VLOOKUP(TEXT($I117,0),LICENCIES!$A:$I,9,FALSE)),VLOOKUP(VALUE($I117),LICENCIES!$A:$I,9,FALSE),VLOOKUP(TEXT($I117,0),LICENCIES!$A:$I,9,FALSE))," ")</f>
        <v xml:space="preserve"> </v>
      </c>
      <c r="Q117" s="6">
        <f t="shared" si="10"/>
        <v>0</v>
      </c>
    </row>
    <row r="118" spans="1:17" ht="19.350000000000001" hidden="1" customHeight="1" x14ac:dyDescent="0.2">
      <c r="A118" s="171"/>
      <c r="B118" s="171">
        <f t="shared" si="11"/>
        <v>0</v>
      </c>
      <c r="C118" s="171">
        <f>COUNTIF($A$7:A118,A118)</f>
        <v>0</v>
      </c>
      <c r="D118" s="171">
        <f t="shared" si="12"/>
        <v>0</v>
      </c>
      <c r="E118" s="171"/>
      <c r="F118" s="171"/>
      <c r="G118" s="105" t="str">
        <f t="shared" si="9"/>
        <v/>
      </c>
      <c r="H118" s="11" t="e">
        <f>IF(F118&lt;&gt;"OUI",IF(ISNA(VLOOKUP(TEXT($I118,0),LICENCIES!$A:$I,2,FALSE)),VLOOKUP(VALUE($I118),LICENCIES!$A:$I,2,FALSE),VLOOKUP(TEXT($I118,0),LICENCIES!$A:$I,2,FALSE))," ")</f>
        <v>#N/A</v>
      </c>
      <c r="I118" s="240"/>
      <c r="J118" s="11" t="str">
        <f>IF(AND($F118&lt;&gt;"OUI",I118&lt;&gt;""),IF(ISNA(VLOOKUP(TEXT($I118,0),LICENCIES!$A:$I,3,FALSE)),VLOOKUP(VALUE($I118),LICENCIES!$A:$I,3,FALSE),VLOOKUP(TEXT($I118,0),LICENCIES!$A:$I,3,FALSE))," ")</f>
        <v xml:space="preserve"> </v>
      </c>
      <c r="K118" s="11" t="str">
        <f>IF(AND($F118&lt;&gt;"OUI",I118&lt;&gt;""),IF(ISNA(VLOOKUP(TEXT($I118,0),LICENCIES!$A:$I,4,FALSE)),VLOOKUP(VALUE($I118),LICENCIES!$A:$I,4,FALSE),VLOOKUP(TEXT($I118,0),LICENCIES!$A:$I,4,FALSE))," ")</f>
        <v xml:space="preserve"> </v>
      </c>
      <c r="L118" s="11" t="str">
        <f>IF(AND($F118&lt;&gt;"OUI",I118&lt;&gt;""),IF(ISNA(VLOOKUP(TEXT($I118,0),LICENCIES!$A:$I,5,FALSE)),VLOOKUP(VALUE($I118),LICENCIES!$A:$I,5,FALSE),VLOOKUP(TEXT($I118,0),LICENCIES!$A:$I,5,FALSE))," ")</f>
        <v xml:space="preserve"> </v>
      </c>
      <c r="M118" s="11" t="str">
        <f>IF(AND($F118&lt;&gt;"OUI",I118&lt;&gt;""),IF(ISNA(VLOOKUP(TEXT($I118,0),LICENCIES!$A:$I,6,FALSE)),VLOOKUP(VALUE($I118),LICENCIES!$A:$I,6,FALSE),VLOOKUP(TEXT($I118,0),LICENCIES!$A:$I,6,FALSE))," ")</f>
        <v xml:space="preserve"> </v>
      </c>
      <c r="N118" s="11" t="str">
        <f>IF(AND($F118&lt;&gt;"OUI",I118&lt;&gt;""),IF(ISNA(VLOOKUP(TEXT($I118,0),LICENCIES!$A:$I,7,FALSE)),VLOOKUP(VALUE($I118),LICENCIES!$A:$I,7,FALSE),VLOOKUP(TEXT($I118,0),LICENCIES!$A:$I,7,FALSE))," ")</f>
        <v xml:space="preserve"> </v>
      </c>
      <c r="O118" s="11" t="str">
        <f>IF(AND($F118&lt;&gt;"OUI",I118&lt;&gt;""),IF(ISNA(VLOOKUP(TEXT($I118,0),LICENCIES!$A:$I,8,FALSE)),VLOOKUP(VALUE($I118),LICENCIES!$A:$I,8,FALSE),VLOOKUP(TEXT($I118,0),LICENCIES!$A:$I,8,FALSE))," ")</f>
        <v xml:space="preserve"> </v>
      </c>
      <c r="P118" s="11" t="str">
        <f>IF(AND($F118&lt;&gt;"OUI",I118&lt;&gt;""),IF(ISNA(VLOOKUP(TEXT($I118,0),LICENCIES!$A:$I,9,FALSE)),VLOOKUP(VALUE($I118),LICENCIES!$A:$I,9,FALSE),VLOOKUP(TEXT($I118,0),LICENCIES!$A:$I,9,FALSE))," ")</f>
        <v xml:space="preserve"> </v>
      </c>
      <c r="Q118" s="6">
        <f t="shared" si="10"/>
        <v>0</v>
      </c>
    </row>
    <row r="119" spans="1:17" ht="19.350000000000001" hidden="1" customHeight="1" x14ac:dyDescent="0.2">
      <c r="A119" s="171"/>
      <c r="B119" s="171">
        <f t="shared" si="11"/>
        <v>0</v>
      </c>
      <c r="C119" s="171">
        <f>COUNTIF($A$7:A119,A119)</f>
        <v>0</v>
      </c>
      <c r="D119" s="171">
        <f t="shared" si="12"/>
        <v>0</v>
      </c>
      <c r="E119" s="171"/>
      <c r="F119" s="171"/>
      <c r="G119" s="105" t="str">
        <f t="shared" si="9"/>
        <v/>
      </c>
      <c r="H119" s="11" t="e">
        <f>IF(F119&lt;&gt;"OUI",IF(ISNA(VLOOKUP(TEXT($I119,0),LICENCIES!$A:$I,2,FALSE)),VLOOKUP(VALUE($I119),LICENCIES!$A:$I,2,FALSE),VLOOKUP(TEXT($I119,0),LICENCIES!$A:$I,2,FALSE))," ")</f>
        <v>#N/A</v>
      </c>
      <c r="I119" s="240"/>
      <c r="J119" s="11" t="str">
        <f>IF(AND($F119&lt;&gt;"OUI",I119&lt;&gt;""),IF(ISNA(VLOOKUP(TEXT($I119,0),LICENCIES!$A:$I,3,FALSE)),VLOOKUP(VALUE($I119),LICENCIES!$A:$I,3,FALSE),VLOOKUP(TEXT($I119,0),LICENCIES!$A:$I,3,FALSE))," ")</f>
        <v xml:space="preserve"> </v>
      </c>
      <c r="K119" s="11" t="str">
        <f>IF(AND($F119&lt;&gt;"OUI",I119&lt;&gt;""),IF(ISNA(VLOOKUP(TEXT($I119,0),LICENCIES!$A:$I,4,FALSE)),VLOOKUP(VALUE($I119),LICENCIES!$A:$I,4,FALSE),VLOOKUP(TEXT($I119,0),LICENCIES!$A:$I,4,FALSE))," ")</f>
        <v xml:space="preserve"> </v>
      </c>
      <c r="L119" s="11" t="str">
        <f>IF(AND($F119&lt;&gt;"OUI",I119&lt;&gt;""),IF(ISNA(VLOOKUP(TEXT($I119,0),LICENCIES!$A:$I,5,FALSE)),VLOOKUP(VALUE($I119),LICENCIES!$A:$I,5,FALSE),VLOOKUP(TEXT($I119,0),LICENCIES!$A:$I,5,FALSE))," ")</f>
        <v xml:space="preserve"> </v>
      </c>
      <c r="M119" s="11" t="str">
        <f>IF(AND($F119&lt;&gt;"OUI",I119&lt;&gt;""),IF(ISNA(VLOOKUP(TEXT($I119,0),LICENCIES!$A:$I,6,FALSE)),VLOOKUP(VALUE($I119),LICENCIES!$A:$I,6,FALSE),VLOOKUP(TEXT($I119,0),LICENCIES!$A:$I,6,FALSE))," ")</f>
        <v xml:space="preserve"> </v>
      </c>
      <c r="N119" s="11" t="str">
        <f>IF(AND($F119&lt;&gt;"OUI",I119&lt;&gt;""),IF(ISNA(VLOOKUP(TEXT($I119,0),LICENCIES!$A:$I,7,FALSE)),VLOOKUP(VALUE($I119),LICENCIES!$A:$I,7,FALSE),VLOOKUP(TEXT($I119,0),LICENCIES!$A:$I,7,FALSE))," ")</f>
        <v xml:space="preserve"> </v>
      </c>
      <c r="O119" s="11" t="str">
        <f>IF(AND($F119&lt;&gt;"OUI",I119&lt;&gt;""),IF(ISNA(VLOOKUP(TEXT($I119,0),LICENCIES!$A:$I,8,FALSE)),VLOOKUP(VALUE($I119),LICENCIES!$A:$I,8,FALSE),VLOOKUP(TEXT($I119,0),LICENCIES!$A:$I,8,FALSE))," ")</f>
        <v xml:space="preserve"> </v>
      </c>
      <c r="P119" s="11" t="str">
        <f>IF(AND($F119&lt;&gt;"OUI",I119&lt;&gt;""),IF(ISNA(VLOOKUP(TEXT($I119,0),LICENCIES!$A:$I,9,FALSE)),VLOOKUP(VALUE($I119),LICENCIES!$A:$I,9,FALSE),VLOOKUP(TEXT($I119,0),LICENCIES!$A:$I,9,FALSE))," ")</f>
        <v xml:space="preserve"> </v>
      </c>
      <c r="Q119" s="6">
        <f t="shared" si="10"/>
        <v>0</v>
      </c>
    </row>
    <row r="120" spans="1:17" ht="19.350000000000001" hidden="1" customHeight="1" x14ac:dyDescent="0.2">
      <c r="A120" s="171"/>
      <c r="B120" s="171">
        <f t="shared" si="11"/>
        <v>0</v>
      </c>
      <c r="C120" s="171">
        <f>COUNTIF($A$7:A120,A120)</f>
        <v>0</v>
      </c>
      <c r="D120" s="171">
        <f t="shared" si="12"/>
        <v>0</v>
      </c>
      <c r="E120" s="171"/>
      <c r="F120" s="171"/>
      <c r="G120" s="105" t="str">
        <f t="shared" si="9"/>
        <v/>
      </c>
      <c r="H120" s="11" t="e">
        <f>IF(F120&lt;&gt;"OUI",IF(ISNA(VLOOKUP(TEXT($I120,0),LICENCIES!$A:$I,2,FALSE)),VLOOKUP(VALUE($I120),LICENCIES!$A:$I,2,FALSE),VLOOKUP(TEXT($I120,0),LICENCIES!$A:$I,2,FALSE))," ")</f>
        <v>#N/A</v>
      </c>
      <c r="I120" s="240"/>
      <c r="J120" s="11" t="str">
        <f>IF(AND($F120&lt;&gt;"OUI",I120&lt;&gt;""),IF(ISNA(VLOOKUP(TEXT($I120,0),LICENCIES!$A:$I,3,FALSE)),VLOOKUP(VALUE($I120),LICENCIES!$A:$I,3,FALSE),VLOOKUP(TEXT($I120,0),LICENCIES!$A:$I,3,FALSE))," ")</f>
        <v xml:space="preserve"> </v>
      </c>
      <c r="K120" s="11" t="str">
        <f>IF(AND($F120&lt;&gt;"OUI",I120&lt;&gt;""),IF(ISNA(VLOOKUP(TEXT($I120,0),LICENCIES!$A:$I,4,FALSE)),VLOOKUP(VALUE($I120),LICENCIES!$A:$I,4,FALSE),VLOOKUP(TEXT($I120,0),LICENCIES!$A:$I,4,FALSE))," ")</f>
        <v xml:space="preserve"> </v>
      </c>
      <c r="L120" s="11" t="str">
        <f>IF(AND($F120&lt;&gt;"OUI",I120&lt;&gt;""),IF(ISNA(VLOOKUP(TEXT($I120,0),LICENCIES!$A:$I,5,FALSE)),VLOOKUP(VALUE($I120),LICENCIES!$A:$I,5,FALSE),VLOOKUP(TEXT($I120,0),LICENCIES!$A:$I,5,FALSE))," ")</f>
        <v xml:space="preserve"> </v>
      </c>
      <c r="M120" s="11" t="str">
        <f>IF(AND($F120&lt;&gt;"OUI",I120&lt;&gt;""),IF(ISNA(VLOOKUP(TEXT($I120,0),LICENCIES!$A:$I,6,FALSE)),VLOOKUP(VALUE($I120),LICENCIES!$A:$I,6,FALSE),VLOOKUP(TEXT($I120,0),LICENCIES!$A:$I,6,FALSE))," ")</f>
        <v xml:space="preserve"> </v>
      </c>
      <c r="N120" s="11" t="str">
        <f>IF(AND($F120&lt;&gt;"OUI",I120&lt;&gt;""),IF(ISNA(VLOOKUP(TEXT($I120,0),LICENCIES!$A:$I,7,FALSE)),VLOOKUP(VALUE($I120),LICENCIES!$A:$I,7,FALSE),VLOOKUP(TEXT($I120,0),LICENCIES!$A:$I,7,FALSE))," ")</f>
        <v xml:space="preserve"> </v>
      </c>
      <c r="O120" s="11" t="str">
        <f>IF(AND($F120&lt;&gt;"OUI",I120&lt;&gt;""),IF(ISNA(VLOOKUP(TEXT($I120,0),LICENCIES!$A:$I,8,FALSE)),VLOOKUP(VALUE($I120),LICENCIES!$A:$I,8,FALSE),VLOOKUP(TEXT($I120,0),LICENCIES!$A:$I,8,FALSE))," ")</f>
        <v xml:space="preserve"> </v>
      </c>
      <c r="P120" s="11" t="str">
        <f>IF(AND($F120&lt;&gt;"OUI",I120&lt;&gt;""),IF(ISNA(VLOOKUP(TEXT($I120,0),LICENCIES!$A:$I,9,FALSE)),VLOOKUP(VALUE($I120),LICENCIES!$A:$I,9,FALSE),VLOOKUP(TEXT($I120,0),LICENCIES!$A:$I,9,FALSE))," ")</f>
        <v xml:space="preserve"> </v>
      </c>
      <c r="Q120" s="6">
        <f t="shared" si="10"/>
        <v>0</v>
      </c>
    </row>
    <row r="121" spans="1:17" ht="19.350000000000001" hidden="1" customHeight="1" x14ac:dyDescent="0.2">
      <c r="A121" s="171"/>
      <c r="B121" s="171">
        <f t="shared" si="11"/>
        <v>0</v>
      </c>
      <c r="C121" s="171">
        <f>COUNTIF($A$7:A121,A121)</f>
        <v>0</v>
      </c>
      <c r="D121" s="171">
        <f t="shared" si="12"/>
        <v>0</v>
      </c>
      <c r="E121" s="171"/>
      <c r="F121" s="171"/>
      <c r="G121" s="105" t="str">
        <f t="shared" si="9"/>
        <v/>
      </c>
      <c r="H121" s="11" t="e">
        <f>IF(F121&lt;&gt;"OUI",IF(ISNA(VLOOKUP(TEXT($I121,0),LICENCIES!$A:$I,2,FALSE)),VLOOKUP(VALUE($I121),LICENCIES!$A:$I,2,FALSE),VLOOKUP(TEXT($I121,0),LICENCIES!$A:$I,2,FALSE))," ")</f>
        <v>#N/A</v>
      </c>
      <c r="I121" s="240"/>
      <c r="J121" s="11" t="str">
        <f>IF(AND($F121&lt;&gt;"OUI",I121&lt;&gt;""),IF(ISNA(VLOOKUP(TEXT($I121,0),LICENCIES!$A:$I,3,FALSE)),VLOOKUP(VALUE($I121),LICENCIES!$A:$I,3,FALSE),VLOOKUP(TEXT($I121,0),LICENCIES!$A:$I,3,FALSE))," ")</f>
        <v xml:space="preserve"> </v>
      </c>
      <c r="K121" s="11" t="str">
        <f>IF(AND($F121&lt;&gt;"OUI",I121&lt;&gt;""),IF(ISNA(VLOOKUP(TEXT($I121,0),LICENCIES!$A:$I,4,FALSE)),VLOOKUP(VALUE($I121),LICENCIES!$A:$I,4,FALSE),VLOOKUP(TEXT($I121,0),LICENCIES!$A:$I,4,FALSE))," ")</f>
        <v xml:space="preserve"> </v>
      </c>
      <c r="L121" s="11" t="str">
        <f>IF(AND($F121&lt;&gt;"OUI",I121&lt;&gt;""),IF(ISNA(VLOOKUP(TEXT($I121,0),LICENCIES!$A:$I,5,FALSE)),VLOOKUP(VALUE($I121),LICENCIES!$A:$I,5,FALSE),VLOOKUP(TEXT($I121,0),LICENCIES!$A:$I,5,FALSE))," ")</f>
        <v xml:space="preserve"> </v>
      </c>
      <c r="M121" s="11" t="str">
        <f>IF(AND($F121&lt;&gt;"OUI",I121&lt;&gt;""),IF(ISNA(VLOOKUP(TEXT($I121,0),LICENCIES!$A:$I,6,FALSE)),VLOOKUP(VALUE($I121),LICENCIES!$A:$I,6,FALSE),VLOOKUP(TEXT($I121,0),LICENCIES!$A:$I,6,FALSE))," ")</f>
        <v xml:space="preserve"> </v>
      </c>
      <c r="N121" s="11" t="str">
        <f>IF(AND($F121&lt;&gt;"OUI",I121&lt;&gt;""),IF(ISNA(VLOOKUP(TEXT($I121,0),LICENCIES!$A:$I,7,FALSE)),VLOOKUP(VALUE($I121),LICENCIES!$A:$I,7,FALSE),VLOOKUP(TEXT($I121,0),LICENCIES!$A:$I,7,FALSE))," ")</f>
        <v xml:space="preserve"> </v>
      </c>
      <c r="O121" s="11" t="str">
        <f>IF(AND($F121&lt;&gt;"OUI",I121&lt;&gt;""),IF(ISNA(VLOOKUP(TEXT($I121,0),LICENCIES!$A:$I,8,FALSE)),VLOOKUP(VALUE($I121),LICENCIES!$A:$I,8,FALSE),VLOOKUP(TEXT($I121,0),LICENCIES!$A:$I,8,FALSE))," ")</f>
        <v xml:space="preserve"> </v>
      </c>
      <c r="P121" s="11" t="str">
        <f>IF(AND($F121&lt;&gt;"OUI",I121&lt;&gt;""),IF(ISNA(VLOOKUP(TEXT($I121,0),LICENCIES!$A:$I,9,FALSE)),VLOOKUP(VALUE($I121),LICENCIES!$A:$I,9,FALSE),VLOOKUP(TEXT($I121,0),LICENCIES!$A:$I,9,FALSE))," ")</f>
        <v xml:space="preserve"> </v>
      </c>
      <c r="Q121" s="6">
        <f t="shared" si="10"/>
        <v>0</v>
      </c>
    </row>
    <row r="122" spans="1:17" ht="19.350000000000001" hidden="1" customHeight="1" x14ac:dyDescent="0.2">
      <c r="A122" s="171"/>
      <c r="B122" s="171">
        <f t="shared" si="11"/>
        <v>0</v>
      </c>
      <c r="C122" s="171">
        <f>COUNTIF($A$7:A122,A122)</f>
        <v>0</v>
      </c>
      <c r="D122" s="171">
        <f t="shared" si="12"/>
        <v>0</v>
      </c>
      <c r="E122" s="171"/>
      <c r="F122" s="171"/>
      <c r="G122" s="105" t="str">
        <f t="shared" si="9"/>
        <v/>
      </c>
      <c r="H122" s="11" t="e">
        <f>IF(F122&lt;&gt;"OUI",IF(ISNA(VLOOKUP(TEXT($I122,0),LICENCIES!$A:$I,2,FALSE)),VLOOKUP(VALUE($I122),LICENCIES!$A:$I,2,FALSE),VLOOKUP(TEXT($I122,0),LICENCIES!$A:$I,2,FALSE))," ")</f>
        <v>#N/A</v>
      </c>
      <c r="I122" s="240"/>
      <c r="J122" s="11" t="str">
        <f>IF(AND($F122&lt;&gt;"OUI",I122&lt;&gt;""),IF(ISNA(VLOOKUP(TEXT($I122,0),LICENCIES!$A:$I,3,FALSE)),VLOOKUP(VALUE($I122),LICENCIES!$A:$I,3,FALSE),VLOOKUP(TEXT($I122,0),LICENCIES!$A:$I,3,FALSE))," ")</f>
        <v xml:space="preserve"> </v>
      </c>
      <c r="K122" s="11" t="str">
        <f>IF(AND($F122&lt;&gt;"OUI",I122&lt;&gt;""),IF(ISNA(VLOOKUP(TEXT($I122,0),LICENCIES!$A:$I,4,FALSE)),VLOOKUP(VALUE($I122),LICENCIES!$A:$I,4,FALSE),VLOOKUP(TEXT($I122,0),LICENCIES!$A:$I,4,FALSE))," ")</f>
        <v xml:space="preserve"> </v>
      </c>
      <c r="L122" s="11" t="str">
        <f>IF(AND($F122&lt;&gt;"OUI",I122&lt;&gt;""),IF(ISNA(VLOOKUP(TEXT($I122,0),LICENCIES!$A:$I,5,FALSE)),VLOOKUP(VALUE($I122),LICENCIES!$A:$I,5,FALSE),VLOOKUP(TEXT($I122,0),LICENCIES!$A:$I,5,FALSE))," ")</f>
        <v xml:space="preserve"> </v>
      </c>
      <c r="M122" s="11" t="str">
        <f>IF(AND($F122&lt;&gt;"OUI",I122&lt;&gt;""),IF(ISNA(VLOOKUP(TEXT($I122,0),LICENCIES!$A:$I,6,FALSE)),VLOOKUP(VALUE($I122),LICENCIES!$A:$I,6,FALSE),VLOOKUP(TEXT($I122,0),LICENCIES!$A:$I,6,FALSE))," ")</f>
        <v xml:space="preserve"> </v>
      </c>
      <c r="N122" s="11" t="str">
        <f>IF(AND($F122&lt;&gt;"OUI",I122&lt;&gt;""),IF(ISNA(VLOOKUP(TEXT($I122,0),LICENCIES!$A:$I,7,FALSE)),VLOOKUP(VALUE($I122),LICENCIES!$A:$I,7,FALSE),VLOOKUP(TEXT($I122,0),LICENCIES!$A:$I,7,FALSE))," ")</f>
        <v xml:space="preserve"> </v>
      </c>
      <c r="O122" s="11" t="str">
        <f>IF(AND($F122&lt;&gt;"OUI",I122&lt;&gt;""),IF(ISNA(VLOOKUP(TEXT($I122,0),LICENCIES!$A:$I,8,FALSE)),VLOOKUP(VALUE($I122),LICENCIES!$A:$I,8,FALSE),VLOOKUP(TEXT($I122,0),LICENCIES!$A:$I,8,FALSE))," ")</f>
        <v xml:space="preserve"> </v>
      </c>
      <c r="P122" s="11" t="str">
        <f>IF(AND($F122&lt;&gt;"OUI",I122&lt;&gt;""),IF(ISNA(VLOOKUP(TEXT($I122,0),LICENCIES!$A:$I,9,FALSE)),VLOOKUP(VALUE($I122),LICENCIES!$A:$I,9,FALSE),VLOOKUP(TEXT($I122,0),LICENCIES!$A:$I,9,FALSE))," ")</f>
        <v xml:space="preserve"> </v>
      </c>
      <c r="Q122" s="6">
        <f t="shared" si="10"/>
        <v>0</v>
      </c>
    </row>
    <row r="123" spans="1:17" ht="19.350000000000001" hidden="1" customHeight="1" x14ac:dyDescent="0.2">
      <c r="A123" s="171"/>
      <c r="B123" s="171">
        <f t="shared" si="11"/>
        <v>0</v>
      </c>
      <c r="C123" s="171">
        <f>COUNTIF($A$7:A123,A123)</f>
        <v>0</v>
      </c>
      <c r="D123" s="171">
        <f t="shared" si="12"/>
        <v>0</v>
      </c>
      <c r="E123" s="171"/>
      <c r="F123" s="171"/>
      <c r="G123" s="105" t="str">
        <f t="shared" si="9"/>
        <v/>
      </c>
      <c r="H123" s="11" t="e">
        <f>IF(F123&lt;&gt;"OUI",IF(ISNA(VLOOKUP(TEXT($I123,0),LICENCIES!$A:$I,2,FALSE)),VLOOKUP(VALUE($I123),LICENCIES!$A:$I,2,FALSE),VLOOKUP(TEXT($I123,0),LICENCIES!$A:$I,2,FALSE))," ")</f>
        <v>#N/A</v>
      </c>
      <c r="I123" s="240"/>
      <c r="J123" s="11" t="str">
        <f>IF(AND($F123&lt;&gt;"OUI",I123&lt;&gt;""),IF(ISNA(VLOOKUP(TEXT($I123,0),LICENCIES!$A:$I,3,FALSE)),VLOOKUP(VALUE($I123),LICENCIES!$A:$I,3,FALSE),VLOOKUP(TEXT($I123,0),LICENCIES!$A:$I,3,FALSE))," ")</f>
        <v xml:space="preserve"> </v>
      </c>
      <c r="K123" s="11" t="str">
        <f>IF(AND($F123&lt;&gt;"OUI",I123&lt;&gt;""),IF(ISNA(VLOOKUP(TEXT($I123,0),LICENCIES!$A:$I,4,FALSE)),VLOOKUP(VALUE($I123),LICENCIES!$A:$I,4,FALSE),VLOOKUP(TEXT($I123,0),LICENCIES!$A:$I,4,FALSE))," ")</f>
        <v xml:space="preserve"> </v>
      </c>
      <c r="L123" s="11" t="str">
        <f>IF(AND($F123&lt;&gt;"OUI",I123&lt;&gt;""),IF(ISNA(VLOOKUP(TEXT($I123,0),LICENCIES!$A:$I,5,FALSE)),VLOOKUP(VALUE($I123),LICENCIES!$A:$I,5,FALSE),VLOOKUP(TEXT($I123,0),LICENCIES!$A:$I,5,FALSE))," ")</f>
        <v xml:space="preserve"> </v>
      </c>
      <c r="M123" s="11" t="str">
        <f>IF(AND($F123&lt;&gt;"OUI",I123&lt;&gt;""),IF(ISNA(VLOOKUP(TEXT($I123,0),LICENCIES!$A:$I,6,FALSE)),VLOOKUP(VALUE($I123),LICENCIES!$A:$I,6,FALSE),VLOOKUP(TEXT($I123,0),LICENCIES!$A:$I,6,FALSE))," ")</f>
        <v xml:space="preserve"> </v>
      </c>
      <c r="N123" s="11" t="str">
        <f>IF(AND($F123&lt;&gt;"OUI",I123&lt;&gt;""),IF(ISNA(VLOOKUP(TEXT($I123,0),LICENCIES!$A:$I,7,FALSE)),VLOOKUP(VALUE($I123),LICENCIES!$A:$I,7,FALSE),VLOOKUP(TEXT($I123,0),LICENCIES!$A:$I,7,FALSE))," ")</f>
        <v xml:space="preserve"> </v>
      </c>
      <c r="O123" s="11" t="str">
        <f>IF(AND($F123&lt;&gt;"OUI",I123&lt;&gt;""),IF(ISNA(VLOOKUP(TEXT($I123,0),LICENCIES!$A:$I,8,FALSE)),VLOOKUP(VALUE($I123),LICENCIES!$A:$I,8,FALSE),VLOOKUP(TEXT($I123,0),LICENCIES!$A:$I,8,FALSE))," ")</f>
        <v xml:space="preserve"> </v>
      </c>
      <c r="P123" s="11" t="str">
        <f>IF(AND($F123&lt;&gt;"OUI",I123&lt;&gt;""),IF(ISNA(VLOOKUP(TEXT($I123,0),LICENCIES!$A:$I,9,FALSE)),VLOOKUP(VALUE($I123),LICENCIES!$A:$I,9,FALSE),VLOOKUP(TEXT($I123,0),LICENCIES!$A:$I,9,FALSE))," ")</f>
        <v xml:space="preserve"> </v>
      </c>
      <c r="Q123" s="6">
        <f t="shared" si="10"/>
        <v>0</v>
      </c>
    </row>
    <row r="124" spans="1:17" ht="19.350000000000001" hidden="1" customHeight="1" x14ac:dyDescent="0.2">
      <c r="A124" s="171"/>
      <c r="B124" s="171">
        <f t="shared" si="11"/>
        <v>0</v>
      </c>
      <c r="C124" s="171">
        <f>COUNTIF($A$7:A124,A124)</f>
        <v>0</v>
      </c>
      <c r="D124" s="171">
        <f t="shared" si="12"/>
        <v>0</v>
      </c>
      <c r="E124" s="171"/>
      <c r="F124" s="171"/>
      <c r="G124" s="105" t="str">
        <f t="shared" si="9"/>
        <v/>
      </c>
      <c r="H124" s="11" t="e">
        <f>IF(F124&lt;&gt;"OUI",IF(ISNA(VLOOKUP(TEXT($I124,0),LICENCIES!$A:$I,2,FALSE)),VLOOKUP(VALUE($I124),LICENCIES!$A:$I,2,FALSE),VLOOKUP(TEXT($I124,0),LICENCIES!$A:$I,2,FALSE))," ")</f>
        <v>#N/A</v>
      </c>
      <c r="I124" s="240"/>
      <c r="J124" s="11" t="str">
        <f>IF(AND($F124&lt;&gt;"OUI",I124&lt;&gt;""),IF(ISNA(VLOOKUP(TEXT($I124,0),LICENCIES!$A:$I,3,FALSE)),VLOOKUP(VALUE($I124),LICENCIES!$A:$I,3,FALSE),VLOOKUP(TEXT($I124,0),LICENCIES!$A:$I,3,FALSE))," ")</f>
        <v xml:space="preserve"> </v>
      </c>
      <c r="K124" s="11" t="str">
        <f>IF(AND($F124&lt;&gt;"OUI",I124&lt;&gt;""),IF(ISNA(VLOOKUP(TEXT($I124,0),LICENCIES!$A:$I,4,FALSE)),VLOOKUP(VALUE($I124),LICENCIES!$A:$I,4,FALSE),VLOOKUP(TEXT($I124,0),LICENCIES!$A:$I,4,FALSE))," ")</f>
        <v xml:space="preserve"> </v>
      </c>
      <c r="L124" s="11" t="str">
        <f>IF(AND($F124&lt;&gt;"OUI",I124&lt;&gt;""),IF(ISNA(VLOOKUP(TEXT($I124,0),LICENCIES!$A:$I,5,FALSE)),VLOOKUP(VALUE($I124),LICENCIES!$A:$I,5,FALSE),VLOOKUP(TEXT($I124,0),LICENCIES!$A:$I,5,FALSE))," ")</f>
        <v xml:space="preserve"> </v>
      </c>
      <c r="M124" s="11" t="str">
        <f>IF(AND($F124&lt;&gt;"OUI",I124&lt;&gt;""),IF(ISNA(VLOOKUP(TEXT($I124,0),LICENCIES!$A:$I,6,FALSE)),VLOOKUP(VALUE($I124),LICENCIES!$A:$I,6,FALSE),VLOOKUP(TEXT($I124,0),LICENCIES!$A:$I,6,FALSE))," ")</f>
        <v xml:space="preserve"> </v>
      </c>
      <c r="N124" s="11" t="str">
        <f>IF(AND($F124&lt;&gt;"OUI",I124&lt;&gt;""),IF(ISNA(VLOOKUP(TEXT($I124,0),LICENCIES!$A:$I,7,FALSE)),VLOOKUP(VALUE($I124),LICENCIES!$A:$I,7,FALSE),VLOOKUP(TEXT($I124,0),LICENCIES!$A:$I,7,FALSE))," ")</f>
        <v xml:space="preserve"> </v>
      </c>
      <c r="O124" s="11" t="str">
        <f>IF(AND($F124&lt;&gt;"OUI",I124&lt;&gt;""),IF(ISNA(VLOOKUP(TEXT($I124,0),LICENCIES!$A:$I,8,FALSE)),VLOOKUP(VALUE($I124),LICENCIES!$A:$I,8,FALSE),VLOOKUP(TEXT($I124,0),LICENCIES!$A:$I,8,FALSE))," ")</f>
        <v xml:space="preserve"> </v>
      </c>
      <c r="P124" s="11" t="str">
        <f>IF(AND($F124&lt;&gt;"OUI",I124&lt;&gt;""),IF(ISNA(VLOOKUP(TEXT($I124,0),LICENCIES!$A:$I,9,FALSE)),VLOOKUP(VALUE($I124),LICENCIES!$A:$I,9,FALSE),VLOOKUP(TEXT($I124,0),LICENCIES!$A:$I,9,FALSE))," ")</f>
        <v xml:space="preserve"> </v>
      </c>
      <c r="Q124" s="6">
        <f t="shared" si="10"/>
        <v>0</v>
      </c>
    </row>
    <row r="125" spans="1:17" ht="19.350000000000001" hidden="1" customHeight="1" x14ac:dyDescent="0.2">
      <c r="A125" s="171"/>
      <c r="B125" s="171">
        <f t="shared" si="11"/>
        <v>0</v>
      </c>
      <c r="C125" s="171">
        <f>COUNTIF($A$7:A125,A125)</f>
        <v>0</v>
      </c>
      <c r="D125" s="171">
        <f t="shared" si="12"/>
        <v>0</v>
      </c>
      <c r="E125" s="171"/>
      <c r="F125" s="171"/>
      <c r="G125" s="105" t="str">
        <f t="shared" si="9"/>
        <v/>
      </c>
      <c r="H125" s="11" t="e">
        <f>IF(F125&lt;&gt;"OUI",IF(ISNA(VLOOKUP(TEXT($I125,0),LICENCIES!$A:$I,2,FALSE)),VLOOKUP(VALUE($I125),LICENCIES!$A:$I,2,FALSE),VLOOKUP(TEXT($I125,0),LICENCIES!$A:$I,2,FALSE))," ")</f>
        <v>#N/A</v>
      </c>
      <c r="I125" s="240"/>
      <c r="J125" s="11" t="str">
        <f>IF(AND($F125&lt;&gt;"OUI",I125&lt;&gt;""),IF(ISNA(VLOOKUP(TEXT($I125,0),LICENCIES!$A:$I,3,FALSE)),VLOOKUP(VALUE($I125),LICENCIES!$A:$I,3,FALSE),VLOOKUP(TEXT($I125,0),LICENCIES!$A:$I,3,FALSE))," ")</f>
        <v xml:space="preserve"> </v>
      </c>
      <c r="K125" s="11" t="str">
        <f>IF(AND($F125&lt;&gt;"OUI",I125&lt;&gt;""),IF(ISNA(VLOOKUP(TEXT($I125,0),LICENCIES!$A:$I,4,FALSE)),VLOOKUP(VALUE($I125),LICENCIES!$A:$I,4,FALSE),VLOOKUP(TEXT($I125,0),LICENCIES!$A:$I,4,FALSE))," ")</f>
        <v xml:space="preserve"> </v>
      </c>
      <c r="L125" s="11" t="str">
        <f>IF(AND($F125&lt;&gt;"OUI",I125&lt;&gt;""),IF(ISNA(VLOOKUP(TEXT($I125,0),LICENCIES!$A:$I,5,FALSE)),VLOOKUP(VALUE($I125),LICENCIES!$A:$I,5,FALSE),VLOOKUP(TEXT($I125,0),LICENCIES!$A:$I,5,FALSE))," ")</f>
        <v xml:space="preserve"> </v>
      </c>
      <c r="M125" s="11" t="str">
        <f>IF(AND($F125&lt;&gt;"OUI",I125&lt;&gt;""),IF(ISNA(VLOOKUP(TEXT($I125,0),LICENCIES!$A:$I,6,FALSE)),VLOOKUP(VALUE($I125),LICENCIES!$A:$I,6,FALSE),VLOOKUP(TEXT($I125,0),LICENCIES!$A:$I,6,FALSE))," ")</f>
        <v xml:space="preserve"> </v>
      </c>
      <c r="N125" s="11" t="str">
        <f>IF(AND($F125&lt;&gt;"OUI",I125&lt;&gt;""),IF(ISNA(VLOOKUP(TEXT($I125,0),LICENCIES!$A:$I,7,FALSE)),VLOOKUP(VALUE($I125),LICENCIES!$A:$I,7,FALSE),VLOOKUP(TEXT($I125,0),LICENCIES!$A:$I,7,FALSE))," ")</f>
        <v xml:space="preserve"> </v>
      </c>
      <c r="O125" s="11" t="str">
        <f>IF(AND($F125&lt;&gt;"OUI",I125&lt;&gt;""),IF(ISNA(VLOOKUP(TEXT($I125,0),LICENCIES!$A:$I,8,FALSE)),VLOOKUP(VALUE($I125),LICENCIES!$A:$I,8,FALSE),VLOOKUP(TEXT($I125,0),LICENCIES!$A:$I,8,FALSE))," ")</f>
        <v xml:space="preserve"> </v>
      </c>
      <c r="P125" s="11" t="str">
        <f>IF(AND($F125&lt;&gt;"OUI",I125&lt;&gt;""),IF(ISNA(VLOOKUP(TEXT($I125,0),LICENCIES!$A:$I,9,FALSE)),VLOOKUP(VALUE($I125),LICENCIES!$A:$I,9,FALSE),VLOOKUP(TEXT($I125,0),LICENCIES!$A:$I,9,FALSE))," ")</f>
        <v xml:space="preserve"> </v>
      </c>
      <c r="Q125" s="6">
        <f t="shared" si="10"/>
        <v>0</v>
      </c>
    </row>
    <row r="126" spans="1:17" ht="19.350000000000001" hidden="1" customHeight="1" x14ac:dyDescent="0.2">
      <c r="A126" s="171"/>
      <c r="B126" s="171">
        <f t="shared" si="11"/>
        <v>0</v>
      </c>
      <c r="C126" s="171">
        <f>COUNTIF($A$7:A126,A126)</f>
        <v>0</v>
      </c>
      <c r="D126" s="171">
        <f t="shared" si="12"/>
        <v>0</v>
      </c>
      <c r="E126" s="171"/>
      <c r="F126" s="171"/>
      <c r="G126" s="105" t="str">
        <f t="shared" si="9"/>
        <v/>
      </c>
      <c r="H126" s="11" t="e">
        <f>IF(F126&lt;&gt;"OUI",IF(ISNA(VLOOKUP(TEXT($I126,0),LICENCIES!$A:$I,2,FALSE)),VLOOKUP(VALUE($I126),LICENCIES!$A:$I,2,FALSE),VLOOKUP(TEXT($I126,0),LICENCIES!$A:$I,2,FALSE))," ")</f>
        <v>#N/A</v>
      </c>
      <c r="I126" s="240"/>
      <c r="J126" s="11" t="str">
        <f>IF(AND($F126&lt;&gt;"OUI",I126&lt;&gt;""),IF(ISNA(VLOOKUP(TEXT($I126,0),LICENCIES!$A:$I,3,FALSE)),VLOOKUP(VALUE($I126),LICENCIES!$A:$I,3,FALSE),VLOOKUP(TEXT($I126,0),LICENCIES!$A:$I,3,FALSE))," ")</f>
        <v xml:space="preserve"> </v>
      </c>
      <c r="K126" s="11" t="str">
        <f>IF(AND($F126&lt;&gt;"OUI",I126&lt;&gt;""),IF(ISNA(VLOOKUP(TEXT($I126,0),LICENCIES!$A:$I,4,FALSE)),VLOOKUP(VALUE($I126),LICENCIES!$A:$I,4,FALSE),VLOOKUP(TEXT($I126,0),LICENCIES!$A:$I,4,FALSE))," ")</f>
        <v xml:space="preserve"> </v>
      </c>
      <c r="L126" s="11" t="str">
        <f>IF(AND($F126&lt;&gt;"OUI",I126&lt;&gt;""),IF(ISNA(VLOOKUP(TEXT($I126,0),LICENCIES!$A:$I,5,FALSE)),VLOOKUP(VALUE($I126),LICENCIES!$A:$I,5,FALSE),VLOOKUP(TEXT($I126,0),LICENCIES!$A:$I,5,FALSE))," ")</f>
        <v xml:space="preserve"> </v>
      </c>
      <c r="M126" s="11" t="str">
        <f>IF(AND($F126&lt;&gt;"OUI",I126&lt;&gt;""),IF(ISNA(VLOOKUP(TEXT($I126,0),LICENCIES!$A:$I,6,FALSE)),VLOOKUP(VALUE($I126),LICENCIES!$A:$I,6,FALSE),VLOOKUP(TEXT($I126,0),LICENCIES!$A:$I,6,FALSE))," ")</f>
        <v xml:space="preserve"> </v>
      </c>
      <c r="N126" s="11" t="str">
        <f>IF(AND($F126&lt;&gt;"OUI",I126&lt;&gt;""),IF(ISNA(VLOOKUP(TEXT($I126,0),LICENCIES!$A:$I,7,FALSE)),VLOOKUP(VALUE($I126),LICENCIES!$A:$I,7,FALSE),VLOOKUP(TEXT($I126,0),LICENCIES!$A:$I,7,FALSE))," ")</f>
        <v xml:space="preserve"> </v>
      </c>
      <c r="O126" s="11" t="str">
        <f>IF(AND($F126&lt;&gt;"OUI",I126&lt;&gt;""),IF(ISNA(VLOOKUP(TEXT($I126,0),LICENCIES!$A:$I,8,FALSE)),VLOOKUP(VALUE($I126),LICENCIES!$A:$I,8,FALSE),VLOOKUP(TEXT($I126,0),LICENCIES!$A:$I,8,FALSE))," ")</f>
        <v xml:space="preserve"> </v>
      </c>
      <c r="P126" s="11" t="str">
        <f>IF(AND($F126&lt;&gt;"OUI",I126&lt;&gt;""),IF(ISNA(VLOOKUP(TEXT($I126,0),LICENCIES!$A:$I,9,FALSE)),VLOOKUP(VALUE($I126),LICENCIES!$A:$I,9,FALSE),VLOOKUP(TEXT($I126,0),LICENCIES!$A:$I,9,FALSE))," ")</f>
        <v xml:space="preserve"> </v>
      </c>
      <c r="Q126" s="6">
        <f t="shared" si="10"/>
        <v>0</v>
      </c>
    </row>
    <row r="127" spans="1:17" ht="19.350000000000001" hidden="1" customHeight="1" x14ac:dyDescent="0.2">
      <c r="A127" s="171"/>
      <c r="B127" s="171">
        <f t="shared" si="11"/>
        <v>0</v>
      </c>
      <c r="C127" s="171">
        <f>COUNTIF($A$7:A127,A127)</f>
        <v>0</v>
      </c>
      <c r="D127" s="171">
        <f t="shared" si="12"/>
        <v>0</v>
      </c>
      <c r="E127" s="171"/>
      <c r="F127" s="171"/>
      <c r="G127" s="105" t="str">
        <f t="shared" si="9"/>
        <v/>
      </c>
      <c r="H127" s="11" t="e">
        <f>IF(F127&lt;&gt;"OUI",IF(ISNA(VLOOKUP(TEXT($I127,0),LICENCIES!$A:$I,2,FALSE)),VLOOKUP(VALUE($I127),LICENCIES!$A:$I,2,FALSE),VLOOKUP(TEXT($I127,0),LICENCIES!$A:$I,2,FALSE))," ")</f>
        <v>#N/A</v>
      </c>
      <c r="I127" s="240"/>
      <c r="J127" s="11" t="str">
        <f>IF(AND($F127&lt;&gt;"OUI",I127&lt;&gt;""),IF(ISNA(VLOOKUP(TEXT($I127,0),LICENCIES!$A:$I,3,FALSE)),VLOOKUP(VALUE($I127),LICENCIES!$A:$I,3,FALSE),VLOOKUP(TEXT($I127,0),LICENCIES!$A:$I,3,FALSE))," ")</f>
        <v xml:space="preserve"> </v>
      </c>
      <c r="K127" s="11" t="str">
        <f>IF(AND($F127&lt;&gt;"OUI",I127&lt;&gt;""),IF(ISNA(VLOOKUP(TEXT($I127,0),LICENCIES!$A:$I,4,FALSE)),VLOOKUP(VALUE($I127),LICENCIES!$A:$I,4,FALSE),VLOOKUP(TEXT($I127,0),LICENCIES!$A:$I,4,FALSE))," ")</f>
        <v xml:space="preserve"> </v>
      </c>
      <c r="L127" s="11" t="str">
        <f>IF(AND($F127&lt;&gt;"OUI",I127&lt;&gt;""),IF(ISNA(VLOOKUP(TEXT($I127,0),LICENCIES!$A:$I,5,FALSE)),VLOOKUP(VALUE($I127),LICENCIES!$A:$I,5,FALSE),VLOOKUP(TEXT($I127,0),LICENCIES!$A:$I,5,FALSE))," ")</f>
        <v xml:space="preserve"> </v>
      </c>
      <c r="M127" s="11" t="str">
        <f>IF(AND($F127&lt;&gt;"OUI",I127&lt;&gt;""),IF(ISNA(VLOOKUP(TEXT($I127,0),LICENCIES!$A:$I,6,FALSE)),VLOOKUP(VALUE($I127),LICENCIES!$A:$I,6,FALSE),VLOOKUP(TEXT($I127,0),LICENCIES!$A:$I,6,FALSE))," ")</f>
        <v xml:space="preserve"> </v>
      </c>
      <c r="N127" s="11" t="str">
        <f>IF(AND($F127&lt;&gt;"OUI",I127&lt;&gt;""),IF(ISNA(VLOOKUP(TEXT($I127,0),LICENCIES!$A:$I,7,FALSE)),VLOOKUP(VALUE($I127),LICENCIES!$A:$I,7,FALSE),VLOOKUP(TEXT($I127,0),LICENCIES!$A:$I,7,FALSE))," ")</f>
        <v xml:space="preserve"> </v>
      </c>
      <c r="O127" s="11" t="str">
        <f>IF(AND($F127&lt;&gt;"OUI",I127&lt;&gt;""),IF(ISNA(VLOOKUP(TEXT($I127,0),LICENCIES!$A:$I,8,FALSE)),VLOOKUP(VALUE($I127),LICENCIES!$A:$I,8,FALSE),VLOOKUP(TEXT($I127,0),LICENCIES!$A:$I,8,FALSE))," ")</f>
        <v xml:space="preserve"> </v>
      </c>
      <c r="P127" s="11" t="str">
        <f>IF(AND($F127&lt;&gt;"OUI",I127&lt;&gt;""),IF(ISNA(VLOOKUP(TEXT($I127,0),LICENCIES!$A:$I,9,FALSE)),VLOOKUP(VALUE($I127),LICENCIES!$A:$I,9,FALSE),VLOOKUP(TEXT($I127,0),LICENCIES!$A:$I,9,FALSE))," ")</f>
        <v xml:space="preserve"> </v>
      </c>
      <c r="Q127" s="6">
        <f t="shared" si="10"/>
        <v>0</v>
      </c>
    </row>
    <row r="128" spans="1:17" ht="19.350000000000001" hidden="1" customHeight="1" x14ac:dyDescent="0.2">
      <c r="A128" s="171"/>
      <c r="B128" s="171">
        <f t="shared" si="11"/>
        <v>0</v>
      </c>
      <c r="C128" s="171">
        <f>COUNTIF($A$7:A128,A128)</f>
        <v>0</v>
      </c>
      <c r="D128" s="171">
        <f t="shared" si="12"/>
        <v>0</v>
      </c>
      <c r="E128" s="171"/>
      <c r="F128" s="171"/>
      <c r="G128" s="105" t="str">
        <f t="shared" si="9"/>
        <v/>
      </c>
      <c r="H128" s="11" t="e">
        <f>IF(F128&lt;&gt;"OUI",IF(ISNA(VLOOKUP(TEXT($I128,0),LICENCIES!$A:$I,2,FALSE)),VLOOKUP(VALUE($I128),LICENCIES!$A:$I,2,FALSE),VLOOKUP(TEXT($I128,0),LICENCIES!$A:$I,2,FALSE))," ")</f>
        <v>#N/A</v>
      </c>
      <c r="I128" s="240"/>
      <c r="J128" s="11" t="str">
        <f>IF(AND($F128&lt;&gt;"OUI",I128&lt;&gt;""),IF(ISNA(VLOOKUP(TEXT($I128,0),LICENCIES!$A:$I,3,FALSE)),VLOOKUP(VALUE($I128),LICENCIES!$A:$I,3,FALSE),VLOOKUP(TEXT($I128,0),LICENCIES!$A:$I,3,FALSE))," ")</f>
        <v xml:space="preserve"> </v>
      </c>
      <c r="K128" s="11" t="str">
        <f>IF(AND($F128&lt;&gt;"OUI",I128&lt;&gt;""),IF(ISNA(VLOOKUP(TEXT($I128,0),LICENCIES!$A:$I,4,FALSE)),VLOOKUP(VALUE($I128),LICENCIES!$A:$I,4,FALSE),VLOOKUP(TEXT($I128,0),LICENCIES!$A:$I,4,FALSE))," ")</f>
        <v xml:space="preserve"> </v>
      </c>
      <c r="L128" s="11" t="str">
        <f>IF(AND($F128&lt;&gt;"OUI",I128&lt;&gt;""),IF(ISNA(VLOOKUP(TEXT($I128,0),LICENCIES!$A:$I,5,FALSE)),VLOOKUP(VALUE($I128),LICENCIES!$A:$I,5,FALSE),VLOOKUP(TEXT($I128,0),LICENCIES!$A:$I,5,FALSE))," ")</f>
        <v xml:space="preserve"> </v>
      </c>
      <c r="M128" s="11" t="str">
        <f>IF(AND($F128&lt;&gt;"OUI",I128&lt;&gt;""),IF(ISNA(VLOOKUP(TEXT($I128,0),LICENCIES!$A:$I,6,FALSE)),VLOOKUP(VALUE($I128),LICENCIES!$A:$I,6,FALSE),VLOOKUP(TEXT($I128,0),LICENCIES!$A:$I,6,FALSE))," ")</f>
        <v xml:space="preserve"> </v>
      </c>
      <c r="N128" s="11" t="str">
        <f>IF(AND($F128&lt;&gt;"OUI",I128&lt;&gt;""),IF(ISNA(VLOOKUP(TEXT($I128,0),LICENCIES!$A:$I,7,FALSE)),VLOOKUP(VALUE($I128),LICENCIES!$A:$I,7,FALSE),VLOOKUP(TEXT($I128,0),LICENCIES!$A:$I,7,FALSE))," ")</f>
        <v xml:space="preserve"> </v>
      </c>
      <c r="O128" s="11" t="str">
        <f>IF(AND($F128&lt;&gt;"OUI",I128&lt;&gt;""),IF(ISNA(VLOOKUP(TEXT($I128,0),LICENCIES!$A:$I,8,FALSE)),VLOOKUP(VALUE($I128),LICENCIES!$A:$I,8,FALSE),VLOOKUP(TEXT($I128,0),LICENCIES!$A:$I,8,FALSE))," ")</f>
        <v xml:space="preserve"> </v>
      </c>
      <c r="P128" s="11" t="str">
        <f>IF(AND($F128&lt;&gt;"OUI",I128&lt;&gt;""),IF(ISNA(VLOOKUP(TEXT($I128,0),LICENCIES!$A:$I,9,FALSE)),VLOOKUP(VALUE($I128),LICENCIES!$A:$I,9,FALSE),VLOOKUP(TEXT($I128,0),LICENCIES!$A:$I,9,FALSE))," ")</f>
        <v xml:space="preserve"> </v>
      </c>
      <c r="Q128" s="6">
        <f t="shared" si="10"/>
        <v>0</v>
      </c>
    </row>
    <row r="129" spans="1:17" ht="19.350000000000001" hidden="1" customHeight="1" x14ac:dyDescent="0.2">
      <c r="A129" s="171"/>
      <c r="B129" s="171">
        <f t="shared" si="11"/>
        <v>0</v>
      </c>
      <c r="C129" s="171">
        <f>COUNTIF($A$7:A129,A129)</f>
        <v>0</v>
      </c>
      <c r="D129" s="171">
        <f t="shared" si="12"/>
        <v>0</v>
      </c>
      <c r="E129" s="171"/>
      <c r="F129" s="171"/>
      <c r="G129" s="105" t="str">
        <f t="shared" si="9"/>
        <v/>
      </c>
      <c r="H129" s="11" t="e">
        <f>IF(F129&lt;&gt;"OUI",IF(ISNA(VLOOKUP(TEXT($I129,0),LICENCIES!$A:$I,2,FALSE)),VLOOKUP(VALUE($I129),LICENCIES!$A:$I,2,FALSE),VLOOKUP(TEXT($I129,0),LICENCIES!$A:$I,2,FALSE))," ")</f>
        <v>#N/A</v>
      </c>
      <c r="I129" s="240"/>
      <c r="J129" s="11" t="str">
        <f>IF(AND($F129&lt;&gt;"OUI",I129&lt;&gt;""),IF(ISNA(VLOOKUP(TEXT($I129,0),LICENCIES!$A:$I,3,FALSE)),VLOOKUP(VALUE($I129),LICENCIES!$A:$I,3,FALSE),VLOOKUP(TEXT($I129,0),LICENCIES!$A:$I,3,FALSE))," ")</f>
        <v xml:space="preserve"> </v>
      </c>
      <c r="K129" s="11" t="str">
        <f>IF(AND($F129&lt;&gt;"OUI",I129&lt;&gt;""),IF(ISNA(VLOOKUP(TEXT($I129,0),LICENCIES!$A:$I,4,FALSE)),VLOOKUP(VALUE($I129),LICENCIES!$A:$I,4,FALSE),VLOOKUP(TEXT($I129,0),LICENCIES!$A:$I,4,FALSE))," ")</f>
        <v xml:space="preserve"> </v>
      </c>
      <c r="L129" s="11" t="str">
        <f>IF(AND($F129&lt;&gt;"OUI",I129&lt;&gt;""),IF(ISNA(VLOOKUP(TEXT($I129,0),LICENCIES!$A:$I,5,FALSE)),VLOOKUP(VALUE($I129),LICENCIES!$A:$I,5,FALSE),VLOOKUP(TEXT($I129,0),LICENCIES!$A:$I,5,FALSE))," ")</f>
        <v xml:space="preserve"> </v>
      </c>
      <c r="M129" s="11" t="str">
        <f>IF(AND($F129&lt;&gt;"OUI",I129&lt;&gt;""),IF(ISNA(VLOOKUP(TEXT($I129,0),LICENCIES!$A:$I,6,FALSE)),VLOOKUP(VALUE($I129),LICENCIES!$A:$I,6,FALSE),VLOOKUP(TEXT($I129,0),LICENCIES!$A:$I,6,FALSE))," ")</f>
        <v xml:space="preserve"> </v>
      </c>
      <c r="N129" s="11" t="str">
        <f>IF(AND($F129&lt;&gt;"OUI",I129&lt;&gt;""),IF(ISNA(VLOOKUP(TEXT($I129,0),LICENCIES!$A:$I,7,FALSE)),VLOOKUP(VALUE($I129),LICENCIES!$A:$I,7,FALSE),VLOOKUP(TEXT($I129,0),LICENCIES!$A:$I,7,FALSE))," ")</f>
        <v xml:space="preserve"> </v>
      </c>
      <c r="O129" s="11" t="str">
        <f>IF(AND($F129&lt;&gt;"OUI",I129&lt;&gt;""),IF(ISNA(VLOOKUP(TEXT($I129,0),LICENCIES!$A:$I,8,FALSE)),VLOOKUP(VALUE($I129),LICENCIES!$A:$I,8,FALSE),VLOOKUP(TEXT($I129,0),LICENCIES!$A:$I,8,FALSE))," ")</f>
        <v xml:space="preserve"> </v>
      </c>
      <c r="P129" s="11" t="str">
        <f>IF(AND($F129&lt;&gt;"OUI",I129&lt;&gt;""),IF(ISNA(VLOOKUP(TEXT($I129,0),LICENCIES!$A:$I,9,FALSE)),VLOOKUP(VALUE($I129),LICENCIES!$A:$I,9,FALSE),VLOOKUP(TEXT($I129,0),LICENCIES!$A:$I,9,FALSE))," ")</f>
        <v xml:space="preserve"> </v>
      </c>
      <c r="Q129" s="6">
        <f t="shared" si="10"/>
        <v>0</v>
      </c>
    </row>
    <row r="130" spans="1:17" ht="19.350000000000001" hidden="1" customHeight="1" x14ac:dyDescent="0.2">
      <c r="A130" s="171"/>
      <c r="B130" s="171">
        <f t="shared" si="11"/>
        <v>0</v>
      </c>
      <c r="C130" s="171">
        <f>COUNTIF($A$7:A130,A130)</f>
        <v>0</v>
      </c>
      <c r="D130" s="171">
        <f t="shared" si="12"/>
        <v>0</v>
      </c>
      <c r="E130" s="171"/>
      <c r="F130" s="171"/>
      <c r="G130" s="105" t="str">
        <f t="shared" si="9"/>
        <v/>
      </c>
      <c r="H130" s="11" t="e">
        <f>IF(F130&lt;&gt;"OUI",IF(ISNA(VLOOKUP(TEXT($I130,0),LICENCIES!$A:$I,2,FALSE)),VLOOKUP(VALUE($I130),LICENCIES!$A:$I,2,FALSE),VLOOKUP(TEXT($I130,0),LICENCIES!$A:$I,2,FALSE))," ")</f>
        <v>#N/A</v>
      </c>
      <c r="I130" s="240"/>
      <c r="J130" s="11" t="str">
        <f>IF(AND($F130&lt;&gt;"OUI",I130&lt;&gt;""),IF(ISNA(VLOOKUP(TEXT($I130,0),LICENCIES!$A:$I,3,FALSE)),VLOOKUP(VALUE($I130),LICENCIES!$A:$I,3,FALSE),VLOOKUP(TEXT($I130,0),LICENCIES!$A:$I,3,FALSE))," ")</f>
        <v xml:space="preserve"> </v>
      </c>
      <c r="K130" s="11" t="str">
        <f>IF(AND($F130&lt;&gt;"OUI",I130&lt;&gt;""),IF(ISNA(VLOOKUP(TEXT($I130,0),LICENCIES!$A:$I,4,FALSE)),VLOOKUP(VALUE($I130),LICENCIES!$A:$I,4,FALSE),VLOOKUP(TEXT($I130,0),LICENCIES!$A:$I,4,FALSE))," ")</f>
        <v xml:space="preserve"> </v>
      </c>
      <c r="L130" s="11" t="str">
        <f>IF(AND($F130&lt;&gt;"OUI",I130&lt;&gt;""),IF(ISNA(VLOOKUP(TEXT($I130,0),LICENCIES!$A:$I,5,FALSE)),VLOOKUP(VALUE($I130),LICENCIES!$A:$I,5,FALSE),VLOOKUP(TEXT($I130,0),LICENCIES!$A:$I,5,FALSE))," ")</f>
        <v xml:space="preserve"> </v>
      </c>
      <c r="M130" s="11" t="str">
        <f>IF(AND($F130&lt;&gt;"OUI",I130&lt;&gt;""),IF(ISNA(VLOOKUP(TEXT($I130,0),LICENCIES!$A:$I,6,FALSE)),VLOOKUP(VALUE($I130),LICENCIES!$A:$I,6,FALSE),VLOOKUP(TEXT($I130,0),LICENCIES!$A:$I,6,FALSE))," ")</f>
        <v xml:space="preserve"> </v>
      </c>
      <c r="N130" s="11" t="str">
        <f>IF(AND($F130&lt;&gt;"OUI",I130&lt;&gt;""),IF(ISNA(VLOOKUP(TEXT($I130,0),LICENCIES!$A:$I,7,FALSE)),VLOOKUP(VALUE($I130),LICENCIES!$A:$I,7,FALSE),VLOOKUP(TEXT($I130,0),LICENCIES!$A:$I,7,FALSE))," ")</f>
        <v xml:space="preserve"> </v>
      </c>
      <c r="O130" s="11" t="str">
        <f>IF(AND($F130&lt;&gt;"OUI",I130&lt;&gt;""),IF(ISNA(VLOOKUP(TEXT($I130,0),LICENCIES!$A:$I,8,FALSE)),VLOOKUP(VALUE($I130),LICENCIES!$A:$I,8,FALSE),VLOOKUP(TEXT($I130,0),LICENCIES!$A:$I,8,FALSE))," ")</f>
        <v xml:space="preserve"> </v>
      </c>
      <c r="P130" s="11" t="str">
        <f>IF(AND($F130&lt;&gt;"OUI",I130&lt;&gt;""),IF(ISNA(VLOOKUP(TEXT($I130,0),LICENCIES!$A:$I,9,FALSE)),VLOOKUP(VALUE($I130),LICENCIES!$A:$I,9,FALSE),VLOOKUP(TEXT($I130,0),LICENCIES!$A:$I,9,FALSE))," ")</f>
        <v xml:space="preserve"> </v>
      </c>
      <c r="Q130" s="6">
        <f t="shared" si="10"/>
        <v>0</v>
      </c>
    </row>
    <row r="131" spans="1:17" ht="19.350000000000001" hidden="1" customHeight="1" x14ac:dyDescent="0.2">
      <c r="A131" s="171"/>
      <c r="B131" s="171">
        <f t="shared" si="11"/>
        <v>0</v>
      </c>
      <c r="C131" s="171">
        <f>COUNTIF($A$7:A131,A131)</f>
        <v>0</v>
      </c>
      <c r="D131" s="171">
        <f t="shared" si="12"/>
        <v>0</v>
      </c>
      <c r="E131" s="171"/>
      <c r="F131" s="171"/>
      <c r="G131" s="105" t="str">
        <f t="shared" si="9"/>
        <v/>
      </c>
      <c r="H131" s="11" t="e">
        <f>IF(F131&lt;&gt;"OUI",IF(ISNA(VLOOKUP(TEXT($I131,0),LICENCIES!$A:$I,2,FALSE)),VLOOKUP(VALUE($I131),LICENCIES!$A:$I,2,FALSE),VLOOKUP(TEXT($I131,0),LICENCIES!$A:$I,2,FALSE))," ")</f>
        <v>#N/A</v>
      </c>
      <c r="I131" s="240"/>
      <c r="J131" s="11" t="str">
        <f>IF(AND($F131&lt;&gt;"OUI",I131&lt;&gt;""),IF(ISNA(VLOOKUP(TEXT($I131,0),LICENCIES!$A:$I,3,FALSE)),VLOOKUP(VALUE($I131),LICENCIES!$A:$I,3,FALSE),VLOOKUP(TEXT($I131,0),LICENCIES!$A:$I,3,FALSE))," ")</f>
        <v xml:space="preserve"> </v>
      </c>
      <c r="K131" s="11" t="str">
        <f>IF(AND($F131&lt;&gt;"OUI",I131&lt;&gt;""),IF(ISNA(VLOOKUP(TEXT($I131,0),LICENCIES!$A:$I,4,FALSE)),VLOOKUP(VALUE($I131),LICENCIES!$A:$I,4,FALSE),VLOOKUP(TEXT($I131,0),LICENCIES!$A:$I,4,FALSE))," ")</f>
        <v xml:space="preserve"> </v>
      </c>
      <c r="L131" s="11" t="str">
        <f>IF(AND($F131&lt;&gt;"OUI",I131&lt;&gt;""),IF(ISNA(VLOOKUP(TEXT($I131,0),LICENCIES!$A:$I,5,FALSE)),VLOOKUP(VALUE($I131),LICENCIES!$A:$I,5,FALSE),VLOOKUP(TEXT($I131,0),LICENCIES!$A:$I,5,FALSE))," ")</f>
        <v xml:space="preserve"> </v>
      </c>
      <c r="M131" s="11" t="str">
        <f>IF(AND($F131&lt;&gt;"OUI",I131&lt;&gt;""),IF(ISNA(VLOOKUP(TEXT($I131,0),LICENCIES!$A:$I,6,FALSE)),VLOOKUP(VALUE($I131),LICENCIES!$A:$I,6,FALSE),VLOOKUP(TEXT($I131,0),LICENCIES!$A:$I,6,FALSE))," ")</f>
        <v xml:space="preserve"> </v>
      </c>
      <c r="N131" s="11" t="str">
        <f>IF(AND($F131&lt;&gt;"OUI",I131&lt;&gt;""),IF(ISNA(VLOOKUP(TEXT($I131,0),LICENCIES!$A:$I,7,FALSE)),VLOOKUP(VALUE($I131),LICENCIES!$A:$I,7,FALSE),VLOOKUP(TEXT($I131,0),LICENCIES!$A:$I,7,FALSE))," ")</f>
        <v xml:space="preserve"> </v>
      </c>
      <c r="O131" s="11" t="str">
        <f>IF(AND($F131&lt;&gt;"OUI",I131&lt;&gt;""),IF(ISNA(VLOOKUP(TEXT($I131,0),LICENCIES!$A:$I,8,FALSE)),VLOOKUP(VALUE($I131),LICENCIES!$A:$I,8,FALSE),VLOOKUP(TEXT($I131,0),LICENCIES!$A:$I,8,FALSE))," ")</f>
        <v xml:space="preserve"> </v>
      </c>
      <c r="P131" s="11" t="str">
        <f>IF(AND($F131&lt;&gt;"OUI",I131&lt;&gt;""),IF(ISNA(VLOOKUP(TEXT($I131,0),LICENCIES!$A:$I,9,FALSE)),VLOOKUP(VALUE($I131),LICENCIES!$A:$I,9,FALSE),VLOOKUP(TEXT($I131,0),LICENCIES!$A:$I,9,FALSE))," ")</f>
        <v xml:space="preserve"> </v>
      </c>
      <c r="Q131" s="6">
        <f t="shared" si="10"/>
        <v>0</v>
      </c>
    </row>
    <row r="132" spans="1:17" ht="19.350000000000001" hidden="1" customHeight="1" x14ac:dyDescent="0.2">
      <c r="A132" s="171"/>
      <c r="B132" s="171">
        <f t="shared" si="11"/>
        <v>0</v>
      </c>
      <c r="C132" s="171">
        <f>COUNTIF($A$7:A132,A132)</f>
        <v>0</v>
      </c>
      <c r="D132" s="171">
        <f t="shared" si="12"/>
        <v>0</v>
      </c>
      <c r="E132" s="171"/>
      <c r="F132" s="171"/>
      <c r="G132" s="105" t="str">
        <f t="shared" si="9"/>
        <v/>
      </c>
      <c r="H132" s="11" t="e">
        <f>IF(F132&lt;&gt;"OUI",IF(ISNA(VLOOKUP(TEXT($I132,0),LICENCIES!$A:$I,2,FALSE)),VLOOKUP(VALUE($I132),LICENCIES!$A:$I,2,FALSE),VLOOKUP(TEXT($I132,0),LICENCIES!$A:$I,2,FALSE))," ")</f>
        <v>#N/A</v>
      </c>
      <c r="I132" s="240"/>
      <c r="J132" s="11" t="str">
        <f>IF(AND($F132&lt;&gt;"OUI",I132&lt;&gt;""),IF(ISNA(VLOOKUP(TEXT($I132,0),LICENCIES!$A:$I,3,FALSE)),VLOOKUP(VALUE($I132),LICENCIES!$A:$I,3,FALSE),VLOOKUP(TEXT($I132,0),LICENCIES!$A:$I,3,FALSE))," ")</f>
        <v xml:space="preserve"> </v>
      </c>
      <c r="K132" s="11" t="str">
        <f>IF(AND($F132&lt;&gt;"OUI",I132&lt;&gt;""),IF(ISNA(VLOOKUP(TEXT($I132,0),LICENCIES!$A:$I,4,FALSE)),VLOOKUP(VALUE($I132),LICENCIES!$A:$I,4,FALSE),VLOOKUP(TEXT($I132,0),LICENCIES!$A:$I,4,FALSE))," ")</f>
        <v xml:space="preserve"> </v>
      </c>
      <c r="L132" s="11" t="str">
        <f>IF(AND($F132&lt;&gt;"OUI",I132&lt;&gt;""),IF(ISNA(VLOOKUP(TEXT($I132,0),LICENCIES!$A:$I,5,FALSE)),VLOOKUP(VALUE($I132),LICENCIES!$A:$I,5,FALSE),VLOOKUP(TEXT($I132,0),LICENCIES!$A:$I,5,FALSE))," ")</f>
        <v xml:space="preserve"> </v>
      </c>
      <c r="M132" s="11" t="str">
        <f>IF(AND($F132&lt;&gt;"OUI",I132&lt;&gt;""),IF(ISNA(VLOOKUP(TEXT($I132,0),LICENCIES!$A:$I,6,FALSE)),VLOOKUP(VALUE($I132),LICENCIES!$A:$I,6,FALSE),VLOOKUP(TEXT($I132,0),LICENCIES!$A:$I,6,FALSE))," ")</f>
        <v xml:space="preserve"> </v>
      </c>
      <c r="N132" s="11" t="str">
        <f>IF(AND($F132&lt;&gt;"OUI",I132&lt;&gt;""),IF(ISNA(VLOOKUP(TEXT($I132,0),LICENCIES!$A:$I,7,FALSE)),VLOOKUP(VALUE($I132),LICENCIES!$A:$I,7,FALSE),VLOOKUP(TEXT($I132,0),LICENCIES!$A:$I,7,FALSE))," ")</f>
        <v xml:space="preserve"> </v>
      </c>
      <c r="O132" s="11" t="str">
        <f>IF(AND($F132&lt;&gt;"OUI",I132&lt;&gt;""),IF(ISNA(VLOOKUP(TEXT($I132,0),LICENCIES!$A:$I,8,FALSE)),VLOOKUP(VALUE($I132),LICENCIES!$A:$I,8,FALSE),VLOOKUP(TEXT($I132,0),LICENCIES!$A:$I,8,FALSE))," ")</f>
        <v xml:space="preserve"> </v>
      </c>
      <c r="P132" s="11" t="str">
        <f>IF(AND($F132&lt;&gt;"OUI",I132&lt;&gt;""),IF(ISNA(VLOOKUP(TEXT($I132,0),LICENCIES!$A:$I,9,FALSE)),VLOOKUP(VALUE($I132),LICENCIES!$A:$I,9,FALSE),VLOOKUP(TEXT($I132,0),LICENCIES!$A:$I,9,FALSE))," ")</f>
        <v xml:space="preserve"> </v>
      </c>
      <c r="Q132" s="6">
        <f t="shared" si="10"/>
        <v>0</v>
      </c>
    </row>
    <row r="133" spans="1:17" ht="19.350000000000001" hidden="1" customHeight="1" x14ac:dyDescent="0.2">
      <c r="A133" s="171"/>
      <c r="B133" s="171">
        <f t="shared" si="11"/>
        <v>0</v>
      </c>
      <c r="C133" s="171">
        <f>COUNTIF($A$7:A133,A133)</f>
        <v>0</v>
      </c>
      <c r="D133" s="171">
        <f t="shared" si="12"/>
        <v>0</v>
      </c>
      <c r="E133" s="171"/>
      <c r="F133" s="171"/>
      <c r="G133" s="105" t="str">
        <f t="shared" si="9"/>
        <v/>
      </c>
      <c r="H133" s="11" t="e">
        <f>IF(F133&lt;&gt;"OUI",IF(ISNA(VLOOKUP(TEXT($I133,0),LICENCIES!$A:$I,2,FALSE)),VLOOKUP(VALUE($I133),LICENCIES!$A:$I,2,FALSE),VLOOKUP(TEXT($I133,0),LICENCIES!$A:$I,2,FALSE))," ")</f>
        <v>#N/A</v>
      </c>
      <c r="I133" s="240"/>
      <c r="J133" s="11" t="str">
        <f>IF(AND($F133&lt;&gt;"OUI",I133&lt;&gt;""),IF(ISNA(VLOOKUP(TEXT($I133,0),LICENCIES!$A:$I,3,FALSE)),VLOOKUP(VALUE($I133),LICENCIES!$A:$I,3,FALSE),VLOOKUP(TEXT($I133,0),LICENCIES!$A:$I,3,FALSE))," ")</f>
        <v xml:space="preserve"> </v>
      </c>
      <c r="K133" s="11" t="str">
        <f>IF(AND($F133&lt;&gt;"OUI",I133&lt;&gt;""),IF(ISNA(VLOOKUP(TEXT($I133,0),LICENCIES!$A:$I,4,FALSE)),VLOOKUP(VALUE($I133),LICENCIES!$A:$I,4,FALSE),VLOOKUP(TEXT($I133,0),LICENCIES!$A:$I,4,FALSE))," ")</f>
        <v xml:space="preserve"> </v>
      </c>
      <c r="L133" s="11" t="str">
        <f>IF(AND($F133&lt;&gt;"OUI",I133&lt;&gt;""),IF(ISNA(VLOOKUP(TEXT($I133,0),LICENCIES!$A:$I,5,FALSE)),VLOOKUP(VALUE($I133),LICENCIES!$A:$I,5,FALSE),VLOOKUP(TEXT($I133,0),LICENCIES!$A:$I,5,FALSE))," ")</f>
        <v xml:space="preserve"> </v>
      </c>
      <c r="M133" s="11" t="str">
        <f>IF(AND($F133&lt;&gt;"OUI",I133&lt;&gt;""),IF(ISNA(VLOOKUP(TEXT($I133,0),LICENCIES!$A:$I,6,FALSE)),VLOOKUP(VALUE($I133),LICENCIES!$A:$I,6,FALSE),VLOOKUP(TEXT($I133,0),LICENCIES!$A:$I,6,FALSE))," ")</f>
        <v xml:space="preserve"> </v>
      </c>
      <c r="N133" s="11" t="str">
        <f>IF(AND($F133&lt;&gt;"OUI",I133&lt;&gt;""),IF(ISNA(VLOOKUP(TEXT($I133,0),LICENCIES!$A:$I,7,FALSE)),VLOOKUP(VALUE($I133),LICENCIES!$A:$I,7,FALSE),VLOOKUP(TEXT($I133,0),LICENCIES!$A:$I,7,FALSE))," ")</f>
        <v xml:space="preserve"> </v>
      </c>
      <c r="O133" s="11" t="str">
        <f>IF(AND($F133&lt;&gt;"OUI",I133&lt;&gt;""),IF(ISNA(VLOOKUP(TEXT($I133,0),LICENCIES!$A:$I,8,FALSE)),VLOOKUP(VALUE($I133),LICENCIES!$A:$I,8,FALSE),VLOOKUP(TEXT($I133,0),LICENCIES!$A:$I,8,FALSE))," ")</f>
        <v xml:space="preserve"> </v>
      </c>
      <c r="P133" s="11" t="str">
        <f>IF(AND($F133&lt;&gt;"OUI",I133&lt;&gt;""),IF(ISNA(VLOOKUP(TEXT($I133,0),LICENCIES!$A:$I,9,FALSE)),VLOOKUP(VALUE($I133),LICENCIES!$A:$I,9,FALSE),VLOOKUP(TEXT($I133,0),LICENCIES!$A:$I,9,FALSE))," ")</f>
        <v xml:space="preserve"> </v>
      </c>
      <c r="Q133" s="6">
        <f t="shared" si="10"/>
        <v>0</v>
      </c>
    </row>
    <row r="134" spans="1:17" ht="19.350000000000001" hidden="1" customHeight="1" x14ac:dyDescent="0.2">
      <c r="A134" s="171"/>
      <c r="B134" s="171">
        <f t="shared" si="11"/>
        <v>0</v>
      </c>
      <c r="C134" s="171">
        <f>COUNTIF($A$7:A134,A134)</f>
        <v>0</v>
      </c>
      <c r="D134" s="171">
        <f t="shared" si="12"/>
        <v>0</v>
      </c>
      <c r="E134" s="171"/>
      <c r="F134" s="171"/>
      <c r="G134" s="105" t="str">
        <f t="shared" si="9"/>
        <v/>
      </c>
      <c r="H134" s="11" t="e">
        <f>IF(F134&lt;&gt;"OUI",IF(ISNA(VLOOKUP(TEXT($I134,0),LICENCIES!$A:$I,2,FALSE)),VLOOKUP(VALUE($I134),LICENCIES!$A:$I,2,FALSE),VLOOKUP(TEXT($I134,0),LICENCIES!$A:$I,2,FALSE))," ")</f>
        <v>#N/A</v>
      </c>
      <c r="I134" s="240"/>
      <c r="J134" s="11" t="str">
        <f>IF(AND($F134&lt;&gt;"OUI",I134&lt;&gt;""),IF(ISNA(VLOOKUP(TEXT($I134,0),LICENCIES!$A:$I,3,FALSE)),VLOOKUP(VALUE($I134),LICENCIES!$A:$I,3,FALSE),VLOOKUP(TEXT($I134,0),LICENCIES!$A:$I,3,FALSE))," ")</f>
        <v xml:space="preserve"> </v>
      </c>
      <c r="K134" s="11" t="str">
        <f>IF(AND($F134&lt;&gt;"OUI",I134&lt;&gt;""),IF(ISNA(VLOOKUP(TEXT($I134,0),LICENCIES!$A:$I,4,FALSE)),VLOOKUP(VALUE($I134),LICENCIES!$A:$I,4,FALSE),VLOOKUP(TEXT($I134,0),LICENCIES!$A:$I,4,FALSE))," ")</f>
        <v xml:space="preserve"> </v>
      </c>
      <c r="L134" s="11" t="str">
        <f>IF(AND($F134&lt;&gt;"OUI",I134&lt;&gt;""),IF(ISNA(VLOOKUP(TEXT($I134,0),LICENCIES!$A:$I,5,FALSE)),VLOOKUP(VALUE($I134),LICENCIES!$A:$I,5,FALSE),VLOOKUP(TEXT($I134,0),LICENCIES!$A:$I,5,FALSE))," ")</f>
        <v xml:space="preserve"> </v>
      </c>
      <c r="M134" s="11" t="str">
        <f>IF(AND($F134&lt;&gt;"OUI",I134&lt;&gt;""),IF(ISNA(VLOOKUP(TEXT($I134,0),LICENCIES!$A:$I,6,FALSE)),VLOOKUP(VALUE($I134),LICENCIES!$A:$I,6,FALSE),VLOOKUP(TEXT($I134,0),LICENCIES!$A:$I,6,FALSE))," ")</f>
        <v xml:space="preserve"> </v>
      </c>
      <c r="N134" s="11" t="str">
        <f>IF(AND($F134&lt;&gt;"OUI",I134&lt;&gt;""),IF(ISNA(VLOOKUP(TEXT($I134,0),LICENCIES!$A:$I,7,FALSE)),VLOOKUP(VALUE($I134),LICENCIES!$A:$I,7,FALSE),VLOOKUP(TEXT($I134,0),LICENCIES!$A:$I,7,FALSE))," ")</f>
        <v xml:space="preserve"> </v>
      </c>
      <c r="O134" s="11" t="str">
        <f>IF(AND($F134&lt;&gt;"OUI",I134&lt;&gt;""),IF(ISNA(VLOOKUP(TEXT($I134,0),LICENCIES!$A:$I,8,FALSE)),VLOOKUP(VALUE($I134),LICENCIES!$A:$I,8,FALSE),VLOOKUP(TEXT($I134,0),LICENCIES!$A:$I,8,FALSE))," ")</f>
        <v xml:space="preserve"> </v>
      </c>
      <c r="P134" s="11" t="str">
        <f>IF(AND($F134&lt;&gt;"OUI",I134&lt;&gt;""),IF(ISNA(VLOOKUP(TEXT($I134,0),LICENCIES!$A:$I,9,FALSE)),VLOOKUP(VALUE($I134),LICENCIES!$A:$I,9,FALSE),VLOOKUP(TEXT($I134,0),LICENCIES!$A:$I,9,FALSE))," ")</f>
        <v xml:space="preserve"> </v>
      </c>
      <c r="Q134" s="6">
        <f t="shared" si="10"/>
        <v>0</v>
      </c>
    </row>
    <row r="135" spans="1:17" ht="19.350000000000001" hidden="1" customHeight="1" x14ac:dyDescent="0.2">
      <c r="A135" s="171"/>
      <c r="B135" s="171">
        <f t="shared" si="11"/>
        <v>0</v>
      </c>
      <c r="C135" s="171">
        <f>COUNTIF($A$7:A135,A135)</f>
        <v>0</v>
      </c>
      <c r="D135" s="171">
        <f t="shared" si="12"/>
        <v>0</v>
      </c>
      <c r="E135" s="171"/>
      <c r="F135" s="171"/>
      <c r="G135" s="105" t="str">
        <f t="shared" si="9"/>
        <v/>
      </c>
      <c r="H135" s="11" t="e">
        <f>IF(F135&lt;&gt;"OUI",IF(ISNA(VLOOKUP(TEXT($I135,0),LICENCIES!$A:$I,2,FALSE)),VLOOKUP(VALUE($I135),LICENCIES!$A:$I,2,FALSE),VLOOKUP(TEXT($I135,0),LICENCIES!$A:$I,2,FALSE))," ")</f>
        <v>#N/A</v>
      </c>
      <c r="I135" s="240"/>
      <c r="J135" s="11" t="str">
        <f>IF(AND($F135&lt;&gt;"OUI",I135&lt;&gt;""),IF(ISNA(VLOOKUP(TEXT($I135,0),LICENCIES!$A:$I,3,FALSE)),VLOOKUP(VALUE($I135),LICENCIES!$A:$I,3,FALSE),VLOOKUP(TEXT($I135,0),LICENCIES!$A:$I,3,FALSE))," ")</f>
        <v xml:space="preserve"> </v>
      </c>
      <c r="K135" s="11" t="str">
        <f>IF(AND($F135&lt;&gt;"OUI",I135&lt;&gt;""),IF(ISNA(VLOOKUP(TEXT($I135,0),LICENCIES!$A:$I,4,FALSE)),VLOOKUP(VALUE($I135),LICENCIES!$A:$I,4,FALSE),VLOOKUP(TEXT($I135,0),LICENCIES!$A:$I,4,FALSE))," ")</f>
        <v xml:space="preserve"> </v>
      </c>
      <c r="L135" s="11" t="str">
        <f>IF(AND($F135&lt;&gt;"OUI",I135&lt;&gt;""),IF(ISNA(VLOOKUP(TEXT($I135,0),LICENCIES!$A:$I,5,FALSE)),VLOOKUP(VALUE($I135),LICENCIES!$A:$I,5,FALSE),VLOOKUP(TEXT($I135,0),LICENCIES!$A:$I,5,FALSE))," ")</f>
        <v xml:space="preserve"> </v>
      </c>
      <c r="M135" s="11" t="str">
        <f>IF(AND($F135&lt;&gt;"OUI",I135&lt;&gt;""),IF(ISNA(VLOOKUP(TEXT($I135,0),LICENCIES!$A:$I,6,FALSE)),VLOOKUP(VALUE($I135),LICENCIES!$A:$I,6,FALSE),VLOOKUP(TEXT($I135,0),LICENCIES!$A:$I,6,FALSE))," ")</f>
        <v xml:space="preserve"> </v>
      </c>
      <c r="N135" s="11" t="str">
        <f>IF(AND($F135&lt;&gt;"OUI",I135&lt;&gt;""),IF(ISNA(VLOOKUP(TEXT($I135,0),LICENCIES!$A:$I,7,FALSE)),VLOOKUP(VALUE($I135),LICENCIES!$A:$I,7,FALSE),VLOOKUP(TEXT($I135,0),LICENCIES!$A:$I,7,FALSE))," ")</f>
        <v xml:space="preserve"> </v>
      </c>
      <c r="O135" s="11" t="str">
        <f>IF(AND($F135&lt;&gt;"OUI",I135&lt;&gt;""),IF(ISNA(VLOOKUP(TEXT($I135,0),LICENCIES!$A:$I,8,FALSE)),VLOOKUP(VALUE($I135),LICENCIES!$A:$I,8,FALSE),VLOOKUP(TEXT($I135,0),LICENCIES!$A:$I,8,FALSE))," ")</f>
        <v xml:space="preserve"> </v>
      </c>
      <c r="P135" s="11" t="str">
        <f>IF(AND($F135&lt;&gt;"OUI",I135&lt;&gt;""),IF(ISNA(VLOOKUP(TEXT($I135,0),LICENCIES!$A:$I,9,FALSE)),VLOOKUP(VALUE($I135),LICENCIES!$A:$I,9,FALSE),VLOOKUP(TEXT($I135,0),LICENCIES!$A:$I,9,FALSE))," ")</f>
        <v xml:space="preserve"> </v>
      </c>
      <c r="Q135" s="6">
        <f t="shared" si="10"/>
        <v>0</v>
      </c>
    </row>
    <row r="136" spans="1:17" ht="19.350000000000001" hidden="1" customHeight="1" x14ac:dyDescent="0.2">
      <c r="A136" s="171"/>
      <c r="B136" s="171">
        <f t="shared" ref="B136:B199" si="13">IF(A136&gt;0,VLOOKUP(A136,$C$2:$E$5,3,FALSE),0)</f>
        <v>0</v>
      </c>
      <c r="C136" s="171">
        <f>COUNTIF($A$7:A136,A136)</f>
        <v>0</v>
      </c>
      <c r="D136" s="171">
        <f t="shared" si="12"/>
        <v>0</v>
      </c>
      <c r="E136" s="171"/>
      <c r="F136" s="171"/>
      <c r="G136" s="105" t="str">
        <f t="shared" ref="G136:G199" si="14">MID(D136,2,3)</f>
        <v/>
      </c>
      <c r="H136" s="11" t="e">
        <f>IF(F136&lt;&gt;"OUI",IF(ISNA(VLOOKUP(TEXT($I136,0),LICENCIES!$A:$I,2,FALSE)),VLOOKUP(VALUE($I136),LICENCIES!$A:$I,2,FALSE),VLOOKUP(TEXT($I136,0),LICENCIES!$A:$I,2,FALSE))," ")</f>
        <v>#N/A</v>
      </c>
      <c r="I136" s="240"/>
      <c r="J136" s="11" t="str">
        <f>IF(AND($F136&lt;&gt;"OUI",I136&lt;&gt;""),IF(ISNA(VLOOKUP(TEXT($I136,0),LICENCIES!$A:$I,3,FALSE)),VLOOKUP(VALUE($I136),LICENCIES!$A:$I,3,FALSE),VLOOKUP(TEXT($I136,0),LICENCIES!$A:$I,3,FALSE))," ")</f>
        <v xml:space="preserve"> </v>
      </c>
      <c r="K136" s="11" t="str">
        <f>IF(AND($F136&lt;&gt;"OUI",I136&lt;&gt;""),IF(ISNA(VLOOKUP(TEXT($I136,0),LICENCIES!$A:$I,4,FALSE)),VLOOKUP(VALUE($I136),LICENCIES!$A:$I,4,FALSE),VLOOKUP(TEXT($I136,0),LICENCIES!$A:$I,4,FALSE))," ")</f>
        <v xml:space="preserve"> </v>
      </c>
      <c r="L136" s="11" t="str">
        <f>IF(AND($F136&lt;&gt;"OUI",I136&lt;&gt;""),IF(ISNA(VLOOKUP(TEXT($I136,0),LICENCIES!$A:$I,5,FALSE)),VLOOKUP(VALUE($I136),LICENCIES!$A:$I,5,FALSE),VLOOKUP(TEXT($I136,0),LICENCIES!$A:$I,5,FALSE))," ")</f>
        <v xml:space="preserve"> </v>
      </c>
      <c r="M136" s="11" t="str">
        <f>IF(AND($F136&lt;&gt;"OUI",I136&lt;&gt;""),IF(ISNA(VLOOKUP(TEXT($I136,0),LICENCIES!$A:$I,6,FALSE)),VLOOKUP(VALUE($I136),LICENCIES!$A:$I,6,FALSE),VLOOKUP(TEXT($I136,0),LICENCIES!$A:$I,6,FALSE))," ")</f>
        <v xml:space="preserve"> </v>
      </c>
      <c r="N136" s="11" t="str">
        <f>IF(AND($F136&lt;&gt;"OUI",I136&lt;&gt;""),IF(ISNA(VLOOKUP(TEXT($I136,0),LICENCIES!$A:$I,7,FALSE)),VLOOKUP(VALUE($I136),LICENCIES!$A:$I,7,FALSE),VLOOKUP(TEXT($I136,0),LICENCIES!$A:$I,7,FALSE))," ")</f>
        <v xml:space="preserve"> </v>
      </c>
      <c r="O136" s="11" t="str">
        <f>IF(AND($F136&lt;&gt;"OUI",I136&lt;&gt;""),IF(ISNA(VLOOKUP(TEXT($I136,0),LICENCIES!$A:$I,8,FALSE)),VLOOKUP(VALUE($I136),LICENCIES!$A:$I,8,FALSE),VLOOKUP(TEXT($I136,0),LICENCIES!$A:$I,8,FALSE))," ")</f>
        <v xml:space="preserve"> </v>
      </c>
      <c r="P136" s="11" t="str">
        <f>IF(AND($F136&lt;&gt;"OUI",I136&lt;&gt;""),IF(ISNA(VLOOKUP(TEXT($I136,0),LICENCIES!$A:$I,9,FALSE)),VLOOKUP(VALUE($I136),LICENCIES!$A:$I,9,FALSE),VLOOKUP(TEXT($I136,0),LICENCIES!$A:$I,9,FALSE))," ")</f>
        <v xml:space="preserve"> </v>
      </c>
      <c r="Q136" s="6">
        <f t="shared" ref="Q136:Q199" si="15">IF(F136="OUI","0",A136)</f>
        <v>0</v>
      </c>
    </row>
    <row r="137" spans="1:17" ht="19.350000000000001" hidden="1" customHeight="1" x14ac:dyDescent="0.2">
      <c r="A137" s="171"/>
      <c r="B137" s="171">
        <f t="shared" si="13"/>
        <v>0</v>
      </c>
      <c r="C137" s="171">
        <f>COUNTIF($A$7:A137,A137)</f>
        <v>0</v>
      </c>
      <c r="D137" s="171">
        <f t="shared" ref="D137:D200" si="16">(IF(A137&gt;0,VLOOKUP(A137,$C$2:$E$5,2,FALSE),0))+C137+B137*1000</f>
        <v>0</v>
      </c>
      <c r="E137" s="171"/>
      <c r="F137" s="171"/>
      <c r="G137" s="105" t="str">
        <f t="shared" si="14"/>
        <v/>
      </c>
      <c r="H137" s="11" t="e">
        <f>IF(F137&lt;&gt;"OUI",IF(ISNA(VLOOKUP(TEXT($I137,0),LICENCIES!$A:$I,2,FALSE)),VLOOKUP(VALUE($I137),LICENCIES!$A:$I,2,FALSE),VLOOKUP(TEXT($I137,0),LICENCIES!$A:$I,2,FALSE))," ")</f>
        <v>#N/A</v>
      </c>
      <c r="I137" s="240"/>
      <c r="J137" s="11" t="str">
        <f>IF(AND($F137&lt;&gt;"OUI",I137&lt;&gt;""),IF(ISNA(VLOOKUP(TEXT($I137,0),LICENCIES!$A:$I,3,FALSE)),VLOOKUP(VALUE($I137),LICENCIES!$A:$I,3,FALSE),VLOOKUP(TEXT($I137,0),LICENCIES!$A:$I,3,FALSE))," ")</f>
        <v xml:space="preserve"> </v>
      </c>
      <c r="K137" s="11" t="str">
        <f>IF(AND($F137&lt;&gt;"OUI",I137&lt;&gt;""),IF(ISNA(VLOOKUP(TEXT($I137,0),LICENCIES!$A:$I,4,FALSE)),VLOOKUP(VALUE($I137),LICENCIES!$A:$I,4,FALSE),VLOOKUP(TEXT($I137,0),LICENCIES!$A:$I,4,FALSE))," ")</f>
        <v xml:space="preserve"> </v>
      </c>
      <c r="L137" s="11" t="str">
        <f>IF(AND($F137&lt;&gt;"OUI",I137&lt;&gt;""),IF(ISNA(VLOOKUP(TEXT($I137,0),LICENCIES!$A:$I,5,FALSE)),VLOOKUP(VALUE($I137),LICENCIES!$A:$I,5,FALSE),VLOOKUP(TEXT($I137,0),LICENCIES!$A:$I,5,FALSE))," ")</f>
        <v xml:space="preserve"> </v>
      </c>
      <c r="M137" s="11" t="str">
        <f>IF(AND($F137&lt;&gt;"OUI",I137&lt;&gt;""),IF(ISNA(VLOOKUP(TEXT($I137,0),LICENCIES!$A:$I,6,FALSE)),VLOOKUP(VALUE($I137),LICENCIES!$A:$I,6,FALSE),VLOOKUP(TEXT($I137,0),LICENCIES!$A:$I,6,FALSE))," ")</f>
        <v xml:space="preserve"> </v>
      </c>
      <c r="N137" s="11" t="str">
        <f>IF(AND($F137&lt;&gt;"OUI",I137&lt;&gt;""),IF(ISNA(VLOOKUP(TEXT($I137,0),LICENCIES!$A:$I,7,FALSE)),VLOOKUP(VALUE($I137),LICENCIES!$A:$I,7,FALSE),VLOOKUP(TEXT($I137,0),LICENCIES!$A:$I,7,FALSE))," ")</f>
        <v xml:space="preserve"> </v>
      </c>
      <c r="O137" s="11" t="str">
        <f>IF(AND($F137&lt;&gt;"OUI",I137&lt;&gt;""),IF(ISNA(VLOOKUP(TEXT($I137,0),LICENCIES!$A:$I,8,FALSE)),VLOOKUP(VALUE($I137),LICENCIES!$A:$I,8,FALSE),VLOOKUP(TEXT($I137,0),LICENCIES!$A:$I,8,FALSE))," ")</f>
        <v xml:space="preserve"> </v>
      </c>
      <c r="P137" s="11" t="str">
        <f>IF(AND($F137&lt;&gt;"OUI",I137&lt;&gt;""),IF(ISNA(VLOOKUP(TEXT($I137,0),LICENCIES!$A:$I,9,FALSE)),VLOOKUP(VALUE($I137),LICENCIES!$A:$I,9,FALSE),VLOOKUP(TEXT($I137,0),LICENCIES!$A:$I,9,FALSE))," ")</f>
        <v xml:space="preserve"> </v>
      </c>
      <c r="Q137" s="6">
        <f t="shared" si="15"/>
        <v>0</v>
      </c>
    </row>
    <row r="138" spans="1:17" ht="19.350000000000001" hidden="1" customHeight="1" x14ac:dyDescent="0.2">
      <c r="A138" s="171"/>
      <c r="B138" s="171">
        <f t="shared" si="13"/>
        <v>0</v>
      </c>
      <c r="C138" s="171">
        <f>COUNTIF($A$7:A138,A138)</f>
        <v>0</v>
      </c>
      <c r="D138" s="171">
        <f t="shared" si="16"/>
        <v>0</v>
      </c>
      <c r="E138" s="171"/>
      <c r="F138" s="171"/>
      <c r="G138" s="105" t="str">
        <f t="shared" si="14"/>
        <v/>
      </c>
      <c r="H138" s="11" t="e">
        <f>IF(F138&lt;&gt;"OUI",IF(ISNA(VLOOKUP(TEXT($I138,0),LICENCIES!$A:$I,2,FALSE)),VLOOKUP(VALUE($I138),LICENCIES!$A:$I,2,FALSE),VLOOKUP(TEXT($I138,0),LICENCIES!$A:$I,2,FALSE))," ")</f>
        <v>#N/A</v>
      </c>
      <c r="I138" s="240"/>
      <c r="J138" s="11" t="str">
        <f>IF(AND($F138&lt;&gt;"OUI",I138&lt;&gt;""),IF(ISNA(VLOOKUP(TEXT($I138,0),LICENCIES!$A:$I,3,FALSE)),VLOOKUP(VALUE($I138),LICENCIES!$A:$I,3,FALSE),VLOOKUP(TEXT($I138,0),LICENCIES!$A:$I,3,FALSE))," ")</f>
        <v xml:space="preserve"> </v>
      </c>
      <c r="K138" s="11" t="str">
        <f>IF(AND($F138&lt;&gt;"OUI",I138&lt;&gt;""),IF(ISNA(VLOOKUP(TEXT($I138,0),LICENCIES!$A:$I,4,FALSE)),VLOOKUP(VALUE($I138),LICENCIES!$A:$I,4,FALSE),VLOOKUP(TEXT($I138,0),LICENCIES!$A:$I,4,FALSE))," ")</f>
        <v xml:space="preserve"> </v>
      </c>
      <c r="L138" s="11" t="str">
        <f>IF(AND($F138&lt;&gt;"OUI",I138&lt;&gt;""),IF(ISNA(VLOOKUP(TEXT($I138,0),LICENCIES!$A:$I,5,FALSE)),VLOOKUP(VALUE($I138),LICENCIES!$A:$I,5,FALSE),VLOOKUP(TEXT($I138,0),LICENCIES!$A:$I,5,FALSE))," ")</f>
        <v xml:space="preserve"> </v>
      </c>
      <c r="M138" s="11" t="str">
        <f>IF(AND($F138&lt;&gt;"OUI",I138&lt;&gt;""),IF(ISNA(VLOOKUP(TEXT($I138,0),LICENCIES!$A:$I,6,FALSE)),VLOOKUP(VALUE($I138),LICENCIES!$A:$I,6,FALSE),VLOOKUP(TEXT($I138,0),LICENCIES!$A:$I,6,FALSE))," ")</f>
        <v xml:space="preserve"> </v>
      </c>
      <c r="N138" s="11" t="str">
        <f>IF(AND($F138&lt;&gt;"OUI",I138&lt;&gt;""),IF(ISNA(VLOOKUP(TEXT($I138,0),LICENCIES!$A:$I,7,FALSE)),VLOOKUP(VALUE($I138),LICENCIES!$A:$I,7,FALSE),VLOOKUP(TEXT($I138,0),LICENCIES!$A:$I,7,FALSE))," ")</f>
        <v xml:space="preserve"> </v>
      </c>
      <c r="O138" s="11" t="str">
        <f>IF(AND($F138&lt;&gt;"OUI",I138&lt;&gt;""),IF(ISNA(VLOOKUP(TEXT($I138,0),LICENCIES!$A:$I,8,FALSE)),VLOOKUP(VALUE($I138),LICENCIES!$A:$I,8,FALSE),VLOOKUP(TEXT($I138,0),LICENCIES!$A:$I,8,FALSE))," ")</f>
        <v xml:space="preserve"> </v>
      </c>
      <c r="P138" s="11" t="str">
        <f>IF(AND($F138&lt;&gt;"OUI",I138&lt;&gt;""),IF(ISNA(VLOOKUP(TEXT($I138,0),LICENCIES!$A:$I,9,FALSE)),VLOOKUP(VALUE($I138),LICENCIES!$A:$I,9,FALSE),VLOOKUP(TEXT($I138,0),LICENCIES!$A:$I,9,FALSE))," ")</f>
        <v xml:space="preserve"> </v>
      </c>
      <c r="Q138" s="6">
        <f t="shared" si="15"/>
        <v>0</v>
      </c>
    </row>
    <row r="139" spans="1:17" ht="19.350000000000001" hidden="1" customHeight="1" x14ac:dyDescent="0.2">
      <c r="A139" s="171"/>
      <c r="B139" s="171">
        <f t="shared" si="13"/>
        <v>0</v>
      </c>
      <c r="C139" s="171">
        <f>COUNTIF($A$7:A139,A139)</f>
        <v>0</v>
      </c>
      <c r="D139" s="171">
        <f t="shared" si="16"/>
        <v>0</v>
      </c>
      <c r="E139" s="171"/>
      <c r="F139" s="171"/>
      <c r="G139" s="105" t="str">
        <f t="shared" si="14"/>
        <v/>
      </c>
      <c r="H139" s="11" t="e">
        <f>IF(F139&lt;&gt;"OUI",IF(ISNA(VLOOKUP(TEXT($I139,0),LICENCIES!$A:$I,2,FALSE)),VLOOKUP(VALUE($I139),LICENCIES!$A:$I,2,FALSE),VLOOKUP(TEXT($I139,0),LICENCIES!$A:$I,2,FALSE))," ")</f>
        <v>#N/A</v>
      </c>
      <c r="I139" s="240"/>
      <c r="J139" s="11" t="str">
        <f>IF(AND($F139&lt;&gt;"OUI",I139&lt;&gt;""),IF(ISNA(VLOOKUP(TEXT($I139,0),LICENCIES!$A:$I,3,FALSE)),VLOOKUP(VALUE($I139),LICENCIES!$A:$I,3,FALSE),VLOOKUP(TEXT($I139,0),LICENCIES!$A:$I,3,FALSE))," ")</f>
        <v xml:space="preserve"> </v>
      </c>
      <c r="K139" s="11" t="str">
        <f>IF(AND($F139&lt;&gt;"OUI",I139&lt;&gt;""),IF(ISNA(VLOOKUP(TEXT($I139,0),LICENCIES!$A:$I,4,FALSE)),VLOOKUP(VALUE($I139),LICENCIES!$A:$I,4,FALSE),VLOOKUP(TEXT($I139,0),LICENCIES!$A:$I,4,FALSE))," ")</f>
        <v xml:space="preserve"> </v>
      </c>
      <c r="L139" s="11" t="str">
        <f>IF(AND($F139&lt;&gt;"OUI",I139&lt;&gt;""),IF(ISNA(VLOOKUP(TEXT($I139,0),LICENCIES!$A:$I,5,FALSE)),VLOOKUP(VALUE($I139),LICENCIES!$A:$I,5,FALSE),VLOOKUP(TEXT($I139,0),LICENCIES!$A:$I,5,FALSE))," ")</f>
        <v xml:space="preserve"> </v>
      </c>
      <c r="M139" s="11" t="str">
        <f>IF(AND($F139&lt;&gt;"OUI",I139&lt;&gt;""),IF(ISNA(VLOOKUP(TEXT($I139,0),LICENCIES!$A:$I,6,FALSE)),VLOOKUP(VALUE($I139),LICENCIES!$A:$I,6,FALSE),VLOOKUP(TEXT($I139,0),LICENCIES!$A:$I,6,FALSE))," ")</f>
        <v xml:space="preserve"> </v>
      </c>
      <c r="N139" s="11" t="str">
        <f>IF(AND($F139&lt;&gt;"OUI",I139&lt;&gt;""),IF(ISNA(VLOOKUP(TEXT($I139,0),LICENCIES!$A:$I,7,FALSE)),VLOOKUP(VALUE($I139),LICENCIES!$A:$I,7,FALSE),VLOOKUP(TEXT($I139,0),LICENCIES!$A:$I,7,FALSE))," ")</f>
        <v xml:space="preserve"> </v>
      </c>
      <c r="O139" s="11" t="str">
        <f>IF(AND($F139&lt;&gt;"OUI",I139&lt;&gt;""),IF(ISNA(VLOOKUP(TEXT($I139,0),LICENCIES!$A:$I,8,FALSE)),VLOOKUP(VALUE($I139),LICENCIES!$A:$I,8,FALSE),VLOOKUP(TEXT($I139,0),LICENCIES!$A:$I,8,FALSE))," ")</f>
        <v xml:space="preserve"> </v>
      </c>
      <c r="P139" s="11" t="str">
        <f>IF(AND($F139&lt;&gt;"OUI",I139&lt;&gt;""),IF(ISNA(VLOOKUP(TEXT($I139,0),LICENCIES!$A:$I,9,FALSE)),VLOOKUP(VALUE($I139),LICENCIES!$A:$I,9,FALSE),VLOOKUP(TEXT($I139,0),LICENCIES!$A:$I,9,FALSE))," ")</f>
        <v xml:space="preserve"> </v>
      </c>
      <c r="Q139" s="6">
        <f t="shared" si="15"/>
        <v>0</v>
      </c>
    </row>
    <row r="140" spans="1:17" ht="19.350000000000001" hidden="1" customHeight="1" x14ac:dyDescent="0.2">
      <c r="A140" s="171"/>
      <c r="B140" s="171">
        <f t="shared" si="13"/>
        <v>0</v>
      </c>
      <c r="C140" s="171">
        <f>COUNTIF($A$7:A140,A140)</f>
        <v>0</v>
      </c>
      <c r="D140" s="171">
        <f t="shared" si="16"/>
        <v>0</v>
      </c>
      <c r="E140" s="171"/>
      <c r="F140" s="171"/>
      <c r="G140" s="105" t="str">
        <f t="shared" si="14"/>
        <v/>
      </c>
      <c r="H140" s="11" t="e">
        <f>IF(F140&lt;&gt;"OUI",IF(ISNA(VLOOKUP(TEXT($I140,0),LICENCIES!$A:$I,2,FALSE)),VLOOKUP(VALUE($I140),LICENCIES!$A:$I,2,FALSE),VLOOKUP(TEXT($I140,0),LICENCIES!$A:$I,2,FALSE))," ")</f>
        <v>#N/A</v>
      </c>
      <c r="I140" s="240"/>
      <c r="J140" s="11" t="str">
        <f>IF(AND($F140&lt;&gt;"OUI",I140&lt;&gt;""),IF(ISNA(VLOOKUP(TEXT($I140,0),LICENCIES!$A:$I,3,FALSE)),VLOOKUP(VALUE($I140),LICENCIES!$A:$I,3,FALSE),VLOOKUP(TEXT($I140,0),LICENCIES!$A:$I,3,FALSE))," ")</f>
        <v xml:space="preserve"> </v>
      </c>
      <c r="K140" s="11" t="str">
        <f>IF(AND($F140&lt;&gt;"OUI",I140&lt;&gt;""),IF(ISNA(VLOOKUP(TEXT($I140,0),LICENCIES!$A:$I,4,FALSE)),VLOOKUP(VALUE($I140),LICENCIES!$A:$I,4,FALSE),VLOOKUP(TEXT($I140,0),LICENCIES!$A:$I,4,FALSE))," ")</f>
        <v xml:space="preserve"> </v>
      </c>
      <c r="L140" s="11" t="str">
        <f>IF(AND($F140&lt;&gt;"OUI",I140&lt;&gt;""),IF(ISNA(VLOOKUP(TEXT($I140,0),LICENCIES!$A:$I,5,FALSE)),VLOOKUP(VALUE($I140),LICENCIES!$A:$I,5,FALSE),VLOOKUP(TEXT($I140,0),LICENCIES!$A:$I,5,FALSE))," ")</f>
        <v xml:space="preserve"> </v>
      </c>
      <c r="M140" s="11" t="str">
        <f>IF(AND($F140&lt;&gt;"OUI",I140&lt;&gt;""),IF(ISNA(VLOOKUP(TEXT($I140,0),LICENCIES!$A:$I,6,FALSE)),VLOOKUP(VALUE($I140),LICENCIES!$A:$I,6,FALSE),VLOOKUP(TEXT($I140,0),LICENCIES!$A:$I,6,FALSE))," ")</f>
        <v xml:space="preserve"> </v>
      </c>
      <c r="N140" s="11" t="str">
        <f>IF(AND($F140&lt;&gt;"OUI",I140&lt;&gt;""),IF(ISNA(VLOOKUP(TEXT($I140,0),LICENCIES!$A:$I,7,FALSE)),VLOOKUP(VALUE($I140),LICENCIES!$A:$I,7,FALSE),VLOOKUP(TEXT($I140,0),LICENCIES!$A:$I,7,FALSE))," ")</f>
        <v xml:space="preserve"> </v>
      </c>
      <c r="O140" s="11" t="str">
        <f>IF(AND($F140&lt;&gt;"OUI",I140&lt;&gt;""),IF(ISNA(VLOOKUP(TEXT($I140,0),LICENCIES!$A:$I,8,FALSE)),VLOOKUP(VALUE($I140),LICENCIES!$A:$I,8,FALSE),VLOOKUP(TEXT($I140,0),LICENCIES!$A:$I,8,FALSE))," ")</f>
        <v xml:space="preserve"> </v>
      </c>
      <c r="P140" s="11" t="str">
        <f>IF(AND($F140&lt;&gt;"OUI",I140&lt;&gt;""),IF(ISNA(VLOOKUP(TEXT($I140,0),LICENCIES!$A:$I,9,FALSE)),VLOOKUP(VALUE($I140),LICENCIES!$A:$I,9,FALSE),VLOOKUP(TEXT($I140,0),LICENCIES!$A:$I,9,FALSE))," ")</f>
        <v xml:space="preserve"> </v>
      </c>
      <c r="Q140" s="6">
        <f t="shared" si="15"/>
        <v>0</v>
      </c>
    </row>
    <row r="141" spans="1:17" ht="19.350000000000001" hidden="1" customHeight="1" x14ac:dyDescent="0.2">
      <c r="A141" s="171"/>
      <c r="B141" s="171">
        <f t="shared" si="13"/>
        <v>0</v>
      </c>
      <c r="C141" s="171">
        <f>COUNTIF($A$7:A141,A141)</f>
        <v>0</v>
      </c>
      <c r="D141" s="171">
        <f t="shared" si="16"/>
        <v>0</v>
      </c>
      <c r="E141" s="171"/>
      <c r="F141" s="171"/>
      <c r="G141" s="105" t="str">
        <f t="shared" si="14"/>
        <v/>
      </c>
      <c r="H141" s="11" t="e">
        <f>IF(F141&lt;&gt;"OUI",IF(ISNA(VLOOKUP(TEXT($I141,0),LICENCIES!$A:$I,2,FALSE)),VLOOKUP(VALUE($I141),LICENCIES!$A:$I,2,FALSE),VLOOKUP(TEXT($I141,0),LICENCIES!$A:$I,2,FALSE))," ")</f>
        <v>#N/A</v>
      </c>
      <c r="I141" s="240"/>
      <c r="J141" s="11" t="str">
        <f>IF(AND($F141&lt;&gt;"OUI",I141&lt;&gt;""),IF(ISNA(VLOOKUP(TEXT($I141,0),LICENCIES!$A:$I,3,FALSE)),VLOOKUP(VALUE($I141),LICENCIES!$A:$I,3,FALSE),VLOOKUP(TEXT($I141,0),LICENCIES!$A:$I,3,FALSE))," ")</f>
        <v xml:space="preserve"> </v>
      </c>
      <c r="K141" s="11" t="str">
        <f>IF(AND($F141&lt;&gt;"OUI",I141&lt;&gt;""),IF(ISNA(VLOOKUP(TEXT($I141,0),LICENCIES!$A:$I,4,FALSE)),VLOOKUP(VALUE($I141),LICENCIES!$A:$I,4,FALSE),VLOOKUP(TEXT($I141,0),LICENCIES!$A:$I,4,FALSE))," ")</f>
        <v xml:space="preserve"> </v>
      </c>
      <c r="L141" s="11" t="str">
        <f>IF(AND($F141&lt;&gt;"OUI",I141&lt;&gt;""),IF(ISNA(VLOOKUP(TEXT($I141,0),LICENCIES!$A:$I,5,FALSE)),VLOOKUP(VALUE($I141),LICENCIES!$A:$I,5,FALSE),VLOOKUP(TEXT($I141,0),LICENCIES!$A:$I,5,FALSE))," ")</f>
        <v xml:space="preserve"> </v>
      </c>
      <c r="M141" s="11" t="str">
        <f>IF(AND($F141&lt;&gt;"OUI",I141&lt;&gt;""),IF(ISNA(VLOOKUP(TEXT($I141,0),LICENCIES!$A:$I,6,FALSE)),VLOOKUP(VALUE($I141),LICENCIES!$A:$I,6,FALSE),VLOOKUP(TEXT($I141,0),LICENCIES!$A:$I,6,FALSE))," ")</f>
        <v xml:space="preserve"> </v>
      </c>
      <c r="N141" s="11" t="str">
        <f>IF(AND($F141&lt;&gt;"OUI",I141&lt;&gt;""),IF(ISNA(VLOOKUP(TEXT($I141,0),LICENCIES!$A:$I,7,FALSE)),VLOOKUP(VALUE($I141),LICENCIES!$A:$I,7,FALSE),VLOOKUP(TEXT($I141,0),LICENCIES!$A:$I,7,FALSE))," ")</f>
        <v xml:space="preserve"> </v>
      </c>
      <c r="O141" s="11" t="str">
        <f>IF(AND($F141&lt;&gt;"OUI",I141&lt;&gt;""),IF(ISNA(VLOOKUP(TEXT($I141,0),LICENCIES!$A:$I,8,FALSE)),VLOOKUP(VALUE($I141),LICENCIES!$A:$I,8,FALSE),VLOOKUP(TEXT($I141,0),LICENCIES!$A:$I,8,FALSE))," ")</f>
        <v xml:space="preserve"> </v>
      </c>
      <c r="P141" s="11" t="str">
        <f>IF(AND($F141&lt;&gt;"OUI",I141&lt;&gt;""),IF(ISNA(VLOOKUP(TEXT($I141,0),LICENCIES!$A:$I,9,FALSE)),VLOOKUP(VALUE($I141),LICENCIES!$A:$I,9,FALSE),VLOOKUP(TEXT($I141,0),LICENCIES!$A:$I,9,FALSE))," ")</f>
        <v xml:space="preserve"> </v>
      </c>
      <c r="Q141" s="6">
        <f t="shared" si="15"/>
        <v>0</v>
      </c>
    </row>
    <row r="142" spans="1:17" ht="19.350000000000001" hidden="1" customHeight="1" x14ac:dyDescent="0.2">
      <c r="A142" s="171"/>
      <c r="B142" s="171">
        <f t="shared" si="13"/>
        <v>0</v>
      </c>
      <c r="C142" s="171">
        <f>COUNTIF($A$7:A142,A142)</f>
        <v>0</v>
      </c>
      <c r="D142" s="171">
        <f t="shared" si="16"/>
        <v>0</v>
      </c>
      <c r="E142" s="171"/>
      <c r="F142" s="171"/>
      <c r="G142" s="105" t="str">
        <f t="shared" si="14"/>
        <v/>
      </c>
      <c r="H142" s="11" t="e">
        <f>IF(F142&lt;&gt;"OUI",IF(ISNA(VLOOKUP(TEXT($I142,0),LICENCIES!$A:$I,2,FALSE)),VLOOKUP(VALUE($I142),LICENCIES!$A:$I,2,FALSE),VLOOKUP(TEXT($I142,0),LICENCIES!$A:$I,2,FALSE))," ")</f>
        <v>#N/A</v>
      </c>
      <c r="I142" s="240"/>
      <c r="J142" s="11" t="str">
        <f>IF(AND($F142&lt;&gt;"OUI",I142&lt;&gt;""),IF(ISNA(VLOOKUP(TEXT($I142,0),LICENCIES!$A:$I,3,FALSE)),VLOOKUP(VALUE($I142),LICENCIES!$A:$I,3,FALSE),VLOOKUP(TEXT($I142,0),LICENCIES!$A:$I,3,FALSE))," ")</f>
        <v xml:space="preserve"> </v>
      </c>
      <c r="K142" s="11" t="str">
        <f>IF(AND($F142&lt;&gt;"OUI",I142&lt;&gt;""),IF(ISNA(VLOOKUP(TEXT($I142,0),LICENCIES!$A:$I,4,FALSE)),VLOOKUP(VALUE($I142),LICENCIES!$A:$I,4,FALSE),VLOOKUP(TEXT($I142,0),LICENCIES!$A:$I,4,FALSE))," ")</f>
        <v xml:space="preserve"> </v>
      </c>
      <c r="L142" s="11" t="str">
        <f>IF(AND($F142&lt;&gt;"OUI",I142&lt;&gt;""),IF(ISNA(VLOOKUP(TEXT($I142,0),LICENCIES!$A:$I,5,FALSE)),VLOOKUP(VALUE($I142),LICENCIES!$A:$I,5,FALSE),VLOOKUP(TEXT($I142,0),LICENCIES!$A:$I,5,FALSE))," ")</f>
        <v xml:space="preserve"> </v>
      </c>
      <c r="M142" s="11" t="str">
        <f>IF(AND($F142&lt;&gt;"OUI",I142&lt;&gt;""),IF(ISNA(VLOOKUP(TEXT($I142,0),LICENCIES!$A:$I,6,FALSE)),VLOOKUP(VALUE($I142),LICENCIES!$A:$I,6,FALSE),VLOOKUP(TEXT($I142,0),LICENCIES!$A:$I,6,FALSE))," ")</f>
        <v xml:space="preserve"> </v>
      </c>
      <c r="N142" s="11" t="str">
        <f>IF(AND($F142&lt;&gt;"OUI",I142&lt;&gt;""),IF(ISNA(VLOOKUP(TEXT($I142,0),LICENCIES!$A:$I,7,FALSE)),VLOOKUP(VALUE($I142),LICENCIES!$A:$I,7,FALSE),VLOOKUP(TEXT($I142,0),LICENCIES!$A:$I,7,FALSE))," ")</f>
        <v xml:space="preserve"> </v>
      </c>
      <c r="O142" s="11" t="str">
        <f>IF(AND($F142&lt;&gt;"OUI",I142&lt;&gt;""),IF(ISNA(VLOOKUP(TEXT($I142,0),LICENCIES!$A:$I,8,FALSE)),VLOOKUP(VALUE($I142),LICENCIES!$A:$I,8,FALSE),VLOOKUP(TEXT($I142,0),LICENCIES!$A:$I,8,FALSE))," ")</f>
        <v xml:space="preserve"> </v>
      </c>
      <c r="P142" s="11" t="str">
        <f>IF(AND($F142&lt;&gt;"OUI",I142&lt;&gt;""),IF(ISNA(VLOOKUP(TEXT($I142,0),LICENCIES!$A:$I,9,FALSE)),VLOOKUP(VALUE($I142),LICENCIES!$A:$I,9,FALSE),VLOOKUP(TEXT($I142,0),LICENCIES!$A:$I,9,FALSE))," ")</f>
        <v xml:space="preserve"> </v>
      </c>
      <c r="Q142" s="6">
        <f t="shared" si="15"/>
        <v>0</v>
      </c>
    </row>
    <row r="143" spans="1:17" ht="19.350000000000001" hidden="1" customHeight="1" x14ac:dyDescent="0.2">
      <c r="A143" s="171"/>
      <c r="B143" s="171">
        <f t="shared" si="13"/>
        <v>0</v>
      </c>
      <c r="C143" s="171">
        <f>COUNTIF($A$7:A143,A143)</f>
        <v>0</v>
      </c>
      <c r="D143" s="171">
        <f t="shared" si="16"/>
        <v>0</v>
      </c>
      <c r="E143" s="171"/>
      <c r="F143" s="171"/>
      <c r="G143" s="105" t="str">
        <f t="shared" si="14"/>
        <v/>
      </c>
      <c r="H143" s="11" t="e">
        <f>IF(F143&lt;&gt;"OUI",IF(ISNA(VLOOKUP(TEXT($I143,0),LICENCIES!$A:$I,2,FALSE)),VLOOKUP(VALUE($I143),LICENCIES!$A:$I,2,FALSE),VLOOKUP(TEXT($I143,0),LICENCIES!$A:$I,2,FALSE))," ")</f>
        <v>#N/A</v>
      </c>
      <c r="I143" s="240"/>
      <c r="J143" s="11" t="str">
        <f>IF(AND($F143&lt;&gt;"OUI",I143&lt;&gt;""),IF(ISNA(VLOOKUP(TEXT($I143,0),LICENCIES!$A:$I,3,FALSE)),VLOOKUP(VALUE($I143),LICENCIES!$A:$I,3,FALSE),VLOOKUP(TEXT($I143,0),LICENCIES!$A:$I,3,FALSE))," ")</f>
        <v xml:space="preserve"> </v>
      </c>
      <c r="K143" s="11" t="str">
        <f>IF(AND($F143&lt;&gt;"OUI",I143&lt;&gt;""),IF(ISNA(VLOOKUP(TEXT($I143,0),LICENCIES!$A:$I,4,FALSE)),VLOOKUP(VALUE($I143),LICENCIES!$A:$I,4,FALSE),VLOOKUP(TEXT($I143,0),LICENCIES!$A:$I,4,FALSE))," ")</f>
        <v xml:space="preserve"> </v>
      </c>
      <c r="L143" s="11" t="str">
        <f>IF(AND($F143&lt;&gt;"OUI",I143&lt;&gt;""),IF(ISNA(VLOOKUP(TEXT($I143,0),LICENCIES!$A:$I,5,FALSE)),VLOOKUP(VALUE($I143),LICENCIES!$A:$I,5,FALSE),VLOOKUP(TEXT($I143,0),LICENCIES!$A:$I,5,FALSE))," ")</f>
        <v xml:space="preserve"> </v>
      </c>
      <c r="M143" s="11" t="str">
        <f>IF(AND($F143&lt;&gt;"OUI",I143&lt;&gt;""),IF(ISNA(VLOOKUP(TEXT($I143,0),LICENCIES!$A:$I,6,FALSE)),VLOOKUP(VALUE($I143),LICENCIES!$A:$I,6,FALSE),VLOOKUP(TEXT($I143,0),LICENCIES!$A:$I,6,FALSE))," ")</f>
        <v xml:space="preserve"> </v>
      </c>
      <c r="N143" s="11" t="str">
        <f>IF(AND($F143&lt;&gt;"OUI",I143&lt;&gt;""),IF(ISNA(VLOOKUP(TEXT($I143,0),LICENCIES!$A:$I,7,FALSE)),VLOOKUP(VALUE($I143),LICENCIES!$A:$I,7,FALSE),VLOOKUP(TEXT($I143,0),LICENCIES!$A:$I,7,FALSE))," ")</f>
        <v xml:space="preserve"> </v>
      </c>
      <c r="O143" s="11" t="str">
        <f>IF(AND($F143&lt;&gt;"OUI",I143&lt;&gt;""),IF(ISNA(VLOOKUP(TEXT($I143,0),LICENCIES!$A:$I,8,FALSE)),VLOOKUP(VALUE($I143),LICENCIES!$A:$I,8,FALSE),VLOOKUP(TEXT($I143,0),LICENCIES!$A:$I,8,FALSE))," ")</f>
        <v xml:space="preserve"> </v>
      </c>
      <c r="P143" s="11" t="str">
        <f>IF(AND($F143&lt;&gt;"OUI",I143&lt;&gt;""),IF(ISNA(VLOOKUP(TEXT($I143,0),LICENCIES!$A:$I,9,FALSE)),VLOOKUP(VALUE($I143),LICENCIES!$A:$I,9,FALSE),VLOOKUP(TEXT($I143,0),LICENCIES!$A:$I,9,FALSE))," ")</f>
        <v xml:space="preserve"> </v>
      </c>
      <c r="Q143" s="6">
        <f t="shared" si="15"/>
        <v>0</v>
      </c>
    </row>
    <row r="144" spans="1:17" ht="19.350000000000001" hidden="1" customHeight="1" x14ac:dyDescent="0.2">
      <c r="A144" s="171"/>
      <c r="B144" s="171">
        <f t="shared" si="13"/>
        <v>0</v>
      </c>
      <c r="C144" s="171">
        <f>COUNTIF($A$7:A144,A144)</f>
        <v>0</v>
      </c>
      <c r="D144" s="171">
        <f t="shared" si="16"/>
        <v>0</v>
      </c>
      <c r="E144" s="171"/>
      <c r="F144" s="171"/>
      <c r="G144" s="105" t="str">
        <f t="shared" si="14"/>
        <v/>
      </c>
      <c r="H144" s="11" t="e">
        <f>IF(F144&lt;&gt;"OUI",IF(ISNA(VLOOKUP(TEXT($I144,0),LICENCIES!$A:$I,2,FALSE)),VLOOKUP(VALUE($I144),LICENCIES!$A:$I,2,FALSE),VLOOKUP(TEXT($I144,0),LICENCIES!$A:$I,2,FALSE))," ")</f>
        <v>#N/A</v>
      </c>
      <c r="I144" s="240"/>
      <c r="J144" s="11" t="str">
        <f>IF(AND($F144&lt;&gt;"OUI",I144&lt;&gt;""),IF(ISNA(VLOOKUP(TEXT($I144,0),LICENCIES!$A:$I,3,FALSE)),VLOOKUP(VALUE($I144),LICENCIES!$A:$I,3,FALSE),VLOOKUP(TEXT($I144,0),LICENCIES!$A:$I,3,FALSE))," ")</f>
        <v xml:space="preserve"> </v>
      </c>
      <c r="K144" s="11" t="str">
        <f>IF(AND($F144&lt;&gt;"OUI",I144&lt;&gt;""),IF(ISNA(VLOOKUP(TEXT($I144,0),LICENCIES!$A:$I,4,FALSE)),VLOOKUP(VALUE($I144),LICENCIES!$A:$I,4,FALSE),VLOOKUP(TEXT($I144,0),LICENCIES!$A:$I,4,FALSE))," ")</f>
        <v xml:space="preserve"> </v>
      </c>
      <c r="L144" s="11" t="str">
        <f>IF(AND($F144&lt;&gt;"OUI",I144&lt;&gt;""),IF(ISNA(VLOOKUP(TEXT($I144,0),LICENCIES!$A:$I,5,FALSE)),VLOOKUP(VALUE($I144),LICENCIES!$A:$I,5,FALSE),VLOOKUP(TEXT($I144,0),LICENCIES!$A:$I,5,FALSE))," ")</f>
        <v xml:space="preserve"> </v>
      </c>
      <c r="M144" s="11" t="str">
        <f>IF(AND($F144&lt;&gt;"OUI",I144&lt;&gt;""),IF(ISNA(VLOOKUP(TEXT($I144,0),LICENCIES!$A:$I,6,FALSE)),VLOOKUP(VALUE($I144),LICENCIES!$A:$I,6,FALSE),VLOOKUP(TEXT($I144,0),LICENCIES!$A:$I,6,FALSE))," ")</f>
        <v xml:space="preserve"> </v>
      </c>
      <c r="N144" s="11" t="str">
        <f>IF(AND($F144&lt;&gt;"OUI",I144&lt;&gt;""),IF(ISNA(VLOOKUP(TEXT($I144,0),LICENCIES!$A:$I,7,FALSE)),VLOOKUP(VALUE($I144),LICENCIES!$A:$I,7,FALSE),VLOOKUP(TEXT($I144,0),LICENCIES!$A:$I,7,FALSE))," ")</f>
        <v xml:space="preserve"> </v>
      </c>
      <c r="O144" s="11" t="str">
        <f>IF(AND($F144&lt;&gt;"OUI",I144&lt;&gt;""),IF(ISNA(VLOOKUP(TEXT($I144,0),LICENCIES!$A:$I,8,FALSE)),VLOOKUP(VALUE($I144),LICENCIES!$A:$I,8,FALSE),VLOOKUP(TEXT($I144,0),LICENCIES!$A:$I,8,FALSE))," ")</f>
        <v xml:space="preserve"> </v>
      </c>
      <c r="P144" s="11" t="str">
        <f>IF(AND($F144&lt;&gt;"OUI",I144&lt;&gt;""),IF(ISNA(VLOOKUP(TEXT($I144,0),LICENCIES!$A:$I,9,FALSE)),VLOOKUP(VALUE($I144),LICENCIES!$A:$I,9,FALSE),VLOOKUP(TEXT($I144,0),LICENCIES!$A:$I,9,FALSE))," ")</f>
        <v xml:space="preserve"> </v>
      </c>
      <c r="Q144" s="6">
        <f t="shared" si="15"/>
        <v>0</v>
      </c>
    </row>
    <row r="145" spans="1:17" ht="19.350000000000001" hidden="1" customHeight="1" x14ac:dyDescent="0.2">
      <c r="A145" s="171"/>
      <c r="B145" s="171">
        <f t="shared" si="13"/>
        <v>0</v>
      </c>
      <c r="C145" s="171">
        <f>COUNTIF($A$7:A145,A145)</f>
        <v>0</v>
      </c>
      <c r="D145" s="171">
        <f t="shared" si="16"/>
        <v>0</v>
      </c>
      <c r="E145" s="171"/>
      <c r="F145" s="171"/>
      <c r="G145" s="105" t="str">
        <f t="shared" si="14"/>
        <v/>
      </c>
      <c r="H145" s="11" t="e">
        <f>IF(F145&lt;&gt;"OUI",IF(ISNA(VLOOKUP(TEXT($I145,0),LICENCIES!$A:$I,2,FALSE)),VLOOKUP(VALUE($I145),LICENCIES!$A:$I,2,FALSE),VLOOKUP(TEXT($I145,0),LICENCIES!$A:$I,2,FALSE))," ")</f>
        <v>#N/A</v>
      </c>
      <c r="I145" s="240"/>
      <c r="J145" s="11" t="str">
        <f>IF(AND($F145&lt;&gt;"OUI",I145&lt;&gt;""),IF(ISNA(VLOOKUP(TEXT($I145,0),LICENCIES!$A:$I,3,FALSE)),VLOOKUP(VALUE($I145),LICENCIES!$A:$I,3,FALSE),VLOOKUP(TEXT($I145,0),LICENCIES!$A:$I,3,FALSE))," ")</f>
        <v xml:space="preserve"> </v>
      </c>
      <c r="K145" s="11" t="str">
        <f>IF(AND($F145&lt;&gt;"OUI",I145&lt;&gt;""),IF(ISNA(VLOOKUP(TEXT($I145,0),LICENCIES!$A:$I,4,FALSE)),VLOOKUP(VALUE($I145),LICENCIES!$A:$I,4,FALSE),VLOOKUP(TEXT($I145,0),LICENCIES!$A:$I,4,FALSE))," ")</f>
        <v xml:space="preserve"> </v>
      </c>
      <c r="L145" s="11" t="str">
        <f>IF(AND($F145&lt;&gt;"OUI",I145&lt;&gt;""),IF(ISNA(VLOOKUP(TEXT($I145,0),LICENCIES!$A:$I,5,FALSE)),VLOOKUP(VALUE($I145),LICENCIES!$A:$I,5,FALSE),VLOOKUP(TEXT($I145,0),LICENCIES!$A:$I,5,FALSE))," ")</f>
        <v xml:space="preserve"> </v>
      </c>
      <c r="M145" s="11" t="str">
        <f>IF(AND($F145&lt;&gt;"OUI",I145&lt;&gt;""),IF(ISNA(VLOOKUP(TEXT($I145,0),LICENCIES!$A:$I,6,FALSE)),VLOOKUP(VALUE($I145),LICENCIES!$A:$I,6,FALSE),VLOOKUP(TEXT($I145,0),LICENCIES!$A:$I,6,FALSE))," ")</f>
        <v xml:space="preserve"> </v>
      </c>
      <c r="N145" s="11" t="str">
        <f>IF(AND($F145&lt;&gt;"OUI",I145&lt;&gt;""),IF(ISNA(VLOOKUP(TEXT($I145,0),LICENCIES!$A:$I,7,FALSE)),VLOOKUP(VALUE($I145),LICENCIES!$A:$I,7,FALSE),VLOOKUP(TEXT($I145,0),LICENCIES!$A:$I,7,FALSE))," ")</f>
        <v xml:space="preserve"> </v>
      </c>
      <c r="O145" s="11" t="str">
        <f>IF(AND($F145&lt;&gt;"OUI",I145&lt;&gt;""),IF(ISNA(VLOOKUP(TEXT($I145,0),LICENCIES!$A:$I,8,FALSE)),VLOOKUP(VALUE($I145),LICENCIES!$A:$I,8,FALSE),VLOOKUP(TEXT($I145,0),LICENCIES!$A:$I,8,FALSE))," ")</f>
        <v xml:space="preserve"> </v>
      </c>
      <c r="P145" s="11" t="str">
        <f>IF(AND($F145&lt;&gt;"OUI",I145&lt;&gt;""),IF(ISNA(VLOOKUP(TEXT($I145,0),LICENCIES!$A:$I,9,FALSE)),VLOOKUP(VALUE($I145),LICENCIES!$A:$I,9,FALSE),VLOOKUP(TEXT($I145,0),LICENCIES!$A:$I,9,FALSE))," ")</f>
        <v xml:space="preserve"> </v>
      </c>
      <c r="Q145" s="6">
        <f t="shared" si="15"/>
        <v>0</v>
      </c>
    </row>
    <row r="146" spans="1:17" ht="19.350000000000001" hidden="1" customHeight="1" x14ac:dyDescent="0.2">
      <c r="A146" s="171"/>
      <c r="B146" s="171">
        <f t="shared" si="13"/>
        <v>0</v>
      </c>
      <c r="C146" s="171">
        <f>COUNTIF($A$7:A146,A146)</f>
        <v>0</v>
      </c>
      <c r="D146" s="171">
        <f t="shared" si="16"/>
        <v>0</v>
      </c>
      <c r="E146" s="171"/>
      <c r="F146" s="171"/>
      <c r="G146" s="105" t="str">
        <f t="shared" si="14"/>
        <v/>
      </c>
      <c r="H146" s="11" t="e">
        <f>IF(F146&lt;&gt;"OUI",IF(ISNA(VLOOKUP(TEXT($I146,0),LICENCIES!$A:$I,2,FALSE)),VLOOKUP(VALUE($I146),LICENCIES!$A:$I,2,FALSE),VLOOKUP(TEXT($I146,0),LICENCIES!$A:$I,2,FALSE))," ")</f>
        <v>#N/A</v>
      </c>
      <c r="I146" s="240"/>
      <c r="J146" s="11" t="str">
        <f>IF(AND($F146&lt;&gt;"OUI",I146&lt;&gt;""),IF(ISNA(VLOOKUP(TEXT($I146,0),LICENCIES!$A:$I,3,FALSE)),VLOOKUP(VALUE($I146),LICENCIES!$A:$I,3,FALSE),VLOOKUP(TEXT($I146,0),LICENCIES!$A:$I,3,FALSE))," ")</f>
        <v xml:space="preserve"> </v>
      </c>
      <c r="K146" s="11" t="str">
        <f>IF(AND($F146&lt;&gt;"OUI",I146&lt;&gt;""),IF(ISNA(VLOOKUP(TEXT($I146,0),LICENCIES!$A:$I,4,FALSE)),VLOOKUP(VALUE($I146),LICENCIES!$A:$I,4,FALSE),VLOOKUP(TEXT($I146,0),LICENCIES!$A:$I,4,FALSE))," ")</f>
        <v xml:space="preserve"> </v>
      </c>
      <c r="L146" s="11" t="str">
        <f>IF(AND($F146&lt;&gt;"OUI",I146&lt;&gt;""),IF(ISNA(VLOOKUP(TEXT($I146,0),LICENCIES!$A:$I,5,FALSE)),VLOOKUP(VALUE($I146),LICENCIES!$A:$I,5,FALSE),VLOOKUP(TEXT($I146,0),LICENCIES!$A:$I,5,FALSE))," ")</f>
        <v xml:space="preserve"> </v>
      </c>
      <c r="M146" s="11" t="str">
        <f>IF(AND($F146&lt;&gt;"OUI",I146&lt;&gt;""),IF(ISNA(VLOOKUP(TEXT($I146,0),LICENCIES!$A:$I,6,FALSE)),VLOOKUP(VALUE($I146),LICENCIES!$A:$I,6,FALSE),VLOOKUP(TEXT($I146,0),LICENCIES!$A:$I,6,FALSE))," ")</f>
        <v xml:space="preserve"> </v>
      </c>
      <c r="N146" s="11" t="str">
        <f>IF(AND($F146&lt;&gt;"OUI",I146&lt;&gt;""),IF(ISNA(VLOOKUP(TEXT($I146,0),LICENCIES!$A:$I,7,FALSE)),VLOOKUP(VALUE($I146),LICENCIES!$A:$I,7,FALSE),VLOOKUP(TEXT($I146,0),LICENCIES!$A:$I,7,FALSE))," ")</f>
        <v xml:space="preserve"> </v>
      </c>
      <c r="O146" s="11" t="str">
        <f>IF(AND($F146&lt;&gt;"OUI",I146&lt;&gt;""),IF(ISNA(VLOOKUP(TEXT($I146,0),LICENCIES!$A:$I,8,FALSE)),VLOOKUP(VALUE($I146),LICENCIES!$A:$I,8,FALSE),VLOOKUP(TEXT($I146,0),LICENCIES!$A:$I,8,FALSE))," ")</f>
        <v xml:space="preserve"> </v>
      </c>
      <c r="P146" s="11" t="str">
        <f>IF(AND($F146&lt;&gt;"OUI",I146&lt;&gt;""),IF(ISNA(VLOOKUP(TEXT($I146,0),LICENCIES!$A:$I,9,FALSE)),VLOOKUP(VALUE($I146),LICENCIES!$A:$I,9,FALSE),VLOOKUP(TEXT($I146,0),LICENCIES!$A:$I,9,FALSE))," ")</f>
        <v xml:space="preserve"> </v>
      </c>
      <c r="Q146" s="6">
        <f t="shared" si="15"/>
        <v>0</v>
      </c>
    </row>
    <row r="147" spans="1:17" ht="19.350000000000001" hidden="1" customHeight="1" x14ac:dyDescent="0.2">
      <c r="A147" s="171"/>
      <c r="B147" s="171">
        <f t="shared" si="13"/>
        <v>0</v>
      </c>
      <c r="C147" s="171">
        <f>COUNTIF($A$7:A147,A147)</f>
        <v>0</v>
      </c>
      <c r="D147" s="171">
        <f t="shared" si="16"/>
        <v>0</v>
      </c>
      <c r="E147" s="171"/>
      <c r="F147" s="171"/>
      <c r="G147" s="105" t="str">
        <f t="shared" si="14"/>
        <v/>
      </c>
      <c r="H147" s="11" t="e">
        <f>IF(F147&lt;&gt;"OUI",IF(ISNA(VLOOKUP(TEXT($I147,0),LICENCIES!$A:$I,2,FALSE)),VLOOKUP(VALUE($I147),LICENCIES!$A:$I,2,FALSE),VLOOKUP(TEXT($I147,0),LICENCIES!$A:$I,2,FALSE))," ")</f>
        <v>#N/A</v>
      </c>
      <c r="I147" s="240"/>
      <c r="J147" s="11" t="str">
        <f>IF(AND($F147&lt;&gt;"OUI",I147&lt;&gt;""),IF(ISNA(VLOOKUP(TEXT($I147,0),LICENCIES!$A:$I,3,FALSE)),VLOOKUP(VALUE($I147),LICENCIES!$A:$I,3,FALSE),VLOOKUP(TEXT($I147,0),LICENCIES!$A:$I,3,FALSE))," ")</f>
        <v xml:space="preserve"> </v>
      </c>
      <c r="K147" s="11" t="str">
        <f>IF(AND($F147&lt;&gt;"OUI",I147&lt;&gt;""),IF(ISNA(VLOOKUP(TEXT($I147,0),LICENCIES!$A:$I,4,FALSE)),VLOOKUP(VALUE($I147),LICENCIES!$A:$I,4,FALSE),VLOOKUP(TEXT($I147,0),LICENCIES!$A:$I,4,FALSE))," ")</f>
        <v xml:space="preserve"> </v>
      </c>
      <c r="L147" s="11" t="str">
        <f>IF(AND($F147&lt;&gt;"OUI",I147&lt;&gt;""),IF(ISNA(VLOOKUP(TEXT($I147,0),LICENCIES!$A:$I,5,FALSE)),VLOOKUP(VALUE($I147),LICENCIES!$A:$I,5,FALSE),VLOOKUP(TEXT($I147,0),LICENCIES!$A:$I,5,FALSE))," ")</f>
        <v xml:space="preserve"> </v>
      </c>
      <c r="M147" s="11" t="str">
        <f>IF(AND($F147&lt;&gt;"OUI",I147&lt;&gt;""),IF(ISNA(VLOOKUP(TEXT($I147,0),LICENCIES!$A:$I,6,FALSE)),VLOOKUP(VALUE($I147),LICENCIES!$A:$I,6,FALSE),VLOOKUP(TEXT($I147,0),LICENCIES!$A:$I,6,FALSE))," ")</f>
        <v xml:space="preserve"> </v>
      </c>
      <c r="N147" s="11" t="str">
        <f>IF(AND($F147&lt;&gt;"OUI",I147&lt;&gt;""),IF(ISNA(VLOOKUP(TEXT($I147,0),LICENCIES!$A:$I,7,FALSE)),VLOOKUP(VALUE($I147),LICENCIES!$A:$I,7,FALSE),VLOOKUP(TEXT($I147,0),LICENCIES!$A:$I,7,FALSE))," ")</f>
        <v xml:space="preserve"> </v>
      </c>
      <c r="O147" s="11" t="str">
        <f>IF(AND($F147&lt;&gt;"OUI",I147&lt;&gt;""),IF(ISNA(VLOOKUP(TEXT($I147,0),LICENCIES!$A:$I,8,FALSE)),VLOOKUP(VALUE($I147),LICENCIES!$A:$I,8,FALSE),VLOOKUP(TEXT($I147,0),LICENCIES!$A:$I,8,FALSE))," ")</f>
        <v xml:space="preserve"> </v>
      </c>
      <c r="P147" s="11" t="str">
        <f>IF(AND($F147&lt;&gt;"OUI",I147&lt;&gt;""),IF(ISNA(VLOOKUP(TEXT($I147,0),LICENCIES!$A:$I,9,FALSE)),VLOOKUP(VALUE($I147),LICENCIES!$A:$I,9,FALSE),VLOOKUP(TEXT($I147,0),LICENCIES!$A:$I,9,FALSE))," ")</f>
        <v xml:space="preserve"> </v>
      </c>
      <c r="Q147" s="6">
        <f t="shared" si="15"/>
        <v>0</v>
      </c>
    </row>
    <row r="148" spans="1:17" ht="19.350000000000001" hidden="1" customHeight="1" x14ac:dyDescent="0.2">
      <c r="A148" s="171"/>
      <c r="B148" s="171">
        <f t="shared" si="13"/>
        <v>0</v>
      </c>
      <c r="C148" s="171">
        <f>COUNTIF($A$7:A148,A148)</f>
        <v>0</v>
      </c>
      <c r="D148" s="171">
        <f t="shared" si="16"/>
        <v>0</v>
      </c>
      <c r="E148" s="171"/>
      <c r="F148" s="171"/>
      <c r="G148" s="105" t="str">
        <f t="shared" si="14"/>
        <v/>
      </c>
      <c r="H148" s="11" t="e">
        <f>IF(F148&lt;&gt;"OUI",IF(ISNA(VLOOKUP(TEXT($I148,0),LICENCIES!$A:$I,2,FALSE)),VLOOKUP(VALUE($I148),LICENCIES!$A:$I,2,FALSE),VLOOKUP(TEXT($I148,0),LICENCIES!$A:$I,2,FALSE))," ")</f>
        <v>#N/A</v>
      </c>
      <c r="I148" s="240"/>
      <c r="J148" s="11" t="str">
        <f>IF(AND($F148&lt;&gt;"OUI",I148&lt;&gt;""),IF(ISNA(VLOOKUP(TEXT($I148,0),LICENCIES!$A:$I,3,FALSE)),VLOOKUP(VALUE($I148),LICENCIES!$A:$I,3,FALSE),VLOOKUP(TEXT($I148,0),LICENCIES!$A:$I,3,FALSE))," ")</f>
        <v xml:space="preserve"> </v>
      </c>
      <c r="K148" s="11" t="str">
        <f>IF(AND($F148&lt;&gt;"OUI",I148&lt;&gt;""),IF(ISNA(VLOOKUP(TEXT($I148,0),LICENCIES!$A:$I,4,FALSE)),VLOOKUP(VALUE($I148),LICENCIES!$A:$I,4,FALSE),VLOOKUP(TEXT($I148,0),LICENCIES!$A:$I,4,FALSE))," ")</f>
        <v xml:space="preserve"> </v>
      </c>
      <c r="L148" s="11" t="str">
        <f>IF(AND($F148&lt;&gt;"OUI",I148&lt;&gt;""),IF(ISNA(VLOOKUP(TEXT($I148,0),LICENCIES!$A:$I,5,FALSE)),VLOOKUP(VALUE($I148),LICENCIES!$A:$I,5,FALSE),VLOOKUP(TEXT($I148,0),LICENCIES!$A:$I,5,FALSE))," ")</f>
        <v xml:space="preserve"> </v>
      </c>
      <c r="M148" s="11" t="str">
        <f>IF(AND($F148&lt;&gt;"OUI",I148&lt;&gt;""),IF(ISNA(VLOOKUP(TEXT($I148,0),LICENCIES!$A:$I,6,FALSE)),VLOOKUP(VALUE($I148),LICENCIES!$A:$I,6,FALSE),VLOOKUP(TEXT($I148,0),LICENCIES!$A:$I,6,FALSE))," ")</f>
        <v xml:space="preserve"> </v>
      </c>
      <c r="N148" s="11" t="str">
        <f>IF(AND($F148&lt;&gt;"OUI",I148&lt;&gt;""),IF(ISNA(VLOOKUP(TEXT($I148,0),LICENCIES!$A:$I,7,FALSE)),VLOOKUP(VALUE($I148),LICENCIES!$A:$I,7,FALSE),VLOOKUP(TEXT($I148,0),LICENCIES!$A:$I,7,FALSE))," ")</f>
        <v xml:space="preserve"> </v>
      </c>
      <c r="O148" s="11" t="str">
        <f>IF(AND($F148&lt;&gt;"OUI",I148&lt;&gt;""),IF(ISNA(VLOOKUP(TEXT($I148,0),LICENCIES!$A:$I,8,FALSE)),VLOOKUP(VALUE($I148),LICENCIES!$A:$I,8,FALSE),VLOOKUP(TEXT($I148,0),LICENCIES!$A:$I,8,FALSE))," ")</f>
        <v xml:space="preserve"> </v>
      </c>
      <c r="P148" s="11" t="str">
        <f>IF(AND($F148&lt;&gt;"OUI",I148&lt;&gt;""),IF(ISNA(VLOOKUP(TEXT($I148,0),LICENCIES!$A:$I,9,FALSE)),VLOOKUP(VALUE($I148),LICENCIES!$A:$I,9,FALSE),VLOOKUP(TEXT($I148,0),LICENCIES!$A:$I,9,FALSE))," ")</f>
        <v xml:space="preserve"> </v>
      </c>
      <c r="Q148" s="6">
        <f t="shared" si="15"/>
        <v>0</v>
      </c>
    </row>
    <row r="149" spans="1:17" ht="19.350000000000001" hidden="1" customHeight="1" x14ac:dyDescent="0.2">
      <c r="A149" s="171"/>
      <c r="B149" s="171">
        <f t="shared" si="13"/>
        <v>0</v>
      </c>
      <c r="C149" s="171">
        <f>COUNTIF($A$7:A149,A149)</f>
        <v>0</v>
      </c>
      <c r="D149" s="171">
        <f t="shared" si="16"/>
        <v>0</v>
      </c>
      <c r="E149" s="171"/>
      <c r="F149" s="171"/>
      <c r="G149" s="105" t="str">
        <f t="shared" si="14"/>
        <v/>
      </c>
      <c r="H149" s="11" t="e">
        <f>IF(F149&lt;&gt;"OUI",IF(ISNA(VLOOKUP(TEXT($I149,0),LICENCIES!$A:$I,2,FALSE)),VLOOKUP(VALUE($I149),LICENCIES!$A:$I,2,FALSE),VLOOKUP(TEXT($I149,0),LICENCIES!$A:$I,2,FALSE))," ")</f>
        <v>#N/A</v>
      </c>
      <c r="I149" s="240"/>
      <c r="J149" s="11" t="str">
        <f>IF(AND($F149&lt;&gt;"OUI",I149&lt;&gt;""),IF(ISNA(VLOOKUP(TEXT($I149,0),LICENCIES!$A:$I,3,FALSE)),VLOOKUP(VALUE($I149),LICENCIES!$A:$I,3,FALSE),VLOOKUP(TEXT($I149,0),LICENCIES!$A:$I,3,FALSE))," ")</f>
        <v xml:space="preserve"> </v>
      </c>
      <c r="K149" s="11" t="str">
        <f>IF(AND($F149&lt;&gt;"OUI",I149&lt;&gt;""),IF(ISNA(VLOOKUP(TEXT($I149,0),LICENCIES!$A:$I,4,FALSE)),VLOOKUP(VALUE($I149),LICENCIES!$A:$I,4,FALSE),VLOOKUP(TEXT($I149,0),LICENCIES!$A:$I,4,FALSE))," ")</f>
        <v xml:space="preserve"> </v>
      </c>
      <c r="L149" s="11" t="str">
        <f>IF(AND($F149&lt;&gt;"OUI",I149&lt;&gt;""),IF(ISNA(VLOOKUP(TEXT($I149,0),LICENCIES!$A:$I,5,FALSE)),VLOOKUP(VALUE($I149),LICENCIES!$A:$I,5,FALSE),VLOOKUP(TEXT($I149,0),LICENCIES!$A:$I,5,FALSE))," ")</f>
        <v xml:space="preserve"> </v>
      </c>
      <c r="M149" s="11" t="str">
        <f>IF(AND($F149&lt;&gt;"OUI",I149&lt;&gt;""),IF(ISNA(VLOOKUP(TEXT($I149,0),LICENCIES!$A:$I,6,FALSE)),VLOOKUP(VALUE($I149),LICENCIES!$A:$I,6,FALSE),VLOOKUP(TEXT($I149,0),LICENCIES!$A:$I,6,FALSE))," ")</f>
        <v xml:space="preserve"> </v>
      </c>
      <c r="N149" s="11" t="str">
        <f>IF(AND($F149&lt;&gt;"OUI",I149&lt;&gt;""),IF(ISNA(VLOOKUP(TEXT($I149,0),LICENCIES!$A:$I,7,FALSE)),VLOOKUP(VALUE($I149),LICENCIES!$A:$I,7,FALSE),VLOOKUP(TEXT($I149,0),LICENCIES!$A:$I,7,FALSE))," ")</f>
        <v xml:space="preserve"> </v>
      </c>
      <c r="O149" s="11" t="str">
        <f>IF(AND($F149&lt;&gt;"OUI",I149&lt;&gt;""),IF(ISNA(VLOOKUP(TEXT($I149,0),LICENCIES!$A:$I,8,FALSE)),VLOOKUP(VALUE($I149),LICENCIES!$A:$I,8,FALSE),VLOOKUP(TEXT($I149,0),LICENCIES!$A:$I,8,FALSE))," ")</f>
        <v xml:space="preserve"> </v>
      </c>
      <c r="P149" s="11" t="str">
        <f>IF(AND($F149&lt;&gt;"OUI",I149&lt;&gt;""),IF(ISNA(VLOOKUP(TEXT($I149,0),LICENCIES!$A:$I,9,FALSE)),VLOOKUP(VALUE($I149),LICENCIES!$A:$I,9,FALSE),VLOOKUP(TEXT($I149,0),LICENCIES!$A:$I,9,FALSE))," ")</f>
        <v xml:space="preserve"> </v>
      </c>
      <c r="Q149" s="6">
        <f t="shared" si="15"/>
        <v>0</v>
      </c>
    </row>
    <row r="150" spans="1:17" ht="19.350000000000001" hidden="1" customHeight="1" x14ac:dyDescent="0.2">
      <c r="A150" s="171"/>
      <c r="B150" s="171">
        <f t="shared" si="13"/>
        <v>0</v>
      </c>
      <c r="C150" s="171">
        <f>COUNTIF($A$7:A150,A150)</f>
        <v>0</v>
      </c>
      <c r="D150" s="171">
        <f t="shared" si="16"/>
        <v>0</v>
      </c>
      <c r="E150" s="171"/>
      <c r="F150" s="171"/>
      <c r="G150" s="105" t="str">
        <f t="shared" si="14"/>
        <v/>
      </c>
      <c r="H150" s="11" t="e">
        <f>IF(F150&lt;&gt;"OUI",IF(ISNA(VLOOKUP(TEXT($I150,0),LICENCIES!$A:$I,2,FALSE)),VLOOKUP(VALUE($I150),LICENCIES!$A:$I,2,FALSE),VLOOKUP(TEXT($I150,0),LICENCIES!$A:$I,2,FALSE))," ")</f>
        <v>#N/A</v>
      </c>
      <c r="I150" s="240"/>
      <c r="J150" s="11" t="str">
        <f>IF(AND($F150&lt;&gt;"OUI",I150&lt;&gt;""),IF(ISNA(VLOOKUP(TEXT($I150,0),LICENCIES!$A:$I,3,FALSE)),VLOOKUP(VALUE($I150),LICENCIES!$A:$I,3,FALSE),VLOOKUP(TEXT($I150,0),LICENCIES!$A:$I,3,FALSE))," ")</f>
        <v xml:space="preserve"> </v>
      </c>
      <c r="K150" s="11" t="str">
        <f>IF(AND($F150&lt;&gt;"OUI",I150&lt;&gt;""),IF(ISNA(VLOOKUP(TEXT($I150,0),LICENCIES!$A:$I,4,FALSE)),VLOOKUP(VALUE($I150),LICENCIES!$A:$I,4,FALSE),VLOOKUP(TEXT($I150,0),LICENCIES!$A:$I,4,FALSE))," ")</f>
        <v xml:space="preserve"> </v>
      </c>
      <c r="L150" s="11" t="str">
        <f>IF(AND($F150&lt;&gt;"OUI",I150&lt;&gt;""),IF(ISNA(VLOOKUP(TEXT($I150,0),LICENCIES!$A:$I,5,FALSE)),VLOOKUP(VALUE($I150),LICENCIES!$A:$I,5,FALSE),VLOOKUP(TEXT($I150,0),LICENCIES!$A:$I,5,FALSE))," ")</f>
        <v xml:space="preserve"> </v>
      </c>
      <c r="M150" s="11" t="str">
        <f>IF(AND($F150&lt;&gt;"OUI",I150&lt;&gt;""),IF(ISNA(VLOOKUP(TEXT($I150,0),LICENCIES!$A:$I,6,FALSE)),VLOOKUP(VALUE($I150),LICENCIES!$A:$I,6,FALSE),VLOOKUP(TEXT($I150,0),LICENCIES!$A:$I,6,FALSE))," ")</f>
        <v xml:space="preserve"> </v>
      </c>
      <c r="N150" s="11" t="str">
        <f>IF(AND($F150&lt;&gt;"OUI",I150&lt;&gt;""),IF(ISNA(VLOOKUP(TEXT($I150,0),LICENCIES!$A:$I,7,FALSE)),VLOOKUP(VALUE($I150),LICENCIES!$A:$I,7,FALSE),VLOOKUP(TEXT($I150,0),LICENCIES!$A:$I,7,FALSE))," ")</f>
        <v xml:space="preserve"> </v>
      </c>
      <c r="O150" s="11" t="str">
        <f>IF(AND($F150&lt;&gt;"OUI",I150&lt;&gt;""),IF(ISNA(VLOOKUP(TEXT($I150,0),LICENCIES!$A:$I,8,FALSE)),VLOOKUP(VALUE($I150),LICENCIES!$A:$I,8,FALSE),VLOOKUP(TEXT($I150,0),LICENCIES!$A:$I,8,FALSE))," ")</f>
        <v xml:space="preserve"> </v>
      </c>
      <c r="P150" s="11" t="str">
        <f>IF(AND($F150&lt;&gt;"OUI",I150&lt;&gt;""),IF(ISNA(VLOOKUP(TEXT($I150,0),LICENCIES!$A:$I,9,FALSE)),VLOOKUP(VALUE($I150),LICENCIES!$A:$I,9,FALSE),VLOOKUP(TEXT($I150,0),LICENCIES!$A:$I,9,FALSE))," ")</f>
        <v xml:space="preserve"> </v>
      </c>
      <c r="Q150" s="6">
        <f t="shared" si="15"/>
        <v>0</v>
      </c>
    </row>
    <row r="151" spans="1:17" ht="19.350000000000001" hidden="1" customHeight="1" x14ac:dyDescent="0.2">
      <c r="A151" s="171"/>
      <c r="B151" s="171">
        <f t="shared" si="13"/>
        <v>0</v>
      </c>
      <c r="C151" s="171">
        <f>COUNTIF($A$7:A151,A151)</f>
        <v>0</v>
      </c>
      <c r="D151" s="171">
        <f t="shared" si="16"/>
        <v>0</v>
      </c>
      <c r="E151" s="171"/>
      <c r="F151" s="171"/>
      <c r="G151" s="105" t="str">
        <f t="shared" si="14"/>
        <v/>
      </c>
      <c r="H151" s="11" t="e">
        <f>IF(F151&lt;&gt;"OUI",IF(ISNA(VLOOKUP(TEXT($I151,0),LICENCIES!$A:$I,2,FALSE)),VLOOKUP(VALUE($I151),LICENCIES!$A:$I,2,FALSE),VLOOKUP(TEXT($I151,0),LICENCIES!$A:$I,2,FALSE))," ")</f>
        <v>#N/A</v>
      </c>
      <c r="I151" s="240"/>
      <c r="J151" s="11" t="str">
        <f>IF(AND($F151&lt;&gt;"OUI",I151&lt;&gt;""),IF(ISNA(VLOOKUP(TEXT($I151,0),LICENCIES!$A:$I,3,FALSE)),VLOOKUP(VALUE($I151),LICENCIES!$A:$I,3,FALSE),VLOOKUP(TEXT($I151,0),LICENCIES!$A:$I,3,FALSE))," ")</f>
        <v xml:space="preserve"> </v>
      </c>
      <c r="K151" s="11" t="str">
        <f>IF(AND($F151&lt;&gt;"OUI",I151&lt;&gt;""),IF(ISNA(VLOOKUP(TEXT($I151,0),LICENCIES!$A:$I,4,FALSE)),VLOOKUP(VALUE($I151),LICENCIES!$A:$I,4,FALSE),VLOOKUP(TEXT($I151,0),LICENCIES!$A:$I,4,FALSE))," ")</f>
        <v xml:space="preserve"> </v>
      </c>
      <c r="L151" s="11" t="str">
        <f>IF(AND($F151&lt;&gt;"OUI",I151&lt;&gt;""),IF(ISNA(VLOOKUP(TEXT($I151,0),LICENCIES!$A:$I,5,FALSE)),VLOOKUP(VALUE($I151),LICENCIES!$A:$I,5,FALSE),VLOOKUP(TEXT($I151,0),LICENCIES!$A:$I,5,FALSE))," ")</f>
        <v xml:space="preserve"> </v>
      </c>
      <c r="M151" s="11" t="str">
        <f>IF(AND($F151&lt;&gt;"OUI",I151&lt;&gt;""),IF(ISNA(VLOOKUP(TEXT($I151,0),LICENCIES!$A:$I,6,FALSE)),VLOOKUP(VALUE($I151),LICENCIES!$A:$I,6,FALSE),VLOOKUP(TEXT($I151,0),LICENCIES!$A:$I,6,FALSE))," ")</f>
        <v xml:space="preserve"> </v>
      </c>
      <c r="N151" s="11" t="str">
        <f>IF(AND($F151&lt;&gt;"OUI",I151&lt;&gt;""),IF(ISNA(VLOOKUP(TEXT($I151,0),LICENCIES!$A:$I,7,FALSE)),VLOOKUP(VALUE($I151),LICENCIES!$A:$I,7,FALSE),VLOOKUP(TEXT($I151,0),LICENCIES!$A:$I,7,FALSE))," ")</f>
        <v xml:space="preserve"> </v>
      </c>
      <c r="O151" s="11" t="str">
        <f>IF(AND($F151&lt;&gt;"OUI",I151&lt;&gt;""),IF(ISNA(VLOOKUP(TEXT($I151,0),LICENCIES!$A:$I,8,FALSE)),VLOOKUP(VALUE($I151),LICENCIES!$A:$I,8,FALSE),VLOOKUP(TEXT($I151,0),LICENCIES!$A:$I,8,FALSE))," ")</f>
        <v xml:space="preserve"> </v>
      </c>
      <c r="P151" s="11" t="str">
        <f>IF(AND($F151&lt;&gt;"OUI",I151&lt;&gt;""),IF(ISNA(VLOOKUP(TEXT($I151,0),LICENCIES!$A:$I,9,FALSE)),VLOOKUP(VALUE($I151),LICENCIES!$A:$I,9,FALSE),VLOOKUP(TEXT($I151,0),LICENCIES!$A:$I,9,FALSE))," ")</f>
        <v xml:space="preserve"> </v>
      </c>
      <c r="Q151" s="6">
        <f t="shared" si="15"/>
        <v>0</v>
      </c>
    </row>
    <row r="152" spans="1:17" ht="19.350000000000001" hidden="1" customHeight="1" x14ac:dyDescent="0.2">
      <c r="A152" s="171"/>
      <c r="B152" s="171">
        <f t="shared" si="13"/>
        <v>0</v>
      </c>
      <c r="C152" s="171">
        <f>COUNTIF($A$7:A152,A152)</f>
        <v>0</v>
      </c>
      <c r="D152" s="171">
        <f t="shared" si="16"/>
        <v>0</v>
      </c>
      <c r="E152" s="171"/>
      <c r="F152" s="171"/>
      <c r="G152" s="105" t="str">
        <f t="shared" si="14"/>
        <v/>
      </c>
      <c r="H152" s="11" t="e">
        <f>IF(F152&lt;&gt;"OUI",IF(ISNA(VLOOKUP(TEXT($I152,0),LICENCIES!$A:$I,2,FALSE)),VLOOKUP(VALUE($I152),LICENCIES!$A:$I,2,FALSE),VLOOKUP(TEXT($I152,0),LICENCIES!$A:$I,2,FALSE))," ")</f>
        <v>#N/A</v>
      </c>
      <c r="I152" s="240"/>
      <c r="J152" s="11" t="str">
        <f>IF(AND($F152&lt;&gt;"OUI",I152&lt;&gt;""),IF(ISNA(VLOOKUP(TEXT($I152,0),LICENCIES!$A:$I,3,FALSE)),VLOOKUP(VALUE($I152),LICENCIES!$A:$I,3,FALSE),VLOOKUP(TEXT($I152,0),LICENCIES!$A:$I,3,FALSE))," ")</f>
        <v xml:space="preserve"> </v>
      </c>
      <c r="K152" s="11" t="str">
        <f>IF(AND($F152&lt;&gt;"OUI",I152&lt;&gt;""),IF(ISNA(VLOOKUP(TEXT($I152,0),LICENCIES!$A:$I,4,FALSE)),VLOOKUP(VALUE($I152),LICENCIES!$A:$I,4,FALSE),VLOOKUP(TEXT($I152,0),LICENCIES!$A:$I,4,FALSE))," ")</f>
        <v xml:space="preserve"> </v>
      </c>
      <c r="L152" s="11" t="str">
        <f>IF(AND($F152&lt;&gt;"OUI",I152&lt;&gt;""),IF(ISNA(VLOOKUP(TEXT($I152,0),LICENCIES!$A:$I,5,FALSE)),VLOOKUP(VALUE($I152),LICENCIES!$A:$I,5,FALSE),VLOOKUP(TEXT($I152,0),LICENCIES!$A:$I,5,FALSE))," ")</f>
        <v xml:space="preserve"> </v>
      </c>
      <c r="M152" s="11" t="str">
        <f>IF(AND($F152&lt;&gt;"OUI",I152&lt;&gt;""),IF(ISNA(VLOOKUP(TEXT($I152,0),LICENCIES!$A:$I,6,FALSE)),VLOOKUP(VALUE($I152),LICENCIES!$A:$I,6,FALSE),VLOOKUP(TEXT($I152,0),LICENCIES!$A:$I,6,FALSE))," ")</f>
        <v xml:space="preserve"> </v>
      </c>
      <c r="N152" s="11" t="str">
        <f>IF(AND($F152&lt;&gt;"OUI",I152&lt;&gt;""),IF(ISNA(VLOOKUP(TEXT($I152,0),LICENCIES!$A:$I,7,FALSE)),VLOOKUP(VALUE($I152),LICENCIES!$A:$I,7,FALSE),VLOOKUP(TEXT($I152,0),LICENCIES!$A:$I,7,FALSE))," ")</f>
        <v xml:space="preserve"> </v>
      </c>
      <c r="O152" s="11" t="str">
        <f>IF(AND($F152&lt;&gt;"OUI",I152&lt;&gt;""),IF(ISNA(VLOOKUP(TEXT($I152,0),LICENCIES!$A:$I,8,FALSE)),VLOOKUP(VALUE($I152),LICENCIES!$A:$I,8,FALSE),VLOOKUP(TEXT($I152,0),LICENCIES!$A:$I,8,FALSE))," ")</f>
        <v xml:space="preserve"> </v>
      </c>
      <c r="P152" s="11" t="str">
        <f>IF(AND($F152&lt;&gt;"OUI",I152&lt;&gt;""),IF(ISNA(VLOOKUP(TEXT($I152,0),LICENCIES!$A:$I,9,FALSE)),VLOOKUP(VALUE($I152),LICENCIES!$A:$I,9,FALSE),VLOOKUP(TEXT($I152,0),LICENCIES!$A:$I,9,FALSE))," ")</f>
        <v xml:space="preserve"> </v>
      </c>
      <c r="Q152" s="6">
        <f t="shared" si="15"/>
        <v>0</v>
      </c>
    </row>
    <row r="153" spans="1:17" ht="19.350000000000001" hidden="1" customHeight="1" x14ac:dyDescent="0.2">
      <c r="A153" s="171"/>
      <c r="B153" s="171">
        <f t="shared" si="13"/>
        <v>0</v>
      </c>
      <c r="C153" s="171">
        <f>COUNTIF($A$7:A153,A153)</f>
        <v>0</v>
      </c>
      <c r="D153" s="171">
        <f t="shared" si="16"/>
        <v>0</v>
      </c>
      <c r="E153" s="171"/>
      <c r="F153" s="171"/>
      <c r="G153" s="105" t="str">
        <f t="shared" si="14"/>
        <v/>
      </c>
      <c r="H153" s="11" t="e">
        <f>IF(F153&lt;&gt;"OUI",IF(ISNA(VLOOKUP(TEXT($I153,0),LICENCIES!$A:$I,2,FALSE)),VLOOKUP(VALUE($I153),LICENCIES!$A:$I,2,FALSE),VLOOKUP(TEXT($I153,0),LICENCIES!$A:$I,2,FALSE))," ")</f>
        <v>#N/A</v>
      </c>
      <c r="I153" s="240"/>
      <c r="J153" s="11" t="str">
        <f>IF(AND($F153&lt;&gt;"OUI",I153&lt;&gt;""),IF(ISNA(VLOOKUP(TEXT($I153,0),LICENCIES!$A:$I,3,FALSE)),VLOOKUP(VALUE($I153),LICENCIES!$A:$I,3,FALSE),VLOOKUP(TEXT($I153,0),LICENCIES!$A:$I,3,FALSE))," ")</f>
        <v xml:space="preserve"> </v>
      </c>
      <c r="K153" s="11" t="str">
        <f>IF(AND($F153&lt;&gt;"OUI",I153&lt;&gt;""),IF(ISNA(VLOOKUP(TEXT($I153,0),LICENCIES!$A:$I,4,FALSE)),VLOOKUP(VALUE($I153),LICENCIES!$A:$I,4,FALSE),VLOOKUP(TEXT($I153,0),LICENCIES!$A:$I,4,FALSE))," ")</f>
        <v xml:space="preserve"> </v>
      </c>
      <c r="L153" s="11" t="str">
        <f>IF(AND($F153&lt;&gt;"OUI",I153&lt;&gt;""),IF(ISNA(VLOOKUP(TEXT($I153,0),LICENCIES!$A:$I,5,FALSE)),VLOOKUP(VALUE($I153),LICENCIES!$A:$I,5,FALSE),VLOOKUP(TEXT($I153,0),LICENCIES!$A:$I,5,FALSE))," ")</f>
        <v xml:space="preserve"> </v>
      </c>
      <c r="M153" s="11" t="str">
        <f>IF(AND($F153&lt;&gt;"OUI",I153&lt;&gt;""),IF(ISNA(VLOOKUP(TEXT($I153,0),LICENCIES!$A:$I,6,FALSE)),VLOOKUP(VALUE($I153),LICENCIES!$A:$I,6,FALSE),VLOOKUP(TEXT($I153,0),LICENCIES!$A:$I,6,FALSE))," ")</f>
        <v xml:space="preserve"> </v>
      </c>
      <c r="N153" s="11" t="str">
        <f>IF(AND($F153&lt;&gt;"OUI",I153&lt;&gt;""),IF(ISNA(VLOOKUP(TEXT($I153,0),LICENCIES!$A:$I,7,FALSE)),VLOOKUP(VALUE($I153),LICENCIES!$A:$I,7,FALSE),VLOOKUP(TEXT($I153,0),LICENCIES!$A:$I,7,FALSE))," ")</f>
        <v xml:space="preserve"> </v>
      </c>
      <c r="O153" s="11" t="str">
        <f>IF(AND($F153&lt;&gt;"OUI",I153&lt;&gt;""),IF(ISNA(VLOOKUP(TEXT($I153,0),LICENCIES!$A:$I,8,FALSE)),VLOOKUP(VALUE($I153),LICENCIES!$A:$I,8,FALSE),VLOOKUP(TEXT($I153,0),LICENCIES!$A:$I,8,FALSE))," ")</f>
        <v xml:space="preserve"> </v>
      </c>
      <c r="P153" s="11" t="str">
        <f>IF(AND($F153&lt;&gt;"OUI",I153&lt;&gt;""),IF(ISNA(VLOOKUP(TEXT($I153,0),LICENCIES!$A:$I,9,FALSE)),VLOOKUP(VALUE($I153),LICENCIES!$A:$I,9,FALSE),VLOOKUP(TEXT($I153,0),LICENCIES!$A:$I,9,FALSE))," ")</f>
        <v xml:space="preserve"> </v>
      </c>
      <c r="Q153" s="6">
        <f t="shared" si="15"/>
        <v>0</v>
      </c>
    </row>
    <row r="154" spans="1:17" ht="19.350000000000001" hidden="1" customHeight="1" x14ac:dyDescent="0.2">
      <c r="A154" s="171"/>
      <c r="B154" s="171">
        <f t="shared" si="13"/>
        <v>0</v>
      </c>
      <c r="C154" s="171">
        <f>COUNTIF($A$7:A154,A154)</f>
        <v>0</v>
      </c>
      <c r="D154" s="171">
        <f t="shared" si="16"/>
        <v>0</v>
      </c>
      <c r="E154" s="171"/>
      <c r="F154" s="171"/>
      <c r="G154" s="105" t="str">
        <f t="shared" si="14"/>
        <v/>
      </c>
      <c r="H154" s="11" t="e">
        <f>IF(F154&lt;&gt;"OUI",IF(ISNA(VLOOKUP(TEXT($I154,0),LICENCIES!$A:$I,2,FALSE)),VLOOKUP(VALUE($I154),LICENCIES!$A:$I,2,FALSE),VLOOKUP(TEXT($I154,0),LICENCIES!$A:$I,2,FALSE))," ")</f>
        <v>#N/A</v>
      </c>
      <c r="I154" s="240"/>
      <c r="J154" s="11" t="str">
        <f>IF(AND($F154&lt;&gt;"OUI",I154&lt;&gt;""),IF(ISNA(VLOOKUP(TEXT($I154,0),LICENCIES!$A:$I,3,FALSE)),VLOOKUP(VALUE($I154),LICENCIES!$A:$I,3,FALSE),VLOOKUP(TEXT($I154,0),LICENCIES!$A:$I,3,FALSE))," ")</f>
        <v xml:space="preserve"> </v>
      </c>
      <c r="K154" s="11" t="str">
        <f>IF(AND($F154&lt;&gt;"OUI",I154&lt;&gt;""),IF(ISNA(VLOOKUP(TEXT($I154,0),LICENCIES!$A:$I,4,FALSE)),VLOOKUP(VALUE($I154),LICENCIES!$A:$I,4,FALSE),VLOOKUP(TEXT($I154,0),LICENCIES!$A:$I,4,FALSE))," ")</f>
        <v xml:space="preserve"> </v>
      </c>
      <c r="L154" s="11" t="str">
        <f>IF(AND($F154&lt;&gt;"OUI",I154&lt;&gt;""),IF(ISNA(VLOOKUP(TEXT($I154,0),LICENCIES!$A:$I,5,FALSE)),VLOOKUP(VALUE($I154),LICENCIES!$A:$I,5,FALSE),VLOOKUP(TEXT($I154,0),LICENCIES!$A:$I,5,FALSE))," ")</f>
        <v xml:space="preserve"> </v>
      </c>
      <c r="M154" s="11" t="str">
        <f>IF(AND($F154&lt;&gt;"OUI",I154&lt;&gt;""),IF(ISNA(VLOOKUP(TEXT($I154,0),LICENCIES!$A:$I,6,FALSE)),VLOOKUP(VALUE($I154),LICENCIES!$A:$I,6,FALSE),VLOOKUP(TEXT($I154,0),LICENCIES!$A:$I,6,FALSE))," ")</f>
        <v xml:space="preserve"> </v>
      </c>
      <c r="N154" s="11" t="str">
        <f>IF(AND($F154&lt;&gt;"OUI",I154&lt;&gt;""),IF(ISNA(VLOOKUP(TEXT($I154,0),LICENCIES!$A:$I,7,FALSE)),VLOOKUP(VALUE($I154),LICENCIES!$A:$I,7,FALSE),VLOOKUP(TEXT($I154,0),LICENCIES!$A:$I,7,FALSE))," ")</f>
        <v xml:space="preserve"> </v>
      </c>
      <c r="O154" s="11" t="str">
        <f>IF(AND($F154&lt;&gt;"OUI",I154&lt;&gt;""),IF(ISNA(VLOOKUP(TEXT($I154,0),LICENCIES!$A:$I,8,FALSE)),VLOOKUP(VALUE($I154),LICENCIES!$A:$I,8,FALSE),VLOOKUP(TEXT($I154,0),LICENCIES!$A:$I,8,FALSE))," ")</f>
        <v xml:space="preserve"> </v>
      </c>
      <c r="P154" s="11" t="str">
        <f>IF(AND($F154&lt;&gt;"OUI",I154&lt;&gt;""),IF(ISNA(VLOOKUP(TEXT($I154,0),LICENCIES!$A:$I,9,FALSE)),VLOOKUP(VALUE($I154),LICENCIES!$A:$I,9,FALSE),VLOOKUP(TEXT($I154,0),LICENCIES!$A:$I,9,FALSE))," ")</f>
        <v xml:space="preserve"> </v>
      </c>
      <c r="Q154" s="6">
        <f t="shared" si="15"/>
        <v>0</v>
      </c>
    </row>
    <row r="155" spans="1:17" ht="19.350000000000001" hidden="1" customHeight="1" x14ac:dyDescent="0.2">
      <c r="A155" s="171"/>
      <c r="B155" s="171">
        <f t="shared" si="13"/>
        <v>0</v>
      </c>
      <c r="C155" s="171">
        <f>COUNTIF($A$7:A155,A155)</f>
        <v>0</v>
      </c>
      <c r="D155" s="171">
        <f t="shared" si="16"/>
        <v>0</v>
      </c>
      <c r="E155" s="171"/>
      <c r="F155" s="171"/>
      <c r="G155" s="105" t="str">
        <f t="shared" si="14"/>
        <v/>
      </c>
      <c r="H155" s="11" t="e">
        <f>IF(F155&lt;&gt;"OUI",IF(ISNA(VLOOKUP(TEXT($I155,0),LICENCIES!$A:$I,2,FALSE)),VLOOKUP(VALUE($I155),LICENCIES!$A:$I,2,FALSE),VLOOKUP(TEXT($I155,0),LICENCIES!$A:$I,2,FALSE))," ")</f>
        <v>#N/A</v>
      </c>
      <c r="I155" s="240"/>
      <c r="J155" s="11" t="str">
        <f>IF(AND($F155&lt;&gt;"OUI",I155&lt;&gt;""),IF(ISNA(VLOOKUP(TEXT($I155,0),LICENCIES!$A:$I,3,FALSE)),VLOOKUP(VALUE($I155),LICENCIES!$A:$I,3,FALSE),VLOOKUP(TEXT($I155,0),LICENCIES!$A:$I,3,FALSE))," ")</f>
        <v xml:space="preserve"> </v>
      </c>
      <c r="K155" s="11" t="str">
        <f>IF(AND($F155&lt;&gt;"OUI",I155&lt;&gt;""),IF(ISNA(VLOOKUP(TEXT($I155,0),LICENCIES!$A:$I,4,FALSE)),VLOOKUP(VALUE($I155),LICENCIES!$A:$I,4,FALSE),VLOOKUP(TEXT($I155,0),LICENCIES!$A:$I,4,FALSE))," ")</f>
        <v xml:space="preserve"> </v>
      </c>
      <c r="L155" s="11" t="str">
        <f>IF(AND($F155&lt;&gt;"OUI",I155&lt;&gt;""),IF(ISNA(VLOOKUP(TEXT($I155,0),LICENCIES!$A:$I,5,FALSE)),VLOOKUP(VALUE($I155),LICENCIES!$A:$I,5,FALSE),VLOOKUP(TEXT($I155,0),LICENCIES!$A:$I,5,FALSE))," ")</f>
        <v xml:space="preserve"> </v>
      </c>
      <c r="M155" s="11" t="str">
        <f>IF(AND($F155&lt;&gt;"OUI",I155&lt;&gt;""),IF(ISNA(VLOOKUP(TEXT($I155,0),LICENCIES!$A:$I,6,FALSE)),VLOOKUP(VALUE($I155),LICENCIES!$A:$I,6,FALSE),VLOOKUP(TEXT($I155,0),LICENCIES!$A:$I,6,FALSE))," ")</f>
        <v xml:space="preserve"> </v>
      </c>
      <c r="N155" s="11" t="str">
        <f>IF(AND($F155&lt;&gt;"OUI",I155&lt;&gt;""),IF(ISNA(VLOOKUP(TEXT($I155,0),LICENCIES!$A:$I,7,FALSE)),VLOOKUP(VALUE($I155),LICENCIES!$A:$I,7,FALSE),VLOOKUP(TEXT($I155,0),LICENCIES!$A:$I,7,FALSE))," ")</f>
        <v xml:space="preserve"> </v>
      </c>
      <c r="O155" s="11" t="str">
        <f>IF(AND($F155&lt;&gt;"OUI",I155&lt;&gt;""),IF(ISNA(VLOOKUP(TEXT($I155,0),LICENCIES!$A:$I,8,FALSE)),VLOOKUP(VALUE($I155),LICENCIES!$A:$I,8,FALSE),VLOOKUP(TEXT($I155,0),LICENCIES!$A:$I,8,FALSE))," ")</f>
        <v xml:space="preserve"> </v>
      </c>
      <c r="P155" s="11" t="str">
        <f>IF(AND($F155&lt;&gt;"OUI",I155&lt;&gt;""),IF(ISNA(VLOOKUP(TEXT($I155,0),LICENCIES!$A:$I,9,FALSE)),VLOOKUP(VALUE($I155),LICENCIES!$A:$I,9,FALSE),VLOOKUP(TEXT($I155,0),LICENCIES!$A:$I,9,FALSE))," ")</f>
        <v xml:space="preserve"> </v>
      </c>
      <c r="Q155" s="6">
        <f t="shared" si="15"/>
        <v>0</v>
      </c>
    </row>
    <row r="156" spans="1:17" ht="19.350000000000001" hidden="1" customHeight="1" x14ac:dyDescent="0.2">
      <c r="A156" s="171"/>
      <c r="B156" s="171">
        <f t="shared" si="13"/>
        <v>0</v>
      </c>
      <c r="C156" s="171">
        <f>COUNTIF($A$7:A156,A156)</f>
        <v>0</v>
      </c>
      <c r="D156" s="171">
        <f t="shared" si="16"/>
        <v>0</v>
      </c>
      <c r="E156" s="171"/>
      <c r="F156" s="171"/>
      <c r="G156" s="105" t="str">
        <f t="shared" si="14"/>
        <v/>
      </c>
      <c r="H156" s="11" t="e">
        <f>IF(F156&lt;&gt;"OUI",IF(ISNA(VLOOKUP(TEXT($I156,0),LICENCIES!$A:$I,2,FALSE)),VLOOKUP(VALUE($I156),LICENCIES!$A:$I,2,FALSE),VLOOKUP(TEXT($I156,0),LICENCIES!$A:$I,2,FALSE))," ")</f>
        <v>#N/A</v>
      </c>
      <c r="I156" s="240"/>
      <c r="J156" s="11" t="str">
        <f>IF(AND($F156&lt;&gt;"OUI",I156&lt;&gt;""),IF(ISNA(VLOOKUP(TEXT($I156,0),LICENCIES!$A:$I,3,FALSE)),VLOOKUP(VALUE($I156),LICENCIES!$A:$I,3,FALSE),VLOOKUP(TEXT($I156,0),LICENCIES!$A:$I,3,FALSE))," ")</f>
        <v xml:space="preserve"> </v>
      </c>
      <c r="K156" s="11" t="str">
        <f>IF(AND($F156&lt;&gt;"OUI",I156&lt;&gt;""),IF(ISNA(VLOOKUP(TEXT($I156,0),LICENCIES!$A:$I,4,FALSE)),VLOOKUP(VALUE($I156),LICENCIES!$A:$I,4,FALSE),VLOOKUP(TEXT($I156,0),LICENCIES!$A:$I,4,FALSE))," ")</f>
        <v xml:space="preserve"> </v>
      </c>
      <c r="L156" s="11" t="str">
        <f>IF(AND($F156&lt;&gt;"OUI",I156&lt;&gt;""),IF(ISNA(VLOOKUP(TEXT($I156,0),LICENCIES!$A:$I,5,FALSE)),VLOOKUP(VALUE($I156),LICENCIES!$A:$I,5,FALSE),VLOOKUP(TEXT($I156,0),LICENCIES!$A:$I,5,FALSE))," ")</f>
        <v xml:space="preserve"> </v>
      </c>
      <c r="M156" s="11" t="str">
        <f>IF(AND($F156&lt;&gt;"OUI",I156&lt;&gt;""),IF(ISNA(VLOOKUP(TEXT($I156,0),LICENCIES!$A:$I,6,FALSE)),VLOOKUP(VALUE($I156),LICENCIES!$A:$I,6,FALSE),VLOOKUP(TEXT($I156,0),LICENCIES!$A:$I,6,FALSE))," ")</f>
        <v xml:space="preserve"> </v>
      </c>
      <c r="N156" s="11" t="str">
        <f>IF(AND($F156&lt;&gt;"OUI",I156&lt;&gt;""),IF(ISNA(VLOOKUP(TEXT($I156,0),LICENCIES!$A:$I,7,FALSE)),VLOOKUP(VALUE($I156),LICENCIES!$A:$I,7,FALSE),VLOOKUP(TEXT($I156,0),LICENCIES!$A:$I,7,FALSE))," ")</f>
        <v xml:space="preserve"> </v>
      </c>
      <c r="O156" s="11" t="str">
        <f>IF(AND($F156&lt;&gt;"OUI",I156&lt;&gt;""),IF(ISNA(VLOOKUP(TEXT($I156,0),LICENCIES!$A:$I,8,FALSE)),VLOOKUP(VALUE($I156),LICENCIES!$A:$I,8,FALSE),VLOOKUP(TEXT($I156,0),LICENCIES!$A:$I,8,FALSE))," ")</f>
        <v xml:space="preserve"> </v>
      </c>
      <c r="P156" s="11" t="str">
        <f>IF(AND($F156&lt;&gt;"OUI",I156&lt;&gt;""),IF(ISNA(VLOOKUP(TEXT($I156,0),LICENCIES!$A:$I,9,FALSE)),VLOOKUP(VALUE($I156),LICENCIES!$A:$I,9,FALSE),VLOOKUP(TEXT($I156,0),LICENCIES!$A:$I,9,FALSE))," ")</f>
        <v xml:space="preserve"> </v>
      </c>
      <c r="Q156" s="6">
        <f t="shared" si="15"/>
        <v>0</v>
      </c>
    </row>
    <row r="157" spans="1:17" ht="19.350000000000001" hidden="1" customHeight="1" x14ac:dyDescent="0.2">
      <c r="A157" s="171"/>
      <c r="B157" s="171">
        <f t="shared" si="13"/>
        <v>0</v>
      </c>
      <c r="C157" s="171">
        <f>COUNTIF($A$7:A157,A157)</f>
        <v>0</v>
      </c>
      <c r="D157" s="171">
        <f t="shared" si="16"/>
        <v>0</v>
      </c>
      <c r="E157" s="171"/>
      <c r="F157" s="171"/>
      <c r="G157" s="105" t="str">
        <f t="shared" si="14"/>
        <v/>
      </c>
      <c r="H157" s="11" t="e">
        <f>IF(F157&lt;&gt;"OUI",IF(ISNA(VLOOKUP(TEXT($I157,0),LICENCIES!$A:$I,2,FALSE)),VLOOKUP(VALUE($I157),LICENCIES!$A:$I,2,FALSE),VLOOKUP(TEXT($I157,0),LICENCIES!$A:$I,2,FALSE))," ")</f>
        <v>#N/A</v>
      </c>
      <c r="I157" s="240"/>
      <c r="J157" s="11" t="str">
        <f>IF(AND($F157&lt;&gt;"OUI",I157&lt;&gt;""),IF(ISNA(VLOOKUP(TEXT($I157,0),LICENCIES!$A:$I,3,FALSE)),VLOOKUP(VALUE($I157),LICENCIES!$A:$I,3,FALSE),VLOOKUP(TEXT($I157,0),LICENCIES!$A:$I,3,FALSE))," ")</f>
        <v xml:space="preserve"> </v>
      </c>
      <c r="K157" s="11" t="str">
        <f>IF(AND($F157&lt;&gt;"OUI",I157&lt;&gt;""),IF(ISNA(VLOOKUP(TEXT($I157,0),LICENCIES!$A:$I,4,FALSE)),VLOOKUP(VALUE($I157),LICENCIES!$A:$I,4,FALSE),VLOOKUP(TEXT($I157,0),LICENCIES!$A:$I,4,FALSE))," ")</f>
        <v xml:space="preserve"> </v>
      </c>
      <c r="L157" s="11" t="str">
        <f>IF(AND($F157&lt;&gt;"OUI",I157&lt;&gt;""),IF(ISNA(VLOOKUP(TEXT($I157,0),LICENCIES!$A:$I,5,FALSE)),VLOOKUP(VALUE($I157),LICENCIES!$A:$I,5,FALSE),VLOOKUP(TEXT($I157,0),LICENCIES!$A:$I,5,FALSE))," ")</f>
        <v xml:space="preserve"> </v>
      </c>
      <c r="M157" s="11" t="str">
        <f>IF(AND($F157&lt;&gt;"OUI",I157&lt;&gt;""),IF(ISNA(VLOOKUP(TEXT($I157,0),LICENCIES!$A:$I,6,FALSE)),VLOOKUP(VALUE($I157),LICENCIES!$A:$I,6,FALSE),VLOOKUP(TEXT($I157,0),LICENCIES!$A:$I,6,FALSE))," ")</f>
        <v xml:space="preserve"> </v>
      </c>
      <c r="N157" s="11" t="str">
        <f>IF(AND($F157&lt;&gt;"OUI",I157&lt;&gt;""),IF(ISNA(VLOOKUP(TEXT($I157,0),LICENCIES!$A:$I,7,FALSE)),VLOOKUP(VALUE($I157),LICENCIES!$A:$I,7,FALSE),VLOOKUP(TEXT($I157,0),LICENCIES!$A:$I,7,FALSE))," ")</f>
        <v xml:space="preserve"> </v>
      </c>
      <c r="O157" s="11" t="str">
        <f>IF(AND($F157&lt;&gt;"OUI",I157&lt;&gt;""),IF(ISNA(VLOOKUP(TEXT($I157,0),LICENCIES!$A:$I,8,FALSE)),VLOOKUP(VALUE($I157),LICENCIES!$A:$I,8,FALSE),VLOOKUP(TEXT($I157,0),LICENCIES!$A:$I,8,FALSE))," ")</f>
        <v xml:space="preserve"> </v>
      </c>
      <c r="P157" s="11" t="str">
        <f>IF(AND($F157&lt;&gt;"OUI",I157&lt;&gt;""),IF(ISNA(VLOOKUP(TEXT($I157,0),LICENCIES!$A:$I,9,FALSE)),VLOOKUP(VALUE($I157),LICENCIES!$A:$I,9,FALSE),VLOOKUP(TEXT($I157,0),LICENCIES!$A:$I,9,FALSE))," ")</f>
        <v xml:space="preserve"> </v>
      </c>
      <c r="Q157" s="6">
        <f t="shared" si="15"/>
        <v>0</v>
      </c>
    </row>
    <row r="158" spans="1:17" ht="19.350000000000001" hidden="1" customHeight="1" x14ac:dyDescent="0.2">
      <c r="A158" s="171"/>
      <c r="B158" s="171">
        <f t="shared" si="13"/>
        <v>0</v>
      </c>
      <c r="C158" s="171">
        <f>COUNTIF($A$7:A158,A158)</f>
        <v>0</v>
      </c>
      <c r="D158" s="171">
        <f t="shared" si="16"/>
        <v>0</v>
      </c>
      <c r="E158" s="171"/>
      <c r="F158" s="171"/>
      <c r="G158" s="105" t="str">
        <f t="shared" si="14"/>
        <v/>
      </c>
      <c r="H158" s="11" t="e">
        <f>IF(F158&lt;&gt;"OUI",IF(ISNA(VLOOKUP(TEXT($I158,0),LICENCIES!$A:$I,2,FALSE)),VLOOKUP(VALUE($I158),LICENCIES!$A:$I,2,FALSE),VLOOKUP(TEXT($I158,0),LICENCIES!$A:$I,2,FALSE))," ")</f>
        <v>#N/A</v>
      </c>
      <c r="I158" s="240"/>
      <c r="J158" s="11" t="str">
        <f>IF(AND($F158&lt;&gt;"OUI",I158&lt;&gt;""),IF(ISNA(VLOOKUP(TEXT($I158,0),LICENCIES!$A:$I,3,FALSE)),VLOOKUP(VALUE($I158),LICENCIES!$A:$I,3,FALSE),VLOOKUP(TEXT($I158,0),LICENCIES!$A:$I,3,FALSE))," ")</f>
        <v xml:space="preserve"> </v>
      </c>
      <c r="K158" s="11" t="str">
        <f>IF(AND($F158&lt;&gt;"OUI",I158&lt;&gt;""),IF(ISNA(VLOOKUP(TEXT($I158,0),LICENCIES!$A:$I,4,FALSE)),VLOOKUP(VALUE($I158),LICENCIES!$A:$I,4,FALSE),VLOOKUP(TEXT($I158,0),LICENCIES!$A:$I,4,FALSE))," ")</f>
        <v xml:space="preserve"> </v>
      </c>
      <c r="L158" s="11" t="str">
        <f>IF(AND($F158&lt;&gt;"OUI",I158&lt;&gt;""),IF(ISNA(VLOOKUP(TEXT($I158,0),LICENCIES!$A:$I,5,FALSE)),VLOOKUP(VALUE($I158),LICENCIES!$A:$I,5,FALSE),VLOOKUP(TEXT($I158,0),LICENCIES!$A:$I,5,FALSE))," ")</f>
        <v xml:space="preserve"> </v>
      </c>
      <c r="M158" s="11" t="str">
        <f>IF(AND($F158&lt;&gt;"OUI",I158&lt;&gt;""),IF(ISNA(VLOOKUP(TEXT($I158,0),LICENCIES!$A:$I,6,FALSE)),VLOOKUP(VALUE($I158),LICENCIES!$A:$I,6,FALSE),VLOOKUP(TEXT($I158,0),LICENCIES!$A:$I,6,FALSE))," ")</f>
        <v xml:space="preserve"> </v>
      </c>
      <c r="N158" s="11" t="str">
        <f>IF(AND($F158&lt;&gt;"OUI",I158&lt;&gt;""),IF(ISNA(VLOOKUP(TEXT($I158,0),LICENCIES!$A:$I,7,FALSE)),VLOOKUP(VALUE($I158),LICENCIES!$A:$I,7,FALSE),VLOOKUP(TEXT($I158,0),LICENCIES!$A:$I,7,FALSE))," ")</f>
        <v xml:space="preserve"> </v>
      </c>
      <c r="O158" s="11" t="str">
        <f>IF(AND($F158&lt;&gt;"OUI",I158&lt;&gt;""),IF(ISNA(VLOOKUP(TEXT($I158,0),LICENCIES!$A:$I,8,FALSE)),VLOOKUP(VALUE($I158),LICENCIES!$A:$I,8,FALSE),VLOOKUP(TEXT($I158,0),LICENCIES!$A:$I,8,FALSE))," ")</f>
        <v xml:space="preserve"> </v>
      </c>
      <c r="P158" s="11" t="str">
        <f>IF(AND($F158&lt;&gt;"OUI",I158&lt;&gt;""),IF(ISNA(VLOOKUP(TEXT($I158,0),LICENCIES!$A:$I,9,FALSE)),VLOOKUP(VALUE($I158),LICENCIES!$A:$I,9,FALSE),VLOOKUP(TEXT($I158,0),LICENCIES!$A:$I,9,FALSE))," ")</f>
        <v xml:space="preserve"> </v>
      </c>
      <c r="Q158" s="6">
        <f t="shared" si="15"/>
        <v>0</v>
      </c>
    </row>
    <row r="159" spans="1:17" ht="19.350000000000001" hidden="1" customHeight="1" x14ac:dyDescent="0.2">
      <c r="A159" s="171"/>
      <c r="B159" s="171">
        <f t="shared" si="13"/>
        <v>0</v>
      </c>
      <c r="C159" s="171">
        <f>COUNTIF($A$7:A159,A159)</f>
        <v>0</v>
      </c>
      <c r="D159" s="171">
        <f t="shared" si="16"/>
        <v>0</v>
      </c>
      <c r="E159" s="171"/>
      <c r="F159" s="171"/>
      <c r="G159" s="105" t="str">
        <f t="shared" si="14"/>
        <v/>
      </c>
      <c r="H159" s="11" t="e">
        <f>IF(F159&lt;&gt;"OUI",IF(ISNA(VLOOKUP(TEXT($I159,0),LICENCIES!$A:$I,2,FALSE)),VLOOKUP(VALUE($I159),LICENCIES!$A:$I,2,FALSE),VLOOKUP(TEXT($I159,0),LICENCIES!$A:$I,2,FALSE))," ")</f>
        <v>#N/A</v>
      </c>
      <c r="I159" s="240"/>
      <c r="J159" s="11" t="str">
        <f>IF(AND($F159&lt;&gt;"OUI",I159&lt;&gt;""),IF(ISNA(VLOOKUP(TEXT($I159,0),LICENCIES!$A:$I,3,FALSE)),VLOOKUP(VALUE($I159),LICENCIES!$A:$I,3,FALSE),VLOOKUP(TEXT($I159,0),LICENCIES!$A:$I,3,FALSE))," ")</f>
        <v xml:space="preserve"> </v>
      </c>
      <c r="K159" s="11" t="str">
        <f>IF(AND($F159&lt;&gt;"OUI",I159&lt;&gt;""),IF(ISNA(VLOOKUP(TEXT($I159,0),LICENCIES!$A:$I,4,FALSE)),VLOOKUP(VALUE($I159),LICENCIES!$A:$I,4,FALSE),VLOOKUP(TEXT($I159,0),LICENCIES!$A:$I,4,FALSE))," ")</f>
        <v xml:space="preserve"> </v>
      </c>
      <c r="L159" s="11" t="str">
        <f>IF(AND($F159&lt;&gt;"OUI",I159&lt;&gt;""),IF(ISNA(VLOOKUP(TEXT($I159,0),LICENCIES!$A:$I,5,FALSE)),VLOOKUP(VALUE($I159),LICENCIES!$A:$I,5,FALSE),VLOOKUP(TEXT($I159,0),LICENCIES!$A:$I,5,FALSE))," ")</f>
        <v xml:space="preserve"> </v>
      </c>
      <c r="M159" s="11" t="str">
        <f>IF(AND($F159&lt;&gt;"OUI",I159&lt;&gt;""),IF(ISNA(VLOOKUP(TEXT($I159,0),LICENCIES!$A:$I,6,FALSE)),VLOOKUP(VALUE($I159),LICENCIES!$A:$I,6,FALSE),VLOOKUP(TEXT($I159,0),LICENCIES!$A:$I,6,FALSE))," ")</f>
        <v xml:space="preserve"> </v>
      </c>
      <c r="N159" s="11" t="str">
        <f>IF(AND($F159&lt;&gt;"OUI",I159&lt;&gt;""),IF(ISNA(VLOOKUP(TEXT($I159,0),LICENCIES!$A:$I,7,FALSE)),VLOOKUP(VALUE($I159),LICENCIES!$A:$I,7,FALSE),VLOOKUP(TEXT($I159,0),LICENCIES!$A:$I,7,FALSE))," ")</f>
        <v xml:space="preserve"> </v>
      </c>
      <c r="O159" s="11" t="str">
        <f>IF(AND($F159&lt;&gt;"OUI",I159&lt;&gt;""),IF(ISNA(VLOOKUP(TEXT($I159,0),LICENCIES!$A:$I,8,FALSE)),VLOOKUP(VALUE($I159),LICENCIES!$A:$I,8,FALSE),VLOOKUP(TEXT($I159,0),LICENCIES!$A:$I,8,FALSE))," ")</f>
        <v xml:space="preserve"> </v>
      </c>
      <c r="P159" s="11" t="str">
        <f>IF(AND($F159&lt;&gt;"OUI",I159&lt;&gt;""),IF(ISNA(VLOOKUP(TEXT($I159,0),LICENCIES!$A:$I,9,FALSE)),VLOOKUP(VALUE($I159),LICENCIES!$A:$I,9,FALSE),VLOOKUP(TEXT($I159,0),LICENCIES!$A:$I,9,FALSE))," ")</f>
        <v xml:space="preserve"> </v>
      </c>
      <c r="Q159" s="6">
        <f t="shared" si="15"/>
        <v>0</v>
      </c>
    </row>
    <row r="160" spans="1:17" ht="19.350000000000001" hidden="1" customHeight="1" x14ac:dyDescent="0.2">
      <c r="A160" s="171"/>
      <c r="B160" s="171">
        <f t="shared" si="13"/>
        <v>0</v>
      </c>
      <c r="C160" s="171">
        <f>COUNTIF($A$7:A160,A160)</f>
        <v>0</v>
      </c>
      <c r="D160" s="171">
        <f t="shared" si="16"/>
        <v>0</v>
      </c>
      <c r="E160" s="171"/>
      <c r="F160" s="171"/>
      <c r="G160" s="105" t="str">
        <f t="shared" si="14"/>
        <v/>
      </c>
      <c r="H160" s="11" t="e">
        <f>IF(F160&lt;&gt;"OUI",IF(ISNA(VLOOKUP(TEXT($I160,0),LICENCIES!$A:$I,2,FALSE)),VLOOKUP(VALUE($I160),LICENCIES!$A:$I,2,FALSE),VLOOKUP(TEXT($I160,0),LICENCIES!$A:$I,2,FALSE))," ")</f>
        <v>#N/A</v>
      </c>
      <c r="I160" s="240"/>
      <c r="J160" s="11" t="str">
        <f>IF(AND($F160&lt;&gt;"OUI",I160&lt;&gt;""),IF(ISNA(VLOOKUP(TEXT($I160,0),LICENCIES!$A:$I,3,FALSE)),VLOOKUP(VALUE($I160),LICENCIES!$A:$I,3,FALSE),VLOOKUP(TEXT($I160,0),LICENCIES!$A:$I,3,FALSE))," ")</f>
        <v xml:space="preserve"> </v>
      </c>
      <c r="K160" s="11" t="str">
        <f>IF(AND($F160&lt;&gt;"OUI",I160&lt;&gt;""),IF(ISNA(VLOOKUP(TEXT($I160,0),LICENCIES!$A:$I,4,FALSE)),VLOOKUP(VALUE($I160),LICENCIES!$A:$I,4,FALSE),VLOOKUP(TEXT($I160,0),LICENCIES!$A:$I,4,FALSE))," ")</f>
        <v xml:space="preserve"> </v>
      </c>
      <c r="L160" s="11" t="str">
        <f>IF(AND($F160&lt;&gt;"OUI",I160&lt;&gt;""),IF(ISNA(VLOOKUP(TEXT($I160,0),LICENCIES!$A:$I,5,FALSE)),VLOOKUP(VALUE($I160),LICENCIES!$A:$I,5,FALSE),VLOOKUP(TEXT($I160,0),LICENCIES!$A:$I,5,FALSE))," ")</f>
        <v xml:space="preserve"> </v>
      </c>
      <c r="M160" s="11" t="str">
        <f>IF(AND($F160&lt;&gt;"OUI",I160&lt;&gt;""),IF(ISNA(VLOOKUP(TEXT($I160,0),LICENCIES!$A:$I,6,FALSE)),VLOOKUP(VALUE($I160),LICENCIES!$A:$I,6,FALSE),VLOOKUP(TEXT($I160,0),LICENCIES!$A:$I,6,FALSE))," ")</f>
        <v xml:space="preserve"> </v>
      </c>
      <c r="N160" s="11" t="str">
        <f>IF(AND($F160&lt;&gt;"OUI",I160&lt;&gt;""),IF(ISNA(VLOOKUP(TEXT($I160,0),LICENCIES!$A:$I,7,FALSE)),VLOOKUP(VALUE($I160),LICENCIES!$A:$I,7,FALSE),VLOOKUP(TEXT($I160,0),LICENCIES!$A:$I,7,FALSE))," ")</f>
        <v xml:space="preserve"> </v>
      </c>
      <c r="O160" s="11" t="str">
        <f>IF(AND($F160&lt;&gt;"OUI",I160&lt;&gt;""),IF(ISNA(VLOOKUP(TEXT($I160,0),LICENCIES!$A:$I,8,FALSE)),VLOOKUP(VALUE($I160),LICENCIES!$A:$I,8,FALSE),VLOOKUP(TEXT($I160,0),LICENCIES!$A:$I,8,FALSE))," ")</f>
        <v xml:space="preserve"> </v>
      </c>
      <c r="P160" s="11" t="str">
        <f>IF(AND($F160&lt;&gt;"OUI",I160&lt;&gt;""),IF(ISNA(VLOOKUP(TEXT($I160,0),LICENCIES!$A:$I,9,FALSE)),VLOOKUP(VALUE($I160),LICENCIES!$A:$I,9,FALSE),VLOOKUP(TEXT($I160,0),LICENCIES!$A:$I,9,FALSE))," ")</f>
        <v xml:space="preserve"> </v>
      </c>
      <c r="Q160" s="6">
        <f t="shared" si="15"/>
        <v>0</v>
      </c>
    </row>
    <row r="161" spans="1:17" ht="19.350000000000001" hidden="1" customHeight="1" x14ac:dyDescent="0.2">
      <c r="A161" s="171"/>
      <c r="B161" s="171">
        <f t="shared" si="13"/>
        <v>0</v>
      </c>
      <c r="C161" s="171">
        <f>COUNTIF($A$7:A161,A161)</f>
        <v>0</v>
      </c>
      <c r="D161" s="171">
        <f t="shared" si="16"/>
        <v>0</v>
      </c>
      <c r="E161" s="171"/>
      <c r="F161" s="171"/>
      <c r="G161" s="105" t="str">
        <f t="shared" si="14"/>
        <v/>
      </c>
      <c r="H161" s="11" t="e">
        <f>IF(F161&lt;&gt;"OUI",IF(ISNA(VLOOKUP(TEXT($I161,0),LICENCIES!$A:$I,2,FALSE)),VLOOKUP(VALUE($I161),LICENCIES!$A:$I,2,FALSE),VLOOKUP(TEXT($I161,0),LICENCIES!$A:$I,2,FALSE))," ")</f>
        <v>#N/A</v>
      </c>
      <c r="I161" s="240"/>
      <c r="J161" s="11" t="str">
        <f>IF(AND($F161&lt;&gt;"OUI",I161&lt;&gt;""),IF(ISNA(VLOOKUP(TEXT($I161,0),LICENCIES!$A:$I,3,FALSE)),VLOOKUP(VALUE($I161),LICENCIES!$A:$I,3,FALSE),VLOOKUP(TEXT($I161,0),LICENCIES!$A:$I,3,FALSE))," ")</f>
        <v xml:space="preserve"> </v>
      </c>
      <c r="K161" s="11" t="str">
        <f>IF(AND($F161&lt;&gt;"OUI",I161&lt;&gt;""),IF(ISNA(VLOOKUP(TEXT($I161,0),LICENCIES!$A:$I,4,FALSE)),VLOOKUP(VALUE($I161),LICENCIES!$A:$I,4,FALSE),VLOOKUP(TEXT($I161,0),LICENCIES!$A:$I,4,FALSE))," ")</f>
        <v xml:space="preserve"> </v>
      </c>
      <c r="L161" s="11" t="str">
        <f>IF(AND($F161&lt;&gt;"OUI",I161&lt;&gt;""),IF(ISNA(VLOOKUP(TEXT($I161,0),LICENCIES!$A:$I,5,FALSE)),VLOOKUP(VALUE($I161),LICENCIES!$A:$I,5,FALSE),VLOOKUP(TEXT($I161,0),LICENCIES!$A:$I,5,FALSE))," ")</f>
        <v xml:space="preserve"> </v>
      </c>
      <c r="M161" s="11" t="str">
        <f>IF(AND($F161&lt;&gt;"OUI",I161&lt;&gt;""),IF(ISNA(VLOOKUP(TEXT($I161,0),LICENCIES!$A:$I,6,FALSE)),VLOOKUP(VALUE($I161),LICENCIES!$A:$I,6,FALSE),VLOOKUP(TEXT($I161,0),LICENCIES!$A:$I,6,FALSE))," ")</f>
        <v xml:space="preserve"> </v>
      </c>
      <c r="N161" s="11" t="str">
        <f>IF(AND($F161&lt;&gt;"OUI",I161&lt;&gt;""),IF(ISNA(VLOOKUP(TEXT($I161,0),LICENCIES!$A:$I,7,FALSE)),VLOOKUP(VALUE($I161),LICENCIES!$A:$I,7,FALSE),VLOOKUP(TEXT($I161,0),LICENCIES!$A:$I,7,FALSE))," ")</f>
        <v xml:space="preserve"> </v>
      </c>
      <c r="O161" s="11" t="str">
        <f>IF(AND($F161&lt;&gt;"OUI",I161&lt;&gt;""),IF(ISNA(VLOOKUP(TEXT($I161,0),LICENCIES!$A:$I,8,FALSE)),VLOOKUP(VALUE($I161),LICENCIES!$A:$I,8,FALSE),VLOOKUP(TEXT($I161,0),LICENCIES!$A:$I,8,FALSE))," ")</f>
        <v xml:space="preserve"> </v>
      </c>
      <c r="P161" s="11" t="str">
        <f>IF(AND($F161&lt;&gt;"OUI",I161&lt;&gt;""),IF(ISNA(VLOOKUP(TEXT($I161,0),LICENCIES!$A:$I,9,FALSE)),VLOOKUP(VALUE($I161),LICENCIES!$A:$I,9,FALSE),VLOOKUP(TEXT($I161,0),LICENCIES!$A:$I,9,FALSE))," ")</f>
        <v xml:space="preserve"> </v>
      </c>
      <c r="Q161" s="6">
        <f t="shared" si="15"/>
        <v>0</v>
      </c>
    </row>
    <row r="162" spans="1:17" ht="19.350000000000001" hidden="1" customHeight="1" x14ac:dyDescent="0.2">
      <c r="A162" s="171"/>
      <c r="B162" s="171">
        <f t="shared" si="13"/>
        <v>0</v>
      </c>
      <c r="C162" s="171">
        <f>COUNTIF($A$7:A162,A162)</f>
        <v>0</v>
      </c>
      <c r="D162" s="171">
        <f t="shared" si="16"/>
        <v>0</v>
      </c>
      <c r="E162" s="171"/>
      <c r="F162" s="171"/>
      <c r="G162" s="105" t="str">
        <f t="shared" si="14"/>
        <v/>
      </c>
      <c r="H162" s="11" t="e">
        <f>IF(F162&lt;&gt;"OUI",IF(ISNA(VLOOKUP(TEXT($I162,0),LICENCIES!$A:$I,2,FALSE)),VLOOKUP(VALUE($I162),LICENCIES!$A:$I,2,FALSE),VLOOKUP(TEXT($I162,0),LICENCIES!$A:$I,2,FALSE))," ")</f>
        <v>#N/A</v>
      </c>
      <c r="I162" s="240"/>
      <c r="J162" s="11" t="str">
        <f>IF(AND($F162&lt;&gt;"OUI",I162&lt;&gt;""),IF(ISNA(VLOOKUP(TEXT($I162,0),LICENCIES!$A:$I,3,FALSE)),VLOOKUP(VALUE($I162),LICENCIES!$A:$I,3,FALSE),VLOOKUP(TEXT($I162,0),LICENCIES!$A:$I,3,FALSE))," ")</f>
        <v xml:space="preserve"> </v>
      </c>
      <c r="K162" s="11" t="str">
        <f>IF(AND($F162&lt;&gt;"OUI",I162&lt;&gt;""),IF(ISNA(VLOOKUP(TEXT($I162,0),LICENCIES!$A:$I,4,FALSE)),VLOOKUP(VALUE($I162),LICENCIES!$A:$I,4,FALSE),VLOOKUP(TEXT($I162,0),LICENCIES!$A:$I,4,FALSE))," ")</f>
        <v xml:space="preserve"> </v>
      </c>
      <c r="L162" s="11" t="str">
        <f>IF(AND($F162&lt;&gt;"OUI",I162&lt;&gt;""),IF(ISNA(VLOOKUP(TEXT($I162,0),LICENCIES!$A:$I,5,FALSE)),VLOOKUP(VALUE($I162),LICENCIES!$A:$I,5,FALSE),VLOOKUP(TEXT($I162,0),LICENCIES!$A:$I,5,FALSE))," ")</f>
        <v xml:space="preserve"> </v>
      </c>
      <c r="M162" s="11" t="str">
        <f>IF(AND($F162&lt;&gt;"OUI",I162&lt;&gt;""),IF(ISNA(VLOOKUP(TEXT($I162,0),LICENCIES!$A:$I,6,FALSE)),VLOOKUP(VALUE($I162),LICENCIES!$A:$I,6,FALSE),VLOOKUP(TEXT($I162,0),LICENCIES!$A:$I,6,FALSE))," ")</f>
        <v xml:space="preserve"> </v>
      </c>
      <c r="N162" s="11" t="str">
        <f>IF(AND($F162&lt;&gt;"OUI",I162&lt;&gt;""),IF(ISNA(VLOOKUP(TEXT($I162,0),LICENCIES!$A:$I,7,FALSE)),VLOOKUP(VALUE($I162),LICENCIES!$A:$I,7,FALSE),VLOOKUP(TEXT($I162,0),LICENCIES!$A:$I,7,FALSE))," ")</f>
        <v xml:space="preserve"> </v>
      </c>
      <c r="O162" s="11" t="str">
        <f>IF(AND($F162&lt;&gt;"OUI",I162&lt;&gt;""),IF(ISNA(VLOOKUP(TEXT($I162,0),LICENCIES!$A:$I,8,FALSE)),VLOOKUP(VALUE($I162),LICENCIES!$A:$I,8,FALSE),VLOOKUP(TEXT($I162,0),LICENCIES!$A:$I,8,FALSE))," ")</f>
        <v xml:space="preserve"> </v>
      </c>
      <c r="P162" s="11" t="str">
        <f>IF(AND($F162&lt;&gt;"OUI",I162&lt;&gt;""),IF(ISNA(VLOOKUP(TEXT($I162,0),LICENCIES!$A:$I,9,FALSE)),VLOOKUP(VALUE($I162),LICENCIES!$A:$I,9,FALSE),VLOOKUP(TEXT($I162,0),LICENCIES!$A:$I,9,FALSE))," ")</f>
        <v xml:space="preserve"> </v>
      </c>
      <c r="Q162" s="6">
        <f t="shared" si="15"/>
        <v>0</v>
      </c>
    </row>
    <row r="163" spans="1:17" ht="19.350000000000001" hidden="1" customHeight="1" x14ac:dyDescent="0.2">
      <c r="A163" s="171"/>
      <c r="B163" s="171">
        <f t="shared" si="13"/>
        <v>0</v>
      </c>
      <c r="C163" s="171">
        <f>COUNTIF($A$7:A163,A163)</f>
        <v>0</v>
      </c>
      <c r="D163" s="171">
        <f t="shared" si="16"/>
        <v>0</v>
      </c>
      <c r="E163" s="171"/>
      <c r="F163" s="171"/>
      <c r="G163" s="105" t="str">
        <f t="shared" si="14"/>
        <v/>
      </c>
      <c r="H163" s="11" t="e">
        <f>IF(F163&lt;&gt;"OUI",IF(ISNA(VLOOKUP(TEXT($I163,0),LICENCIES!$A:$I,2,FALSE)),VLOOKUP(VALUE($I163),LICENCIES!$A:$I,2,FALSE),VLOOKUP(TEXT($I163,0),LICENCIES!$A:$I,2,FALSE))," ")</f>
        <v>#N/A</v>
      </c>
      <c r="I163" s="240"/>
      <c r="J163" s="11" t="str">
        <f>IF(AND($F163&lt;&gt;"OUI",I163&lt;&gt;""),IF(ISNA(VLOOKUP(TEXT($I163,0),LICENCIES!$A:$I,3,FALSE)),VLOOKUP(VALUE($I163),LICENCIES!$A:$I,3,FALSE),VLOOKUP(TEXT($I163,0),LICENCIES!$A:$I,3,FALSE))," ")</f>
        <v xml:space="preserve"> </v>
      </c>
      <c r="K163" s="11" t="str">
        <f>IF(AND($F163&lt;&gt;"OUI",I163&lt;&gt;""),IF(ISNA(VLOOKUP(TEXT($I163,0),LICENCIES!$A:$I,4,FALSE)),VLOOKUP(VALUE($I163),LICENCIES!$A:$I,4,FALSE),VLOOKUP(TEXT($I163,0),LICENCIES!$A:$I,4,FALSE))," ")</f>
        <v xml:space="preserve"> </v>
      </c>
      <c r="L163" s="11" t="str">
        <f>IF(AND($F163&lt;&gt;"OUI",I163&lt;&gt;""),IF(ISNA(VLOOKUP(TEXT($I163,0),LICENCIES!$A:$I,5,FALSE)),VLOOKUP(VALUE($I163),LICENCIES!$A:$I,5,FALSE),VLOOKUP(TEXT($I163,0),LICENCIES!$A:$I,5,FALSE))," ")</f>
        <v xml:space="preserve"> </v>
      </c>
      <c r="M163" s="11" t="str">
        <f>IF(AND($F163&lt;&gt;"OUI",I163&lt;&gt;""),IF(ISNA(VLOOKUP(TEXT($I163,0),LICENCIES!$A:$I,6,FALSE)),VLOOKUP(VALUE($I163),LICENCIES!$A:$I,6,FALSE),VLOOKUP(TEXT($I163,0),LICENCIES!$A:$I,6,FALSE))," ")</f>
        <v xml:space="preserve"> </v>
      </c>
      <c r="N163" s="11" t="str">
        <f>IF(AND($F163&lt;&gt;"OUI",I163&lt;&gt;""),IF(ISNA(VLOOKUP(TEXT($I163,0),LICENCIES!$A:$I,7,FALSE)),VLOOKUP(VALUE($I163),LICENCIES!$A:$I,7,FALSE),VLOOKUP(TEXT($I163,0),LICENCIES!$A:$I,7,FALSE))," ")</f>
        <v xml:space="preserve"> </v>
      </c>
      <c r="O163" s="11" t="str">
        <f>IF(AND($F163&lt;&gt;"OUI",I163&lt;&gt;""),IF(ISNA(VLOOKUP(TEXT($I163,0),LICENCIES!$A:$I,8,FALSE)),VLOOKUP(VALUE($I163),LICENCIES!$A:$I,8,FALSE),VLOOKUP(TEXT($I163,0),LICENCIES!$A:$I,8,FALSE))," ")</f>
        <v xml:space="preserve"> </v>
      </c>
      <c r="P163" s="11" t="str">
        <f>IF(AND($F163&lt;&gt;"OUI",I163&lt;&gt;""),IF(ISNA(VLOOKUP(TEXT($I163,0),LICENCIES!$A:$I,9,FALSE)),VLOOKUP(VALUE($I163),LICENCIES!$A:$I,9,FALSE),VLOOKUP(TEXT($I163,0),LICENCIES!$A:$I,9,FALSE))," ")</f>
        <v xml:space="preserve"> </v>
      </c>
      <c r="Q163" s="6">
        <f t="shared" si="15"/>
        <v>0</v>
      </c>
    </row>
    <row r="164" spans="1:17" ht="19.350000000000001" hidden="1" customHeight="1" x14ac:dyDescent="0.2">
      <c r="A164" s="171"/>
      <c r="B164" s="171">
        <f t="shared" si="13"/>
        <v>0</v>
      </c>
      <c r="C164" s="171">
        <f>COUNTIF($A$7:A164,A164)</f>
        <v>0</v>
      </c>
      <c r="D164" s="171">
        <f t="shared" si="16"/>
        <v>0</v>
      </c>
      <c r="E164" s="171"/>
      <c r="F164" s="171"/>
      <c r="G164" s="105" t="str">
        <f t="shared" si="14"/>
        <v/>
      </c>
      <c r="H164" s="11" t="e">
        <f>IF(F164&lt;&gt;"OUI",IF(ISNA(VLOOKUP(TEXT($I164,0),LICENCIES!$A:$I,2,FALSE)),VLOOKUP(VALUE($I164),LICENCIES!$A:$I,2,FALSE),VLOOKUP(TEXT($I164,0),LICENCIES!$A:$I,2,FALSE))," ")</f>
        <v>#N/A</v>
      </c>
      <c r="I164" s="240"/>
      <c r="J164" s="11" t="str">
        <f>IF(AND($F164&lt;&gt;"OUI",I164&lt;&gt;""),IF(ISNA(VLOOKUP(TEXT($I164,0),LICENCIES!$A:$I,3,FALSE)),VLOOKUP(VALUE($I164),LICENCIES!$A:$I,3,FALSE),VLOOKUP(TEXT($I164,0),LICENCIES!$A:$I,3,FALSE))," ")</f>
        <v xml:space="preserve"> </v>
      </c>
      <c r="K164" s="11" t="str">
        <f>IF(AND($F164&lt;&gt;"OUI",I164&lt;&gt;""),IF(ISNA(VLOOKUP(TEXT($I164,0),LICENCIES!$A:$I,4,FALSE)),VLOOKUP(VALUE($I164),LICENCIES!$A:$I,4,FALSE),VLOOKUP(TEXT($I164,0),LICENCIES!$A:$I,4,FALSE))," ")</f>
        <v xml:space="preserve"> </v>
      </c>
      <c r="L164" s="11" t="str">
        <f>IF(AND($F164&lt;&gt;"OUI",I164&lt;&gt;""),IF(ISNA(VLOOKUP(TEXT($I164,0),LICENCIES!$A:$I,5,FALSE)),VLOOKUP(VALUE($I164),LICENCIES!$A:$I,5,FALSE),VLOOKUP(TEXT($I164,0),LICENCIES!$A:$I,5,FALSE))," ")</f>
        <v xml:space="preserve"> </v>
      </c>
      <c r="M164" s="11" t="str">
        <f>IF(AND($F164&lt;&gt;"OUI",I164&lt;&gt;""),IF(ISNA(VLOOKUP(TEXT($I164,0),LICENCIES!$A:$I,6,FALSE)),VLOOKUP(VALUE($I164),LICENCIES!$A:$I,6,FALSE),VLOOKUP(TEXT($I164,0),LICENCIES!$A:$I,6,FALSE))," ")</f>
        <v xml:space="preserve"> </v>
      </c>
      <c r="N164" s="11" t="str">
        <f>IF(AND($F164&lt;&gt;"OUI",I164&lt;&gt;""),IF(ISNA(VLOOKUP(TEXT($I164,0),LICENCIES!$A:$I,7,FALSE)),VLOOKUP(VALUE($I164),LICENCIES!$A:$I,7,FALSE),VLOOKUP(TEXT($I164,0),LICENCIES!$A:$I,7,FALSE))," ")</f>
        <v xml:space="preserve"> </v>
      </c>
      <c r="O164" s="11" t="str">
        <f>IF(AND($F164&lt;&gt;"OUI",I164&lt;&gt;""),IF(ISNA(VLOOKUP(TEXT($I164,0),LICENCIES!$A:$I,8,FALSE)),VLOOKUP(VALUE($I164),LICENCIES!$A:$I,8,FALSE),VLOOKUP(TEXT($I164,0),LICENCIES!$A:$I,8,FALSE))," ")</f>
        <v xml:space="preserve"> </v>
      </c>
      <c r="P164" s="11" t="str">
        <f>IF(AND($F164&lt;&gt;"OUI",I164&lt;&gt;""),IF(ISNA(VLOOKUP(TEXT($I164,0),LICENCIES!$A:$I,9,FALSE)),VLOOKUP(VALUE($I164),LICENCIES!$A:$I,9,FALSE),VLOOKUP(TEXT($I164,0),LICENCIES!$A:$I,9,FALSE))," ")</f>
        <v xml:space="preserve"> </v>
      </c>
      <c r="Q164" s="6">
        <f t="shared" si="15"/>
        <v>0</v>
      </c>
    </row>
    <row r="165" spans="1:17" ht="19.350000000000001" hidden="1" customHeight="1" x14ac:dyDescent="0.2">
      <c r="A165" s="171"/>
      <c r="B165" s="171">
        <f t="shared" si="13"/>
        <v>0</v>
      </c>
      <c r="C165" s="171">
        <f>COUNTIF($A$7:A165,A165)</f>
        <v>0</v>
      </c>
      <c r="D165" s="171">
        <f t="shared" si="16"/>
        <v>0</v>
      </c>
      <c r="E165" s="171"/>
      <c r="F165" s="171"/>
      <c r="G165" s="105" t="str">
        <f t="shared" si="14"/>
        <v/>
      </c>
      <c r="H165" s="11" t="e">
        <f>IF(F165&lt;&gt;"OUI",IF(ISNA(VLOOKUP(TEXT($I165,0),LICENCIES!$A:$I,2,FALSE)),VLOOKUP(VALUE($I165),LICENCIES!$A:$I,2,FALSE),VLOOKUP(TEXT($I165,0),LICENCIES!$A:$I,2,FALSE))," ")</f>
        <v>#N/A</v>
      </c>
      <c r="I165" s="240"/>
      <c r="J165" s="11" t="str">
        <f>IF(AND($F165&lt;&gt;"OUI",I165&lt;&gt;""),IF(ISNA(VLOOKUP(TEXT($I165,0),LICENCIES!$A:$I,3,FALSE)),VLOOKUP(VALUE($I165),LICENCIES!$A:$I,3,FALSE),VLOOKUP(TEXT($I165,0),LICENCIES!$A:$I,3,FALSE))," ")</f>
        <v xml:space="preserve"> </v>
      </c>
      <c r="K165" s="11" t="str">
        <f>IF(AND($F165&lt;&gt;"OUI",I165&lt;&gt;""),IF(ISNA(VLOOKUP(TEXT($I165,0),LICENCIES!$A:$I,4,FALSE)),VLOOKUP(VALUE($I165),LICENCIES!$A:$I,4,FALSE),VLOOKUP(TEXT($I165,0),LICENCIES!$A:$I,4,FALSE))," ")</f>
        <v xml:space="preserve"> </v>
      </c>
      <c r="L165" s="11" t="str">
        <f>IF(AND($F165&lt;&gt;"OUI",I165&lt;&gt;""),IF(ISNA(VLOOKUP(TEXT($I165,0),LICENCIES!$A:$I,5,FALSE)),VLOOKUP(VALUE($I165),LICENCIES!$A:$I,5,FALSE),VLOOKUP(TEXT($I165,0),LICENCIES!$A:$I,5,FALSE))," ")</f>
        <v xml:space="preserve"> </v>
      </c>
      <c r="M165" s="11" t="str">
        <f>IF(AND($F165&lt;&gt;"OUI",I165&lt;&gt;""),IF(ISNA(VLOOKUP(TEXT($I165,0),LICENCIES!$A:$I,6,FALSE)),VLOOKUP(VALUE($I165),LICENCIES!$A:$I,6,FALSE),VLOOKUP(TEXT($I165,0),LICENCIES!$A:$I,6,FALSE))," ")</f>
        <v xml:space="preserve"> </v>
      </c>
      <c r="N165" s="11" t="str">
        <f>IF(AND($F165&lt;&gt;"OUI",I165&lt;&gt;""),IF(ISNA(VLOOKUP(TEXT($I165,0),LICENCIES!$A:$I,7,FALSE)),VLOOKUP(VALUE($I165),LICENCIES!$A:$I,7,FALSE),VLOOKUP(TEXT($I165,0),LICENCIES!$A:$I,7,FALSE))," ")</f>
        <v xml:space="preserve"> </v>
      </c>
      <c r="O165" s="11" t="str">
        <f>IF(AND($F165&lt;&gt;"OUI",I165&lt;&gt;""),IF(ISNA(VLOOKUP(TEXT($I165,0),LICENCIES!$A:$I,8,FALSE)),VLOOKUP(VALUE($I165),LICENCIES!$A:$I,8,FALSE),VLOOKUP(TEXT($I165,0),LICENCIES!$A:$I,8,FALSE))," ")</f>
        <v xml:space="preserve"> </v>
      </c>
      <c r="P165" s="11" t="str">
        <f>IF(AND($F165&lt;&gt;"OUI",I165&lt;&gt;""),IF(ISNA(VLOOKUP(TEXT($I165,0),LICENCIES!$A:$I,9,FALSE)),VLOOKUP(VALUE($I165),LICENCIES!$A:$I,9,FALSE),VLOOKUP(TEXT($I165,0),LICENCIES!$A:$I,9,FALSE))," ")</f>
        <v xml:space="preserve"> </v>
      </c>
      <c r="Q165" s="6">
        <f t="shared" si="15"/>
        <v>0</v>
      </c>
    </row>
    <row r="166" spans="1:17" ht="19.350000000000001" hidden="1" customHeight="1" x14ac:dyDescent="0.2">
      <c r="A166" s="171"/>
      <c r="B166" s="171">
        <f t="shared" si="13"/>
        <v>0</v>
      </c>
      <c r="C166" s="171">
        <f>COUNTIF($A$7:A166,A166)</f>
        <v>0</v>
      </c>
      <c r="D166" s="171">
        <f t="shared" si="16"/>
        <v>0</v>
      </c>
      <c r="E166" s="171"/>
      <c r="F166" s="171"/>
      <c r="G166" s="105" t="str">
        <f t="shared" si="14"/>
        <v/>
      </c>
      <c r="H166" s="11" t="e">
        <f>IF(F166&lt;&gt;"OUI",IF(ISNA(VLOOKUP(TEXT($I166,0),LICENCIES!$A:$I,2,FALSE)),VLOOKUP(VALUE($I166),LICENCIES!$A:$I,2,FALSE),VLOOKUP(TEXT($I166,0),LICENCIES!$A:$I,2,FALSE))," ")</f>
        <v>#N/A</v>
      </c>
      <c r="I166" s="240"/>
      <c r="J166" s="11" t="str">
        <f>IF(AND($F166&lt;&gt;"OUI",I166&lt;&gt;""),IF(ISNA(VLOOKUP(TEXT($I166,0),LICENCIES!$A:$I,3,FALSE)),VLOOKUP(VALUE($I166),LICENCIES!$A:$I,3,FALSE),VLOOKUP(TEXT($I166,0),LICENCIES!$A:$I,3,FALSE))," ")</f>
        <v xml:space="preserve"> </v>
      </c>
      <c r="K166" s="11" t="str">
        <f>IF(AND($F166&lt;&gt;"OUI",I166&lt;&gt;""),IF(ISNA(VLOOKUP(TEXT($I166,0),LICENCIES!$A:$I,4,FALSE)),VLOOKUP(VALUE($I166),LICENCIES!$A:$I,4,FALSE),VLOOKUP(TEXT($I166,0),LICENCIES!$A:$I,4,FALSE))," ")</f>
        <v xml:space="preserve"> </v>
      </c>
      <c r="L166" s="11" t="str">
        <f>IF(AND($F166&lt;&gt;"OUI",I166&lt;&gt;""),IF(ISNA(VLOOKUP(TEXT($I166,0),LICENCIES!$A:$I,5,FALSE)),VLOOKUP(VALUE($I166),LICENCIES!$A:$I,5,FALSE),VLOOKUP(TEXT($I166,0),LICENCIES!$A:$I,5,FALSE))," ")</f>
        <v xml:space="preserve"> </v>
      </c>
      <c r="M166" s="11" t="str">
        <f>IF(AND($F166&lt;&gt;"OUI",I166&lt;&gt;""),IF(ISNA(VLOOKUP(TEXT($I166,0),LICENCIES!$A:$I,6,FALSE)),VLOOKUP(VALUE($I166),LICENCIES!$A:$I,6,FALSE),VLOOKUP(TEXT($I166,0),LICENCIES!$A:$I,6,FALSE))," ")</f>
        <v xml:space="preserve"> </v>
      </c>
      <c r="N166" s="11" t="str">
        <f>IF(AND($F166&lt;&gt;"OUI",I166&lt;&gt;""),IF(ISNA(VLOOKUP(TEXT($I166,0),LICENCIES!$A:$I,7,FALSE)),VLOOKUP(VALUE($I166),LICENCIES!$A:$I,7,FALSE),VLOOKUP(TEXT($I166,0),LICENCIES!$A:$I,7,FALSE))," ")</f>
        <v xml:space="preserve"> </v>
      </c>
      <c r="O166" s="11" t="str">
        <f>IF(AND($F166&lt;&gt;"OUI",I166&lt;&gt;""),IF(ISNA(VLOOKUP(TEXT($I166,0),LICENCIES!$A:$I,8,FALSE)),VLOOKUP(VALUE($I166),LICENCIES!$A:$I,8,FALSE),VLOOKUP(TEXT($I166,0),LICENCIES!$A:$I,8,FALSE))," ")</f>
        <v xml:space="preserve"> </v>
      </c>
      <c r="P166" s="11" t="str">
        <f>IF(AND($F166&lt;&gt;"OUI",I166&lt;&gt;""),IF(ISNA(VLOOKUP(TEXT($I166,0),LICENCIES!$A:$I,9,FALSE)),VLOOKUP(VALUE($I166),LICENCIES!$A:$I,9,FALSE),VLOOKUP(TEXT($I166,0),LICENCIES!$A:$I,9,FALSE))," ")</f>
        <v xml:space="preserve"> </v>
      </c>
      <c r="Q166" s="6">
        <f t="shared" si="15"/>
        <v>0</v>
      </c>
    </row>
    <row r="167" spans="1:17" ht="19.350000000000001" hidden="1" customHeight="1" x14ac:dyDescent="0.2">
      <c r="A167" s="171"/>
      <c r="B167" s="171">
        <f t="shared" si="13"/>
        <v>0</v>
      </c>
      <c r="C167" s="171">
        <f>COUNTIF($A$7:A167,A167)</f>
        <v>0</v>
      </c>
      <c r="D167" s="171">
        <f t="shared" si="16"/>
        <v>0</v>
      </c>
      <c r="E167" s="171"/>
      <c r="F167" s="171"/>
      <c r="G167" s="105" t="str">
        <f t="shared" si="14"/>
        <v/>
      </c>
      <c r="H167" s="11" t="e">
        <f>IF(F167&lt;&gt;"OUI",IF(ISNA(VLOOKUP(TEXT($I167,0),LICENCIES!$A:$I,2,FALSE)),VLOOKUP(VALUE($I167),LICENCIES!$A:$I,2,FALSE),VLOOKUP(TEXT($I167,0),LICENCIES!$A:$I,2,FALSE))," ")</f>
        <v>#N/A</v>
      </c>
      <c r="I167" s="240"/>
      <c r="J167" s="11" t="str">
        <f>IF(AND($F167&lt;&gt;"OUI",I167&lt;&gt;""),IF(ISNA(VLOOKUP(TEXT($I167,0),LICENCIES!$A:$I,3,FALSE)),VLOOKUP(VALUE($I167),LICENCIES!$A:$I,3,FALSE),VLOOKUP(TEXT($I167,0),LICENCIES!$A:$I,3,FALSE))," ")</f>
        <v xml:space="preserve"> </v>
      </c>
      <c r="K167" s="11" t="str">
        <f>IF(AND($F167&lt;&gt;"OUI",I167&lt;&gt;""),IF(ISNA(VLOOKUP(TEXT($I167,0),LICENCIES!$A:$I,4,FALSE)),VLOOKUP(VALUE($I167),LICENCIES!$A:$I,4,FALSE),VLOOKUP(TEXT($I167,0),LICENCIES!$A:$I,4,FALSE))," ")</f>
        <v xml:space="preserve"> </v>
      </c>
      <c r="L167" s="11" t="str">
        <f>IF(AND($F167&lt;&gt;"OUI",I167&lt;&gt;""),IF(ISNA(VLOOKUP(TEXT($I167,0),LICENCIES!$A:$I,5,FALSE)),VLOOKUP(VALUE($I167),LICENCIES!$A:$I,5,FALSE),VLOOKUP(TEXT($I167,0),LICENCIES!$A:$I,5,FALSE))," ")</f>
        <v xml:space="preserve"> </v>
      </c>
      <c r="M167" s="11" t="str">
        <f>IF(AND($F167&lt;&gt;"OUI",I167&lt;&gt;""),IF(ISNA(VLOOKUP(TEXT($I167,0),LICENCIES!$A:$I,6,FALSE)),VLOOKUP(VALUE($I167),LICENCIES!$A:$I,6,FALSE),VLOOKUP(TEXT($I167,0),LICENCIES!$A:$I,6,FALSE))," ")</f>
        <v xml:space="preserve"> </v>
      </c>
      <c r="N167" s="11" t="str">
        <f>IF(AND($F167&lt;&gt;"OUI",I167&lt;&gt;""),IF(ISNA(VLOOKUP(TEXT($I167,0),LICENCIES!$A:$I,7,FALSE)),VLOOKUP(VALUE($I167),LICENCIES!$A:$I,7,FALSE),VLOOKUP(TEXT($I167,0),LICENCIES!$A:$I,7,FALSE))," ")</f>
        <v xml:space="preserve"> </v>
      </c>
      <c r="O167" s="11" t="str">
        <f>IF(AND($F167&lt;&gt;"OUI",I167&lt;&gt;""),IF(ISNA(VLOOKUP(TEXT($I167,0),LICENCIES!$A:$I,8,FALSE)),VLOOKUP(VALUE($I167),LICENCIES!$A:$I,8,FALSE),VLOOKUP(TEXT($I167,0),LICENCIES!$A:$I,8,FALSE))," ")</f>
        <v xml:space="preserve"> </v>
      </c>
      <c r="P167" s="11" t="str">
        <f>IF(AND($F167&lt;&gt;"OUI",I167&lt;&gt;""),IF(ISNA(VLOOKUP(TEXT($I167,0),LICENCIES!$A:$I,9,FALSE)),VLOOKUP(VALUE($I167),LICENCIES!$A:$I,9,FALSE),VLOOKUP(TEXT($I167,0),LICENCIES!$A:$I,9,FALSE))," ")</f>
        <v xml:space="preserve"> </v>
      </c>
      <c r="Q167" s="6">
        <f t="shared" si="15"/>
        <v>0</v>
      </c>
    </row>
    <row r="168" spans="1:17" ht="19.350000000000001" hidden="1" customHeight="1" x14ac:dyDescent="0.2">
      <c r="A168" s="171"/>
      <c r="B168" s="171">
        <f t="shared" si="13"/>
        <v>0</v>
      </c>
      <c r="C168" s="171">
        <f>COUNTIF($A$7:A168,A168)</f>
        <v>0</v>
      </c>
      <c r="D168" s="171">
        <f t="shared" si="16"/>
        <v>0</v>
      </c>
      <c r="E168" s="171"/>
      <c r="F168" s="171"/>
      <c r="G168" s="105" t="str">
        <f t="shared" si="14"/>
        <v/>
      </c>
      <c r="H168" s="11" t="e">
        <f>IF(F168&lt;&gt;"OUI",IF(ISNA(VLOOKUP(TEXT($I168,0),LICENCIES!$A:$I,2,FALSE)),VLOOKUP(VALUE($I168),LICENCIES!$A:$I,2,FALSE),VLOOKUP(TEXT($I168,0),LICENCIES!$A:$I,2,FALSE))," ")</f>
        <v>#N/A</v>
      </c>
      <c r="I168" s="240"/>
      <c r="J168" s="11" t="str">
        <f>IF(AND($F168&lt;&gt;"OUI",I168&lt;&gt;""),IF(ISNA(VLOOKUP(TEXT($I168,0),LICENCIES!$A:$I,3,FALSE)),VLOOKUP(VALUE($I168),LICENCIES!$A:$I,3,FALSE),VLOOKUP(TEXT($I168,0),LICENCIES!$A:$I,3,FALSE))," ")</f>
        <v xml:space="preserve"> </v>
      </c>
      <c r="K168" s="11" t="str">
        <f>IF(AND($F168&lt;&gt;"OUI",I168&lt;&gt;""),IF(ISNA(VLOOKUP(TEXT($I168,0),LICENCIES!$A:$I,4,FALSE)),VLOOKUP(VALUE($I168),LICENCIES!$A:$I,4,FALSE),VLOOKUP(TEXT($I168,0),LICENCIES!$A:$I,4,FALSE))," ")</f>
        <v xml:space="preserve"> </v>
      </c>
      <c r="L168" s="11" t="str">
        <f>IF(AND($F168&lt;&gt;"OUI",I168&lt;&gt;""),IF(ISNA(VLOOKUP(TEXT($I168,0),LICENCIES!$A:$I,5,FALSE)),VLOOKUP(VALUE($I168),LICENCIES!$A:$I,5,FALSE),VLOOKUP(TEXT($I168,0),LICENCIES!$A:$I,5,FALSE))," ")</f>
        <v xml:space="preserve"> </v>
      </c>
      <c r="M168" s="11" t="str">
        <f>IF(AND($F168&lt;&gt;"OUI",I168&lt;&gt;""),IF(ISNA(VLOOKUP(TEXT($I168,0),LICENCIES!$A:$I,6,FALSE)),VLOOKUP(VALUE($I168),LICENCIES!$A:$I,6,FALSE),VLOOKUP(TEXT($I168,0),LICENCIES!$A:$I,6,FALSE))," ")</f>
        <v xml:space="preserve"> </v>
      </c>
      <c r="N168" s="11" t="str">
        <f>IF(AND($F168&lt;&gt;"OUI",I168&lt;&gt;""),IF(ISNA(VLOOKUP(TEXT($I168,0),LICENCIES!$A:$I,7,FALSE)),VLOOKUP(VALUE($I168),LICENCIES!$A:$I,7,FALSE),VLOOKUP(TEXT($I168,0),LICENCIES!$A:$I,7,FALSE))," ")</f>
        <v xml:space="preserve"> </v>
      </c>
      <c r="O168" s="11" t="str">
        <f>IF(AND($F168&lt;&gt;"OUI",I168&lt;&gt;""),IF(ISNA(VLOOKUP(TEXT($I168,0),LICENCIES!$A:$I,8,FALSE)),VLOOKUP(VALUE($I168),LICENCIES!$A:$I,8,FALSE),VLOOKUP(TEXT($I168,0),LICENCIES!$A:$I,8,FALSE))," ")</f>
        <v xml:space="preserve"> </v>
      </c>
      <c r="P168" s="11" t="str">
        <f>IF(AND($F168&lt;&gt;"OUI",I168&lt;&gt;""),IF(ISNA(VLOOKUP(TEXT($I168,0),LICENCIES!$A:$I,9,FALSE)),VLOOKUP(VALUE($I168),LICENCIES!$A:$I,9,FALSE),VLOOKUP(TEXT($I168,0),LICENCIES!$A:$I,9,FALSE))," ")</f>
        <v xml:space="preserve"> </v>
      </c>
      <c r="Q168" s="6">
        <f t="shared" si="15"/>
        <v>0</v>
      </c>
    </row>
    <row r="169" spans="1:17" ht="19.350000000000001" hidden="1" customHeight="1" x14ac:dyDescent="0.2">
      <c r="A169" s="171"/>
      <c r="B169" s="171">
        <f t="shared" si="13"/>
        <v>0</v>
      </c>
      <c r="C169" s="171">
        <f>COUNTIF($A$7:A169,A169)</f>
        <v>0</v>
      </c>
      <c r="D169" s="171">
        <f t="shared" si="16"/>
        <v>0</v>
      </c>
      <c r="E169" s="171"/>
      <c r="F169" s="171"/>
      <c r="G169" s="105" t="str">
        <f t="shared" si="14"/>
        <v/>
      </c>
      <c r="H169" s="11" t="e">
        <f>IF(F169&lt;&gt;"OUI",IF(ISNA(VLOOKUP(TEXT($I169,0),LICENCIES!$A:$I,2,FALSE)),VLOOKUP(VALUE($I169),LICENCIES!$A:$I,2,FALSE),VLOOKUP(TEXT($I169,0),LICENCIES!$A:$I,2,FALSE))," ")</f>
        <v>#N/A</v>
      </c>
      <c r="I169" s="240"/>
      <c r="J169" s="11" t="str">
        <f>IF(AND($F169&lt;&gt;"OUI",I169&lt;&gt;""),IF(ISNA(VLOOKUP(TEXT($I169,0),LICENCIES!$A:$I,3,FALSE)),VLOOKUP(VALUE($I169),LICENCIES!$A:$I,3,FALSE),VLOOKUP(TEXT($I169,0),LICENCIES!$A:$I,3,FALSE))," ")</f>
        <v xml:space="preserve"> </v>
      </c>
      <c r="K169" s="11" t="str">
        <f>IF(AND($F169&lt;&gt;"OUI",I169&lt;&gt;""),IF(ISNA(VLOOKUP(TEXT($I169,0),LICENCIES!$A:$I,4,FALSE)),VLOOKUP(VALUE($I169),LICENCIES!$A:$I,4,FALSE),VLOOKUP(TEXT($I169,0),LICENCIES!$A:$I,4,FALSE))," ")</f>
        <v xml:space="preserve"> </v>
      </c>
      <c r="L169" s="11" t="str">
        <f>IF(AND($F169&lt;&gt;"OUI",I169&lt;&gt;""),IF(ISNA(VLOOKUP(TEXT($I169,0),LICENCIES!$A:$I,5,FALSE)),VLOOKUP(VALUE($I169),LICENCIES!$A:$I,5,FALSE),VLOOKUP(TEXT($I169,0),LICENCIES!$A:$I,5,FALSE))," ")</f>
        <v xml:space="preserve"> </v>
      </c>
      <c r="M169" s="11" t="str">
        <f>IF(AND($F169&lt;&gt;"OUI",I169&lt;&gt;""),IF(ISNA(VLOOKUP(TEXT($I169,0),LICENCIES!$A:$I,6,FALSE)),VLOOKUP(VALUE($I169),LICENCIES!$A:$I,6,FALSE),VLOOKUP(TEXT($I169,0),LICENCIES!$A:$I,6,FALSE))," ")</f>
        <v xml:space="preserve"> </v>
      </c>
      <c r="N169" s="11" t="str">
        <f>IF(AND($F169&lt;&gt;"OUI",I169&lt;&gt;""),IF(ISNA(VLOOKUP(TEXT($I169,0),LICENCIES!$A:$I,7,FALSE)),VLOOKUP(VALUE($I169),LICENCIES!$A:$I,7,FALSE),VLOOKUP(TEXT($I169,0),LICENCIES!$A:$I,7,FALSE))," ")</f>
        <v xml:space="preserve"> </v>
      </c>
      <c r="O169" s="11" t="str">
        <f>IF(AND($F169&lt;&gt;"OUI",I169&lt;&gt;""),IF(ISNA(VLOOKUP(TEXT($I169,0),LICENCIES!$A:$I,8,FALSE)),VLOOKUP(VALUE($I169),LICENCIES!$A:$I,8,FALSE),VLOOKUP(TEXT($I169,0),LICENCIES!$A:$I,8,FALSE))," ")</f>
        <v xml:space="preserve"> </v>
      </c>
      <c r="P169" s="11" t="str">
        <f>IF(AND($F169&lt;&gt;"OUI",I169&lt;&gt;""),IF(ISNA(VLOOKUP(TEXT($I169,0),LICENCIES!$A:$I,9,FALSE)),VLOOKUP(VALUE($I169),LICENCIES!$A:$I,9,FALSE),VLOOKUP(TEXT($I169,0),LICENCIES!$A:$I,9,FALSE))," ")</f>
        <v xml:space="preserve"> </v>
      </c>
      <c r="Q169" s="6">
        <f t="shared" si="15"/>
        <v>0</v>
      </c>
    </row>
    <row r="170" spans="1:17" ht="19.350000000000001" hidden="1" customHeight="1" x14ac:dyDescent="0.2">
      <c r="A170" s="171"/>
      <c r="B170" s="171">
        <f t="shared" si="13"/>
        <v>0</v>
      </c>
      <c r="C170" s="171">
        <f>COUNTIF($A$7:A170,A170)</f>
        <v>0</v>
      </c>
      <c r="D170" s="171">
        <f t="shared" si="16"/>
        <v>0</v>
      </c>
      <c r="E170" s="171"/>
      <c r="F170" s="171"/>
      <c r="G170" s="105" t="str">
        <f t="shared" si="14"/>
        <v/>
      </c>
      <c r="H170" s="11" t="e">
        <f>IF(F170&lt;&gt;"OUI",IF(ISNA(VLOOKUP(TEXT($I170,0),LICENCIES!$A:$I,2,FALSE)),VLOOKUP(VALUE($I170),LICENCIES!$A:$I,2,FALSE),VLOOKUP(TEXT($I170,0),LICENCIES!$A:$I,2,FALSE))," ")</f>
        <v>#N/A</v>
      </c>
      <c r="I170" s="240"/>
      <c r="J170" s="11" t="str">
        <f>IF(AND($F170&lt;&gt;"OUI",I170&lt;&gt;""),IF(ISNA(VLOOKUP(TEXT($I170,0),LICENCIES!$A:$I,3,FALSE)),VLOOKUP(VALUE($I170),LICENCIES!$A:$I,3,FALSE),VLOOKUP(TEXT($I170,0),LICENCIES!$A:$I,3,FALSE))," ")</f>
        <v xml:space="preserve"> </v>
      </c>
      <c r="K170" s="11" t="str">
        <f>IF(AND($F170&lt;&gt;"OUI",I170&lt;&gt;""),IF(ISNA(VLOOKUP(TEXT($I170,0),LICENCIES!$A:$I,4,FALSE)),VLOOKUP(VALUE($I170),LICENCIES!$A:$I,4,FALSE),VLOOKUP(TEXT($I170,0),LICENCIES!$A:$I,4,FALSE))," ")</f>
        <v xml:space="preserve"> </v>
      </c>
      <c r="L170" s="11" t="str">
        <f>IF(AND($F170&lt;&gt;"OUI",I170&lt;&gt;""),IF(ISNA(VLOOKUP(TEXT($I170,0),LICENCIES!$A:$I,5,FALSE)),VLOOKUP(VALUE($I170),LICENCIES!$A:$I,5,FALSE),VLOOKUP(TEXT($I170,0),LICENCIES!$A:$I,5,FALSE))," ")</f>
        <v xml:space="preserve"> </v>
      </c>
      <c r="M170" s="11" t="str">
        <f>IF(AND($F170&lt;&gt;"OUI",I170&lt;&gt;""),IF(ISNA(VLOOKUP(TEXT($I170,0),LICENCIES!$A:$I,6,FALSE)),VLOOKUP(VALUE($I170),LICENCIES!$A:$I,6,FALSE),VLOOKUP(TEXT($I170,0),LICENCIES!$A:$I,6,FALSE))," ")</f>
        <v xml:space="preserve"> </v>
      </c>
      <c r="N170" s="11" t="str">
        <f>IF(AND($F170&lt;&gt;"OUI",I170&lt;&gt;""),IF(ISNA(VLOOKUP(TEXT($I170,0),LICENCIES!$A:$I,7,FALSE)),VLOOKUP(VALUE($I170),LICENCIES!$A:$I,7,FALSE),VLOOKUP(TEXT($I170,0),LICENCIES!$A:$I,7,FALSE))," ")</f>
        <v xml:space="preserve"> </v>
      </c>
      <c r="O170" s="11" t="str">
        <f>IF(AND($F170&lt;&gt;"OUI",I170&lt;&gt;""),IF(ISNA(VLOOKUP(TEXT($I170,0),LICENCIES!$A:$I,8,FALSE)),VLOOKUP(VALUE($I170),LICENCIES!$A:$I,8,FALSE),VLOOKUP(TEXT($I170,0),LICENCIES!$A:$I,8,FALSE))," ")</f>
        <v xml:space="preserve"> </v>
      </c>
      <c r="P170" s="11" t="str">
        <f>IF(AND($F170&lt;&gt;"OUI",I170&lt;&gt;""),IF(ISNA(VLOOKUP(TEXT($I170,0),LICENCIES!$A:$I,9,FALSE)),VLOOKUP(VALUE($I170),LICENCIES!$A:$I,9,FALSE),VLOOKUP(TEXT($I170,0),LICENCIES!$A:$I,9,FALSE))," ")</f>
        <v xml:space="preserve"> </v>
      </c>
      <c r="Q170" s="6">
        <f t="shared" si="15"/>
        <v>0</v>
      </c>
    </row>
    <row r="171" spans="1:17" ht="19.350000000000001" hidden="1" customHeight="1" x14ac:dyDescent="0.2">
      <c r="A171" s="171"/>
      <c r="B171" s="171">
        <f t="shared" si="13"/>
        <v>0</v>
      </c>
      <c r="C171" s="171">
        <f>COUNTIF($A$7:A171,A171)</f>
        <v>0</v>
      </c>
      <c r="D171" s="171">
        <f t="shared" si="16"/>
        <v>0</v>
      </c>
      <c r="E171" s="171"/>
      <c r="F171" s="171"/>
      <c r="G171" s="105" t="str">
        <f t="shared" si="14"/>
        <v/>
      </c>
      <c r="H171" s="11" t="e">
        <f>IF(F171&lt;&gt;"OUI",IF(ISNA(VLOOKUP(TEXT($I171,0),LICENCIES!$A:$I,2,FALSE)),VLOOKUP(VALUE($I171),LICENCIES!$A:$I,2,FALSE),VLOOKUP(TEXT($I171,0),LICENCIES!$A:$I,2,FALSE))," ")</f>
        <v>#N/A</v>
      </c>
      <c r="I171" s="240"/>
      <c r="J171" s="11" t="str">
        <f>IF(AND($F171&lt;&gt;"OUI",I171&lt;&gt;""),IF(ISNA(VLOOKUP(TEXT($I171,0),LICENCIES!$A:$I,3,FALSE)),VLOOKUP(VALUE($I171),LICENCIES!$A:$I,3,FALSE),VLOOKUP(TEXT($I171,0),LICENCIES!$A:$I,3,FALSE))," ")</f>
        <v xml:space="preserve"> </v>
      </c>
      <c r="K171" s="11" t="str">
        <f>IF(AND($F171&lt;&gt;"OUI",I171&lt;&gt;""),IF(ISNA(VLOOKUP(TEXT($I171,0),LICENCIES!$A:$I,4,FALSE)),VLOOKUP(VALUE($I171),LICENCIES!$A:$I,4,FALSE),VLOOKUP(TEXT($I171,0),LICENCIES!$A:$I,4,FALSE))," ")</f>
        <v xml:space="preserve"> </v>
      </c>
      <c r="L171" s="11" t="str">
        <f>IF(AND($F171&lt;&gt;"OUI",I171&lt;&gt;""),IF(ISNA(VLOOKUP(TEXT($I171,0),LICENCIES!$A:$I,5,FALSE)),VLOOKUP(VALUE($I171),LICENCIES!$A:$I,5,FALSE),VLOOKUP(TEXT($I171,0),LICENCIES!$A:$I,5,FALSE))," ")</f>
        <v xml:space="preserve"> </v>
      </c>
      <c r="M171" s="11" t="str">
        <f>IF(AND($F171&lt;&gt;"OUI",I171&lt;&gt;""),IF(ISNA(VLOOKUP(TEXT($I171,0),LICENCIES!$A:$I,6,FALSE)),VLOOKUP(VALUE($I171),LICENCIES!$A:$I,6,FALSE),VLOOKUP(TEXT($I171,0),LICENCIES!$A:$I,6,FALSE))," ")</f>
        <v xml:space="preserve"> </v>
      </c>
      <c r="N171" s="11" t="str">
        <f>IF(AND($F171&lt;&gt;"OUI",I171&lt;&gt;""),IF(ISNA(VLOOKUP(TEXT($I171,0),LICENCIES!$A:$I,7,FALSE)),VLOOKUP(VALUE($I171),LICENCIES!$A:$I,7,FALSE),VLOOKUP(TEXT($I171,0),LICENCIES!$A:$I,7,FALSE))," ")</f>
        <v xml:space="preserve"> </v>
      </c>
      <c r="O171" s="11" t="str">
        <f>IF(AND($F171&lt;&gt;"OUI",I171&lt;&gt;""),IF(ISNA(VLOOKUP(TEXT($I171,0),LICENCIES!$A:$I,8,FALSE)),VLOOKUP(VALUE($I171),LICENCIES!$A:$I,8,FALSE),VLOOKUP(TEXT($I171,0),LICENCIES!$A:$I,8,FALSE))," ")</f>
        <v xml:space="preserve"> </v>
      </c>
      <c r="P171" s="11" t="str">
        <f>IF(AND($F171&lt;&gt;"OUI",I171&lt;&gt;""),IF(ISNA(VLOOKUP(TEXT($I171,0),LICENCIES!$A:$I,9,FALSE)),VLOOKUP(VALUE($I171),LICENCIES!$A:$I,9,FALSE),VLOOKUP(TEXT($I171,0),LICENCIES!$A:$I,9,FALSE))," ")</f>
        <v xml:space="preserve"> </v>
      </c>
      <c r="Q171" s="6">
        <f t="shared" si="15"/>
        <v>0</v>
      </c>
    </row>
    <row r="172" spans="1:17" ht="19.350000000000001" hidden="1" customHeight="1" x14ac:dyDescent="0.2">
      <c r="A172" s="171"/>
      <c r="B172" s="171">
        <f t="shared" si="13"/>
        <v>0</v>
      </c>
      <c r="C172" s="171">
        <f>COUNTIF($A$7:A172,A172)</f>
        <v>0</v>
      </c>
      <c r="D172" s="171">
        <f t="shared" si="16"/>
        <v>0</v>
      </c>
      <c r="E172" s="171"/>
      <c r="F172" s="171"/>
      <c r="G172" s="105" t="str">
        <f t="shared" si="14"/>
        <v/>
      </c>
      <c r="H172" s="11" t="e">
        <f>IF(F172&lt;&gt;"OUI",IF(ISNA(VLOOKUP(TEXT($I172,0),LICENCIES!$A:$I,2,FALSE)),VLOOKUP(VALUE($I172),LICENCIES!$A:$I,2,FALSE),VLOOKUP(TEXT($I172,0),LICENCIES!$A:$I,2,FALSE))," ")</f>
        <v>#N/A</v>
      </c>
      <c r="I172" s="240"/>
      <c r="J172" s="11" t="str">
        <f>IF(AND($F172&lt;&gt;"OUI",I172&lt;&gt;""),IF(ISNA(VLOOKUP(TEXT($I172,0),LICENCIES!$A:$I,3,FALSE)),VLOOKUP(VALUE($I172),LICENCIES!$A:$I,3,FALSE),VLOOKUP(TEXT($I172,0),LICENCIES!$A:$I,3,FALSE))," ")</f>
        <v xml:space="preserve"> </v>
      </c>
      <c r="K172" s="11" t="str">
        <f>IF(AND($F172&lt;&gt;"OUI",I172&lt;&gt;""),IF(ISNA(VLOOKUP(TEXT($I172,0),LICENCIES!$A:$I,4,FALSE)),VLOOKUP(VALUE($I172),LICENCIES!$A:$I,4,FALSE),VLOOKUP(TEXT($I172,0),LICENCIES!$A:$I,4,FALSE))," ")</f>
        <v xml:space="preserve"> </v>
      </c>
      <c r="L172" s="11" t="str">
        <f>IF(AND($F172&lt;&gt;"OUI",I172&lt;&gt;""),IF(ISNA(VLOOKUP(TEXT($I172,0),LICENCIES!$A:$I,5,FALSE)),VLOOKUP(VALUE($I172),LICENCIES!$A:$I,5,FALSE),VLOOKUP(TEXT($I172,0),LICENCIES!$A:$I,5,FALSE))," ")</f>
        <v xml:space="preserve"> </v>
      </c>
      <c r="M172" s="11" t="str">
        <f>IF(AND($F172&lt;&gt;"OUI",I172&lt;&gt;""),IF(ISNA(VLOOKUP(TEXT($I172,0),LICENCIES!$A:$I,6,FALSE)),VLOOKUP(VALUE($I172),LICENCIES!$A:$I,6,FALSE),VLOOKUP(TEXT($I172,0),LICENCIES!$A:$I,6,FALSE))," ")</f>
        <v xml:space="preserve"> </v>
      </c>
      <c r="N172" s="11" t="str">
        <f>IF(AND($F172&lt;&gt;"OUI",I172&lt;&gt;""),IF(ISNA(VLOOKUP(TEXT($I172,0),LICENCIES!$A:$I,7,FALSE)),VLOOKUP(VALUE($I172),LICENCIES!$A:$I,7,FALSE),VLOOKUP(TEXT($I172,0),LICENCIES!$A:$I,7,FALSE))," ")</f>
        <v xml:space="preserve"> </v>
      </c>
      <c r="O172" s="11" t="str">
        <f>IF(AND($F172&lt;&gt;"OUI",I172&lt;&gt;""),IF(ISNA(VLOOKUP(TEXT($I172,0),LICENCIES!$A:$I,8,FALSE)),VLOOKUP(VALUE($I172),LICENCIES!$A:$I,8,FALSE),VLOOKUP(TEXT($I172,0),LICENCIES!$A:$I,8,FALSE))," ")</f>
        <v xml:space="preserve"> </v>
      </c>
      <c r="P172" s="11" t="str">
        <f>IF(AND($F172&lt;&gt;"OUI",I172&lt;&gt;""),IF(ISNA(VLOOKUP(TEXT($I172,0),LICENCIES!$A:$I,9,FALSE)),VLOOKUP(VALUE($I172),LICENCIES!$A:$I,9,FALSE),VLOOKUP(TEXT($I172,0),LICENCIES!$A:$I,9,FALSE))," ")</f>
        <v xml:space="preserve"> </v>
      </c>
      <c r="Q172" s="6">
        <f t="shared" si="15"/>
        <v>0</v>
      </c>
    </row>
    <row r="173" spans="1:17" ht="19.350000000000001" hidden="1" customHeight="1" x14ac:dyDescent="0.2">
      <c r="A173" s="171"/>
      <c r="B173" s="171">
        <f t="shared" si="13"/>
        <v>0</v>
      </c>
      <c r="C173" s="171">
        <f>COUNTIF($A$7:A173,A173)</f>
        <v>0</v>
      </c>
      <c r="D173" s="171">
        <f t="shared" si="16"/>
        <v>0</v>
      </c>
      <c r="E173" s="171"/>
      <c r="F173" s="171"/>
      <c r="G173" s="105" t="str">
        <f t="shared" si="14"/>
        <v/>
      </c>
      <c r="H173" s="11" t="e">
        <f>IF(F173&lt;&gt;"OUI",IF(ISNA(VLOOKUP(TEXT($I173,0),LICENCIES!$A:$I,2,FALSE)),VLOOKUP(VALUE($I173),LICENCIES!$A:$I,2,FALSE),VLOOKUP(TEXT($I173,0),LICENCIES!$A:$I,2,FALSE))," ")</f>
        <v>#N/A</v>
      </c>
      <c r="I173" s="240"/>
      <c r="J173" s="11" t="str">
        <f>IF(AND($F173&lt;&gt;"OUI",I173&lt;&gt;""),IF(ISNA(VLOOKUP(TEXT($I173,0),LICENCIES!$A:$I,3,FALSE)),VLOOKUP(VALUE($I173),LICENCIES!$A:$I,3,FALSE),VLOOKUP(TEXT($I173,0),LICENCIES!$A:$I,3,FALSE))," ")</f>
        <v xml:space="preserve"> </v>
      </c>
      <c r="K173" s="11" t="str">
        <f>IF(AND($F173&lt;&gt;"OUI",I173&lt;&gt;""),IF(ISNA(VLOOKUP(TEXT($I173,0),LICENCIES!$A:$I,4,FALSE)),VLOOKUP(VALUE($I173),LICENCIES!$A:$I,4,FALSE),VLOOKUP(TEXT($I173,0),LICENCIES!$A:$I,4,FALSE))," ")</f>
        <v xml:space="preserve"> </v>
      </c>
      <c r="L173" s="11" t="str">
        <f>IF(AND($F173&lt;&gt;"OUI",I173&lt;&gt;""),IF(ISNA(VLOOKUP(TEXT($I173,0),LICENCIES!$A:$I,5,FALSE)),VLOOKUP(VALUE($I173),LICENCIES!$A:$I,5,FALSE),VLOOKUP(TEXT($I173,0),LICENCIES!$A:$I,5,FALSE))," ")</f>
        <v xml:space="preserve"> </v>
      </c>
      <c r="M173" s="11" t="str">
        <f>IF(AND($F173&lt;&gt;"OUI",I173&lt;&gt;""),IF(ISNA(VLOOKUP(TEXT($I173,0),LICENCIES!$A:$I,6,FALSE)),VLOOKUP(VALUE($I173),LICENCIES!$A:$I,6,FALSE),VLOOKUP(TEXT($I173,0),LICENCIES!$A:$I,6,FALSE))," ")</f>
        <v xml:space="preserve"> </v>
      </c>
      <c r="N173" s="11" t="str">
        <f>IF(AND($F173&lt;&gt;"OUI",I173&lt;&gt;""),IF(ISNA(VLOOKUP(TEXT($I173,0),LICENCIES!$A:$I,7,FALSE)),VLOOKUP(VALUE($I173),LICENCIES!$A:$I,7,FALSE),VLOOKUP(TEXT($I173,0),LICENCIES!$A:$I,7,FALSE))," ")</f>
        <v xml:space="preserve"> </v>
      </c>
      <c r="O173" s="11" t="str">
        <f>IF(AND($F173&lt;&gt;"OUI",I173&lt;&gt;""),IF(ISNA(VLOOKUP(TEXT($I173,0),LICENCIES!$A:$I,8,FALSE)),VLOOKUP(VALUE($I173),LICENCIES!$A:$I,8,FALSE),VLOOKUP(TEXT($I173,0),LICENCIES!$A:$I,8,FALSE))," ")</f>
        <v xml:space="preserve"> </v>
      </c>
      <c r="P173" s="11" t="str">
        <f>IF(AND($F173&lt;&gt;"OUI",I173&lt;&gt;""),IF(ISNA(VLOOKUP(TEXT($I173,0),LICENCIES!$A:$I,9,FALSE)),VLOOKUP(VALUE($I173),LICENCIES!$A:$I,9,FALSE),VLOOKUP(TEXT($I173,0),LICENCIES!$A:$I,9,FALSE))," ")</f>
        <v xml:space="preserve"> </v>
      </c>
      <c r="Q173" s="6">
        <f t="shared" si="15"/>
        <v>0</v>
      </c>
    </row>
    <row r="174" spans="1:17" ht="19.350000000000001" hidden="1" customHeight="1" x14ac:dyDescent="0.2">
      <c r="A174" s="171"/>
      <c r="B174" s="171">
        <f t="shared" si="13"/>
        <v>0</v>
      </c>
      <c r="C174" s="171">
        <f>COUNTIF($A$7:A174,A174)</f>
        <v>0</v>
      </c>
      <c r="D174" s="171">
        <f t="shared" si="16"/>
        <v>0</v>
      </c>
      <c r="E174" s="171"/>
      <c r="F174" s="171"/>
      <c r="G174" s="105" t="str">
        <f t="shared" si="14"/>
        <v/>
      </c>
      <c r="H174" s="11" t="e">
        <f>IF(F174&lt;&gt;"OUI",IF(ISNA(VLOOKUP(TEXT($I174,0),LICENCIES!$A:$I,2,FALSE)),VLOOKUP(VALUE($I174),LICENCIES!$A:$I,2,FALSE),VLOOKUP(TEXT($I174,0),LICENCIES!$A:$I,2,FALSE))," ")</f>
        <v>#N/A</v>
      </c>
      <c r="I174" s="240"/>
      <c r="J174" s="11" t="str">
        <f>IF(AND($F174&lt;&gt;"OUI",I174&lt;&gt;""),IF(ISNA(VLOOKUP(TEXT($I174,0),LICENCIES!$A:$I,3,FALSE)),VLOOKUP(VALUE($I174),LICENCIES!$A:$I,3,FALSE),VLOOKUP(TEXT($I174,0),LICENCIES!$A:$I,3,FALSE))," ")</f>
        <v xml:space="preserve"> </v>
      </c>
      <c r="K174" s="11" t="str">
        <f>IF(AND($F174&lt;&gt;"OUI",I174&lt;&gt;""),IF(ISNA(VLOOKUP(TEXT($I174,0),LICENCIES!$A:$I,4,FALSE)),VLOOKUP(VALUE($I174),LICENCIES!$A:$I,4,FALSE),VLOOKUP(TEXT($I174,0),LICENCIES!$A:$I,4,FALSE))," ")</f>
        <v xml:space="preserve"> </v>
      </c>
      <c r="L174" s="11" t="str">
        <f>IF(AND($F174&lt;&gt;"OUI",I174&lt;&gt;""),IF(ISNA(VLOOKUP(TEXT($I174,0),LICENCIES!$A:$I,5,FALSE)),VLOOKUP(VALUE($I174),LICENCIES!$A:$I,5,FALSE),VLOOKUP(TEXT($I174,0),LICENCIES!$A:$I,5,FALSE))," ")</f>
        <v xml:space="preserve"> </v>
      </c>
      <c r="M174" s="11" t="str">
        <f>IF(AND($F174&lt;&gt;"OUI",I174&lt;&gt;""),IF(ISNA(VLOOKUP(TEXT($I174,0),LICENCIES!$A:$I,6,FALSE)),VLOOKUP(VALUE($I174),LICENCIES!$A:$I,6,FALSE),VLOOKUP(TEXT($I174,0),LICENCIES!$A:$I,6,FALSE))," ")</f>
        <v xml:space="preserve"> </v>
      </c>
      <c r="N174" s="11" t="str">
        <f>IF(AND($F174&lt;&gt;"OUI",I174&lt;&gt;""),IF(ISNA(VLOOKUP(TEXT($I174,0),LICENCIES!$A:$I,7,FALSE)),VLOOKUP(VALUE($I174),LICENCIES!$A:$I,7,FALSE),VLOOKUP(TEXT($I174,0),LICENCIES!$A:$I,7,FALSE))," ")</f>
        <v xml:space="preserve"> </v>
      </c>
      <c r="O174" s="11" t="str">
        <f>IF(AND($F174&lt;&gt;"OUI",I174&lt;&gt;""),IF(ISNA(VLOOKUP(TEXT($I174,0),LICENCIES!$A:$I,8,FALSE)),VLOOKUP(VALUE($I174),LICENCIES!$A:$I,8,FALSE),VLOOKUP(TEXT($I174,0),LICENCIES!$A:$I,8,FALSE))," ")</f>
        <v xml:space="preserve"> </v>
      </c>
      <c r="P174" s="11" t="str">
        <f>IF(AND($F174&lt;&gt;"OUI",I174&lt;&gt;""),IF(ISNA(VLOOKUP(TEXT($I174,0),LICENCIES!$A:$I,9,FALSE)),VLOOKUP(VALUE($I174),LICENCIES!$A:$I,9,FALSE),VLOOKUP(TEXT($I174,0),LICENCIES!$A:$I,9,FALSE))," ")</f>
        <v xml:space="preserve"> </v>
      </c>
      <c r="Q174" s="6">
        <f t="shared" si="15"/>
        <v>0</v>
      </c>
    </row>
    <row r="175" spans="1:17" ht="19.350000000000001" hidden="1" customHeight="1" x14ac:dyDescent="0.2">
      <c r="A175" s="171"/>
      <c r="B175" s="171">
        <f t="shared" si="13"/>
        <v>0</v>
      </c>
      <c r="C175" s="171">
        <f>COUNTIF($A$7:A175,A175)</f>
        <v>0</v>
      </c>
      <c r="D175" s="171">
        <f t="shared" si="16"/>
        <v>0</v>
      </c>
      <c r="E175" s="171"/>
      <c r="F175" s="171"/>
      <c r="G175" s="105" t="str">
        <f t="shared" si="14"/>
        <v/>
      </c>
      <c r="H175" s="11" t="e">
        <f>IF(F175&lt;&gt;"OUI",IF(ISNA(VLOOKUP(TEXT($I175,0),LICENCIES!$A:$I,2,FALSE)),VLOOKUP(VALUE($I175),LICENCIES!$A:$I,2,FALSE),VLOOKUP(TEXT($I175,0),LICENCIES!$A:$I,2,FALSE))," ")</f>
        <v>#N/A</v>
      </c>
      <c r="I175" s="240"/>
      <c r="J175" s="11" t="str">
        <f>IF(AND($F175&lt;&gt;"OUI",I175&lt;&gt;""),IF(ISNA(VLOOKUP(TEXT($I175,0),LICENCIES!$A:$I,3,FALSE)),VLOOKUP(VALUE($I175),LICENCIES!$A:$I,3,FALSE),VLOOKUP(TEXT($I175,0),LICENCIES!$A:$I,3,FALSE))," ")</f>
        <v xml:space="preserve"> </v>
      </c>
      <c r="K175" s="11" t="str">
        <f>IF(AND($F175&lt;&gt;"OUI",I175&lt;&gt;""),IF(ISNA(VLOOKUP(TEXT($I175,0),LICENCIES!$A:$I,4,FALSE)),VLOOKUP(VALUE($I175),LICENCIES!$A:$I,4,FALSE),VLOOKUP(TEXT($I175,0),LICENCIES!$A:$I,4,FALSE))," ")</f>
        <v xml:space="preserve"> </v>
      </c>
      <c r="L175" s="11" t="str">
        <f>IF(AND($F175&lt;&gt;"OUI",I175&lt;&gt;""),IF(ISNA(VLOOKUP(TEXT($I175,0),LICENCIES!$A:$I,5,FALSE)),VLOOKUP(VALUE($I175),LICENCIES!$A:$I,5,FALSE),VLOOKUP(TEXT($I175,0),LICENCIES!$A:$I,5,FALSE))," ")</f>
        <v xml:space="preserve"> </v>
      </c>
      <c r="M175" s="11" t="str">
        <f>IF(AND($F175&lt;&gt;"OUI",I175&lt;&gt;""),IF(ISNA(VLOOKUP(TEXT($I175,0),LICENCIES!$A:$I,6,FALSE)),VLOOKUP(VALUE($I175),LICENCIES!$A:$I,6,FALSE),VLOOKUP(TEXT($I175,0),LICENCIES!$A:$I,6,FALSE))," ")</f>
        <v xml:space="preserve"> </v>
      </c>
      <c r="N175" s="11" t="str">
        <f>IF(AND($F175&lt;&gt;"OUI",I175&lt;&gt;""),IF(ISNA(VLOOKUP(TEXT($I175,0),LICENCIES!$A:$I,7,FALSE)),VLOOKUP(VALUE($I175),LICENCIES!$A:$I,7,FALSE),VLOOKUP(TEXT($I175,0),LICENCIES!$A:$I,7,FALSE))," ")</f>
        <v xml:space="preserve"> </v>
      </c>
      <c r="O175" s="11" t="str">
        <f>IF(AND($F175&lt;&gt;"OUI",I175&lt;&gt;""),IF(ISNA(VLOOKUP(TEXT($I175,0),LICENCIES!$A:$I,8,FALSE)),VLOOKUP(VALUE($I175),LICENCIES!$A:$I,8,FALSE),VLOOKUP(TEXT($I175,0),LICENCIES!$A:$I,8,FALSE))," ")</f>
        <v xml:space="preserve"> </v>
      </c>
      <c r="P175" s="11" t="str">
        <f>IF(AND($F175&lt;&gt;"OUI",I175&lt;&gt;""),IF(ISNA(VLOOKUP(TEXT($I175,0),LICENCIES!$A:$I,9,FALSE)),VLOOKUP(VALUE($I175),LICENCIES!$A:$I,9,FALSE),VLOOKUP(TEXT($I175,0),LICENCIES!$A:$I,9,FALSE))," ")</f>
        <v xml:space="preserve"> </v>
      </c>
      <c r="Q175" s="6">
        <f t="shared" si="15"/>
        <v>0</v>
      </c>
    </row>
    <row r="176" spans="1:17" ht="19.350000000000001" hidden="1" customHeight="1" x14ac:dyDescent="0.2">
      <c r="A176" s="171"/>
      <c r="B176" s="171">
        <f t="shared" si="13"/>
        <v>0</v>
      </c>
      <c r="C176" s="171">
        <f>COUNTIF($A$7:A176,A176)</f>
        <v>0</v>
      </c>
      <c r="D176" s="171">
        <f t="shared" si="16"/>
        <v>0</v>
      </c>
      <c r="E176" s="171"/>
      <c r="F176" s="171"/>
      <c r="G176" s="105" t="str">
        <f t="shared" si="14"/>
        <v/>
      </c>
      <c r="H176" s="11" t="e">
        <f>IF(F176&lt;&gt;"OUI",IF(ISNA(VLOOKUP(TEXT($I176,0),LICENCIES!$A:$I,2,FALSE)),VLOOKUP(VALUE($I176),LICENCIES!$A:$I,2,FALSE),VLOOKUP(TEXT($I176,0),LICENCIES!$A:$I,2,FALSE))," ")</f>
        <v>#N/A</v>
      </c>
      <c r="I176" s="240"/>
      <c r="J176" s="11" t="str">
        <f>IF(AND($F176&lt;&gt;"OUI",I176&lt;&gt;""),IF(ISNA(VLOOKUP(TEXT($I176,0),LICENCIES!$A:$I,3,FALSE)),VLOOKUP(VALUE($I176),LICENCIES!$A:$I,3,FALSE),VLOOKUP(TEXT($I176,0),LICENCIES!$A:$I,3,FALSE))," ")</f>
        <v xml:space="preserve"> </v>
      </c>
      <c r="K176" s="11" t="str">
        <f>IF(AND($F176&lt;&gt;"OUI",I176&lt;&gt;""),IF(ISNA(VLOOKUP(TEXT($I176,0),LICENCIES!$A:$I,4,FALSE)),VLOOKUP(VALUE($I176),LICENCIES!$A:$I,4,FALSE),VLOOKUP(TEXT($I176,0),LICENCIES!$A:$I,4,FALSE))," ")</f>
        <v xml:space="preserve"> </v>
      </c>
      <c r="L176" s="11" t="str">
        <f>IF(AND($F176&lt;&gt;"OUI",I176&lt;&gt;""),IF(ISNA(VLOOKUP(TEXT($I176,0),LICENCIES!$A:$I,5,FALSE)),VLOOKUP(VALUE($I176),LICENCIES!$A:$I,5,FALSE),VLOOKUP(TEXT($I176,0),LICENCIES!$A:$I,5,FALSE))," ")</f>
        <v xml:space="preserve"> </v>
      </c>
      <c r="M176" s="11" t="str">
        <f>IF(AND($F176&lt;&gt;"OUI",I176&lt;&gt;""),IF(ISNA(VLOOKUP(TEXT($I176,0),LICENCIES!$A:$I,6,FALSE)),VLOOKUP(VALUE($I176),LICENCIES!$A:$I,6,FALSE),VLOOKUP(TEXT($I176,0),LICENCIES!$A:$I,6,FALSE))," ")</f>
        <v xml:space="preserve"> </v>
      </c>
      <c r="N176" s="11" t="str">
        <f>IF(AND($F176&lt;&gt;"OUI",I176&lt;&gt;""),IF(ISNA(VLOOKUP(TEXT($I176,0),LICENCIES!$A:$I,7,FALSE)),VLOOKUP(VALUE($I176),LICENCIES!$A:$I,7,FALSE),VLOOKUP(TEXT($I176,0),LICENCIES!$A:$I,7,FALSE))," ")</f>
        <v xml:space="preserve"> </v>
      </c>
      <c r="O176" s="11" t="str">
        <f>IF(AND($F176&lt;&gt;"OUI",I176&lt;&gt;""),IF(ISNA(VLOOKUP(TEXT($I176,0),LICENCIES!$A:$I,8,FALSE)),VLOOKUP(VALUE($I176),LICENCIES!$A:$I,8,FALSE),VLOOKUP(TEXT($I176,0),LICENCIES!$A:$I,8,FALSE))," ")</f>
        <v xml:space="preserve"> </v>
      </c>
      <c r="P176" s="11" t="str">
        <f>IF(AND($F176&lt;&gt;"OUI",I176&lt;&gt;""),IF(ISNA(VLOOKUP(TEXT($I176,0),LICENCIES!$A:$I,9,FALSE)),VLOOKUP(VALUE($I176),LICENCIES!$A:$I,9,FALSE),VLOOKUP(TEXT($I176,0),LICENCIES!$A:$I,9,FALSE))," ")</f>
        <v xml:space="preserve"> </v>
      </c>
      <c r="Q176" s="6">
        <f t="shared" si="15"/>
        <v>0</v>
      </c>
    </row>
    <row r="177" spans="1:17" ht="19.350000000000001" hidden="1" customHeight="1" x14ac:dyDescent="0.2">
      <c r="A177" s="171"/>
      <c r="B177" s="171">
        <f t="shared" si="13"/>
        <v>0</v>
      </c>
      <c r="C177" s="171">
        <f>COUNTIF($A$7:A177,A177)</f>
        <v>0</v>
      </c>
      <c r="D177" s="171">
        <f t="shared" si="16"/>
        <v>0</v>
      </c>
      <c r="E177" s="171"/>
      <c r="F177" s="171"/>
      <c r="G177" s="105" t="str">
        <f t="shared" si="14"/>
        <v/>
      </c>
      <c r="H177" s="11" t="e">
        <f>IF(F177&lt;&gt;"OUI",IF(ISNA(VLOOKUP(TEXT($I177,0),LICENCIES!$A:$I,2,FALSE)),VLOOKUP(VALUE($I177),LICENCIES!$A:$I,2,FALSE),VLOOKUP(TEXT($I177,0),LICENCIES!$A:$I,2,FALSE))," ")</f>
        <v>#N/A</v>
      </c>
      <c r="I177" s="240"/>
      <c r="J177" s="11" t="str">
        <f>IF(AND($F177&lt;&gt;"OUI",I177&lt;&gt;""),IF(ISNA(VLOOKUP(TEXT($I177,0),LICENCIES!$A:$I,3,FALSE)),VLOOKUP(VALUE($I177),LICENCIES!$A:$I,3,FALSE),VLOOKUP(TEXT($I177,0),LICENCIES!$A:$I,3,FALSE))," ")</f>
        <v xml:space="preserve"> </v>
      </c>
      <c r="K177" s="11" t="str">
        <f>IF(AND($F177&lt;&gt;"OUI",I177&lt;&gt;""),IF(ISNA(VLOOKUP(TEXT($I177,0),LICENCIES!$A:$I,4,FALSE)),VLOOKUP(VALUE($I177),LICENCIES!$A:$I,4,FALSE),VLOOKUP(TEXT($I177,0),LICENCIES!$A:$I,4,FALSE))," ")</f>
        <v xml:space="preserve"> </v>
      </c>
      <c r="L177" s="11" t="str">
        <f>IF(AND($F177&lt;&gt;"OUI",I177&lt;&gt;""),IF(ISNA(VLOOKUP(TEXT($I177,0),LICENCIES!$A:$I,5,FALSE)),VLOOKUP(VALUE($I177),LICENCIES!$A:$I,5,FALSE),VLOOKUP(TEXT($I177,0),LICENCIES!$A:$I,5,FALSE))," ")</f>
        <v xml:space="preserve"> </v>
      </c>
      <c r="M177" s="11" t="str">
        <f>IF(AND($F177&lt;&gt;"OUI",I177&lt;&gt;""),IF(ISNA(VLOOKUP(TEXT($I177,0),LICENCIES!$A:$I,6,FALSE)),VLOOKUP(VALUE($I177),LICENCIES!$A:$I,6,FALSE),VLOOKUP(TEXT($I177,0),LICENCIES!$A:$I,6,FALSE))," ")</f>
        <v xml:space="preserve"> </v>
      </c>
      <c r="N177" s="11" t="str">
        <f>IF(AND($F177&lt;&gt;"OUI",I177&lt;&gt;""),IF(ISNA(VLOOKUP(TEXT($I177,0),LICENCIES!$A:$I,7,FALSE)),VLOOKUP(VALUE($I177),LICENCIES!$A:$I,7,FALSE),VLOOKUP(TEXT($I177,0),LICENCIES!$A:$I,7,FALSE))," ")</f>
        <v xml:space="preserve"> </v>
      </c>
      <c r="O177" s="11" t="str">
        <f>IF(AND($F177&lt;&gt;"OUI",I177&lt;&gt;""),IF(ISNA(VLOOKUP(TEXT($I177,0),LICENCIES!$A:$I,8,FALSE)),VLOOKUP(VALUE($I177),LICENCIES!$A:$I,8,FALSE),VLOOKUP(TEXT($I177,0),LICENCIES!$A:$I,8,FALSE))," ")</f>
        <v xml:space="preserve"> </v>
      </c>
      <c r="P177" s="11" t="str">
        <f>IF(AND($F177&lt;&gt;"OUI",I177&lt;&gt;""),IF(ISNA(VLOOKUP(TEXT($I177,0),LICENCIES!$A:$I,9,FALSE)),VLOOKUP(VALUE($I177),LICENCIES!$A:$I,9,FALSE),VLOOKUP(TEXT($I177,0),LICENCIES!$A:$I,9,FALSE))," ")</f>
        <v xml:space="preserve"> </v>
      </c>
      <c r="Q177" s="6">
        <f t="shared" si="15"/>
        <v>0</v>
      </c>
    </row>
    <row r="178" spans="1:17" ht="19.350000000000001" hidden="1" customHeight="1" x14ac:dyDescent="0.2">
      <c r="A178" s="171"/>
      <c r="B178" s="171">
        <f t="shared" si="13"/>
        <v>0</v>
      </c>
      <c r="C178" s="171">
        <f>COUNTIF($A$7:A178,A178)</f>
        <v>0</v>
      </c>
      <c r="D178" s="171">
        <f t="shared" si="16"/>
        <v>0</v>
      </c>
      <c r="E178" s="171"/>
      <c r="F178" s="171"/>
      <c r="G178" s="105" t="str">
        <f t="shared" si="14"/>
        <v/>
      </c>
      <c r="H178" s="11" t="e">
        <f>IF(F178&lt;&gt;"OUI",IF(ISNA(VLOOKUP(TEXT($I178,0),LICENCIES!$A:$I,2,FALSE)),VLOOKUP(VALUE($I178),LICENCIES!$A:$I,2,FALSE),VLOOKUP(TEXT($I178,0),LICENCIES!$A:$I,2,FALSE))," ")</f>
        <v>#N/A</v>
      </c>
      <c r="I178" s="240"/>
      <c r="J178" s="11" t="str">
        <f>IF(AND($F178&lt;&gt;"OUI",I178&lt;&gt;""),IF(ISNA(VLOOKUP(TEXT($I178,0),LICENCIES!$A:$I,3,FALSE)),VLOOKUP(VALUE($I178),LICENCIES!$A:$I,3,FALSE),VLOOKUP(TEXT($I178,0),LICENCIES!$A:$I,3,FALSE))," ")</f>
        <v xml:space="preserve"> </v>
      </c>
      <c r="K178" s="11" t="str">
        <f>IF(AND($F178&lt;&gt;"OUI",I178&lt;&gt;""),IF(ISNA(VLOOKUP(TEXT($I178,0),LICENCIES!$A:$I,4,FALSE)),VLOOKUP(VALUE($I178),LICENCIES!$A:$I,4,FALSE),VLOOKUP(TEXT($I178,0),LICENCIES!$A:$I,4,FALSE))," ")</f>
        <v xml:space="preserve"> </v>
      </c>
      <c r="L178" s="11" t="str">
        <f>IF(AND($F178&lt;&gt;"OUI",I178&lt;&gt;""),IF(ISNA(VLOOKUP(TEXT($I178,0),LICENCIES!$A:$I,5,FALSE)),VLOOKUP(VALUE($I178),LICENCIES!$A:$I,5,FALSE),VLOOKUP(TEXT($I178,0),LICENCIES!$A:$I,5,FALSE))," ")</f>
        <v xml:space="preserve"> </v>
      </c>
      <c r="M178" s="11" t="str">
        <f>IF(AND($F178&lt;&gt;"OUI",I178&lt;&gt;""),IF(ISNA(VLOOKUP(TEXT($I178,0),LICENCIES!$A:$I,6,FALSE)),VLOOKUP(VALUE($I178),LICENCIES!$A:$I,6,FALSE),VLOOKUP(TEXT($I178,0),LICENCIES!$A:$I,6,FALSE))," ")</f>
        <v xml:space="preserve"> </v>
      </c>
      <c r="N178" s="11" t="str">
        <f>IF(AND($F178&lt;&gt;"OUI",I178&lt;&gt;""),IF(ISNA(VLOOKUP(TEXT($I178,0),LICENCIES!$A:$I,7,FALSE)),VLOOKUP(VALUE($I178),LICENCIES!$A:$I,7,FALSE),VLOOKUP(TEXT($I178,0),LICENCIES!$A:$I,7,FALSE))," ")</f>
        <v xml:space="preserve"> </v>
      </c>
      <c r="O178" s="11" t="str">
        <f>IF(AND($F178&lt;&gt;"OUI",I178&lt;&gt;""),IF(ISNA(VLOOKUP(TEXT($I178,0),LICENCIES!$A:$I,8,FALSE)),VLOOKUP(VALUE($I178),LICENCIES!$A:$I,8,FALSE),VLOOKUP(TEXT($I178,0),LICENCIES!$A:$I,8,FALSE))," ")</f>
        <v xml:space="preserve"> </v>
      </c>
      <c r="P178" s="11" t="str">
        <f>IF(AND($F178&lt;&gt;"OUI",I178&lt;&gt;""),IF(ISNA(VLOOKUP(TEXT($I178,0),LICENCIES!$A:$I,9,FALSE)),VLOOKUP(VALUE($I178),LICENCIES!$A:$I,9,FALSE),VLOOKUP(TEXT($I178,0),LICENCIES!$A:$I,9,FALSE))," ")</f>
        <v xml:space="preserve"> </v>
      </c>
      <c r="Q178" s="6">
        <f t="shared" si="15"/>
        <v>0</v>
      </c>
    </row>
    <row r="179" spans="1:17" ht="19.350000000000001" hidden="1" customHeight="1" x14ac:dyDescent="0.2">
      <c r="A179" s="171"/>
      <c r="B179" s="171">
        <f t="shared" si="13"/>
        <v>0</v>
      </c>
      <c r="C179" s="171">
        <f>COUNTIF($A$7:A179,A179)</f>
        <v>0</v>
      </c>
      <c r="D179" s="171">
        <f t="shared" si="16"/>
        <v>0</v>
      </c>
      <c r="E179" s="171"/>
      <c r="F179" s="171"/>
      <c r="G179" s="105" t="str">
        <f t="shared" si="14"/>
        <v/>
      </c>
      <c r="H179" s="11" t="e">
        <f>IF(F179&lt;&gt;"OUI",IF(ISNA(VLOOKUP(TEXT($I179,0),LICENCIES!$A:$I,2,FALSE)),VLOOKUP(VALUE($I179),LICENCIES!$A:$I,2,FALSE),VLOOKUP(TEXT($I179,0),LICENCIES!$A:$I,2,FALSE))," ")</f>
        <v>#N/A</v>
      </c>
      <c r="I179" s="240"/>
      <c r="J179" s="11" t="str">
        <f>IF(AND($F179&lt;&gt;"OUI",I179&lt;&gt;""),IF(ISNA(VLOOKUP(TEXT($I179,0),LICENCIES!$A:$I,3,FALSE)),VLOOKUP(VALUE($I179),LICENCIES!$A:$I,3,FALSE),VLOOKUP(TEXT($I179,0),LICENCIES!$A:$I,3,FALSE))," ")</f>
        <v xml:space="preserve"> </v>
      </c>
      <c r="K179" s="11" t="str">
        <f>IF(AND($F179&lt;&gt;"OUI",I179&lt;&gt;""),IF(ISNA(VLOOKUP(TEXT($I179,0),LICENCIES!$A:$I,4,FALSE)),VLOOKUP(VALUE($I179),LICENCIES!$A:$I,4,FALSE),VLOOKUP(TEXT($I179,0),LICENCIES!$A:$I,4,FALSE))," ")</f>
        <v xml:space="preserve"> </v>
      </c>
      <c r="L179" s="11" t="str">
        <f>IF(AND($F179&lt;&gt;"OUI",I179&lt;&gt;""),IF(ISNA(VLOOKUP(TEXT($I179,0),LICENCIES!$A:$I,5,FALSE)),VLOOKUP(VALUE($I179),LICENCIES!$A:$I,5,FALSE),VLOOKUP(TEXT($I179,0),LICENCIES!$A:$I,5,FALSE))," ")</f>
        <v xml:space="preserve"> </v>
      </c>
      <c r="M179" s="11" t="str">
        <f>IF(AND($F179&lt;&gt;"OUI",I179&lt;&gt;""),IF(ISNA(VLOOKUP(TEXT($I179,0),LICENCIES!$A:$I,6,FALSE)),VLOOKUP(VALUE($I179),LICENCIES!$A:$I,6,FALSE),VLOOKUP(TEXT($I179,0),LICENCIES!$A:$I,6,FALSE))," ")</f>
        <v xml:space="preserve"> </v>
      </c>
      <c r="N179" s="11" t="str">
        <f>IF(AND($F179&lt;&gt;"OUI",I179&lt;&gt;""),IF(ISNA(VLOOKUP(TEXT($I179,0),LICENCIES!$A:$I,7,FALSE)),VLOOKUP(VALUE($I179),LICENCIES!$A:$I,7,FALSE),VLOOKUP(TEXT($I179,0),LICENCIES!$A:$I,7,FALSE))," ")</f>
        <v xml:space="preserve"> </v>
      </c>
      <c r="O179" s="11" t="str">
        <f>IF(AND($F179&lt;&gt;"OUI",I179&lt;&gt;""),IF(ISNA(VLOOKUP(TEXT($I179,0),LICENCIES!$A:$I,8,FALSE)),VLOOKUP(VALUE($I179),LICENCIES!$A:$I,8,FALSE),VLOOKUP(TEXT($I179,0),LICENCIES!$A:$I,8,FALSE))," ")</f>
        <v xml:space="preserve"> </v>
      </c>
      <c r="P179" s="11" t="str">
        <f>IF(AND($F179&lt;&gt;"OUI",I179&lt;&gt;""),IF(ISNA(VLOOKUP(TEXT($I179,0),LICENCIES!$A:$I,9,FALSE)),VLOOKUP(VALUE($I179),LICENCIES!$A:$I,9,FALSE),VLOOKUP(TEXT($I179,0),LICENCIES!$A:$I,9,FALSE))," ")</f>
        <v xml:space="preserve"> </v>
      </c>
      <c r="Q179" s="6">
        <f t="shared" si="15"/>
        <v>0</v>
      </c>
    </row>
    <row r="180" spans="1:17" ht="19.350000000000001" hidden="1" customHeight="1" x14ac:dyDescent="0.2">
      <c r="A180" s="171"/>
      <c r="B180" s="171">
        <f t="shared" si="13"/>
        <v>0</v>
      </c>
      <c r="C180" s="171">
        <f>COUNTIF($A$7:A180,A180)</f>
        <v>0</v>
      </c>
      <c r="D180" s="171">
        <f t="shared" si="16"/>
        <v>0</v>
      </c>
      <c r="E180" s="171"/>
      <c r="F180" s="171"/>
      <c r="G180" s="105" t="str">
        <f t="shared" si="14"/>
        <v/>
      </c>
      <c r="H180" s="11" t="e">
        <f>IF(F180&lt;&gt;"OUI",IF(ISNA(VLOOKUP(TEXT($I180,0),LICENCIES!$A:$I,2,FALSE)),VLOOKUP(VALUE($I180),LICENCIES!$A:$I,2,FALSE),VLOOKUP(TEXT($I180,0),LICENCIES!$A:$I,2,FALSE))," ")</f>
        <v>#N/A</v>
      </c>
      <c r="I180" s="240"/>
      <c r="J180" s="11" t="str">
        <f>IF(AND($F180&lt;&gt;"OUI",I180&lt;&gt;""),IF(ISNA(VLOOKUP(TEXT($I180,0),LICENCIES!$A:$I,3,FALSE)),VLOOKUP(VALUE($I180),LICENCIES!$A:$I,3,FALSE),VLOOKUP(TEXT($I180,0),LICENCIES!$A:$I,3,FALSE))," ")</f>
        <v xml:space="preserve"> </v>
      </c>
      <c r="K180" s="11" t="str">
        <f>IF(AND($F180&lt;&gt;"OUI",I180&lt;&gt;""),IF(ISNA(VLOOKUP(TEXT($I180,0),LICENCIES!$A:$I,4,FALSE)),VLOOKUP(VALUE($I180),LICENCIES!$A:$I,4,FALSE),VLOOKUP(TEXT($I180,0),LICENCIES!$A:$I,4,FALSE))," ")</f>
        <v xml:space="preserve"> </v>
      </c>
      <c r="L180" s="11" t="str">
        <f>IF(AND($F180&lt;&gt;"OUI",I180&lt;&gt;""),IF(ISNA(VLOOKUP(TEXT($I180,0),LICENCIES!$A:$I,5,FALSE)),VLOOKUP(VALUE($I180),LICENCIES!$A:$I,5,FALSE),VLOOKUP(TEXT($I180,0),LICENCIES!$A:$I,5,FALSE))," ")</f>
        <v xml:space="preserve"> </v>
      </c>
      <c r="M180" s="11" t="str">
        <f>IF(AND($F180&lt;&gt;"OUI",I180&lt;&gt;""),IF(ISNA(VLOOKUP(TEXT($I180,0),LICENCIES!$A:$I,6,FALSE)),VLOOKUP(VALUE($I180),LICENCIES!$A:$I,6,FALSE),VLOOKUP(TEXT($I180,0),LICENCIES!$A:$I,6,FALSE))," ")</f>
        <v xml:space="preserve"> </v>
      </c>
      <c r="N180" s="11" t="str">
        <f>IF(AND($F180&lt;&gt;"OUI",I180&lt;&gt;""),IF(ISNA(VLOOKUP(TEXT($I180,0),LICENCIES!$A:$I,7,FALSE)),VLOOKUP(VALUE($I180),LICENCIES!$A:$I,7,FALSE),VLOOKUP(TEXT($I180,0),LICENCIES!$A:$I,7,FALSE))," ")</f>
        <v xml:space="preserve"> </v>
      </c>
      <c r="O180" s="11" t="str">
        <f>IF(AND($F180&lt;&gt;"OUI",I180&lt;&gt;""),IF(ISNA(VLOOKUP(TEXT($I180,0),LICENCIES!$A:$I,8,FALSE)),VLOOKUP(VALUE($I180),LICENCIES!$A:$I,8,FALSE),VLOOKUP(TEXT($I180,0),LICENCIES!$A:$I,8,FALSE))," ")</f>
        <v xml:space="preserve"> </v>
      </c>
      <c r="P180" s="11" t="str">
        <f>IF(AND($F180&lt;&gt;"OUI",I180&lt;&gt;""),IF(ISNA(VLOOKUP(TEXT($I180,0),LICENCIES!$A:$I,9,FALSE)),VLOOKUP(VALUE($I180),LICENCIES!$A:$I,9,FALSE),VLOOKUP(TEXT($I180,0),LICENCIES!$A:$I,9,FALSE))," ")</f>
        <v xml:space="preserve"> </v>
      </c>
      <c r="Q180" s="6">
        <f t="shared" si="15"/>
        <v>0</v>
      </c>
    </row>
    <row r="181" spans="1:17" ht="19.350000000000001" hidden="1" customHeight="1" x14ac:dyDescent="0.2">
      <c r="A181" s="171"/>
      <c r="B181" s="171">
        <f t="shared" si="13"/>
        <v>0</v>
      </c>
      <c r="C181" s="171">
        <f>COUNTIF($A$7:A181,A181)</f>
        <v>0</v>
      </c>
      <c r="D181" s="171">
        <f t="shared" si="16"/>
        <v>0</v>
      </c>
      <c r="E181" s="171"/>
      <c r="F181" s="171"/>
      <c r="G181" s="105" t="str">
        <f t="shared" si="14"/>
        <v/>
      </c>
      <c r="H181" s="11" t="e">
        <f>IF(F181&lt;&gt;"OUI",IF(ISNA(VLOOKUP(TEXT($I181,0),LICENCIES!$A:$I,2,FALSE)),VLOOKUP(VALUE($I181),LICENCIES!$A:$I,2,FALSE),VLOOKUP(TEXT($I181,0),LICENCIES!$A:$I,2,FALSE))," ")</f>
        <v>#N/A</v>
      </c>
      <c r="I181" s="240"/>
      <c r="J181" s="11" t="str">
        <f>IF(AND($F181&lt;&gt;"OUI",I181&lt;&gt;""),IF(ISNA(VLOOKUP(TEXT($I181,0),LICENCIES!$A:$I,3,FALSE)),VLOOKUP(VALUE($I181),LICENCIES!$A:$I,3,FALSE),VLOOKUP(TEXT($I181,0),LICENCIES!$A:$I,3,FALSE))," ")</f>
        <v xml:space="preserve"> </v>
      </c>
      <c r="K181" s="11" t="str">
        <f>IF(AND($F181&lt;&gt;"OUI",I181&lt;&gt;""),IF(ISNA(VLOOKUP(TEXT($I181,0),LICENCIES!$A:$I,4,FALSE)),VLOOKUP(VALUE($I181),LICENCIES!$A:$I,4,FALSE),VLOOKUP(TEXT($I181,0),LICENCIES!$A:$I,4,FALSE))," ")</f>
        <v xml:space="preserve"> </v>
      </c>
      <c r="L181" s="11" t="str">
        <f>IF(AND($F181&lt;&gt;"OUI",I181&lt;&gt;""),IF(ISNA(VLOOKUP(TEXT($I181,0),LICENCIES!$A:$I,5,FALSE)),VLOOKUP(VALUE($I181),LICENCIES!$A:$I,5,FALSE),VLOOKUP(TEXT($I181,0),LICENCIES!$A:$I,5,FALSE))," ")</f>
        <v xml:space="preserve"> </v>
      </c>
      <c r="M181" s="11" t="str">
        <f>IF(AND($F181&lt;&gt;"OUI",I181&lt;&gt;""),IF(ISNA(VLOOKUP(TEXT($I181,0),LICENCIES!$A:$I,6,FALSE)),VLOOKUP(VALUE($I181),LICENCIES!$A:$I,6,FALSE),VLOOKUP(TEXT($I181,0),LICENCIES!$A:$I,6,FALSE))," ")</f>
        <v xml:space="preserve"> </v>
      </c>
      <c r="N181" s="11" t="str">
        <f>IF(AND($F181&lt;&gt;"OUI",I181&lt;&gt;""),IF(ISNA(VLOOKUP(TEXT($I181,0),LICENCIES!$A:$I,7,FALSE)),VLOOKUP(VALUE($I181),LICENCIES!$A:$I,7,FALSE),VLOOKUP(TEXT($I181,0),LICENCIES!$A:$I,7,FALSE))," ")</f>
        <v xml:space="preserve"> </v>
      </c>
      <c r="O181" s="11" t="str">
        <f>IF(AND($F181&lt;&gt;"OUI",I181&lt;&gt;""),IF(ISNA(VLOOKUP(TEXT($I181,0),LICENCIES!$A:$I,8,FALSE)),VLOOKUP(VALUE($I181),LICENCIES!$A:$I,8,FALSE),VLOOKUP(TEXT($I181,0),LICENCIES!$A:$I,8,FALSE))," ")</f>
        <v xml:space="preserve"> </v>
      </c>
      <c r="P181" s="11" t="str">
        <f>IF(AND($F181&lt;&gt;"OUI",I181&lt;&gt;""),IF(ISNA(VLOOKUP(TEXT($I181,0),LICENCIES!$A:$I,9,FALSE)),VLOOKUP(VALUE($I181),LICENCIES!$A:$I,9,FALSE),VLOOKUP(TEXT($I181,0),LICENCIES!$A:$I,9,FALSE))," ")</f>
        <v xml:space="preserve"> </v>
      </c>
      <c r="Q181" s="6">
        <f t="shared" si="15"/>
        <v>0</v>
      </c>
    </row>
    <row r="182" spans="1:17" ht="19.350000000000001" hidden="1" customHeight="1" x14ac:dyDescent="0.2">
      <c r="A182" s="171"/>
      <c r="B182" s="171">
        <f t="shared" si="13"/>
        <v>0</v>
      </c>
      <c r="C182" s="171">
        <f>COUNTIF($A$7:A182,A182)</f>
        <v>0</v>
      </c>
      <c r="D182" s="171">
        <f t="shared" si="16"/>
        <v>0</v>
      </c>
      <c r="E182" s="171"/>
      <c r="F182" s="171"/>
      <c r="G182" s="105" t="str">
        <f t="shared" si="14"/>
        <v/>
      </c>
      <c r="H182" s="11" t="e">
        <f>IF(F182&lt;&gt;"OUI",IF(ISNA(VLOOKUP(TEXT($I182,0),LICENCIES!$A:$I,2,FALSE)),VLOOKUP(VALUE($I182),LICENCIES!$A:$I,2,FALSE),VLOOKUP(TEXT($I182,0),LICENCIES!$A:$I,2,FALSE))," ")</f>
        <v>#N/A</v>
      </c>
      <c r="I182" s="240"/>
      <c r="J182" s="11" t="str">
        <f>IF(AND($F182&lt;&gt;"OUI",I182&lt;&gt;""),IF(ISNA(VLOOKUP(TEXT($I182,0),LICENCIES!$A:$I,3,FALSE)),VLOOKUP(VALUE($I182),LICENCIES!$A:$I,3,FALSE),VLOOKUP(TEXT($I182,0),LICENCIES!$A:$I,3,FALSE))," ")</f>
        <v xml:space="preserve"> </v>
      </c>
      <c r="K182" s="11" t="str">
        <f>IF(AND($F182&lt;&gt;"OUI",I182&lt;&gt;""),IF(ISNA(VLOOKUP(TEXT($I182,0),LICENCIES!$A:$I,4,FALSE)),VLOOKUP(VALUE($I182),LICENCIES!$A:$I,4,FALSE),VLOOKUP(TEXT($I182,0),LICENCIES!$A:$I,4,FALSE))," ")</f>
        <v xml:space="preserve"> </v>
      </c>
      <c r="L182" s="11" t="str">
        <f>IF(AND($F182&lt;&gt;"OUI",I182&lt;&gt;""),IF(ISNA(VLOOKUP(TEXT($I182,0),LICENCIES!$A:$I,5,FALSE)),VLOOKUP(VALUE($I182),LICENCIES!$A:$I,5,FALSE),VLOOKUP(TEXT($I182,0),LICENCIES!$A:$I,5,FALSE))," ")</f>
        <v xml:space="preserve"> </v>
      </c>
      <c r="M182" s="11" t="str">
        <f>IF(AND($F182&lt;&gt;"OUI",I182&lt;&gt;""),IF(ISNA(VLOOKUP(TEXT($I182,0),LICENCIES!$A:$I,6,FALSE)),VLOOKUP(VALUE($I182),LICENCIES!$A:$I,6,FALSE),VLOOKUP(TEXT($I182,0),LICENCIES!$A:$I,6,FALSE))," ")</f>
        <v xml:space="preserve"> </v>
      </c>
      <c r="N182" s="11" t="str">
        <f>IF(AND($F182&lt;&gt;"OUI",I182&lt;&gt;""),IF(ISNA(VLOOKUP(TEXT($I182,0),LICENCIES!$A:$I,7,FALSE)),VLOOKUP(VALUE($I182),LICENCIES!$A:$I,7,FALSE),VLOOKUP(TEXT($I182,0),LICENCIES!$A:$I,7,FALSE))," ")</f>
        <v xml:space="preserve"> </v>
      </c>
      <c r="O182" s="11" t="str">
        <f>IF(AND($F182&lt;&gt;"OUI",I182&lt;&gt;""),IF(ISNA(VLOOKUP(TEXT($I182,0),LICENCIES!$A:$I,8,FALSE)),VLOOKUP(VALUE($I182),LICENCIES!$A:$I,8,FALSE),VLOOKUP(TEXT($I182,0),LICENCIES!$A:$I,8,FALSE))," ")</f>
        <v xml:space="preserve"> </v>
      </c>
      <c r="P182" s="11" t="str">
        <f>IF(AND($F182&lt;&gt;"OUI",I182&lt;&gt;""),IF(ISNA(VLOOKUP(TEXT($I182,0),LICENCIES!$A:$I,9,FALSE)),VLOOKUP(VALUE($I182),LICENCIES!$A:$I,9,FALSE),VLOOKUP(TEXT($I182,0),LICENCIES!$A:$I,9,FALSE))," ")</f>
        <v xml:space="preserve"> </v>
      </c>
      <c r="Q182" s="6">
        <f t="shared" si="15"/>
        <v>0</v>
      </c>
    </row>
    <row r="183" spans="1:17" ht="19.350000000000001" hidden="1" customHeight="1" x14ac:dyDescent="0.2">
      <c r="A183" s="171"/>
      <c r="B183" s="171">
        <f t="shared" si="13"/>
        <v>0</v>
      </c>
      <c r="C183" s="171">
        <f>COUNTIF($A$7:A183,A183)</f>
        <v>0</v>
      </c>
      <c r="D183" s="171">
        <f t="shared" si="16"/>
        <v>0</v>
      </c>
      <c r="E183" s="171"/>
      <c r="F183" s="171"/>
      <c r="G183" s="105" t="str">
        <f t="shared" si="14"/>
        <v/>
      </c>
      <c r="H183" s="11" t="e">
        <f>IF(F183&lt;&gt;"OUI",IF(ISNA(VLOOKUP(TEXT($I183,0),LICENCIES!$A:$I,2,FALSE)),VLOOKUP(VALUE($I183),LICENCIES!$A:$I,2,FALSE),VLOOKUP(TEXT($I183,0),LICENCIES!$A:$I,2,FALSE))," ")</f>
        <v>#N/A</v>
      </c>
      <c r="I183" s="240"/>
      <c r="J183" s="11" t="str">
        <f>IF(AND($F183&lt;&gt;"OUI",I183&lt;&gt;""),IF(ISNA(VLOOKUP(TEXT($I183,0),LICENCIES!$A:$I,3,FALSE)),VLOOKUP(VALUE($I183),LICENCIES!$A:$I,3,FALSE),VLOOKUP(TEXT($I183,0),LICENCIES!$A:$I,3,FALSE))," ")</f>
        <v xml:space="preserve"> </v>
      </c>
      <c r="K183" s="11" t="str">
        <f>IF(AND($F183&lt;&gt;"OUI",I183&lt;&gt;""),IF(ISNA(VLOOKUP(TEXT($I183,0),LICENCIES!$A:$I,4,FALSE)),VLOOKUP(VALUE($I183),LICENCIES!$A:$I,4,FALSE),VLOOKUP(TEXT($I183,0),LICENCIES!$A:$I,4,FALSE))," ")</f>
        <v xml:space="preserve"> </v>
      </c>
      <c r="L183" s="11" t="str">
        <f>IF(AND($F183&lt;&gt;"OUI",I183&lt;&gt;""),IF(ISNA(VLOOKUP(TEXT($I183,0),LICENCIES!$A:$I,5,FALSE)),VLOOKUP(VALUE($I183),LICENCIES!$A:$I,5,FALSE),VLOOKUP(TEXT($I183,0),LICENCIES!$A:$I,5,FALSE))," ")</f>
        <v xml:space="preserve"> </v>
      </c>
      <c r="M183" s="11" t="str">
        <f>IF(AND($F183&lt;&gt;"OUI",I183&lt;&gt;""),IF(ISNA(VLOOKUP(TEXT($I183,0),LICENCIES!$A:$I,6,FALSE)),VLOOKUP(VALUE($I183),LICENCIES!$A:$I,6,FALSE),VLOOKUP(TEXT($I183,0),LICENCIES!$A:$I,6,FALSE))," ")</f>
        <v xml:space="preserve"> </v>
      </c>
      <c r="N183" s="11" t="str">
        <f>IF(AND($F183&lt;&gt;"OUI",I183&lt;&gt;""),IF(ISNA(VLOOKUP(TEXT($I183,0),LICENCIES!$A:$I,7,FALSE)),VLOOKUP(VALUE($I183),LICENCIES!$A:$I,7,FALSE),VLOOKUP(TEXT($I183,0),LICENCIES!$A:$I,7,FALSE))," ")</f>
        <v xml:space="preserve"> </v>
      </c>
      <c r="O183" s="11" t="str">
        <f>IF(AND($F183&lt;&gt;"OUI",I183&lt;&gt;""),IF(ISNA(VLOOKUP(TEXT($I183,0),LICENCIES!$A:$I,8,FALSE)),VLOOKUP(VALUE($I183),LICENCIES!$A:$I,8,FALSE),VLOOKUP(TEXT($I183,0),LICENCIES!$A:$I,8,FALSE))," ")</f>
        <v xml:space="preserve"> </v>
      </c>
      <c r="P183" s="11" t="str">
        <f>IF(AND($F183&lt;&gt;"OUI",I183&lt;&gt;""),IF(ISNA(VLOOKUP(TEXT($I183,0),LICENCIES!$A:$I,9,FALSE)),VLOOKUP(VALUE($I183),LICENCIES!$A:$I,9,FALSE),VLOOKUP(TEXT($I183,0),LICENCIES!$A:$I,9,FALSE))," ")</f>
        <v xml:space="preserve"> </v>
      </c>
      <c r="Q183" s="6">
        <f t="shared" si="15"/>
        <v>0</v>
      </c>
    </row>
    <row r="184" spans="1:17" ht="19.350000000000001" hidden="1" customHeight="1" x14ac:dyDescent="0.2">
      <c r="A184" s="171"/>
      <c r="B184" s="171">
        <f t="shared" si="13"/>
        <v>0</v>
      </c>
      <c r="C184" s="171">
        <f>COUNTIF($A$7:A184,A184)</f>
        <v>0</v>
      </c>
      <c r="D184" s="171">
        <f t="shared" si="16"/>
        <v>0</v>
      </c>
      <c r="E184" s="171"/>
      <c r="F184" s="171"/>
      <c r="G184" s="105" t="str">
        <f t="shared" si="14"/>
        <v/>
      </c>
      <c r="H184" s="11" t="e">
        <f>IF(F184&lt;&gt;"OUI",IF(ISNA(VLOOKUP(TEXT($I184,0),LICENCIES!$A:$I,2,FALSE)),VLOOKUP(VALUE($I184),LICENCIES!$A:$I,2,FALSE),VLOOKUP(TEXT($I184,0),LICENCIES!$A:$I,2,FALSE))," ")</f>
        <v>#N/A</v>
      </c>
      <c r="I184" s="240"/>
      <c r="J184" s="11" t="str">
        <f>IF(AND($F184&lt;&gt;"OUI",I184&lt;&gt;""),IF(ISNA(VLOOKUP(TEXT($I184,0),LICENCIES!$A:$I,3,FALSE)),VLOOKUP(VALUE($I184),LICENCIES!$A:$I,3,FALSE),VLOOKUP(TEXT($I184,0),LICENCIES!$A:$I,3,FALSE))," ")</f>
        <v xml:space="preserve"> </v>
      </c>
      <c r="K184" s="11" t="str">
        <f>IF(AND($F184&lt;&gt;"OUI",I184&lt;&gt;""),IF(ISNA(VLOOKUP(TEXT($I184,0),LICENCIES!$A:$I,4,FALSE)),VLOOKUP(VALUE($I184),LICENCIES!$A:$I,4,FALSE),VLOOKUP(TEXT($I184,0),LICENCIES!$A:$I,4,FALSE))," ")</f>
        <v xml:space="preserve"> </v>
      </c>
      <c r="L184" s="11" t="str">
        <f>IF(AND($F184&lt;&gt;"OUI",I184&lt;&gt;""),IF(ISNA(VLOOKUP(TEXT($I184,0),LICENCIES!$A:$I,5,FALSE)),VLOOKUP(VALUE($I184),LICENCIES!$A:$I,5,FALSE),VLOOKUP(TEXT($I184,0),LICENCIES!$A:$I,5,FALSE))," ")</f>
        <v xml:space="preserve"> </v>
      </c>
      <c r="M184" s="11" t="str">
        <f>IF(AND($F184&lt;&gt;"OUI",I184&lt;&gt;""),IF(ISNA(VLOOKUP(TEXT($I184,0),LICENCIES!$A:$I,6,FALSE)),VLOOKUP(VALUE($I184),LICENCIES!$A:$I,6,FALSE),VLOOKUP(TEXT($I184,0),LICENCIES!$A:$I,6,FALSE))," ")</f>
        <v xml:space="preserve"> </v>
      </c>
      <c r="N184" s="11" t="str">
        <f>IF(AND($F184&lt;&gt;"OUI",I184&lt;&gt;""),IF(ISNA(VLOOKUP(TEXT($I184,0),LICENCIES!$A:$I,7,FALSE)),VLOOKUP(VALUE($I184),LICENCIES!$A:$I,7,FALSE),VLOOKUP(TEXT($I184,0),LICENCIES!$A:$I,7,FALSE))," ")</f>
        <v xml:space="preserve"> </v>
      </c>
      <c r="O184" s="11" t="str">
        <f>IF(AND($F184&lt;&gt;"OUI",I184&lt;&gt;""),IF(ISNA(VLOOKUP(TEXT($I184,0),LICENCIES!$A:$I,8,FALSE)),VLOOKUP(VALUE($I184),LICENCIES!$A:$I,8,FALSE),VLOOKUP(TEXT($I184,0),LICENCIES!$A:$I,8,FALSE))," ")</f>
        <v xml:space="preserve"> </v>
      </c>
      <c r="P184" s="11" t="str">
        <f>IF(AND($F184&lt;&gt;"OUI",I184&lt;&gt;""),IF(ISNA(VLOOKUP(TEXT($I184,0),LICENCIES!$A:$I,9,FALSE)),VLOOKUP(VALUE($I184),LICENCIES!$A:$I,9,FALSE),VLOOKUP(TEXT($I184,0),LICENCIES!$A:$I,9,FALSE))," ")</f>
        <v xml:space="preserve"> </v>
      </c>
      <c r="Q184" s="6">
        <f t="shared" si="15"/>
        <v>0</v>
      </c>
    </row>
    <row r="185" spans="1:17" ht="19.350000000000001" hidden="1" customHeight="1" x14ac:dyDescent="0.2">
      <c r="A185" s="171"/>
      <c r="B185" s="171">
        <f t="shared" si="13"/>
        <v>0</v>
      </c>
      <c r="C185" s="171">
        <f>COUNTIF($A$7:A185,A185)</f>
        <v>0</v>
      </c>
      <c r="D185" s="171">
        <f t="shared" si="16"/>
        <v>0</v>
      </c>
      <c r="E185" s="171"/>
      <c r="F185" s="171"/>
      <c r="G185" s="105" t="str">
        <f t="shared" si="14"/>
        <v/>
      </c>
      <c r="H185" s="11" t="e">
        <f>IF(F185&lt;&gt;"OUI",IF(ISNA(VLOOKUP(TEXT($I185,0),LICENCIES!$A:$I,2,FALSE)),VLOOKUP(VALUE($I185),LICENCIES!$A:$I,2,FALSE),VLOOKUP(TEXT($I185,0),LICENCIES!$A:$I,2,FALSE))," ")</f>
        <v>#N/A</v>
      </c>
      <c r="I185" s="240"/>
      <c r="J185" s="11" t="str">
        <f>IF(AND($F185&lt;&gt;"OUI",I185&lt;&gt;""),IF(ISNA(VLOOKUP(TEXT($I185,0),LICENCIES!$A:$I,3,FALSE)),VLOOKUP(VALUE($I185),LICENCIES!$A:$I,3,FALSE),VLOOKUP(TEXT($I185,0),LICENCIES!$A:$I,3,FALSE))," ")</f>
        <v xml:space="preserve"> </v>
      </c>
      <c r="K185" s="11" t="str">
        <f>IF(AND($F185&lt;&gt;"OUI",I185&lt;&gt;""),IF(ISNA(VLOOKUP(TEXT($I185,0),LICENCIES!$A:$I,4,FALSE)),VLOOKUP(VALUE($I185),LICENCIES!$A:$I,4,FALSE),VLOOKUP(TEXT($I185,0),LICENCIES!$A:$I,4,FALSE))," ")</f>
        <v xml:space="preserve"> </v>
      </c>
      <c r="L185" s="11" t="str">
        <f>IF(AND($F185&lt;&gt;"OUI",I185&lt;&gt;""),IF(ISNA(VLOOKUP(TEXT($I185,0),LICENCIES!$A:$I,5,FALSE)),VLOOKUP(VALUE($I185),LICENCIES!$A:$I,5,FALSE),VLOOKUP(TEXT($I185,0),LICENCIES!$A:$I,5,FALSE))," ")</f>
        <v xml:space="preserve"> </v>
      </c>
      <c r="M185" s="11" t="str">
        <f>IF(AND($F185&lt;&gt;"OUI",I185&lt;&gt;""),IF(ISNA(VLOOKUP(TEXT($I185,0),LICENCIES!$A:$I,6,FALSE)),VLOOKUP(VALUE($I185),LICENCIES!$A:$I,6,FALSE),VLOOKUP(TEXT($I185,0),LICENCIES!$A:$I,6,FALSE))," ")</f>
        <v xml:space="preserve"> </v>
      </c>
      <c r="N185" s="11" t="str">
        <f>IF(AND($F185&lt;&gt;"OUI",I185&lt;&gt;""),IF(ISNA(VLOOKUP(TEXT($I185,0),LICENCIES!$A:$I,7,FALSE)),VLOOKUP(VALUE($I185),LICENCIES!$A:$I,7,FALSE),VLOOKUP(TEXT($I185,0),LICENCIES!$A:$I,7,FALSE))," ")</f>
        <v xml:space="preserve"> </v>
      </c>
      <c r="O185" s="11" t="str">
        <f>IF(AND($F185&lt;&gt;"OUI",I185&lt;&gt;""),IF(ISNA(VLOOKUP(TEXT($I185,0),LICENCIES!$A:$I,8,FALSE)),VLOOKUP(VALUE($I185),LICENCIES!$A:$I,8,FALSE),VLOOKUP(TEXT($I185,0),LICENCIES!$A:$I,8,FALSE))," ")</f>
        <v xml:space="preserve"> </v>
      </c>
      <c r="P185" s="11" t="str">
        <f>IF(AND($F185&lt;&gt;"OUI",I185&lt;&gt;""),IF(ISNA(VLOOKUP(TEXT($I185,0),LICENCIES!$A:$I,9,FALSE)),VLOOKUP(VALUE($I185),LICENCIES!$A:$I,9,FALSE),VLOOKUP(TEXT($I185,0),LICENCIES!$A:$I,9,FALSE))," ")</f>
        <v xml:space="preserve"> </v>
      </c>
      <c r="Q185" s="6">
        <f t="shared" si="15"/>
        <v>0</v>
      </c>
    </row>
    <row r="186" spans="1:17" ht="19.350000000000001" hidden="1" customHeight="1" x14ac:dyDescent="0.2">
      <c r="A186" s="171"/>
      <c r="B186" s="171">
        <f t="shared" si="13"/>
        <v>0</v>
      </c>
      <c r="C186" s="171">
        <f>COUNTIF($A$7:A186,A186)</f>
        <v>0</v>
      </c>
      <c r="D186" s="171">
        <f t="shared" si="16"/>
        <v>0</v>
      </c>
      <c r="E186" s="171"/>
      <c r="F186" s="171"/>
      <c r="G186" s="105" t="str">
        <f t="shared" si="14"/>
        <v/>
      </c>
      <c r="H186" s="11" t="e">
        <f>IF(F186&lt;&gt;"OUI",IF(ISNA(VLOOKUP(TEXT($I186,0),LICENCIES!$A:$I,2,FALSE)),VLOOKUP(VALUE($I186),LICENCIES!$A:$I,2,FALSE),VLOOKUP(TEXT($I186,0),LICENCIES!$A:$I,2,FALSE))," ")</f>
        <v>#N/A</v>
      </c>
      <c r="I186" s="240"/>
      <c r="J186" s="11" t="str">
        <f>IF(AND($F186&lt;&gt;"OUI",I186&lt;&gt;""),IF(ISNA(VLOOKUP(TEXT($I186,0),LICENCIES!$A:$I,3,FALSE)),VLOOKUP(VALUE($I186),LICENCIES!$A:$I,3,FALSE),VLOOKUP(TEXT($I186,0),LICENCIES!$A:$I,3,FALSE))," ")</f>
        <v xml:space="preserve"> </v>
      </c>
      <c r="K186" s="11" t="str">
        <f>IF(AND($F186&lt;&gt;"OUI",I186&lt;&gt;""),IF(ISNA(VLOOKUP(TEXT($I186,0),LICENCIES!$A:$I,4,FALSE)),VLOOKUP(VALUE($I186),LICENCIES!$A:$I,4,FALSE),VLOOKUP(TEXT($I186,0),LICENCIES!$A:$I,4,FALSE))," ")</f>
        <v xml:space="preserve"> </v>
      </c>
      <c r="L186" s="11" t="str">
        <f>IF(AND($F186&lt;&gt;"OUI",I186&lt;&gt;""),IF(ISNA(VLOOKUP(TEXT($I186,0),LICENCIES!$A:$I,5,FALSE)),VLOOKUP(VALUE($I186),LICENCIES!$A:$I,5,FALSE),VLOOKUP(TEXT($I186,0),LICENCIES!$A:$I,5,FALSE))," ")</f>
        <v xml:space="preserve"> </v>
      </c>
      <c r="M186" s="11" t="str">
        <f>IF(AND($F186&lt;&gt;"OUI",I186&lt;&gt;""),IF(ISNA(VLOOKUP(TEXT($I186,0),LICENCIES!$A:$I,6,FALSE)),VLOOKUP(VALUE($I186),LICENCIES!$A:$I,6,FALSE),VLOOKUP(TEXT($I186,0),LICENCIES!$A:$I,6,FALSE))," ")</f>
        <v xml:space="preserve"> </v>
      </c>
      <c r="N186" s="11" t="str">
        <f>IF(AND($F186&lt;&gt;"OUI",I186&lt;&gt;""),IF(ISNA(VLOOKUP(TEXT($I186,0),LICENCIES!$A:$I,7,FALSE)),VLOOKUP(VALUE($I186),LICENCIES!$A:$I,7,FALSE),VLOOKUP(TEXT($I186,0),LICENCIES!$A:$I,7,FALSE))," ")</f>
        <v xml:space="preserve"> </v>
      </c>
      <c r="O186" s="11" t="str">
        <f>IF(AND($F186&lt;&gt;"OUI",I186&lt;&gt;""),IF(ISNA(VLOOKUP(TEXT($I186,0),LICENCIES!$A:$I,8,FALSE)),VLOOKUP(VALUE($I186),LICENCIES!$A:$I,8,FALSE),VLOOKUP(TEXT($I186,0),LICENCIES!$A:$I,8,FALSE))," ")</f>
        <v xml:space="preserve"> </v>
      </c>
      <c r="P186" s="11" t="str">
        <f>IF(AND($F186&lt;&gt;"OUI",I186&lt;&gt;""),IF(ISNA(VLOOKUP(TEXT($I186,0),LICENCIES!$A:$I,9,FALSE)),VLOOKUP(VALUE($I186),LICENCIES!$A:$I,9,FALSE),VLOOKUP(TEXT($I186,0),LICENCIES!$A:$I,9,FALSE))," ")</f>
        <v xml:space="preserve"> </v>
      </c>
      <c r="Q186" s="6">
        <f t="shared" si="15"/>
        <v>0</v>
      </c>
    </row>
    <row r="187" spans="1:17" ht="19.350000000000001" hidden="1" customHeight="1" x14ac:dyDescent="0.2">
      <c r="A187" s="171"/>
      <c r="B187" s="171">
        <f t="shared" si="13"/>
        <v>0</v>
      </c>
      <c r="C187" s="171">
        <f>COUNTIF($A$7:A187,A187)</f>
        <v>0</v>
      </c>
      <c r="D187" s="171">
        <f t="shared" si="16"/>
        <v>0</v>
      </c>
      <c r="E187" s="171"/>
      <c r="F187" s="171"/>
      <c r="G187" s="105" t="str">
        <f t="shared" si="14"/>
        <v/>
      </c>
      <c r="H187" s="11" t="e">
        <f>IF(F187&lt;&gt;"OUI",IF(ISNA(VLOOKUP(TEXT($I187,0),LICENCIES!$A:$I,2,FALSE)),VLOOKUP(VALUE($I187),LICENCIES!$A:$I,2,FALSE),VLOOKUP(TEXT($I187,0),LICENCIES!$A:$I,2,FALSE))," ")</f>
        <v>#N/A</v>
      </c>
      <c r="I187" s="240"/>
      <c r="J187" s="11" t="str">
        <f>IF(AND($F187&lt;&gt;"OUI",I187&lt;&gt;""),IF(ISNA(VLOOKUP(TEXT($I187,0),LICENCIES!$A:$I,3,FALSE)),VLOOKUP(VALUE($I187),LICENCIES!$A:$I,3,FALSE),VLOOKUP(TEXT($I187,0),LICENCIES!$A:$I,3,FALSE))," ")</f>
        <v xml:space="preserve"> </v>
      </c>
      <c r="K187" s="11" t="str">
        <f>IF(AND($F187&lt;&gt;"OUI",I187&lt;&gt;""),IF(ISNA(VLOOKUP(TEXT($I187,0),LICENCIES!$A:$I,4,FALSE)),VLOOKUP(VALUE($I187),LICENCIES!$A:$I,4,FALSE),VLOOKUP(TEXT($I187,0),LICENCIES!$A:$I,4,FALSE))," ")</f>
        <v xml:space="preserve"> </v>
      </c>
      <c r="L187" s="11" t="str">
        <f>IF(AND($F187&lt;&gt;"OUI",I187&lt;&gt;""),IF(ISNA(VLOOKUP(TEXT($I187,0),LICENCIES!$A:$I,5,FALSE)),VLOOKUP(VALUE($I187),LICENCIES!$A:$I,5,FALSE),VLOOKUP(TEXT($I187,0),LICENCIES!$A:$I,5,FALSE))," ")</f>
        <v xml:space="preserve"> </v>
      </c>
      <c r="M187" s="11" t="str">
        <f>IF(AND($F187&lt;&gt;"OUI",I187&lt;&gt;""),IF(ISNA(VLOOKUP(TEXT($I187,0),LICENCIES!$A:$I,6,FALSE)),VLOOKUP(VALUE($I187),LICENCIES!$A:$I,6,FALSE),VLOOKUP(TEXT($I187,0),LICENCIES!$A:$I,6,FALSE))," ")</f>
        <v xml:space="preserve"> </v>
      </c>
      <c r="N187" s="11" t="str">
        <f>IF(AND($F187&lt;&gt;"OUI",I187&lt;&gt;""),IF(ISNA(VLOOKUP(TEXT($I187,0),LICENCIES!$A:$I,7,FALSE)),VLOOKUP(VALUE($I187),LICENCIES!$A:$I,7,FALSE),VLOOKUP(TEXT($I187,0),LICENCIES!$A:$I,7,FALSE))," ")</f>
        <v xml:space="preserve"> </v>
      </c>
      <c r="O187" s="11" t="str">
        <f>IF(AND($F187&lt;&gt;"OUI",I187&lt;&gt;""),IF(ISNA(VLOOKUP(TEXT($I187,0),LICENCIES!$A:$I,8,FALSE)),VLOOKUP(VALUE($I187),LICENCIES!$A:$I,8,FALSE),VLOOKUP(TEXT($I187,0),LICENCIES!$A:$I,8,FALSE))," ")</f>
        <v xml:space="preserve"> </v>
      </c>
      <c r="P187" s="11" t="str">
        <f>IF(AND($F187&lt;&gt;"OUI",I187&lt;&gt;""),IF(ISNA(VLOOKUP(TEXT($I187,0),LICENCIES!$A:$I,9,FALSE)),VLOOKUP(VALUE($I187),LICENCIES!$A:$I,9,FALSE),VLOOKUP(TEXT($I187,0),LICENCIES!$A:$I,9,FALSE))," ")</f>
        <v xml:space="preserve"> </v>
      </c>
      <c r="Q187" s="6">
        <f t="shared" si="15"/>
        <v>0</v>
      </c>
    </row>
    <row r="188" spans="1:17" ht="19.350000000000001" hidden="1" customHeight="1" x14ac:dyDescent="0.2">
      <c r="A188" s="171"/>
      <c r="B188" s="171">
        <f t="shared" si="13"/>
        <v>0</v>
      </c>
      <c r="C188" s="171">
        <f>COUNTIF($A$7:A188,A188)</f>
        <v>0</v>
      </c>
      <c r="D188" s="171">
        <f t="shared" si="16"/>
        <v>0</v>
      </c>
      <c r="E188" s="171"/>
      <c r="F188" s="171"/>
      <c r="G188" s="105" t="str">
        <f t="shared" si="14"/>
        <v/>
      </c>
      <c r="H188" s="11" t="e">
        <f>IF(F188&lt;&gt;"OUI",IF(ISNA(VLOOKUP(TEXT($I188,0),LICENCIES!$A:$I,2,FALSE)),VLOOKUP(VALUE($I188),LICENCIES!$A:$I,2,FALSE),VLOOKUP(TEXT($I188,0),LICENCIES!$A:$I,2,FALSE))," ")</f>
        <v>#N/A</v>
      </c>
      <c r="I188" s="240"/>
      <c r="J188" s="11" t="str">
        <f>IF(AND($F188&lt;&gt;"OUI",I188&lt;&gt;""),IF(ISNA(VLOOKUP(TEXT($I188,0),LICENCIES!$A:$I,3,FALSE)),VLOOKUP(VALUE($I188),LICENCIES!$A:$I,3,FALSE),VLOOKUP(TEXT($I188,0),LICENCIES!$A:$I,3,FALSE))," ")</f>
        <v xml:space="preserve"> </v>
      </c>
      <c r="K188" s="11" t="str">
        <f>IF(AND($F188&lt;&gt;"OUI",I188&lt;&gt;""),IF(ISNA(VLOOKUP(TEXT($I188,0),LICENCIES!$A:$I,4,FALSE)),VLOOKUP(VALUE($I188),LICENCIES!$A:$I,4,FALSE),VLOOKUP(TEXT($I188,0),LICENCIES!$A:$I,4,FALSE))," ")</f>
        <v xml:space="preserve"> </v>
      </c>
      <c r="L188" s="11" t="str">
        <f>IF(AND($F188&lt;&gt;"OUI",I188&lt;&gt;""),IF(ISNA(VLOOKUP(TEXT($I188,0),LICENCIES!$A:$I,5,FALSE)),VLOOKUP(VALUE($I188),LICENCIES!$A:$I,5,FALSE),VLOOKUP(TEXT($I188,0),LICENCIES!$A:$I,5,FALSE))," ")</f>
        <v xml:space="preserve"> </v>
      </c>
      <c r="M188" s="11" t="str">
        <f>IF(AND($F188&lt;&gt;"OUI",I188&lt;&gt;""),IF(ISNA(VLOOKUP(TEXT($I188,0),LICENCIES!$A:$I,6,FALSE)),VLOOKUP(VALUE($I188),LICENCIES!$A:$I,6,FALSE),VLOOKUP(TEXT($I188,0),LICENCIES!$A:$I,6,FALSE))," ")</f>
        <v xml:space="preserve"> </v>
      </c>
      <c r="N188" s="11" t="str">
        <f>IF(AND($F188&lt;&gt;"OUI",I188&lt;&gt;""),IF(ISNA(VLOOKUP(TEXT($I188,0),LICENCIES!$A:$I,7,FALSE)),VLOOKUP(VALUE($I188),LICENCIES!$A:$I,7,FALSE),VLOOKUP(TEXT($I188,0),LICENCIES!$A:$I,7,FALSE))," ")</f>
        <v xml:space="preserve"> </v>
      </c>
      <c r="O188" s="11" t="str">
        <f>IF(AND($F188&lt;&gt;"OUI",I188&lt;&gt;""),IF(ISNA(VLOOKUP(TEXT($I188,0),LICENCIES!$A:$I,8,FALSE)),VLOOKUP(VALUE($I188),LICENCIES!$A:$I,8,FALSE),VLOOKUP(TEXT($I188,0),LICENCIES!$A:$I,8,FALSE))," ")</f>
        <v xml:space="preserve"> </v>
      </c>
      <c r="P188" s="11" t="str">
        <f>IF(AND($F188&lt;&gt;"OUI",I188&lt;&gt;""),IF(ISNA(VLOOKUP(TEXT($I188,0),LICENCIES!$A:$I,9,FALSE)),VLOOKUP(VALUE($I188),LICENCIES!$A:$I,9,FALSE),VLOOKUP(TEXT($I188,0),LICENCIES!$A:$I,9,FALSE))," ")</f>
        <v xml:space="preserve"> </v>
      </c>
      <c r="Q188" s="6">
        <f t="shared" si="15"/>
        <v>0</v>
      </c>
    </row>
    <row r="189" spans="1:17" ht="19.350000000000001" hidden="1" customHeight="1" x14ac:dyDescent="0.2">
      <c r="A189" s="171"/>
      <c r="B189" s="171">
        <f t="shared" si="13"/>
        <v>0</v>
      </c>
      <c r="C189" s="171">
        <f>COUNTIF($A$7:A189,A189)</f>
        <v>0</v>
      </c>
      <c r="D189" s="171">
        <f t="shared" si="16"/>
        <v>0</v>
      </c>
      <c r="E189" s="171"/>
      <c r="F189" s="171"/>
      <c r="G189" s="105" t="str">
        <f t="shared" si="14"/>
        <v/>
      </c>
      <c r="H189" s="11" t="e">
        <f>IF(F189&lt;&gt;"OUI",IF(ISNA(VLOOKUP(TEXT($I189,0),LICENCIES!$A:$I,2,FALSE)),VLOOKUP(VALUE($I189),LICENCIES!$A:$I,2,FALSE),VLOOKUP(TEXT($I189,0),LICENCIES!$A:$I,2,FALSE))," ")</f>
        <v>#N/A</v>
      </c>
      <c r="I189" s="240"/>
      <c r="J189" s="11" t="str">
        <f>IF(AND($F189&lt;&gt;"OUI",I189&lt;&gt;""),IF(ISNA(VLOOKUP(TEXT($I189,0),LICENCIES!$A:$I,3,FALSE)),VLOOKUP(VALUE($I189),LICENCIES!$A:$I,3,FALSE),VLOOKUP(TEXT($I189,0),LICENCIES!$A:$I,3,FALSE))," ")</f>
        <v xml:space="preserve"> </v>
      </c>
      <c r="K189" s="11" t="str">
        <f>IF(AND($F189&lt;&gt;"OUI",I189&lt;&gt;""),IF(ISNA(VLOOKUP(TEXT($I189,0),LICENCIES!$A:$I,4,FALSE)),VLOOKUP(VALUE($I189),LICENCIES!$A:$I,4,FALSE),VLOOKUP(TEXT($I189,0),LICENCIES!$A:$I,4,FALSE))," ")</f>
        <v xml:space="preserve"> </v>
      </c>
      <c r="L189" s="11" t="str">
        <f>IF(AND($F189&lt;&gt;"OUI",I189&lt;&gt;""),IF(ISNA(VLOOKUP(TEXT($I189,0),LICENCIES!$A:$I,5,FALSE)),VLOOKUP(VALUE($I189),LICENCIES!$A:$I,5,FALSE),VLOOKUP(TEXT($I189,0),LICENCIES!$A:$I,5,FALSE))," ")</f>
        <v xml:space="preserve"> </v>
      </c>
      <c r="M189" s="11" t="str">
        <f>IF(AND($F189&lt;&gt;"OUI",I189&lt;&gt;""),IF(ISNA(VLOOKUP(TEXT($I189,0),LICENCIES!$A:$I,6,FALSE)),VLOOKUP(VALUE($I189),LICENCIES!$A:$I,6,FALSE),VLOOKUP(TEXT($I189,0),LICENCIES!$A:$I,6,FALSE))," ")</f>
        <v xml:space="preserve"> </v>
      </c>
      <c r="N189" s="11" t="str">
        <f>IF(AND($F189&lt;&gt;"OUI",I189&lt;&gt;""),IF(ISNA(VLOOKUP(TEXT($I189,0),LICENCIES!$A:$I,7,FALSE)),VLOOKUP(VALUE($I189),LICENCIES!$A:$I,7,FALSE),VLOOKUP(TEXT($I189,0),LICENCIES!$A:$I,7,FALSE))," ")</f>
        <v xml:space="preserve"> </v>
      </c>
      <c r="O189" s="11" t="str">
        <f>IF(AND($F189&lt;&gt;"OUI",I189&lt;&gt;""),IF(ISNA(VLOOKUP(TEXT($I189,0),LICENCIES!$A:$I,8,FALSE)),VLOOKUP(VALUE($I189),LICENCIES!$A:$I,8,FALSE),VLOOKUP(TEXT($I189,0),LICENCIES!$A:$I,8,FALSE))," ")</f>
        <v xml:space="preserve"> </v>
      </c>
      <c r="P189" s="11" t="str">
        <f>IF(AND($F189&lt;&gt;"OUI",I189&lt;&gt;""),IF(ISNA(VLOOKUP(TEXT($I189,0),LICENCIES!$A:$I,9,FALSE)),VLOOKUP(VALUE($I189),LICENCIES!$A:$I,9,FALSE),VLOOKUP(TEXT($I189,0),LICENCIES!$A:$I,9,FALSE))," ")</f>
        <v xml:space="preserve"> </v>
      </c>
      <c r="Q189" s="6">
        <f t="shared" si="15"/>
        <v>0</v>
      </c>
    </row>
    <row r="190" spans="1:17" ht="19.350000000000001" hidden="1" customHeight="1" x14ac:dyDescent="0.2">
      <c r="A190" s="171"/>
      <c r="B190" s="171">
        <f t="shared" si="13"/>
        <v>0</v>
      </c>
      <c r="C190" s="171">
        <f>COUNTIF($A$7:A190,A190)</f>
        <v>0</v>
      </c>
      <c r="D190" s="171">
        <f t="shared" si="16"/>
        <v>0</v>
      </c>
      <c r="E190" s="171"/>
      <c r="F190" s="171"/>
      <c r="G190" s="105" t="str">
        <f t="shared" si="14"/>
        <v/>
      </c>
      <c r="H190" s="11" t="e">
        <f>IF(F190&lt;&gt;"OUI",IF(ISNA(VLOOKUP(TEXT($I190,0),LICENCIES!$A:$I,2,FALSE)),VLOOKUP(VALUE($I190),LICENCIES!$A:$I,2,FALSE),VLOOKUP(TEXT($I190,0),LICENCIES!$A:$I,2,FALSE))," ")</f>
        <v>#N/A</v>
      </c>
      <c r="I190" s="240"/>
      <c r="J190" s="11" t="str">
        <f>IF(AND($F190&lt;&gt;"OUI",I190&lt;&gt;""),IF(ISNA(VLOOKUP(TEXT($I190,0),LICENCIES!$A:$I,3,FALSE)),VLOOKUP(VALUE($I190),LICENCIES!$A:$I,3,FALSE),VLOOKUP(TEXT($I190,0),LICENCIES!$A:$I,3,FALSE))," ")</f>
        <v xml:space="preserve"> </v>
      </c>
      <c r="K190" s="11" t="str">
        <f>IF(AND($F190&lt;&gt;"OUI",I190&lt;&gt;""),IF(ISNA(VLOOKUP(TEXT($I190,0),LICENCIES!$A:$I,4,FALSE)),VLOOKUP(VALUE($I190),LICENCIES!$A:$I,4,FALSE),VLOOKUP(TEXT($I190,0),LICENCIES!$A:$I,4,FALSE))," ")</f>
        <v xml:space="preserve"> </v>
      </c>
      <c r="L190" s="11" t="str">
        <f>IF(AND($F190&lt;&gt;"OUI",I190&lt;&gt;""),IF(ISNA(VLOOKUP(TEXT($I190,0),LICENCIES!$A:$I,5,FALSE)),VLOOKUP(VALUE($I190),LICENCIES!$A:$I,5,FALSE),VLOOKUP(TEXT($I190,0),LICENCIES!$A:$I,5,FALSE))," ")</f>
        <v xml:space="preserve"> </v>
      </c>
      <c r="M190" s="11" t="str">
        <f>IF(AND($F190&lt;&gt;"OUI",I190&lt;&gt;""),IF(ISNA(VLOOKUP(TEXT($I190,0),LICENCIES!$A:$I,6,FALSE)),VLOOKUP(VALUE($I190),LICENCIES!$A:$I,6,FALSE),VLOOKUP(TEXT($I190,0),LICENCIES!$A:$I,6,FALSE))," ")</f>
        <v xml:space="preserve"> </v>
      </c>
      <c r="N190" s="11" t="str">
        <f>IF(AND($F190&lt;&gt;"OUI",I190&lt;&gt;""),IF(ISNA(VLOOKUP(TEXT($I190,0),LICENCIES!$A:$I,7,FALSE)),VLOOKUP(VALUE($I190),LICENCIES!$A:$I,7,FALSE),VLOOKUP(TEXT($I190,0),LICENCIES!$A:$I,7,FALSE))," ")</f>
        <v xml:space="preserve"> </v>
      </c>
      <c r="O190" s="11" t="str">
        <f>IF(AND($F190&lt;&gt;"OUI",I190&lt;&gt;""),IF(ISNA(VLOOKUP(TEXT($I190,0),LICENCIES!$A:$I,8,FALSE)),VLOOKUP(VALUE($I190),LICENCIES!$A:$I,8,FALSE),VLOOKUP(TEXT($I190,0),LICENCIES!$A:$I,8,FALSE))," ")</f>
        <v xml:space="preserve"> </v>
      </c>
      <c r="P190" s="11" t="str">
        <f>IF(AND($F190&lt;&gt;"OUI",I190&lt;&gt;""),IF(ISNA(VLOOKUP(TEXT($I190,0),LICENCIES!$A:$I,9,FALSE)),VLOOKUP(VALUE($I190),LICENCIES!$A:$I,9,FALSE),VLOOKUP(TEXT($I190,0),LICENCIES!$A:$I,9,FALSE))," ")</f>
        <v xml:space="preserve"> </v>
      </c>
      <c r="Q190" s="6">
        <f t="shared" si="15"/>
        <v>0</v>
      </c>
    </row>
    <row r="191" spans="1:17" ht="19.350000000000001" hidden="1" customHeight="1" x14ac:dyDescent="0.2">
      <c r="A191" s="171"/>
      <c r="B191" s="171">
        <f t="shared" si="13"/>
        <v>0</v>
      </c>
      <c r="C191" s="171">
        <f>COUNTIF($A$7:A191,A191)</f>
        <v>0</v>
      </c>
      <c r="D191" s="171">
        <f t="shared" si="16"/>
        <v>0</v>
      </c>
      <c r="E191" s="171"/>
      <c r="F191" s="171"/>
      <c r="G191" s="105" t="str">
        <f t="shared" si="14"/>
        <v/>
      </c>
      <c r="H191" s="11" t="e">
        <f>IF(F191&lt;&gt;"OUI",IF(ISNA(VLOOKUP(TEXT($I191,0),LICENCIES!$A:$I,2,FALSE)),VLOOKUP(VALUE($I191),LICENCIES!$A:$I,2,FALSE),VLOOKUP(TEXT($I191,0),LICENCIES!$A:$I,2,FALSE))," ")</f>
        <v>#N/A</v>
      </c>
      <c r="I191" s="240"/>
      <c r="J191" s="11" t="str">
        <f>IF(AND($F191&lt;&gt;"OUI",I191&lt;&gt;""),IF(ISNA(VLOOKUP(TEXT($I191,0),LICENCIES!$A:$I,3,FALSE)),VLOOKUP(VALUE($I191),LICENCIES!$A:$I,3,FALSE),VLOOKUP(TEXT($I191,0),LICENCIES!$A:$I,3,FALSE))," ")</f>
        <v xml:space="preserve"> </v>
      </c>
      <c r="K191" s="11" t="str">
        <f>IF(AND($F191&lt;&gt;"OUI",I191&lt;&gt;""),IF(ISNA(VLOOKUP(TEXT($I191,0),LICENCIES!$A:$I,4,FALSE)),VLOOKUP(VALUE($I191),LICENCIES!$A:$I,4,FALSE),VLOOKUP(TEXT($I191,0),LICENCIES!$A:$I,4,FALSE))," ")</f>
        <v xml:space="preserve"> </v>
      </c>
      <c r="L191" s="11" t="str">
        <f>IF(AND($F191&lt;&gt;"OUI",I191&lt;&gt;""),IF(ISNA(VLOOKUP(TEXT($I191,0),LICENCIES!$A:$I,5,FALSE)),VLOOKUP(VALUE($I191),LICENCIES!$A:$I,5,FALSE),VLOOKUP(TEXT($I191,0),LICENCIES!$A:$I,5,FALSE))," ")</f>
        <v xml:space="preserve"> </v>
      </c>
      <c r="M191" s="11" t="str">
        <f>IF(AND($F191&lt;&gt;"OUI",I191&lt;&gt;""),IF(ISNA(VLOOKUP(TEXT($I191,0),LICENCIES!$A:$I,6,FALSE)),VLOOKUP(VALUE($I191),LICENCIES!$A:$I,6,FALSE),VLOOKUP(TEXT($I191,0),LICENCIES!$A:$I,6,FALSE))," ")</f>
        <v xml:space="preserve"> </v>
      </c>
      <c r="N191" s="11" t="str">
        <f>IF(AND($F191&lt;&gt;"OUI",I191&lt;&gt;""),IF(ISNA(VLOOKUP(TEXT($I191,0),LICENCIES!$A:$I,7,FALSE)),VLOOKUP(VALUE($I191),LICENCIES!$A:$I,7,FALSE),VLOOKUP(TEXT($I191,0),LICENCIES!$A:$I,7,FALSE))," ")</f>
        <v xml:space="preserve"> </v>
      </c>
      <c r="O191" s="11" t="str">
        <f>IF(AND($F191&lt;&gt;"OUI",I191&lt;&gt;""),IF(ISNA(VLOOKUP(TEXT($I191,0),LICENCIES!$A:$I,8,FALSE)),VLOOKUP(VALUE($I191),LICENCIES!$A:$I,8,FALSE),VLOOKUP(TEXT($I191,0),LICENCIES!$A:$I,8,FALSE))," ")</f>
        <v xml:space="preserve"> </v>
      </c>
      <c r="P191" s="11" t="str">
        <f>IF(AND($F191&lt;&gt;"OUI",I191&lt;&gt;""),IF(ISNA(VLOOKUP(TEXT($I191,0),LICENCIES!$A:$I,9,FALSE)),VLOOKUP(VALUE($I191),LICENCIES!$A:$I,9,FALSE),VLOOKUP(TEXT($I191,0),LICENCIES!$A:$I,9,FALSE))," ")</f>
        <v xml:space="preserve"> </v>
      </c>
      <c r="Q191" s="6">
        <f t="shared" si="15"/>
        <v>0</v>
      </c>
    </row>
    <row r="192" spans="1:17" ht="19.350000000000001" hidden="1" customHeight="1" x14ac:dyDescent="0.2">
      <c r="A192" s="171"/>
      <c r="B192" s="171">
        <f t="shared" si="13"/>
        <v>0</v>
      </c>
      <c r="C192" s="171">
        <f>COUNTIF($A$7:A192,A192)</f>
        <v>0</v>
      </c>
      <c r="D192" s="171">
        <f t="shared" si="16"/>
        <v>0</v>
      </c>
      <c r="E192" s="171"/>
      <c r="F192" s="171"/>
      <c r="G192" s="105" t="str">
        <f t="shared" si="14"/>
        <v/>
      </c>
      <c r="H192" s="11" t="e">
        <f>IF(F192&lt;&gt;"OUI",IF(ISNA(VLOOKUP(TEXT($I192,0),LICENCIES!$A:$I,2,FALSE)),VLOOKUP(VALUE($I192),LICENCIES!$A:$I,2,FALSE),VLOOKUP(TEXT($I192,0),LICENCIES!$A:$I,2,FALSE))," ")</f>
        <v>#N/A</v>
      </c>
      <c r="I192" s="240"/>
      <c r="J192" s="11" t="str">
        <f>IF(AND($F192&lt;&gt;"OUI",I192&lt;&gt;""),IF(ISNA(VLOOKUP(TEXT($I192,0),LICENCIES!$A:$I,3,FALSE)),VLOOKUP(VALUE($I192),LICENCIES!$A:$I,3,FALSE),VLOOKUP(TEXT($I192,0),LICENCIES!$A:$I,3,FALSE))," ")</f>
        <v xml:space="preserve"> </v>
      </c>
      <c r="K192" s="11" t="str">
        <f>IF(AND($F192&lt;&gt;"OUI",I192&lt;&gt;""),IF(ISNA(VLOOKUP(TEXT($I192,0),LICENCIES!$A:$I,4,FALSE)),VLOOKUP(VALUE($I192),LICENCIES!$A:$I,4,FALSE),VLOOKUP(TEXT($I192,0),LICENCIES!$A:$I,4,FALSE))," ")</f>
        <v xml:space="preserve"> </v>
      </c>
      <c r="L192" s="11" t="str">
        <f>IF(AND($F192&lt;&gt;"OUI",I192&lt;&gt;""),IF(ISNA(VLOOKUP(TEXT($I192,0),LICENCIES!$A:$I,5,FALSE)),VLOOKUP(VALUE($I192),LICENCIES!$A:$I,5,FALSE),VLOOKUP(TEXT($I192,0),LICENCIES!$A:$I,5,FALSE))," ")</f>
        <v xml:space="preserve"> </v>
      </c>
      <c r="M192" s="11" t="str">
        <f>IF(AND($F192&lt;&gt;"OUI",I192&lt;&gt;""),IF(ISNA(VLOOKUP(TEXT($I192,0),LICENCIES!$A:$I,6,FALSE)),VLOOKUP(VALUE($I192),LICENCIES!$A:$I,6,FALSE),VLOOKUP(TEXT($I192,0),LICENCIES!$A:$I,6,FALSE))," ")</f>
        <v xml:space="preserve"> </v>
      </c>
      <c r="N192" s="11" t="str">
        <f>IF(AND($F192&lt;&gt;"OUI",I192&lt;&gt;""),IF(ISNA(VLOOKUP(TEXT($I192,0),LICENCIES!$A:$I,7,FALSE)),VLOOKUP(VALUE($I192),LICENCIES!$A:$I,7,FALSE),VLOOKUP(TEXT($I192,0),LICENCIES!$A:$I,7,FALSE))," ")</f>
        <v xml:space="preserve"> </v>
      </c>
      <c r="O192" s="11" t="str">
        <f>IF(AND($F192&lt;&gt;"OUI",I192&lt;&gt;""),IF(ISNA(VLOOKUP(TEXT($I192,0),LICENCIES!$A:$I,8,FALSE)),VLOOKUP(VALUE($I192),LICENCIES!$A:$I,8,FALSE),VLOOKUP(TEXT($I192,0),LICENCIES!$A:$I,8,FALSE))," ")</f>
        <v xml:space="preserve"> </v>
      </c>
      <c r="P192" s="11" t="str">
        <f>IF(AND($F192&lt;&gt;"OUI",I192&lt;&gt;""),IF(ISNA(VLOOKUP(TEXT($I192,0),LICENCIES!$A:$I,9,FALSE)),VLOOKUP(VALUE($I192),LICENCIES!$A:$I,9,FALSE),VLOOKUP(TEXT($I192,0),LICENCIES!$A:$I,9,FALSE))," ")</f>
        <v xml:space="preserve"> </v>
      </c>
      <c r="Q192" s="6">
        <f t="shared" si="15"/>
        <v>0</v>
      </c>
    </row>
    <row r="193" spans="1:17" ht="19.350000000000001" hidden="1" customHeight="1" x14ac:dyDescent="0.2">
      <c r="A193" s="171"/>
      <c r="B193" s="171">
        <f t="shared" si="13"/>
        <v>0</v>
      </c>
      <c r="C193" s="171">
        <f>COUNTIF($A$7:A193,A193)</f>
        <v>0</v>
      </c>
      <c r="D193" s="171">
        <f t="shared" si="16"/>
        <v>0</v>
      </c>
      <c r="E193" s="171"/>
      <c r="F193" s="171"/>
      <c r="G193" s="105" t="str">
        <f t="shared" si="14"/>
        <v/>
      </c>
      <c r="H193" s="11" t="e">
        <f>IF(F193&lt;&gt;"OUI",IF(ISNA(VLOOKUP(TEXT($I193,0),LICENCIES!$A:$I,2,FALSE)),VLOOKUP(VALUE($I193),LICENCIES!$A:$I,2,FALSE),VLOOKUP(TEXT($I193,0),LICENCIES!$A:$I,2,FALSE))," ")</f>
        <v>#N/A</v>
      </c>
      <c r="I193" s="240"/>
      <c r="J193" s="11" t="str">
        <f>IF(AND($F193&lt;&gt;"OUI",I193&lt;&gt;""),IF(ISNA(VLOOKUP(TEXT($I193,0),LICENCIES!$A:$I,3,FALSE)),VLOOKUP(VALUE($I193),LICENCIES!$A:$I,3,FALSE),VLOOKUP(TEXT($I193,0),LICENCIES!$A:$I,3,FALSE))," ")</f>
        <v xml:space="preserve"> </v>
      </c>
      <c r="K193" s="11" t="str">
        <f>IF(AND($F193&lt;&gt;"OUI",I193&lt;&gt;""),IF(ISNA(VLOOKUP(TEXT($I193,0),LICENCIES!$A:$I,4,FALSE)),VLOOKUP(VALUE($I193),LICENCIES!$A:$I,4,FALSE),VLOOKUP(TEXT($I193,0),LICENCIES!$A:$I,4,FALSE))," ")</f>
        <v xml:space="preserve"> </v>
      </c>
      <c r="L193" s="11" t="str">
        <f>IF(AND($F193&lt;&gt;"OUI",I193&lt;&gt;""),IF(ISNA(VLOOKUP(TEXT($I193,0),LICENCIES!$A:$I,5,FALSE)),VLOOKUP(VALUE($I193),LICENCIES!$A:$I,5,FALSE),VLOOKUP(TEXT($I193,0),LICENCIES!$A:$I,5,FALSE))," ")</f>
        <v xml:space="preserve"> </v>
      </c>
      <c r="M193" s="11" t="str">
        <f>IF(AND($F193&lt;&gt;"OUI",I193&lt;&gt;""),IF(ISNA(VLOOKUP(TEXT($I193,0),LICENCIES!$A:$I,6,FALSE)),VLOOKUP(VALUE($I193),LICENCIES!$A:$I,6,FALSE),VLOOKUP(TEXT($I193,0),LICENCIES!$A:$I,6,FALSE))," ")</f>
        <v xml:space="preserve"> </v>
      </c>
      <c r="N193" s="11" t="str">
        <f>IF(AND($F193&lt;&gt;"OUI",I193&lt;&gt;""),IF(ISNA(VLOOKUP(TEXT($I193,0),LICENCIES!$A:$I,7,FALSE)),VLOOKUP(VALUE($I193),LICENCIES!$A:$I,7,FALSE),VLOOKUP(TEXT($I193,0),LICENCIES!$A:$I,7,FALSE))," ")</f>
        <v xml:space="preserve"> </v>
      </c>
      <c r="O193" s="11" t="str">
        <f>IF(AND($F193&lt;&gt;"OUI",I193&lt;&gt;""),IF(ISNA(VLOOKUP(TEXT($I193,0),LICENCIES!$A:$I,8,FALSE)),VLOOKUP(VALUE($I193),LICENCIES!$A:$I,8,FALSE),VLOOKUP(TEXT($I193,0),LICENCIES!$A:$I,8,FALSE))," ")</f>
        <v xml:space="preserve"> </v>
      </c>
      <c r="P193" s="11" t="str">
        <f>IF(AND($F193&lt;&gt;"OUI",I193&lt;&gt;""),IF(ISNA(VLOOKUP(TEXT($I193,0),LICENCIES!$A:$I,9,FALSE)),VLOOKUP(VALUE($I193),LICENCIES!$A:$I,9,FALSE),VLOOKUP(TEXT($I193,0),LICENCIES!$A:$I,9,FALSE))," ")</f>
        <v xml:space="preserve"> </v>
      </c>
      <c r="Q193" s="6">
        <f t="shared" si="15"/>
        <v>0</v>
      </c>
    </row>
    <row r="194" spans="1:17" ht="19.350000000000001" hidden="1" customHeight="1" x14ac:dyDescent="0.2">
      <c r="A194" s="171"/>
      <c r="B194" s="171">
        <f t="shared" si="13"/>
        <v>0</v>
      </c>
      <c r="C194" s="171">
        <f>COUNTIF($A$7:A194,A194)</f>
        <v>0</v>
      </c>
      <c r="D194" s="171">
        <f t="shared" si="16"/>
        <v>0</v>
      </c>
      <c r="E194" s="171"/>
      <c r="F194" s="171"/>
      <c r="G194" s="105" t="str">
        <f t="shared" si="14"/>
        <v/>
      </c>
      <c r="H194" s="11" t="e">
        <f>IF(F194&lt;&gt;"OUI",IF(ISNA(VLOOKUP(TEXT($I194,0),LICENCIES!$A:$I,2,FALSE)),VLOOKUP(VALUE($I194),LICENCIES!$A:$I,2,FALSE),VLOOKUP(TEXT($I194,0),LICENCIES!$A:$I,2,FALSE))," ")</f>
        <v>#N/A</v>
      </c>
      <c r="I194" s="240"/>
      <c r="J194" s="11" t="str">
        <f>IF(AND($F194&lt;&gt;"OUI",I194&lt;&gt;""),IF(ISNA(VLOOKUP(TEXT($I194,0),LICENCIES!$A:$I,3,FALSE)),VLOOKUP(VALUE($I194),LICENCIES!$A:$I,3,FALSE),VLOOKUP(TEXT($I194,0),LICENCIES!$A:$I,3,FALSE))," ")</f>
        <v xml:space="preserve"> </v>
      </c>
      <c r="K194" s="11" t="str">
        <f>IF(AND($F194&lt;&gt;"OUI",I194&lt;&gt;""),IF(ISNA(VLOOKUP(TEXT($I194,0),LICENCIES!$A:$I,4,FALSE)),VLOOKUP(VALUE($I194),LICENCIES!$A:$I,4,FALSE),VLOOKUP(TEXT($I194,0),LICENCIES!$A:$I,4,FALSE))," ")</f>
        <v xml:space="preserve"> </v>
      </c>
      <c r="L194" s="11" t="str">
        <f>IF(AND($F194&lt;&gt;"OUI",I194&lt;&gt;""),IF(ISNA(VLOOKUP(TEXT($I194,0),LICENCIES!$A:$I,5,FALSE)),VLOOKUP(VALUE($I194),LICENCIES!$A:$I,5,FALSE),VLOOKUP(TEXT($I194,0),LICENCIES!$A:$I,5,FALSE))," ")</f>
        <v xml:space="preserve"> </v>
      </c>
      <c r="M194" s="11" t="str">
        <f>IF(AND($F194&lt;&gt;"OUI",I194&lt;&gt;""),IF(ISNA(VLOOKUP(TEXT($I194,0),LICENCIES!$A:$I,6,FALSE)),VLOOKUP(VALUE($I194),LICENCIES!$A:$I,6,FALSE),VLOOKUP(TEXT($I194,0),LICENCIES!$A:$I,6,FALSE))," ")</f>
        <v xml:space="preserve"> </v>
      </c>
      <c r="N194" s="11" t="str">
        <f>IF(AND($F194&lt;&gt;"OUI",I194&lt;&gt;""),IF(ISNA(VLOOKUP(TEXT($I194,0),LICENCIES!$A:$I,7,FALSE)),VLOOKUP(VALUE($I194),LICENCIES!$A:$I,7,FALSE),VLOOKUP(TEXT($I194,0),LICENCIES!$A:$I,7,FALSE))," ")</f>
        <v xml:space="preserve"> </v>
      </c>
      <c r="O194" s="11" t="str">
        <f>IF(AND($F194&lt;&gt;"OUI",I194&lt;&gt;""),IF(ISNA(VLOOKUP(TEXT($I194,0),LICENCIES!$A:$I,8,FALSE)),VLOOKUP(VALUE($I194),LICENCIES!$A:$I,8,FALSE),VLOOKUP(TEXT($I194,0),LICENCIES!$A:$I,8,FALSE))," ")</f>
        <v xml:space="preserve"> </v>
      </c>
      <c r="P194" s="11" t="str">
        <f>IF(AND($F194&lt;&gt;"OUI",I194&lt;&gt;""),IF(ISNA(VLOOKUP(TEXT($I194,0),LICENCIES!$A:$I,9,FALSE)),VLOOKUP(VALUE($I194),LICENCIES!$A:$I,9,FALSE),VLOOKUP(TEXT($I194,0),LICENCIES!$A:$I,9,FALSE))," ")</f>
        <v xml:space="preserve"> </v>
      </c>
      <c r="Q194" s="6">
        <f t="shared" si="15"/>
        <v>0</v>
      </c>
    </row>
    <row r="195" spans="1:17" ht="19.350000000000001" hidden="1" customHeight="1" x14ac:dyDescent="0.2">
      <c r="A195" s="171"/>
      <c r="B195" s="171">
        <f t="shared" si="13"/>
        <v>0</v>
      </c>
      <c r="C195" s="171">
        <f>COUNTIF($A$7:A195,A195)</f>
        <v>0</v>
      </c>
      <c r="D195" s="171">
        <f t="shared" si="16"/>
        <v>0</v>
      </c>
      <c r="E195" s="171"/>
      <c r="F195" s="171"/>
      <c r="G195" s="105" t="str">
        <f t="shared" si="14"/>
        <v/>
      </c>
      <c r="H195" s="11" t="e">
        <f>IF(F195&lt;&gt;"OUI",IF(ISNA(VLOOKUP(TEXT($I195,0),LICENCIES!$A:$I,2,FALSE)),VLOOKUP(VALUE($I195),LICENCIES!$A:$I,2,FALSE),VLOOKUP(TEXT($I195,0),LICENCIES!$A:$I,2,FALSE))," ")</f>
        <v>#N/A</v>
      </c>
      <c r="I195" s="240"/>
      <c r="J195" s="11" t="str">
        <f>IF(AND($F195&lt;&gt;"OUI",I195&lt;&gt;""),IF(ISNA(VLOOKUP(TEXT($I195,0),LICENCIES!$A:$I,3,FALSE)),VLOOKUP(VALUE($I195),LICENCIES!$A:$I,3,FALSE),VLOOKUP(TEXT($I195,0),LICENCIES!$A:$I,3,FALSE))," ")</f>
        <v xml:space="preserve"> </v>
      </c>
      <c r="K195" s="11" t="str">
        <f>IF(AND($F195&lt;&gt;"OUI",I195&lt;&gt;""),IF(ISNA(VLOOKUP(TEXT($I195,0),LICENCIES!$A:$I,4,FALSE)),VLOOKUP(VALUE($I195),LICENCIES!$A:$I,4,FALSE),VLOOKUP(TEXT($I195,0),LICENCIES!$A:$I,4,FALSE))," ")</f>
        <v xml:space="preserve"> </v>
      </c>
      <c r="L195" s="11" t="str">
        <f>IF(AND($F195&lt;&gt;"OUI",I195&lt;&gt;""),IF(ISNA(VLOOKUP(TEXT($I195,0),LICENCIES!$A:$I,5,FALSE)),VLOOKUP(VALUE($I195),LICENCIES!$A:$I,5,FALSE),VLOOKUP(TEXT($I195,0),LICENCIES!$A:$I,5,FALSE))," ")</f>
        <v xml:space="preserve"> </v>
      </c>
      <c r="M195" s="11" t="str">
        <f>IF(AND($F195&lt;&gt;"OUI",I195&lt;&gt;""),IF(ISNA(VLOOKUP(TEXT($I195,0),LICENCIES!$A:$I,6,FALSE)),VLOOKUP(VALUE($I195),LICENCIES!$A:$I,6,FALSE),VLOOKUP(TEXT($I195,0),LICENCIES!$A:$I,6,FALSE))," ")</f>
        <v xml:space="preserve"> </v>
      </c>
      <c r="N195" s="11" t="str">
        <f>IF(AND($F195&lt;&gt;"OUI",I195&lt;&gt;""),IF(ISNA(VLOOKUP(TEXT($I195,0),LICENCIES!$A:$I,7,FALSE)),VLOOKUP(VALUE($I195),LICENCIES!$A:$I,7,FALSE),VLOOKUP(TEXT($I195,0),LICENCIES!$A:$I,7,FALSE))," ")</f>
        <v xml:space="preserve"> </v>
      </c>
      <c r="O195" s="11" t="str">
        <f>IF(AND($F195&lt;&gt;"OUI",I195&lt;&gt;""),IF(ISNA(VLOOKUP(TEXT($I195,0),LICENCIES!$A:$I,8,FALSE)),VLOOKUP(VALUE($I195),LICENCIES!$A:$I,8,FALSE),VLOOKUP(TEXT($I195,0),LICENCIES!$A:$I,8,FALSE))," ")</f>
        <v xml:space="preserve"> </v>
      </c>
      <c r="P195" s="11" t="str">
        <f>IF(AND($F195&lt;&gt;"OUI",I195&lt;&gt;""),IF(ISNA(VLOOKUP(TEXT($I195,0),LICENCIES!$A:$I,9,FALSE)),VLOOKUP(VALUE($I195),LICENCIES!$A:$I,9,FALSE),VLOOKUP(TEXT($I195,0),LICENCIES!$A:$I,9,FALSE))," ")</f>
        <v xml:space="preserve"> </v>
      </c>
      <c r="Q195" s="6">
        <f t="shared" si="15"/>
        <v>0</v>
      </c>
    </row>
    <row r="196" spans="1:17" ht="19.350000000000001" hidden="1" customHeight="1" x14ac:dyDescent="0.2">
      <c r="A196" s="171"/>
      <c r="B196" s="171">
        <f t="shared" si="13"/>
        <v>0</v>
      </c>
      <c r="C196" s="171">
        <f>COUNTIF($A$7:A196,A196)</f>
        <v>0</v>
      </c>
      <c r="D196" s="171">
        <f t="shared" si="16"/>
        <v>0</v>
      </c>
      <c r="E196" s="171"/>
      <c r="F196" s="171"/>
      <c r="G196" s="105" t="str">
        <f t="shared" si="14"/>
        <v/>
      </c>
      <c r="H196" s="11" t="e">
        <f>IF(F196&lt;&gt;"OUI",IF(ISNA(VLOOKUP(TEXT($I196,0),LICENCIES!$A:$I,2,FALSE)),VLOOKUP(VALUE($I196),LICENCIES!$A:$I,2,FALSE),VLOOKUP(TEXT($I196,0),LICENCIES!$A:$I,2,FALSE))," ")</f>
        <v>#N/A</v>
      </c>
      <c r="I196" s="240"/>
      <c r="J196" s="11" t="str">
        <f>IF(AND($F196&lt;&gt;"OUI",I196&lt;&gt;""),IF(ISNA(VLOOKUP(TEXT($I196,0),LICENCIES!$A:$I,3,FALSE)),VLOOKUP(VALUE($I196),LICENCIES!$A:$I,3,FALSE),VLOOKUP(TEXT($I196,0),LICENCIES!$A:$I,3,FALSE))," ")</f>
        <v xml:space="preserve"> </v>
      </c>
      <c r="K196" s="11" t="str">
        <f>IF(AND($F196&lt;&gt;"OUI",I196&lt;&gt;""),IF(ISNA(VLOOKUP(TEXT($I196,0),LICENCIES!$A:$I,4,FALSE)),VLOOKUP(VALUE($I196),LICENCIES!$A:$I,4,FALSE),VLOOKUP(TEXT($I196,0),LICENCIES!$A:$I,4,FALSE))," ")</f>
        <v xml:space="preserve"> </v>
      </c>
      <c r="L196" s="11" t="str">
        <f>IF(AND($F196&lt;&gt;"OUI",I196&lt;&gt;""),IF(ISNA(VLOOKUP(TEXT($I196,0),LICENCIES!$A:$I,5,FALSE)),VLOOKUP(VALUE($I196),LICENCIES!$A:$I,5,FALSE),VLOOKUP(TEXT($I196,0),LICENCIES!$A:$I,5,FALSE))," ")</f>
        <v xml:space="preserve"> </v>
      </c>
      <c r="M196" s="11" t="str">
        <f>IF(AND($F196&lt;&gt;"OUI",I196&lt;&gt;""),IF(ISNA(VLOOKUP(TEXT($I196,0),LICENCIES!$A:$I,6,FALSE)),VLOOKUP(VALUE($I196),LICENCIES!$A:$I,6,FALSE),VLOOKUP(TEXT($I196,0),LICENCIES!$A:$I,6,FALSE))," ")</f>
        <v xml:space="preserve"> </v>
      </c>
      <c r="N196" s="11" t="str">
        <f>IF(AND($F196&lt;&gt;"OUI",I196&lt;&gt;""),IF(ISNA(VLOOKUP(TEXT($I196,0),LICENCIES!$A:$I,7,FALSE)),VLOOKUP(VALUE($I196),LICENCIES!$A:$I,7,FALSE),VLOOKUP(TEXT($I196,0),LICENCIES!$A:$I,7,FALSE))," ")</f>
        <v xml:space="preserve"> </v>
      </c>
      <c r="O196" s="11" t="str">
        <f>IF(AND($F196&lt;&gt;"OUI",I196&lt;&gt;""),IF(ISNA(VLOOKUP(TEXT($I196,0),LICENCIES!$A:$I,8,FALSE)),VLOOKUP(VALUE($I196),LICENCIES!$A:$I,8,FALSE),VLOOKUP(TEXT($I196,0),LICENCIES!$A:$I,8,FALSE))," ")</f>
        <v xml:space="preserve"> </v>
      </c>
      <c r="P196" s="11" t="str">
        <f>IF(AND($F196&lt;&gt;"OUI",I196&lt;&gt;""),IF(ISNA(VLOOKUP(TEXT($I196,0),LICENCIES!$A:$I,9,FALSE)),VLOOKUP(VALUE($I196),LICENCIES!$A:$I,9,FALSE),VLOOKUP(TEXT($I196,0),LICENCIES!$A:$I,9,FALSE))," ")</f>
        <v xml:space="preserve"> </v>
      </c>
      <c r="Q196" s="6">
        <f t="shared" si="15"/>
        <v>0</v>
      </c>
    </row>
    <row r="197" spans="1:17" ht="19.350000000000001" hidden="1" customHeight="1" x14ac:dyDescent="0.2">
      <c r="A197" s="171"/>
      <c r="B197" s="171">
        <f t="shared" si="13"/>
        <v>0</v>
      </c>
      <c r="C197" s="171">
        <f>COUNTIF($A$7:A197,A197)</f>
        <v>0</v>
      </c>
      <c r="D197" s="171">
        <f t="shared" si="16"/>
        <v>0</v>
      </c>
      <c r="E197" s="171"/>
      <c r="F197" s="171"/>
      <c r="G197" s="105" t="str">
        <f t="shared" si="14"/>
        <v/>
      </c>
      <c r="H197" s="11" t="e">
        <f>IF(F197&lt;&gt;"OUI",IF(ISNA(VLOOKUP(TEXT($I197,0),LICENCIES!$A:$I,2,FALSE)),VLOOKUP(VALUE($I197),LICENCIES!$A:$I,2,FALSE),VLOOKUP(TEXT($I197,0),LICENCIES!$A:$I,2,FALSE))," ")</f>
        <v>#N/A</v>
      </c>
      <c r="I197" s="240"/>
      <c r="J197" s="11" t="str">
        <f>IF(AND($F197&lt;&gt;"OUI",I197&lt;&gt;""),IF(ISNA(VLOOKUP(TEXT($I197,0),LICENCIES!$A:$I,3,FALSE)),VLOOKUP(VALUE($I197),LICENCIES!$A:$I,3,FALSE),VLOOKUP(TEXT($I197,0),LICENCIES!$A:$I,3,FALSE))," ")</f>
        <v xml:space="preserve"> </v>
      </c>
      <c r="K197" s="11" t="str">
        <f>IF(AND($F197&lt;&gt;"OUI",I197&lt;&gt;""),IF(ISNA(VLOOKUP(TEXT($I197,0),LICENCIES!$A:$I,4,FALSE)),VLOOKUP(VALUE($I197),LICENCIES!$A:$I,4,FALSE),VLOOKUP(TEXT($I197,0),LICENCIES!$A:$I,4,FALSE))," ")</f>
        <v xml:space="preserve"> </v>
      </c>
      <c r="L197" s="11" t="str">
        <f>IF(AND($F197&lt;&gt;"OUI",I197&lt;&gt;""),IF(ISNA(VLOOKUP(TEXT($I197,0),LICENCIES!$A:$I,5,FALSE)),VLOOKUP(VALUE($I197),LICENCIES!$A:$I,5,FALSE),VLOOKUP(TEXT($I197,0),LICENCIES!$A:$I,5,FALSE))," ")</f>
        <v xml:space="preserve"> </v>
      </c>
      <c r="M197" s="11" t="str">
        <f>IF(AND($F197&lt;&gt;"OUI",I197&lt;&gt;""),IF(ISNA(VLOOKUP(TEXT($I197,0),LICENCIES!$A:$I,6,FALSE)),VLOOKUP(VALUE($I197),LICENCIES!$A:$I,6,FALSE),VLOOKUP(TEXT($I197,0),LICENCIES!$A:$I,6,FALSE))," ")</f>
        <v xml:space="preserve"> </v>
      </c>
      <c r="N197" s="11" t="str">
        <f>IF(AND($F197&lt;&gt;"OUI",I197&lt;&gt;""),IF(ISNA(VLOOKUP(TEXT($I197,0),LICENCIES!$A:$I,7,FALSE)),VLOOKUP(VALUE($I197),LICENCIES!$A:$I,7,FALSE),VLOOKUP(TEXT($I197,0),LICENCIES!$A:$I,7,FALSE))," ")</f>
        <v xml:space="preserve"> </v>
      </c>
      <c r="O197" s="11" t="str">
        <f>IF(AND($F197&lt;&gt;"OUI",I197&lt;&gt;""),IF(ISNA(VLOOKUP(TEXT($I197,0),LICENCIES!$A:$I,8,FALSE)),VLOOKUP(VALUE($I197),LICENCIES!$A:$I,8,FALSE),VLOOKUP(TEXT($I197,0),LICENCIES!$A:$I,8,FALSE))," ")</f>
        <v xml:space="preserve"> </v>
      </c>
      <c r="P197" s="11" t="str">
        <f>IF(AND($F197&lt;&gt;"OUI",I197&lt;&gt;""),IF(ISNA(VLOOKUP(TEXT($I197,0),LICENCIES!$A:$I,9,FALSE)),VLOOKUP(VALUE($I197),LICENCIES!$A:$I,9,FALSE),VLOOKUP(TEXT($I197,0),LICENCIES!$A:$I,9,FALSE))," ")</f>
        <v xml:space="preserve"> </v>
      </c>
      <c r="Q197" s="6">
        <f t="shared" si="15"/>
        <v>0</v>
      </c>
    </row>
    <row r="198" spans="1:17" ht="19.350000000000001" hidden="1" customHeight="1" x14ac:dyDescent="0.2">
      <c r="A198" s="171"/>
      <c r="B198" s="171">
        <f t="shared" si="13"/>
        <v>0</v>
      </c>
      <c r="C198" s="171">
        <f>COUNTIF($A$7:A198,A198)</f>
        <v>0</v>
      </c>
      <c r="D198" s="171">
        <f t="shared" si="16"/>
        <v>0</v>
      </c>
      <c r="E198" s="171"/>
      <c r="F198" s="171"/>
      <c r="G198" s="105" t="str">
        <f t="shared" si="14"/>
        <v/>
      </c>
      <c r="H198" s="11" t="e">
        <f>IF(F198&lt;&gt;"OUI",IF(ISNA(VLOOKUP(TEXT($I198,0),LICENCIES!$A:$I,2,FALSE)),VLOOKUP(VALUE($I198),LICENCIES!$A:$I,2,FALSE),VLOOKUP(TEXT($I198,0),LICENCIES!$A:$I,2,FALSE))," ")</f>
        <v>#N/A</v>
      </c>
      <c r="I198" s="240"/>
      <c r="J198" s="11" t="str">
        <f>IF(AND($F198&lt;&gt;"OUI",I198&lt;&gt;""),IF(ISNA(VLOOKUP(TEXT($I198,0),LICENCIES!$A:$I,3,FALSE)),VLOOKUP(VALUE($I198),LICENCIES!$A:$I,3,FALSE),VLOOKUP(TEXT($I198,0),LICENCIES!$A:$I,3,FALSE))," ")</f>
        <v xml:space="preserve"> </v>
      </c>
      <c r="K198" s="11" t="str">
        <f>IF(AND($F198&lt;&gt;"OUI",I198&lt;&gt;""),IF(ISNA(VLOOKUP(TEXT($I198,0),LICENCIES!$A:$I,4,FALSE)),VLOOKUP(VALUE($I198),LICENCIES!$A:$I,4,FALSE),VLOOKUP(TEXT($I198,0),LICENCIES!$A:$I,4,FALSE))," ")</f>
        <v xml:space="preserve"> </v>
      </c>
      <c r="L198" s="11" t="str">
        <f>IF(AND($F198&lt;&gt;"OUI",I198&lt;&gt;""),IF(ISNA(VLOOKUP(TEXT($I198,0),LICENCIES!$A:$I,5,FALSE)),VLOOKUP(VALUE($I198),LICENCIES!$A:$I,5,FALSE),VLOOKUP(TEXT($I198,0),LICENCIES!$A:$I,5,FALSE))," ")</f>
        <v xml:space="preserve"> </v>
      </c>
      <c r="M198" s="11" t="str">
        <f>IF(AND($F198&lt;&gt;"OUI",I198&lt;&gt;""),IF(ISNA(VLOOKUP(TEXT($I198,0),LICENCIES!$A:$I,6,FALSE)),VLOOKUP(VALUE($I198),LICENCIES!$A:$I,6,FALSE),VLOOKUP(TEXT($I198,0),LICENCIES!$A:$I,6,FALSE))," ")</f>
        <v xml:space="preserve"> </v>
      </c>
      <c r="N198" s="11" t="str">
        <f>IF(AND($F198&lt;&gt;"OUI",I198&lt;&gt;""),IF(ISNA(VLOOKUP(TEXT($I198,0),LICENCIES!$A:$I,7,FALSE)),VLOOKUP(VALUE($I198),LICENCIES!$A:$I,7,FALSE),VLOOKUP(TEXT($I198,0),LICENCIES!$A:$I,7,FALSE))," ")</f>
        <v xml:space="preserve"> </v>
      </c>
      <c r="O198" s="11" t="str">
        <f>IF(AND($F198&lt;&gt;"OUI",I198&lt;&gt;""),IF(ISNA(VLOOKUP(TEXT($I198,0),LICENCIES!$A:$I,8,FALSE)),VLOOKUP(VALUE($I198),LICENCIES!$A:$I,8,FALSE),VLOOKUP(TEXT($I198,0),LICENCIES!$A:$I,8,FALSE))," ")</f>
        <v xml:space="preserve"> </v>
      </c>
      <c r="P198" s="11" t="str">
        <f>IF(AND($F198&lt;&gt;"OUI",I198&lt;&gt;""),IF(ISNA(VLOOKUP(TEXT($I198,0),LICENCIES!$A:$I,9,FALSE)),VLOOKUP(VALUE($I198),LICENCIES!$A:$I,9,FALSE),VLOOKUP(TEXT($I198,0),LICENCIES!$A:$I,9,FALSE))," ")</f>
        <v xml:space="preserve"> </v>
      </c>
      <c r="Q198" s="6">
        <f t="shared" si="15"/>
        <v>0</v>
      </c>
    </row>
    <row r="199" spans="1:17" ht="19.350000000000001" hidden="1" customHeight="1" x14ac:dyDescent="0.2">
      <c r="A199" s="171"/>
      <c r="B199" s="171">
        <f t="shared" si="13"/>
        <v>0</v>
      </c>
      <c r="C199" s="171">
        <f>COUNTIF($A$7:A199,A199)</f>
        <v>0</v>
      </c>
      <c r="D199" s="171">
        <f t="shared" si="16"/>
        <v>0</v>
      </c>
      <c r="E199" s="171"/>
      <c r="F199" s="171"/>
      <c r="G199" s="105" t="str">
        <f t="shared" si="14"/>
        <v/>
      </c>
      <c r="H199" s="11" t="e">
        <f>IF(F199&lt;&gt;"OUI",IF(ISNA(VLOOKUP(TEXT($I199,0),LICENCIES!$A:$I,2,FALSE)),VLOOKUP(VALUE($I199),LICENCIES!$A:$I,2,FALSE),VLOOKUP(TEXT($I199,0),LICENCIES!$A:$I,2,FALSE))," ")</f>
        <v>#N/A</v>
      </c>
      <c r="I199" s="240"/>
      <c r="J199" s="11" t="str">
        <f>IF(AND($F199&lt;&gt;"OUI",I199&lt;&gt;""),IF(ISNA(VLOOKUP(TEXT($I199,0),LICENCIES!$A:$I,3,FALSE)),VLOOKUP(VALUE($I199),LICENCIES!$A:$I,3,FALSE),VLOOKUP(TEXT($I199,0),LICENCIES!$A:$I,3,FALSE))," ")</f>
        <v xml:space="preserve"> </v>
      </c>
      <c r="K199" s="11" t="str">
        <f>IF(AND($F199&lt;&gt;"OUI",I199&lt;&gt;""),IF(ISNA(VLOOKUP(TEXT($I199,0),LICENCIES!$A:$I,4,FALSE)),VLOOKUP(VALUE($I199),LICENCIES!$A:$I,4,FALSE),VLOOKUP(TEXT($I199,0),LICENCIES!$A:$I,4,FALSE))," ")</f>
        <v xml:space="preserve"> </v>
      </c>
      <c r="L199" s="11" t="str">
        <f>IF(AND($F199&lt;&gt;"OUI",I199&lt;&gt;""),IF(ISNA(VLOOKUP(TEXT($I199,0),LICENCIES!$A:$I,5,FALSE)),VLOOKUP(VALUE($I199),LICENCIES!$A:$I,5,FALSE),VLOOKUP(TEXT($I199,0),LICENCIES!$A:$I,5,FALSE))," ")</f>
        <v xml:space="preserve"> </v>
      </c>
      <c r="M199" s="11" t="str">
        <f>IF(AND($F199&lt;&gt;"OUI",I199&lt;&gt;""),IF(ISNA(VLOOKUP(TEXT($I199,0),LICENCIES!$A:$I,6,FALSE)),VLOOKUP(VALUE($I199),LICENCIES!$A:$I,6,FALSE),VLOOKUP(TEXT($I199,0),LICENCIES!$A:$I,6,FALSE))," ")</f>
        <v xml:space="preserve"> </v>
      </c>
      <c r="N199" s="11" t="str">
        <f>IF(AND($F199&lt;&gt;"OUI",I199&lt;&gt;""),IF(ISNA(VLOOKUP(TEXT($I199,0),LICENCIES!$A:$I,7,FALSE)),VLOOKUP(VALUE($I199),LICENCIES!$A:$I,7,FALSE),VLOOKUP(TEXT($I199,0),LICENCIES!$A:$I,7,FALSE))," ")</f>
        <v xml:space="preserve"> </v>
      </c>
      <c r="O199" s="11" t="str">
        <f>IF(AND($F199&lt;&gt;"OUI",I199&lt;&gt;""),IF(ISNA(VLOOKUP(TEXT($I199,0),LICENCIES!$A:$I,8,FALSE)),VLOOKUP(VALUE($I199),LICENCIES!$A:$I,8,FALSE),VLOOKUP(TEXT($I199,0),LICENCIES!$A:$I,8,FALSE))," ")</f>
        <v xml:space="preserve"> </v>
      </c>
      <c r="P199" s="11" t="str">
        <f>IF(AND($F199&lt;&gt;"OUI",I199&lt;&gt;""),IF(ISNA(VLOOKUP(TEXT($I199,0),LICENCIES!$A:$I,9,FALSE)),VLOOKUP(VALUE($I199),LICENCIES!$A:$I,9,FALSE),VLOOKUP(TEXT($I199,0),LICENCIES!$A:$I,9,FALSE))," ")</f>
        <v xml:space="preserve"> </v>
      </c>
      <c r="Q199" s="6">
        <f t="shared" si="15"/>
        <v>0</v>
      </c>
    </row>
    <row r="200" spans="1:17" ht="19.350000000000001" hidden="1" customHeight="1" x14ac:dyDescent="0.2">
      <c r="A200" s="171"/>
      <c r="B200" s="171">
        <f t="shared" ref="B200:B263" si="17">IF(A200&gt;0,VLOOKUP(A200,$C$2:$E$5,3,FALSE),0)</f>
        <v>0</v>
      </c>
      <c r="C200" s="171">
        <f>COUNTIF($A$7:A200,A200)</f>
        <v>0</v>
      </c>
      <c r="D200" s="171">
        <f t="shared" si="16"/>
        <v>0</v>
      </c>
      <c r="E200" s="171"/>
      <c r="F200" s="171"/>
      <c r="G200" s="105" t="str">
        <f t="shared" ref="G200:G263" si="18">MID(D200,2,3)</f>
        <v/>
      </c>
      <c r="H200" s="11" t="e">
        <f>IF(F200&lt;&gt;"OUI",IF(ISNA(VLOOKUP(TEXT($I200,0),LICENCIES!$A:$I,2,FALSE)),VLOOKUP(VALUE($I200),LICENCIES!$A:$I,2,FALSE),VLOOKUP(TEXT($I200,0),LICENCIES!$A:$I,2,FALSE))," ")</f>
        <v>#N/A</v>
      </c>
      <c r="I200" s="240"/>
      <c r="J200" s="11" t="str">
        <f>IF(AND($F200&lt;&gt;"OUI",I200&lt;&gt;""),IF(ISNA(VLOOKUP(TEXT($I200,0),LICENCIES!$A:$I,3,FALSE)),VLOOKUP(VALUE($I200),LICENCIES!$A:$I,3,FALSE),VLOOKUP(TEXT($I200,0),LICENCIES!$A:$I,3,FALSE))," ")</f>
        <v xml:space="preserve"> </v>
      </c>
      <c r="K200" s="11" t="str">
        <f>IF(AND($F200&lt;&gt;"OUI",I200&lt;&gt;""),IF(ISNA(VLOOKUP(TEXT($I200,0),LICENCIES!$A:$I,4,FALSE)),VLOOKUP(VALUE($I200),LICENCIES!$A:$I,4,FALSE),VLOOKUP(TEXT($I200,0),LICENCIES!$A:$I,4,FALSE))," ")</f>
        <v xml:space="preserve"> </v>
      </c>
      <c r="L200" s="11" t="str">
        <f>IF(AND($F200&lt;&gt;"OUI",I200&lt;&gt;""),IF(ISNA(VLOOKUP(TEXT($I200,0),LICENCIES!$A:$I,5,FALSE)),VLOOKUP(VALUE($I200),LICENCIES!$A:$I,5,FALSE),VLOOKUP(TEXT($I200,0),LICENCIES!$A:$I,5,FALSE))," ")</f>
        <v xml:space="preserve"> </v>
      </c>
      <c r="M200" s="11" t="str">
        <f>IF(AND($F200&lt;&gt;"OUI",I200&lt;&gt;""),IF(ISNA(VLOOKUP(TEXT($I200,0),LICENCIES!$A:$I,6,FALSE)),VLOOKUP(VALUE($I200),LICENCIES!$A:$I,6,FALSE),VLOOKUP(TEXT($I200,0),LICENCIES!$A:$I,6,FALSE))," ")</f>
        <v xml:space="preserve"> </v>
      </c>
      <c r="N200" s="11" t="str">
        <f>IF(AND($F200&lt;&gt;"OUI",I200&lt;&gt;""),IF(ISNA(VLOOKUP(TEXT($I200,0),LICENCIES!$A:$I,7,FALSE)),VLOOKUP(VALUE($I200),LICENCIES!$A:$I,7,FALSE),VLOOKUP(TEXT($I200,0),LICENCIES!$A:$I,7,FALSE))," ")</f>
        <v xml:space="preserve"> </v>
      </c>
      <c r="O200" s="11" t="str">
        <f>IF(AND($F200&lt;&gt;"OUI",I200&lt;&gt;""),IF(ISNA(VLOOKUP(TEXT($I200,0),LICENCIES!$A:$I,8,FALSE)),VLOOKUP(VALUE($I200),LICENCIES!$A:$I,8,FALSE),VLOOKUP(TEXT($I200,0),LICENCIES!$A:$I,8,FALSE))," ")</f>
        <v xml:space="preserve"> </v>
      </c>
      <c r="P200" s="11" t="str">
        <f>IF(AND($F200&lt;&gt;"OUI",I200&lt;&gt;""),IF(ISNA(VLOOKUP(TEXT($I200,0),LICENCIES!$A:$I,9,FALSE)),VLOOKUP(VALUE($I200),LICENCIES!$A:$I,9,FALSE),VLOOKUP(TEXT($I200,0),LICENCIES!$A:$I,9,FALSE))," ")</f>
        <v xml:space="preserve"> </v>
      </c>
      <c r="Q200" s="6">
        <f t="shared" ref="Q200:Q263" si="19">IF(F200="OUI","0",A200)</f>
        <v>0</v>
      </c>
    </row>
    <row r="201" spans="1:17" ht="19.350000000000001" hidden="1" customHeight="1" x14ac:dyDescent="0.2">
      <c r="A201" s="171"/>
      <c r="B201" s="171">
        <f t="shared" si="17"/>
        <v>0</v>
      </c>
      <c r="C201" s="171">
        <f>COUNTIF($A$7:A201,A201)</f>
        <v>0</v>
      </c>
      <c r="D201" s="171">
        <f t="shared" ref="D201:D264" si="20">(IF(A201&gt;0,VLOOKUP(A201,$C$2:$E$5,2,FALSE),0))+C201+B201*1000</f>
        <v>0</v>
      </c>
      <c r="E201" s="171"/>
      <c r="F201" s="171"/>
      <c r="G201" s="105" t="str">
        <f t="shared" si="18"/>
        <v/>
      </c>
      <c r="H201" s="11" t="e">
        <f>IF(F201&lt;&gt;"OUI",IF(ISNA(VLOOKUP(TEXT($I201,0),LICENCIES!$A:$I,2,FALSE)),VLOOKUP(VALUE($I201),LICENCIES!$A:$I,2,FALSE),VLOOKUP(TEXT($I201,0),LICENCIES!$A:$I,2,FALSE))," ")</f>
        <v>#N/A</v>
      </c>
      <c r="I201" s="240"/>
      <c r="J201" s="11" t="str">
        <f>IF(AND($F201&lt;&gt;"OUI",I201&lt;&gt;""),IF(ISNA(VLOOKUP(TEXT($I201,0),LICENCIES!$A:$I,3,FALSE)),VLOOKUP(VALUE($I201),LICENCIES!$A:$I,3,FALSE),VLOOKUP(TEXT($I201,0),LICENCIES!$A:$I,3,FALSE))," ")</f>
        <v xml:space="preserve"> </v>
      </c>
      <c r="K201" s="11" t="str">
        <f>IF(AND($F201&lt;&gt;"OUI",I201&lt;&gt;""),IF(ISNA(VLOOKUP(TEXT($I201,0),LICENCIES!$A:$I,4,FALSE)),VLOOKUP(VALUE($I201),LICENCIES!$A:$I,4,FALSE),VLOOKUP(TEXT($I201,0),LICENCIES!$A:$I,4,FALSE))," ")</f>
        <v xml:space="preserve"> </v>
      </c>
      <c r="L201" s="11" t="str">
        <f>IF(AND($F201&lt;&gt;"OUI",I201&lt;&gt;""),IF(ISNA(VLOOKUP(TEXT($I201,0),LICENCIES!$A:$I,5,FALSE)),VLOOKUP(VALUE($I201),LICENCIES!$A:$I,5,FALSE),VLOOKUP(TEXT($I201,0),LICENCIES!$A:$I,5,FALSE))," ")</f>
        <v xml:space="preserve"> </v>
      </c>
      <c r="M201" s="11" t="str">
        <f>IF(AND($F201&lt;&gt;"OUI",I201&lt;&gt;""),IF(ISNA(VLOOKUP(TEXT($I201,0),LICENCIES!$A:$I,6,FALSE)),VLOOKUP(VALUE($I201),LICENCIES!$A:$I,6,FALSE),VLOOKUP(TEXT($I201,0),LICENCIES!$A:$I,6,FALSE))," ")</f>
        <v xml:space="preserve"> </v>
      </c>
      <c r="N201" s="11" t="str">
        <f>IF(AND($F201&lt;&gt;"OUI",I201&lt;&gt;""),IF(ISNA(VLOOKUP(TEXT($I201,0),LICENCIES!$A:$I,7,FALSE)),VLOOKUP(VALUE($I201),LICENCIES!$A:$I,7,FALSE),VLOOKUP(TEXT($I201,0),LICENCIES!$A:$I,7,FALSE))," ")</f>
        <v xml:space="preserve"> </v>
      </c>
      <c r="O201" s="11" t="str">
        <f>IF(AND($F201&lt;&gt;"OUI",I201&lt;&gt;""),IF(ISNA(VLOOKUP(TEXT($I201,0),LICENCIES!$A:$I,8,FALSE)),VLOOKUP(VALUE($I201),LICENCIES!$A:$I,8,FALSE),VLOOKUP(TEXT($I201,0),LICENCIES!$A:$I,8,FALSE))," ")</f>
        <v xml:space="preserve"> </v>
      </c>
      <c r="P201" s="11" t="str">
        <f>IF(AND($F201&lt;&gt;"OUI",I201&lt;&gt;""),IF(ISNA(VLOOKUP(TEXT($I201,0),LICENCIES!$A:$I,9,FALSE)),VLOOKUP(VALUE($I201),LICENCIES!$A:$I,9,FALSE),VLOOKUP(TEXT($I201,0),LICENCIES!$A:$I,9,FALSE))," ")</f>
        <v xml:space="preserve"> </v>
      </c>
      <c r="Q201" s="6">
        <f t="shared" si="19"/>
        <v>0</v>
      </c>
    </row>
    <row r="202" spans="1:17" ht="19.350000000000001" hidden="1" customHeight="1" x14ac:dyDescent="0.2">
      <c r="A202" s="171"/>
      <c r="B202" s="171">
        <f t="shared" si="17"/>
        <v>0</v>
      </c>
      <c r="C202" s="171">
        <f>COUNTIF($A$7:A202,A202)</f>
        <v>0</v>
      </c>
      <c r="D202" s="171">
        <f t="shared" si="20"/>
        <v>0</v>
      </c>
      <c r="E202" s="171"/>
      <c r="F202" s="171"/>
      <c r="G202" s="105" t="str">
        <f t="shared" si="18"/>
        <v/>
      </c>
      <c r="H202" s="11" t="e">
        <f>IF(F202&lt;&gt;"OUI",IF(ISNA(VLOOKUP(TEXT($I202,0),LICENCIES!$A:$I,2,FALSE)),VLOOKUP(VALUE($I202),LICENCIES!$A:$I,2,FALSE),VLOOKUP(TEXT($I202,0),LICENCIES!$A:$I,2,FALSE))," ")</f>
        <v>#N/A</v>
      </c>
      <c r="I202" s="240"/>
      <c r="J202" s="11" t="str">
        <f>IF(AND($F202&lt;&gt;"OUI",I202&lt;&gt;""),IF(ISNA(VLOOKUP(TEXT($I202,0),LICENCIES!$A:$I,3,FALSE)),VLOOKUP(VALUE($I202),LICENCIES!$A:$I,3,FALSE),VLOOKUP(TEXT($I202,0),LICENCIES!$A:$I,3,FALSE))," ")</f>
        <v xml:space="preserve"> </v>
      </c>
      <c r="K202" s="11" t="str">
        <f>IF(AND($F202&lt;&gt;"OUI",I202&lt;&gt;""),IF(ISNA(VLOOKUP(TEXT($I202,0),LICENCIES!$A:$I,4,FALSE)),VLOOKUP(VALUE($I202),LICENCIES!$A:$I,4,FALSE),VLOOKUP(TEXT($I202,0),LICENCIES!$A:$I,4,FALSE))," ")</f>
        <v xml:space="preserve"> </v>
      </c>
      <c r="L202" s="11" t="str">
        <f>IF(AND($F202&lt;&gt;"OUI",I202&lt;&gt;""),IF(ISNA(VLOOKUP(TEXT($I202,0),LICENCIES!$A:$I,5,FALSE)),VLOOKUP(VALUE($I202),LICENCIES!$A:$I,5,FALSE),VLOOKUP(TEXT($I202,0),LICENCIES!$A:$I,5,FALSE))," ")</f>
        <v xml:space="preserve"> </v>
      </c>
      <c r="M202" s="11" t="str">
        <f>IF(AND($F202&lt;&gt;"OUI",I202&lt;&gt;""),IF(ISNA(VLOOKUP(TEXT($I202,0),LICENCIES!$A:$I,6,FALSE)),VLOOKUP(VALUE($I202),LICENCIES!$A:$I,6,FALSE),VLOOKUP(TEXT($I202,0),LICENCIES!$A:$I,6,FALSE))," ")</f>
        <v xml:space="preserve"> </v>
      </c>
      <c r="N202" s="11" t="str">
        <f>IF(AND($F202&lt;&gt;"OUI",I202&lt;&gt;""),IF(ISNA(VLOOKUP(TEXT($I202,0),LICENCIES!$A:$I,7,FALSE)),VLOOKUP(VALUE($I202),LICENCIES!$A:$I,7,FALSE),VLOOKUP(TEXT($I202,0),LICENCIES!$A:$I,7,FALSE))," ")</f>
        <v xml:space="preserve"> </v>
      </c>
      <c r="O202" s="11" t="str">
        <f>IF(AND($F202&lt;&gt;"OUI",I202&lt;&gt;""),IF(ISNA(VLOOKUP(TEXT($I202,0),LICENCIES!$A:$I,8,FALSE)),VLOOKUP(VALUE($I202),LICENCIES!$A:$I,8,FALSE),VLOOKUP(TEXT($I202,0),LICENCIES!$A:$I,8,FALSE))," ")</f>
        <v xml:space="preserve"> </v>
      </c>
      <c r="P202" s="11" t="str">
        <f>IF(AND($F202&lt;&gt;"OUI",I202&lt;&gt;""),IF(ISNA(VLOOKUP(TEXT($I202,0),LICENCIES!$A:$I,9,FALSE)),VLOOKUP(VALUE($I202),LICENCIES!$A:$I,9,FALSE),VLOOKUP(TEXT($I202,0),LICENCIES!$A:$I,9,FALSE))," ")</f>
        <v xml:space="preserve"> </v>
      </c>
      <c r="Q202" s="6">
        <f t="shared" si="19"/>
        <v>0</v>
      </c>
    </row>
    <row r="203" spans="1:17" ht="19.350000000000001" hidden="1" customHeight="1" x14ac:dyDescent="0.2">
      <c r="A203" s="171"/>
      <c r="B203" s="171">
        <f t="shared" si="17"/>
        <v>0</v>
      </c>
      <c r="C203" s="171">
        <f>COUNTIF($A$7:A203,A203)</f>
        <v>0</v>
      </c>
      <c r="D203" s="171">
        <f t="shared" si="20"/>
        <v>0</v>
      </c>
      <c r="E203" s="171"/>
      <c r="F203" s="171"/>
      <c r="G203" s="105" t="str">
        <f t="shared" si="18"/>
        <v/>
      </c>
      <c r="H203" s="11" t="e">
        <f>IF(F203&lt;&gt;"OUI",IF(ISNA(VLOOKUP(TEXT($I203,0),LICENCIES!$A:$I,2,FALSE)),VLOOKUP(VALUE($I203),LICENCIES!$A:$I,2,FALSE),VLOOKUP(TEXT($I203,0),LICENCIES!$A:$I,2,FALSE))," ")</f>
        <v>#N/A</v>
      </c>
      <c r="I203" s="240"/>
      <c r="J203" s="11" t="str">
        <f>IF(AND($F203&lt;&gt;"OUI",I203&lt;&gt;""),IF(ISNA(VLOOKUP(TEXT($I203,0),LICENCIES!$A:$I,3,FALSE)),VLOOKUP(VALUE($I203),LICENCIES!$A:$I,3,FALSE),VLOOKUP(TEXT($I203,0),LICENCIES!$A:$I,3,FALSE))," ")</f>
        <v xml:space="preserve"> </v>
      </c>
      <c r="K203" s="11" t="str">
        <f>IF(AND($F203&lt;&gt;"OUI",I203&lt;&gt;""),IF(ISNA(VLOOKUP(TEXT($I203,0),LICENCIES!$A:$I,4,FALSE)),VLOOKUP(VALUE($I203),LICENCIES!$A:$I,4,FALSE),VLOOKUP(TEXT($I203,0),LICENCIES!$A:$I,4,FALSE))," ")</f>
        <v xml:space="preserve"> </v>
      </c>
      <c r="L203" s="11" t="str">
        <f>IF(AND($F203&lt;&gt;"OUI",I203&lt;&gt;""),IF(ISNA(VLOOKUP(TEXT($I203,0),LICENCIES!$A:$I,5,FALSE)),VLOOKUP(VALUE($I203),LICENCIES!$A:$I,5,FALSE),VLOOKUP(TEXT($I203,0),LICENCIES!$A:$I,5,FALSE))," ")</f>
        <v xml:space="preserve"> </v>
      </c>
      <c r="M203" s="11" t="str">
        <f>IF(AND($F203&lt;&gt;"OUI",I203&lt;&gt;""),IF(ISNA(VLOOKUP(TEXT($I203,0),LICENCIES!$A:$I,6,FALSE)),VLOOKUP(VALUE($I203),LICENCIES!$A:$I,6,FALSE),VLOOKUP(TEXT($I203,0),LICENCIES!$A:$I,6,FALSE))," ")</f>
        <v xml:space="preserve"> </v>
      </c>
      <c r="N203" s="11" t="str">
        <f>IF(AND($F203&lt;&gt;"OUI",I203&lt;&gt;""),IF(ISNA(VLOOKUP(TEXT($I203,0),LICENCIES!$A:$I,7,FALSE)),VLOOKUP(VALUE($I203),LICENCIES!$A:$I,7,FALSE),VLOOKUP(TEXT($I203,0),LICENCIES!$A:$I,7,FALSE))," ")</f>
        <v xml:space="preserve"> </v>
      </c>
      <c r="O203" s="11" t="str">
        <f>IF(AND($F203&lt;&gt;"OUI",I203&lt;&gt;""),IF(ISNA(VLOOKUP(TEXT($I203,0),LICENCIES!$A:$I,8,FALSE)),VLOOKUP(VALUE($I203),LICENCIES!$A:$I,8,FALSE),VLOOKUP(TEXT($I203,0),LICENCIES!$A:$I,8,FALSE))," ")</f>
        <v xml:space="preserve"> </v>
      </c>
      <c r="P203" s="11" t="str">
        <f>IF(AND($F203&lt;&gt;"OUI",I203&lt;&gt;""),IF(ISNA(VLOOKUP(TEXT($I203,0),LICENCIES!$A:$I,9,FALSE)),VLOOKUP(VALUE($I203),LICENCIES!$A:$I,9,FALSE),VLOOKUP(TEXT($I203,0),LICENCIES!$A:$I,9,FALSE))," ")</f>
        <v xml:space="preserve"> </v>
      </c>
      <c r="Q203" s="6">
        <f t="shared" si="19"/>
        <v>0</v>
      </c>
    </row>
    <row r="204" spans="1:17" ht="19.350000000000001" hidden="1" customHeight="1" x14ac:dyDescent="0.2">
      <c r="A204" s="171"/>
      <c r="B204" s="171">
        <f t="shared" si="17"/>
        <v>0</v>
      </c>
      <c r="C204" s="171">
        <f>COUNTIF($A$7:A204,A204)</f>
        <v>0</v>
      </c>
      <c r="D204" s="171">
        <f t="shared" si="20"/>
        <v>0</v>
      </c>
      <c r="E204" s="171"/>
      <c r="F204" s="171"/>
      <c r="G204" s="105" t="str">
        <f t="shared" si="18"/>
        <v/>
      </c>
      <c r="H204" s="11" t="e">
        <f>IF(F204&lt;&gt;"OUI",IF(ISNA(VLOOKUP(TEXT($I204,0),LICENCIES!$A:$I,2,FALSE)),VLOOKUP(VALUE($I204),LICENCIES!$A:$I,2,FALSE),VLOOKUP(TEXT($I204,0),LICENCIES!$A:$I,2,FALSE))," ")</f>
        <v>#N/A</v>
      </c>
      <c r="I204" s="240"/>
      <c r="J204" s="11" t="str">
        <f>IF(AND($F204&lt;&gt;"OUI",I204&lt;&gt;""),IF(ISNA(VLOOKUP(TEXT($I204,0),LICENCIES!$A:$I,3,FALSE)),VLOOKUP(VALUE($I204),LICENCIES!$A:$I,3,FALSE),VLOOKUP(TEXT($I204,0),LICENCIES!$A:$I,3,FALSE))," ")</f>
        <v xml:space="preserve"> </v>
      </c>
      <c r="K204" s="11" t="str">
        <f>IF(AND($F204&lt;&gt;"OUI",I204&lt;&gt;""),IF(ISNA(VLOOKUP(TEXT($I204,0),LICENCIES!$A:$I,4,FALSE)),VLOOKUP(VALUE($I204),LICENCIES!$A:$I,4,FALSE),VLOOKUP(TEXT($I204,0),LICENCIES!$A:$I,4,FALSE))," ")</f>
        <v xml:space="preserve"> </v>
      </c>
      <c r="L204" s="11" t="str">
        <f>IF(AND($F204&lt;&gt;"OUI",I204&lt;&gt;""),IF(ISNA(VLOOKUP(TEXT($I204,0),LICENCIES!$A:$I,5,FALSE)),VLOOKUP(VALUE($I204),LICENCIES!$A:$I,5,FALSE),VLOOKUP(TEXT($I204,0),LICENCIES!$A:$I,5,FALSE))," ")</f>
        <v xml:space="preserve"> </v>
      </c>
      <c r="M204" s="11" t="str">
        <f>IF(AND($F204&lt;&gt;"OUI",I204&lt;&gt;""),IF(ISNA(VLOOKUP(TEXT($I204,0),LICENCIES!$A:$I,6,FALSE)),VLOOKUP(VALUE($I204),LICENCIES!$A:$I,6,FALSE),VLOOKUP(TEXT($I204,0),LICENCIES!$A:$I,6,FALSE))," ")</f>
        <v xml:space="preserve"> </v>
      </c>
      <c r="N204" s="11" t="str">
        <f>IF(AND($F204&lt;&gt;"OUI",I204&lt;&gt;""),IF(ISNA(VLOOKUP(TEXT($I204,0),LICENCIES!$A:$I,7,FALSE)),VLOOKUP(VALUE($I204),LICENCIES!$A:$I,7,FALSE),VLOOKUP(TEXT($I204,0),LICENCIES!$A:$I,7,FALSE))," ")</f>
        <v xml:space="preserve"> </v>
      </c>
      <c r="O204" s="11" t="str">
        <f>IF(AND($F204&lt;&gt;"OUI",I204&lt;&gt;""),IF(ISNA(VLOOKUP(TEXT($I204,0),LICENCIES!$A:$I,8,FALSE)),VLOOKUP(VALUE($I204),LICENCIES!$A:$I,8,FALSE),VLOOKUP(TEXT($I204,0),LICENCIES!$A:$I,8,FALSE))," ")</f>
        <v xml:space="preserve"> </v>
      </c>
      <c r="P204" s="11" t="str">
        <f>IF(AND($F204&lt;&gt;"OUI",I204&lt;&gt;""),IF(ISNA(VLOOKUP(TEXT($I204,0),LICENCIES!$A:$I,9,FALSE)),VLOOKUP(VALUE($I204),LICENCIES!$A:$I,9,FALSE),VLOOKUP(TEXT($I204,0),LICENCIES!$A:$I,9,FALSE))," ")</f>
        <v xml:space="preserve"> </v>
      </c>
      <c r="Q204" s="6">
        <f t="shared" si="19"/>
        <v>0</v>
      </c>
    </row>
    <row r="205" spans="1:17" ht="19.350000000000001" hidden="1" customHeight="1" x14ac:dyDescent="0.2">
      <c r="A205" s="171"/>
      <c r="B205" s="171">
        <f t="shared" si="17"/>
        <v>0</v>
      </c>
      <c r="C205" s="171">
        <f>COUNTIF($A$7:A205,A205)</f>
        <v>0</v>
      </c>
      <c r="D205" s="171">
        <f t="shared" si="20"/>
        <v>0</v>
      </c>
      <c r="E205" s="171"/>
      <c r="F205" s="171"/>
      <c r="G205" s="105" t="str">
        <f t="shared" si="18"/>
        <v/>
      </c>
      <c r="H205" s="11" t="e">
        <f>IF(F205&lt;&gt;"OUI",IF(ISNA(VLOOKUP(TEXT($I205,0),LICENCIES!$A:$I,2,FALSE)),VLOOKUP(VALUE($I205),LICENCIES!$A:$I,2,FALSE),VLOOKUP(TEXT($I205,0),LICENCIES!$A:$I,2,FALSE))," ")</f>
        <v>#N/A</v>
      </c>
      <c r="I205" s="240"/>
      <c r="J205" s="11" t="str">
        <f>IF(AND($F205&lt;&gt;"OUI",I205&lt;&gt;""),IF(ISNA(VLOOKUP(TEXT($I205,0),LICENCIES!$A:$I,3,FALSE)),VLOOKUP(VALUE($I205),LICENCIES!$A:$I,3,FALSE),VLOOKUP(TEXT($I205,0),LICENCIES!$A:$I,3,FALSE))," ")</f>
        <v xml:space="preserve"> </v>
      </c>
      <c r="K205" s="11" t="str">
        <f>IF(AND($F205&lt;&gt;"OUI",I205&lt;&gt;""),IF(ISNA(VLOOKUP(TEXT($I205,0),LICENCIES!$A:$I,4,FALSE)),VLOOKUP(VALUE($I205),LICENCIES!$A:$I,4,FALSE),VLOOKUP(TEXT($I205,0),LICENCIES!$A:$I,4,FALSE))," ")</f>
        <v xml:space="preserve"> </v>
      </c>
      <c r="L205" s="11" t="str">
        <f>IF(AND($F205&lt;&gt;"OUI",I205&lt;&gt;""),IF(ISNA(VLOOKUP(TEXT($I205,0),LICENCIES!$A:$I,5,FALSE)),VLOOKUP(VALUE($I205),LICENCIES!$A:$I,5,FALSE),VLOOKUP(TEXT($I205,0),LICENCIES!$A:$I,5,FALSE))," ")</f>
        <v xml:space="preserve"> </v>
      </c>
      <c r="M205" s="11" t="str">
        <f>IF(AND($F205&lt;&gt;"OUI",I205&lt;&gt;""),IF(ISNA(VLOOKUP(TEXT($I205,0),LICENCIES!$A:$I,6,FALSE)),VLOOKUP(VALUE($I205),LICENCIES!$A:$I,6,FALSE),VLOOKUP(TEXT($I205,0),LICENCIES!$A:$I,6,FALSE))," ")</f>
        <v xml:space="preserve"> </v>
      </c>
      <c r="N205" s="11" t="str">
        <f>IF(AND($F205&lt;&gt;"OUI",I205&lt;&gt;""),IF(ISNA(VLOOKUP(TEXT($I205,0),LICENCIES!$A:$I,7,FALSE)),VLOOKUP(VALUE($I205),LICENCIES!$A:$I,7,FALSE),VLOOKUP(TEXT($I205,0),LICENCIES!$A:$I,7,FALSE))," ")</f>
        <v xml:space="preserve"> </v>
      </c>
      <c r="O205" s="11" t="str">
        <f>IF(AND($F205&lt;&gt;"OUI",I205&lt;&gt;""),IF(ISNA(VLOOKUP(TEXT($I205,0),LICENCIES!$A:$I,8,FALSE)),VLOOKUP(VALUE($I205),LICENCIES!$A:$I,8,FALSE),VLOOKUP(TEXT($I205,0),LICENCIES!$A:$I,8,FALSE))," ")</f>
        <v xml:space="preserve"> </v>
      </c>
      <c r="P205" s="11" t="str">
        <f>IF(AND($F205&lt;&gt;"OUI",I205&lt;&gt;""),IF(ISNA(VLOOKUP(TEXT($I205,0),LICENCIES!$A:$I,9,FALSE)),VLOOKUP(VALUE($I205),LICENCIES!$A:$I,9,FALSE),VLOOKUP(TEXT($I205,0),LICENCIES!$A:$I,9,FALSE))," ")</f>
        <v xml:space="preserve"> </v>
      </c>
      <c r="Q205" s="6">
        <f t="shared" si="19"/>
        <v>0</v>
      </c>
    </row>
    <row r="206" spans="1:17" ht="19.350000000000001" hidden="1" customHeight="1" x14ac:dyDescent="0.2">
      <c r="A206" s="171"/>
      <c r="B206" s="171">
        <f t="shared" si="17"/>
        <v>0</v>
      </c>
      <c r="C206" s="171">
        <f>COUNTIF($A$7:A206,A206)</f>
        <v>0</v>
      </c>
      <c r="D206" s="171">
        <f t="shared" si="20"/>
        <v>0</v>
      </c>
      <c r="E206" s="171"/>
      <c r="F206" s="171"/>
      <c r="G206" s="105" t="str">
        <f t="shared" si="18"/>
        <v/>
      </c>
      <c r="H206" s="11" t="e">
        <f>IF(F206&lt;&gt;"OUI",IF(ISNA(VLOOKUP(TEXT($I206,0),LICENCIES!$A:$I,2,FALSE)),VLOOKUP(VALUE($I206),LICENCIES!$A:$I,2,FALSE),VLOOKUP(TEXT($I206,0),LICENCIES!$A:$I,2,FALSE))," ")</f>
        <v>#N/A</v>
      </c>
      <c r="I206" s="240"/>
      <c r="J206" s="11" t="str">
        <f>IF(AND($F206&lt;&gt;"OUI",I206&lt;&gt;""),IF(ISNA(VLOOKUP(TEXT($I206,0),LICENCIES!$A:$I,3,FALSE)),VLOOKUP(VALUE($I206),LICENCIES!$A:$I,3,FALSE),VLOOKUP(TEXT($I206,0),LICENCIES!$A:$I,3,FALSE))," ")</f>
        <v xml:space="preserve"> </v>
      </c>
      <c r="K206" s="11" t="str">
        <f>IF(AND($F206&lt;&gt;"OUI",I206&lt;&gt;""),IF(ISNA(VLOOKUP(TEXT($I206,0),LICENCIES!$A:$I,4,FALSE)),VLOOKUP(VALUE($I206),LICENCIES!$A:$I,4,FALSE),VLOOKUP(TEXT($I206,0),LICENCIES!$A:$I,4,FALSE))," ")</f>
        <v xml:space="preserve"> </v>
      </c>
      <c r="L206" s="11" t="str">
        <f>IF(AND($F206&lt;&gt;"OUI",I206&lt;&gt;""),IF(ISNA(VLOOKUP(TEXT($I206,0),LICENCIES!$A:$I,5,FALSE)),VLOOKUP(VALUE($I206),LICENCIES!$A:$I,5,FALSE),VLOOKUP(TEXT($I206,0),LICENCIES!$A:$I,5,FALSE))," ")</f>
        <v xml:space="preserve"> </v>
      </c>
      <c r="M206" s="11" t="str">
        <f>IF(AND($F206&lt;&gt;"OUI",I206&lt;&gt;""),IF(ISNA(VLOOKUP(TEXT($I206,0),LICENCIES!$A:$I,6,FALSE)),VLOOKUP(VALUE($I206),LICENCIES!$A:$I,6,FALSE),VLOOKUP(TEXT($I206,0),LICENCIES!$A:$I,6,FALSE))," ")</f>
        <v xml:space="preserve"> </v>
      </c>
      <c r="N206" s="11" t="str">
        <f>IF(AND($F206&lt;&gt;"OUI",I206&lt;&gt;""),IF(ISNA(VLOOKUP(TEXT($I206,0),LICENCIES!$A:$I,7,FALSE)),VLOOKUP(VALUE($I206),LICENCIES!$A:$I,7,FALSE),VLOOKUP(TEXT($I206,0),LICENCIES!$A:$I,7,FALSE))," ")</f>
        <v xml:space="preserve"> </v>
      </c>
      <c r="O206" s="11" t="str">
        <f>IF(AND($F206&lt;&gt;"OUI",I206&lt;&gt;""),IF(ISNA(VLOOKUP(TEXT($I206,0),LICENCIES!$A:$I,8,FALSE)),VLOOKUP(VALUE($I206),LICENCIES!$A:$I,8,FALSE),VLOOKUP(TEXT($I206,0),LICENCIES!$A:$I,8,FALSE))," ")</f>
        <v xml:space="preserve"> </v>
      </c>
      <c r="P206" s="11" t="str">
        <f>IF(AND($F206&lt;&gt;"OUI",I206&lt;&gt;""),IF(ISNA(VLOOKUP(TEXT($I206,0),LICENCIES!$A:$I,9,FALSE)),VLOOKUP(VALUE($I206),LICENCIES!$A:$I,9,FALSE),VLOOKUP(TEXT($I206,0),LICENCIES!$A:$I,9,FALSE))," ")</f>
        <v xml:space="preserve"> </v>
      </c>
      <c r="Q206" s="6">
        <f t="shared" si="19"/>
        <v>0</v>
      </c>
    </row>
    <row r="207" spans="1:17" ht="19.350000000000001" hidden="1" customHeight="1" x14ac:dyDescent="0.2">
      <c r="A207" s="171"/>
      <c r="B207" s="171">
        <f t="shared" si="17"/>
        <v>0</v>
      </c>
      <c r="C207" s="171">
        <f>COUNTIF($A$7:A207,A207)</f>
        <v>0</v>
      </c>
      <c r="D207" s="171">
        <f t="shared" si="20"/>
        <v>0</v>
      </c>
      <c r="E207" s="171"/>
      <c r="F207" s="171"/>
      <c r="G207" s="105" t="str">
        <f t="shared" si="18"/>
        <v/>
      </c>
      <c r="H207" s="11" t="e">
        <f>IF(F207&lt;&gt;"OUI",IF(ISNA(VLOOKUP(TEXT($I207,0),LICENCIES!$A:$I,2,FALSE)),VLOOKUP(VALUE($I207),LICENCIES!$A:$I,2,FALSE),VLOOKUP(TEXT($I207,0),LICENCIES!$A:$I,2,FALSE))," ")</f>
        <v>#N/A</v>
      </c>
      <c r="I207" s="240"/>
      <c r="J207" s="11" t="str">
        <f>IF(AND($F207&lt;&gt;"OUI",I207&lt;&gt;""),IF(ISNA(VLOOKUP(TEXT($I207,0),LICENCIES!$A:$I,3,FALSE)),VLOOKUP(VALUE($I207),LICENCIES!$A:$I,3,FALSE),VLOOKUP(TEXT($I207,0),LICENCIES!$A:$I,3,FALSE))," ")</f>
        <v xml:space="preserve"> </v>
      </c>
      <c r="K207" s="11" t="str">
        <f>IF(AND($F207&lt;&gt;"OUI",I207&lt;&gt;""),IF(ISNA(VLOOKUP(TEXT($I207,0),LICENCIES!$A:$I,4,FALSE)),VLOOKUP(VALUE($I207),LICENCIES!$A:$I,4,FALSE),VLOOKUP(TEXT($I207,0),LICENCIES!$A:$I,4,FALSE))," ")</f>
        <v xml:space="preserve"> </v>
      </c>
      <c r="L207" s="11" t="str">
        <f>IF(AND($F207&lt;&gt;"OUI",I207&lt;&gt;""),IF(ISNA(VLOOKUP(TEXT($I207,0),LICENCIES!$A:$I,5,FALSE)),VLOOKUP(VALUE($I207),LICENCIES!$A:$I,5,FALSE),VLOOKUP(TEXT($I207,0),LICENCIES!$A:$I,5,FALSE))," ")</f>
        <v xml:space="preserve"> </v>
      </c>
      <c r="M207" s="11" t="str">
        <f>IF(AND($F207&lt;&gt;"OUI",I207&lt;&gt;""),IF(ISNA(VLOOKUP(TEXT($I207,0),LICENCIES!$A:$I,6,FALSE)),VLOOKUP(VALUE($I207),LICENCIES!$A:$I,6,FALSE),VLOOKUP(TEXT($I207,0),LICENCIES!$A:$I,6,FALSE))," ")</f>
        <v xml:space="preserve"> </v>
      </c>
      <c r="N207" s="11" t="str">
        <f>IF(AND($F207&lt;&gt;"OUI",I207&lt;&gt;""),IF(ISNA(VLOOKUP(TEXT($I207,0),LICENCIES!$A:$I,7,FALSE)),VLOOKUP(VALUE($I207),LICENCIES!$A:$I,7,FALSE),VLOOKUP(TEXT($I207,0),LICENCIES!$A:$I,7,FALSE))," ")</f>
        <v xml:space="preserve"> </v>
      </c>
      <c r="O207" s="11" t="str">
        <f>IF(AND($F207&lt;&gt;"OUI",I207&lt;&gt;""),IF(ISNA(VLOOKUP(TEXT($I207,0),LICENCIES!$A:$I,8,FALSE)),VLOOKUP(VALUE($I207),LICENCIES!$A:$I,8,FALSE),VLOOKUP(TEXT($I207,0),LICENCIES!$A:$I,8,FALSE))," ")</f>
        <v xml:space="preserve"> </v>
      </c>
      <c r="P207" s="11" t="str">
        <f>IF(AND($F207&lt;&gt;"OUI",I207&lt;&gt;""),IF(ISNA(VLOOKUP(TEXT($I207,0),LICENCIES!$A:$I,9,FALSE)),VLOOKUP(VALUE($I207),LICENCIES!$A:$I,9,FALSE),VLOOKUP(TEXT($I207,0),LICENCIES!$A:$I,9,FALSE))," ")</f>
        <v xml:space="preserve"> </v>
      </c>
      <c r="Q207" s="6">
        <f t="shared" si="19"/>
        <v>0</v>
      </c>
    </row>
    <row r="208" spans="1:17" ht="19.350000000000001" hidden="1" customHeight="1" x14ac:dyDescent="0.2">
      <c r="A208" s="171"/>
      <c r="B208" s="171">
        <f t="shared" si="17"/>
        <v>0</v>
      </c>
      <c r="C208" s="171">
        <f>COUNTIF($A$7:A208,A208)</f>
        <v>0</v>
      </c>
      <c r="D208" s="171">
        <f t="shared" si="20"/>
        <v>0</v>
      </c>
      <c r="E208" s="171"/>
      <c r="F208" s="171"/>
      <c r="G208" s="105" t="str">
        <f t="shared" si="18"/>
        <v/>
      </c>
      <c r="H208" s="11" t="e">
        <f>IF(F208&lt;&gt;"OUI",IF(ISNA(VLOOKUP(TEXT($I208,0),LICENCIES!$A:$I,2,FALSE)),VLOOKUP(VALUE($I208),LICENCIES!$A:$I,2,FALSE),VLOOKUP(TEXT($I208,0),LICENCIES!$A:$I,2,FALSE))," ")</f>
        <v>#N/A</v>
      </c>
      <c r="I208" s="240"/>
      <c r="J208" s="11" t="str">
        <f>IF(AND($F208&lt;&gt;"OUI",I208&lt;&gt;""),IF(ISNA(VLOOKUP(TEXT($I208,0),LICENCIES!$A:$I,3,FALSE)),VLOOKUP(VALUE($I208),LICENCIES!$A:$I,3,FALSE),VLOOKUP(TEXT($I208,0),LICENCIES!$A:$I,3,FALSE))," ")</f>
        <v xml:space="preserve"> </v>
      </c>
      <c r="K208" s="11" t="str">
        <f>IF(AND($F208&lt;&gt;"OUI",I208&lt;&gt;""),IF(ISNA(VLOOKUP(TEXT($I208,0),LICENCIES!$A:$I,4,FALSE)),VLOOKUP(VALUE($I208),LICENCIES!$A:$I,4,FALSE),VLOOKUP(TEXT($I208,0),LICENCIES!$A:$I,4,FALSE))," ")</f>
        <v xml:space="preserve"> </v>
      </c>
      <c r="L208" s="11" t="str">
        <f>IF(AND($F208&lt;&gt;"OUI",I208&lt;&gt;""),IF(ISNA(VLOOKUP(TEXT($I208,0),LICENCIES!$A:$I,5,FALSE)),VLOOKUP(VALUE($I208),LICENCIES!$A:$I,5,FALSE),VLOOKUP(TEXT($I208,0),LICENCIES!$A:$I,5,FALSE))," ")</f>
        <v xml:space="preserve"> </v>
      </c>
      <c r="M208" s="11" t="str">
        <f>IF(AND($F208&lt;&gt;"OUI",I208&lt;&gt;""),IF(ISNA(VLOOKUP(TEXT($I208,0),LICENCIES!$A:$I,6,FALSE)),VLOOKUP(VALUE($I208),LICENCIES!$A:$I,6,FALSE),VLOOKUP(TEXT($I208,0),LICENCIES!$A:$I,6,FALSE))," ")</f>
        <v xml:space="preserve"> </v>
      </c>
      <c r="N208" s="11" t="str">
        <f>IF(AND($F208&lt;&gt;"OUI",I208&lt;&gt;""),IF(ISNA(VLOOKUP(TEXT($I208,0),LICENCIES!$A:$I,7,FALSE)),VLOOKUP(VALUE($I208),LICENCIES!$A:$I,7,FALSE),VLOOKUP(TEXT($I208,0),LICENCIES!$A:$I,7,FALSE))," ")</f>
        <v xml:space="preserve"> </v>
      </c>
      <c r="O208" s="11" t="str">
        <f>IF(AND($F208&lt;&gt;"OUI",I208&lt;&gt;""),IF(ISNA(VLOOKUP(TEXT($I208,0),LICENCIES!$A:$I,8,FALSE)),VLOOKUP(VALUE($I208),LICENCIES!$A:$I,8,FALSE),VLOOKUP(TEXT($I208,0),LICENCIES!$A:$I,8,FALSE))," ")</f>
        <v xml:space="preserve"> </v>
      </c>
      <c r="P208" s="11" t="str">
        <f>IF(AND($F208&lt;&gt;"OUI",I208&lt;&gt;""),IF(ISNA(VLOOKUP(TEXT($I208,0),LICENCIES!$A:$I,9,FALSE)),VLOOKUP(VALUE($I208),LICENCIES!$A:$I,9,FALSE),VLOOKUP(TEXT($I208,0),LICENCIES!$A:$I,9,FALSE))," ")</f>
        <v xml:space="preserve"> </v>
      </c>
      <c r="Q208" s="6">
        <f t="shared" si="19"/>
        <v>0</v>
      </c>
    </row>
    <row r="209" spans="1:17" ht="19.350000000000001" hidden="1" customHeight="1" x14ac:dyDescent="0.2">
      <c r="A209" s="171"/>
      <c r="B209" s="171">
        <f t="shared" si="17"/>
        <v>0</v>
      </c>
      <c r="C209" s="171">
        <f>COUNTIF($A$7:A209,A209)</f>
        <v>0</v>
      </c>
      <c r="D209" s="171">
        <f t="shared" si="20"/>
        <v>0</v>
      </c>
      <c r="E209" s="171"/>
      <c r="F209" s="171"/>
      <c r="G209" s="105" t="str">
        <f t="shared" si="18"/>
        <v/>
      </c>
      <c r="H209" s="11" t="e">
        <f>IF(F209&lt;&gt;"OUI",IF(ISNA(VLOOKUP(TEXT($I209,0),LICENCIES!$A:$I,2,FALSE)),VLOOKUP(VALUE($I209),LICENCIES!$A:$I,2,FALSE),VLOOKUP(TEXT($I209,0),LICENCIES!$A:$I,2,FALSE))," ")</f>
        <v>#N/A</v>
      </c>
      <c r="I209" s="240"/>
      <c r="J209" s="11" t="str">
        <f>IF(AND($F209&lt;&gt;"OUI",I209&lt;&gt;""),IF(ISNA(VLOOKUP(TEXT($I209,0),LICENCIES!$A:$I,3,FALSE)),VLOOKUP(VALUE($I209),LICENCIES!$A:$I,3,FALSE),VLOOKUP(TEXT($I209,0),LICENCIES!$A:$I,3,FALSE))," ")</f>
        <v xml:space="preserve"> </v>
      </c>
      <c r="K209" s="11" t="str">
        <f>IF(AND($F209&lt;&gt;"OUI",I209&lt;&gt;""),IF(ISNA(VLOOKUP(TEXT($I209,0),LICENCIES!$A:$I,4,FALSE)),VLOOKUP(VALUE($I209),LICENCIES!$A:$I,4,FALSE),VLOOKUP(TEXT($I209,0),LICENCIES!$A:$I,4,FALSE))," ")</f>
        <v xml:space="preserve"> </v>
      </c>
      <c r="L209" s="11" t="str">
        <f>IF(AND($F209&lt;&gt;"OUI",I209&lt;&gt;""),IF(ISNA(VLOOKUP(TEXT($I209,0),LICENCIES!$A:$I,5,FALSE)),VLOOKUP(VALUE($I209),LICENCIES!$A:$I,5,FALSE),VLOOKUP(TEXT($I209,0),LICENCIES!$A:$I,5,FALSE))," ")</f>
        <v xml:space="preserve"> </v>
      </c>
      <c r="M209" s="11" t="str">
        <f>IF(AND($F209&lt;&gt;"OUI",I209&lt;&gt;""),IF(ISNA(VLOOKUP(TEXT($I209,0),LICENCIES!$A:$I,6,FALSE)),VLOOKUP(VALUE($I209),LICENCIES!$A:$I,6,FALSE),VLOOKUP(TEXT($I209,0),LICENCIES!$A:$I,6,FALSE))," ")</f>
        <v xml:space="preserve"> </v>
      </c>
      <c r="N209" s="11" t="str">
        <f>IF(AND($F209&lt;&gt;"OUI",I209&lt;&gt;""),IF(ISNA(VLOOKUP(TEXT($I209,0),LICENCIES!$A:$I,7,FALSE)),VLOOKUP(VALUE($I209),LICENCIES!$A:$I,7,FALSE),VLOOKUP(TEXT($I209,0),LICENCIES!$A:$I,7,FALSE))," ")</f>
        <v xml:space="preserve"> </v>
      </c>
      <c r="O209" s="11" t="str">
        <f>IF(AND($F209&lt;&gt;"OUI",I209&lt;&gt;""),IF(ISNA(VLOOKUP(TEXT($I209,0),LICENCIES!$A:$I,8,FALSE)),VLOOKUP(VALUE($I209),LICENCIES!$A:$I,8,FALSE),VLOOKUP(TEXT($I209,0),LICENCIES!$A:$I,8,FALSE))," ")</f>
        <v xml:space="preserve"> </v>
      </c>
      <c r="P209" s="11" t="str">
        <f>IF(AND($F209&lt;&gt;"OUI",I209&lt;&gt;""),IF(ISNA(VLOOKUP(TEXT($I209,0),LICENCIES!$A:$I,9,FALSE)),VLOOKUP(VALUE($I209),LICENCIES!$A:$I,9,FALSE),VLOOKUP(TEXT($I209,0),LICENCIES!$A:$I,9,FALSE))," ")</f>
        <v xml:space="preserve"> </v>
      </c>
      <c r="Q209" s="6">
        <f t="shared" si="19"/>
        <v>0</v>
      </c>
    </row>
    <row r="210" spans="1:17" ht="19.350000000000001" hidden="1" customHeight="1" x14ac:dyDescent="0.2">
      <c r="A210" s="171"/>
      <c r="B210" s="171">
        <f t="shared" si="17"/>
        <v>0</v>
      </c>
      <c r="C210" s="171">
        <f>COUNTIF($A$7:A210,A210)</f>
        <v>0</v>
      </c>
      <c r="D210" s="171">
        <f t="shared" si="20"/>
        <v>0</v>
      </c>
      <c r="E210" s="171"/>
      <c r="F210" s="171"/>
      <c r="G210" s="105" t="str">
        <f t="shared" si="18"/>
        <v/>
      </c>
      <c r="H210" s="11" t="e">
        <f>IF(F210&lt;&gt;"OUI",IF(ISNA(VLOOKUP(TEXT($I210,0),LICENCIES!$A:$I,2,FALSE)),VLOOKUP(VALUE($I210),LICENCIES!$A:$I,2,FALSE),VLOOKUP(TEXT($I210,0),LICENCIES!$A:$I,2,FALSE))," ")</f>
        <v>#N/A</v>
      </c>
      <c r="I210" s="240"/>
      <c r="J210" s="11" t="str">
        <f>IF(AND($F210&lt;&gt;"OUI",I210&lt;&gt;""),IF(ISNA(VLOOKUP(TEXT($I210,0),LICENCIES!$A:$I,3,FALSE)),VLOOKUP(VALUE($I210),LICENCIES!$A:$I,3,FALSE),VLOOKUP(TEXT($I210,0),LICENCIES!$A:$I,3,FALSE))," ")</f>
        <v xml:space="preserve"> </v>
      </c>
      <c r="K210" s="11" t="str">
        <f>IF(AND($F210&lt;&gt;"OUI",I210&lt;&gt;""),IF(ISNA(VLOOKUP(TEXT($I210,0),LICENCIES!$A:$I,4,FALSE)),VLOOKUP(VALUE($I210),LICENCIES!$A:$I,4,FALSE),VLOOKUP(TEXT($I210,0),LICENCIES!$A:$I,4,FALSE))," ")</f>
        <v xml:space="preserve"> </v>
      </c>
      <c r="L210" s="11" t="str">
        <f>IF(AND($F210&lt;&gt;"OUI",I210&lt;&gt;""),IF(ISNA(VLOOKUP(TEXT($I210,0),LICENCIES!$A:$I,5,FALSE)),VLOOKUP(VALUE($I210),LICENCIES!$A:$I,5,FALSE),VLOOKUP(TEXT($I210,0),LICENCIES!$A:$I,5,FALSE))," ")</f>
        <v xml:space="preserve"> </v>
      </c>
      <c r="M210" s="11" t="str">
        <f>IF(AND($F210&lt;&gt;"OUI",I210&lt;&gt;""),IF(ISNA(VLOOKUP(TEXT($I210,0),LICENCIES!$A:$I,6,FALSE)),VLOOKUP(VALUE($I210),LICENCIES!$A:$I,6,FALSE),VLOOKUP(TEXT($I210,0),LICENCIES!$A:$I,6,FALSE))," ")</f>
        <v xml:space="preserve"> </v>
      </c>
      <c r="N210" s="11" t="str">
        <f>IF(AND($F210&lt;&gt;"OUI",I210&lt;&gt;""),IF(ISNA(VLOOKUP(TEXT($I210,0),LICENCIES!$A:$I,7,FALSE)),VLOOKUP(VALUE($I210),LICENCIES!$A:$I,7,FALSE),VLOOKUP(TEXT($I210,0),LICENCIES!$A:$I,7,FALSE))," ")</f>
        <v xml:space="preserve"> </v>
      </c>
      <c r="O210" s="11" t="str">
        <f>IF(AND($F210&lt;&gt;"OUI",I210&lt;&gt;""),IF(ISNA(VLOOKUP(TEXT($I210,0),LICENCIES!$A:$I,8,FALSE)),VLOOKUP(VALUE($I210),LICENCIES!$A:$I,8,FALSE),VLOOKUP(TEXT($I210,0),LICENCIES!$A:$I,8,FALSE))," ")</f>
        <v xml:space="preserve"> </v>
      </c>
      <c r="P210" s="11" t="str">
        <f>IF(AND($F210&lt;&gt;"OUI",I210&lt;&gt;""),IF(ISNA(VLOOKUP(TEXT($I210,0),LICENCIES!$A:$I,9,FALSE)),VLOOKUP(VALUE($I210),LICENCIES!$A:$I,9,FALSE),VLOOKUP(TEXT($I210,0),LICENCIES!$A:$I,9,FALSE))," ")</f>
        <v xml:space="preserve"> </v>
      </c>
      <c r="Q210" s="6">
        <f t="shared" si="19"/>
        <v>0</v>
      </c>
    </row>
    <row r="211" spans="1:17" ht="19.350000000000001" hidden="1" customHeight="1" x14ac:dyDescent="0.2">
      <c r="A211" s="171"/>
      <c r="B211" s="171">
        <f t="shared" si="17"/>
        <v>0</v>
      </c>
      <c r="C211" s="171">
        <f>COUNTIF($A$7:A211,A211)</f>
        <v>0</v>
      </c>
      <c r="D211" s="171">
        <f t="shared" si="20"/>
        <v>0</v>
      </c>
      <c r="E211" s="171"/>
      <c r="F211" s="171"/>
      <c r="G211" s="105" t="str">
        <f t="shared" si="18"/>
        <v/>
      </c>
      <c r="H211" s="11" t="e">
        <f>IF(F211&lt;&gt;"OUI",IF(ISNA(VLOOKUP(TEXT($I211,0),LICENCIES!$A:$I,2,FALSE)),VLOOKUP(VALUE($I211),LICENCIES!$A:$I,2,FALSE),VLOOKUP(TEXT($I211,0),LICENCIES!$A:$I,2,FALSE))," ")</f>
        <v>#N/A</v>
      </c>
      <c r="I211" s="240"/>
      <c r="J211" s="11" t="str">
        <f>IF(AND($F211&lt;&gt;"OUI",I211&lt;&gt;""),IF(ISNA(VLOOKUP(TEXT($I211,0),LICENCIES!$A:$I,3,FALSE)),VLOOKUP(VALUE($I211),LICENCIES!$A:$I,3,FALSE),VLOOKUP(TEXT($I211,0),LICENCIES!$A:$I,3,FALSE))," ")</f>
        <v xml:space="preserve"> </v>
      </c>
      <c r="K211" s="11" t="str">
        <f>IF(AND($F211&lt;&gt;"OUI",I211&lt;&gt;""),IF(ISNA(VLOOKUP(TEXT($I211,0),LICENCIES!$A:$I,4,FALSE)),VLOOKUP(VALUE($I211),LICENCIES!$A:$I,4,FALSE),VLOOKUP(TEXT($I211,0),LICENCIES!$A:$I,4,FALSE))," ")</f>
        <v xml:space="preserve"> </v>
      </c>
      <c r="L211" s="11" t="str">
        <f>IF(AND($F211&lt;&gt;"OUI",I211&lt;&gt;""),IF(ISNA(VLOOKUP(TEXT($I211,0),LICENCIES!$A:$I,5,FALSE)),VLOOKUP(VALUE($I211),LICENCIES!$A:$I,5,FALSE),VLOOKUP(TEXT($I211,0),LICENCIES!$A:$I,5,FALSE))," ")</f>
        <v xml:space="preserve"> </v>
      </c>
      <c r="M211" s="11" t="str">
        <f>IF(AND($F211&lt;&gt;"OUI",I211&lt;&gt;""),IF(ISNA(VLOOKUP(TEXT($I211,0),LICENCIES!$A:$I,6,FALSE)),VLOOKUP(VALUE($I211),LICENCIES!$A:$I,6,FALSE),VLOOKUP(TEXT($I211,0),LICENCIES!$A:$I,6,FALSE))," ")</f>
        <v xml:space="preserve"> </v>
      </c>
      <c r="N211" s="11" t="str">
        <f>IF(AND($F211&lt;&gt;"OUI",I211&lt;&gt;""),IF(ISNA(VLOOKUP(TEXT($I211,0),LICENCIES!$A:$I,7,FALSE)),VLOOKUP(VALUE($I211),LICENCIES!$A:$I,7,FALSE),VLOOKUP(TEXT($I211,0),LICENCIES!$A:$I,7,FALSE))," ")</f>
        <v xml:space="preserve"> </v>
      </c>
      <c r="O211" s="11" t="str">
        <f>IF(AND($F211&lt;&gt;"OUI",I211&lt;&gt;""),IF(ISNA(VLOOKUP(TEXT($I211,0),LICENCIES!$A:$I,8,FALSE)),VLOOKUP(VALUE($I211),LICENCIES!$A:$I,8,FALSE),VLOOKUP(TEXT($I211,0),LICENCIES!$A:$I,8,FALSE))," ")</f>
        <v xml:space="preserve"> </v>
      </c>
      <c r="P211" s="11" t="str">
        <f>IF(AND($F211&lt;&gt;"OUI",I211&lt;&gt;""),IF(ISNA(VLOOKUP(TEXT($I211,0),LICENCIES!$A:$I,9,FALSE)),VLOOKUP(VALUE($I211),LICENCIES!$A:$I,9,FALSE),VLOOKUP(TEXT($I211,0),LICENCIES!$A:$I,9,FALSE))," ")</f>
        <v xml:space="preserve"> </v>
      </c>
      <c r="Q211" s="6">
        <f t="shared" si="19"/>
        <v>0</v>
      </c>
    </row>
    <row r="212" spans="1:17" ht="19.350000000000001" hidden="1" customHeight="1" x14ac:dyDescent="0.2">
      <c r="A212" s="171"/>
      <c r="B212" s="171">
        <f t="shared" si="17"/>
        <v>0</v>
      </c>
      <c r="C212" s="171">
        <f>COUNTIF($A$7:A212,A212)</f>
        <v>0</v>
      </c>
      <c r="D212" s="171">
        <f t="shared" si="20"/>
        <v>0</v>
      </c>
      <c r="E212" s="171"/>
      <c r="F212" s="171"/>
      <c r="G212" s="105" t="str">
        <f t="shared" si="18"/>
        <v/>
      </c>
      <c r="H212" s="11" t="e">
        <f>IF(F212&lt;&gt;"OUI",IF(ISNA(VLOOKUP(TEXT($I212,0),LICENCIES!$A:$I,2,FALSE)),VLOOKUP(VALUE($I212),LICENCIES!$A:$I,2,FALSE),VLOOKUP(TEXT($I212,0),LICENCIES!$A:$I,2,FALSE))," ")</f>
        <v>#N/A</v>
      </c>
      <c r="I212" s="240"/>
      <c r="J212" s="11" t="str">
        <f>IF(AND($F212&lt;&gt;"OUI",I212&lt;&gt;""),IF(ISNA(VLOOKUP(TEXT($I212,0),LICENCIES!$A:$I,3,FALSE)),VLOOKUP(VALUE($I212),LICENCIES!$A:$I,3,FALSE),VLOOKUP(TEXT($I212,0),LICENCIES!$A:$I,3,FALSE))," ")</f>
        <v xml:space="preserve"> </v>
      </c>
      <c r="K212" s="11" t="str">
        <f>IF(AND($F212&lt;&gt;"OUI",I212&lt;&gt;""),IF(ISNA(VLOOKUP(TEXT($I212,0),LICENCIES!$A:$I,4,FALSE)),VLOOKUP(VALUE($I212),LICENCIES!$A:$I,4,FALSE),VLOOKUP(TEXT($I212,0),LICENCIES!$A:$I,4,FALSE))," ")</f>
        <v xml:space="preserve"> </v>
      </c>
      <c r="L212" s="11" t="str">
        <f>IF(AND($F212&lt;&gt;"OUI",I212&lt;&gt;""),IF(ISNA(VLOOKUP(TEXT($I212,0),LICENCIES!$A:$I,5,FALSE)),VLOOKUP(VALUE($I212),LICENCIES!$A:$I,5,FALSE),VLOOKUP(TEXT($I212,0),LICENCIES!$A:$I,5,FALSE))," ")</f>
        <v xml:space="preserve"> </v>
      </c>
      <c r="M212" s="11" t="str">
        <f>IF(AND($F212&lt;&gt;"OUI",I212&lt;&gt;""),IF(ISNA(VLOOKUP(TEXT($I212,0),LICENCIES!$A:$I,6,FALSE)),VLOOKUP(VALUE($I212),LICENCIES!$A:$I,6,FALSE),VLOOKUP(TEXT($I212,0),LICENCIES!$A:$I,6,FALSE))," ")</f>
        <v xml:space="preserve"> </v>
      </c>
      <c r="N212" s="11" t="str">
        <f>IF(AND($F212&lt;&gt;"OUI",I212&lt;&gt;""),IF(ISNA(VLOOKUP(TEXT($I212,0),LICENCIES!$A:$I,7,FALSE)),VLOOKUP(VALUE($I212),LICENCIES!$A:$I,7,FALSE),VLOOKUP(TEXT($I212,0),LICENCIES!$A:$I,7,FALSE))," ")</f>
        <v xml:space="preserve"> </v>
      </c>
      <c r="O212" s="11" t="str">
        <f>IF(AND($F212&lt;&gt;"OUI",I212&lt;&gt;""),IF(ISNA(VLOOKUP(TEXT($I212,0),LICENCIES!$A:$I,8,FALSE)),VLOOKUP(VALUE($I212),LICENCIES!$A:$I,8,FALSE),VLOOKUP(TEXT($I212,0),LICENCIES!$A:$I,8,FALSE))," ")</f>
        <v xml:space="preserve"> </v>
      </c>
      <c r="P212" s="11" t="str">
        <f>IF(AND($F212&lt;&gt;"OUI",I212&lt;&gt;""),IF(ISNA(VLOOKUP(TEXT($I212,0),LICENCIES!$A:$I,9,FALSE)),VLOOKUP(VALUE($I212),LICENCIES!$A:$I,9,FALSE),VLOOKUP(TEXT($I212,0),LICENCIES!$A:$I,9,FALSE))," ")</f>
        <v xml:space="preserve"> </v>
      </c>
      <c r="Q212" s="6">
        <f t="shared" si="19"/>
        <v>0</v>
      </c>
    </row>
    <row r="213" spans="1:17" ht="19.350000000000001" hidden="1" customHeight="1" x14ac:dyDescent="0.2">
      <c r="A213" s="171"/>
      <c r="B213" s="171">
        <f t="shared" si="17"/>
        <v>0</v>
      </c>
      <c r="C213" s="171">
        <f>COUNTIF($A$7:A213,A213)</f>
        <v>0</v>
      </c>
      <c r="D213" s="171">
        <f t="shared" si="20"/>
        <v>0</v>
      </c>
      <c r="E213" s="171"/>
      <c r="F213" s="171"/>
      <c r="G213" s="105" t="str">
        <f t="shared" si="18"/>
        <v/>
      </c>
      <c r="H213" s="11" t="e">
        <f>IF(F213&lt;&gt;"OUI",IF(ISNA(VLOOKUP(TEXT($I213,0),LICENCIES!$A:$I,2,FALSE)),VLOOKUP(VALUE($I213),LICENCIES!$A:$I,2,FALSE),VLOOKUP(TEXT($I213,0),LICENCIES!$A:$I,2,FALSE))," ")</f>
        <v>#N/A</v>
      </c>
      <c r="I213" s="240"/>
      <c r="J213" s="11" t="str">
        <f>IF(AND($F213&lt;&gt;"OUI",I213&lt;&gt;""),IF(ISNA(VLOOKUP(TEXT($I213,0),LICENCIES!$A:$I,3,FALSE)),VLOOKUP(VALUE($I213),LICENCIES!$A:$I,3,FALSE),VLOOKUP(TEXT($I213,0),LICENCIES!$A:$I,3,FALSE))," ")</f>
        <v xml:space="preserve"> </v>
      </c>
      <c r="K213" s="11" t="str">
        <f>IF(AND($F213&lt;&gt;"OUI",I213&lt;&gt;""),IF(ISNA(VLOOKUP(TEXT($I213,0),LICENCIES!$A:$I,4,FALSE)),VLOOKUP(VALUE($I213),LICENCIES!$A:$I,4,FALSE),VLOOKUP(TEXT($I213,0),LICENCIES!$A:$I,4,FALSE))," ")</f>
        <v xml:space="preserve"> </v>
      </c>
      <c r="L213" s="11" t="str">
        <f>IF(AND($F213&lt;&gt;"OUI",I213&lt;&gt;""),IF(ISNA(VLOOKUP(TEXT($I213,0),LICENCIES!$A:$I,5,FALSE)),VLOOKUP(VALUE($I213),LICENCIES!$A:$I,5,FALSE),VLOOKUP(TEXT($I213,0),LICENCIES!$A:$I,5,FALSE))," ")</f>
        <v xml:space="preserve"> </v>
      </c>
      <c r="M213" s="11" t="str">
        <f>IF(AND($F213&lt;&gt;"OUI",I213&lt;&gt;""),IF(ISNA(VLOOKUP(TEXT($I213,0),LICENCIES!$A:$I,6,FALSE)),VLOOKUP(VALUE($I213),LICENCIES!$A:$I,6,FALSE),VLOOKUP(TEXT($I213,0),LICENCIES!$A:$I,6,FALSE))," ")</f>
        <v xml:space="preserve"> </v>
      </c>
      <c r="N213" s="11" t="str">
        <f>IF(AND($F213&lt;&gt;"OUI",I213&lt;&gt;""),IF(ISNA(VLOOKUP(TEXT($I213,0),LICENCIES!$A:$I,7,FALSE)),VLOOKUP(VALUE($I213),LICENCIES!$A:$I,7,FALSE),VLOOKUP(TEXT($I213,0),LICENCIES!$A:$I,7,FALSE))," ")</f>
        <v xml:space="preserve"> </v>
      </c>
      <c r="O213" s="11" t="str">
        <f>IF(AND($F213&lt;&gt;"OUI",I213&lt;&gt;""),IF(ISNA(VLOOKUP(TEXT($I213,0),LICENCIES!$A:$I,8,FALSE)),VLOOKUP(VALUE($I213),LICENCIES!$A:$I,8,FALSE),VLOOKUP(TEXT($I213,0),LICENCIES!$A:$I,8,FALSE))," ")</f>
        <v xml:space="preserve"> </v>
      </c>
      <c r="P213" s="11" t="str">
        <f>IF(AND($F213&lt;&gt;"OUI",I213&lt;&gt;""),IF(ISNA(VLOOKUP(TEXT($I213,0),LICENCIES!$A:$I,9,FALSE)),VLOOKUP(VALUE($I213),LICENCIES!$A:$I,9,FALSE),VLOOKUP(TEXT($I213,0),LICENCIES!$A:$I,9,FALSE))," ")</f>
        <v xml:space="preserve"> </v>
      </c>
      <c r="Q213" s="6">
        <f t="shared" si="19"/>
        <v>0</v>
      </c>
    </row>
    <row r="214" spans="1:17" ht="19.350000000000001" hidden="1" customHeight="1" x14ac:dyDescent="0.2">
      <c r="A214" s="171"/>
      <c r="B214" s="171">
        <f t="shared" si="17"/>
        <v>0</v>
      </c>
      <c r="C214" s="171">
        <f>COUNTIF($A$7:A214,A214)</f>
        <v>0</v>
      </c>
      <c r="D214" s="171">
        <f t="shared" si="20"/>
        <v>0</v>
      </c>
      <c r="E214" s="171"/>
      <c r="F214" s="171"/>
      <c r="G214" s="105" t="str">
        <f t="shared" si="18"/>
        <v/>
      </c>
      <c r="H214" s="11" t="e">
        <f>IF(F214&lt;&gt;"OUI",IF(ISNA(VLOOKUP(TEXT($I214,0),LICENCIES!$A:$I,2,FALSE)),VLOOKUP(VALUE($I214),LICENCIES!$A:$I,2,FALSE),VLOOKUP(TEXT($I214,0),LICENCIES!$A:$I,2,FALSE))," ")</f>
        <v>#N/A</v>
      </c>
      <c r="I214" s="240"/>
      <c r="J214" s="11" t="str">
        <f>IF(AND($F214&lt;&gt;"OUI",I214&lt;&gt;""),IF(ISNA(VLOOKUP(TEXT($I214,0),LICENCIES!$A:$I,3,FALSE)),VLOOKUP(VALUE($I214),LICENCIES!$A:$I,3,FALSE),VLOOKUP(TEXT($I214,0),LICENCIES!$A:$I,3,FALSE))," ")</f>
        <v xml:space="preserve"> </v>
      </c>
      <c r="K214" s="11" t="str">
        <f>IF(AND($F214&lt;&gt;"OUI",I214&lt;&gt;""),IF(ISNA(VLOOKUP(TEXT($I214,0),LICENCIES!$A:$I,4,FALSE)),VLOOKUP(VALUE($I214),LICENCIES!$A:$I,4,FALSE),VLOOKUP(TEXT($I214,0),LICENCIES!$A:$I,4,FALSE))," ")</f>
        <v xml:space="preserve"> </v>
      </c>
      <c r="L214" s="11" t="str">
        <f>IF(AND($F214&lt;&gt;"OUI",I214&lt;&gt;""),IF(ISNA(VLOOKUP(TEXT($I214,0),LICENCIES!$A:$I,5,FALSE)),VLOOKUP(VALUE($I214),LICENCIES!$A:$I,5,FALSE),VLOOKUP(TEXT($I214,0),LICENCIES!$A:$I,5,FALSE))," ")</f>
        <v xml:space="preserve"> </v>
      </c>
      <c r="M214" s="11" t="str">
        <f>IF(AND($F214&lt;&gt;"OUI",I214&lt;&gt;""),IF(ISNA(VLOOKUP(TEXT($I214,0),LICENCIES!$A:$I,6,FALSE)),VLOOKUP(VALUE($I214),LICENCIES!$A:$I,6,FALSE),VLOOKUP(TEXT($I214,0),LICENCIES!$A:$I,6,FALSE))," ")</f>
        <v xml:space="preserve"> </v>
      </c>
      <c r="N214" s="11" t="str">
        <f>IF(AND($F214&lt;&gt;"OUI",I214&lt;&gt;""),IF(ISNA(VLOOKUP(TEXT($I214,0),LICENCIES!$A:$I,7,FALSE)),VLOOKUP(VALUE($I214),LICENCIES!$A:$I,7,FALSE),VLOOKUP(TEXT($I214,0),LICENCIES!$A:$I,7,FALSE))," ")</f>
        <v xml:space="preserve"> </v>
      </c>
      <c r="O214" s="11" t="str">
        <f>IF(AND($F214&lt;&gt;"OUI",I214&lt;&gt;""),IF(ISNA(VLOOKUP(TEXT($I214,0),LICENCIES!$A:$I,8,FALSE)),VLOOKUP(VALUE($I214),LICENCIES!$A:$I,8,FALSE),VLOOKUP(TEXT($I214,0),LICENCIES!$A:$I,8,FALSE))," ")</f>
        <v xml:space="preserve"> </v>
      </c>
      <c r="P214" s="11" t="str">
        <f>IF(AND($F214&lt;&gt;"OUI",I214&lt;&gt;""),IF(ISNA(VLOOKUP(TEXT($I214,0),LICENCIES!$A:$I,9,FALSE)),VLOOKUP(VALUE($I214),LICENCIES!$A:$I,9,FALSE),VLOOKUP(TEXT($I214,0),LICENCIES!$A:$I,9,FALSE))," ")</f>
        <v xml:space="preserve"> </v>
      </c>
      <c r="Q214" s="6">
        <f t="shared" si="19"/>
        <v>0</v>
      </c>
    </row>
    <row r="215" spans="1:17" ht="19.350000000000001" hidden="1" customHeight="1" x14ac:dyDescent="0.2">
      <c r="A215" s="171"/>
      <c r="B215" s="171">
        <f t="shared" si="17"/>
        <v>0</v>
      </c>
      <c r="C215" s="171">
        <f>COUNTIF($A$7:A215,A215)</f>
        <v>0</v>
      </c>
      <c r="D215" s="171">
        <f t="shared" si="20"/>
        <v>0</v>
      </c>
      <c r="E215" s="171"/>
      <c r="F215" s="171"/>
      <c r="G215" s="105" t="str">
        <f t="shared" si="18"/>
        <v/>
      </c>
      <c r="H215" s="11" t="e">
        <f>IF(F215&lt;&gt;"OUI",IF(ISNA(VLOOKUP(TEXT($I215,0),LICENCIES!$A:$I,2,FALSE)),VLOOKUP(VALUE($I215),LICENCIES!$A:$I,2,FALSE),VLOOKUP(TEXT($I215,0),LICENCIES!$A:$I,2,FALSE))," ")</f>
        <v>#N/A</v>
      </c>
      <c r="I215" s="240"/>
      <c r="J215" s="11" t="str">
        <f>IF(AND($F215&lt;&gt;"OUI",I215&lt;&gt;""),IF(ISNA(VLOOKUP(TEXT($I215,0),LICENCIES!$A:$I,3,FALSE)),VLOOKUP(VALUE($I215),LICENCIES!$A:$I,3,FALSE),VLOOKUP(TEXT($I215,0),LICENCIES!$A:$I,3,FALSE))," ")</f>
        <v xml:space="preserve"> </v>
      </c>
      <c r="K215" s="11" t="str">
        <f>IF(AND($F215&lt;&gt;"OUI",I215&lt;&gt;""),IF(ISNA(VLOOKUP(TEXT($I215,0),LICENCIES!$A:$I,4,FALSE)),VLOOKUP(VALUE($I215),LICENCIES!$A:$I,4,FALSE),VLOOKUP(TEXT($I215,0),LICENCIES!$A:$I,4,FALSE))," ")</f>
        <v xml:space="preserve"> </v>
      </c>
      <c r="L215" s="11" t="str">
        <f>IF(AND($F215&lt;&gt;"OUI",I215&lt;&gt;""),IF(ISNA(VLOOKUP(TEXT($I215,0),LICENCIES!$A:$I,5,FALSE)),VLOOKUP(VALUE($I215),LICENCIES!$A:$I,5,FALSE),VLOOKUP(TEXT($I215,0),LICENCIES!$A:$I,5,FALSE))," ")</f>
        <v xml:space="preserve"> </v>
      </c>
      <c r="M215" s="11" t="str">
        <f>IF(AND($F215&lt;&gt;"OUI",I215&lt;&gt;""),IF(ISNA(VLOOKUP(TEXT($I215,0),LICENCIES!$A:$I,6,FALSE)),VLOOKUP(VALUE($I215),LICENCIES!$A:$I,6,FALSE),VLOOKUP(TEXT($I215,0),LICENCIES!$A:$I,6,FALSE))," ")</f>
        <v xml:space="preserve"> </v>
      </c>
      <c r="N215" s="11" t="str">
        <f>IF(AND($F215&lt;&gt;"OUI",I215&lt;&gt;""),IF(ISNA(VLOOKUP(TEXT($I215,0),LICENCIES!$A:$I,7,FALSE)),VLOOKUP(VALUE($I215),LICENCIES!$A:$I,7,FALSE),VLOOKUP(TEXT($I215,0),LICENCIES!$A:$I,7,FALSE))," ")</f>
        <v xml:space="preserve"> </v>
      </c>
      <c r="O215" s="11" t="str">
        <f>IF(AND($F215&lt;&gt;"OUI",I215&lt;&gt;""),IF(ISNA(VLOOKUP(TEXT($I215,0),LICENCIES!$A:$I,8,FALSE)),VLOOKUP(VALUE($I215),LICENCIES!$A:$I,8,FALSE),VLOOKUP(TEXT($I215,0),LICENCIES!$A:$I,8,FALSE))," ")</f>
        <v xml:space="preserve"> </v>
      </c>
      <c r="P215" s="11" t="str">
        <f>IF(AND($F215&lt;&gt;"OUI",I215&lt;&gt;""),IF(ISNA(VLOOKUP(TEXT($I215,0),LICENCIES!$A:$I,9,FALSE)),VLOOKUP(VALUE($I215),LICENCIES!$A:$I,9,FALSE),VLOOKUP(TEXT($I215,0),LICENCIES!$A:$I,9,FALSE))," ")</f>
        <v xml:space="preserve"> </v>
      </c>
      <c r="Q215" s="6">
        <f t="shared" si="19"/>
        <v>0</v>
      </c>
    </row>
    <row r="216" spans="1:17" ht="19.350000000000001" hidden="1" customHeight="1" x14ac:dyDescent="0.2">
      <c r="A216" s="171"/>
      <c r="B216" s="171">
        <f t="shared" si="17"/>
        <v>0</v>
      </c>
      <c r="C216" s="171">
        <f>COUNTIF($A$7:A216,A216)</f>
        <v>0</v>
      </c>
      <c r="D216" s="171">
        <f t="shared" si="20"/>
        <v>0</v>
      </c>
      <c r="E216" s="171"/>
      <c r="F216" s="171"/>
      <c r="G216" s="105" t="str">
        <f t="shared" si="18"/>
        <v/>
      </c>
      <c r="H216" s="11" t="e">
        <f>IF(F216&lt;&gt;"OUI",IF(ISNA(VLOOKUP(TEXT($I216,0),LICENCIES!$A:$I,2,FALSE)),VLOOKUP(VALUE($I216),LICENCIES!$A:$I,2,FALSE),VLOOKUP(TEXT($I216,0),LICENCIES!$A:$I,2,FALSE))," ")</f>
        <v>#N/A</v>
      </c>
      <c r="I216" s="240"/>
      <c r="J216" s="11" t="str">
        <f>IF(AND($F216&lt;&gt;"OUI",I216&lt;&gt;""),IF(ISNA(VLOOKUP(TEXT($I216,0),LICENCIES!$A:$I,3,FALSE)),VLOOKUP(VALUE($I216),LICENCIES!$A:$I,3,FALSE),VLOOKUP(TEXT($I216,0),LICENCIES!$A:$I,3,FALSE))," ")</f>
        <v xml:space="preserve"> </v>
      </c>
      <c r="K216" s="11" t="str">
        <f>IF(AND($F216&lt;&gt;"OUI",I216&lt;&gt;""),IF(ISNA(VLOOKUP(TEXT($I216,0),LICENCIES!$A:$I,4,FALSE)),VLOOKUP(VALUE($I216),LICENCIES!$A:$I,4,FALSE),VLOOKUP(TEXT($I216,0),LICENCIES!$A:$I,4,FALSE))," ")</f>
        <v xml:space="preserve"> </v>
      </c>
      <c r="L216" s="11" t="str">
        <f>IF(AND($F216&lt;&gt;"OUI",I216&lt;&gt;""),IF(ISNA(VLOOKUP(TEXT($I216,0),LICENCIES!$A:$I,5,FALSE)),VLOOKUP(VALUE($I216),LICENCIES!$A:$I,5,FALSE),VLOOKUP(TEXT($I216,0),LICENCIES!$A:$I,5,FALSE))," ")</f>
        <v xml:space="preserve"> </v>
      </c>
      <c r="M216" s="11" t="str">
        <f>IF(AND($F216&lt;&gt;"OUI",I216&lt;&gt;""),IF(ISNA(VLOOKUP(TEXT($I216,0),LICENCIES!$A:$I,6,FALSE)),VLOOKUP(VALUE($I216),LICENCIES!$A:$I,6,FALSE),VLOOKUP(TEXT($I216,0),LICENCIES!$A:$I,6,FALSE))," ")</f>
        <v xml:space="preserve"> </v>
      </c>
      <c r="N216" s="11" t="str">
        <f>IF(AND($F216&lt;&gt;"OUI",I216&lt;&gt;""),IF(ISNA(VLOOKUP(TEXT($I216,0),LICENCIES!$A:$I,7,FALSE)),VLOOKUP(VALUE($I216),LICENCIES!$A:$I,7,FALSE),VLOOKUP(TEXT($I216,0),LICENCIES!$A:$I,7,FALSE))," ")</f>
        <v xml:space="preserve"> </v>
      </c>
      <c r="O216" s="11" t="str">
        <f>IF(AND($F216&lt;&gt;"OUI",I216&lt;&gt;""),IF(ISNA(VLOOKUP(TEXT($I216,0),LICENCIES!$A:$I,8,FALSE)),VLOOKUP(VALUE($I216),LICENCIES!$A:$I,8,FALSE),VLOOKUP(TEXT($I216,0),LICENCIES!$A:$I,8,FALSE))," ")</f>
        <v xml:space="preserve"> </v>
      </c>
      <c r="P216" s="11" t="str">
        <f>IF(AND($F216&lt;&gt;"OUI",I216&lt;&gt;""),IF(ISNA(VLOOKUP(TEXT($I216,0),LICENCIES!$A:$I,9,FALSE)),VLOOKUP(VALUE($I216),LICENCIES!$A:$I,9,FALSE),VLOOKUP(TEXT($I216,0),LICENCIES!$A:$I,9,FALSE))," ")</f>
        <v xml:space="preserve"> </v>
      </c>
      <c r="Q216" s="6">
        <f t="shared" si="19"/>
        <v>0</v>
      </c>
    </row>
    <row r="217" spans="1:17" ht="19.350000000000001" hidden="1" customHeight="1" x14ac:dyDescent="0.2">
      <c r="A217" s="171"/>
      <c r="B217" s="171">
        <f t="shared" si="17"/>
        <v>0</v>
      </c>
      <c r="C217" s="171">
        <f>COUNTIF($A$7:A217,A217)</f>
        <v>0</v>
      </c>
      <c r="D217" s="171">
        <f t="shared" si="20"/>
        <v>0</v>
      </c>
      <c r="E217" s="171"/>
      <c r="F217" s="171"/>
      <c r="G217" s="105" t="str">
        <f t="shared" si="18"/>
        <v/>
      </c>
      <c r="H217" s="11" t="e">
        <f>IF(F217&lt;&gt;"OUI",IF(ISNA(VLOOKUP(TEXT($I217,0),LICENCIES!$A:$I,2,FALSE)),VLOOKUP(VALUE($I217),LICENCIES!$A:$I,2,FALSE),VLOOKUP(TEXT($I217,0),LICENCIES!$A:$I,2,FALSE))," ")</f>
        <v>#N/A</v>
      </c>
      <c r="I217" s="240"/>
      <c r="J217" s="11" t="str">
        <f>IF(AND($F217&lt;&gt;"OUI",I217&lt;&gt;""),IF(ISNA(VLOOKUP(TEXT($I217,0),LICENCIES!$A:$I,3,FALSE)),VLOOKUP(VALUE($I217),LICENCIES!$A:$I,3,FALSE),VLOOKUP(TEXT($I217,0),LICENCIES!$A:$I,3,FALSE))," ")</f>
        <v xml:space="preserve"> </v>
      </c>
      <c r="K217" s="11" t="str">
        <f>IF(AND($F217&lt;&gt;"OUI",I217&lt;&gt;""),IF(ISNA(VLOOKUP(TEXT($I217,0),LICENCIES!$A:$I,4,FALSE)),VLOOKUP(VALUE($I217),LICENCIES!$A:$I,4,FALSE),VLOOKUP(TEXT($I217,0),LICENCIES!$A:$I,4,FALSE))," ")</f>
        <v xml:space="preserve"> </v>
      </c>
      <c r="L217" s="11" t="str">
        <f>IF(AND($F217&lt;&gt;"OUI",I217&lt;&gt;""),IF(ISNA(VLOOKUP(TEXT($I217,0),LICENCIES!$A:$I,5,FALSE)),VLOOKUP(VALUE($I217),LICENCIES!$A:$I,5,FALSE),VLOOKUP(TEXT($I217,0),LICENCIES!$A:$I,5,FALSE))," ")</f>
        <v xml:space="preserve"> </v>
      </c>
      <c r="M217" s="11" t="str">
        <f>IF(AND($F217&lt;&gt;"OUI",I217&lt;&gt;""),IF(ISNA(VLOOKUP(TEXT($I217,0),LICENCIES!$A:$I,6,FALSE)),VLOOKUP(VALUE($I217),LICENCIES!$A:$I,6,FALSE),VLOOKUP(TEXT($I217,0),LICENCIES!$A:$I,6,FALSE))," ")</f>
        <v xml:space="preserve"> </v>
      </c>
      <c r="N217" s="11" t="str">
        <f>IF(AND($F217&lt;&gt;"OUI",I217&lt;&gt;""),IF(ISNA(VLOOKUP(TEXT($I217,0),LICENCIES!$A:$I,7,FALSE)),VLOOKUP(VALUE($I217),LICENCIES!$A:$I,7,FALSE),VLOOKUP(TEXT($I217,0),LICENCIES!$A:$I,7,FALSE))," ")</f>
        <v xml:space="preserve"> </v>
      </c>
      <c r="O217" s="11" t="str">
        <f>IF(AND($F217&lt;&gt;"OUI",I217&lt;&gt;""),IF(ISNA(VLOOKUP(TEXT($I217,0),LICENCIES!$A:$I,8,FALSE)),VLOOKUP(VALUE($I217),LICENCIES!$A:$I,8,FALSE),VLOOKUP(TEXT($I217,0),LICENCIES!$A:$I,8,FALSE))," ")</f>
        <v xml:space="preserve"> </v>
      </c>
      <c r="P217" s="11" t="str">
        <f>IF(AND($F217&lt;&gt;"OUI",I217&lt;&gt;""),IF(ISNA(VLOOKUP(TEXT($I217,0),LICENCIES!$A:$I,9,FALSE)),VLOOKUP(VALUE($I217),LICENCIES!$A:$I,9,FALSE),VLOOKUP(TEXT($I217,0),LICENCIES!$A:$I,9,FALSE))," ")</f>
        <v xml:space="preserve"> </v>
      </c>
      <c r="Q217" s="6">
        <f t="shared" si="19"/>
        <v>0</v>
      </c>
    </row>
    <row r="218" spans="1:17" ht="19.350000000000001" hidden="1" customHeight="1" x14ac:dyDescent="0.2">
      <c r="A218" s="171"/>
      <c r="B218" s="171">
        <f t="shared" si="17"/>
        <v>0</v>
      </c>
      <c r="C218" s="171">
        <f>COUNTIF($A$7:A218,A218)</f>
        <v>0</v>
      </c>
      <c r="D218" s="171">
        <f t="shared" si="20"/>
        <v>0</v>
      </c>
      <c r="E218" s="171"/>
      <c r="F218" s="171"/>
      <c r="G218" s="105" t="str">
        <f t="shared" si="18"/>
        <v/>
      </c>
      <c r="H218" s="11" t="e">
        <f>IF(F218&lt;&gt;"OUI",IF(ISNA(VLOOKUP(TEXT($I218,0),LICENCIES!$A:$I,2,FALSE)),VLOOKUP(VALUE($I218),LICENCIES!$A:$I,2,FALSE),VLOOKUP(TEXT($I218,0),LICENCIES!$A:$I,2,FALSE))," ")</f>
        <v>#N/A</v>
      </c>
      <c r="I218" s="240"/>
      <c r="J218" s="11" t="str">
        <f>IF(AND($F218&lt;&gt;"OUI",I218&lt;&gt;""),IF(ISNA(VLOOKUP(TEXT($I218,0),LICENCIES!$A:$I,3,FALSE)),VLOOKUP(VALUE($I218),LICENCIES!$A:$I,3,FALSE),VLOOKUP(TEXT($I218,0),LICENCIES!$A:$I,3,FALSE))," ")</f>
        <v xml:space="preserve"> </v>
      </c>
      <c r="K218" s="11" t="str">
        <f>IF(AND($F218&lt;&gt;"OUI",I218&lt;&gt;""),IF(ISNA(VLOOKUP(TEXT($I218,0),LICENCIES!$A:$I,4,FALSE)),VLOOKUP(VALUE($I218),LICENCIES!$A:$I,4,FALSE),VLOOKUP(TEXT($I218,0),LICENCIES!$A:$I,4,FALSE))," ")</f>
        <v xml:space="preserve"> </v>
      </c>
      <c r="L218" s="11" t="str">
        <f>IF(AND($F218&lt;&gt;"OUI",I218&lt;&gt;""),IF(ISNA(VLOOKUP(TEXT($I218,0),LICENCIES!$A:$I,5,FALSE)),VLOOKUP(VALUE($I218),LICENCIES!$A:$I,5,FALSE),VLOOKUP(TEXT($I218,0),LICENCIES!$A:$I,5,FALSE))," ")</f>
        <v xml:space="preserve"> </v>
      </c>
      <c r="M218" s="11" t="str">
        <f>IF(AND($F218&lt;&gt;"OUI",I218&lt;&gt;""),IF(ISNA(VLOOKUP(TEXT($I218,0),LICENCIES!$A:$I,6,FALSE)),VLOOKUP(VALUE($I218),LICENCIES!$A:$I,6,FALSE),VLOOKUP(TEXT($I218,0),LICENCIES!$A:$I,6,FALSE))," ")</f>
        <v xml:space="preserve"> </v>
      </c>
      <c r="N218" s="11" t="str">
        <f>IF(AND($F218&lt;&gt;"OUI",I218&lt;&gt;""),IF(ISNA(VLOOKUP(TEXT($I218,0),LICENCIES!$A:$I,7,FALSE)),VLOOKUP(VALUE($I218),LICENCIES!$A:$I,7,FALSE),VLOOKUP(TEXT($I218,0),LICENCIES!$A:$I,7,FALSE))," ")</f>
        <v xml:space="preserve"> </v>
      </c>
      <c r="O218" s="11" t="str">
        <f>IF(AND($F218&lt;&gt;"OUI",I218&lt;&gt;""),IF(ISNA(VLOOKUP(TEXT($I218,0),LICENCIES!$A:$I,8,FALSE)),VLOOKUP(VALUE($I218),LICENCIES!$A:$I,8,FALSE),VLOOKUP(TEXT($I218,0),LICENCIES!$A:$I,8,FALSE))," ")</f>
        <v xml:space="preserve"> </v>
      </c>
      <c r="P218" s="11" t="str">
        <f>IF(AND($F218&lt;&gt;"OUI",I218&lt;&gt;""),IF(ISNA(VLOOKUP(TEXT($I218,0),LICENCIES!$A:$I,9,FALSE)),VLOOKUP(VALUE($I218),LICENCIES!$A:$I,9,FALSE),VLOOKUP(TEXT($I218,0),LICENCIES!$A:$I,9,FALSE))," ")</f>
        <v xml:space="preserve"> </v>
      </c>
      <c r="Q218" s="6">
        <f t="shared" si="19"/>
        <v>0</v>
      </c>
    </row>
    <row r="219" spans="1:17" ht="19.350000000000001" hidden="1" customHeight="1" x14ac:dyDescent="0.2">
      <c r="A219" s="171"/>
      <c r="B219" s="171">
        <f t="shared" si="17"/>
        <v>0</v>
      </c>
      <c r="C219" s="171">
        <f>COUNTIF($A$7:A219,A219)</f>
        <v>0</v>
      </c>
      <c r="D219" s="171">
        <f t="shared" si="20"/>
        <v>0</v>
      </c>
      <c r="E219" s="171"/>
      <c r="F219" s="171"/>
      <c r="G219" s="105" t="str">
        <f t="shared" si="18"/>
        <v/>
      </c>
      <c r="H219" s="11" t="e">
        <f>IF(F219&lt;&gt;"OUI",IF(ISNA(VLOOKUP(TEXT($I219,0),LICENCIES!$A:$I,2,FALSE)),VLOOKUP(VALUE($I219),LICENCIES!$A:$I,2,FALSE),VLOOKUP(TEXT($I219,0),LICENCIES!$A:$I,2,FALSE))," ")</f>
        <v>#N/A</v>
      </c>
      <c r="I219" s="240"/>
      <c r="J219" s="11" t="str">
        <f>IF(AND($F219&lt;&gt;"OUI",I219&lt;&gt;""),IF(ISNA(VLOOKUP(TEXT($I219,0),LICENCIES!$A:$I,3,FALSE)),VLOOKUP(VALUE($I219),LICENCIES!$A:$I,3,FALSE),VLOOKUP(TEXT($I219,0),LICENCIES!$A:$I,3,FALSE))," ")</f>
        <v xml:space="preserve"> </v>
      </c>
      <c r="K219" s="11" t="str">
        <f>IF(AND($F219&lt;&gt;"OUI",I219&lt;&gt;""),IF(ISNA(VLOOKUP(TEXT($I219,0),LICENCIES!$A:$I,4,FALSE)),VLOOKUP(VALUE($I219),LICENCIES!$A:$I,4,FALSE),VLOOKUP(TEXT($I219,0),LICENCIES!$A:$I,4,FALSE))," ")</f>
        <v xml:space="preserve"> </v>
      </c>
      <c r="L219" s="11" t="str">
        <f>IF(AND($F219&lt;&gt;"OUI",I219&lt;&gt;""),IF(ISNA(VLOOKUP(TEXT($I219,0),LICENCIES!$A:$I,5,FALSE)),VLOOKUP(VALUE($I219),LICENCIES!$A:$I,5,FALSE),VLOOKUP(TEXT($I219,0),LICENCIES!$A:$I,5,FALSE))," ")</f>
        <v xml:space="preserve"> </v>
      </c>
      <c r="M219" s="11" t="str">
        <f>IF(AND($F219&lt;&gt;"OUI",I219&lt;&gt;""),IF(ISNA(VLOOKUP(TEXT($I219,0),LICENCIES!$A:$I,6,FALSE)),VLOOKUP(VALUE($I219),LICENCIES!$A:$I,6,FALSE),VLOOKUP(TEXT($I219,0),LICENCIES!$A:$I,6,FALSE))," ")</f>
        <v xml:space="preserve"> </v>
      </c>
      <c r="N219" s="11" t="str">
        <f>IF(AND($F219&lt;&gt;"OUI",I219&lt;&gt;""),IF(ISNA(VLOOKUP(TEXT($I219,0),LICENCIES!$A:$I,7,FALSE)),VLOOKUP(VALUE($I219),LICENCIES!$A:$I,7,FALSE),VLOOKUP(TEXT($I219,0),LICENCIES!$A:$I,7,FALSE))," ")</f>
        <v xml:space="preserve"> </v>
      </c>
      <c r="O219" s="11" t="str">
        <f>IF(AND($F219&lt;&gt;"OUI",I219&lt;&gt;""),IF(ISNA(VLOOKUP(TEXT($I219,0),LICENCIES!$A:$I,8,FALSE)),VLOOKUP(VALUE($I219),LICENCIES!$A:$I,8,FALSE),VLOOKUP(TEXT($I219,0),LICENCIES!$A:$I,8,FALSE))," ")</f>
        <v xml:space="preserve"> </v>
      </c>
      <c r="P219" s="11" t="str">
        <f>IF(AND($F219&lt;&gt;"OUI",I219&lt;&gt;""),IF(ISNA(VLOOKUP(TEXT($I219,0),LICENCIES!$A:$I,9,FALSE)),VLOOKUP(VALUE($I219),LICENCIES!$A:$I,9,FALSE),VLOOKUP(TEXT($I219,0),LICENCIES!$A:$I,9,FALSE))," ")</f>
        <v xml:space="preserve"> </v>
      </c>
      <c r="Q219" s="6">
        <f t="shared" si="19"/>
        <v>0</v>
      </c>
    </row>
    <row r="220" spans="1:17" ht="19.350000000000001" hidden="1" customHeight="1" x14ac:dyDescent="0.2">
      <c r="A220" s="171"/>
      <c r="B220" s="171">
        <f t="shared" si="17"/>
        <v>0</v>
      </c>
      <c r="C220" s="171">
        <f>COUNTIF($A$7:A220,A220)</f>
        <v>0</v>
      </c>
      <c r="D220" s="171">
        <f t="shared" si="20"/>
        <v>0</v>
      </c>
      <c r="E220" s="171"/>
      <c r="F220" s="171"/>
      <c r="G220" s="105" t="str">
        <f t="shared" si="18"/>
        <v/>
      </c>
      <c r="H220" s="11" t="e">
        <f>IF(F220&lt;&gt;"OUI",IF(ISNA(VLOOKUP(TEXT($I220,0),LICENCIES!$A:$I,2,FALSE)),VLOOKUP(VALUE($I220),LICENCIES!$A:$I,2,FALSE),VLOOKUP(TEXT($I220,0),LICENCIES!$A:$I,2,FALSE))," ")</f>
        <v>#N/A</v>
      </c>
      <c r="I220" s="240"/>
      <c r="J220" s="11" t="str">
        <f>IF(AND($F220&lt;&gt;"OUI",I220&lt;&gt;""),IF(ISNA(VLOOKUP(TEXT($I220,0),LICENCIES!$A:$I,3,FALSE)),VLOOKUP(VALUE($I220),LICENCIES!$A:$I,3,FALSE),VLOOKUP(TEXT($I220,0),LICENCIES!$A:$I,3,FALSE))," ")</f>
        <v xml:space="preserve"> </v>
      </c>
      <c r="K220" s="11" t="str">
        <f>IF(AND($F220&lt;&gt;"OUI",I220&lt;&gt;""),IF(ISNA(VLOOKUP(TEXT($I220,0),LICENCIES!$A:$I,4,FALSE)),VLOOKUP(VALUE($I220),LICENCIES!$A:$I,4,FALSE),VLOOKUP(TEXT($I220,0),LICENCIES!$A:$I,4,FALSE))," ")</f>
        <v xml:space="preserve"> </v>
      </c>
      <c r="L220" s="11" t="str">
        <f>IF(AND($F220&lt;&gt;"OUI",I220&lt;&gt;""),IF(ISNA(VLOOKUP(TEXT($I220,0),LICENCIES!$A:$I,5,FALSE)),VLOOKUP(VALUE($I220),LICENCIES!$A:$I,5,FALSE),VLOOKUP(TEXT($I220,0),LICENCIES!$A:$I,5,FALSE))," ")</f>
        <v xml:space="preserve"> </v>
      </c>
      <c r="M220" s="11" t="str">
        <f>IF(AND($F220&lt;&gt;"OUI",I220&lt;&gt;""),IF(ISNA(VLOOKUP(TEXT($I220,0),LICENCIES!$A:$I,6,FALSE)),VLOOKUP(VALUE($I220),LICENCIES!$A:$I,6,FALSE),VLOOKUP(TEXT($I220,0),LICENCIES!$A:$I,6,FALSE))," ")</f>
        <v xml:space="preserve"> </v>
      </c>
      <c r="N220" s="11" t="str">
        <f>IF(AND($F220&lt;&gt;"OUI",I220&lt;&gt;""),IF(ISNA(VLOOKUP(TEXT($I220,0),LICENCIES!$A:$I,7,FALSE)),VLOOKUP(VALUE($I220),LICENCIES!$A:$I,7,FALSE),VLOOKUP(TEXT($I220,0),LICENCIES!$A:$I,7,FALSE))," ")</f>
        <v xml:space="preserve"> </v>
      </c>
      <c r="O220" s="11" t="str">
        <f>IF(AND($F220&lt;&gt;"OUI",I220&lt;&gt;""),IF(ISNA(VLOOKUP(TEXT($I220,0),LICENCIES!$A:$I,8,FALSE)),VLOOKUP(VALUE($I220),LICENCIES!$A:$I,8,FALSE),VLOOKUP(TEXT($I220,0),LICENCIES!$A:$I,8,FALSE))," ")</f>
        <v xml:space="preserve"> </v>
      </c>
      <c r="P220" s="11" t="str">
        <f>IF(AND($F220&lt;&gt;"OUI",I220&lt;&gt;""),IF(ISNA(VLOOKUP(TEXT($I220,0),LICENCIES!$A:$I,9,FALSE)),VLOOKUP(VALUE($I220),LICENCIES!$A:$I,9,FALSE),VLOOKUP(TEXT($I220,0),LICENCIES!$A:$I,9,FALSE))," ")</f>
        <v xml:space="preserve"> </v>
      </c>
      <c r="Q220" s="6">
        <f t="shared" si="19"/>
        <v>0</v>
      </c>
    </row>
    <row r="221" spans="1:17" ht="19.350000000000001" hidden="1" customHeight="1" x14ac:dyDescent="0.2">
      <c r="A221" s="171"/>
      <c r="B221" s="171">
        <f t="shared" si="17"/>
        <v>0</v>
      </c>
      <c r="C221" s="171">
        <f>COUNTIF($A$7:A221,A221)</f>
        <v>0</v>
      </c>
      <c r="D221" s="171">
        <f t="shared" si="20"/>
        <v>0</v>
      </c>
      <c r="E221" s="171"/>
      <c r="F221" s="171"/>
      <c r="G221" s="105" t="str">
        <f t="shared" si="18"/>
        <v/>
      </c>
      <c r="H221" s="11" t="e">
        <f>IF(F221&lt;&gt;"OUI",IF(ISNA(VLOOKUP(TEXT($I221,0),LICENCIES!$A:$I,2,FALSE)),VLOOKUP(VALUE($I221),LICENCIES!$A:$I,2,FALSE),VLOOKUP(TEXT($I221,0),LICENCIES!$A:$I,2,FALSE))," ")</f>
        <v>#N/A</v>
      </c>
      <c r="I221" s="240"/>
      <c r="J221" s="11" t="str">
        <f>IF(AND($F221&lt;&gt;"OUI",I221&lt;&gt;""),IF(ISNA(VLOOKUP(TEXT($I221,0),LICENCIES!$A:$I,3,FALSE)),VLOOKUP(VALUE($I221),LICENCIES!$A:$I,3,FALSE),VLOOKUP(TEXT($I221,0),LICENCIES!$A:$I,3,FALSE))," ")</f>
        <v xml:space="preserve"> </v>
      </c>
      <c r="K221" s="11" t="str">
        <f>IF(AND($F221&lt;&gt;"OUI",I221&lt;&gt;""),IF(ISNA(VLOOKUP(TEXT($I221,0),LICENCIES!$A:$I,4,FALSE)),VLOOKUP(VALUE($I221),LICENCIES!$A:$I,4,FALSE),VLOOKUP(TEXT($I221,0),LICENCIES!$A:$I,4,FALSE))," ")</f>
        <v xml:space="preserve"> </v>
      </c>
      <c r="L221" s="11" t="str">
        <f>IF(AND($F221&lt;&gt;"OUI",I221&lt;&gt;""),IF(ISNA(VLOOKUP(TEXT($I221,0),LICENCIES!$A:$I,5,FALSE)),VLOOKUP(VALUE($I221),LICENCIES!$A:$I,5,FALSE),VLOOKUP(TEXT($I221,0),LICENCIES!$A:$I,5,FALSE))," ")</f>
        <v xml:space="preserve"> </v>
      </c>
      <c r="M221" s="11" t="str">
        <f>IF(AND($F221&lt;&gt;"OUI",I221&lt;&gt;""),IF(ISNA(VLOOKUP(TEXT($I221,0),LICENCIES!$A:$I,6,FALSE)),VLOOKUP(VALUE($I221),LICENCIES!$A:$I,6,FALSE),VLOOKUP(TEXT($I221,0),LICENCIES!$A:$I,6,FALSE))," ")</f>
        <v xml:space="preserve"> </v>
      </c>
      <c r="N221" s="11" t="str">
        <f>IF(AND($F221&lt;&gt;"OUI",I221&lt;&gt;""),IF(ISNA(VLOOKUP(TEXT($I221,0),LICENCIES!$A:$I,7,FALSE)),VLOOKUP(VALUE($I221),LICENCIES!$A:$I,7,FALSE),VLOOKUP(TEXT($I221,0),LICENCIES!$A:$I,7,FALSE))," ")</f>
        <v xml:space="preserve"> </v>
      </c>
      <c r="O221" s="11" t="str">
        <f>IF(AND($F221&lt;&gt;"OUI",I221&lt;&gt;""),IF(ISNA(VLOOKUP(TEXT($I221,0),LICENCIES!$A:$I,8,FALSE)),VLOOKUP(VALUE($I221),LICENCIES!$A:$I,8,FALSE),VLOOKUP(TEXT($I221,0),LICENCIES!$A:$I,8,FALSE))," ")</f>
        <v xml:space="preserve"> </v>
      </c>
      <c r="P221" s="11" t="str">
        <f>IF(AND($F221&lt;&gt;"OUI",I221&lt;&gt;""),IF(ISNA(VLOOKUP(TEXT($I221,0),LICENCIES!$A:$I,9,FALSE)),VLOOKUP(VALUE($I221),LICENCIES!$A:$I,9,FALSE),VLOOKUP(TEXT($I221,0),LICENCIES!$A:$I,9,FALSE))," ")</f>
        <v xml:space="preserve"> </v>
      </c>
      <c r="Q221" s="6">
        <f t="shared" si="19"/>
        <v>0</v>
      </c>
    </row>
    <row r="222" spans="1:17" ht="19.350000000000001" hidden="1" customHeight="1" x14ac:dyDescent="0.2">
      <c r="A222" s="171"/>
      <c r="B222" s="171">
        <f t="shared" si="17"/>
        <v>0</v>
      </c>
      <c r="C222" s="171">
        <f>COUNTIF($A$7:A222,A222)</f>
        <v>0</v>
      </c>
      <c r="D222" s="171">
        <f t="shared" si="20"/>
        <v>0</v>
      </c>
      <c r="E222" s="171"/>
      <c r="F222" s="171"/>
      <c r="G222" s="105" t="str">
        <f t="shared" si="18"/>
        <v/>
      </c>
      <c r="H222" s="11" t="e">
        <f>IF(F222&lt;&gt;"OUI",IF(ISNA(VLOOKUP(TEXT($I222,0),LICENCIES!$A:$I,2,FALSE)),VLOOKUP(VALUE($I222),LICENCIES!$A:$I,2,FALSE),VLOOKUP(TEXT($I222,0),LICENCIES!$A:$I,2,FALSE))," ")</f>
        <v>#N/A</v>
      </c>
      <c r="I222" s="240"/>
      <c r="J222" s="11" t="str">
        <f>IF(AND($F222&lt;&gt;"OUI",I222&lt;&gt;""),IF(ISNA(VLOOKUP(TEXT($I222,0),LICENCIES!$A:$I,3,FALSE)),VLOOKUP(VALUE($I222),LICENCIES!$A:$I,3,FALSE),VLOOKUP(TEXT($I222,0),LICENCIES!$A:$I,3,FALSE))," ")</f>
        <v xml:space="preserve"> </v>
      </c>
      <c r="K222" s="11" t="str">
        <f>IF(AND($F222&lt;&gt;"OUI",I222&lt;&gt;""),IF(ISNA(VLOOKUP(TEXT($I222,0),LICENCIES!$A:$I,4,FALSE)),VLOOKUP(VALUE($I222),LICENCIES!$A:$I,4,FALSE),VLOOKUP(TEXT($I222,0),LICENCIES!$A:$I,4,FALSE))," ")</f>
        <v xml:space="preserve"> </v>
      </c>
      <c r="L222" s="11" t="str">
        <f>IF(AND($F222&lt;&gt;"OUI",I222&lt;&gt;""),IF(ISNA(VLOOKUP(TEXT($I222,0),LICENCIES!$A:$I,5,FALSE)),VLOOKUP(VALUE($I222),LICENCIES!$A:$I,5,FALSE),VLOOKUP(TEXT($I222,0),LICENCIES!$A:$I,5,FALSE))," ")</f>
        <v xml:space="preserve"> </v>
      </c>
      <c r="M222" s="11" t="str">
        <f>IF(AND($F222&lt;&gt;"OUI",I222&lt;&gt;""),IF(ISNA(VLOOKUP(TEXT($I222,0),LICENCIES!$A:$I,6,FALSE)),VLOOKUP(VALUE($I222),LICENCIES!$A:$I,6,FALSE),VLOOKUP(TEXT($I222,0),LICENCIES!$A:$I,6,FALSE))," ")</f>
        <v xml:space="preserve"> </v>
      </c>
      <c r="N222" s="11" t="str">
        <f>IF(AND($F222&lt;&gt;"OUI",I222&lt;&gt;""),IF(ISNA(VLOOKUP(TEXT($I222,0),LICENCIES!$A:$I,7,FALSE)),VLOOKUP(VALUE($I222),LICENCIES!$A:$I,7,FALSE),VLOOKUP(TEXT($I222,0),LICENCIES!$A:$I,7,FALSE))," ")</f>
        <v xml:space="preserve"> </v>
      </c>
      <c r="O222" s="11" t="str">
        <f>IF(AND($F222&lt;&gt;"OUI",I222&lt;&gt;""),IF(ISNA(VLOOKUP(TEXT($I222,0),LICENCIES!$A:$I,8,FALSE)),VLOOKUP(VALUE($I222),LICENCIES!$A:$I,8,FALSE),VLOOKUP(TEXT($I222,0),LICENCIES!$A:$I,8,FALSE))," ")</f>
        <v xml:space="preserve"> </v>
      </c>
      <c r="P222" s="11" t="str">
        <f>IF(AND($F222&lt;&gt;"OUI",I222&lt;&gt;""),IF(ISNA(VLOOKUP(TEXT($I222,0),LICENCIES!$A:$I,9,FALSE)),VLOOKUP(VALUE($I222),LICENCIES!$A:$I,9,FALSE),VLOOKUP(TEXT($I222,0),LICENCIES!$A:$I,9,FALSE))," ")</f>
        <v xml:space="preserve"> </v>
      </c>
      <c r="Q222" s="6">
        <f t="shared" si="19"/>
        <v>0</v>
      </c>
    </row>
    <row r="223" spans="1:17" ht="19.350000000000001" hidden="1" customHeight="1" x14ac:dyDescent="0.2">
      <c r="A223" s="171"/>
      <c r="B223" s="171">
        <f t="shared" si="17"/>
        <v>0</v>
      </c>
      <c r="C223" s="171">
        <f>COUNTIF($A$7:A223,A223)</f>
        <v>0</v>
      </c>
      <c r="D223" s="171">
        <f t="shared" si="20"/>
        <v>0</v>
      </c>
      <c r="E223" s="171"/>
      <c r="F223" s="171"/>
      <c r="G223" s="105" t="str">
        <f t="shared" si="18"/>
        <v/>
      </c>
      <c r="H223" s="11" t="e">
        <f>IF(F223&lt;&gt;"OUI",IF(ISNA(VLOOKUP(TEXT($I223,0),LICENCIES!$A:$I,2,FALSE)),VLOOKUP(VALUE($I223),LICENCIES!$A:$I,2,FALSE),VLOOKUP(TEXT($I223,0),LICENCIES!$A:$I,2,FALSE))," ")</f>
        <v>#N/A</v>
      </c>
      <c r="I223" s="240"/>
      <c r="J223" s="11" t="str">
        <f>IF(AND($F223&lt;&gt;"OUI",I223&lt;&gt;""),IF(ISNA(VLOOKUP(TEXT($I223,0),LICENCIES!$A:$I,3,FALSE)),VLOOKUP(VALUE($I223),LICENCIES!$A:$I,3,FALSE),VLOOKUP(TEXT($I223,0),LICENCIES!$A:$I,3,FALSE))," ")</f>
        <v xml:space="preserve"> </v>
      </c>
      <c r="K223" s="11" t="str">
        <f>IF(AND($F223&lt;&gt;"OUI",I223&lt;&gt;""),IF(ISNA(VLOOKUP(TEXT($I223,0),LICENCIES!$A:$I,4,FALSE)),VLOOKUP(VALUE($I223),LICENCIES!$A:$I,4,FALSE),VLOOKUP(TEXT($I223,0),LICENCIES!$A:$I,4,FALSE))," ")</f>
        <v xml:space="preserve"> </v>
      </c>
      <c r="L223" s="11" t="str">
        <f>IF(AND($F223&lt;&gt;"OUI",I223&lt;&gt;""),IF(ISNA(VLOOKUP(TEXT($I223,0),LICENCIES!$A:$I,5,FALSE)),VLOOKUP(VALUE($I223),LICENCIES!$A:$I,5,FALSE),VLOOKUP(TEXT($I223,0),LICENCIES!$A:$I,5,FALSE))," ")</f>
        <v xml:space="preserve"> </v>
      </c>
      <c r="M223" s="11" t="str">
        <f>IF(AND($F223&lt;&gt;"OUI",I223&lt;&gt;""),IF(ISNA(VLOOKUP(TEXT($I223,0),LICENCIES!$A:$I,6,FALSE)),VLOOKUP(VALUE($I223),LICENCIES!$A:$I,6,FALSE),VLOOKUP(TEXT($I223,0),LICENCIES!$A:$I,6,FALSE))," ")</f>
        <v xml:space="preserve"> </v>
      </c>
      <c r="N223" s="11" t="str">
        <f>IF(AND($F223&lt;&gt;"OUI",I223&lt;&gt;""),IF(ISNA(VLOOKUP(TEXT($I223,0),LICENCIES!$A:$I,7,FALSE)),VLOOKUP(VALUE($I223),LICENCIES!$A:$I,7,FALSE),VLOOKUP(TEXT($I223,0),LICENCIES!$A:$I,7,FALSE))," ")</f>
        <v xml:space="preserve"> </v>
      </c>
      <c r="O223" s="11" t="str">
        <f>IF(AND($F223&lt;&gt;"OUI",I223&lt;&gt;""),IF(ISNA(VLOOKUP(TEXT($I223,0),LICENCIES!$A:$I,8,FALSE)),VLOOKUP(VALUE($I223),LICENCIES!$A:$I,8,FALSE),VLOOKUP(TEXT($I223,0),LICENCIES!$A:$I,8,FALSE))," ")</f>
        <v xml:space="preserve"> </v>
      </c>
      <c r="P223" s="11" t="str">
        <f>IF(AND($F223&lt;&gt;"OUI",I223&lt;&gt;""),IF(ISNA(VLOOKUP(TEXT($I223,0),LICENCIES!$A:$I,9,FALSE)),VLOOKUP(VALUE($I223),LICENCIES!$A:$I,9,FALSE),VLOOKUP(TEXT($I223,0),LICENCIES!$A:$I,9,FALSE))," ")</f>
        <v xml:space="preserve"> </v>
      </c>
      <c r="Q223" s="6">
        <f t="shared" si="19"/>
        <v>0</v>
      </c>
    </row>
    <row r="224" spans="1:17" ht="19.350000000000001" hidden="1" customHeight="1" x14ac:dyDescent="0.2">
      <c r="A224" s="171"/>
      <c r="B224" s="171">
        <f t="shared" si="17"/>
        <v>0</v>
      </c>
      <c r="C224" s="171">
        <f>COUNTIF($A$7:A224,A224)</f>
        <v>0</v>
      </c>
      <c r="D224" s="171">
        <f t="shared" si="20"/>
        <v>0</v>
      </c>
      <c r="E224" s="171"/>
      <c r="F224" s="171"/>
      <c r="G224" s="105" t="str">
        <f t="shared" si="18"/>
        <v/>
      </c>
      <c r="H224" s="11" t="e">
        <f>IF(F224&lt;&gt;"OUI",IF(ISNA(VLOOKUP(TEXT($I224,0),LICENCIES!$A:$I,2,FALSE)),VLOOKUP(VALUE($I224),LICENCIES!$A:$I,2,FALSE),VLOOKUP(TEXT($I224,0),LICENCIES!$A:$I,2,FALSE))," ")</f>
        <v>#N/A</v>
      </c>
      <c r="I224" s="240"/>
      <c r="J224" s="11" t="str">
        <f>IF(AND($F224&lt;&gt;"OUI",I224&lt;&gt;""),IF(ISNA(VLOOKUP(TEXT($I224,0),LICENCIES!$A:$I,3,FALSE)),VLOOKUP(VALUE($I224),LICENCIES!$A:$I,3,FALSE),VLOOKUP(TEXT($I224,0),LICENCIES!$A:$I,3,FALSE))," ")</f>
        <v xml:space="preserve"> </v>
      </c>
      <c r="K224" s="11" t="str">
        <f>IF(AND($F224&lt;&gt;"OUI",I224&lt;&gt;""),IF(ISNA(VLOOKUP(TEXT($I224,0),LICENCIES!$A:$I,4,FALSE)),VLOOKUP(VALUE($I224),LICENCIES!$A:$I,4,FALSE),VLOOKUP(TEXT($I224,0),LICENCIES!$A:$I,4,FALSE))," ")</f>
        <v xml:space="preserve"> </v>
      </c>
      <c r="L224" s="11" t="str">
        <f>IF(AND($F224&lt;&gt;"OUI",I224&lt;&gt;""),IF(ISNA(VLOOKUP(TEXT($I224,0),LICENCIES!$A:$I,5,FALSE)),VLOOKUP(VALUE($I224),LICENCIES!$A:$I,5,FALSE),VLOOKUP(TEXT($I224,0),LICENCIES!$A:$I,5,FALSE))," ")</f>
        <v xml:space="preserve"> </v>
      </c>
      <c r="M224" s="11" t="str">
        <f>IF(AND($F224&lt;&gt;"OUI",I224&lt;&gt;""),IF(ISNA(VLOOKUP(TEXT($I224,0),LICENCIES!$A:$I,6,FALSE)),VLOOKUP(VALUE($I224),LICENCIES!$A:$I,6,FALSE),VLOOKUP(TEXT($I224,0),LICENCIES!$A:$I,6,FALSE))," ")</f>
        <v xml:space="preserve"> </v>
      </c>
      <c r="N224" s="11" t="str">
        <f>IF(AND($F224&lt;&gt;"OUI",I224&lt;&gt;""),IF(ISNA(VLOOKUP(TEXT($I224,0),LICENCIES!$A:$I,7,FALSE)),VLOOKUP(VALUE($I224),LICENCIES!$A:$I,7,FALSE),VLOOKUP(TEXT($I224,0),LICENCIES!$A:$I,7,FALSE))," ")</f>
        <v xml:space="preserve"> </v>
      </c>
      <c r="O224" s="11" t="str">
        <f>IF(AND($F224&lt;&gt;"OUI",I224&lt;&gt;""),IF(ISNA(VLOOKUP(TEXT($I224,0),LICENCIES!$A:$I,8,FALSE)),VLOOKUP(VALUE($I224),LICENCIES!$A:$I,8,FALSE),VLOOKUP(TEXT($I224,0),LICENCIES!$A:$I,8,FALSE))," ")</f>
        <v xml:space="preserve"> </v>
      </c>
      <c r="P224" s="11" t="str">
        <f>IF(AND($F224&lt;&gt;"OUI",I224&lt;&gt;""),IF(ISNA(VLOOKUP(TEXT($I224,0),LICENCIES!$A:$I,9,FALSE)),VLOOKUP(VALUE($I224),LICENCIES!$A:$I,9,FALSE),VLOOKUP(TEXT($I224,0),LICENCIES!$A:$I,9,FALSE))," ")</f>
        <v xml:space="preserve"> </v>
      </c>
      <c r="Q224" s="6">
        <f t="shared" si="19"/>
        <v>0</v>
      </c>
    </row>
    <row r="225" spans="1:17" ht="19.350000000000001" hidden="1" customHeight="1" x14ac:dyDescent="0.2">
      <c r="A225" s="171"/>
      <c r="B225" s="171">
        <f t="shared" si="17"/>
        <v>0</v>
      </c>
      <c r="C225" s="171">
        <f>COUNTIF($A$7:A225,A225)</f>
        <v>0</v>
      </c>
      <c r="D225" s="171">
        <f t="shared" si="20"/>
        <v>0</v>
      </c>
      <c r="E225" s="171"/>
      <c r="F225" s="171"/>
      <c r="G225" s="105" t="str">
        <f t="shared" si="18"/>
        <v/>
      </c>
      <c r="H225" s="11" t="e">
        <f>IF(F225&lt;&gt;"OUI",IF(ISNA(VLOOKUP(TEXT($I225,0),LICENCIES!$A:$I,2,FALSE)),VLOOKUP(VALUE($I225),LICENCIES!$A:$I,2,FALSE),VLOOKUP(TEXT($I225,0),LICENCIES!$A:$I,2,FALSE))," ")</f>
        <v>#N/A</v>
      </c>
      <c r="I225" s="240"/>
      <c r="J225" s="11" t="str">
        <f>IF(AND($F225&lt;&gt;"OUI",I225&lt;&gt;""),IF(ISNA(VLOOKUP(TEXT($I225,0),LICENCIES!$A:$I,3,FALSE)),VLOOKUP(VALUE($I225),LICENCIES!$A:$I,3,FALSE),VLOOKUP(TEXT($I225,0),LICENCIES!$A:$I,3,FALSE))," ")</f>
        <v xml:space="preserve"> </v>
      </c>
      <c r="K225" s="11" t="str">
        <f>IF(AND($F225&lt;&gt;"OUI",I225&lt;&gt;""),IF(ISNA(VLOOKUP(TEXT($I225,0),LICENCIES!$A:$I,4,FALSE)),VLOOKUP(VALUE($I225),LICENCIES!$A:$I,4,FALSE),VLOOKUP(TEXT($I225,0),LICENCIES!$A:$I,4,FALSE))," ")</f>
        <v xml:space="preserve"> </v>
      </c>
      <c r="L225" s="11" t="str">
        <f>IF(AND($F225&lt;&gt;"OUI",I225&lt;&gt;""),IF(ISNA(VLOOKUP(TEXT($I225,0),LICENCIES!$A:$I,5,FALSE)),VLOOKUP(VALUE($I225),LICENCIES!$A:$I,5,FALSE),VLOOKUP(TEXT($I225,0),LICENCIES!$A:$I,5,FALSE))," ")</f>
        <v xml:space="preserve"> </v>
      </c>
      <c r="M225" s="11" t="str">
        <f>IF(AND($F225&lt;&gt;"OUI",I225&lt;&gt;""),IF(ISNA(VLOOKUP(TEXT($I225,0),LICENCIES!$A:$I,6,FALSE)),VLOOKUP(VALUE($I225),LICENCIES!$A:$I,6,FALSE),VLOOKUP(TEXT($I225,0),LICENCIES!$A:$I,6,FALSE))," ")</f>
        <v xml:space="preserve"> </v>
      </c>
      <c r="N225" s="11" t="str">
        <f>IF(AND($F225&lt;&gt;"OUI",I225&lt;&gt;""),IF(ISNA(VLOOKUP(TEXT($I225,0),LICENCIES!$A:$I,7,FALSE)),VLOOKUP(VALUE($I225),LICENCIES!$A:$I,7,FALSE),VLOOKUP(TEXT($I225,0),LICENCIES!$A:$I,7,FALSE))," ")</f>
        <v xml:space="preserve"> </v>
      </c>
      <c r="O225" s="11" t="str">
        <f>IF(AND($F225&lt;&gt;"OUI",I225&lt;&gt;""),IF(ISNA(VLOOKUP(TEXT($I225,0),LICENCIES!$A:$I,8,FALSE)),VLOOKUP(VALUE($I225),LICENCIES!$A:$I,8,FALSE),VLOOKUP(TEXT($I225,0),LICENCIES!$A:$I,8,FALSE))," ")</f>
        <v xml:space="preserve"> </v>
      </c>
      <c r="P225" s="11" t="str">
        <f>IF(AND($F225&lt;&gt;"OUI",I225&lt;&gt;""),IF(ISNA(VLOOKUP(TEXT($I225,0),LICENCIES!$A:$I,9,FALSE)),VLOOKUP(VALUE($I225),LICENCIES!$A:$I,9,FALSE),VLOOKUP(TEXT($I225,0),LICENCIES!$A:$I,9,FALSE))," ")</f>
        <v xml:space="preserve"> </v>
      </c>
      <c r="Q225" s="6">
        <f t="shared" si="19"/>
        <v>0</v>
      </c>
    </row>
    <row r="226" spans="1:17" ht="19.350000000000001" hidden="1" customHeight="1" x14ac:dyDescent="0.2">
      <c r="A226" s="171"/>
      <c r="B226" s="171">
        <f t="shared" si="17"/>
        <v>0</v>
      </c>
      <c r="C226" s="171">
        <f>COUNTIF($A$7:A226,A226)</f>
        <v>0</v>
      </c>
      <c r="D226" s="171">
        <f t="shared" si="20"/>
        <v>0</v>
      </c>
      <c r="E226" s="171"/>
      <c r="F226" s="171"/>
      <c r="G226" s="105" t="str">
        <f t="shared" si="18"/>
        <v/>
      </c>
      <c r="H226" s="11" t="e">
        <f>IF(F226&lt;&gt;"OUI",IF(ISNA(VLOOKUP(TEXT($I226,0),LICENCIES!$A:$I,2,FALSE)),VLOOKUP(VALUE($I226),LICENCIES!$A:$I,2,FALSE),VLOOKUP(TEXT($I226,0),LICENCIES!$A:$I,2,FALSE))," ")</f>
        <v>#N/A</v>
      </c>
      <c r="I226" s="240"/>
      <c r="J226" s="11" t="str">
        <f>IF(AND($F226&lt;&gt;"OUI",I226&lt;&gt;""),IF(ISNA(VLOOKUP(TEXT($I226,0),LICENCIES!$A:$I,3,FALSE)),VLOOKUP(VALUE($I226),LICENCIES!$A:$I,3,FALSE),VLOOKUP(TEXT($I226,0),LICENCIES!$A:$I,3,FALSE))," ")</f>
        <v xml:space="preserve"> </v>
      </c>
      <c r="K226" s="11" t="str">
        <f>IF(AND($F226&lt;&gt;"OUI",I226&lt;&gt;""),IF(ISNA(VLOOKUP(TEXT($I226,0),LICENCIES!$A:$I,4,FALSE)),VLOOKUP(VALUE($I226),LICENCIES!$A:$I,4,FALSE),VLOOKUP(TEXT($I226,0),LICENCIES!$A:$I,4,FALSE))," ")</f>
        <v xml:space="preserve"> </v>
      </c>
      <c r="L226" s="11" t="str">
        <f>IF(AND($F226&lt;&gt;"OUI",I226&lt;&gt;""),IF(ISNA(VLOOKUP(TEXT($I226,0),LICENCIES!$A:$I,5,FALSE)),VLOOKUP(VALUE($I226),LICENCIES!$A:$I,5,FALSE),VLOOKUP(TEXT($I226,0),LICENCIES!$A:$I,5,FALSE))," ")</f>
        <v xml:space="preserve"> </v>
      </c>
      <c r="M226" s="11" t="str">
        <f>IF(AND($F226&lt;&gt;"OUI",I226&lt;&gt;""),IF(ISNA(VLOOKUP(TEXT($I226,0),LICENCIES!$A:$I,6,FALSE)),VLOOKUP(VALUE($I226),LICENCIES!$A:$I,6,FALSE),VLOOKUP(TEXT($I226,0),LICENCIES!$A:$I,6,FALSE))," ")</f>
        <v xml:space="preserve"> </v>
      </c>
      <c r="N226" s="11" t="str">
        <f>IF(AND($F226&lt;&gt;"OUI",I226&lt;&gt;""),IF(ISNA(VLOOKUP(TEXT($I226,0),LICENCIES!$A:$I,7,FALSE)),VLOOKUP(VALUE($I226),LICENCIES!$A:$I,7,FALSE),VLOOKUP(TEXT($I226,0),LICENCIES!$A:$I,7,FALSE))," ")</f>
        <v xml:space="preserve"> </v>
      </c>
      <c r="O226" s="11" t="str">
        <f>IF(AND($F226&lt;&gt;"OUI",I226&lt;&gt;""),IF(ISNA(VLOOKUP(TEXT($I226,0),LICENCIES!$A:$I,8,FALSE)),VLOOKUP(VALUE($I226),LICENCIES!$A:$I,8,FALSE),VLOOKUP(TEXT($I226,0),LICENCIES!$A:$I,8,FALSE))," ")</f>
        <v xml:space="preserve"> </v>
      </c>
      <c r="P226" s="11" t="str">
        <f>IF(AND($F226&lt;&gt;"OUI",I226&lt;&gt;""),IF(ISNA(VLOOKUP(TEXT($I226,0),LICENCIES!$A:$I,9,FALSE)),VLOOKUP(VALUE($I226),LICENCIES!$A:$I,9,FALSE),VLOOKUP(TEXT($I226,0),LICENCIES!$A:$I,9,FALSE))," ")</f>
        <v xml:space="preserve"> </v>
      </c>
      <c r="Q226" s="6">
        <f t="shared" si="19"/>
        <v>0</v>
      </c>
    </row>
    <row r="227" spans="1:17" ht="19.350000000000001" hidden="1" customHeight="1" x14ac:dyDescent="0.2">
      <c r="A227" s="171"/>
      <c r="B227" s="171">
        <f t="shared" si="17"/>
        <v>0</v>
      </c>
      <c r="C227" s="171">
        <f>COUNTIF($A$7:A227,A227)</f>
        <v>0</v>
      </c>
      <c r="D227" s="171">
        <f t="shared" si="20"/>
        <v>0</v>
      </c>
      <c r="E227" s="171"/>
      <c r="F227" s="171"/>
      <c r="G227" s="105" t="str">
        <f t="shared" si="18"/>
        <v/>
      </c>
      <c r="H227" s="11" t="e">
        <f>IF(F227&lt;&gt;"OUI",IF(ISNA(VLOOKUP(TEXT($I227,0),LICENCIES!$A:$I,2,FALSE)),VLOOKUP(VALUE($I227),LICENCIES!$A:$I,2,FALSE),VLOOKUP(TEXT($I227,0),LICENCIES!$A:$I,2,FALSE))," ")</f>
        <v>#N/A</v>
      </c>
      <c r="I227" s="240"/>
      <c r="J227" s="11" t="str">
        <f>IF(AND($F227&lt;&gt;"OUI",I227&lt;&gt;""),IF(ISNA(VLOOKUP(TEXT($I227,0),LICENCIES!$A:$I,3,FALSE)),VLOOKUP(VALUE($I227),LICENCIES!$A:$I,3,FALSE),VLOOKUP(TEXT($I227,0),LICENCIES!$A:$I,3,FALSE))," ")</f>
        <v xml:space="preserve"> </v>
      </c>
      <c r="K227" s="11" t="str">
        <f>IF(AND($F227&lt;&gt;"OUI",I227&lt;&gt;""),IF(ISNA(VLOOKUP(TEXT($I227,0),LICENCIES!$A:$I,4,FALSE)),VLOOKUP(VALUE($I227),LICENCIES!$A:$I,4,FALSE),VLOOKUP(TEXT($I227,0),LICENCIES!$A:$I,4,FALSE))," ")</f>
        <v xml:space="preserve"> </v>
      </c>
      <c r="L227" s="11" t="str">
        <f>IF(AND($F227&lt;&gt;"OUI",I227&lt;&gt;""),IF(ISNA(VLOOKUP(TEXT($I227,0),LICENCIES!$A:$I,5,FALSE)),VLOOKUP(VALUE($I227),LICENCIES!$A:$I,5,FALSE),VLOOKUP(TEXT($I227,0),LICENCIES!$A:$I,5,FALSE))," ")</f>
        <v xml:space="preserve"> </v>
      </c>
      <c r="M227" s="11" t="str">
        <f>IF(AND($F227&lt;&gt;"OUI",I227&lt;&gt;""),IF(ISNA(VLOOKUP(TEXT($I227,0),LICENCIES!$A:$I,6,FALSE)),VLOOKUP(VALUE($I227),LICENCIES!$A:$I,6,FALSE),VLOOKUP(TEXT($I227,0),LICENCIES!$A:$I,6,FALSE))," ")</f>
        <v xml:space="preserve"> </v>
      </c>
      <c r="N227" s="11" t="str">
        <f>IF(AND($F227&lt;&gt;"OUI",I227&lt;&gt;""),IF(ISNA(VLOOKUP(TEXT($I227,0),LICENCIES!$A:$I,7,FALSE)),VLOOKUP(VALUE($I227),LICENCIES!$A:$I,7,FALSE),VLOOKUP(TEXT($I227,0),LICENCIES!$A:$I,7,FALSE))," ")</f>
        <v xml:space="preserve"> </v>
      </c>
      <c r="O227" s="11" t="str">
        <f>IF(AND($F227&lt;&gt;"OUI",I227&lt;&gt;""),IF(ISNA(VLOOKUP(TEXT($I227,0),LICENCIES!$A:$I,8,FALSE)),VLOOKUP(VALUE($I227),LICENCIES!$A:$I,8,FALSE),VLOOKUP(TEXT($I227,0),LICENCIES!$A:$I,8,FALSE))," ")</f>
        <v xml:space="preserve"> </v>
      </c>
      <c r="P227" s="11" t="str">
        <f>IF(AND($F227&lt;&gt;"OUI",I227&lt;&gt;""),IF(ISNA(VLOOKUP(TEXT($I227,0),LICENCIES!$A:$I,9,FALSE)),VLOOKUP(VALUE($I227),LICENCIES!$A:$I,9,FALSE),VLOOKUP(TEXT($I227,0),LICENCIES!$A:$I,9,FALSE))," ")</f>
        <v xml:space="preserve"> </v>
      </c>
      <c r="Q227" s="6">
        <f t="shared" si="19"/>
        <v>0</v>
      </c>
    </row>
    <row r="228" spans="1:17" ht="19.350000000000001" hidden="1" customHeight="1" x14ac:dyDescent="0.2">
      <c r="A228" s="171"/>
      <c r="B228" s="171">
        <f t="shared" si="17"/>
        <v>0</v>
      </c>
      <c r="C228" s="171">
        <f>COUNTIF($A$7:A228,A228)</f>
        <v>0</v>
      </c>
      <c r="D228" s="171">
        <f t="shared" si="20"/>
        <v>0</v>
      </c>
      <c r="E228" s="171"/>
      <c r="F228" s="171"/>
      <c r="G228" s="105" t="str">
        <f t="shared" si="18"/>
        <v/>
      </c>
      <c r="H228" s="11" t="e">
        <f>IF(F228&lt;&gt;"OUI",IF(ISNA(VLOOKUP(TEXT($I228,0),LICENCIES!$A:$I,2,FALSE)),VLOOKUP(VALUE($I228),LICENCIES!$A:$I,2,FALSE),VLOOKUP(TEXT($I228,0),LICENCIES!$A:$I,2,FALSE))," ")</f>
        <v>#N/A</v>
      </c>
      <c r="I228" s="240"/>
      <c r="J228" s="11" t="str">
        <f>IF(AND($F228&lt;&gt;"OUI",I228&lt;&gt;""),IF(ISNA(VLOOKUP(TEXT($I228,0),LICENCIES!$A:$I,3,FALSE)),VLOOKUP(VALUE($I228),LICENCIES!$A:$I,3,FALSE),VLOOKUP(TEXT($I228,0),LICENCIES!$A:$I,3,FALSE))," ")</f>
        <v xml:space="preserve"> </v>
      </c>
      <c r="K228" s="11" t="str">
        <f>IF(AND($F228&lt;&gt;"OUI",I228&lt;&gt;""),IF(ISNA(VLOOKUP(TEXT($I228,0),LICENCIES!$A:$I,4,FALSE)),VLOOKUP(VALUE($I228),LICENCIES!$A:$I,4,FALSE),VLOOKUP(TEXT($I228,0),LICENCIES!$A:$I,4,FALSE))," ")</f>
        <v xml:space="preserve"> </v>
      </c>
      <c r="L228" s="11" t="str">
        <f>IF(AND($F228&lt;&gt;"OUI",I228&lt;&gt;""),IF(ISNA(VLOOKUP(TEXT($I228,0),LICENCIES!$A:$I,5,FALSE)),VLOOKUP(VALUE($I228),LICENCIES!$A:$I,5,FALSE),VLOOKUP(TEXT($I228,0),LICENCIES!$A:$I,5,FALSE))," ")</f>
        <v xml:space="preserve"> </v>
      </c>
      <c r="M228" s="11" t="str">
        <f>IF(AND($F228&lt;&gt;"OUI",I228&lt;&gt;""),IF(ISNA(VLOOKUP(TEXT($I228,0),LICENCIES!$A:$I,6,FALSE)),VLOOKUP(VALUE($I228),LICENCIES!$A:$I,6,FALSE),VLOOKUP(TEXT($I228,0),LICENCIES!$A:$I,6,FALSE))," ")</f>
        <v xml:space="preserve"> </v>
      </c>
      <c r="N228" s="11" t="str">
        <f>IF(AND($F228&lt;&gt;"OUI",I228&lt;&gt;""),IF(ISNA(VLOOKUP(TEXT($I228,0),LICENCIES!$A:$I,7,FALSE)),VLOOKUP(VALUE($I228),LICENCIES!$A:$I,7,FALSE),VLOOKUP(TEXT($I228,0),LICENCIES!$A:$I,7,FALSE))," ")</f>
        <v xml:space="preserve"> </v>
      </c>
      <c r="O228" s="11" t="str">
        <f>IF(AND($F228&lt;&gt;"OUI",I228&lt;&gt;""),IF(ISNA(VLOOKUP(TEXT($I228,0),LICENCIES!$A:$I,8,FALSE)),VLOOKUP(VALUE($I228),LICENCIES!$A:$I,8,FALSE),VLOOKUP(TEXT($I228,0),LICENCIES!$A:$I,8,FALSE))," ")</f>
        <v xml:space="preserve"> </v>
      </c>
      <c r="P228" s="11" t="str">
        <f>IF(AND($F228&lt;&gt;"OUI",I228&lt;&gt;""),IF(ISNA(VLOOKUP(TEXT($I228,0),LICENCIES!$A:$I,9,FALSE)),VLOOKUP(VALUE($I228),LICENCIES!$A:$I,9,FALSE),VLOOKUP(TEXT($I228,0),LICENCIES!$A:$I,9,FALSE))," ")</f>
        <v xml:space="preserve"> </v>
      </c>
      <c r="Q228" s="6">
        <f t="shared" si="19"/>
        <v>0</v>
      </c>
    </row>
    <row r="229" spans="1:17" ht="19.350000000000001" hidden="1" customHeight="1" x14ac:dyDescent="0.2">
      <c r="A229" s="171"/>
      <c r="B229" s="171">
        <f t="shared" si="17"/>
        <v>0</v>
      </c>
      <c r="C229" s="171">
        <f>COUNTIF($A$7:A229,A229)</f>
        <v>0</v>
      </c>
      <c r="D229" s="171">
        <f t="shared" si="20"/>
        <v>0</v>
      </c>
      <c r="E229" s="171"/>
      <c r="F229" s="171"/>
      <c r="G229" s="105" t="str">
        <f t="shared" si="18"/>
        <v/>
      </c>
      <c r="H229" s="11" t="e">
        <f>IF(F229&lt;&gt;"OUI",IF(ISNA(VLOOKUP(TEXT($I229,0),LICENCIES!$A:$I,2,FALSE)),VLOOKUP(VALUE($I229),LICENCIES!$A:$I,2,FALSE),VLOOKUP(TEXT($I229,0),LICENCIES!$A:$I,2,FALSE))," ")</f>
        <v>#N/A</v>
      </c>
      <c r="I229" s="240"/>
      <c r="J229" s="11" t="str">
        <f>IF(AND($F229&lt;&gt;"OUI",I229&lt;&gt;""),IF(ISNA(VLOOKUP(TEXT($I229,0),LICENCIES!$A:$I,3,FALSE)),VLOOKUP(VALUE($I229),LICENCIES!$A:$I,3,FALSE),VLOOKUP(TEXT($I229,0),LICENCIES!$A:$I,3,FALSE))," ")</f>
        <v xml:space="preserve"> </v>
      </c>
      <c r="K229" s="11" t="str">
        <f>IF(AND($F229&lt;&gt;"OUI",I229&lt;&gt;""),IF(ISNA(VLOOKUP(TEXT($I229,0),LICENCIES!$A:$I,4,FALSE)),VLOOKUP(VALUE($I229),LICENCIES!$A:$I,4,FALSE),VLOOKUP(TEXT($I229,0),LICENCIES!$A:$I,4,FALSE))," ")</f>
        <v xml:space="preserve"> </v>
      </c>
      <c r="L229" s="11" t="str">
        <f>IF(AND($F229&lt;&gt;"OUI",I229&lt;&gt;""),IF(ISNA(VLOOKUP(TEXT($I229,0),LICENCIES!$A:$I,5,FALSE)),VLOOKUP(VALUE($I229),LICENCIES!$A:$I,5,FALSE),VLOOKUP(TEXT($I229,0),LICENCIES!$A:$I,5,FALSE))," ")</f>
        <v xml:space="preserve"> </v>
      </c>
      <c r="M229" s="11" t="str">
        <f>IF(AND($F229&lt;&gt;"OUI",I229&lt;&gt;""),IF(ISNA(VLOOKUP(TEXT($I229,0),LICENCIES!$A:$I,6,FALSE)),VLOOKUP(VALUE($I229),LICENCIES!$A:$I,6,FALSE),VLOOKUP(TEXT($I229,0),LICENCIES!$A:$I,6,FALSE))," ")</f>
        <v xml:space="preserve"> </v>
      </c>
      <c r="N229" s="11" t="str">
        <f>IF(AND($F229&lt;&gt;"OUI",I229&lt;&gt;""),IF(ISNA(VLOOKUP(TEXT($I229,0),LICENCIES!$A:$I,7,FALSE)),VLOOKUP(VALUE($I229),LICENCIES!$A:$I,7,FALSE),VLOOKUP(TEXT($I229,0),LICENCIES!$A:$I,7,FALSE))," ")</f>
        <v xml:space="preserve"> </v>
      </c>
      <c r="O229" s="11" t="str">
        <f>IF(AND($F229&lt;&gt;"OUI",I229&lt;&gt;""),IF(ISNA(VLOOKUP(TEXT($I229,0),LICENCIES!$A:$I,8,FALSE)),VLOOKUP(VALUE($I229),LICENCIES!$A:$I,8,FALSE),VLOOKUP(TEXT($I229,0),LICENCIES!$A:$I,8,FALSE))," ")</f>
        <v xml:space="preserve"> </v>
      </c>
      <c r="P229" s="11" t="str">
        <f>IF(AND($F229&lt;&gt;"OUI",I229&lt;&gt;""),IF(ISNA(VLOOKUP(TEXT($I229,0),LICENCIES!$A:$I,9,FALSE)),VLOOKUP(VALUE($I229),LICENCIES!$A:$I,9,FALSE),VLOOKUP(TEXT($I229,0),LICENCIES!$A:$I,9,FALSE))," ")</f>
        <v xml:space="preserve"> </v>
      </c>
      <c r="Q229" s="6">
        <f t="shared" si="19"/>
        <v>0</v>
      </c>
    </row>
    <row r="230" spans="1:17" ht="19.350000000000001" hidden="1" customHeight="1" x14ac:dyDescent="0.2">
      <c r="A230" s="171"/>
      <c r="B230" s="171">
        <f t="shared" si="17"/>
        <v>0</v>
      </c>
      <c r="C230" s="171">
        <f>COUNTIF($A$7:A230,A230)</f>
        <v>0</v>
      </c>
      <c r="D230" s="171">
        <f t="shared" si="20"/>
        <v>0</v>
      </c>
      <c r="E230" s="171"/>
      <c r="F230" s="171"/>
      <c r="G230" s="105" t="str">
        <f t="shared" si="18"/>
        <v/>
      </c>
      <c r="H230" s="11" t="e">
        <f>IF(F230&lt;&gt;"OUI",IF(ISNA(VLOOKUP(TEXT($I230,0),LICENCIES!$A:$I,2,FALSE)),VLOOKUP(VALUE($I230),LICENCIES!$A:$I,2,FALSE),VLOOKUP(TEXT($I230,0),LICENCIES!$A:$I,2,FALSE))," ")</f>
        <v>#N/A</v>
      </c>
      <c r="I230" s="240"/>
      <c r="J230" s="11" t="str">
        <f>IF(AND($F230&lt;&gt;"OUI",I230&lt;&gt;""),IF(ISNA(VLOOKUP(TEXT($I230,0),LICENCIES!$A:$I,3,FALSE)),VLOOKUP(VALUE($I230),LICENCIES!$A:$I,3,FALSE),VLOOKUP(TEXT($I230,0),LICENCIES!$A:$I,3,FALSE))," ")</f>
        <v xml:space="preserve"> </v>
      </c>
      <c r="K230" s="11" t="str">
        <f>IF(AND($F230&lt;&gt;"OUI",I230&lt;&gt;""),IF(ISNA(VLOOKUP(TEXT($I230,0),LICENCIES!$A:$I,4,FALSE)),VLOOKUP(VALUE($I230),LICENCIES!$A:$I,4,FALSE),VLOOKUP(TEXT($I230,0),LICENCIES!$A:$I,4,FALSE))," ")</f>
        <v xml:space="preserve"> </v>
      </c>
      <c r="L230" s="11" t="str">
        <f>IF(AND($F230&lt;&gt;"OUI",I230&lt;&gt;""),IF(ISNA(VLOOKUP(TEXT($I230,0),LICENCIES!$A:$I,5,FALSE)),VLOOKUP(VALUE($I230),LICENCIES!$A:$I,5,FALSE),VLOOKUP(TEXT($I230,0),LICENCIES!$A:$I,5,FALSE))," ")</f>
        <v xml:space="preserve"> </v>
      </c>
      <c r="M230" s="11" t="str">
        <f>IF(AND($F230&lt;&gt;"OUI",I230&lt;&gt;""),IF(ISNA(VLOOKUP(TEXT($I230,0),LICENCIES!$A:$I,6,FALSE)),VLOOKUP(VALUE($I230),LICENCIES!$A:$I,6,FALSE),VLOOKUP(TEXT($I230,0),LICENCIES!$A:$I,6,FALSE))," ")</f>
        <v xml:space="preserve"> </v>
      </c>
      <c r="N230" s="11" t="str">
        <f>IF(AND($F230&lt;&gt;"OUI",I230&lt;&gt;""),IF(ISNA(VLOOKUP(TEXT($I230,0),LICENCIES!$A:$I,7,FALSE)),VLOOKUP(VALUE($I230),LICENCIES!$A:$I,7,FALSE),VLOOKUP(TEXT($I230,0),LICENCIES!$A:$I,7,FALSE))," ")</f>
        <v xml:space="preserve"> </v>
      </c>
      <c r="O230" s="11" t="str">
        <f>IF(AND($F230&lt;&gt;"OUI",I230&lt;&gt;""),IF(ISNA(VLOOKUP(TEXT($I230,0),LICENCIES!$A:$I,8,FALSE)),VLOOKUP(VALUE($I230),LICENCIES!$A:$I,8,FALSE),VLOOKUP(TEXT($I230,0),LICENCIES!$A:$I,8,FALSE))," ")</f>
        <v xml:space="preserve"> </v>
      </c>
      <c r="P230" s="11" t="str">
        <f>IF(AND($F230&lt;&gt;"OUI",I230&lt;&gt;""),IF(ISNA(VLOOKUP(TEXT($I230,0),LICENCIES!$A:$I,9,FALSE)),VLOOKUP(VALUE($I230),LICENCIES!$A:$I,9,FALSE),VLOOKUP(TEXT($I230,0),LICENCIES!$A:$I,9,FALSE))," ")</f>
        <v xml:space="preserve"> </v>
      </c>
      <c r="Q230" s="6">
        <f t="shared" si="19"/>
        <v>0</v>
      </c>
    </row>
    <row r="231" spans="1:17" ht="19.350000000000001" hidden="1" customHeight="1" x14ac:dyDescent="0.2">
      <c r="A231" s="171"/>
      <c r="B231" s="171">
        <f t="shared" si="17"/>
        <v>0</v>
      </c>
      <c r="C231" s="171">
        <f>COUNTIF($A$7:A231,A231)</f>
        <v>0</v>
      </c>
      <c r="D231" s="171">
        <f t="shared" si="20"/>
        <v>0</v>
      </c>
      <c r="E231" s="171"/>
      <c r="F231" s="171"/>
      <c r="G231" s="105" t="str">
        <f t="shared" si="18"/>
        <v/>
      </c>
      <c r="H231" s="11" t="e">
        <f>IF(F231&lt;&gt;"OUI",IF(ISNA(VLOOKUP(TEXT($I231,0),LICENCIES!$A:$I,2,FALSE)),VLOOKUP(VALUE($I231),LICENCIES!$A:$I,2,FALSE),VLOOKUP(TEXT($I231,0),LICENCIES!$A:$I,2,FALSE))," ")</f>
        <v>#N/A</v>
      </c>
      <c r="I231" s="240"/>
      <c r="J231" s="11" t="str">
        <f>IF(AND($F231&lt;&gt;"OUI",I231&lt;&gt;""),IF(ISNA(VLOOKUP(TEXT($I231,0),LICENCIES!$A:$I,3,FALSE)),VLOOKUP(VALUE($I231),LICENCIES!$A:$I,3,FALSE),VLOOKUP(TEXT($I231,0),LICENCIES!$A:$I,3,FALSE))," ")</f>
        <v xml:space="preserve"> </v>
      </c>
      <c r="K231" s="11" t="str">
        <f>IF(AND($F231&lt;&gt;"OUI",I231&lt;&gt;""),IF(ISNA(VLOOKUP(TEXT($I231,0),LICENCIES!$A:$I,4,FALSE)),VLOOKUP(VALUE($I231),LICENCIES!$A:$I,4,FALSE),VLOOKUP(TEXT($I231,0),LICENCIES!$A:$I,4,FALSE))," ")</f>
        <v xml:space="preserve"> </v>
      </c>
      <c r="L231" s="11" t="str">
        <f>IF(AND($F231&lt;&gt;"OUI",I231&lt;&gt;""),IF(ISNA(VLOOKUP(TEXT($I231,0),LICENCIES!$A:$I,5,FALSE)),VLOOKUP(VALUE($I231),LICENCIES!$A:$I,5,FALSE),VLOOKUP(TEXT($I231,0),LICENCIES!$A:$I,5,FALSE))," ")</f>
        <v xml:space="preserve"> </v>
      </c>
      <c r="M231" s="11" t="str">
        <f>IF(AND($F231&lt;&gt;"OUI",I231&lt;&gt;""),IF(ISNA(VLOOKUP(TEXT($I231,0),LICENCIES!$A:$I,6,FALSE)),VLOOKUP(VALUE($I231),LICENCIES!$A:$I,6,FALSE),VLOOKUP(TEXT($I231,0),LICENCIES!$A:$I,6,FALSE))," ")</f>
        <v xml:space="preserve"> </v>
      </c>
      <c r="N231" s="11" t="str">
        <f>IF(AND($F231&lt;&gt;"OUI",I231&lt;&gt;""),IF(ISNA(VLOOKUP(TEXT($I231,0),LICENCIES!$A:$I,7,FALSE)),VLOOKUP(VALUE($I231),LICENCIES!$A:$I,7,FALSE),VLOOKUP(TEXT($I231,0),LICENCIES!$A:$I,7,FALSE))," ")</f>
        <v xml:space="preserve"> </v>
      </c>
      <c r="O231" s="11" t="str">
        <f>IF(AND($F231&lt;&gt;"OUI",I231&lt;&gt;""),IF(ISNA(VLOOKUP(TEXT($I231,0),LICENCIES!$A:$I,8,FALSE)),VLOOKUP(VALUE($I231),LICENCIES!$A:$I,8,FALSE),VLOOKUP(TEXT($I231,0),LICENCIES!$A:$I,8,FALSE))," ")</f>
        <v xml:space="preserve"> </v>
      </c>
      <c r="P231" s="11" t="str">
        <f>IF(AND($F231&lt;&gt;"OUI",I231&lt;&gt;""),IF(ISNA(VLOOKUP(TEXT($I231,0),LICENCIES!$A:$I,9,FALSE)),VLOOKUP(VALUE($I231),LICENCIES!$A:$I,9,FALSE),VLOOKUP(TEXT($I231,0),LICENCIES!$A:$I,9,FALSE))," ")</f>
        <v xml:space="preserve"> </v>
      </c>
      <c r="Q231" s="6">
        <f t="shared" si="19"/>
        <v>0</v>
      </c>
    </row>
    <row r="232" spans="1:17" ht="19.350000000000001" hidden="1" customHeight="1" x14ac:dyDescent="0.2">
      <c r="A232" s="171"/>
      <c r="B232" s="171">
        <f t="shared" si="17"/>
        <v>0</v>
      </c>
      <c r="C232" s="171">
        <f>COUNTIF($A$7:A232,A232)</f>
        <v>0</v>
      </c>
      <c r="D232" s="171">
        <f t="shared" si="20"/>
        <v>0</v>
      </c>
      <c r="E232" s="171"/>
      <c r="F232" s="171"/>
      <c r="G232" s="105" t="str">
        <f t="shared" si="18"/>
        <v/>
      </c>
      <c r="H232" s="11" t="e">
        <f>IF(F232&lt;&gt;"OUI",IF(ISNA(VLOOKUP(TEXT($I232,0),LICENCIES!$A:$I,2,FALSE)),VLOOKUP(VALUE($I232),LICENCIES!$A:$I,2,FALSE),VLOOKUP(TEXT($I232,0),LICENCIES!$A:$I,2,FALSE))," ")</f>
        <v>#N/A</v>
      </c>
      <c r="I232" s="240"/>
      <c r="J232" s="11" t="str">
        <f>IF(AND($F232&lt;&gt;"OUI",I232&lt;&gt;""),IF(ISNA(VLOOKUP(TEXT($I232,0),LICENCIES!$A:$I,3,FALSE)),VLOOKUP(VALUE($I232),LICENCIES!$A:$I,3,FALSE),VLOOKUP(TEXT($I232,0),LICENCIES!$A:$I,3,FALSE))," ")</f>
        <v xml:space="preserve"> </v>
      </c>
      <c r="K232" s="11" t="str">
        <f>IF(AND($F232&lt;&gt;"OUI",I232&lt;&gt;""),IF(ISNA(VLOOKUP(TEXT($I232,0),LICENCIES!$A:$I,4,FALSE)),VLOOKUP(VALUE($I232),LICENCIES!$A:$I,4,FALSE),VLOOKUP(TEXT($I232,0),LICENCIES!$A:$I,4,FALSE))," ")</f>
        <v xml:space="preserve"> </v>
      </c>
      <c r="L232" s="11" t="str">
        <f>IF(AND($F232&lt;&gt;"OUI",I232&lt;&gt;""),IF(ISNA(VLOOKUP(TEXT($I232,0),LICENCIES!$A:$I,5,FALSE)),VLOOKUP(VALUE($I232),LICENCIES!$A:$I,5,FALSE),VLOOKUP(TEXT($I232,0),LICENCIES!$A:$I,5,FALSE))," ")</f>
        <v xml:space="preserve"> </v>
      </c>
      <c r="M232" s="11" t="str">
        <f>IF(AND($F232&lt;&gt;"OUI",I232&lt;&gt;""),IF(ISNA(VLOOKUP(TEXT($I232,0),LICENCIES!$A:$I,6,FALSE)),VLOOKUP(VALUE($I232),LICENCIES!$A:$I,6,FALSE),VLOOKUP(TEXT($I232,0),LICENCIES!$A:$I,6,FALSE))," ")</f>
        <v xml:space="preserve"> </v>
      </c>
      <c r="N232" s="11" t="str">
        <f>IF(AND($F232&lt;&gt;"OUI",I232&lt;&gt;""),IF(ISNA(VLOOKUP(TEXT($I232,0),LICENCIES!$A:$I,7,FALSE)),VLOOKUP(VALUE($I232),LICENCIES!$A:$I,7,FALSE),VLOOKUP(TEXT($I232,0),LICENCIES!$A:$I,7,FALSE))," ")</f>
        <v xml:space="preserve"> </v>
      </c>
      <c r="O232" s="11" t="str">
        <f>IF(AND($F232&lt;&gt;"OUI",I232&lt;&gt;""),IF(ISNA(VLOOKUP(TEXT($I232,0),LICENCIES!$A:$I,8,FALSE)),VLOOKUP(VALUE($I232),LICENCIES!$A:$I,8,FALSE),VLOOKUP(TEXT($I232,0),LICENCIES!$A:$I,8,FALSE))," ")</f>
        <v xml:space="preserve"> </v>
      </c>
      <c r="P232" s="11" t="str">
        <f>IF(AND($F232&lt;&gt;"OUI",I232&lt;&gt;""),IF(ISNA(VLOOKUP(TEXT($I232,0),LICENCIES!$A:$I,9,FALSE)),VLOOKUP(VALUE($I232),LICENCIES!$A:$I,9,FALSE),VLOOKUP(TEXT($I232,0),LICENCIES!$A:$I,9,FALSE))," ")</f>
        <v xml:space="preserve"> </v>
      </c>
      <c r="Q232" s="6">
        <f t="shared" si="19"/>
        <v>0</v>
      </c>
    </row>
    <row r="233" spans="1:17" ht="19.350000000000001" hidden="1" customHeight="1" x14ac:dyDescent="0.2">
      <c r="A233" s="171"/>
      <c r="B233" s="171">
        <f t="shared" si="17"/>
        <v>0</v>
      </c>
      <c r="C233" s="171">
        <f>COUNTIF($A$7:A233,A233)</f>
        <v>0</v>
      </c>
      <c r="D233" s="171">
        <f t="shared" si="20"/>
        <v>0</v>
      </c>
      <c r="E233" s="171"/>
      <c r="F233" s="171"/>
      <c r="G233" s="105" t="str">
        <f t="shared" si="18"/>
        <v/>
      </c>
      <c r="H233" s="11" t="e">
        <f>IF(F233&lt;&gt;"OUI",IF(ISNA(VLOOKUP(TEXT($I233,0),LICENCIES!$A:$I,2,FALSE)),VLOOKUP(VALUE($I233),LICENCIES!$A:$I,2,FALSE),VLOOKUP(TEXT($I233,0),LICENCIES!$A:$I,2,FALSE))," ")</f>
        <v>#N/A</v>
      </c>
      <c r="I233" s="240"/>
      <c r="J233" s="11" t="str">
        <f>IF(AND($F233&lt;&gt;"OUI",I233&lt;&gt;""),IF(ISNA(VLOOKUP(TEXT($I233,0),LICENCIES!$A:$I,3,FALSE)),VLOOKUP(VALUE($I233),LICENCIES!$A:$I,3,FALSE),VLOOKUP(TEXT($I233,0),LICENCIES!$A:$I,3,FALSE))," ")</f>
        <v xml:space="preserve"> </v>
      </c>
      <c r="K233" s="11" t="str">
        <f>IF(AND($F233&lt;&gt;"OUI",I233&lt;&gt;""),IF(ISNA(VLOOKUP(TEXT($I233,0),LICENCIES!$A:$I,4,FALSE)),VLOOKUP(VALUE($I233),LICENCIES!$A:$I,4,FALSE),VLOOKUP(TEXT($I233,0),LICENCIES!$A:$I,4,FALSE))," ")</f>
        <v xml:space="preserve"> </v>
      </c>
      <c r="L233" s="11" t="str">
        <f>IF(AND($F233&lt;&gt;"OUI",I233&lt;&gt;""),IF(ISNA(VLOOKUP(TEXT($I233,0),LICENCIES!$A:$I,5,FALSE)),VLOOKUP(VALUE($I233),LICENCIES!$A:$I,5,FALSE),VLOOKUP(TEXT($I233,0),LICENCIES!$A:$I,5,FALSE))," ")</f>
        <v xml:space="preserve"> </v>
      </c>
      <c r="M233" s="11" t="str">
        <f>IF(AND($F233&lt;&gt;"OUI",I233&lt;&gt;""),IF(ISNA(VLOOKUP(TEXT($I233,0),LICENCIES!$A:$I,6,FALSE)),VLOOKUP(VALUE($I233),LICENCIES!$A:$I,6,FALSE),VLOOKUP(TEXT($I233,0),LICENCIES!$A:$I,6,FALSE))," ")</f>
        <v xml:space="preserve"> </v>
      </c>
      <c r="N233" s="11" t="str">
        <f>IF(AND($F233&lt;&gt;"OUI",I233&lt;&gt;""),IF(ISNA(VLOOKUP(TEXT($I233,0),LICENCIES!$A:$I,7,FALSE)),VLOOKUP(VALUE($I233),LICENCIES!$A:$I,7,FALSE),VLOOKUP(TEXT($I233,0),LICENCIES!$A:$I,7,FALSE))," ")</f>
        <v xml:space="preserve"> </v>
      </c>
      <c r="O233" s="11" t="str">
        <f>IF(AND($F233&lt;&gt;"OUI",I233&lt;&gt;""),IF(ISNA(VLOOKUP(TEXT($I233,0),LICENCIES!$A:$I,8,FALSE)),VLOOKUP(VALUE($I233),LICENCIES!$A:$I,8,FALSE),VLOOKUP(TEXT($I233,0),LICENCIES!$A:$I,8,FALSE))," ")</f>
        <v xml:space="preserve"> </v>
      </c>
      <c r="P233" s="11" t="str">
        <f>IF(AND($F233&lt;&gt;"OUI",I233&lt;&gt;""),IF(ISNA(VLOOKUP(TEXT($I233,0),LICENCIES!$A:$I,9,FALSE)),VLOOKUP(VALUE($I233),LICENCIES!$A:$I,9,FALSE),VLOOKUP(TEXT($I233,0),LICENCIES!$A:$I,9,FALSE))," ")</f>
        <v xml:space="preserve"> </v>
      </c>
      <c r="Q233" s="6">
        <f t="shared" si="19"/>
        <v>0</v>
      </c>
    </row>
    <row r="234" spans="1:17" ht="19.350000000000001" hidden="1" customHeight="1" x14ac:dyDescent="0.2">
      <c r="A234" s="171"/>
      <c r="B234" s="171">
        <f t="shared" si="17"/>
        <v>0</v>
      </c>
      <c r="C234" s="171">
        <f>COUNTIF($A$7:A234,A234)</f>
        <v>0</v>
      </c>
      <c r="D234" s="171">
        <f t="shared" si="20"/>
        <v>0</v>
      </c>
      <c r="E234" s="171"/>
      <c r="F234" s="171"/>
      <c r="G234" s="105" t="str">
        <f t="shared" si="18"/>
        <v/>
      </c>
      <c r="H234" s="11" t="e">
        <f>IF(F234&lt;&gt;"OUI",IF(ISNA(VLOOKUP(TEXT($I234,0),LICENCIES!$A:$I,2,FALSE)),VLOOKUP(VALUE($I234),LICENCIES!$A:$I,2,FALSE),VLOOKUP(TEXT($I234,0),LICENCIES!$A:$I,2,FALSE))," ")</f>
        <v>#N/A</v>
      </c>
      <c r="I234" s="240"/>
      <c r="J234" s="11" t="str">
        <f>IF(AND($F234&lt;&gt;"OUI",I234&lt;&gt;""),IF(ISNA(VLOOKUP(TEXT($I234,0),LICENCIES!$A:$I,3,FALSE)),VLOOKUP(VALUE($I234),LICENCIES!$A:$I,3,FALSE),VLOOKUP(TEXT($I234,0),LICENCIES!$A:$I,3,FALSE))," ")</f>
        <v xml:space="preserve"> </v>
      </c>
      <c r="K234" s="11" t="str">
        <f>IF(AND($F234&lt;&gt;"OUI",I234&lt;&gt;""),IF(ISNA(VLOOKUP(TEXT($I234,0),LICENCIES!$A:$I,4,FALSE)),VLOOKUP(VALUE($I234),LICENCIES!$A:$I,4,FALSE),VLOOKUP(TEXT($I234,0),LICENCIES!$A:$I,4,FALSE))," ")</f>
        <v xml:space="preserve"> </v>
      </c>
      <c r="L234" s="11" t="str">
        <f>IF(AND($F234&lt;&gt;"OUI",I234&lt;&gt;""),IF(ISNA(VLOOKUP(TEXT($I234,0),LICENCIES!$A:$I,5,FALSE)),VLOOKUP(VALUE($I234),LICENCIES!$A:$I,5,FALSE),VLOOKUP(TEXT($I234,0),LICENCIES!$A:$I,5,FALSE))," ")</f>
        <v xml:space="preserve"> </v>
      </c>
      <c r="M234" s="11" t="str">
        <f>IF(AND($F234&lt;&gt;"OUI",I234&lt;&gt;""),IF(ISNA(VLOOKUP(TEXT($I234,0),LICENCIES!$A:$I,6,FALSE)),VLOOKUP(VALUE($I234),LICENCIES!$A:$I,6,FALSE),VLOOKUP(TEXT($I234,0),LICENCIES!$A:$I,6,FALSE))," ")</f>
        <v xml:space="preserve"> </v>
      </c>
      <c r="N234" s="11" t="str">
        <f>IF(AND($F234&lt;&gt;"OUI",I234&lt;&gt;""),IF(ISNA(VLOOKUP(TEXT($I234,0),LICENCIES!$A:$I,7,FALSE)),VLOOKUP(VALUE($I234),LICENCIES!$A:$I,7,FALSE),VLOOKUP(TEXT($I234,0),LICENCIES!$A:$I,7,FALSE))," ")</f>
        <v xml:space="preserve"> </v>
      </c>
      <c r="O234" s="11" t="str">
        <f>IF(AND($F234&lt;&gt;"OUI",I234&lt;&gt;""),IF(ISNA(VLOOKUP(TEXT($I234,0),LICENCIES!$A:$I,8,FALSE)),VLOOKUP(VALUE($I234),LICENCIES!$A:$I,8,FALSE),VLOOKUP(TEXT($I234,0),LICENCIES!$A:$I,8,FALSE))," ")</f>
        <v xml:space="preserve"> </v>
      </c>
      <c r="P234" s="11" t="str">
        <f>IF(AND($F234&lt;&gt;"OUI",I234&lt;&gt;""),IF(ISNA(VLOOKUP(TEXT($I234,0),LICENCIES!$A:$I,9,FALSE)),VLOOKUP(VALUE($I234),LICENCIES!$A:$I,9,FALSE),VLOOKUP(TEXT($I234,0),LICENCIES!$A:$I,9,FALSE))," ")</f>
        <v xml:space="preserve"> </v>
      </c>
      <c r="Q234" s="6">
        <f t="shared" si="19"/>
        <v>0</v>
      </c>
    </row>
    <row r="235" spans="1:17" ht="19.350000000000001" hidden="1" customHeight="1" x14ac:dyDescent="0.2">
      <c r="A235" s="171"/>
      <c r="B235" s="171">
        <f t="shared" si="17"/>
        <v>0</v>
      </c>
      <c r="C235" s="171">
        <f>COUNTIF($A$7:A235,A235)</f>
        <v>0</v>
      </c>
      <c r="D235" s="171">
        <f t="shared" si="20"/>
        <v>0</v>
      </c>
      <c r="E235" s="171"/>
      <c r="F235" s="171"/>
      <c r="G235" s="105" t="str">
        <f t="shared" si="18"/>
        <v/>
      </c>
      <c r="H235" s="11" t="e">
        <f>IF(F235&lt;&gt;"OUI",IF(ISNA(VLOOKUP(TEXT($I235,0),LICENCIES!$A:$I,2,FALSE)),VLOOKUP(VALUE($I235),LICENCIES!$A:$I,2,FALSE),VLOOKUP(TEXT($I235,0),LICENCIES!$A:$I,2,FALSE))," ")</f>
        <v>#N/A</v>
      </c>
      <c r="I235" s="240"/>
      <c r="J235" s="11" t="str">
        <f>IF(AND($F235&lt;&gt;"OUI",I235&lt;&gt;""),IF(ISNA(VLOOKUP(TEXT($I235,0),LICENCIES!$A:$I,3,FALSE)),VLOOKUP(VALUE($I235),LICENCIES!$A:$I,3,FALSE),VLOOKUP(TEXT($I235,0),LICENCIES!$A:$I,3,FALSE))," ")</f>
        <v xml:space="preserve"> </v>
      </c>
      <c r="K235" s="11" t="str">
        <f>IF(AND($F235&lt;&gt;"OUI",I235&lt;&gt;""),IF(ISNA(VLOOKUP(TEXT($I235,0),LICENCIES!$A:$I,4,FALSE)),VLOOKUP(VALUE($I235),LICENCIES!$A:$I,4,FALSE),VLOOKUP(TEXT($I235,0),LICENCIES!$A:$I,4,FALSE))," ")</f>
        <v xml:space="preserve"> </v>
      </c>
      <c r="L235" s="11" t="str">
        <f>IF(AND($F235&lt;&gt;"OUI",I235&lt;&gt;""),IF(ISNA(VLOOKUP(TEXT($I235,0),LICENCIES!$A:$I,5,FALSE)),VLOOKUP(VALUE($I235),LICENCIES!$A:$I,5,FALSE),VLOOKUP(TEXT($I235,0),LICENCIES!$A:$I,5,FALSE))," ")</f>
        <v xml:space="preserve"> </v>
      </c>
      <c r="M235" s="11" t="str">
        <f>IF(AND($F235&lt;&gt;"OUI",I235&lt;&gt;""),IF(ISNA(VLOOKUP(TEXT($I235,0),LICENCIES!$A:$I,6,FALSE)),VLOOKUP(VALUE($I235),LICENCIES!$A:$I,6,FALSE),VLOOKUP(TEXT($I235,0),LICENCIES!$A:$I,6,FALSE))," ")</f>
        <v xml:space="preserve"> </v>
      </c>
      <c r="N235" s="11" t="str">
        <f>IF(AND($F235&lt;&gt;"OUI",I235&lt;&gt;""),IF(ISNA(VLOOKUP(TEXT($I235,0),LICENCIES!$A:$I,7,FALSE)),VLOOKUP(VALUE($I235),LICENCIES!$A:$I,7,FALSE),VLOOKUP(TEXT($I235,0),LICENCIES!$A:$I,7,FALSE))," ")</f>
        <v xml:space="preserve"> </v>
      </c>
      <c r="O235" s="11" t="str">
        <f>IF(AND($F235&lt;&gt;"OUI",I235&lt;&gt;""),IF(ISNA(VLOOKUP(TEXT($I235,0),LICENCIES!$A:$I,8,FALSE)),VLOOKUP(VALUE($I235),LICENCIES!$A:$I,8,FALSE),VLOOKUP(TEXT($I235,0),LICENCIES!$A:$I,8,FALSE))," ")</f>
        <v xml:space="preserve"> </v>
      </c>
      <c r="P235" s="11" t="str">
        <f>IF(AND($F235&lt;&gt;"OUI",I235&lt;&gt;""),IF(ISNA(VLOOKUP(TEXT($I235,0),LICENCIES!$A:$I,9,FALSE)),VLOOKUP(VALUE($I235),LICENCIES!$A:$I,9,FALSE),VLOOKUP(TEXT($I235,0),LICENCIES!$A:$I,9,FALSE))," ")</f>
        <v xml:space="preserve"> </v>
      </c>
      <c r="Q235" s="6">
        <f t="shared" si="19"/>
        <v>0</v>
      </c>
    </row>
    <row r="236" spans="1:17" ht="19.350000000000001" hidden="1" customHeight="1" x14ac:dyDescent="0.2">
      <c r="A236" s="171"/>
      <c r="B236" s="171">
        <f t="shared" si="17"/>
        <v>0</v>
      </c>
      <c r="C236" s="171">
        <f>COUNTIF($A$7:A236,A236)</f>
        <v>0</v>
      </c>
      <c r="D236" s="171">
        <f t="shared" si="20"/>
        <v>0</v>
      </c>
      <c r="E236" s="171"/>
      <c r="F236" s="171"/>
      <c r="G236" s="105" t="str">
        <f t="shared" si="18"/>
        <v/>
      </c>
      <c r="H236" s="11" t="e">
        <f>IF(F236&lt;&gt;"OUI",IF(ISNA(VLOOKUP(TEXT($I236,0),LICENCIES!$A:$I,2,FALSE)),VLOOKUP(VALUE($I236),LICENCIES!$A:$I,2,FALSE),VLOOKUP(TEXT($I236,0),LICENCIES!$A:$I,2,FALSE))," ")</f>
        <v>#N/A</v>
      </c>
      <c r="I236" s="240"/>
      <c r="J236" s="11" t="str">
        <f>IF(AND($F236&lt;&gt;"OUI",I236&lt;&gt;""),IF(ISNA(VLOOKUP(TEXT($I236,0),LICENCIES!$A:$I,3,FALSE)),VLOOKUP(VALUE($I236),LICENCIES!$A:$I,3,FALSE),VLOOKUP(TEXT($I236,0),LICENCIES!$A:$I,3,FALSE))," ")</f>
        <v xml:space="preserve"> </v>
      </c>
      <c r="K236" s="11" t="str">
        <f>IF(AND($F236&lt;&gt;"OUI",I236&lt;&gt;""),IF(ISNA(VLOOKUP(TEXT($I236,0),LICENCIES!$A:$I,4,FALSE)),VLOOKUP(VALUE($I236),LICENCIES!$A:$I,4,FALSE),VLOOKUP(TEXT($I236,0),LICENCIES!$A:$I,4,FALSE))," ")</f>
        <v xml:space="preserve"> </v>
      </c>
      <c r="L236" s="11" t="str">
        <f>IF(AND($F236&lt;&gt;"OUI",I236&lt;&gt;""),IF(ISNA(VLOOKUP(TEXT($I236,0),LICENCIES!$A:$I,5,FALSE)),VLOOKUP(VALUE($I236),LICENCIES!$A:$I,5,FALSE),VLOOKUP(TEXT($I236,0),LICENCIES!$A:$I,5,FALSE))," ")</f>
        <v xml:space="preserve"> </v>
      </c>
      <c r="M236" s="11" t="str">
        <f>IF(AND($F236&lt;&gt;"OUI",I236&lt;&gt;""),IF(ISNA(VLOOKUP(TEXT($I236,0),LICENCIES!$A:$I,6,FALSE)),VLOOKUP(VALUE($I236),LICENCIES!$A:$I,6,FALSE),VLOOKUP(TEXT($I236,0),LICENCIES!$A:$I,6,FALSE))," ")</f>
        <v xml:space="preserve"> </v>
      </c>
      <c r="N236" s="11" t="str">
        <f>IF(AND($F236&lt;&gt;"OUI",I236&lt;&gt;""),IF(ISNA(VLOOKUP(TEXT($I236,0),LICENCIES!$A:$I,7,FALSE)),VLOOKUP(VALUE($I236),LICENCIES!$A:$I,7,FALSE),VLOOKUP(TEXT($I236,0),LICENCIES!$A:$I,7,FALSE))," ")</f>
        <v xml:space="preserve"> </v>
      </c>
      <c r="O236" s="11" t="str">
        <f>IF(AND($F236&lt;&gt;"OUI",I236&lt;&gt;""),IF(ISNA(VLOOKUP(TEXT($I236,0),LICENCIES!$A:$I,8,FALSE)),VLOOKUP(VALUE($I236),LICENCIES!$A:$I,8,FALSE),VLOOKUP(TEXT($I236,0),LICENCIES!$A:$I,8,FALSE))," ")</f>
        <v xml:space="preserve"> </v>
      </c>
      <c r="P236" s="11" t="str">
        <f>IF(AND($F236&lt;&gt;"OUI",I236&lt;&gt;""),IF(ISNA(VLOOKUP(TEXT($I236,0),LICENCIES!$A:$I,9,FALSE)),VLOOKUP(VALUE($I236),LICENCIES!$A:$I,9,FALSE),VLOOKUP(TEXT($I236,0),LICENCIES!$A:$I,9,FALSE))," ")</f>
        <v xml:space="preserve"> </v>
      </c>
      <c r="Q236" s="6">
        <f t="shared" si="19"/>
        <v>0</v>
      </c>
    </row>
    <row r="237" spans="1:17" ht="19.350000000000001" hidden="1" customHeight="1" x14ac:dyDescent="0.2">
      <c r="A237" s="171"/>
      <c r="B237" s="171">
        <f t="shared" si="17"/>
        <v>0</v>
      </c>
      <c r="C237" s="171">
        <f>COUNTIF($A$7:A237,A237)</f>
        <v>0</v>
      </c>
      <c r="D237" s="171">
        <f t="shared" si="20"/>
        <v>0</v>
      </c>
      <c r="E237" s="171"/>
      <c r="F237" s="171"/>
      <c r="G237" s="105" t="str">
        <f t="shared" si="18"/>
        <v/>
      </c>
      <c r="H237" s="11" t="e">
        <f>IF(F237&lt;&gt;"OUI",IF(ISNA(VLOOKUP(TEXT($I237,0),LICENCIES!$A:$I,2,FALSE)),VLOOKUP(VALUE($I237),LICENCIES!$A:$I,2,FALSE),VLOOKUP(TEXT($I237,0),LICENCIES!$A:$I,2,FALSE))," ")</f>
        <v>#N/A</v>
      </c>
      <c r="I237" s="240"/>
      <c r="J237" s="11" t="str">
        <f>IF(AND($F237&lt;&gt;"OUI",I237&lt;&gt;""),IF(ISNA(VLOOKUP(TEXT($I237,0),LICENCIES!$A:$I,3,FALSE)),VLOOKUP(VALUE($I237),LICENCIES!$A:$I,3,FALSE),VLOOKUP(TEXT($I237,0),LICENCIES!$A:$I,3,FALSE))," ")</f>
        <v xml:space="preserve"> </v>
      </c>
      <c r="K237" s="11" t="str">
        <f>IF(AND($F237&lt;&gt;"OUI",I237&lt;&gt;""),IF(ISNA(VLOOKUP(TEXT($I237,0),LICENCIES!$A:$I,4,FALSE)),VLOOKUP(VALUE($I237),LICENCIES!$A:$I,4,FALSE),VLOOKUP(TEXT($I237,0),LICENCIES!$A:$I,4,FALSE))," ")</f>
        <v xml:space="preserve"> </v>
      </c>
      <c r="L237" s="11" t="str">
        <f>IF(AND($F237&lt;&gt;"OUI",I237&lt;&gt;""),IF(ISNA(VLOOKUP(TEXT($I237,0),LICENCIES!$A:$I,5,FALSE)),VLOOKUP(VALUE($I237),LICENCIES!$A:$I,5,FALSE),VLOOKUP(TEXT($I237,0),LICENCIES!$A:$I,5,FALSE))," ")</f>
        <v xml:space="preserve"> </v>
      </c>
      <c r="M237" s="11" t="str">
        <f>IF(AND($F237&lt;&gt;"OUI",I237&lt;&gt;""),IF(ISNA(VLOOKUP(TEXT($I237,0),LICENCIES!$A:$I,6,FALSE)),VLOOKUP(VALUE($I237),LICENCIES!$A:$I,6,FALSE),VLOOKUP(TEXT($I237,0),LICENCIES!$A:$I,6,FALSE))," ")</f>
        <v xml:space="preserve"> </v>
      </c>
      <c r="N237" s="11" t="str">
        <f>IF(AND($F237&lt;&gt;"OUI",I237&lt;&gt;""),IF(ISNA(VLOOKUP(TEXT($I237,0),LICENCIES!$A:$I,7,FALSE)),VLOOKUP(VALUE($I237),LICENCIES!$A:$I,7,FALSE),VLOOKUP(TEXT($I237,0),LICENCIES!$A:$I,7,FALSE))," ")</f>
        <v xml:space="preserve"> </v>
      </c>
      <c r="O237" s="11" t="str">
        <f>IF(AND($F237&lt;&gt;"OUI",I237&lt;&gt;""),IF(ISNA(VLOOKUP(TEXT($I237,0),LICENCIES!$A:$I,8,FALSE)),VLOOKUP(VALUE($I237),LICENCIES!$A:$I,8,FALSE),VLOOKUP(TEXT($I237,0),LICENCIES!$A:$I,8,FALSE))," ")</f>
        <v xml:space="preserve"> </v>
      </c>
      <c r="P237" s="11" t="str">
        <f>IF(AND($F237&lt;&gt;"OUI",I237&lt;&gt;""),IF(ISNA(VLOOKUP(TEXT($I237,0),LICENCIES!$A:$I,9,FALSE)),VLOOKUP(VALUE($I237),LICENCIES!$A:$I,9,FALSE),VLOOKUP(TEXT($I237,0),LICENCIES!$A:$I,9,FALSE))," ")</f>
        <v xml:space="preserve"> </v>
      </c>
      <c r="Q237" s="6">
        <f t="shared" si="19"/>
        <v>0</v>
      </c>
    </row>
    <row r="238" spans="1:17" ht="19.350000000000001" hidden="1" customHeight="1" x14ac:dyDescent="0.2">
      <c r="A238" s="171"/>
      <c r="B238" s="171">
        <f t="shared" si="17"/>
        <v>0</v>
      </c>
      <c r="C238" s="171">
        <f>COUNTIF($A$7:A238,A238)</f>
        <v>0</v>
      </c>
      <c r="D238" s="171">
        <f t="shared" si="20"/>
        <v>0</v>
      </c>
      <c r="E238" s="171"/>
      <c r="F238" s="171"/>
      <c r="G238" s="105" t="str">
        <f t="shared" si="18"/>
        <v/>
      </c>
      <c r="H238" s="11" t="e">
        <f>IF(F238&lt;&gt;"OUI",IF(ISNA(VLOOKUP(TEXT($I238,0),LICENCIES!$A:$I,2,FALSE)),VLOOKUP(VALUE($I238),LICENCIES!$A:$I,2,FALSE),VLOOKUP(TEXT($I238,0),LICENCIES!$A:$I,2,FALSE))," ")</f>
        <v>#N/A</v>
      </c>
      <c r="I238" s="240"/>
      <c r="J238" s="11" t="str">
        <f>IF(AND($F238&lt;&gt;"OUI",I238&lt;&gt;""),IF(ISNA(VLOOKUP(TEXT($I238,0),LICENCIES!$A:$I,3,FALSE)),VLOOKUP(VALUE($I238),LICENCIES!$A:$I,3,FALSE),VLOOKUP(TEXT($I238,0),LICENCIES!$A:$I,3,FALSE))," ")</f>
        <v xml:space="preserve"> </v>
      </c>
      <c r="K238" s="11" t="str">
        <f>IF(AND($F238&lt;&gt;"OUI",I238&lt;&gt;""),IF(ISNA(VLOOKUP(TEXT($I238,0),LICENCIES!$A:$I,4,FALSE)),VLOOKUP(VALUE($I238),LICENCIES!$A:$I,4,FALSE),VLOOKUP(TEXT($I238,0),LICENCIES!$A:$I,4,FALSE))," ")</f>
        <v xml:space="preserve"> </v>
      </c>
      <c r="L238" s="11" t="str">
        <f>IF(AND($F238&lt;&gt;"OUI",I238&lt;&gt;""),IF(ISNA(VLOOKUP(TEXT($I238,0),LICENCIES!$A:$I,5,FALSE)),VLOOKUP(VALUE($I238),LICENCIES!$A:$I,5,FALSE),VLOOKUP(TEXT($I238,0),LICENCIES!$A:$I,5,FALSE))," ")</f>
        <v xml:space="preserve"> </v>
      </c>
      <c r="M238" s="11" t="str">
        <f>IF(AND($F238&lt;&gt;"OUI",I238&lt;&gt;""),IF(ISNA(VLOOKUP(TEXT($I238,0),LICENCIES!$A:$I,6,FALSE)),VLOOKUP(VALUE($I238),LICENCIES!$A:$I,6,FALSE),VLOOKUP(TEXT($I238,0),LICENCIES!$A:$I,6,FALSE))," ")</f>
        <v xml:space="preserve"> </v>
      </c>
      <c r="N238" s="11" t="str">
        <f>IF(AND($F238&lt;&gt;"OUI",I238&lt;&gt;""),IF(ISNA(VLOOKUP(TEXT($I238,0),LICENCIES!$A:$I,7,FALSE)),VLOOKUP(VALUE($I238),LICENCIES!$A:$I,7,FALSE),VLOOKUP(TEXT($I238,0),LICENCIES!$A:$I,7,FALSE))," ")</f>
        <v xml:space="preserve"> </v>
      </c>
      <c r="O238" s="11" t="str">
        <f>IF(AND($F238&lt;&gt;"OUI",I238&lt;&gt;""),IF(ISNA(VLOOKUP(TEXT($I238,0),LICENCIES!$A:$I,8,FALSE)),VLOOKUP(VALUE($I238),LICENCIES!$A:$I,8,FALSE),VLOOKUP(TEXT($I238,0),LICENCIES!$A:$I,8,FALSE))," ")</f>
        <v xml:space="preserve"> </v>
      </c>
      <c r="P238" s="11" t="str">
        <f>IF(AND($F238&lt;&gt;"OUI",I238&lt;&gt;""),IF(ISNA(VLOOKUP(TEXT($I238,0),LICENCIES!$A:$I,9,FALSE)),VLOOKUP(VALUE($I238),LICENCIES!$A:$I,9,FALSE),VLOOKUP(TEXT($I238,0),LICENCIES!$A:$I,9,FALSE))," ")</f>
        <v xml:space="preserve"> </v>
      </c>
      <c r="Q238" s="6">
        <f t="shared" si="19"/>
        <v>0</v>
      </c>
    </row>
    <row r="239" spans="1:17" ht="19.350000000000001" hidden="1" customHeight="1" x14ac:dyDescent="0.2">
      <c r="A239" s="171"/>
      <c r="B239" s="171">
        <f t="shared" si="17"/>
        <v>0</v>
      </c>
      <c r="C239" s="171">
        <f>COUNTIF($A$7:A239,A239)</f>
        <v>0</v>
      </c>
      <c r="D239" s="171">
        <f t="shared" si="20"/>
        <v>0</v>
      </c>
      <c r="E239" s="171"/>
      <c r="F239" s="171"/>
      <c r="G239" s="105" t="str">
        <f t="shared" si="18"/>
        <v/>
      </c>
      <c r="H239" s="11" t="e">
        <f>IF(F239&lt;&gt;"OUI",IF(ISNA(VLOOKUP(TEXT($I239,0),LICENCIES!$A:$I,2,FALSE)),VLOOKUP(VALUE($I239),LICENCIES!$A:$I,2,FALSE),VLOOKUP(TEXT($I239,0),LICENCIES!$A:$I,2,FALSE))," ")</f>
        <v>#N/A</v>
      </c>
      <c r="I239" s="240"/>
      <c r="J239" s="11" t="str">
        <f>IF(AND($F239&lt;&gt;"OUI",I239&lt;&gt;""),IF(ISNA(VLOOKUP(TEXT($I239,0),LICENCIES!$A:$I,3,FALSE)),VLOOKUP(VALUE($I239),LICENCIES!$A:$I,3,FALSE),VLOOKUP(TEXT($I239,0),LICENCIES!$A:$I,3,FALSE))," ")</f>
        <v xml:space="preserve"> </v>
      </c>
      <c r="K239" s="11" t="str">
        <f>IF(AND($F239&lt;&gt;"OUI",I239&lt;&gt;""),IF(ISNA(VLOOKUP(TEXT($I239,0),LICENCIES!$A:$I,4,FALSE)),VLOOKUP(VALUE($I239),LICENCIES!$A:$I,4,FALSE),VLOOKUP(TEXT($I239,0),LICENCIES!$A:$I,4,FALSE))," ")</f>
        <v xml:space="preserve"> </v>
      </c>
      <c r="L239" s="11" t="str">
        <f>IF(AND($F239&lt;&gt;"OUI",I239&lt;&gt;""),IF(ISNA(VLOOKUP(TEXT($I239,0),LICENCIES!$A:$I,5,FALSE)),VLOOKUP(VALUE($I239),LICENCIES!$A:$I,5,FALSE),VLOOKUP(TEXT($I239,0),LICENCIES!$A:$I,5,FALSE))," ")</f>
        <v xml:space="preserve"> </v>
      </c>
      <c r="M239" s="11" t="str">
        <f>IF(AND($F239&lt;&gt;"OUI",I239&lt;&gt;""),IF(ISNA(VLOOKUP(TEXT($I239,0),LICENCIES!$A:$I,6,FALSE)),VLOOKUP(VALUE($I239),LICENCIES!$A:$I,6,FALSE),VLOOKUP(TEXT($I239,0),LICENCIES!$A:$I,6,FALSE))," ")</f>
        <v xml:space="preserve"> </v>
      </c>
      <c r="N239" s="11" t="str">
        <f>IF(AND($F239&lt;&gt;"OUI",I239&lt;&gt;""),IF(ISNA(VLOOKUP(TEXT($I239,0),LICENCIES!$A:$I,7,FALSE)),VLOOKUP(VALUE($I239),LICENCIES!$A:$I,7,FALSE),VLOOKUP(TEXT($I239,0),LICENCIES!$A:$I,7,FALSE))," ")</f>
        <v xml:space="preserve"> </v>
      </c>
      <c r="O239" s="11" t="str">
        <f>IF(AND($F239&lt;&gt;"OUI",I239&lt;&gt;""),IF(ISNA(VLOOKUP(TEXT($I239,0),LICENCIES!$A:$I,8,FALSE)),VLOOKUP(VALUE($I239),LICENCIES!$A:$I,8,FALSE),VLOOKUP(TEXT($I239,0),LICENCIES!$A:$I,8,FALSE))," ")</f>
        <v xml:space="preserve"> </v>
      </c>
      <c r="P239" s="11" t="str">
        <f>IF(AND($F239&lt;&gt;"OUI",I239&lt;&gt;""),IF(ISNA(VLOOKUP(TEXT($I239,0),LICENCIES!$A:$I,9,FALSE)),VLOOKUP(VALUE($I239),LICENCIES!$A:$I,9,FALSE),VLOOKUP(TEXT($I239,0),LICENCIES!$A:$I,9,FALSE))," ")</f>
        <v xml:space="preserve"> </v>
      </c>
      <c r="Q239" s="6">
        <f t="shared" si="19"/>
        <v>0</v>
      </c>
    </row>
    <row r="240" spans="1:17" ht="19.350000000000001" hidden="1" customHeight="1" x14ac:dyDescent="0.2">
      <c r="A240" s="171"/>
      <c r="B240" s="171">
        <f t="shared" si="17"/>
        <v>0</v>
      </c>
      <c r="C240" s="171">
        <f>COUNTIF($A$7:A240,A240)</f>
        <v>0</v>
      </c>
      <c r="D240" s="171">
        <f t="shared" si="20"/>
        <v>0</v>
      </c>
      <c r="E240" s="171"/>
      <c r="F240" s="171"/>
      <c r="G240" s="105" t="str">
        <f t="shared" si="18"/>
        <v/>
      </c>
      <c r="H240" s="11" t="e">
        <f>IF(F240&lt;&gt;"OUI",IF(ISNA(VLOOKUP(TEXT($I240,0),LICENCIES!$A:$I,2,FALSE)),VLOOKUP(VALUE($I240),LICENCIES!$A:$I,2,FALSE),VLOOKUP(TEXT($I240,0),LICENCIES!$A:$I,2,FALSE))," ")</f>
        <v>#N/A</v>
      </c>
      <c r="I240" s="240"/>
      <c r="J240" s="11" t="str">
        <f>IF(AND($F240&lt;&gt;"OUI",I240&lt;&gt;""),IF(ISNA(VLOOKUP(TEXT($I240,0),LICENCIES!$A:$I,3,FALSE)),VLOOKUP(VALUE($I240),LICENCIES!$A:$I,3,FALSE),VLOOKUP(TEXT($I240,0),LICENCIES!$A:$I,3,FALSE))," ")</f>
        <v xml:space="preserve"> </v>
      </c>
      <c r="K240" s="11" t="str">
        <f>IF(AND($F240&lt;&gt;"OUI",I240&lt;&gt;""),IF(ISNA(VLOOKUP(TEXT($I240,0),LICENCIES!$A:$I,4,FALSE)),VLOOKUP(VALUE($I240),LICENCIES!$A:$I,4,FALSE),VLOOKUP(TEXT($I240,0),LICENCIES!$A:$I,4,FALSE))," ")</f>
        <v xml:space="preserve"> </v>
      </c>
      <c r="L240" s="11" t="str">
        <f>IF(AND($F240&lt;&gt;"OUI",I240&lt;&gt;""),IF(ISNA(VLOOKUP(TEXT($I240,0),LICENCIES!$A:$I,5,FALSE)),VLOOKUP(VALUE($I240),LICENCIES!$A:$I,5,FALSE),VLOOKUP(TEXT($I240,0),LICENCIES!$A:$I,5,FALSE))," ")</f>
        <v xml:space="preserve"> </v>
      </c>
      <c r="M240" s="11" t="str">
        <f>IF(AND($F240&lt;&gt;"OUI",I240&lt;&gt;""),IF(ISNA(VLOOKUP(TEXT($I240,0),LICENCIES!$A:$I,6,FALSE)),VLOOKUP(VALUE($I240),LICENCIES!$A:$I,6,FALSE),VLOOKUP(TEXT($I240,0),LICENCIES!$A:$I,6,FALSE))," ")</f>
        <v xml:space="preserve"> </v>
      </c>
      <c r="N240" s="11" t="str">
        <f>IF(AND($F240&lt;&gt;"OUI",I240&lt;&gt;""),IF(ISNA(VLOOKUP(TEXT($I240,0),LICENCIES!$A:$I,7,FALSE)),VLOOKUP(VALUE($I240),LICENCIES!$A:$I,7,FALSE),VLOOKUP(TEXT($I240,0),LICENCIES!$A:$I,7,FALSE))," ")</f>
        <v xml:space="preserve"> </v>
      </c>
      <c r="O240" s="11" t="str">
        <f>IF(AND($F240&lt;&gt;"OUI",I240&lt;&gt;""),IF(ISNA(VLOOKUP(TEXT($I240,0),LICENCIES!$A:$I,8,FALSE)),VLOOKUP(VALUE($I240),LICENCIES!$A:$I,8,FALSE),VLOOKUP(TEXT($I240,0),LICENCIES!$A:$I,8,FALSE))," ")</f>
        <v xml:space="preserve"> </v>
      </c>
      <c r="P240" s="11" t="str">
        <f>IF(AND($F240&lt;&gt;"OUI",I240&lt;&gt;""),IF(ISNA(VLOOKUP(TEXT($I240,0),LICENCIES!$A:$I,9,FALSE)),VLOOKUP(VALUE($I240),LICENCIES!$A:$I,9,FALSE),VLOOKUP(TEXT($I240,0),LICENCIES!$A:$I,9,FALSE))," ")</f>
        <v xml:space="preserve"> </v>
      </c>
      <c r="Q240" s="6">
        <f t="shared" si="19"/>
        <v>0</v>
      </c>
    </row>
    <row r="241" spans="1:17" ht="19.350000000000001" hidden="1" customHeight="1" x14ac:dyDescent="0.2">
      <c r="A241" s="171"/>
      <c r="B241" s="171">
        <f t="shared" si="17"/>
        <v>0</v>
      </c>
      <c r="C241" s="171">
        <f>COUNTIF($A$7:A241,A241)</f>
        <v>0</v>
      </c>
      <c r="D241" s="171">
        <f t="shared" si="20"/>
        <v>0</v>
      </c>
      <c r="E241" s="171"/>
      <c r="F241" s="171"/>
      <c r="G241" s="105" t="str">
        <f t="shared" si="18"/>
        <v/>
      </c>
      <c r="H241" s="11" t="e">
        <f>IF(F241&lt;&gt;"OUI",IF(ISNA(VLOOKUP(TEXT($I241,0),LICENCIES!$A:$I,2,FALSE)),VLOOKUP(VALUE($I241),LICENCIES!$A:$I,2,FALSE),VLOOKUP(TEXT($I241,0),LICENCIES!$A:$I,2,FALSE))," ")</f>
        <v>#N/A</v>
      </c>
      <c r="I241" s="240"/>
      <c r="J241" s="11" t="str">
        <f>IF(AND($F241&lt;&gt;"OUI",I241&lt;&gt;""),IF(ISNA(VLOOKUP(TEXT($I241,0),LICENCIES!$A:$I,3,FALSE)),VLOOKUP(VALUE($I241),LICENCIES!$A:$I,3,FALSE),VLOOKUP(TEXT($I241,0),LICENCIES!$A:$I,3,FALSE))," ")</f>
        <v xml:space="preserve"> </v>
      </c>
      <c r="K241" s="11" t="str">
        <f>IF(AND($F241&lt;&gt;"OUI",I241&lt;&gt;""),IF(ISNA(VLOOKUP(TEXT($I241,0),LICENCIES!$A:$I,4,FALSE)),VLOOKUP(VALUE($I241),LICENCIES!$A:$I,4,FALSE),VLOOKUP(TEXT($I241,0),LICENCIES!$A:$I,4,FALSE))," ")</f>
        <v xml:space="preserve"> </v>
      </c>
      <c r="L241" s="11" t="str">
        <f>IF(AND($F241&lt;&gt;"OUI",I241&lt;&gt;""),IF(ISNA(VLOOKUP(TEXT($I241,0),LICENCIES!$A:$I,5,FALSE)),VLOOKUP(VALUE($I241),LICENCIES!$A:$I,5,FALSE),VLOOKUP(TEXT($I241,0),LICENCIES!$A:$I,5,FALSE))," ")</f>
        <v xml:space="preserve"> </v>
      </c>
      <c r="M241" s="11" t="str">
        <f>IF(AND($F241&lt;&gt;"OUI",I241&lt;&gt;""),IF(ISNA(VLOOKUP(TEXT($I241,0),LICENCIES!$A:$I,6,FALSE)),VLOOKUP(VALUE($I241),LICENCIES!$A:$I,6,FALSE),VLOOKUP(TEXT($I241,0),LICENCIES!$A:$I,6,FALSE))," ")</f>
        <v xml:space="preserve"> </v>
      </c>
      <c r="N241" s="11" t="str">
        <f>IF(AND($F241&lt;&gt;"OUI",I241&lt;&gt;""),IF(ISNA(VLOOKUP(TEXT($I241,0),LICENCIES!$A:$I,7,FALSE)),VLOOKUP(VALUE($I241),LICENCIES!$A:$I,7,FALSE),VLOOKUP(TEXT($I241,0),LICENCIES!$A:$I,7,FALSE))," ")</f>
        <v xml:space="preserve"> </v>
      </c>
      <c r="O241" s="11" t="str">
        <f>IF(AND($F241&lt;&gt;"OUI",I241&lt;&gt;""),IF(ISNA(VLOOKUP(TEXT($I241,0),LICENCIES!$A:$I,8,FALSE)),VLOOKUP(VALUE($I241),LICENCIES!$A:$I,8,FALSE),VLOOKUP(TEXT($I241,0),LICENCIES!$A:$I,8,FALSE))," ")</f>
        <v xml:space="preserve"> </v>
      </c>
      <c r="P241" s="11" t="str">
        <f>IF(AND($F241&lt;&gt;"OUI",I241&lt;&gt;""),IF(ISNA(VLOOKUP(TEXT($I241,0),LICENCIES!$A:$I,9,FALSE)),VLOOKUP(VALUE($I241),LICENCIES!$A:$I,9,FALSE),VLOOKUP(TEXT($I241,0),LICENCIES!$A:$I,9,FALSE))," ")</f>
        <v xml:space="preserve"> </v>
      </c>
      <c r="Q241" s="6">
        <f t="shared" si="19"/>
        <v>0</v>
      </c>
    </row>
    <row r="242" spans="1:17" ht="19.350000000000001" hidden="1" customHeight="1" x14ac:dyDescent="0.2">
      <c r="A242" s="171"/>
      <c r="B242" s="171">
        <f t="shared" si="17"/>
        <v>0</v>
      </c>
      <c r="C242" s="171">
        <f>COUNTIF($A$7:A242,A242)</f>
        <v>0</v>
      </c>
      <c r="D242" s="171">
        <f t="shared" si="20"/>
        <v>0</v>
      </c>
      <c r="E242" s="171"/>
      <c r="F242" s="171"/>
      <c r="G242" s="105" t="str">
        <f t="shared" si="18"/>
        <v/>
      </c>
      <c r="H242" s="11" t="e">
        <f>IF(F242&lt;&gt;"OUI",IF(ISNA(VLOOKUP(TEXT($I242,0),LICENCIES!$A:$I,2,FALSE)),VLOOKUP(VALUE($I242),LICENCIES!$A:$I,2,FALSE),VLOOKUP(TEXT($I242,0),LICENCIES!$A:$I,2,FALSE))," ")</f>
        <v>#N/A</v>
      </c>
      <c r="I242" s="240"/>
      <c r="J242" s="11" t="str">
        <f>IF(AND($F242&lt;&gt;"OUI",I242&lt;&gt;""),IF(ISNA(VLOOKUP(TEXT($I242,0),LICENCIES!$A:$I,3,FALSE)),VLOOKUP(VALUE($I242),LICENCIES!$A:$I,3,FALSE),VLOOKUP(TEXT($I242,0),LICENCIES!$A:$I,3,FALSE))," ")</f>
        <v xml:space="preserve"> </v>
      </c>
      <c r="K242" s="11" t="str">
        <f>IF(AND($F242&lt;&gt;"OUI",I242&lt;&gt;""),IF(ISNA(VLOOKUP(TEXT($I242,0),LICENCIES!$A:$I,4,FALSE)),VLOOKUP(VALUE($I242),LICENCIES!$A:$I,4,FALSE),VLOOKUP(TEXT($I242,0),LICENCIES!$A:$I,4,FALSE))," ")</f>
        <v xml:space="preserve"> </v>
      </c>
      <c r="L242" s="11" t="str">
        <f>IF(AND($F242&lt;&gt;"OUI",I242&lt;&gt;""),IF(ISNA(VLOOKUP(TEXT($I242,0),LICENCIES!$A:$I,5,FALSE)),VLOOKUP(VALUE($I242),LICENCIES!$A:$I,5,FALSE),VLOOKUP(TEXT($I242,0),LICENCIES!$A:$I,5,FALSE))," ")</f>
        <v xml:space="preserve"> </v>
      </c>
      <c r="M242" s="11" t="str">
        <f>IF(AND($F242&lt;&gt;"OUI",I242&lt;&gt;""),IF(ISNA(VLOOKUP(TEXT($I242,0),LICENCIES!$A:$I,6,FALSE)),VLOOKUP(VALUE($I242),LICENCIES!$A:$I,6,FALSE),VLOOKUP(TEXT($I242,0),LICENCIES!$A:$I,6,FALSE))," ")</f>
        <v xml:space="preserve"> </v>
      </c>
      <c r="N242" s="11" t="str">
        <f>IF(AND($F242&lt;&gt;"OUI",I242&lt;&gt;""),IF(ISNA(VLOOKUP(TEXT($I242,0),LICENCIES!$A:$I,7,FALSE)),VLOOKUP(VALUE($I242),LICENCIES!$A:$I,7,FALSE),VLOOKUP(TEXT($I242,0),LICENCIES!$A:$I,7,FALSE))," ")</f>
        <v xml:space="preserve"> </v>
      </c>
      <c r="O242" s="11" t="str">
        <f>IF(AND($F242&lt;&gt;"OUI",I242&lt;&gt;""),IF(ISNA(VLOOKUP(TEXT($I242,0),LICENCIES!$A:$I,8,FALSE)),VLOOKUP(VALUE($I242),LICENCIES!$A:$I,8,FALSE),VLOOKUP(TEXT($I242,0),LICENCIES!$A:$I,8,FALSE))," ")</f>
        <v xml:space="preserve"> </v>
      </c>
      <c r="P242" s="11" t="str">
        <f>IF(AND($F242&lt;&gt;"OUI",I242&lt;&gt;""),IF(ISNA(VLOOKUP(TEXT($I242,0),LICENCIES!$A:$I,9,FALSE)),VLOOKUP(VALUE($I242),LICENCIES!$A:$I,9,FALSE),VLOOKUP(TEXT($I242,0),LICENCIES!$A:$I,9,FALSE))," ")</f>
        <v xml:space="preserve"> </v>
      </c>
      <c r="Q242" s="6">
        <f t="shared" si="19"/>
        <v>0</v>
      </c>
    </row>
    <row r="243" spans="1:17" ht="19.350000000000001" hidden="1" customHeight="1" x14ac:dyDescent="0.2">
      <c r="A243" s="171"/>
      <c r="B243" s="171">
        <f t="shared" si="17"/>
        <v>0</v>
      </c>
      <c r="C243" s="171">
        <f>COUNTIF($A$7:A243,A243)</f>
        <v>0</v>
      </c>
      <c r="D243" s="171">
        <f t="shared" si="20"/>
        <v>0</v>
      </c>
      <c r="E243" s="171"/>
      <c r="F243" s="171"/>
      <c r="G243" s="105" t="str">
        <f t="shared" si="18"/>
        <v/>
      </c>
      <c r="H243" s="11" t="e">
        <f>IF(F243&lt;&gt;"OUI",IF(ISNA(VLOOKUP(TEXT($I243,0),LICENCIES!$A:$I,2,FALSE)),VLOOKUP(VALUE($I243),LICENCIES!$A:$I,2,FALSE),VLOOKUP(TEXT($I243,0),LICENCIES!$A:$I,2,FALSE))," ")</f>
        <v>#N/A</v>
      </c>
      <c r="I243" s="240"/>
      <c r="J243" s="11" t="str">
        <f>IF(AND($F243&lt;&gt;"OUI",I243&lt;&gt;""),IF(ISNA(VLOOKUP(TEXT($I243,0),LICENCIES!$A:$I,3,FALSE)),VLOOKUP(VALUE($I243),LICENCIES!$A:$I,3,FALSE),VLOOKUP(TEXT($I243,0),LICENCIES!$A:$I,3,FALSE))," ")</f>
        <v xml:space="preserve"> </v>
      </c>
      <c r="K243" s="11" t="str">
        <f>IF(AND($F243&lt;&gt;"OUI",I243&lt;&gt;""),IF(ISNA(VLOOKUP(TEXT($I243,0),LICENCIES!$A:$I,4,FALSE)),VLOOKUP(VALUE($I243),LICENCIES!$A:$I,4,FALSE),VLOOKUP(TEXT($I243,0),LICENCIES!$A:$I,4,FALSE))," ")</f>
        <v xml:space="preserve"> </v>
      </c>
      <c r="L243" s="11" t="str">
        <f>IF(AND($F243&lt;&gt;"OUI",I243&lt;&gt;""),IF(ISNA(VLOOKUP(TEXT($I243,0),LICENCIES!$A:$I,5,FALSE)),VLOOKUP(VALUE($I243),LICENCIES!$A:$I,5,FALSE),VLOOKUP(TEXT($I243,0),LICENCIES!$A:$I,5,FALSE))," ")</f>
        <v xml:space="preserve"> </v>
      </c>
      <c r="M243" s="11" t="str">
        <f>IF(AND($F243&lt;&gt;"OUI",I243&lt;&gt;""),IF(ISNA(VLOOKUP(TEXT($I243,0),LICENCIES!$A:$I,6,FALSE)),VLOOKUP(VALUE($I243),LICENCIES!$A:$I,6,FALSE),VLOOKUP(TEXT($I243,0),LICENCIES!$A:$I,6,FALSE))," ")</f>
        <v xml:space="preserve"> </v>
      </c>
      <c r="N243" s="11" t="str">
        <f>IF(AND($F243&lt;&gt;"OUI",I243&lt;&gt;""),IF(ISNA(VLOOKUP(TEXT($I243,0),LICENCIES!$A:$I,7,FALSE)),VLOOKUP(VALUE($I243),LICENCIES!$A:$I,7,FALSE),VLOOKUP(TEXT($I243,0),LICENCIES!$A:$I,7,FALSE))," ")</f>
        <v xml:space="preserve"> </v>
      </c>
      <c r="O243" s="11" t="str">
        <f>IF(AND($F243&lt;&gt;"OUI",I243&lt;&gt;""),IF(ISNA(VLOOKUP(TEXT($I243,0),LICENCIES!$A:$I,8,FALSE)),VLOOKUP(VALUE($I243),LICENCIES!$A:$I,8,FALSE),VLOOKUP(TEXT($I243,0),LICENCIES!$A:$I,8,FALSE))," ")</f>
        <v xml:space="preserve"> </v>
      </c>
      <c r="P243" s="11" t="str">
        <f>IF(AND($F243&lt;&gt;"OUI",I243&lt;&gt;""),IF(ISNA(VLOOKUP(TEXT($I243,0),LICENCIES!$A:$I,9,FALSE)),VLOOKUP(VALUE($I243),LICENCIES!$A:$I,9,FALSE),VLOOKUP(TEXT($I243,0),LICENCIES!$A:$I,9,FALSE))," ")</f>
        <v xml:space="preserve"> </v>
      </c>
      <c r="Q243" s="6">
        <f t="shared" si="19"/>
        <v>0</v>
      </c>
    </row>
    <row r="244" spans="1:17" ht="19.350000000000001" hidden="1" customHeight="1" x14ac:dyDescent="0.2">
      <c r="A244" s="171"/>
      <c r="B244" s="171">
        <f t="shared" si="17"/>
        <v>0</v>
      </c>
      <c r="C244" s="171">
        <f>COUNTIF($A$7:A244,A244)</f>
        <v>0</v>
      </c>
      <c r="D244" s="171">
        <f t="shared" si="20"/>
        <v>0</v>
      </c>
      <c r="E244" s="171"/>
      <c r="F244" s="171"/>
      <c r="G244" s="105" t="str">
        <f t="shared" si="18"/>
        <v/>
      </c>
      <c r="H244" s="11" t="e">
        <f>IF(F244&lt;&gt;"OUI",IF(ISNA(VLOOKUP(TEXT($I244,0),LICENCIES!$A:$I,2,FALSE)),VLOOKUP(VALUE($I244),LICENCIES!$A:$I,2,FALSE),VLOOKUP(TEXT($I244,0),LICENCIES!$A:$I,2,FALSE))," ")</f>
        <v>#N/A</v>
      </c>
      <c r="I244" s="240"/>
      <c r="J244" s="11" t="str">
        <f>IF(AND($F244&lt;&gt;"OUI",I244&lt;&gt;""),IF(ISNA(VLOOKUP(TEXT($I244,0),LICENCIES!$A:$I,3,FALSE)),VLOOKUP(VALUE($I244),LICENCIES!$A:$I,3,FALSE),VLOOKUP(TEXT($I244,0),LICENCIES!$A:$I,3,FALSE))," ")</f>
        <v xml:space="preserve"> </v>
      </c>
      <c r="K244" s="11" t="str">
        <f>IF(AND($F244&lt;&gt;"OUI",I244&lt;&gt;""),IF(ISNA(VLOOKUP(TEXT($I244,0),LICENCIES!$A:$I,4,FALSE)),VLOOKUP(VALUE($I244),LICENCIES!$A:$I,4,FALSE),VLOOKUP(TEXT($I244,0),LICENCIES!$A:$I,4,FALSE))," ")</f>
        <v xml:space="preserve"> </v>
      </c>
      <c r="L244" s="11" t="str">
        <f>IF(AND($F244&lt;&gt;"OUI",I244&lt;&gt;""),IF(ISNA(VLOOKUP(TEXT($I244,0),LICENCIES!$A:$I,5,FALSE)),VLOOKUP(VALUE($I244),LICENCIES!$A:$I,5,FALSE),VLOOKUP(TEXT($I244,0),LICENCIES!$A:$I,5,FALSE))," ")</f>
        <v xml:space="preserve"> </v>
      </c>
      <c r="M244" s="11" t="str">
        <f>IF(AND($F244&lt;&gt;"OUI",I244&lt;&gt;""),IF(ISNA(VLOOKUP(TEXT($I244,0),LICENCIES!$A:$I,6,FALSE)),VLOOKUP(VALUE($I244),LICENCIES!$A:$I,6,FALSE),VLOOKUP(TEXT($I244,0),LICENCIES!$A:$I,6,FALSE))," ")</f>
        <v xml:space="preserve"> </v>
      </c>
      <c r="N244" s="11" t="str">
        <f>IF(AND($F244&lt;&gt;"OUI",I244&lt;&gt;""),IF(ISNA(VLOOKUP(TEXT($I244,0),LICENCIES!$A:$I,7,FALSE)),VLOOKUP(VALUE($I244),LICENCIES!$A:$I,7,FALSE),VLOOKUP(TEXT($I244,0),LICENCIES!$A:$I,7,FALSE))," ")</f>
        <v xml:space="preserve"> </v>
      </c>
      <c r="O244" s="11" t="str">
        <f>IF(AND($F244&lt;&gt;"OUI",I244&lt;&gt;""),IF(ISNA(VLOOKUP(TEXT($I244,0),LICENCIES!$A:$I,8,FALSE)),VLOOKUP(VALUE($I244),LICENCIES!$A:$I,8,FALSE),VLOOKUP(TEXT($I244,0),LICENCIES!$A:$I,8,FALSE))," ")</f>
        <v xml:space="preserve"> </v>
      </c>
      <c r="P244" s="11" t="str">
        <f>IF(AND($F244&lt;&gt;"OUI",I244&lt;&gt;""),IF(ISNA(VLOOKUP(TEXT($I244,0),LICENCIES!$A:$I,9,FALSE)),VLOOKUP(VALUE($I244),LICENCIES!$A:$I,9,FALSE),VLOOKUP(TEXT($I244,0),LICENCIES!$A:$I,9,FALSE))," ")</f>
        <v xml:space="preserve"> </v>
      </c>
      <c r="Q244" s="6">
        <f t="shared" si="19"/>
        <v>0</v>
      </c>
    </row>
    <row r="245" spans="1:17" ht="19.350000000000001" hidden="1" customHeight="1" x14ac:dyDescent="0.2">
      <c r="A245" s="171"/>
      <c r="B245" s="171">
        <f t="shared" si="17"/>
        <v>0</v>
      </c>
      <c r="C245" s="171">
        <f>COUNTIF($A$7:A245,A245)</f>
        <v>0</v>
      </c>
      <c r="D245" s="171">
        <f t="shared" si="20"/>
        <v>0</v>
      </c>
      <c r="E245" s="171"/>
      <c r="F245" s="171"/>
      <c r="G245" s="105" t="str">
        <f t="shared" si="18"/>
        <v/>
      </c>
      <c r="H245" s="11" t="e">
        <f>IF(F245&lt;&gt;"OUI",IF(ISNA(VLOOKUP(TEXT($I245,0),LICENCIES!$A:$I,2,FALSE)),VLOOKUP(VALUE($I245),LICENCIES!$A:$I,2,FALSE),VLOOKUP(TEXT($I245,0),LICENCIES!$A:$I,2,FALSE))," ")</f>
        <v>#N/A</v>
      </c>
      <c r="I245" s="240"/>
      <c r="J245" s="11" t="str">
        <f>IF(AND($F245&lt;&gt;"OUI",I245&lt;&gt;""),IF(ISNA(VLOOKUP(TEXT($I245,0),LICENCIES!$A:$I,3,FALSE)),VLOOKUP(VALUE($I245),LICENCIES!$A:$I,3,FALSE),VLOOKUP(TEXT($I245,0),LICENCIES!$A:$I,3,FALSE))," ")</f>
        <v xml:space="preserve"> </v>
      </c>
      <c r="K245" s="11" t="str">
        <f>IF(AND($F245&lt;&gt;"OUI",I245&lt;&gt;""),IF(ISNA(VLOOKUP(TEXT($I245,0),LICENCIES!$A:$I,4,FALSE)),VLOOKUP(VALUE($I245),LICENCIES!$A:$I,4,FALSE),VLOOKUP(TEXT($I245,0),LICENCIES!$A:$I,4,FALSE))," ")</f>
        <v xml:space="preserve"> </v>
      </c>
      <c r="L245" s="11" t="str">
        <f>IF(AND($F245&lt;&gt;"OUI",I245&lt;&gt;""),IF(ISNA(VLOOKUP(TEXT($I245,0),LICENCIES!$A:$I,5,FALSE)),VLOOKUP(VALUE($I245),LICENCIES!$A:$I,5,FALSE),VLOOKUP(TEXT($I245,0),LICENCIES!$A:$I,5,FALSE))," ")</f>
        <v xml:space="preserve"> </v>
      </c>
      <c r="M245" s="11" t="str">
        <f>IF(AND($F245&lt;&gt;"OUI",I245&lt;&gt;""),IF(ISNA(VLOOKUP(TEXT($I245,0),LICENCIES!$A:$I,6,FALSE)),VLOOKUP(VALUE($I245),LICENCIES!$A:$I,6,FALSE),VLOOKUP(TEXT($I245,0),LICENCIES!$A:$I,6,FALSE))," ")</f>
        <v xml:space="preserve"> </v>
      </c>
      <c r="N245" s="11" t="str">
        <f>IF(AND($F245&lt;&gt;"OUI",I245&lt;&gt;""),IF(ISNA(VLOOKUP(TEXT($I245,0),LICENCIES!$A:$I,7,FALSE)),VLOOKUP(VALUE($I245),LICENCIES!$A:$I,7,FALSE),VLOOKUP(TEXT($I245,0),LICENCIES!$A:$I,7,FALSE))," ")</f>
        <v xml:space="preserve"> </v>
      </c>
      <c r="O245" s="11" t="str">
        <f>IF(AND($F245&lt;&gt;"OUI",I245&lt;&gt;""),IF(ISNA(VLOOKUP(TEXT($I245,0),LICENCIES!$A:$I,8,FALSE)),VLOOKUP(VALUE($I245),LICENCIES!$A:$I,8,FALSE),VLOOKUP(TEXT($I245,0),LICENCIES!$A:$I,8,FALSE))," ")</f>
        <v xml:space="preserve"> </v>
      </c>
      <c r="P245" s="11" t="str">
        <f>IF(AND($F245&lt;&gt;"OUI",I245&lt;&gt;""),IF(ISNA(VLOOKUP(TEXT($I245,0),LICENCIES!$A:$I,9,FALSE)),VLOOKUP(VALUE($I245),LICENCIES!$A:$I,9,FALSE),VLOOKUP(TEXT($I245,0),LICENCIES!$A:$I,9,FALSE))," ")</f>
        <v xml:space="preserve"> </v>
      </c>
      <c r="Q245" s="6">
        <f t="shared" si="19"/>
        <v>0</v>
      </c>
    </row>
    <row r="246" spans="1:17" ht="19.350000000000001" hidden="1" customHeight="1" x14ac:dyDescent="0.2">
      <c r="A246" s="171"/>
      <c r="B246" s="171">
        <f t="shared" si="17"/>
        <v>0</v>
      </c>
      <c r="C246" s="171">
        <f>COUNTIF($A$7:A246,A246)</f>
        <v>0</v>
      </c>
      <c r="D246" s="171">
        <f t="shared" si="20"/>
        <v>0</v>
      </c>
      <c r="E246" s="171"/>
      <c r="F246" s="171"/>
      <c r="G246" s="105" t="str">
        <f t="shared" si="18"/>
        <v/>
      </c>
      <c r="H246" s="11" t="e">
        <f>IF(F246&lt;&gt;"OUI",IF(ISNA(VLOOKUP(TEXT($I246,0),LICENCIES!$A:$I,2,FALSE)),VLOOKUP(VALUE($I246),LICENCIES!$A:$I,2,FALSE),VLOOKUP(TEXT($I246,0),LICENCIES!$A:$I,2,FALSE))," ")</f>
        <v>#N/A</v>
      </c>
      <c r="I246" s="240"/>
      <c r="J246" s="11" t="str">
        <f>IF(AND($F246&lt;&gt;"OUI",I246&lt;&gt;""),IF(ISNA(VLOOKUP(TEXT($I246,0),LICENCIES!$A:$I,3,FALSE)),VLOOKUP(VALUE($I246),LICENCIES!$A:$I,3,FALSE),VLOOKUP(TEXT($I246,0),LICENCIES!$A:$I,3,FALSE))," ")</f>
        <v xml:space="preserve"> </v>
      </c>
      <c r="K246" s="11" t="str">
        <f>IF(AND($F246&lt;&gt;"OUI",I246&lt;&gt;""),IF(ISNA(VLOOKUP(TEXT($I246,0),LICENCIES!$A:$I,4,FALSE)),VLOOKUP(VALUE($I246),LICENCIES!$A:$I,4,FALSE),VLOOKUP(TEXT($I246,0),LICENCIES!$A:$I,4,FALSE))," ")</f>
        <v xml:space="preserve"> </v>
      </c>
      <c r="L246" s="11" t="str">
        <f>IF(AND($F246&lt;&gt;"OUI",I246&lt;&gt;""),IF(ISNA(VLOOKUP(TEXT($I246,0),LICENCIES!$A:$I,5,FALSE)),VLOOKUP(VALUE($I246),LICENCIES!$A:$I,5,FALSE),VLOOKUP(TEXT($I246,0),LICENCIES!$A:$I,5,FALSE))," ")</f>
        <v xml:space="preserve"> </v>
      </c>
      <c r="M246" s="11" t="str">
        <f>IF(AND($F246&lt;&gt;"OUI",I246&lt;&gt;""),IF(ISNA(VLOOKUP(TEXT($I246,0),LICENCIES!$A:$I,6,FALSE)),VLOOKUP(VALUE($I246),LICENCIES!$A:$I,6,FALSE),VLOOKUP(TEXT($I246,0),LICENCIES!$A:$I,6,FALSE))," ")</f>
        <v xml:space="preserve"> </v>
      </c>
      <c r="N246" s="11" t="str">
        <f>IF(AND($F246&lt;&gt;"OUI",I246&lt;&gt;""),IF(ISNA(VLOOKUP(TEXT($I246,0),LICENCIES!$A:$I,7,FALSE)),VLOOKUP(VALUE($I246),LICENCIES!$A:$I,7,FALSE),VLOOKUP(TEXT($I246,0),LICENCIES!$A:$I,7,FALSE))," ")</f>
        <v xml:space="preserve"> </v>
      </c>
      <c r="O246" s="11" t="str">
        <f>IF(AND($F246&lt;&gt;"OUI",I246&lt;&gt;""),IF(ISNA(VLOOKUP(TEXT($I246,0),LICENCIES!$A:$I,8,FALSE)),VLOOKUP(VALUE($I246),LICENCIES!$A:$I,8,FALSE),VLOOKUP(TEXT($I246,0),LICENCIES!$A:$I,8,FALSE))," ")</f>
        <v xml:space="preserve"> </v>
      </c>
      <c r="P246" s="11" t="str">
        <f>IF(AND($F246&lt;&gt;"OUI",I246&lt;&gt;""),IF(ISNA(VLOOKUP(TEXT($I246,0),LICENCIES!$A:$I,9,FALSE)),VLOOKUP(VALUE($I246),LICENCIES!$A:$I,9,FALSE),VLOOKUP(TEXT($I246,0),LICENCIES!$A:$I,9,FALSE))," ")</f>
        <v xml:space="preserve"> </v>
      </c>
      <c r="Q246" s="6">
        <f t="shared" si="19"/>
        <v>0</v>
      </c>
    </row>
    <row r="247" spans="1:17" ht="19.350000000000001" hidden="1" customHeight="1" x14ac:dyDescent="0.2">
      <c r="A247" s="171"/>
      <c r="B247" s="171">
        <f t="shared" si="17"/>
        <v>0</v>
      </c>
      <c r="C247" s="171">
        <f>COUNTIF($A$7:A247,A247)</f>
        <v>0</v>
      </c>
      <c r="D247" s="171">
        <f t="shared" si="20"/>
        <v>0</v>
      </c>
      <c r="E247" s="171"/>
      <c r="F247" s="171"/>
      <c r="G247" s="105" t="str">
        <f t="shared" si="18"/>
        <v/>
      </c>
      <c r="H247" s="11" t="e">
        <f>IF(F247&lt;&gt;"OUI",IF(ISNA(VLOOKUP(TEXT($I247,0),LICENCIES!$A:$I,2,FALSE)),VLOOKUP(VALUE($I247),LICENCIES!$A:$I,2,FALSE),VLOOKUP(TEXT($I247,0),LICENCIES!$A:$I,2,FALSE))," ")</f>
        <v>#N/A</v>
      </c>
      <c r="I247" s="240"/>
      <c r="J247" s="11" t="str">
        <f>IF(AND($F247&lt;&gt;"OUI",I247&lt;&gt;""),IF(ISNA(VLOOKUP(TEXT($I247,0),LICENCIES!$A:$I,3,FALSE)),VLOOKUP(VALUE($I247),LICENCIES!$A:$I,3,FALSE),VLOOKUP(TEXT($I247,0),LICENCIES!$A:$I,3,FALSE))," ")</f>
        <v xml:space="preserve"> </v>
      </c>
      <c r="K247" s="11" t="str">
        <f>IF(AND($F247&lt;&gt;"OUI",I247&lt;&gt;""),IF(ISNA(VLOOKUP(TEXT($I247,0),LICENCIES!$A:$I,4,FALSE)),VLOOKUP(VALUE($I247),LICENCIES!$A:$I,4,FALSE),VLOOKUP(TEXT($I247,0),LICENCIES!$A:$I,4,FALSE))," ")</f>
        <v xml:space="preserve"> </v>
      </c>
      <c r="L247" s="11" t="str">
        <f>IF(AND($F247&lt;&gt;"OUI",I247&lt;&gt;""),IF(ISNA(VLOOKUP(TEXT($I247,0),LICENCIES!$A:$I,5,FALSE)),VLOOKUP(VALUE($I247),LICENCIES!$A:$I,5,FALSE),VLOOKUP(TEXT($I247,0),LICENCIES!$A:$I,5,FALSE))," ")</f>
        <v xml:space="preserve"> </v>
      </c>
      <c r="M247" s="11" t="str">
        <f>IF(AND($F247&lt;&gt;"OUI",I247&lt;&gt;""),IF(ISNA(VLOOKUP(TEXT($I247,0),LICENCIES!$A:$I,6,FALSE)),VLOOKUP(VALUE($I247),LICENCIES!$A:$I,6,FALSE),VLOOKUP(TEXT($I247,0),LICENCIES!$A:$I,6,FALSE))," ")</f>
        <v xml:space="preserve"> </v>
      </c>
      <c r="N247" s="11" t="str">
        <f>IF(AND($F247&lt;&gt;"OUI",I247&lt;&gt;""),IF(ISNA(VLOOKUP(TEXT($I247,0),LICENCIES!$A:$I,7,FALSE)),VLOOKUP(VALUE($I247),LICENCIES!$A:$I,7,FALSE),VLOOKUP(TEXT($I247,0),LICENCIES!$A:$I,7,FALSE))," ")</f>
        <v xml:space="preserve"> </v>
      </c>
      <c r="O247" s="11" t="str">
        <f>IF(AND($F247&lt;&gt;"OUI",I247&lt;&gt;""),IF(ISNA(VLOOKUP(TEXT($I247,0),LICENCIES!$A:$I,8,FALSE)),VLOOKUP(VALUE($I247),LICENCIES!$A:$I,8,FALSE),VLOOKUP(TEXT($I247,0),LICENCIES!$A:$I,8,FALSE))," ")</f>
        <v xml:space="preserve"> </v>
      </c>
      <c r="P247" s="11" t="str">
        <f>IF(AND($F247&lt;&gt;"OUI",I247&lt;&gt;""),IF(ISNA(VLOOKUP(TEXT($I247,0),LICENCIES!$A:$I,9,FALSE)),VLOOKUP(VALUE($I247),LICENCIES!$A:$I,9,FALSE),VLOOKUP(TEXT($I247,0),LICENCIES!$A:$I,9,FALSE))," ")</f>
        <v xml:space="preserve"> </v>
      </c>
      <c r="Q247" s="6">
        <f t="shared" si="19"/>
        <v>0</v>
      </c>
    </row>
    <row r="248" spans="1:17" ht="19.350000000000001" hidden="1" customHeight="1" x14ac:dyDescent="0.2">
      <c r="A248" s="171"/>
      <c r="B248" s="171">
        <f t="shared" si="17"/>
        <v>0</v>
      </c>
      <c r="C248" s="171">
        <f>COUNTIF($A$7:A248,A248)</f>
        <v>0</v>
      </c>
      <c r="D248" s="171">
        <f t="shared" si="20"/>
        <v>0</v>
      </c>
      <c r="E248" s="171"/>
      <c r="F248" s="171"/>
      <c r="G248" s="105" t="str">
        <f t="shared" si="18"/>
        <v/>
      </c>
      <c r="H248" s="11" t="e">
        <f>IF(F248&lt;&gt;"OUI",IF(ISNA(VLOOKUP(TEXT($I248,0),LICENCIES!$A:$I,2,FALSE)),VLOOKUP(VALUE($I248),LICENCIES!$A:$I,2,FALSE),VLOOKUP(TEXT($I248,0),LICENCIES!$A:$I,2,FALSE))," ")</f>
        <v>#N/A</v>
      </c>
      <c r="I248" s="240"/>
      <c r="J248" s="11" t="str">
        <f>IF(AND($F248&lt;&gt;"OUI",I248&lt;&gt;""),IF(ISNA(VLOOKUP(TEXT($I248,0),LICENCIES!$A:$I,3,FALSE)),VLOOKUP(VALUE($I248),LICENCIES!$A:$I,3,FALSE),VLOOKUP(TEXT($I248,0),LICENCIES!$A:$I,3,FALSE))," ")</f>
        <v xml:space="preserve"> </v>
      </c>
      <c r="K248" s="11" t="str">
        <f>IF(AND($F248&lt;&gt;"OUI",I248&lt;&gt;""),IF(ISNA(VLOOKUP(TEXT($I248,0),LICENCIES!$A:$I,4,FALSE)),VLOOKUP(VALUE($I248),LICENCIES!$A:$I,4,FALSE),VLOOKUP(TEXT($I248,0),LICENCIES!$A:$I,4,FALSE))," ")</f>
        <v xml:space="preserve"> </v>
      </c>
      <c r="L248" s="11" t="str">
        <f>IF(AND($F248&lt;&gt;"OUI",I248&lt;&gt;""),IF(ISNA(VLOOKUP(TEXT($I248,0),LICENCIES!$A:$I,5,FALSE)),VLOOKUP(VALUE($I248),LICENCIES!$A:$I,5,FALSE),VLOOKUP(TEXT($I248,0),LICENCIES!$A:$I,5,FALSE))," ")</f>
        <v xml:space="preserve"> </v>
      </c>
      <c r="M248" s="11" t="str">
        <f>IF(AND($F248&lt;&gt;"OUI",I248&lt;&gt;""),IF(ISNA(VLOOKUP(TEXT($I248,0),LICENCIES!$A:$I,6,FALSE)),VLOOKUP(VALUE($I248),LICENCIES!$A:$I,6,FALSE),VLOOKUP(TEXT($I248,0),LICENCIES!$A:$I,6,FALSE))," ")</f>
        <v xml:space="preserve"> </v>
      </c>
      <c r="N248" s="11" t="str">
        <f>IF(AND($F248&lt;&gt;"OUI",I248&lt;&gt;""),IF(ISNA(VLOOKUP(TEXT($I248,0),LICENCIES!$A:$I,7,FALSE)),VLOOKUP(VALUE($I248),LICENCIES!$A:$I,7,FALSE),VLOOKUP(TEXT($I248,0),LICENCIES!$A:$I,7,FALSE))," ")</f>
        <v xml:space="preserve"> </v>
      </c>
      <c r="O248" s="11" t="str">
        <f>IF(AND($F248&lt;&gt;"OUI",I248&lt;&gt;""),IF(ISNA(VLOOKUP(TEXT($I248,0),LICENCIES!$A:$I,8,FALSE)),VLOOKUP(VALUE($I248),LICENCIES!$A:$I,8,FALSE),VLOOKUP(TEXT($I248,0),LICENCIES!$A:$I,8,FALSE))," ")</f>
        <v xml:space="preserve"> </v>
      </c>
      <c r="P248" s="11" t="str">
        <f>IF(AND($F248&lt;&gt;"OUI",I248&lt;&gt;""),IF(ISNA(VLOOKUP(TEXT($I248,0),LICENCIES!$A:$I,9,FALSE)),VLOOKUP(VALUE($I248),LICENCIES!$A:$I,9,FALSE),VLOOKUP(TEXT($I248,0),LICENCIES!$A:$I,9,FALSE))," ")</f>
        <v xml:space="preserve"> </v>
      </c>
      <c r="Q248" s="6">
        <f t="shared" si="19"/>
        <v>0</v>
      </c>
    </row>
    <row r="249" spans="1:17" ht="19.350000000000001" hidden="1" customHeight="1" x14ac:dyDescent="0.2">
      <c r="A249" s="171"/>
      <c r="B249" s="171">
        <f t="shared" si="17"/>
        <v>0</v>
      </c>
      <c r="C249" s="171">
        <f>COUNTIF($A$7:A249,A249)</f>
        <v>0</v>
      </c>
      <c r="D249" s="171">
        <f t="shared" si="20"/>
        <v>0</v>
      </c>
      <c r="E249" s="171"/>
      <c r="F249" s="171"/>
      <c r="G249" s="105" t="str">
        <f t="shared" si="18"/>
        <v/>
      </c>
      <c r="H249" s="11" t="e">
        <f>IF(F249&lt;&gt;"OUI",IF(ISNA(VLOOKUP(TEXT($I249,0),LICENCIES!$A:$I,2,FALSE)),VLOOKUP(VALUE($I249),LICENCIES!$A:$I,2,FALSE),VLOOKUP(TEXT($I249,0),LICENCIES!$A:$I,2,FALSE))," ")</f>
        <v>#N/A</v>
      </c>
      <c r="I249" s="240"/>
      <c r="J249" s="11" t="str">
        <f>IF(AND($F249&lt;&gt;"OUI",I249&lt;&gt;""),IF(ISNA(VLOOKUP(TEXT($I249,0),LICENCIES!$A:$I,3,FALSE)),VLOOKUP(VALUE($I249),LICENCIES!$A:$I,3,FALSE),VLOOKUP(TEXT($I249,0),LICENCIES!$A:$I,3,FALSE))," ")</f>
        <v xml:space="preserve"> </v>
      </c>
      <c r="K249" s="11" t="str">
        <f>IF(AND($F249&lt;&gt;"OUI",I249&lt;&gt;""),IF(ISNA(VLOOKUP(TEXT($I249,0),LICENCIES!$A:$I,4,FALSE)),VLOOKUP(VALUE($I249),LICENCIES!$A:$I,4,FALSE),VLOOKUP(TEXT($I249,0),LICENCIES!$A:$I,4,FALSE))," ")</f>
        <v xml:space="preserve"> </v>
      </c>
      <c r="L249" s="11" t="str">
        <f>IF(AND($F249&lt;&gt;"OUI",I249&lt;&gt;""),IF(ISNA(VLOOKUP(TEXT($I249,0),LICENCIES!$A:$I,5,FALSE)),VLOOKUP(VALUE($I249),LICENCIES!$A:$I,5,FALSE),VLOOKUP(TEXT($I249,0),LICENCIES!$A:$I,5,FALSE))," ")</f>
        <v xml:space="preserve"> </v>
      </c>
      <c r="M249" s="11" t="str">
        <f>IF(AND($F249&lt;&gt;"OUI",I249&lt;&gt;""),IF(ISNA(VLOOKUP(TEXT($I249,0),LICENCIES!$A:$I,6,FALSE)),VLOOKUP(VALUE($I249),LICENCIES!$A:$I,6,FALSE),VLOOKUP(TEXT($I249,0),LICENCIES!$A:$I,6,FALSE))," ")</f>
        <v xml:space="preserve"> </v>
      </c>
      <c r="N249" s="11" t="str">
        <f>IF(AND($F249&lt;&gt;"OUI",I249&lt;&gt;""),IF(ISNA(VLOOKUP(TEXT($I249,0),LICENCIES!$A:$I,7,FALSE)),VLOOKUP(VALUE($I249),LICENCIES!$A:$I,7,FALSE),VLOOKUP(TEXT($I249,0),LICENCIES!$A:$I,7,FALSE))," ")</f>
        <v xml:space="preserve"> </v>
      </c>
      <c r="O249" s="11" t="str">
        <f>IF(AND($F249&lt;&gt;"OUI",I249&lt;&gt;""),IF(ISNA(VLOOKUP(TEXT($I249,0),LICENCIES!$A:$I,8,FALSE)),VLOOKUP(VALUE($I249),LICENCIES!$A:$I,8,FALSE),VLOOKUP(TEXT($I249,0),LICENCIES!$A:$I,8,FALSE))," ")</f>
        <v xml:space="preserve"> </v>
      </c>
      <c r="P249" s="11" t="str">
        <f>IF(AND($F249&lt;&gt;"OUI",I249&lt;&gt;""),IF(ISNA(VLOOKUP(TEXT($I249,0),LICENCIES!$A:$I,9,FALSE)),VLOOKUP(VALUE($I249),LICENCIES!$A:$I,9,FALSE),VLOOKUP(TEXT($I249,0),LICENCIES!$A:$I,9,FALSE))," ")</f>
        <v xml:space="preserve"> </v>
      </c>
      <c r="Q249" s="6">
        <f t="shared" si="19"/>
        <v>0</v>
      </c>
    </row>
    <row r="250" spans="1:17" ht="19.350000000000001" hidden="1" customHeight="1" x14ac:dyDescent="0.2">
      <c r="A250" s="171"/>
      <c r="B250" s="171">
        <f t="shared" si="17"/>
        <v>0</v>
      </c>
      <c r="C250" s="171">
        <f>COUNTIF($A$7:A250,A250)</f>
        <v>0</v>
      </c>
      <c r="D250" s="171">
        <f t="shared" si="20"/>
        <v>0</v>
      </c>
      <c r="E250" s="171"/>
      <c r="F250" s="171"/>
      <c r="G250" s="105" t="str">
        <f t="shared" si="18"/>
        <v/>
      </c>
      <c r="H250" s="11" t="e">
        <f>IF(F250&lt;&gt;"OUI",IF(ISNA(VLOOKUP(TEXT($I250,0),LICENCIES!$A:$I,2,FALSE)),VLOOKUP(VALUE($I250),LICENCIES!$A:$I,2,FALSE),VLOOKUP(TEXT($I250,0),LICENCIES!$A:$I,2,FALSE))," ")</f>
        <v>#N/A</v>
      </c>
      <c r="I250" s="240"/>
      <c r="J250" s="11" t="str">
        <f>IF(AND($F250&lt;&gt;"OUI",I250&lt;&gt;""),IF(ISNA(VLOOKUP(TEXT($I250,0),LICENCIES!$A:$I,3,FALSE)),VLOOKUP(VALUE($I250),LICENCIES!$A:$I,3,FALSE),VLOOKUP(TEXT($I250,0),LICENCIES!$A:$I,3,FALSE))," ")</f>
        <v xml:space="preserve"> </v>
      </c>
      <c r="K250" s="11" t="str">
        <f>IF(AND($F250&lt;&gt;"OUI",I250&lt;&gt;""),IF(ISNA(VLOOKUP(TEXT($I250,0),LICENCIES!$A:$I,4,FALSE)),VLOOKUP(VALUE($I250),LICENCIES!$A:$I,4,FALSE),VLOOKUP(TEXT($I250,0),LICENCIES!$A:$I,4,FALSE))," ")</f>
        <v xml:space="preserve"> </v>
      </c>
      <c r="L250" s="11" t="str">
        <f>IF(AND($F250&lt;&gt;"OUI",I250&lt;&gt;""),IF(ISNA(VLOOKUP(TEXT($I250,0),LICENCIES!$A:$I,5,FALSE)),VLOOKUP(VALUE($I250),LICENCIES!$A:$I,5,FALSE),VLOOKUP(TEXT($I250,0),LICENCIES!$A:$I,5,FALSE))," ")</f>
        <v xml:space="preserve"> </v>
      </c>
      <c r="M250" s="11" t="str">
        <f>IF(AND($F250&lt;&gt;"OUI",I250&lt;&gt;""),IF(ISNA(VLOOKUP(TEXT($I250,0),LICENCIES!$A:$I,6,FALSE)),VLOOKUP(VALUE($I250),LICENCIES!$A:$I,6,FALSE),VLOOKUP(TEXT($I250,0),LICENCIES!$A:$I,6,FALSE))," ")</f>
        <v xml:space="preserve"> </v>
      </c>
      <c r="N250" s="11" t="str">
        <f>IF(AND($F250&lt;&gt;"OUI",I250&lt;&gt;""),IF(ISNA(VLOOKUP(TEXT($I250,0),LICENCIES!$A:$I,7,FALSE)),VLOOKUP(VALUE($I250),LICENCIES!$A:$I,7,FALSE),VLOOKUP(TEXT($I250,0),LICENCIES!$A:$I,7,FALSE))," ")</f>
        <v xml:space="preserve"> </v>
      </c>
      <c r="O250" s="11" t="str">
        <f>IF(AND($F250&lt;&gt;"OUI",I250&lt;&gt;""),IF(ISNA(VLOOKUP(TEXT($I250,0),LICENCIES!$A:$I,8,FALSE)),VLOOKUP(VALUE($I250),LICENCIES!$A:$I,8,FALSE),VLOOKUP(TEXT($I250,0),LICENCIES!$A:$I,8,FALSE))," ")</f>
        <v xml:space="preserve"> </v>
      </c>
      <c r="P250" s="11" t="str">
        <f>IF(AND($F250&lt;&gt;"OUI",I250&lt;&gt;""),IF(ISNA(VLOOKUP(TEXT($I250,0),LICENCIES!$A:$I,9,FALSE)),VLOOKUP(VALUE($I250),LICENCIES!$A:$I,9,FALSE),VLOOKUP(TEXT($I250,0),LICENCIES!$A:$I,9,FALSE))," ")</f>
        <v xml:space="preserve"> </v>
      </c>
      <c r="Q250" s="6">
        <f t="shared" si="19"/>
        <v>0</v>
      </c>
    </row>
    <row r="251" spans="1:17" ht="19.350000000000001" hidden="1" customHeight="1" x14ac:dyDescent="0.2">
      <c r="A251" s="171"/>
      <c r="B251" s="171">
        <f t="shared" si="17"/>
        <v>0</v>
      </c>
      <c r="C251" s="171">
        <f>COUNTIF($A$7:A251,A251)</f>
        <v>0</v>
      </c>
      <c r="D251" s="171">
        <f t="shared" si="20"/>
        <v>0</v>
      </c>
      <c r="E251" s="171"/>
      <c r="F251" s="171"/>
      <c r="G251" s="105" t="str">
        <f t="shared" si="18"/>
        <v/>
      </c>
      <c r="H251" s="11" t="e">
        <f>IF(F251&lt;&gt;"OUI",IF(ISNA(VLOOKUP(TEXT($I251,0),LICENCIES!$A:$I,2,FALSE)),VLOOKUP(VALUE($I251),LICENCIES!$A:$I,2,FALSE),VLOOKUP(TEXT($I251,0),LICENCIES!$A:$I,2,FALSE))," ")</f>
        <v>#N/A</v>
      </c>
      <c r="I251" s="240"/>
      <c r="J251" s="11" t="str">
        <f>IF(AND($F251&lt;&gt;"OUI",I251&lt;&gt;""),IF(ISNA(VLOOKUP(TEXT($I251,0),LICENCIES!$A:$I,3,FALSE)),VLOOKUP(VALUE($I251),LICENCIES!$A:$I,3,FALSE),VLOOKUP(TEXT($I251,0),LICENCIES!$A:$I,3,FALSE))," ")</f>
        <v xml:space="preserve"> </v>
      </c>
      <c r="K251" s="11" t="str">
        <f>IF(AND($F251&lt;&gt;"OUI",I251&lt;&gt;""),IF(ISNA(VLOOKUP(TEXT($I251,0),LICENCIES!$A:$I,4,FALSE)),VLOOKUP(VALUE($I251),LICENCIES!$A:$I,4,FALSE),VLOOKUP(TEXT($I251,0),LICENCIES!$A:$I,4,FALSE))," ")</f>
        <v xml:space="preserve"> </v>
      </c>
      <c r="L251" s="11" t="str">
        <f>IF(AND($F251&lt;&gt;"OUI",I251&lt;&gt;""),IF(ISNA(VLOOKUP(TEXT($I251,0),LICENCIES!$A:$I,5,FALSE)),VLOOKUP(VALUE($I251),LICENCIES!$A:$I,5,FALSE),VLOOKUP(TEXT($I251,0),LICENCIES!$A:$I,5,FALSE))," ")</f>
        <v xml:space="preserve"> </v>
      </c>
      <c r="M251" s="11" t="str">
        <f>IF(AND($F251&lt;&gt;"OUI",I251&lt;&gt;""),IF(ISNA(VLOOKUP(TEXT($I251,0),LICENCIES!$A:$I,6,FALSE)),VLOOKUP(VALUE($I251),LICENCIES!$A:$I,6,FALSE),VLOOKUP(TEXT($I251,0),LICENCIES!$A:$I,6,FALSE))," ")</f>
        <v xml:space="preserve"> </v>
      </c>
      <c r="N251" s="11" t="str">
        <f>IF(AND($F251&lt;&gt;"OUI",I251&lt;&gt;""),IF(ISNA(VLOOKUP(TEXT($I251,0),LICENCIES!$A:$I,7,FALSE)),VLOOKUP(VALUE($I251),LICENCIES!$A:$I,7,FALSE),VLOOKUP(TEXT($I251,0),LICENCIES!$A:$I,7,FALSE))," ")</f>
        <v xml:space="preserve"> </v>
      </c>
      <c r="O251" s="11" t="str">
        <f>IF(AND($F251&lt;&gt;"OUI",I251&lt;&gt;""),IF(ISNA(VLOOKUP(TEXT($I251,0),LICENCIES!$A:$I,8,FALSE)),VLOOKUP(VALUE($I251),LICENCIES!$A:$I,8,FALSE),VLOOKUP(TEXT($I251,0),LICENCIES!$A:$I,8,FALSE))," ")</f>
        <v xml:space="preserve"> </v>
      </c>
      <c r="P251" s="11" t="str">
        <f>IF(AND($F251&lt;&gt;"OUI",I251&lt;&gt;""),IF(ISNA(VLOOKUP(TEXT($I251,0),LICENCIES!$A:$I,9,FALSE)),VLOOKUP(VALUE($I251),LICENCIES!$A:$I,9,FALSE),VLOOKUP(TEXT($I251,0),LICENCIES!$A:$I,9,FALSE))," ")</f>
        <v xml:space="preserve"> </v>
      </c>
      <c r="Q251" s="6">
        <f t="shared" si="19"/>
        <v>0</v>
      </c>
    </row>
    <row r="252" spans="1:17" ht="19.350000000000001" hidden="1" customHeight="1" x14ac:dyDescent="0.2">
      <c r="A252" s="171"/>
      <c r="B252" s="171">
        <f t="shared" si="17"/>
        <v>0</v>
      </c>
      <c r="C252" s="171">
        <f>COUNTIF($A$7:A252,A252)</f>
        <v>0</v>
      </c>
      <c r="D252" s="171">
        <f t="shared" si="20"/>
        <v>0</v>
      </c>
      <c r="E252" s="171"/>
      <c r="F252" s="171"/>
      <c r="G252" s="105" t="str">
        <f t="shared" si="18"/>
        <v/>
      </c>
      <c r="H252" s="11" t="e">
        <f>IF(F252&lt;&gt;"OUI",IF(ISNA(VLOOKUP(TEXT($I252,0),LICENCIES!$A:$I,2,FALSE)),VLOOKUP(VALUE($I252),LICENCIES!$A:$I,2,FALSE),VLOOKUP(TEXT($I252,0),LICENCIES!$A:$I,2,FALSE))," ")</f>
        <v>#N/A</v>
      </c>
      <c r="I252" s="240"/>
      <c r="J252" s="11" t="str">
        <f>IF(AND($F252&lt;&gt;"OUI",I252&lt;&gt;""),IF(ISNA(VLOOKUP(TEXT($I252,0),LICENCIES!$A:$I,3,FALSE)),VLOOKUP(VALUE($I252),LICENCIES!$A:$I,3,FALSE),VLOOKUP(TEXT($I252,0),LICENCIES!$A:$I,3,FALSE))," ")</f>
        <v xml:space="preserve"> </v>
      </c>
      <c r="K252" s="11" t="str">
        <f>IF(AND($F252&lt;&gt;"OUI",I252&lt;&gt;""),IF(ISNA(VLOOKUP(TEXT($I252,0),LICENCIES!$A:$I,4,FALSE)),VLOOKUP(VALUE($I252),LICENCIES!$A:$I,4,FALSE),VLOOKUP(TEXT($I252,0),LICENCIES!$A:$I,4,FALSE))," ")</f>
        <v xml:space="preserve"> </v>
      </c>
      <c r="L252" s="11" t="str">
        <f>IF(AND($F252&lt;&gt;"OUI",I252&lt;&gt;""),IF(ISNA(VLOOKUP(TEXT($I252,0),LICENCIES!$A:$I,5,FALSE)),VLOOKUP(VALUE($I252),LICENCIES!$A:$I,5,FALSE),VLOOKUP(TEXT($I252,0),LICENCIES!$A:$I,5,FALSE))," ")</f>
        <v xml:space="preserve"> </v>
      </c>
      <c r="M252" s="11" t="str">
        <f>IF(AND($F252&lt;&gt;"OUI",I252&lt;&gt;""),IF(ISNA(VLOOKUP(TEXT($I252,0),LICENCIES!$A:$I,6,FALSE)),VLOOKUP(VALUE($I252),LICENCIES!$A:$I,6,FALSE),VLOOKUP(TEXT($I252,0),LICENCIES!$A:$I,6,FALSE))," ")</f>
        <v xml:space="preserve"> </v>
      </c>
      <c r="N252" s="11" t="str">
        <f>IF(AND($F252&lt;&gt;"OUI",I252&lt;&gt;""),IF(ISNA(VLOOKUP(TEXT($I252,0),LICENCIES!$A:$I,7,FALSE)),VLOOKUP(VALUE($I252),LICENCIES!$A:$I,7,FALSE),VLOOKUP(TEXT($I252,0),LICENCIES!$A:$I,7,FALSE))," ")</f>
        <v xml:space="preserve"> </v>
      </c>
      <c r="O252" s="11" t="str">
        <f>IF(AND($F252&lt;&gt;"OUI",I252&lt;&gt;""),IF(ISNA(VLOOKUP(TEXT($I252,0),LICENCIES!$A:$I,8,FALSE)),VLOOKUP(VALUE($I252),LICENCIES!$A:$I,8,FALSE),VLOOKUP(TEXT($I252,0),LICENCIES!$A:$I,8,FALSE))," ")</f>
        <v xml:space="preserve"> </v>
      </c>
      <c r="P252" s="11" t="str">
        <f>IF(AND($F252&lt;&gt;"OUI",I252&lt;&gt;""),IF(ISNA(VLOOKUP(TEXT($I252,0),LICENCIES!$A:$I,9,FALSE)),VLOOKUP(VALUE($I252),LICENCIES!$A:$I,9,FALSE),VLOOKUP(TEXT($I252,0),LICENCIES!$A:$I,9,FALSE))," ")</f>
        <v xml:space="preserve"> </v>
      </c>
      <c r="Q252" s="6">
        <f t="shared" si="19"/>
        <v>0</v>
      </c>
    </row>
    <row r="253" spans="1:17" ht="19.350000000000001" hidden="1" customHeight="1" x14ac:dyDescent="0.2">
      <c r="A253" s="171"/>
      <c r="B253" s="171">
        <f t="shared" si="17"/>
        <v>0</v>
      </c>
      <c r="C253" s="171">
        <f>COUNTIF($A$7:A253,A253)</f>
        <v>0</v>
      </c>
      <c r="D253" s="171">
        <f t="shared" si="20"/>
        <v>0</v>
      </c>
      <c r="E253" s="171"/>
      <c r="F253" s="171"/>
      <c r="G253" s="105" t="str">
        <f t="shared" si="18"/>
        <v/>
      </c>
      <c r="H253" s="11" t="e">
        <f>IF(F253&lt;&gt;"OUI",IF(ISNA(VLOOKUP(TEXT($I253,0),LICENCIES!$A:$I,2,FALSE)),VLOOKUP(VALUE($I253),LICENCIES!$A:$I,2,FALSE),VLOOKUP(TEXT($I253,0),LICENCIES!$A:$I,2,FALSE))," ")</f>
        <v>#N/A</v>
      </c>
      <c r="I253" s="240"/>
      <c r="J253" s="11" t="str">
        <f>IF(AND($F253&lt;&gt;"OUI",I253&lt;&gt;""),IF(ISNA(VLOOKUP(TEXT($I253,0),LICENCIES!$A:$I,3,FALSE)),VLOOKUP(VALUE($I253),LICENCIES!$A:$I,3,FALSE),VLOOKUP(TEXT($I253,0),LICENCIES!$A:$I,3,FALSE))," ")</f>
        <v xml:space="preserve"> </v>
      </c>
      <c r="K253" s="11" t="str">
        <f>IF(AND($F253&lt;&gt;"OUI",I253&lt;&gt;""),IF(ISNA(VLOOKUP(TEXT($I253,0),LICENCIES!$A:$I,4,FALSE)),VLOOKUP(VALUE($I253),LICENCIES!$A:$I,4,FALSE),VLOOKUP(TEXT($I253,0),LICENCIES!$A:$I,4,FALSE))," ")</f>
        <v xml:space="preserve"> </v>
      </c>
      <c r="L253" s="11" t="str">
        <f>IF(AND($F253&lt;&gt;"OUI",I253&lt;&gt;""),IF(ISNA(VLOOKUP(TEXT($I253,0),LICENCIES!$A:$I,5,FALSE)),VLOOKUP(VALUE($I253),LICENCIES!$A:$I,5,FALSE),VLOOKUP(TEXT($I253,0),LICENCIES!$A:$I,5,FALSE))," ")</f>
        <v xml:space="preserve"> </v>
      </c>
      <c r="M253" s="11" t="str">
        <f>IF(AND($F253&lt;&gt;"OUI",I253&lt;&gt;""),IF(ISNA(VLOOKUP(TEXT($I253,0),LICENCIES!$A:$I,6,FALSE)),VLOOKUP(VALUE($I253),LICENCIES!$A:$I,6,FALSE),VLOOKUP(TEXT($I253,0),LICENCIES!$A:$I,6,FALSE))," ")</f>
        <v xml:space="preserve"> </v>
      </c>
      <c r="N253" s="11" t="str">
        <f>IF(AND($F253&lt;&gt;"OUI",I253&lt;&gt;""),IF(ISNA(VLOOKUP(TEXT($I253,0),LICENCIES!$A:$I,7,FALSE)),VLOOKUP(VALUE($I253),LICENCIES!$A:$I,7,FALSE),VLOOKUP(TEXT($I253,0),LICENCIES!$A:$I,7,FALSE))," ")</f>
        <v xml:space="preserve"> </v>
      </c>
      <c r="O253" s="11" t="str">
        <f>IF(AND($F253&lt;&gt;"OUI",I253&lt;&gt;""),IF(ISNA(VLOOKUP(TEXT($I253,0),LICENCIES!$A:$I,8,FALSE)),VLOOKUP(VALUE($I253),LICENCIES!$A:$I,8,FALSE),VLOOKUP(TEXT($I253,0),LICENCIES!$A:$I,8,FALSE))," ")</f>
        <v xml:space="preserve"> </v>
      </c>
      <c r="P253" s="11" t="str">
        <f>IF(AND($F253&lt;&gt;"OUI",I253&lt;&gt;""),IF(ISNA(VLOOKUP(TEXT($I253,0),LICENCIES!$A:$I,9,FALSE)),VLOOKUP(VALUE($I253),LICENCIES!$A:$I,9,FALSE),VLOOKUP(TEXT($I253,0),LICENCIES!$A:$I,9,FALSE))," ")</f>
        <v xml:space="preserve"> </v>
      </c>
      <c r="Q253" s="6">
        <f t="shared" si="19"/>
        <v>0</v>
      </c>
    </row>
    <row r="254" spans="1:17" ht="19.350000000000001" hidden="1" customHeight="1" x14ac:dyDescent="0.2">
      <c r="A254" s="171"/>
      <c r="B254" s="171">
        <f t="shared" si="17"/>
        <v>0</v>
      </c>
      <c r="C254" s="171">
        <f>COUNTIF($A$7:A254,A254)</f>
        <v>0</v>
      </c>
      <c r="D254" s="171">
        <f t="shared" si="20"/>
        <v>0</v>
      </c>
      <c r="E254" s="171"/>
      <c r="F254" s="171"/>
      <c r="G254" s="105" t="str">
        <f t="shared" si="18"/>
        <v/>
      </c>
      <c r="H254" s="11" t="e">
        <f>IF(F254&lt;&gt;"OUI",IF(ISNA(VLOOKUP(TEXT($I254,0),LICENCIES!$A:$I,2,FALSE)),VLOOKUP(VALUE($I254),LICENCIES!$A:$I,2,FALSE),VLOOKUP(TEXT($I254,0),LICENCIES!$A:$I,2,FALSE))," ")</f>
        <v>#N/A</v>
      </c>
      <c r="I254" s="240"/>
      <c r="J254" s="11" t="str">
        <f>IF(AND($F254&lt;&gt;"OUI",I254&lt;&gt;""),IF(ISNA(VLOOKUP(TEXT($I254,0),LICENCIES!$A:$I,3,FALSE)),VLOOKUP(VALUE($I254),LICENCIES!$A:$I,3,FALSE),VLOOKUP(TEXT($I254,0),LICENCIES!$A:$I,3,FALSE))," ")</f>
        <v xml:space="preserve"> </v>
      </c>
      <c r="K254" s="11" t="str">
        <f>IF(AND($F254&lt;&gt;"OUI",I254&lt;&gt;""),IF(ISNA(VLOOKUP(TEXT($I254,0),LICENCIES!$A:$I,4,FALSE)),VLOOKUP(VALUE($I254),LICENCIES!$A:$I,4,FALSE),VLOOKUP(TEXT($I254,0),LICENCIES!$A:$I,4,FALSE))," ")</f>
        <v xml:space="preserve"> </v>
      </c>
      <c r="L254" s="11" t="str">
        <f>IF(AND($F254&lt;&gt;"OUI",I254&lt;&gt;""),IF(ISNA(VLOOKUP(TEXT($I254,0),LICENCIES!$A:$I,5,FALSE)),VLOOKUP(VALUE($I254),LICENCIES!$A:$I,5,FALSE),VLOOKUP(TEXT($I254,0),LICENCIES!$A:$I,5,FALSE))," ")</f>
        <v xml:space="preserve"> </v>
      </c>
      <c r="M254" s="11" t="str">
        <f>IF(AND($F254&lt;&gt;"OUI",I254&lt;&gt;""),IF(ISNA(VLOOKUP(TEXT($I254,0),LICENCIES!$A:$I,6,FALSE)),VLOOKUP(VALUE($I254),LICENCIES!$A:$I,6,FALSE),VLOOKUP(TEXT($I254,0),LICENCIES!$A:$I,6,FALSE))," ")</f>
        <v xml:space="preserve"> </v>
      </c>
      <c r="N254" s="11" t="str">
        <f>IF(AND($F254&lt;&gt;"OUI",I254&lt;&gt;""),IF(ISNA(VLOOKUP(TEXT($I254,0),LICENCIES!$A:$I,7,FALSE)),VLOOKUP(VALUE($I254),LICENCIES!$A:$I,7,FALSE),VLOOKUP(TEXT($I254,0),LICENCIES!$A:$I,7,FALSE))," ")</f>
        <v xml:space="preserve"> </v>
      </c>
      <c r="O254" s="11" t="str">
        <f>IF(AND($F254&lt;&gt;"OUI",I254&lt;&gt;""),IF(ISNA(VLOOKUP(TEXT($I254,0),LICENCIES!$A:$I,8,FALSE)),VLOOKUP(VALUE($I254),LICENCIES!$A:$I,8,FALSE),VLOOKUP(TEXT($I254,0),LICENCIES!$A:$I,8,FALSE))," ")</f>
        <v xml:space="preserve"> </v>
      </c>
      <c r="P254" s="11" t="str">
        <f>IF(AND($F254&lt;&gt;"OUI",I254&lt;&gt;""),IF(ISNA(VLOOKUP(TEXT($I254,0),LICENCIES!$A:$I,9,FALSE)),VLOOKUP(VALUE($I254),LICENCIES!$A:$I,9,FALSE),VLOOKUP(TEXT($I254,0),LICENCIES!$A:$I,9,FALSE))," ")</f>
        <v xml:space="preserve"> </v>
      </c>
      <c r="Q254" s="6">
        <f t="shared" si="19"/>
        <v>0</v>
      </c>
    </row>
    <row r="255" spans="1:17" ht="19.350000000000001" hidden="1" customHeight="1" x14ac:dyDescent="0.2">
      <c r="A255" s="171"/>
      <c r="B255" s="171">
        <f t="shared" si="17"/>
        <v>0</v>
      </c>
      <c r="C255" s="171">
        <f>COUNTIF($A$7:A255,A255)</f>
        <v>0</v>
      </c>
      <c r="D255" s="171">
        <f t="shared" si="20"/>
        <v>0</v>
      </c>
      <c r="E255" s="171"/>
      <c r="F255" s="171"/>
      <c r="G255" s="105" t="str">
        <f t="shared" si="18"/>
        <v/>
      </c>
      <c r="H255" s="11" t="e">
        <f>IF(F255&lt;&gt;"OUI",IF(ISNA(VLOOKUP(TEXT($I255,0),LICENCIES!$A:$I,2,FALSE)),VLOOKUP(VALUE($I255),LICENCIES!$A:$I,2,FALSE),VLOOKUP(TEXT($I255,0),LICENCIES!$A:$I,2,FALSE))," ")</f>
        <v>#N/A</v>
      </c>
      <c r="I255" s="240"/>
      <c r="J255" s="11" t="str">
        <f>IF(AND($F255&lt;&gt;"OUI",I255&lt;&gt;""),IF(ISNA(VLOOKUP(TEXT($I255,0),LICENCIES!$A:$I,3,FALSE)),VLOOKUP(VALUE($I255),LICENCIES!$A:$I,3,FALSE),VLOOKUP(TEXT($I255,0),LICENCIES!$A:$I,3,FALSE))," ")</f>
        <v xml:space="preserve"> </v>
      </c>
      <c r="K255" s="11" t="str">
        <f>IF(AND($F255&lt;&gt;"OUI",I255&lt;&gt;""),IF(ISNA(VLOOKUP(TEXT($I255,0),LICENCIES!$A:$I,4,FALSE)),VLOOKUP(VALUE($I255),LICENCIES!$A:$I,4,FALSE),VLOOKUP(TEXT($I255,0),LICENCIES!$A:$I,4,FALSE))," ")</f>
        <v xml:space="preserve"> </v>
      </c>
      <c r="L255" s="11" t="str">
        <f>IF(AND($F255&lt;&gt;"OUI",I255&lt;&gt;""),IF(ISNA(VLOOKUP(TEXT($I255,0),LICENCIES!$A:$I,5,FALSE)),VLOOKUP(VALUE($I255),LICENCIES!$A:$I,5,FALSE),VLOOKUP(TEXT($I255,0),LICENCIES!$A:$I,5,FALSE))," ")</f>
        <v xml:space="preserve"> </v>
      </c>
      <c r="M255" s="11" t="str">
        <f>IF(AND($F255&lt;&gt;"OUI",I255&lt;&gt;""),IF(ISNA(VLOOKUP(TEXT($I255,0),LICENCIES!$A:$I,6,FALSE)),VLOOKUP(VALUE($I255),LICENCIES!$A:$I,6,FALSE),VLOOKUP(TEXT($I255,0),LICENCIES!$A:$I,6,FALSE))," ")</f>
        <v xml:space="preserve"> </v>
      </c>
      <c r="N255" s="11" t="str">
        <f>IF(AND($F255&lt;&gt;"OUI",I255&lt;&gt;""),IF(ISNA(VLOOKUP(TEXT($I255,0),LICENCIES!$A:$I,7,FALSE)),VLOOKUP(VALUE($I255),LICENCIES!$A:$I,7,FALSE),VLOOKUP(TEXT($I255,0),LICENCIES!$A:$I,7,FALSE))," ")</f>
        <v xml:space="preserve"> </v>
      </c>
      <c r="O255" s="11" t="str">
        <f>IF(AND($F255&lt;&gt;"OUI",I255&lt;&gt;""),IF(ISNA(VLOOKUP(TEXT($I255,0),LICENCIES!$A:$I,8,FALSE)),VLOOKUP(VALUE($I255),LICENCIES!$A:$I,8,FALSE),VLOOKUP(TEXT($I255,0),LICENCIES!$A:$I,8,FALSE))," ")</f>
        <v xml:space="preserve"> </v>
      </c>
      <c r="P255" s="11" t="str">
        <f>IF(AND($F255&lt;&gt;"OUI",I255&lt;&gt;""),IF(ISNA(VLOOKUP(TEXT($I255,0),LICENCIES!$A:$I,9,FALSE)),VLOOKUP(VALUE($I255),LICENCIES!$A:$I,9,FALSE),VLOOKUP(TEXT($I255,0),LICENCIES!$A:$I,9,FALSE))," ")</f>
        <v xml:space="preserve"> </v>
      </c>
      <c r="Q255" s="6">
        <f t="shared" si="19"/>
        <v>0</v>
      </c>
    </row>
    <row r="256" spans="1:17" ht="19.350000000000001" hidden="1" customHeight="1" x14ac:dyDescent="0.2">
      <c r="A256" s="171"/>
      <c r="B256" s="171">
        <f t="shared" si="17"/>
        <v>0</v>
      </c>
      <c r="C256" s="171">
        <f>COUNTIF($A$7:A256,A256)</f>
        <v>0</v>
      </c>
      <c r="D256" s="171">
        <f t="shared" si="20"/>
        <v>0</v>
      </c>
      <c r="E256" s="171"/>
      <c r="F256" s="171"/>
      <c r="G256" s="105" t="str">
        <f t="shared" si="18"/>
        <v/>
      </c>
      <c r="H256" s="11" t="e">
        <f>IF(F256&lt;&gt;"OUI",IF(ISNA(VLOOKUP(TEXT($I256,0),LICENCIES!$A:$I,2,FALSE)),VLOOKUP(VALUE($I256),LICENCIES!$A:$I,2,FALSE),VLOOKUP(TEXT($I256,0),LICENCIES!$A:$I,2,FALSE))," ")</f>
        <v>#N/A</v>
      </c>
      <c r="I256" s="240"/>
      <c r="J256" s="11" t="str">
        <f>IF(AND($F256&lt;&gt;"OUI",I256&lt;&gt;""),IF(ISNA(VLOOKUP(TEXT($I256,0),LICENCIES!$A:$I,3,FALSE)),VLOOKUP(VALUE($I256),LICENCIES!$A:$I,3,FALSE),VLOOKUP(TEXT($I256,0),LICENCIES!$A:$I,3,FALSE))," ")</f>
        <v xml:space="preserve"> </v>
      </c>
      <c r="K256" s="11" t="str">
        <f>IF(AND($F256&lt;&gt;"OUI",I256&lt;&gt;""),IF(ISNA(VLOOKUP(TEXT($I256,0),LICENCIES!$A:$I,4,FALSE)),VLOOKUP(VALUE($I256),LICENCIES!$A:$I,4,FALSE),VLOOKUP(TEXT($I256,0),LICENCIES!$A:$I,4,FALSE))," ")</f>
        <v xml:space="preserve"> </v>
      </c>
      <c r="L256" s="11" t="str">
        <f>IF(AND($F256&lt;&gt;"OUI",I256&lt;&gt;""),IF(ISNA(VLOOKUP(TEXT($I256,0),LICENCIES!$A:$I,5,FALSE)),VLOOKUP(VALUE($I256),LICENCIES!$A:$I,5,FALSE),VLOOKUP(TEXT($I256,0),LICENCIES!$A:$I,5,FALSE))," ")</f>
        <v xml:space="preserve"> </v>
      </c>
      <c r="M256" s="11" t="str">
        <f>IF(AND($F256&lt;&gt;"OUI",I256&lt;&gt;""),IF(ISNA(VLOOKUP(TEXT($I256,0),LICENCIES!$A:$I,6,FALSE)),VLOOKUP(VALUE($I256),LICENCIES!$A:$I,6,FALSE),VLOOKUP(TEXT($I256,0),LICENCIES!$A:$I,6,FALSE))," ")</f>
        <v xml:space="preserve"> </v>
      </c>
      <c r="N256" s="11" t="str">
        <f>IF(AND($F256&lt;&gt;"OUI",I256&lt;&gt;""),IF(ISNA(VLOOKUP(TEXT($I256,0),LICENCIES!$A:$I,7,FALSE)),VLOOKUP(VALUE($I256),LICENCIES!$A:$I,7,FALSE),VLOOKUP(TEXT($I256,0),LICENCIES!$A:$I,7,FALSE))," ")</f>
        <v xml:space="preserve"> </v>
      </c>
      <c r="O256" s="11" t="str">
        <f>IF(AND($F256&lt;&gt;"OUI",I256&lt;&gt;""),IF(ISNA(VLOOKUP(TEXT($I256,0),LICENCIES!$A:$I,8,FALSE)),VLOOKUP(VALUE($I256),LICENCIES!$A:$I,8,FALSE),VLOOKUP(TEXT($I256,0),LICENCIES!$A:$I,8,FALSE))," ")</f>
        <v xml:space="preserve"> </v>
      </c>
      <c r="P256" s="11" t="str">
        <f>IF(AND($F256&lt;&gt;"OUI",I256&lt;&gt;""),IF(ISNA(VLOOKUP(TEXT($I256,0),LICENCIES!$A:$I,9,FALSE)),VLOOKUP(VALUE($I256),LICENCIES!$A:$I,9,FALSE),VLOOKUP(TEXT($I256,0),LICENCIES!$A:$I,9,FALSE))," ")</f>
        <v xml:space="preserve"> </v>
      </c>
      <c r="Q256" s="6">
        <f t="shared" si="19"/>
        <v>0</v>
      </c>
    </row>
    <row r="257" spans="1:17" ht="19.350000000000001" hidden="1" customHeight="1" x14ac:dyDescent="0.2">
      <c r="A257" s="171"/>
      <c r="B257" s="171">
        <f t="shared" si="17"/>
        <v>0</v>
      </c>
      <c r="C257" s="171">
        <f>COUNTIF($A$7:A257,A257)</f>
        <v>0</v>
      </c>
      <c r="D257" s="171">
        <f t="shared" si="20"/>
        <v>0</v>
      </c>
      <c r="E257" s="171"/>
      <c r="F257" s="171"/>
      <c r="G257" s="105" t="str">
        <f t="shared" si="18"/>
        <v/>
      </c>
      <c r="H257" s="11" t="e">
        <f>IF(F257&lt;&gt;"OUI",IF(ISNA(VLOOKUP(TEXT($I257,0),LICENCIES!$A:$I,2,FALSE)),VLOOKUP(VALUE($I257),LICENCIES!$A:$I,2,FALSE),VLOOKUP(TEXT($I257,0),LICENCIES!$A:$I,2,FALSE))," ")</f>
        <v>#N/A</v>
      </c>
      <c r="I257" s="240"/>
      <c r="J257" s="11" t="str">
        <f>IF(AND($F257&lt;&gt;"OUI",I257&lt;&gt;""),IF(ISNA(VLOOKUP(TEXT($I257,0),LICENCIES!$A:$I,3,FALSE)),VLOOKUP(VALUE($I257),LICENCIES!$A:$I,3,FALSE),VLOOKUP(TEXT($I257,0),LICENCIES!$A:$I,3,FALSE))," ")</f>
        <v xml:space="preserve"> </v>
      </c>
      <c r="K257" s="11" t="str">
        <f>IF(AND($F257&lt;&gt;"OUI",I257&lt;&gt;""),IF(ISNA(VLOOKUP(TEXT($I257,0),LICENCIES!$A:$I,4,FALSE)),VLOOKUP(VALUE($I257),LICENCIES!$A:$I,4,FALSE),VLOOKUP(TEXT($I257,0),LICENCIES!$A:$I,4,FALSE))," ")</f>
        <v xml:space="preserve"> </v>
      </c>
      <c r="L257" s="11" t="str">
        <f>IF(AND($F257&lt;&gt;"OUI",I257&lt;&gt;""),IF(ISNA(VLOOKUP(TEXT($I257,0),LICENCIES!$A:$I,5,FALSE)),VLOOKUP(VALUE($I257),LICENCIES!$A:$I,5,FALSE),VLOOKUP(TEXT($I257,0),LICENCIES!$A:$I,5,FALSE))," ")</f>
        <v xml:space="preserve"> </v>
      </c>
      <c r="M257" s="11" t="str">
        <f>IF(AND($F257&lt;&gt;"OUI",I257&lt;&gt;""),IF(ISNA(VLOOKUP(TEXT($I257,0),LICENCIES!$A:$I,6,FALSE)),VLOOKUP(VALUE($I257),LICENCIES!$A:$I,6,FALSE),VLOOKUP(TEXT($I257,0),LICENCIES!$A:$I,6,FALSE))," ")</f>
        <v xml:space="preserve"> </v>
      </c>
      <c r="N257" s="11" t="str">
        <f>IF(AND($F257&lt;&gt;"OUI",I257&lt;&gt;""),IF(ISNA(VLOOKUP(TEXT($I257,0),LICENCIES!$A:$I,7,FALSE)),VLOOKUP(VALUE($I257),LICENCIES!$A:$I,7,FALSE),VLOOKUP(TEXT($I257,0),LICENCIES!$A:$I,7,FALSE))," ")</f>
        <v xml:space="preserve"> </v>
      </c>
      <c r="O257" s="11" t="str">
        <f>IF(AND($F257&lt;&gt;"OUI",I257&lt;&gt;""),IF(ISNA(VLOOKUP(TEXT($I257,0),LICENCIES!$A:$I,8,FALSE)),VLOOKUP(VALUE($I257),LICENCIES!$A:$I,8,FALSE),VLOOKUP(TEXT($I257,0),LICENCIES!$A:$I,8,FALSE))," ")</f>
        <v xml:space="preserve"> </v>
      </c>
      <c r="P257" s="11" t="str">
        <f>IF(AND($F257&lt;&gt;"OUI",I257&lt;&gt;""),IF(ISNA(VLOOKUP(TEXT($I257,0),LICENCIES!$A:$I,9,FALSE)),VLOOKUP(VALUE($I257),LICENCIES!$A:$I,9,FALSE),VLOOKUP(TEXT($I257,0),LICENCIES!$A:$I,9,FALSE))," ")</f>
        <v xml:space="preserve"> </v>
      </c>
      <c r="Q257" s="6">
        <f t="shared" si="19"/>
        <v>0</v>
      </c>
    </row>
    <row r="258" spans="1:17" ht="19.350000000000001" hidden="1" customHeight="1" x14ac:dyDescent="0.2">
      <c r="A258" s="171"/>
      <c r="B258" s="171">
        <f t="shared" si="17"/>
        <v>0</v>
      </c>
      <c r="C258" s="171">
        <f>COUNTIF($A$7:A258,A258)</f>
        <v>0</v>
      </c>
      <c r="D258" s="171">
        <f t="shared" si="20"/>
        <v>0</v>
      </c>
      <c r="E258" s="171"/>
      <c r="F258" s="171"/>
      <c r="G258" s="105" t="str">
        <f t="shared" si="18"/>
        <v/>
      </c>
      <c r="H258" s="11" t="e">
        <f>IF(F258&lt;&gt;"OUI",IF(ISNA(VLOOKUP(TEXT($I258,0),LICENCIES!$A:$I,2,FALSE)),VLOOKUP(VALUE($I258),LICENCIES!$A:$I,2,FALSE),VLOOKUP(TEXT($I258,0),LICENCIES!$A:$I,2,FALSE))," ")</f>
        <v>#N/A</v>
      </c>
      <c r="I258" s="240"/>
      <c r="J258" s="11" t="str">
        <f>IF(AND($F258&lt;&gt;"OUI",I258&lt;&gt;""),IF(ISNA(VLOOKUP(TEXT($I258,0),LICENCIES!$A:$I,3,FALSE)),VLOOKUP(VALUE($I258),LICENCIES!$A:$I,3,FALSE),VLOOKUP(TEXT($I258,0),LICENCIES!$A:$I,3,FALSE))," ")</f>
        <v xml:space="preserve"> </v>
      </c>
      <c r="K258" s="11" t="str">
        <f>IF(AND($F258&lt;&gt;"OUI",I258&lt;&gt;""),IF(ISNA(VLOOKUP(TEXT($I258,0),LICENCIES!$A:$I,4,FALSE)),VLOOKUP(VALUE($I258),LICENCIES!$A:$I,4,FALSE),VLOOKUP(TEXT($I258,0),LICENCIES!$A:$I,4,FALSE))," ")</f>
        <v xml:space="preserve"> </v>
      </c>
      <c r="L258" s="11" t="str">
        <f>IF(AND($F258&lt;&gt;"OUI",I258&lt;&gt;""),IF(ISNA(VLOOKUP(TEXT($I258,0),LICENCIES!$A:$I,5,FALSE)),VLOOKUP(VALUE($I258),LICENCIES!$A:$I,5,FALSE),VLOOKUP(TEXT($I258,0),LICENCIES!$A:$I,5,FALSE))," ")</f>
        <v xml:space="preserve"> </v>
      </c>
      <c r="M258" s="11" t="str">
        <f>IF(AND($F258&lt;&gt;"OUI",I258&lt;&gt;""),IF(ISNA(VLOOKUP(TEXT($I258,0),LICENCIES!$A:$I,6,FALSE)),VLOOKUP(VALUE($I258),LICENCIES!$A:$I,6,FALSE),VLOOKUP(TEXT($I258,0),LICENCIES!$A:$I,6,FALSE))," ")</f>
        <v xml:space="preserve"> </v>
      </c>
      <c r="N258" s="11" t="str">
        <f>IF(AND($F258&lt;&gt;"OUI",I258&lt;&gt;""),IF(ISNA(VLOOKUP(TEXT($I258,0),LICENCIES!$A:$I,7,FALSE)),VLOOKUP(VALUE($I258),LICENCIES!$A:$I,7,FALSE),VLOOKUP(TEXT($I258,0),LICENCIES!$A:$I,7,FALSE))," ")</f>
        <v xml:space="preserve"> </v>
      </c>
      <c r="O258" s="11" t="str">
        <f>IF(AND($F258&lt;&gt;"OUI",I258&lt;&gt;""),IF(ISNA(VLOOKUP(TEXT($I258,0),LICENCIES!$A:$I,8,FALSE)),VLOOKUP(VALUE($I258),LICENCIES!$A:$I,8,FALSE),VLOOKUP(TEXT($I258,0),LICENCIES!$A:$I,8,FALSE))," ")</f>
        <v xml:space="preserve"> </v>
      </c>
      <c r="P258" s="11" t="str">
        <f>IF(AND($F258&lt;&gt;"OUI",I258&lt;&gt;""),IF(ISNA(VLOOKUP(TEXT($I258,0),LICENCIES!$A:$I,9,FALSE)),VLOOKUP(VALUE($I258),LICENCIES!$A:$I,9,FALSE),VLOOKUP(TEXT($I258,0),LICENCIES!$A:$I,9,FALSE))," ")</f>
        <v xml:space="preserve"> </v>
      </c>
      <c r="Q258" s="6">
        <f t="shared" si="19"/>
        <v>0</v>
      </c>
    </row>
    <row r="259" spans="1:17" ht="19.350000000000001" hidden="1" customHeight="1" x14ac:dyDescent="0.2">
      <c r="A259" s="171"/>
      <c r="B259" s="171">
        <f t="shared" si="17"/>
        <v>0</v>
      </c>
      <c r="C259" s="171">
        <f>COUNTIF($A$7:A259,A259)</f>
        <v>0</v>
      </c>
      <c r="D259" s="171">
        <f t="shared" si="20"/>
        <v>0</v>
      </c>
      <c r="E259" s="171"/>
      <c r="F259" s="171"/>
      <c r="G259" s="105" t="str">
        <f t="shared" si="18"/>
        <v/>
      </c>
      <c r="H259" s="11" t="e">
        <f>IF(F259&lt;&gt;"OUI",IF(ISNA(VLOOKUP(TEXT($I259,0),LICENCIES!$A:$I,2,FALSE)),VLOOKUP(VALUE($I259),LICENCIES!$A:$I,2,FALSE),VLOOKUP(TEXT($I259,0),LICENCIES!$A:$I,2,FALSE))," ")</f>
        <v>#N/A</v>
      </c>
      <c r="I259" s="240"/>
      <c r="J259" s="11" t="str">
        <f>IF(AND($F259&lt;&gt;"OUI",I259&lt;&gt;""),IF(ISNA(VLOOKUP(TEXT($I259,0),LICENCIES!$A:$I,3,FALSE)),VLOOKUP(VALUE($I259),LICENCIES!$A:$I,3,FALSE),VLOOKUP(TEXT($I259,0),LICENCIES!$A:$I,3,FALSE))," ")</f>
        <v xml:space="preserve"> </v>
      </c>
      <c r="K259" s="11" t="str">
        <f>IF(AND($F259&lt;&gt;"OUI",I259&lt;&gt;""),IF(ISNA(VLOOKUP(TEXT($I259,0),LICENCIES!$A:$I,4,FALSE)),VLOOKUP(VALUE($I259),LICENCIES!$A:$I,4,FALSE),VLOOKUP(TEXT($I259,0),LICENCIES!$A:$I,4,FALSE))," ")</f>
        <v xml:space="preserve"> </v>
      </c>
      <c r="L259" s="11" t="str">
        <f>IF(AND($F259&lt;&gt;"OUI",I259&lt;&gt;""),IF(ISNA(VLOOKUP(TEXT($I259,0),LICENCIES!$A:$I,5,FALSE)),VLOOKUP(VALUE($I259),LICENCIES!$A:$I,5,FALSE),VLOOKUP(TEXT($I259,0),LICENCIES!$A:$I,5,FALSE))," ")</f>
        <v xml:space="preserve"> </v>
      </c>
      <c r="M259" s="11" t="str">
        <f>IF(AND($F259&lt;&gt;"OUI",I259&lt;&gt;""),IF(ISNA(VLOOKUP(TEXT($I259,0),LICENCIES!$A:$I,6,FALSE)),VLOOKUP(VALUE($I259),LICENCIES!$A:$I,6,FALSE),VLOOKUP(TEXT($I259,0),LICENCIES!$A:$I,6,FALSE))," ")</f>
        <v xml:space="preserve"> </v>
      </c>
      <c r="N259" s="11" t="str">
        <f>IF(AND($F259&lt;&gt;"OUI",I259&lt;&gt;""),IF(ISNA(VLOOKUP(TEXT($I259,0),LICENCIES!$A:$I,7,FALSE)),VLOOKUP(VALUE($I259),LICENCIES!$A:$I,7,FALSE),VLOOKUP(TEXT($I259,0),LICENCIES!$A:$I,7,FALSE))," ")</f>
        <v xml:space="preserve"> </v>
      </c>
      <c r="O259" s="11" t="str">
        <f>IF(AND($F259&lt;&gt;"OUI",I259&lt;&gt;""),IF(ISNA(VLOOKUP(TEXT($I259,0),LICENCIES!$A:$I,8,FALSE)),VLOOKUP(VALUE($I259),LICENCIES!$A:$I,8,FALSE),VLOOKUP(TEXT($I259,0),LICENCIES!$A:$I,8,FALSE))," ")</f>
        <v xml:space="preserve"> </v>
      </c>
      <c r="P259" s="11" t="str">
        <f>IF(AND($F259&lt;&gt;"OUI",I259&lt;&gt;""),IF(ISNA(VLOOKUP(TEXT($I259,0),LICENCIES!$A:$I,9,FALSE)),VLOOKUP(VALUE($I259),LICENCIES!$A:$I,9,FALSE),VLOOKUP(TEXT($I259,0),LICENCIES!$A:$I,9,FALSE))," ")</f>
        <v xml:space="preserve"> </v>
      </c>
      <c r="Q259" s="6">
        <f t="shared" si="19"/>
        <v>0</v>
      </c>
    </row>
    <row r="260" spans="1:17" ht="19.350000000000001" hidden="1" customHeight="1" x14ac:dyDescent="0.2">
      <c r="A260" s="171"/>
      <c r="B260" s="171">
        <f t="shared" si="17"/>
        <v>0</v>
      </c>
      <c r="C260" s="171">
        <f>COUNTIF($A$7:A260,A260)</f>
        <v>0</v>
      </c>
      <c r="D260" s="171">
        <f t="shared" si="20"/>
        <v>0</v>
      </c>
      <c r="E260" s="171"/>
      <c r="F260" s="171"/>
      <c r="G260" s="105" t="str">
        <f t="shared" si="18"/>
        <v/>
      </c>
      <c r="H260" s="11" t="e">
        <f>IF(F260&lt;&gt;"OUI",IF(ISNA(VLOOKUP(TEXT($I260,0),LICENCIES!$A:$I,2,FALSE)),VLOOKUP(VALUE($I260),LICENCIES!$A:$I,2,FALSE),VLOOKUP(TEXT($I260,0),LICENCIES!$A:$I,2,FALSE))," ")</f>
        <v>#N/A</v>
      </c>
      <c r="I260" s="240"/>
      <c r="J260" s="11" t="str">
        <f>IF(AND($F260&lt;&gt;"OUI",I260&lt;&gt;""),IF(ISNA(VLOOKUP(TEXT($I260,0),LICENCIES!$A:$I,3,FALSE)),VLOOKUP(VALUE($I260),LICENCIES!$A:$I,3,FALSE),VLOOKUP(TEXT($I260,0),LICENCIES!$A:$I,3,FALSE))," ")</f>
        <v xml:space="preserve"> </v>
      </c>
      <c r="K260" s="11" t="str">
        <f>IF(AND($F260&lt;&gt;"OUI",I260&lt;&gt;""),IF(ISNA(VLOOKUP(TEXT($I260,0),LICENCIES!$A:$I,4,FALSE)),VLOOKUP(VALUE($I260),LICENCIES!$A:$I,4,FALSE),VLOOKUP(TEXT($I260,0),LICENCIES!$A:$I,4,FALSE))," ")</f>
        <v xml:space="preserve"> </v>
      </c>
      <c r="L260" s="11" t="str">
        <f>IF(AND($F260&lt;&gt;"OUI",I260&lt;&gt;""),IF(ISNA(VLOOKUP(TEXT($I260,0),LICENCIES!$A:$I,5,FALSE)),VLOOKUP(VALUE($I260),LICENCIES!$A:$I,5,FALSE),VLOOKUP(TEXT($I260,0),LICENCIES!$A:$I,5,FALSE))," ")</f>
        <v xml:space="preserve"> </v>
      </c>
      <c r="M260" s="11" t="str">
        <f>IF(AND($F260&lt;&gt;"OUI",I260&lt;&gt;""),IF(ISNA(VLOOKUP(TEXT($I260,0),LICENCIES!$A:$I,6,FALSE)),VLOOKUP(VALUE($I260),LICENCIES!$A:$I,6,FALSE),VLOOKUP(TEXT($I260,0),LICENCIES!$A:$I,6,FALSE))," ")</f>
        <v xml:space="preserve"> </v>
      </c>
      <c r="N260" s="11" t="str">
        <f>IF(AND($F260&lt;&gt;"OUI",I260&lt;&gt;""),IF(ISNA(VLOOKUP(TEXT($I260,0),LICENCIES!$A:$I,7,FALSE)),VLOOKUP(VALUE($I260),LICENCIES!$A:$I,7,FALSE),VLOOKUP(TEXT($I260,0),LICENCIES!$A:$I,7,FALSE))," ")</f>
        <v xml:space="preserve"> </v>
      </c>
      <c r="O260" s="11" t="str">
        <f>IF(AND($F260&lt;&gt;"OUI",I260&lt;&gt;""),IF(ISNA(VLOOKUP(TEXT($I260,0),LICENCIES!$A:$I,8,FALSE)),VLOOKUP(VALUE($I260),LICENCIES!$A:$I,8,FALSE),VLOOKUP(TEXT($I260,0),LICENCIES!$A:$I,8,FALSE))," ")</f>
        <v xml:space="preserve"> </v>
      </c>
      <c r="P260" s="11" t="str">
        <f>IF(AND($F260&lt;&gt;"OUI",I260&lt;&gt;""),IF(ISNA(VLOOKUP(TEXT($I260,0),LICENCIES!$A:$I,9,FALSE)),VLOOKUP(VALUE($I260),LICENCIES!$A:$I,9,FALSE),VLOOKUP(TEXT($I260,0),LICENCIES!$A:$I,9,FALSE))," ")</f>
        <v xml:space="preserve"> </v>
      </c>
      <c r="Q260" s="6">
        <f t="shared" si="19"/>
        <v>0</v>
      </c>
    </row>
    <row r="261" spans="1:17" ht="19.350000000000001" hidden="1" customHeight="1" x14ac:dyDescent="0.2">
      <c r="A261" s="171"/>
      <c r="B261" s="171">
        <f t="shared" si="17"/>
        <v>0</v>
      </c>
      <c r="C261" s="171">
        <f>COUNTIF($A$7:A261,A261)</f>
        <v>0</v>
      </c>
      <c r="D261" s="171">
        <f t="shared" si="20"/>
        <v>0</v>
      </c>
      <c r="E261" s="171"/>
      <c r="F261" s="171"/>
      <c r="G261" s="105" t="str">
        <f t="shared" si="18"/>
        <v/>
      </c>
      <c r="H261" s="11" t="e">
        <f>IF(F261&lt;&gt;"OUI",IF(ISNA(VLOOKUP(TEXT($I261,0),LICENCIES!$A:$I,2,FALSE)),VLOOKUP(VALUE($I261),LICENCIES!$A:$I,2,FALSE),VLOOKUP(TEXT($I261,0),LICENCIES!$A:$I,2,FALSE))," ")</f>
        <v>#N/A</v>
      </c>
      <c r="I261" s="240"/>
      <c r="J261" s="11" t="str">
        <f>IF(AND($F261&lt;&gt;"OUI",I261&lt;&gt;""),IF(ISNA(VLOOKUP(TEXT($I261,0),LICENCIES!$A:$I,3,FALSE)),VLOOKUP(VALUE($I261),LICENCIES!$A:$I,3,FALSE),VLOOKUP(TEXT($I261,0),LICENCIES!$A:$I,3,FALSE))," ")</f>
        <v xml:space="preserve"> </v>
      </c>
      <c r="K261" s="11" t="str">
        <f>IF(AND($F261&lt;&gt;"OUI",I261&lt;&gt;""),IF(ISNA(VLOOKUP(TEXT($I261,0),LICENCIES!$A:$I,4,FALSE)),VLOOKUP(VALUE($I261),LICENCIES!$A:$I,4,FALSE),VLOOKUP(TEXT($I261,0),LICENCIES!$A:$I,4,FALSE))," ")</f>
        <v xml:space="preserve"> </v>
      </c>
      <c r="L261" s="11" t="str">
        <f>IF(AND($F261&lt;&gt;"OUI",I261&lt;&gt;""),IF(ISNA(VLOOKUP(TEXT($I261,0),LICENCIES!$A:$I,5,FALSE)),VLOOKUP(VALUE($I261),LICENCIES!$A:$I,5,FALSE),VLOOKUP(TEXT($I261,0),LICENCIES!$A:$I,5,FALSE))," ")</f>
        <v xml:space="preserve"> </v>
      </c>
      <c r="M261" s="11" t="str">
        <f>IF(AND($F261&lt;&gt;"OUI",I261&lt;&gt;""),IF(ISNA(VLOOKUP(TEXT($I261,0),LICENCIES!$A:$I,6,FALSE)),VLOOKUP(VALUE($I261),LICENCIES!$A:$I,6,FALSE),VLOOKUP(TEXT($I261,0),LICENCIES!$A:$I,6,FALSE))," ")</f>
        <v xml:space="preserve"> </v>
      </c>
      <c r="N261" s="11" t="str">
        <f>IF(AND($F261&lt;&gt;"OUI",I261&lt;&gt;""),IF(ISNA(VLOOKUP(TEXT($I261,0),LICENCIES!$A:$I,7,FALSE)),VLOOKUP(VALUE($I261),LICENCIES!$A:$I,7,FALSE),VLOOKUP(TEXT($I261,0),LICENCIES!$A:$I,7,FALSE))," ")</f>
        <v xml:space="preserve"> </v>
      </c>
      <c r="O261" s="11" t="str">
        <f>IF(AND($F261&lt;&gt;"OUI",I261&lt;&gt;""),IF(ISNA(VLOOKUP(TEXT($I261,0),LICENCIES!$A:$I,8,FALSE)),VLOOKUP(VALUE($I261),LICENCIES!$A:$I,8,FALSE),VLOOKUP(TEXT($I261,0),LICENCIES!$A:$I,8,FALSE))," ")</f>
        <v xml:space="preserve"> </v>
      </c>
      <c r="P261" s="11" t="str">
        <f>IF(AND($F261&lt;&gt;"OUI",I261&lt;&gt;""),IF(ISNA(VLOOKUP(TEXT($I261,0),LICENCIES!$A:$I,9,FALSE)),VLOOKUP(VALUE($I261),LICENCIES!$A:$I,9,FALSE),VLOOKUP(TEXT($I261,0),LICENCIES!$A:$I,9,FALSE))," ")</f>
        <v xml:space="preserve"> </v>
      </c>
      <c r="Q261" s="6">
        <f t="shared" si="19"/>
        <v>0</v>
      </c>
    </row>
    <row r="262" spans="1:17" ht="19.350000000000001" hidden="1" customHeight="1" x14ac:dyDescent="0.2">
      <c r="A262" s="171"/>
      <c r="B262" s="171">
        <f t="shared" si="17"/>
        <v>0</v>
      </c>
      <c r="C262" s="171">
        <f>COUNTIF($A$7:A262,A262)</f>
        <v>0</v>
      </c>
      <c r="D262" s="171">
        <f t="shared" si="20"/>
        <v>0</v>
      </c>
      <c r="E262" s="171"/>
      <c r="F262" s="171"/>
      <c r="G262" s="105" t="str">
        <f t="shared" si="18"/>
        <v/>
      </c>
      <c r="H262" s="11" t="e">
        <f>IF(F262&lt;&gt;"OUI",IF(ISNA(VLOOKUP(TEXT($I262,0),LICENCIES!$A:$I,2,FALSE)),VLOOKUP(VALUE($I262),LICENCIES!$A:$I,2,FALSE),VLOOKUP(TEXT($I262,0),LICENCIES!$A:$I,2,FALSE))," ")</f>
        <v>#N/A</v>
      </c>
      <c r="I262" s="240"/>
      <c r="J262" s="11" t="str">
        <f>IF(AND($F262&lt;&gt;"OUI",I262&lt;&gt;""),IF(ISNA(VLOOKUP(TEXT($I262,0),LICENCIES!$A:$I,3,FALSE)),VLOOKUP(VALUE($I262),LICENCIES!$A:$I,3,FALSE),VLOOKUP(TEXT($I262,0),LICENCIES!$A:$I,3,FALSE))," ")</f>
        <v xml:space="preserve"> </v>
      </c>
      <c r="K262" s="11" t="str">
        <f>IF(AND($F262&lt;&gt;"OUI",I262&lt;&gt;""),IF(ISNA(VLOOKUP(TEXT($I262,0),LICENCIES!$A:$I,4,FALSE)),VLOOKUP(VALUE($I262),LICENCIES!$A:$I,4,FALSE),VLOOKUP(TEXT($I262,0),LICENCIES!$A:$I,4,FALSE))," ")</f>
        <v xml:space="preserve"> </v>
      </c>
      <c r="L262" s="11" t="str">
        <f>IF(AND($F262&lt;&gt;"OUI",I262&lt;&gt;""),IF(ISNA(VLOOKUP(TEXT($I262,0),LICENCIES!$A:$I,5,FALSE)),VLOOKUP(VALUE($I262),LICENCIES!$A:$I,5,FALSE),VLOOKUP(TEXT($I262,0),LICENCIES!$A:$I,5,FALSE))," ")</f>
        <v xml:space="preserve"> </v>
      </c>
      <c r="M262" s="11" t="str">
        <f>IF(AND($F262&lt;&gt;"OUI",I262&lt;&gt;""),IF(ISNA(VLOOKUP(TEXT($I262,0),LICENCIES!$A:$I,6,FALSE)),VLOOKUP(VALUE($I262),LICENCIES!$A:$I,6,FALSE),VLOOKUP(TEXT($I262,0),LICENCIES!$A:$I,6,FALSE))," ")</f>
        <v xml:space="preserve"> </v>
      </c>
      <c r="N262" s="11" t="str">
        <f>IF(AND($F262&lt;&gt;"OUI",I262&lt;&gt;""),IF(ISNA(VLOOKUP(TEXT($I262,0),LICENCIES!$A:$I,7,FALSE)),VLOOKUP(VALUE($I262),LICENCIES!$A:$I,7,FALSE),VLOOKUP(TEXT($I262,0),LICENCIES!$A:$I,7,FALSE))," ")</f>
        <v xml:space="preserve"> </v>
      </c>
      <c r="O262" s="11" t="str">
        <f>IF(AND($F262&lt;&gt;"OUI",I262&lt;&gt;""),IF(ISNA(VLOOKUP(TEXT($I262,0),LICENCIES!$A:$I,8,FALSE)),VLOOKUP(VALUE($I262),LICENCIES!$A:$I,8,FALSE),VLOOKUP(TEXT($I262,0),LICENCIES!$A:$I,8,FALSE))," ")</f>
        <v xml:space="preserve"> </v>
      </c>
      <c r="P262" s="11" t="str">
        <f>IF(AND($F262&lt;&gt;"OUI",I262&lt;&gt;""),IF(ISNA(VLOOKUP(TEXT($I262,0),LICENCIES!$A:$I,9,FALSE)),VLOOKUP(VALUE($I262),LICENCIES!$A:$I,9,FALSE),VLOOKUP(TEXT($I262,0),LICENCIES!$A:$I,9,FALSE))," ")</f>
        <v xml:space="preserve"> </v>
      </c>
      <c r="Q262" s="6">
        <f t="shared" si="19"/>
        <v>0</v>
      </c>
    </row>
    <row r="263" spans="1:17" ht="19.350000000000001" hidden="1" customHeight="1" x14ac:dyDescent="0.2">
      <c r="A263" s="171"/>
      <c r="B263" s="171">
        <f t="shared" si="17"/>
        <v>0</v>
      </c>
      <c r="C263" s="171">
        <f>COUNTIF($A$7:A263,A263)</f>
        <v>0</v>
      </c>
      <c r="D263" s="171">
        <f t="shared" si="20"/>
        <v>0</v>
      </c>
      <c r="E263" s="171"/>
      <c r="F263" s="171"/>
      <c r="G263" s="105" t="str">
        <f t="shared" si="18"/>
        <v/>
      </c>
      <c r="H263" s="11" t="e">
        <f>IF(F263&lt;&gt;"OUI",IF(ISNA(VLOOKUP(TEXT($I263,0),LICENCIES!$A:$I,2,FALSE)),VLOOKUP(VALUE($I263),LICENCIES!$A:$I,2,FALSE),VLOOKUP(TEXT($I263,0),LICENCIES!$A:$I,2,FALSE))," ")</f>
        <v>#N/A</v>
      </c>
      <c r="I263" s="240"/>
      <c r="J263" s="11" t="str">
        <f>IF(AND($F263&lt;&gt;"OUI",I263&lt;&gt;""),IF(ISNA(VLOOKUP(TEXT($I263,0),LICENCIES!$A:$I,3,FALSE)),VLOOKUP(VALUE($I263),LICENCIES!$A:$I,3,FALSE),VLOOKUP(TEXT($I263,0),LICENCIES!$A:$I,3,FALSE))," ")</f>
        <v xml:space="preserve"> </v>
      </c>
      <c r="K263" s="11" t="str">
        <f>IF(AND($F263&lt;&gt;"OUI",I263&lt;&gt;""),IF(ISNA(VLOOKUP(TEXT($I263,0),LICENCIES!$A:$I,4,FALSE)),VLOOKUP(VALUE($I263),LICENCIES!$A:$I,4,FALSE),VLOOKUP(TEXT($I263,0),LICENCIES!$A:$I,4,FALSE))," ")</f>
        <v xml:space="preserve"> </v>
      </c>
      <c r="L263" s="11" t="str">
        <f>IF(AND($F263&lt;&gt;"OUI",I263&lt;&gt;""),IF(ISNA(VLOOKUP(TEXT($I263,0),LICENCIES!$A:$I,5,FALSE)),VLOOKUP(VALUE($I263),LICENCIES!$A:$I,5,FALSE),VLOOKUP(TEXT($I263,0),LICENCIES!$A:$I,5,FALSE))," ")</f>
        <v xml:space="preserve"> </v>
      </c>
      <c r="M263" s="11" t="str">
        <f>IF(AND($F263&lt;&gt;"OUI",I263&lt;&gt;""),IF(ISNA(VLOOKUP(TEXT($I263,0),LICENCIES!$A:$I,6,FALSE)),VLOOKUP(VALUE($I263),LICENCIES!$A:$I,6,FALSE),VLOOKUP(TEXT($I263,0),LICENCIES!$A:$I,6,FALSE))," ")</f>
        <v xml:space="preserve"> </v>
      </c>
      <c r="N263" s="11" t="str">
        <f>IF(AND($F263&lt;&gt;"OUI",I263&lt;&gt;""),IF(ISNA(VLOOKUP(TEXT($I263,0),LICENCIES!$A:$I,7,FALSE)),VLOOKUP(VALUE($I263),LICENCIES!$A:$I,7,FALSE),VLOOKUP(TEXT($I263,0),LICENCIES!$A:$I,7,FALSE))," ")</f>
        <v xml:space="preserve"> </v>
      </c>
      <c r="O263" s="11" t="str">
        <f>IF(AND($F263&lt;&gt;"OUI",I263&lt;&gt;""),IF(ISNA(VLOOKUP(TEXT($I263,0),LICENCIES!$A:$I,8,FALSE)),VLOOKUP(VALUE($I263),LICENCIES!$A:$I,8,FALSE),VLOOKUP(TEXT($I263,0),LICENCIES!$A:$I,8,FALSE))," ")</f>
        <v xml:space="preserve"> </v>
      </c>
      <c r="P263" s="11" t="str">
        <f>IF(AND($F263&lt;&gt;"OUI",I263&lt;&gt;""),IF(ISNA(VLOOKUP(TEXT($I263,0),LICENCIES!$A:$I,9,FALSE)),VLOOKUP(VALUE($I263),LICENCIES!$A:$I,9,FALSE),VLOOKUP(TEXT($I263,0),LICENCIES!$A:$I,9,FALSE))," ")</f>
        <v xml:space="preserve"> </v>
      </c>
      <c r="Q263" s="6">
        <f t="shared" si="19"/>
        <v>0</v>
      </c>
    </row>
    <row r="264" spans="1:17" ht="19.350000000000001" hidden="1" customHeight="1" x14ac:dyDescent="0.2">
      <c r="A264" s="171"/>
      <c r="B264" s="171">
        <f t="shared" ref="B264:B327" si="21">IF(A264&gt;0,VLOOKUP(A264,$C$2:$E$5,3,FALSE),0)</f>
        <v>0</v>
      </c>
      <c r="C264" s="171">
        <f>COUNTIF($A$7:A264,A264)</f>
        <v>0</v>
      </c>
      <c r="D264" s="171">
        <f t="shared" si="20"/>
        <v>0</v>
      </c>
      <c r="E264" s="171"/>
      <c r="F264" s="171"/>
      <c r="G264" s="105" t="str">
        <f t="shared" ref="G264:G327" si="22">MID(D264,2,3)</f>
        <v/>
      </c>
      <c r="H264" s="11" t="e">
        <f>IF(F264&lt;&gt;"OUI",IF(ISNA(VLOOKUP(TEXT($I264,0),LICENCIES!$A:$I,2,FALSE)),VLOOKUP(VALUE($I264),LICENCIES!$A:$I,2,FALSE),VLOOKUP(TEXT($I264,0),LICENCIES!$A:$I,2,FALSE))," ")</f>
        <v>#N/A</v>
      </c>
      <c r="I264" s="240"/>
      <c r="J264" s="11" t="str">
        <f>IF(AND($F264&lt;&gt;"OUI",I264&lt;&gt;""),IF(ISNA(VLOOKUP(TEXT($I264,0),LICENCIES!$A:$I,3,FALSE)),VLOOKUP(VALUE($I264),LICENCIES!$A:$I,3,FALSE),VLOOKUP(TEXT($I264,0),LICENCIES!$A:$I,3,FALSE))," ")</f>
        <v xml:space="preserve"> </v>
      </c>
      <c r="K264" s="11" t="str">
        <f>IF(AND($F264&lt;&gt;"OUI",I264&lt;&gt;""),IF(ISNA(VLOOKUP(TEXT($I264,0),LICENCIES!$A:$I,4,FALSE)),VLOOKUP(VALUE($I264),LICENCIES!$A:$I,4,FALSE),VLOOKUP(TEXT($I264,0),LICENCIES!$A:$I,4,FALSE))," ")</f>
        <v xml:space="preserve"> </v>
      </c>
      <c r="L264" s="11" t="str">
        <f>IF(AND($F264&lt;&gt;"OUI",I264&lt;&gt;""),IF(ISNA(VLOOKUP(TEXT($I264,0),LICENCIES!$A:$I,5,FALSE)),VLOOKUP(VALUE($I264),LICENCIES!$A:$I,5,FALSE),VLOOKUP(TEXT($I264,0),LICENCIES!$A:$I,5,FALSE))," ")</f>
        <v xml:space="preserve"> </v>
      </c>
      <c r="M264" s="11" t="str">
        <f>IF(AND($F264&lt;&gt;"OUI",I264&lt;&gt;""),IF(ISNA(VLOOKUP(TEXT($I264,0),LICENCIES!$A:$I,6,FALSE)),VLOOKUP(VALUE($I264),LICENCIES!$A:$I,6,FALSE),VLOOKUP(TEXT($I264,0),LICENCIES!$A:$I,6,FALSE))," ")</f>
        <v xml:space="preserve"> </v>
      </c>
      <c r="N264" s="11" t="str">
        <f>IF(AND($F264&lt;&gt;"OUI",I264&lt;&gt;""),IF(ISNA(VLOOKUP(TEXT($I264,0),LICENCIES!$A:$I,7,FALSE)),VLOOKUP(VALUE($I264),LICENCIES!$A:$I,7,FALSE),VLOOKUP(TEXT($I264,0),LICENCIES!$A:$I,7,FALSE))," ")</f>
        <v xml:space="preserve"> </v>
      </c>
      <c r="O264" s="11" t="str">
        <f>IF(AND($F264&lt;&gt;"OUI",I264&lt;&gt;""),IF(ISNA(VLOOKUP(TEXT($I264,0),LICENCIES!$A:$I,8,FALSE)),VLOOKUP(VALUE($I264),LICENCIES!$A:$I,8,FALSE),VLOOKUP(TEXT($I264,0),LICENCIES!$A:$I,8,FALSE))," ")</f>
        <v xml:space="preserve"> </v>
      </c>
      <c r="P264" s="11" t="str">
        <f>IF(AND($F264&lt;&gt;"OUI",I264&lt;&gt;""),IF(ISNA(VLOOKUP(TEXT($I264,0),LICENCIES!$A:$I,9,FALSE)),VLOOKUP(VALUE($I264),LICENCIES!$A:$I,9,FALSE),VLOOKUP(TEXT($I264,0),LICENCIES!$A:$I,9,FALSE))," ")</f>
        <v xml:space="preserve"> </v>
      </c>
      <c r="Q264" s="6">
        <f t="shared" ref="Q264:Q327" si="23">IF(F264="OUI","0",A264)</f>
        <v>0</v>
      </c>
    </row>
    <row r="265" spans="1:17" ht="19.350000000000001" hidden="1" customHeight="1" x14ac:dyDescent="0.2">
      <c r="A265" s="171"/>
      <c r="B265" s="171">
        <f t="shared" si="21"/>
        <v>0</v>
      </c>
      <c r="C265" s="171">
        <f>COUNTIF($A$7:A265,A265)</f>
        <v>0</v>
      </c>
      <c r="D265" s="171">
        <f t="shared" ref="D265:D328" si="24">(IF(A265&gt;0,VLOOKUP(A265,$C$2:$E$5,2,FALSE),0))+C265+B265*1000</f>
        <v>0</v>
      </c>
      <c r="E265" s="171"/>
      <c r="F265" s="171"/>
      <c r="G265" s="105" t="str">
        <f t="shared" si="22"/>
        <v/>
      </c>
      <c r="H265" s="11" t="e">
        <f>IF(F265&lt;&gt;"OUI",IF(ISNA(VLOOKUP(TEXT($I265,0),LICENCIES!$A:$I,2,FALSE)),VLOOKUP(VALUE($I265),LICENCIES!$A:$I,2,FALSE),VLOOKUP(TEXT($I265,0),LICENCIES!$A:$I,2,FALSE))," ")</f>
        <v>#N/A</v>
      </c>
      <c r="I265" s="240"/>
      <c r="J265" s="11" t="str">
        <f>IF(AND($F265&lt;&gt;"OUI",I265&lt;&gt;""),IF(ISNA(VLOOKUP(TEXT($I265,0),LICENCIES!$A:$I,3,FALSE)),VLOOKUP(VALUE($I265),LICENCIES!$A:$I,3,FALSE),VLOOKUP(TEXT($I265,0),LICENCIES!$A:$I,3,FALSE))," ")</f>
        <v xml:space="preserve"> </v>
      </c>
      <c r="K265" s="11" t="str">
        <f>IF(AND($F265&lt;&gt;"OUI",I265&lt;&gt;""),IF(ISNA(VLOOKUP(TEXT($I265,0),LICENCIES!$A:$I,4,FALSE)),VLOOKUP(VALUE($I265),LICENCIES!$A:$I,4,FALSE),VLOOKUP(TEXT($I265,0),LICENCIES!$A:$I,4,FALSE))," ")</f>
        <v xml:space="preserve"> </v>
      </c>
      <c r="L265" s="11" t="str">
        <f>IF(AND($F265&lt;&gt;"OUI",I265&lt;&gt;""),IF(ISNA(VLOOKUP(TEXT($I265,0),LICENCIES!$A:$I,5,FALSE)),VLOOKUP(VALUE($I265),LICENCIES!$A:$I,5,FALSE),VLOOKUP(TEXT($I265,0),LICENCIES!$A:$I,5,FALSE))," ")</f>
        <v xml:space="preserve"> </v>
      </c>
      <c r="M265" s="11" t="str">
        <f>IF(AND($F265&lt;&gt;"OUI",I265&lt;&gt;""),IF(ISNA(VLOOKUP(TEXT($I265,0),LICENCIES!$A:$I,6,FALSE)),VLOOKUP(VALUE($I265),LICENCIES!$A:$I,6,FALSE),VLOOKUP(TEXT($I265,0),LICENCIES!$A:$I,6,FALSE))," ")</f>
        <v xml:space="preserve"> </v>
      </c>
      <c r="N265" s="11" t="str">
        <f>IF(AND($F265&lt;&gt;"OUI",I265&lt;&gt;""),IF(ISNA(VLOOKUP(TEXT($I265,0),LICENCIES!$A:$I,7,FALSE)),VLOOKUP(VALUE($I265),LICENCIES!$A:$I,7,FALSE),VLOOKUP(TEXT($I265,0),LICENCIES!$A:$I,7,FALSE))," ")</f>
        <v xml:space="preserve"> </v>
      </c>
      <c r="O265" s="11" t="str">
        <f>IF(AND($F265&lt;&gt;"OUI",I265&lt;&gt;""),IF(ISNA(VLOOKUP(TEXT($I265,0),LICENCIES!$A:$I,8,FALSE)),VLOOKUP(VALUE($I265),LICENCIES!$A:$I,8,FALSE),VLOOKUP(TEXT($I265,0),LICENCIES!$A:$I,8,FALSE))," ")</f>
        <v xml:space="preserve"> </v>
      </c>
      <c r="P265" s="11" t="str">
        <f>IF(AND($F265&lt;&gt;"OUI",I265&lt;&gt;""),IF(ISNA(VLOOKUP(TEXT($I265,0),LICENCIES!$A:$I,9,FALSE)),VLOOKUP(VALUE($I265),LICENCIES!$A:$I,9,FALSE),VLOOKUP(TEXT($I265,0),LICENCIES!$A:$I,9,FALSE))," ")</f>
        <v xml:space="preserve"> </v>
      </c>
      <c r="Q265" s="6">
        <f t="shared" si="23"/>
        <v>0</v>
      </c>
    </row>
    <row r="266" spans="1:17" ht="19.350000000000001" hidden="1" customHeight="1" x14ac:dyDescent="0.2">
      <c r="A266" s="171"/>
      <c r="B266" s="171">
        <f t="shared" si="21"/>
        <v>0</v>
      </c>
      <c r="C266" s="171">
        <f>COUNTIF($A$7:A266,A266)</f>
        <v>0</v>
      </c>
      <c r="D266" s="171">
        <f t="shared" si="24"/>
        <v>0</v>
      </c>
      <c r="E266" s="171"/>
      <c r="F266" s="171"/>
      <c r="G266" s="105" t="str">
        <f t="shared" si="22"/>
        <v/>
      </c>
      <c r="H266" s="11" t="e">
        <f>IF(F266&lt;&gt;"OUI",IF(ISNA(VLOOKUP(TEXT($I266,0),LICENCIES!$A:$I,2,FALSE)),VLOOKUP(VALUE($I266),LICENCIES!$A:$I,2,FALSE),VLOOKUP(TEXT($I266,0),LICENCIES!$A:$I,2,FALSE))," ")</f>
        <v>#N/A</v>
      </c>
      <c r="I266" s="240"/>
      <c r="J266" s="11" t="str">
        <f>IF(AND($F266&lt;&gt;"OUI",I266&lt;&gt;""),IF(ISNA(VLOOKUP(TEXT($I266,0),LICENCIES!$A:$I,3,FALSE)),VLOOKUP(VALUE($I266),LICENCIES!$A:$I,3,FALSE),VLOOKUP(TEXT($I266,0),LICENCIES!$A:$I,3,FALSE))," ")</f>
        <v xml:space="preserve"> </v>
      </c>
      <c r="K266" s="11" t="str">
        <f>IF(AND($F266&lt;&gt;"OUI",I266&lt;&gt;""),IF(ISNA(VLOOKUP(TEXT($I266,0),LICENCIES!$A:$I,4,FALSE)),VLOOKUP(VALUE($I266),LICENCIES!$A:$I,4,FALSE),VLOOKUP(TEXT($I266,0),LICENCIES!$A:$I,4,FALSE))," ")</f>
        <v xml:space="preserve"> </v>
      </c>
      <c r="L266" s="11" t="str">
        <f>IF(AND($F266&lt;&gt;"OUI",I266&lt;&gt;""),IF(ISNA(VLOOKUP(TEXT($I266,0),LICENCIES!$A:$I,5,FALSE)),VLOOKUP(VALUE($I266),LICENCIES!$A:$I,5,FALSE),VLOOKUP(TEXT($I266,0),LICENCIES!$A:$I,5,FALSE))," ")</f>
        <v xml:space="preserve"> </v>
      </c>
      <c r="M266" s="11" t="str">
        <f>IF(AND($F266&lt;&gt;"OUI",I266&lt;&gt;""),IF(ISNA(VLOOKUP(TEXT($I266,0),LICENCIES!$A:$I,6,FALSE)),VLOOKUP(VALUE($I266),LICENCIES!$A:$I,6,FALSE),VLOOKUP(TEXT($I266,0),LICENCIES!$A:$I,6,FALSE))," ")</f>
        <v xml:space="preserve"> </v>
      </c>
      <c r="N266" s="11" t="str">
        <f>IF(AND($F266&lt;&gt;"OUI",I266&lt;&gt;""),IF(ISNA(VLOOKUP(TEXT($I266,0),LICENCIES!$A:$I,7,FALSE)),VLOOKUP(VALUE($I266),LICENCIES!$A:$I,7,FALSE),VLOOKUP(TEXT($I266,0),LICENCIES!$A:$I,7,FALSE))," ")</f>
        <v xml:space="preserve"> </v>
      </c>
      <c r="O266" s="11" t="str">
        <f>IF(AND($F266&lt;&gt;"OUI",I266&lt;&gt;""),IF(ISNA(VLOOKUP(TEXT($I266,0),LICENCIES!$A:$I,8,FALSE)),VLOOKUP(VALUE($I266),LICENCIES!$A:$I,8,FALSE),VLOOKUP(TEXT($I266,0),LICENCIES!$A:$I,8,FALSE))," ")</f>
        <v xml:space="preserve"> </v>
      </c>
      <c r="P266" s="11" t="str">
        <f>IF(AND($F266&lt;&gt;"OUI",I266&lt;&gt;""),IF(ISNA(VLOOKUP(TEXT($I266,0),LICENCIES!$A:$I,9,FALSE)),VLOOKUP(VALUE($I266),LICENCIES!$A:$I,9,FALSE),VLOOKUP(TEXT($I266,0),LICENCIES!$A:$I,9,FALSE))," ")</f>
        <v xml:space="preserve"> </v>
      </c>
      <c r="Q266" s="6">
        <f t="shared" si="23"/>
        <v>0</v>
      </c>
    </row>
    <row r="267" spans="1:17" ht="19.350000000000001" hidden="1" customHeight="1" x14ac:dyDescent="0.2">
      <c r="A267" s="171"/>
      <c r="B267" s="171">
        <f t="shared" si="21"/>
        <v>0</v>
      </c>
      <c r="C267" s="171">
        <f>COUNTIF($A$7:A267,A267)</f>
        <v>0</v>
      </c>
      <c r="D267" s="171">
        <f t="shared" si="24"/>
        <v>0</v>
      </c>
      <c r="E267" s="171"/>
      <c r="F267" s="171"/>
      <c r="G267" s="105" t="str">
        <f t="shared" si="22"/>
        <v/>
      </c>
      <c r="H267" s="11" t="e">
        <f>IF(F267&lt;&gt;"OUI",IF(ISNA(VLOOKUP(TEXT($I267,0),LICENCIES!$A:$I,2,FALSE)),VLOOKUP(VALUE($I267),LICENCIES!$A:$I,2,FALSE),VLOOKUP(TEXT($I267,0),LICENCIES!$A:$I,2,FALSE))," ")</f>
        <v>#N/A</v>
      </c>
      <c r="I267" s="240"/>
      <c r="J267" s="11" t="str">
        <f>IF(AND($F267&lt;&gt;"OUI",I267&lt;&gt;""),IF(ISNA(VLOOKUP(TEXT($I267,0),LICENCIES!$A:$I,3,FALSE)),VLOOKUP(VALUE($I267),LICENCIES!$A:$I,3,FALSE),VLOOKUP(TEXT($I267,0),LICENCIES!$A:$I,3,FALSE))," ")</f>
        <v xml:space="preserve"> </v>
      </c>
      <c r="K267" s="11" t="str">
        <f>IF(AND($F267&lt;&gt;"OUI",I267&lt;&gt;""),IF(ISNA(VLOOKUP(TEXT($I267,0),LICENCIES!$A:$I,4,FALSE)),VLOOKUP(VALUE($I267),LICENCIES!$A:$I,4,FALSE),VLOOKUP(TEXT($I267,0),LICENCIES!$A:$I,4,FALSE))," ")</f>
        <v xml:space="preserve"> </v>
      </c>
      <c r="L267" s="11" t="str">
        <f>IF(AND($F267&lt;&gt;"OUI",I267&lt;&gt;""),IF(ISNA(VLOOKUP(TEXT($I267,0),LICENCIES!$A:$I,5,FALSE)),VLOOKUP(VALUE($I267),LICENCIES!$A:$I,5,FALSE),VLOOKUP(TEXT($I267,0),LICENCIES!$A:$I,5,FALSE))," ")</f>
        <v xml:space="preserve"> </v>
      </c>
      <c r="M267" s="11" t="str">
        <f>IF(AND($F267&lt;&gt;"OUI",I267&lt;&gt;""),IF(ISNA(VLOOKUP(TEXT($I267,0),LICENCIES!$A:$I,6,FALSE)),VLOOKUP(VALUE($I267),LICENCIES!$A:$I,6,FALSE),VLOOKUP(TEXT($I267,0),LICENCIES!$A:$I,6,FALSE))," ")</f>
        <v xml:space="preserve"> </v>
      </c>
      <c r="N267" s="11" t="str">
        <f>IF(AND($F267&lt;&gt;"OUI",I267&lt;&gt;""),IF(ISNA(VLOOKUP(TEXT($I267,0),LICENCIES!$A:$I,7,FALSE)),VLOOKUP(VALUE($I267),LICENCIES!$A:$I,7,FALSE),VLOOKUP(TEXT($I267,0),LICENCIES!$A:$I,7,FALSE))," ")</f>
        <v xml:space="preserve"> </v>
      </c>
      <c r="O267" s="11" t="str">
        <f>IF(AND($F267&lt;&gt;"OUI",I267&lt;&gt;""),IF(ISNA(VLOOKUP(TEXT($I267,0),LICENCIES!$A:$I,8,FALSE)),VLOOKUP(VALUE($I267),LICENCIES!$A:$I,8,FALSE),VLOOKUP(TEXT($I267,0),LICENCIES!$A:$I,8,FALSE))," ")</f>
        <v xml:space="preserve"> </v>
      </c>
      <c r="P267" s="11" t="str">
        <f>IF(AND($F267&lt;&gt;"OUI",I267&lt;&gt;""),IF(ISNA(VLOOKUP(TEXT($I267,0),LICENCIES!$A:$I,9,FALSE)),VLOOKUP(VALUE($I267),LICENCIES!$A:$I,9,FALSE),VLOOKUP(TEXT($I267,0),LICENCIES!$A:$I,9,FALSE))," ")</f>
        <v xml:space="preserve"> </v>
      </c>
      <c r="Q267" s="6">
        <f t="shared" si="23"/>
        <v>0</v>
      </c>
    </row>
    <row r="268" spans="1:17" ht="19.350000000000001" hidden="1" customHeight="1" x14ac:dyDescent="0.2">
      <c r="A268" s="171"/>
      <c r="B268" s="171">
        <f t="shared" si="21"/>
        <v>0</v>
      </c>
      <c r="C268" s="171">
        <f>COUNTIF($A$7:A268,A268)</f>
        <v>0</v>
      </c>
      <c r="D268" s="171">
        <f t="shared" si="24"/>
        <v>0</v>
      </c>
      <c r="E268" s="171"/>
      <c r="F268" s="171"/>
      <c r="G268" s="105" t="str">
        <f t="shared" si="22"/>
        <v/>
      </c>
      <c r="H268" s="11" t="e">
        <f>IF(F268&lt;&gt;"OUI",IF(ISNA(VLOOKUP(TEXT($I268,0),LICENCIES!$A:$I,2,FALSE)),VLOOKUP(VALUE($I268),LICENCIES!$A:$I,2,FALSE),VLOOKUP(TEXT($I268,0),LICENCIES!$A:$I,2,FALSE))," ")</f>
        <v>#N/A</v>
      </c>
      <c r="I268" s="240"/>
      <c r="J268" s="11" t="str">
        <f>IF(AND($F268&lt;&gt;"OUI",I268&lt;&gt;""),IF(ISNA(VLOOKUP(TEXT($I268,0),LICENCIES!$A:$I,3,FALSE)),VLOOKUP(VALUE($I268),LICENCIES!$A:$I,3,FALSE),VLOOKUP(TEXT($I268,0),LICENCIES!$A:$I,3,FALSE))," ")</f>
        <v xml:space="preserve"> </v>
      </c>
      <c r="K268" s="11" t="str">
        <f>IF(AND($F268&lt;&gt;"OUI",I268&lt;&gt;""),IF(ISNA(VLOOKUP(TEXT($I268,0),LICENCIES!$A:$I,4,FALSE)),VLOOKUP(VALUE($I268),LICENCIES!$A:$I,4,FALSE),VLOOKUP(TEXT($I268,0),LICENCIES!$A:$I,4,FALSE))," ")</f>
        <v xml:space="preserve"> </v>
      </c>
      <c r="L268" s="11" t="str">
        <f>IF(AND($F268&lt;&gt;"OUI",I268&lt;&gt;""),IF(ISNA(VLOOKUP(TEXT($I268,0),LICENCIES!$A:$I,5,FALSE)),VLOOKUP(VALUE($I268),LICENCIES!$A:$I,5,FALSE),VLOOKUP(TEXT($I268,0),LICENCIES!$A:$I,5,FALSE))," ")</f>
        <v xml:space="preserve"> </v>
      </c>
      <c r="M268" s="11" t="str">
        <f>IF(AND($F268&lt;&gt;"OUI",I268&lt;&gt;""),IF(ISNA(VLOOKUP(TEXT($I268,0),LICENCIES!$A:$I,6,FALSE)),VLOOKUP(VALUE($I268),LICENCIES!$A:$I,6,FALSE),VLOOKUP(TEXT($I268,0),LICENCIES!$A:$I,6,FALSE))," ")</f>
        <v xml:space="preserve"> </v>
      </c>
      <c r="N268" s="11" t="str">
        <f>IF(AND($F268&lt;&gt;"OUI",I268&lt;&gt;""),IF(ISNA(VLOOKUP(TEXT($I268,0),LICENCIES!$A:$I,7,FALSE)),VLOOKUP(VALUE($I268),LICENCIES!$A:$I,7,FALSE),VLOOKUP(TEXT($I268,0),LICENCIES!$A:$I,7,FALSE))," ")</f>
        <v xml:space="preserve"> </v>
      </c>
      <c r="O268" s="11" t="str">
        <f>IF(AND($F268&lt;&gt;"OUI",I268&lt;&gt;""),IF(ISNA(VLOOKUP(TEXT($I268,0),LICENCIES!$A:$I,8,FALSE)),VLOOKUP(VALUE($I268),LICENCIES!$A:$I,8,FALSE),VLOOKUP(TEXT($I268,0),LICENCIES!$A:$I,8,FALSE))," ")</f>
        <v xml:space="preserve"> </v>
      </c>
      <c r="P268" s="11" t="str">
        <f>IF(AND($F268&lt;&gt;"OUI",I268&lt;&gt;""),IF(ISNA(VLOOKUP(TEXT($I268,0),LICENCIES!$A:$I,9,FALSE)),VLOOKUP(VALUE($I268),LICENCIES!$A:$I,9,FALSE),VLOOKUP(TEXT($I268,0),LICENCIES!$A:$I,9,FALSE))," ")</f>
        <v xml:space="preserve"> </v>
      </c>
      <c r="Q268" s="6">
        <f t="shared" si="23"/>
        <v>0</v>
      </c>
    </row>
    <row r="269" spans="1:17" ht="19.350000000000001" hidden="1" customHeight="1" x14ac:dyDescent="0.2">
      <c r="A269" s="171"/>
      <c r="B269" s="171">
        <f t="shared" si="21"/>
        <v>0</v>
      </c>
      <c r="C269" s="171">
        <f>COUNTIF($A$7:A269,A269)</f>
        <v>0</v>
      </c>
      <c r="D269" s="171">
        <f t="shared" si="24"/>
        <v>0</v>
      </c>
      <c r="E269" s="171"/>
      <c r="F269" s="171"/>
      <c r="G269" s="105" t="str">
        <f t="shared" si="22"/>
        <v/>
      </c>
      <c r="H269" s="11" t="e">
        <f>IF(F269&lt;&gt;"OUI",IF(ISNA(VLOOKUP(TEXT($I269,0),LICENCIES!$A:$I,2,FALSE)),VLOOKUP(VALUE($I269),LICENCIES!$A:$I,2,FALSE),VLOOKUP(TEXT($I269,0),LICENCIES!$A:$I,2,FALSE))," ")</f>
        <v>#N/A</v>
      </c>
      <c r="I269" s="240"/>
      <c r="J269" s="11" t="str">
        <f>IF(AND($F269&lt;&gt;"OUI",I269&lt;&gt;""),IF(ISNA(VLOOKUP(TEXT($I269,0),LICENCIES!$A:$I,3,FALSE)),VLOOKUP(VALUE($I269),LICENCIES!$A:$I,3,FALSE),VLOOKUP(TEXT($I269,0),LICENCIES!$A:$I,3,FALSE))," ")</f>
        <v xml:space="preserve"> </v>
      </c>
      <c r="K269" s="11" t="str">
        <f>IF(AND($F269&lt;&gt;"OUI",I269&lt;&gt;""),IF(ISNA(VLOOKUP(TEXT($I269,0),LICENCIES!$A:$I,4,FALSE)),VLOOKUP(VALUE($I269),LICENCIES!$A:$I,4,FALSE),VLOOKUP(TEXT($I269,0),LICENCIES!$A:$I,4,FALSE))," ")</f>
        <v xml:space="preserve"> </v>
      </c>
      <c r="L269" s="11" t="str">
        <f>IF(AND($F269&lt;&gt;"OUI",I269&lt;&gt;""),IF(ISNA(VLOOKUP(TEXT($I269,0),LICENCIES!$A:$I,5,FALSE)),VLOOKUP(VALUE($I269),LICENCIES!$A:$I,5,FALSE),VLOOKUP(TEXT($I269,0),LICENCIES!$A:$I,5,FALSE))," ")</f>
        <v xml:space="preserve"> </v>
      </c>
      <c r="M269" s="11" t="str">
        <f>IF(AND($F269&lt;&gt;"OUI",I269&lt;&gt;""),IF(ISNA(VLOOKUP(TEXT($I269,0),LICENCIES!$A:$I,6,FALSE)),VLOOKUP(VALUE($I269),LICENCIES!$A:$I,6,FALSE),VLOOKUP(TEXT($I269,0),LICENCIES!$A:$I,6,FALSE))," ")</f>
        <v xml:space="preserve"> </v>
      </c>
      <c r="N269" s="11" t="str">
        <f>IF(AND($F269&lt;&gt;"OUI",I269&lt;&gt;""),IF(ISNA(VLOOKUP(TEXT($I269,0),LICENCIES!$A:$I,7,FALSE)),VLOOKUP(VALUE($I269),LICENCIES!$A:$I,7,FALSE),VLOOKUP(TEXT($I269,0),LICENCIES!$A:$I,7,FALSE))," ")</f>
        <v xml:space="preserve"> </v>
      </c>
      <c r="O269" s="11" t="str">
        <f>IF(AND($F269&lt;&gt;"OUI",I269&lt;&gt;""),IF(ISNA(VLOOKUP(TEXT($I269,0),LICENCIES!$A:$I,8,FALSE)),VLOOKUP(VALUE($I269),LICENCIES!$A:$I,8,FALSE),VLOOKUP(TEXT($I269,0),LICENCIES!$A:$I,8,FALSE))," ")</f>
        <v xml:space="preserve"> </v>
      </c>
      <c r="P269" s="11" t="str">
        <f>IF(AND($F269&lt;&gt;"OUI",I269&lt;&gt;""),IF(ISNA(VLOOKUP(TEXT($I269,0),LICENCIES!$A:$I,9,FALSE)),VLOOKUP(VALUE($I269),LICENCIES!$A:$I,9,FALSE),VLOOKUP(TEXT($I269,0),LICENCIES!$A:$I,9,FALSE))," ")</f>
        <v xml:space="preserve"> </v>
      </c>
      <c r="Q269" s="6">
        <f t="shared" si="23"/>
        <v>0</v>
      </c>
    </row>
    <row r="270" spans="1:17" ht="19.350000000000001" hidden="1" customHeight="1" x14ac:dyDescent="0.2">
      <c r="A270" s="171"/>
      <c r="B270" s="171">
        <f t="shared" si="21"/>
        <v>0</v>
      </c>
      <c r="C270" s="171">
        <f>COUNTIF($A$7:A270,A270)</f>
        <v>0</v>
      </c>
      <c r="D270" s="171">
        <f t="shared" si="24"/>
        <v>0</v>
      </c>
      <c r="E270" s="171"/>
      <c r="F270" s="171"/>
      <c r="G270" s="105" t="str">
        <f t="shared" si="22"/>
        <v/>
      </c>
      <c r="H270" s="11" t="e">
        <f>IF(F270&lt;&gt;"OUI",IF(ISNA(VLOOKUP(TEXT($I270,0),LICENCIES!$A:$I,2,FALSE)),VLOOKUP(VALUE($I270),LICENCIES!$A:$I,2,FALSE),VLOOKUP(TEXT($I270,0),LICENCIES!$A:$I,2,FALSE))," ")</f>
        <v>#N/A</v>
      </c>
      <c r="I270" s="240"/>
      <c r="J270" s="11" t="str">
        <f>IF(AND($F270&lt;&gt;"OUI",I270&lt;&gt;""),IF(ISNA(VLOOKUP(TEXT($I270,0),LICENCIES!$A:$I,3,FALSE)),VLOOKUP(VALUE($I270),LICENCIES!$A:$I,3,FALSE),VLOOKUP(TEXT($I270,0),LICENCIES!$A:$I,3,FALSE))," ")</f>
        <v xml:space="preserve"> </v>
      </c>
      <c r="K270" s="11" t="str">
        <f>IF(AND($F270&lt;&gt;"OUI",I270&lt;&gt;""),IF(ISNA(VLOOKUP(TEXT($I270,0),LICENCIES!$A:$I,4,FALSE)),VLOOKUP(VALUE($I270),LICENCIES!$A:$I,4,FALSE),VLOOKUP(TEXT($I270,0),LICENCIES!$A:$I,4,FALSE))," ")</f>
        <v xml:space="preserve"> </v>
      </c>
      <c r="L270" s="11" t="str">
        <f>IF(AND($F270&lt;&gt;"OUI",I270&lt;&gt;""),IF(ISNA(VLOOKUP(TEXT($I270,0),LICENCIES!$A:$I,5,FALSE)),VLOOKUP(VALUE($I270),LICENCIES!$A:$I,5,FALSE),VLOOKUP(TEXT($I270,0),LICENCIES!$A:$I,5,FALSE))," ")</f>
        <v xml:space="preserve"> </v>
      </c>
      <c r="M270" s="11" t="str">
        <f>IF(AND($F270&lt;&gt;"OUI",I270&lt;&gt;""),IF(ISNA(VLOOKUP(TEXT($I270,0),LICENCIES!$A:$I,6,FALSE)),VLOOKUP(VALUE($I270),LICENCIES!$A:$I,6,FALSE),VLOOKUP(TEXT($I270,0),LICENCIES!$A:$I,6,FALSE))," ")</f>
        <v xml:space="preserve"> </v>
      </c>
      <c r="N270" s="11" t="str">
        <f>IF(AND($F270&lt;&gt;"OUI",I270&lt;&gt;""),IF(ISNA(VLOOKUP(TEXT($I270,0),LICENCIES!$A:$I,7,FALSE)),VLOOKUP(VALUE($I270),LICENCIES!$A:$I,7,FALSE),VLOOKUP(TEXT($I270,0),LICENCIES!$A:$I,7,FALSE))," ")</f>
        <v xml:space="preserve"> </v>
      </c>
      <c r="O270" s="11" t="str">
        <f>IF(AND($F270&lt;&gt;"OUI",I270&lt;&gt;""),IF(ISNA(VLOOKUP(TEXT($I270,0),LICENCIES!$A:$I,8,FALSE)),VLOOKUP(VALUE($I270),LICENCIES!$A:$I,8,FALSE),VLOOKUP(TEXT($I270,0),LICENCIES!$A:$I,8,FALSE))," ")</f>
        <v xml:space="preserve"> </v>
      </c>
      <c r="P270" s="11" t="str">
        <f>IF(AND($F270&lt;&gt;"OUI",I270&lt;&gt;""),IF(ISNA(VLOOKUP(TEXT($I270,0),LICENCIES!$A:$I,9,FALSE)),VLOOKUP(VALUE($I270),LICENCIES!$A:$I,9,FALSE),VLOOKUP(TEXT($I270,0),LICENCIES!$A:$I,9,FALSE))," ")</f>
        <v xml:space="preserve"> </v>
      </c>
      <c r="Q270" s="6">
        <f t="shared" si="23"/>
        <v>0</v>
      </c>
    </row>
    <row r="271" spans="1:17" ht="19.350000000000001" hidden="1" customHeight="1" x14ac:dyDescent="0.2">
      <c r="A271" s="171"/>
      <c r="B271" s="171">
        <f t="shared" si="21"/>
        <v>0</v>
      </c>
      <c r="C271" s="171">
        <f>COUNTIF($A$7:A271,A271)</f>
        <v>0</v>
      </c>
      <c r="D271" s="171">
        <f t="shared" si="24"/>
        <v>0</v>
      </c>
      <c r="E271" s="171"/>
      <c r="F271" s="171"/>
      <c r="G271" s="105" t="str">
        <f t="shared" si="22"/>
        <v/>
      </c>
      <c r="H271" s="11" t="e">
        <f>IF(F271&lt;&gt;"OUI",IF(ISNA(VLOOKUP(TEXT($I271,0),LICENCIES!$A:$I,2,FALSE)),VLOOKUP(VALUE($I271),LICENCIES!$A:$I,2,FALSE),VLOOKUP(TEXT($I271,0),LICENCIES!$A:$I,2,FALSE))," ")</f>
        <v>#N/A</v>
      </c>
      <c r="I271" s="240"/>
      <c r="J271" s="11" t="str">
        <f>IF(AND($F271&lt;&gt;"OUI",I271&lt;&gt;""),IF(ISNA(VLOOKUP(TEXT($I271,0),LICENCIES!$A:$I,3,FALSE)),VLOOKUP(VALUE($I271),LICENCIES!$A:$I,3,FALSE),VLOOKUP(TEXT($I271,0),LICENCIES!$A:$I,3,FALSE))," ")</f>
        <v xml:space="preserve"> </v>
      </c>
      <c r="K271" s="11" t="str">
        <f>IF(AND($F271&lt;&gt;"OUI",I271&lt;&gt;""),IF(ISNA(VLOOKUP(TEXT($I271,0),LICENCIES!$A:$I,4,FALSE)),VLOOKUP(VALUE($I271),LICENCIES!$A:$I,4,FALSE),VLOOKUP(TEXT($I271,0),LICENCIES!$A:$I,4,FALSE))," ")</f>
        <v xml:space="preserve"> </v>
      </c>
      <c r="L271" s="11" t="str">
        <f>IF(AND($F271&lt;&gt;"OUI",I271&lt;&gt;""),IF(ISNA(VLOOKUP(TEXT($I271,0),LICENCIES!$A:$I,5,FALSE)),VLOOKUP(VALUE($I271),LICENCIES!$A:$I,5,FALSE),VLOOKUP(TEXT($I271,0),LICENCIES!$A:$I,5,FALSE))," ")</f>
        <v xml:space="preserve"> </v>
      </c>
      <c r="M271" s="11" t="str">
        <f>IF(AND($F271&lt;&gt;"OUI",I271&lt;&gt;""),IF(ISNA(VLOOKUP(TEXT($I271,0),LICENCIES!$A:$I,6,FALSE)),VLOOKUP(VALUE($I271),LICENCIES!$A:$I,6,FALSE),VLOOKUP(TEXT($I271,0),LICENCIES!$A:$I,6,FALSE))," ")</f>
        <v xml:space="preserve"> </v>
      </c>
      <c r="N271" s="11" t="str">
        <f>IF(AND($F271&lt;&gt;"OUI",I271&lt;&gt;""),IF(ISNA(VLOOKUP(TEXT($I271,0),LICENCIES!$A:$I,7,FALSE)),VLOOKUP(VALUE($I271),LICENCIES!$A:$I,7,FALSE),VLOOKUP(TEXT($I271,0),LICENCIES!$A:$I,7,FALSE))," ")</f>
        <v xml:space="preserve"> </v>
      </c>
      <c r="O271" s="11" t="str">
        <f>IF(AND($F271&lt;&gt;"OUI",I271&lt;&gt;""),IF(ISNA(VLOOKUP(TEXT($I271,0),LICENCIES!$A:$I,8,FALSE)),VLOOKUP(VALUE($I271),LICENCIES!$A:$I,8,FALSE),VLOOKUP(TEXT($I271,0),LICENCIES!$A:$I,8,FALSE))," ")</f>
        <v xml:space="preserve"> </v>
      </c>
      <c r="P271" s="11" t="str">
        <f>IF(AND($F271&lt;&gt;"OUI",I271&lt;&gt;""),IF(ISNA(VLOOKUP(TEXT($I271,0),LICENCIES!$A:$I,9,FALSE)),VLOOKUP(VALUE($I271),LICENCIES!$A:$I,9,FALSE),VLOOKUP(TEXT($I271,0),LICENCIES!$A:$I,9,FALSE))," ")</f>
        <v xml:space="preserve"> </v>
      </c>
      <c r="Q271" s="6">
        <f t="shared" si="23"/>
        <v>0</v>
      </c>
    </row>
    <row r="272" spans="1:17" ht="19.350000000000001" hidden="1" customHeight="1" x14ac:dyDescent="0.2">
      <c r="A272" s="171"/>
      <c r="B272" s="171">
        <f t="shared" si="21"/>
        <v>0</v>
      </c>
      <c r="C272" s="171">
        <f>COUNTIF($A$7:A272,A272)</f>
        <v>0</v>
      </c>
      <c r="D272" s="171">
        <f t="shared" si="24"/>
        <v>0</v>
      </c>
      <c r="E272" s="171"/>
      <c r="F272" s="171"/>
      <c r="G272" s="105" t="str">
        <f t="shared" si="22"/>
        <v/>
      </c>
      <c r="H272" s="11" t="e">
        <f>IF(F272&lt;&gt;"OUI",IF(ISNA(VLOOKUP(TEXT($I272,0),LICENCIES!$A:$I,2,FALSE)),VLOOKUP(VALUE($I272),LICENCIES!$A:$I,2,FALSE),VLOOKUP(TEXT($I272,0),LICENCIES!$A:$I,2,FALSE))," ")</f>
        <v>#N/A</v>
      </c>
      <c r="I272" s="240"/>
      <c r="J272" s="11" t="str">
        <f>IF(AND($F272&lt;&gt;"OUI",I272&lt;&gt;""),IF(ISNA(VLOOKUP(TEXT($I272,0),LICENCIES!$A:$I,3,FALSE)),VLOOKUP(VALUE($I272),LICENCIES!$A:$I,3,FALSE),VLOOKUP(TEXT($I272,0),LICENCIES!$A:$I,3,FALSE))," ")</f>
        <v xml:space="preserve"> </v>
      </c>
      <c r="K272" s="11" t="str">
        <f>IF(AND($F272&lt;&gt;"OUI",I272&lt;&gt;""),IF(ISNA(VLOOKUP(TEXT($I272,0),LICENCIES!$A:$I,4,FALSE)),VLOOKUP(VALUE($I272),LICENCIES!$A:$I,4,FALSE),VLOOKUP(TEXT($I272,0),LICENCIES!$A:$I,4,FALSE))," ")</f>
        <v xml:space="preserve"> </v>
      </c>
      <c r="L272" s="11" t="str">
        <f>IF(AND($F272&lt;&gt;"OUI",I272&lt;&gt;""),IF(ISNA(VLOOKUP(TEXT($I272,0),LICENCIES!$A:$I,5,FALSE)),VLOOKUP(VALUE($I272),LICENCIES!$A:$I,5,FALSE),VLOOKUP(TEXT($I272,0),LICENCIES!$A:$I,5,FALSE))," ")</f>
        <v xml:space="preserve"> </v>
      </c>
      <c r="M272" s="11" t="str">
        <f>IF(AND($F272&lt;&gt;"OUI",I272&lt;&gt;""),IF(ISNA(VLOOKUP(TEXT($I272,0),LICENCIES!$A:$I,6,FALSE)),VLOOKUP(VALUE($I272),LICENCIES!$A:$I,6,FALSE),VLOOKUP(TEXT($I272,0),LICENCIES!$A:$I,6,FALSE))," ")</f>
        <v xml:space="preserve"> </v>
      </c>
      <c r="N272" s="11" t="str">
        <f>IF(AND($F272&lt;&gt;"OUI",I272&lt;&gt;""),IF(ISNA(VLOOKUP(TEXT($I272,0),LICENCIES!$A:$I,7,FALSE)),VLOOKUP(VALUE($I272),LICENCIES!$A:$I,7,FALSE),VLOOKUP(TEXT($I272,0),LICENCIES!$A:$I,7,FALSE))," ")</f>
        <v xml:space="preserve"> </v>
      </c>
      <c r="O272" s="11" t="str">
        <f>IF(AND($F272&lt;&gt;"OUI",I272&lt;&gt;""),IF(ISNA(VLOOKUP(TEXT($I272,0),LICENCIES!$A:$I,8,FALSE)),VLOOKUP(VALUE($I272),LICENCIES!$A:$I,8,FALSE),VLOOKUP(TEXT($I272,0),LICENCIES!$A:$I,8,FALSE))," ")</f>
        <v xml:space="preserve"> </v>
      </c>
      <c r="P272" s="11" t="str">
        <f>IF(AND($F272&lt;&gt;"OUI",I272&lt;&gt;""),IF(ISNA(VLOOKUP(TEXT($I272,0),LICENCIES!$A:$I,9,FALSE)),VLOOKUP(VALUE($I272),LICENCIES!$A:$I,9,FALSE),VLOOKUP(TEXT($I272,0),LICENCIES!$A:$I,9,FALSE))," ")</f>
        <v xml:space="preserve"> </v>
      </c>
      <c r="Q272" s="6">
        <f t="shared" si="23"/>
        <v>0</v>
      </c>
    </row>
    <row r="273" spans="1:17" ht="19.350000000000001" hidden="1" customHeight="1" x14ac:dyDescent="0.2">
      <c r="A273" s="171"/>
      <c r="B273" s="171">
        <f t="shared" si="21"/>
        <v>0</v>
      </c>
      <c r="C273" s="171">
        <f>COUNTIF($A$7:A273,A273)</f>
        <v>0</v>
      </c>
      <c r="D273" s="171">
        <f t="shared" si="24"/>
        <v>0</v>
      </c>
      <c r="E273" s="171"/>
      <c r="F273" s="171"/>
      <c r="G273" s="105" t="str">
        <f t="shared" si="22"/>
        <v/>
      </c>
      <c r="H273" s="11" t="e">
        <f>IF(F273&lt;&gt;"OUI",IF(ISNA(VLOOKUP(TEXT($I273,0),LICENCIES!$A:$I,2,FALSE)),VLOOKUP(VALUE($I273),LICENCIES!$A:$I,2,FALSE),VLOOKUP(TEXT($I273,0),LICENCIES!$A:$I,2,FALSE))," ")</f>
        <v>#N/A</v>
      </c>
      <c r="I273" s="240"/>
      <c r="J273" s="11" t="str">
        <f>IF(AND($F273&lt;&gt;"OUI",I273&lt;&gt;""),IF(ISNA(VLOOKUP(TEXT($I273,0),LICENCIES!$A:$I,3,FALSE)),VLOOKUP(VALUE($I273),LICENCIES!$A:$I,3,FALSE),VLOOKUP(TEXT($I273,0),LICENCIES!$A:$I,3,FALSE))," ")</f>
        <v xml:space="preserve"> </v>
      </c>
      <c r="K273" s="11" t="str">
        <f>IF(AND($F273&lt;&gt;"OUI",I273&lt;&gt;""),IF(ISNA(VLOOKUP(TEXT($I273,0),LICENCIES!$A:$I,4,FALSE)),VLOOKUP(VALUE($I273),LICENCIES!$A:$I,4,FALSE),VLOOKUP(TEXT($I273,0),LICENCIES!$A:$I,4,FALSE))," ")</f>
        <v xml:space="preserve"> </v>
      </c>
      <c r="L273" s="11" t="str">
        <f>IF(AND($F273&lt;&gt;"OUI",I273&lt;&gt;""),IF(ISNA(VLOOKUP(TEXT($I273,0),LICENCIES!$A:$I,5,FALSE)),VLOOKUP(VALUE($I273),LICENCIES!$A:$I,5,FALSE),VLOOKUP(TEXT($I273,0),LICENCIES!$A:$I,5,FALSE))," ")</f>
        <v xml:space="preserve"> </v>
      </c>
      <c r="M273" s="11" t="str">
        <f>IF(AND($F273&lt;&gt;"OUI",I273&lt;&gt;""),IF(ISNA(VLOOKUP(TEXT($I273,0),LICENCIES!$A:$I,6,FALSE)),VLOOKUP(VALUE($I273),LICENCIES!$A:$I,6,FALSE),VLOOKUP(TEXT($I273,0),LICENCIES!$A:$I,6,FALSE))," ")</f>
        <v xml:space="preserve"> </v>
      </c>
      <c r="N273" s="11" t="str">
        <f>IF(AND($F273&lt;&gt;"OUI",I273&lt;&gt;""),IF(ISNA(VLOOKUP(TEXT($I273,0),LICENCIES!$A:$I,7,FALSE)),VLOOKUP(VALUE($I273),LICENCIES!$A:$I,7,FALSE),VLOOKUP(TEXT($I273,0),LICENCIES!$A:$I,7,FALSE))," ")</f>
        <v xml:space="preserve"> </v>
      </c>
      <c r="O273" s="11" t="str">
        <f>IF(AND($F273&lt;&gt;"OUI",I273&lt;&gt;""),IF(ISNA(VLOOKUP(TEXT($I273,0),LICENCIES!$A:$I,8,FALSE)),VLOOKUP(VALUE($I273),LICENCIES!$A:$I,8,FALSE),VLOOKUP(TEXT($I273,0),LICENCIES!$A:$I,8,FALSE))," ")</f>
        <v xml:space="preserve"> </v>
      </c>
      <c r="P273" s="11" t="str">
        <f>IF(AND($F273&lt;&gt;"OUI",I273&lt;&gt;""),IF(ISNA(VLOOKUP(TEXT($I273,0),LICENCIES!$A:$I,9,FALSE)),VLOOKUP(VALUE($I273),LICENCIES!$A:$I,9,FALSE),VLOOKUP(TEXT($I273,0),LICENCIES!$A:$I,9,FALSE))," ")</f>
        <v xml:space="preserve"> </v>
      </c>
      <c r="Q273" s="6">
        <f t="shared" si="23"/>
        <v>0</v>
      </c>
    </row>
    <row r="274" spans="1:17" ht="19.350000000000001" hidden="1" customHeight="1" x14ac:dyDescent="0.2">
      <c r="A274" s="171"/>
      <c r="B274" s="171">
        <f t="shared" si="21"/>
        <v>0</v>
      </c>
      <c r="C274" s="171">
        <f>COUNTIF($A$7:A274,A274)</f>
        <v>0</v>
      </c>
      <c r="D274" s="171">
        <f t="shared" si="24"/>
        <v>0</v>
      </c>
      <c r="E274" s="171"/>
      <c r="F274" s="171"/>
      <c r="G274" s="105" t="str">
        <f t="shared" si="22"/>
        <v/>
      </c>
      <c r="H274" s="11" t="e">
        <f>IF(F274&lt;&gt;"OUI",IF(ISNA(VLOOKUP(TEXT($I274,0),LICENCIES!$A:$I,2,FALSE)),VLOOKUP(VALUE($I274),LICENCIES!$A:$I,2,FALSE),VLOOKUP(TEXT($I274,0),LICENCIES!$A:$I,2,FALSE))," ")</f>
        <v>#N/A</v>
      </c>
      <c r="I274" s="240"/>
      <c r="J274" s="11" t="str">
        <f>IF(AND($F274&lt;&gt;"OUI",I274&lt;&gt;""),IF(ISNA(VLOOKUP(TEXT($I274,0),LICENCIES!$A:$I,3,FALSE)),VLOOKUP(VALUE($I274),LICENCIES!$A:$I,3,FALSE),VLOOKUP(TEXT($I274,0),LICENCIES!$A:$I,3,FALSE))," ")</f>
        <v xml:space="preserve"> </v>
      </c>
      <c r="K274" s="11" t="str">
        <f>IF(AND($F274&lt;&gt;"OUI",I274&lt;&gt;""),IF(ISNA(VLOOKUP(TEXT($I274,0),LICENCIES!$A:$I,4,FALSE)),VLOOKUP(VALUE($I274),LICENCIES!$A:$I,4,FALSE),VLOOKUP(TEXT($I274,0),LICENCIES!$A:$I,4,FALSE))," ")</f>
        <v xml:space="preserve"> </v>
      </c>
      <c r="L274" s="11" t="str">
        <f>IF(AND($F274&lt;&gt;"OUI",I274&lt;&gt;""),IF(ISNA(VLOOKUP(TEXT($I274,0),LICENCIES!$A:$I,5,FALSE)),VLOOKUP(VALUE($I274),LICENCIES!$A:$I,5,FALSE),VLOOKUP(TEXT($I274,0),LICENCIES!$A:$I,5,FALSE))," ")</f>
        <v xml:space="preserve"> </v>
      </c>
      <c r="M274" s="11" t="str">
        <f>IF(AND($F274&lt;&gt;"OUI",I274&lt;&gt;""),IF(ISNA(VLOOKUP(TEXT($I274,0),LICENCIES!$A:$I,6,FALSE)),VLOOKUP(VALUE($I274),LICENCIES!$A:$I,6,FALSE),VLOOKUP(TEXT($I274,0),LICENCIES!$A:$I,6,FALSE))," ")</f>
        <v xml:space="preserve"> </v>
      </c>
      <c r="N274" s="11" t="str">
        <f>IF(AND($F274&lt;&gt;"OUI",I274&lt;&gt;""),IF(ISNA(VLOOKUP(TEXT($I274,0),LICENCIES!$A:$I,7,FALSE)),VLOOKUP(VALUE($I274),LICENCIES!$A:$I,7,FALSE),VLOOKUP(TEXT($I274,0),LICENCIES!$A:$I,7,FALSE))," ")</f>
        <v xml:space="preserve"> </v>
      </c>
      <c r="O274" s="11" t="str">
        <f>IF(AND($F274&lt;&gt;"OUI",I274&lt;&gt;""),IF(ISNA(VLOOKUP(TEXT($I274,0),LICENCIES!$A:$I,8,FALSE)),VLOOKUP(VALUE($I274),LICENCIES!$A:$I,8,FALSE),VLOOKUP(TEXT($I274,0),LICENCIES!$A:$I,8,FALSE))," ")</f>
        <v xml:space="preserve"> </v>
      </c>
      <c r="P274" s="11" t="str">
        <f>IF(AND($F274&lt;&gt;"OUI",I274&lt;&gt;""),IF(ISNA(VLOOKUP(TEXT($I274,0),LICENCIES!$A:$I,9,FALSE)),VLOOKUP(VALUE($I274),LICENCIES!$A:$I,9,FALSE),VLOOKUP(TEXT($I274,0),LICENCIES!$A:$I,9,FALSE))," ")</f>
        <v xml:space="preserve"> </v>
      </c>
      <c r="Q274" s="6">
        <f t="shared" si="23"/>
        <v>0</v>
      </c>
    </row>
    <row r="275" spans="1:17" ht="19.350000000000001" hidden="1" customHeight="1" x14ac:dyDescent="0.2">
      <c r="A275" s="171"/>
      <c r="B275" s="171">
        <f t="shared" si="21"/>
        <v>0</v>
      </c>
      <c r="C275" s="171">
        <f>COUNTIF($A$7:A275,A275)</f>
        <v>0</v>
      </c>
      <c r="D275" s="171">
        <f t="shared" si="24"/>
        <v>0</v>
      </c>
      <c r="E275" s="171"/>
      <c r="F275" s="171"/>
      <c r="G275" s="105" t="str">
        <f t="shared" si="22"/>
        <v/>
      </c>
      <c r="H275" s="11" t="e">
        <f>IF(F275&lt;&gt;"OUI",IF(ISNA(VLOOKUP(TEXT($I275,0),LICENCIES!$A:$I,2,FALSE)),VLOOKUP(VALUE($I275),LICENCIES!$A:$I,2,FALSE),VLOOKUP(TEXT($I275,0),LICENCIES!$A:$I,2,FALSE))," ")</f>
        <v>#N/A</v>
      </c>
      <c r="I275" s="240"/>
      <c r="J275" s="11" t="str">
        <f>IF(AND($F275&lt;&gt;"OUI",I275&lt;&gt;""),IF(ISNA(VLOOKUP(TEXT($I275,0),LICENCIES!$A:$I,3,FALSE)),VLOOKUP(VALUE($I275),LICENCIES!$A:$I,3,FALSE),VLOOKUP(TEXT($I275,0),LICENCIES!$A:$I,3,FALSE))," ")</f>
        <v xml:space="preserve"> </v>
      </c>
      <c r="K275" s="11" t="str">
        <f>IF(AND($F275&lt;&gt;"OUI",I275&lt;&gt;""),IF(ISNA(VLOOKUP(TEXT($I275,0),LICENCIES!$A:$I,4,FALSE)),VLOOKUP(VALUE($I275),LICENCIES!$A:$I,4,FALSE),VLOOKUP(TEXT($I275,0),LICENCIES!$A:$I,4,FALSE))," ")</f>
        <v xml:space="preserve"> </v>
      </c>
      <c r="L275" s="11" t="str">
        <f>IF(AND($F275&lt;&gt;"OUI",I275&lt;&gt;""),IF(ISNA(VLOOKUP(TEXT($I275,0),LICENCIES!$A:$I,5,FALSE)),VLOOKUP(VALUE($I275),LICENCIES!$A:$I,5,FALSE),VLOOKUP(TEXT($I275,0),LICENCIES!$A:$I,5,FALSE))," ")</f>
        <v xml:space="preserve"> </v>
      </c>
      <c r="M275" s="11" t="str">
        <f>IF(AND($F275&lt;&gt;"OUI",I275&lt;&gt;""),IF(ISNA(VLOOKUP(TEXT($I275,0),LICENCIES!$A:$I,6,FALSE)),VLOOKUP(VALUE($I275),LICENCIES!$A:$I,6,FALSE),VLOOKUP(TEXT($I275,0),LICENCIES!$A:$I,6,FALSE))," ")</f>
        <v xml:space="preserve"> </v>
      </c>
      <c r="N275" s="11" t="str">
        <f>IF(AND($F275&lt;&gt;"OUI",I275&lt;&gt;""),IF(ISNA(VLOOKUP(TEXT($I275,0),LICENCIES!$A:$I,7,FALSE)),VLOOKUP(VALUE($I275),LICENCIES!$A:$I,7,FALSE),VLOOKUP(TEXT($I275,0),LICENCIES!$A:$I,7,FALSE))," ")</f>
        <v xml:space="preserve"> </v>
      </c>
      <c r="O275" s="11" t="str">
        <f>IF(AND($F275&lt;&gt;"OUI",I275&lt;&gt;""),IF(ISNA(VLOOKUP(TEXT($I275,0),LICENCIES!$A:$I,8,FALSE)),VLOOKUP(VALUE($I275),LICENCIES!$A:$I,8,FALSE),VLOOKUP(TEXT($I275,0),LICENCIES!$A:$I,8,FALSE))," ")</f>
        <v xml:space="preserve"> </v>
      </c>
      <c r="P275" s="11" t="str">
        <f>IF(AND($F275&lt;&gt;"OUI",I275&lt;&gt;""),IF(ISNA(VLOOKUP(TEXT($I275,0),LICENCIES!$A:$I,9,FALSE)),VLOOKUP(VALUE($I275),LICENCIES!$A:$I,9,FALSE),VLOOKUP(TEXT($I275,0),LICENCIES!$A:$I,9,FALSE))," ")</f>
        <v xml:space="preserve"> </v>
      </c>
      <c r="Q275" s="6">
        <f t="shared" si="23"/>
        <v>0</v>
      </c>
    </row>
    <row r="276" spans="1:17" ht="19.350000000000001" hidden="1" customHeight="1" x14ac:dyDescent="0.2">
      <c r="A276" s="171"/>
      <c r="B276" s="171">
        <f t="shared" si="21"/>
        <v>0</v>
      </c>
      <c r="C276" s="171">
        <f>COUNTIF($A$7:A276,A276)</f>
        <v>0</v>
      </c>
      <c r="D276" s="171">
        <f t="shared" si="24"/>
        <v>0</v>
      </c>
      <c r="E276" s="171"/>
      <c r="F276" s="171"/>
      <c r="G276" s="105" t="str">
        <f t="shared" si="22"/>
        <v/>
      </c>
      <c r="H276" s="11" t="e">
        <f>IF(F276&lt;&gt;"OUI",IF(ISNA(VLOOKUP(TEXT($I276,0),LICENCIES!$A:$I,2,FALSE)),VLOOKUP(VALUE($I276),LICENCIES!$A:$I,2,FALSE),VLOOKUP(TEXT($I276,0),LICENCIES!$A:$I,2,FALSE))," ")</f>
        <v>#N/A</v>
      </c>
      <c r="I276" s="240"/>
      <c r="J276" s="11" t="str">
        <f>IF(AND($F276&lt;&gt;"OUI",I276&lt;&gt;""),IF(ISNA(VLOOKUP(TEXT($I276,0),LICENCIES!$A:$I,3,FALSE)),VLOOKUP(VALUE($I276),LICENCIES!$A:$I,3,FALSE),VLOOKUP(TEXT($I276,0),LICENCIES!$A:$I,3,FALSE))," ")</f>
        <v xml:space="preserve"> </v>
      </c>
      <c r="K276" s="11" t="str">
        <f>IF(AND($F276&lt;&gt;"OUI",I276&lt;&gt;""),IF(ISNA(VLOOKUP(TEXT($I276,0),LICENCIES!$A:$I,4,FALSE)),VLOOKUP(VALUE($I276),LICENCIES!$A:$I,4,FALSE),VLOOKUP(TEXT($I276,0),LICENCIES!$A:$I,4,FALSE))," ")</f>
        <v xml:space="preserve"> </v>
      </c>
      <c r="L276" s="11" t="str">
        <f>IF(AND($F276&lt;&gt;"OUI",I276&lt;&gt;""),IF(ISNA(VLOOKUP(TEXT($I276,0),LICENCIES!$A:$I,5,FALSE)),VLOOKUP(VALUE($I276),LICENCIES!$A:$I,5,FALSE),VLOOKUP(TEXT($I276,0),LICENCIES!$A:$I,5,FALSE))," ")</f>
        <v xml:space="preserve"> </v>
      </c>
      <c r="M276" s="11" t="str">
        <f>IF(AND($F276&lt;&gt;"OUI",I276&lt;&gt;""),IF(ISNA(VLOOKUP(TEXT($I276,0),LICENCIES!$A:$I,6,FALSE)),VLOOKUP(VALUE($I276),LICENCIES!$A:$I,6,FALSE),VLOOKUP(TEXT($I276,0),LICENCIES!$A:$I,6,FALSE))," ")</f>
        <v xml:space="preserve"> </v>
      </c>
      <c r="N276" s="11" t="str">
        <f>IF(AND($F276&lt;&gt;"OUI",I276&lt;&gt;""),IF(ISNA(VLOOKUP(TEXT($I276,0),LICENCIES!$A:$I,7,FALSE)),VLOOKUP(VALUE($I276),LICENCIES!$A:$I,7,FALSE),VLOOKUP(TEXT($I276,0),LICENCIES!$A:$I,7,FALSE))," ")</f>
        <v xml:space="preserve"> </v>
      </c>
      <c r="O276" s="11" t="str">
        <f>IF(AND($F276&lt;&gt;"OUI",I276&lt;&gt;""),IF(ISNA(VLOOKUP(TEXT($I276,0),LICENCIES!$A:$I,8,FALSE)),VLOOKUP(VALUE($I276),LICENCIES!$A:$I,8,FALSE),VLOOKUP(TEXT($I276,0),LICENCIES!$A:$I,8,FALSE))," ")</f>
        <v xml:space="preserve"> </v>
      </c>
      <c r="P276" s="11" t="str">
        <f>IF(AND($F276&lt;&gt;"OUI",I276&lt;&gt;""),IF(ISNA(VLOOKUP(TEXT($I276,0),LICENCIES!$A:$I,9,FALSE)),VLOOKUP(VALUE($I276),LICENCIES!$A:$I,9,FALSE),VLOOKUP(TEXT($I276,0),LICENCIES!$A:$I,9,FALSE))," ")</f>
        <v xml:space="preserve"> </v>
      </c>
      <c r="Q276" s="6">
        <f t="shared" si="23"/>
        <v>0</v>
      </c>
    </row>
    <row r="277" spans="1:17" ht="19.350000000000001" hidden="1" customHeight="1" x14ac:dyDescent="0.2">
      <c r="A277" s="171"/>
      <c r="B277" s="171">
        <f t="shared" si="21"/>
        <v>0</v>
      </c>
      <c r="C277" s="171">
        <f>COUNTIF($A$7:A277,A277)</f>
        <v>0</v>
      </c>
      <c r="D277" s="171">
        <f t="shared" si="24"/>
        <v>0</v>
      </c>
      <c r="E277" s="171"/>
      <c r="F277" s="171"/>
      <c r="G277" s="105" t="str">
        <f t="shared" si="22"/>
        <v/>
      </c>
      <c r="H277" s="11" t="e">
        <f>IF(F277&lt;&gt;"OUI",IF(ISNA(VLOOKUP(TEXT($I277,0),LICENCIES!$A:$I,2,FALSE)),VLOOKUP(VALUE($I277),LICENCIES!$A:$I,2,FALSE),VLOOKUP(TEXT($I277,0),LICENCIES!$A:$I,2,FALSE))," ")</f>
        <v>#N/A</v>
      </c>
      <c r="I277" s="240"/>
      <c r="J277" s="11" t="str">
        <f>IF(AND($F277&lt;&gt;"OUI",I277&lt;&gt;""),IF(ISNA(VLOOKUP(TEXT($I277,0),LICENCIES!$A:$I,3,FALSE)),VLOOKUP(VALUE($I277),LICENCIES!$A:$I,3,FALSE),VLOOKUP(TEXT($I277,0),LICENCIES!$A:$I,3,FALSE))," ")</f>
        <v xml:space="preserve"> </v>
      </c>
      <c r="K277" s="11" t="str">
        <f>IF(AND($F277&lt;&gt;"OUI",I277&lt;&gt;""),IF(ISNA(VLOOKUP(TEXT($I277,0),LICENCIES!$A:$I,4,FALSE)),VLOOKUP(VALUE($I277),LICENCIES!$A:$I,4,FALSE),VLOOKUP(TEXT($I277,0),LICENCIES!$A:$I,4,FALSE))," ")</f>
        <v xml:space="preserve"> </v>
      </c>
      <c r="L277" s="11" t="str">
        <f>IF(AND($F277&lt;&gt;"OUI",I277&lt;&gt;""),IF(ISNA(VLOOKUP(TEXT($I277,0),LICENCIES!$A:$I,5,FALSE)),VLOOKUP(VALUE($I277),LICENCIES!$A:$I,5,FALSE),VLOOKUP(TEXT($I277,0),LICENCIES!$A:$I,5,FALSE))," ")</f>
        <v xml:space="preserve"> </v>
      </c>
      <c r="M277" s="11" t="str">
        <f>IF(AND($F277&lt;&gt;"OUI",I277&lt;&gt;""),IF(ISNA(VLOOKUP(TEXT($I277,0),LICENCIES!$A:$I,6,FALSE)),VLOOKUP(VALUE($I277),LICENCIES!$A:$I,6,FALSE),VLOOKUP(TEXT($I277,0),LICENCIES!$A:$I,6,FALSE))," ")</f>
        <v xml:space="preserve"> </v>
      </c>
      <c r="N277" s="11" t="str">
        <f>IF(AND($F277&lt;&gt;"OUI",I277&lt;&gt;""),IF(ISNA(VLOOKUP(TEXT($I277,0),LICENCIES!$A:$I,7,FALSE)),VLOOKUP(VALUE($I277),LICENCIES!$A:$I,7,FALSE),VLOOKUP(TEXT($I277,0),LICENCIES!$A:$I,7,FALSE))," ")</f>
        <v xml:space="preserve"> </v>
      </c>
      <c r="O277" s="11" t="str">
        <f>IF(AND($F277&lt;&gt;"OUI",I277&lt;&gt;""),IF(ISNA(VLOOKUP(TEXT($I277,0),LICENCIES!$A:$I,8,FALSE)),VLOOKUP(VALUE($I277),LICENCIES!$A:$I,8,FALSE),VLOOKUP(TEXT($I277,0),LICENCIES!$A:$I,8,FALSE))," ")</f>
        <v xml:space="preserve"> </v>
      </c>
      <c r="P277" s="11" t="str">
        <f>IF(AND($F277&lt;&gt;"OUI",I277&lt;&gt;""),IF(ISNA(VLOOKUP(TEXT($I277,0),LICENCIES!$A:$I,9,FALSE)),VLOOKUP(VALUE($I277),LICENCIES!$A:$I,9,FALSE),VLOOKUP(TEXT($I277,0),LICENCIES!$A:$I,9,FALSE))," ")</f>
        <v xml:space="preserve"> </v>
      </c>
      <c r="Q277" s="6">
        <f t="shared" si="23"/>
        <v>0</v>
      </c>
    </row>
    <row r="278" spans="1:17" ht="19.350000000000001" hidden="1" customHeight="1" x14ac:dyDescent="0.2">
      <c r="A278" s="171"/>
      <c r="B278" s="171">
        <f t="shared" si="21"/>
        <v>0</v>
      </c>
      <c r="C278" s="171">
        <f>COUNTIF($A$7:A278,A278)</f>
        <v>0</v>
      </c>
      <c r="D278" s="171">
        <f t="shared" si="24"/>
        <v>0</v>
      </c>
      <c r="E278" s="171"/>
      <c r="F278" s="171"/>
      <c r="G278" s="105" t="str">
        <f t="shared" si="22"/>
        <v/>
      </c>
      <c r="H278" s="11" t="e">
        <f>IF(F278&lt;&gt;"OUI",IF(ISNA(VLOOKUP(TEXT($I278,0),LICENCIES!$A:$I,2,FALSE)),VLOOKUP(VALUE($I278),LICENCIES!$A:$I,2,FALSE),VLOOKUP(TEXT($I278,0),LICENCIES!$A:$I,2,FALSE))," ")</f>
        <v>#N/A</v>
      </c>
      <c r="I278" s="240"/>
      <c r="J278" s="11" t="str">
        <f>IF(AND($F278&lt;&gt;"OUI",I278&lt;&gt;""),IF(ISNA(VLOOKUP(TEXT($I278,0),LICENCIES!$A:$I,3,FALSE)),VLOOKUP(VALUE($I278),LICENCIES!$A:$I,3,FALSE),VLOOKUP(TEXT($I278,0),LICENCIES!$A:$I,3,FALSE))," ")</f>
        <v xml:space="preserve"> </v>
      </c>
      <c r="K278" s="11" t="str">
        <f>IF(AND($F278&lt;&gt;"OUI",I278&lt;&gt;""),IF(ISNA(VLOOKUP(TEXT($I278,0),LICENCIES!$A:$I,4,FALSE)),VLOOKUP(VALUE($I278),LICENCIES!$A:$I,4,FALSE),VLOOKUP(TEXT($I278,0),LICENCIES!$A:$I,4,FALSE))," ")</f>
        <v xml:space="preserve"> </v>
      </c>
      <c r="L278" s="11" t="str">
        <f>IF(AND($F278&lt;&gt;"OUI",I278&lt;&gt;""),IF(ISNA(VLOOKUP(TEXT($I278,0),LICENCIES!$A:$I,5,FALSE)),VLOOKUP(VALUE($I278),LICENCIES!$A:$I,5,FALSE),VLOOKUP(TEXT($I278,0),LICENCIES!$A:$I,5,FALSE))," ")</f>
        <v xml:space="preserve"> </v>
      </c>
      <c r="M278" s="11" t="str">
        <f>IF(AND($F278&lt;&gt;"OUI",I278&lt;&gt;""),IF(ISNA(VLOOKUP(TEXT($I278,0),LICENCIES!$A:$I,6,FALSE)),VLOOKUP(VALUE($I278),LICENCIES!$A:$I,6,FALSE),VLOOKUP(TEXT($I278,0),LICENCIES!$A:$I,6,FALSE))," ")</f>
        <v xml:space="preserve"> </v>
      </c>
      <c r="N278" s="11" t="str">
        <f>IF(AND($F278&lt;&gt;"OUI",I278&lt;&gt;""),IF(ISNA(VLOOKUP(TEXT($I278,0),LICENCIES!$A:$I,7,FALSE)),VLOOKUP(VALUE($I278),LICENCIES!$A:$I,7,FALSE),VLOOKUP(TEXT($I278,0),LICENCIES!$A:$I,7,FALSE))," ")</f>
        <v xml:space="preserve"> </v>
      </c>
      <c r="O278" s="11" t="str">
        <f>IF(AND($F278&lt;&gt;"OUI",I278&lt;&gt;""),IF(ISNA(VLOOKUP(TEXT($I278,0),LICENCIES!$A:$I,8,FALSE)),VLOOKUP(VALUE($I278),LICENCIES!$A:$I,8,FALSE),VLOOKUP(TEXT($I278,0),LICENCIES!$A:$I,8,FALSE))," ")</f>
        <v xml:space="preserve"> </v>
      </c>
      <c r="P278" s="11" t="str">
        <f>IF(AND($F278&lt;&gt;"OUI",I278&lt;&gt;""),IF(ISNA(VLOOKUP(TEXT($I278,0),LICENCIES!$A:$I,9,FALSE)),VLOOKUP(VALUE($I278),LICENCIES!$A:$I,9,FALSE),VLOOKUP(TEXT($I278,0),LICENCIES!$A:$I,9,FALSE))," ")</f>
        <v xml:space="preserve"> </v>
      </c>
      <c r="Q278" s="6">
        <f t="shared" si="23"/>
        <v>0</v>
      </c>
    </row>
    <row r="279" spans="1:17" ht="19.350000000000001" hidden="1" customHeight="1" x14ac:dyDescent="0.2">
      <c r="A279" s="171"/>
      <c r="B279" s="171">
        <f t="shared" si="21"/>
        <v>0</v>
      </c>
      <c r="C279" s="171">
        <f>COUNTIF($A$7:A279,A279)</f>
        <v>0</v>
      </c>
      <c r="D279" s="171">
        <f t="shared" si="24"/>
        <v>0</v>
      </c>
      <c r="E279" s="171"/>
      <c r="F279" s="171"/>
      <c r="G279" s="105" t="str">
        <f t="shared" si="22"/>
        <v/>
      </c>
      <c r="H279" s="11" t="e">
        <f>IF(F279&lt;&gt;"OUI",IF(ISNA(VLOOKUP(TEXT($I279,0),LICENCIES!$A:$I,2,FALSE)),VLOOKUP(VALUE($I279),LICENCIES!$A:$I,2,FALSE),VLOOKUP(TEXT($I279,0),LICENCIES!$A:$I,2,FALSE))," ")</f>
        <v>#N/A</v>
      </c>
      <c r="I279" s="240"/>
      <c r="J279" s="11" t="str">
        <f>IF(AND($F279&lt;&gt;"OUI",I279&lt;&gt;""),IF(ISNA(VLOOKUP(TEXT($I279,0),LICENCIES!$A:$I,3,FALSE)),VLOOKUP(VALUE($I279),LICENCIES!$A:$I,3,FALSE),VLOOKUP(TEXT($I279,0),LICENCIES!$A:$I,3,FALSE))," ")</f>
        <v xml:space="preserve"> </v>
      </c>
      <c r="K279" s="11" t="str">
        <f>IF(AND($F279&lt;&gt;"OUI",I279&lt;&gt;""),IF(ISNA(VLOOKUP(TEXT($I279,0),LICENCIES!$A:$I,4,FALSE)),VLOOKUP(VALUE($I279),LICENCIES!$A:$I,4,FALSE),VLOOKUP(TEXT($I279,0),LICENCIES!$A:$I,4,FALSE))," ")</f>
        <v xml:space="preserve"> </v>
      </c>
      <c r="L279" s="11" t="str">
        <f>IF(AND($F279&lt;&gt;"OUI",I279&lt;&gt;""),IF(ISNA(VLOOKUP(TEXT($I279,0),LICENCIES!$A:$I,5,FALSE)),VLOOKUP(VALUE($I279),LICENCIES!$A:$I,5,FALSE),VLOOKUP(TEXT($I279,0),LICENCIES!$A:$I,5,FALSE))," ")</f>
        <v xml:space="preserve"> </v>
      </c>
      <c r="M279" s="11" t="str">
        <f>IF(AND($F279&lt;&gt;"OUI",I279&lt;&gt;""),IF(ISNA(VLOOKUP(TEXT($I279,0),LICENCIES!$A:$I,6,FALSE)),VLOOKUP(VALUE($I279),LICENCIES!$A:$I,6,FALSE),VLOOKUP(TEXT($I279,0),LICENCIES!$A:$I,6,FALSE))," ")</f>
        <v xml:space="preserve"> </v>
      </c>
      <c r="N279" s="11" t="str">
        <f>IF(AND($F279&lt;&gt;"OUI",I279&lt;&gt;""),IF(ISNA(VLOOKUP(TEXT($I279,0),LICENCIES!$A:$I,7,FALSE)),VLOOKUP(VALUE($I279),LICENCIES!$A:$I,7,FALSE),VLOOKUP(TEXT($I279,0),LICENCIES!$A:$I,7,FALSE))," ")</f>
        <v xml:space="preserve"> </v>
      </c>
      <c r="O279" s="11" t="str">
        <f>IF(AND($F279&lt;&gt;"OUI",I279&lt;&gt;""),IF(ISNA(VLOOKUP(TEXT($I279,0),LICENCIES!$A:$I,8,FALSE)),VLOOKUP(VALUE($I279),LICENCIES!$A:$I,8,FALSE),VLOOKUP(TEXT($I279,0),LICENCIES!$A:$I,8,FALSE))," ")</f>
        <v xml:space="preserve"> </v>
      </c>
      <c r="P279" s="11" t="str">
        <f>IF(AND($F279&lt;&gt;"OUI",I279&lt;&gt;""),IF(ISNA(VLOOKUP(TEXT($I279,0),LICENCIES!$A:$I,9,FALSE)),VLOOKUP(VALUE($I279),LICENCIES!$A:$I,9,FALSE),VLOOKUP(TEXT($I279,0),LICENCIES!$A:$I,9,FALSE))," ")</f>
        <v xml:space="preserve"> </v>
      </c>
      <c r="Q279" s="6">
        <f t="shared" si="23"/>
        <v>0</v>
      </c>
    </row>
    <row r="280" spans="1:17" ht="19.350000000000001" hidden="1" customHeight="1" x14ac:dyDescent="0.2">
      <c r="A280" s="171"/>
      <c r="B280" s="171">
        <f t="shared" si="21"/>
        <v>0</v>
      </c>
      <c r="C280" s="171">
        <f>COUNTIF($A$7:A280,A280)</f>
        <v>0</v>
      </c>
      <c r="D280" s="171">
        <f t="shared" si="24"/>
        <v>0</v>
      </c>
      <c r="E280" s="171"/>
      <c r="F280" s="171"/>
      <c r="G280" s="105" t="str">
        <f t="shared" si="22"/>
        <v/>
      </c>
      <c r="H280" s="11" t="e">
        <f>IF(F280&lt;&gt;"OUI",IF(ISNA(VLOOKUP(TEXT($I280,0),LICENCIES!$A:$I,2,FALSE)),VLOOKUP(VALUE($I280),LICENCIES!$A:$I,2,FALSE),VLOOKUP(TEXT($I280,0),LICENCIES!$A:$I,2,FALSE))," ")</f>
        <v>#N/A</v>
      </c>
      <c r="I280" s="240"/>
      <c r="J280" s="11" t="str">
        <f>IF(AND($F280&lt;&gt;"OUI",I280&lt;&gt;""),IF(ISNA(VLOOKUP(TEXT($I280,0),LICENCIES!$A:$I,3,FALSE)),VLOOKUP(VALUE($I280),LICENCIES!$A:$I,3,FALSE),VLOOKUP(TEXT($I280,0),LICENCIES!$A:$I,3,FALSE))," ")</f>
        <v xml:space="preserve"> </v>
      </c>
      <c r="K280" s="11" t="str">
        <f>IF(AND($F280&lt;&gt;"OUI",I280&lt;&gt;""),IF(ISNA(VLOOKUP(TEXT($I280,0),LICENCIES!$A:$I,4,FALSE)),VLOOKUP(VALUE($I280),LICENCIES!$A:$I,4,FALSE),VLOOKUP(TEXT($I280,0),LICENCIES!$A:$I,4,FALSE))," ")</f>
        <v xml:space="preserve"> </v>
      </c>
      <c r="L280" s="11" t="str">
        <f>IF(AND($F280&lt;&gt;"OUI",I280&lt;&gt;""),IF(ISNA(VLOOKUP(TEXT($I280,0),LICENCIES!$A:$I,5,FALSE)),VLOOKUP(VALUE($I280),LICENCIES!$A:$I,5,FALSE),VLOOKUP(TEXT($I280,0),LICENCIES!$A:$I,5,FALSE))," ")</f>
        <v xml:space="preserve"> </v>
      </c>
      <c r="M280" s="11" t="str">
        <f>IF(AND($F280&lt;&gt;"OUI",I280&lt;&gt;""),IF(ISNA(VLOOKUP(TEXT($I280,0),LICENCIES!$A:$I,6,FALSE)),VLOOKUP(VALUE($I280),LICENCIES!$A:$I,6,FALSE),VLOOKUP(TEXT($I280,0),LICENCIES!$A:$I,6,FALSE))," ")</f>
        <v xml:space="preserve"> </v>
      </c>
      <c r="N280" s="11" t="str">
        <f>IF(AND($F280&lt;&gt;"OUI",I280&lt;&gt;""),IF(ISNA(VLOOKUP(TEXT($I280,0),LICENCIES!$A:$I,7,FALSE)),VLOOKUP(VALUE($I280),LICENCIES!$A:$I,7,FALSE),VLOOKUP(TEXT($I280,0),LICENCIES!$A:$I,7,FALSE))," ")</f>
        <v xml:space="preserve"> </v>
      </c>
      <c r="O280" s="11" t="str">
        <f>IF(AND($F280&lt;&gt;"OUI",I280&lt;&gt;""),IF(ISNA(VLOOKUP(TEXT($I280,0),LICENCIES!$A:$I,8,FALSE)),VLOOKUP(VALUE($I280),LICENCIES!$A:$I,8,FALSE),VLOOKUP(TEXT($I280,0),LICENCIES!$A:$I,8,FALSE))," ")</f>
        <v xml:space="preserve"> </v>
      </c>
      <c r="P280" s="11" t="str">
        <f>IF(AND($F280&lt;&gt;"OUI",I280&lt;&gt;""),IF(ISNA(VLOOKUP(TEXT($I280,0),LICENCIES!$A:$I,9,FALSE)),VLOOKUP(VALUE($I280),LICENCIES!$A:$I,9,FALSE),VLOOKUP(TEXT($I280,0),LICENCIES!$A:$I,9,FALSE))," ")</f>
        <v xml:space="preserve"> </v>
      </c>
      <c r="Q280" s="6">
        <f t="shared" si="23"/>
        <v>0</v>
      </c>
    </row>
    <row r="281" spans="1:17" ht="19.350000000000001" hidden="1" customHeight="1" x14ac:dyDescent="0.2">
      <c r="A281" s="171"/>
      <c r="B281" s="171">
        <f t="shared" si="21"/>
        <v>0</v>
      </c>
      <c r="C281" s="171">
        <f>COUNTIF($A$7:A281,A281)</f>
        <v>0</v>
      </c>
      <c r="D281" s="171">
        <f t="shared" si="24"/>
        <v>0</v>
      </c>
      <c r="E281" s="171"/>
      <c r="F281" s="171"/>
      <c r="G281" s="105" t="str">
        <f t="shared" si="22"/>
        <v/>
      </c>
      <c r="H281" s="11" t="e">
        <f>IF(F281&lt;&gt;"OUI",IF(ISNA(VLOOKUP(TEXT($I281,0),LICENCIES!$A:$I,2,FALSE)),VLOOKUP(VALUE($I281),LICENCIES!$A:$I,2,FALSE),VLOOKUP(TEXT($I281,0),LICENCIES!$A:$I,2,FALSE))," ")</f>
        <v>#N/A</v>
      </c>
      <c r="I281" s="240"/>
      <c r="J281" s="11" t="str">
        <f>IF(AND($F281&lt;&gt;"OUI",I281&lt;&gt;""),IF(ISNA(VLOOKUP(TEXT($I281,0),LICENCIES!$A:$I,3,FALSE)),VLOOKUP(VALUE($I281),LICENCIES!$A:$I,3,FALSE),VLOOKUP(TEXT($I281,0),LICENCIES!$A:$I,3,FALSE))," ")</f>
        <v xml:space="preserve"> </v>
      </c>
      <c r="K281" s="11" t="str">
        <f>IF(AND($F281&lt;&gt;"OUI",I281&lt;&gt;""),IF(ISNA(VLOOKUP(TEXT($I281,0),LICENCIES!$A:$I,4,FALSE)),VLOOKUP(VALUE($I281),LICENCIES!$A:$I,4,FALSE),VLOOKUP(TEXT($I281,0),LICENCIES!$A:$I,4,FALSE))," ")</f>
        <v xml:space="preserve"> </v>
      </c>
      <c r="L281" s="11" t="str">
        <f>IF(AND($F281&lt;&gt;"OUI",I281&lt;&gt;""),IF(ISNA(VLOOKUP(TEXT($I281,0),LICENCIES!$A:$I,5,FALSE)),VLOOKUP(VALUE($I281),LICENCIES!$A:$I,5,FALSE),VLOOKUP(TEXT($I281,0),LICENCIES!$A:$I,5,FALSE))," ")</f>
        <v xml:space="preserve"> </v>
      </c>
      <c r="M281" s="11" t="str">
        <f>IF(AND($F281&lt;&gt;"OUI",I281&lt;&gt;""),IF(ISNA(VLOOKUP(TEXT($I281,0),LICENCIES!$A:$I,6,FALSE)),VLOOKUP(VALUE($I281),LICENCIES!$A:$I,6,FALSE),VLOOKUP(TEXT($I281,0),LICENCIES!$A:$I,6,FALSE))," ")</f>
        <v xml:space="preserve"> </v>
      </c>
      <c r="N281" s="11" t="str">
        <f>IF(AND($F281&lt;&gt;"OUI",I281&lt;&gt;""),IF(ISNA(VLOOKUP(TEXT($I281,0),LICENCIES!$A:$I,7,FALSE)),VLOOKUP(VALUE($I281),LICENCIES!$A:$I,7,FALSE),VLOOKUP(TEXT($I281,0),LICENCIES!$A:$I,7,FALSE))," ")</f>
        <v xml:space="preserve"> </v>
      </c>
      <c r="O281" s="11" t="str">
        <f>IF(AND($F281&lt;&gt;"OUI",I281&lt;&gt;""),IF(ISNA(VLOOKUP(TEXT($I281,0),LICENCIES!$A:$I,8,FALSE)),VLOOKUP(VALUE($I281),LICENCIES!$A:$I,8,FALSE),VLOOKUP(TEXT($I281,0),LICENCIES!$A:$I,8,FALSE))," ")</f>
        <v xml:space="preserve"> </v>
      </c>
      <c r="P281" s="11" t="str">
        <f>IF(AND($F281&lt;&gt;"OUI",I281&lt;&gt;""),IF(ISNA(VLOOKUP(TEXT($I281,0),LICENCIES!$A:$I,9,FALSE)),VLOOKUP(VALUE($I281),LICENCIES!$A:$I,9,FALSE),VLOOKUP(TEXT($I281,0),LICENCIES!$A:$I,9,FALSE))," ")</f>
        <v xml:space="preserve"> </v>
      </c>
      <c r="Q281" s="6">
        <f t="shared" si="23"/>
        <v>0</v>
      </c>
    </row>
    <row r="282" spans="1:17" ht="19.350000000000001" hidden="1" customHeight="1" x14ac:dyDescent="0.2">
      <c r="A282" s="171"/>
      <c r="B282" s="171">
        <f t="shared" si="21"/>
        <v>0</v>
      </c>
      <c r="C282" s="171">
        <f>COUNTIF($A$7:A282,A282)</f>
        <v>0</v>
      </c>
      <c r="D282" s="171">
        <f t="shared" si="24"/>
        <v>0</v>
      </c>
      <c r="E282" s="171"/>
      <c r="F282" s="171"/>
      <c r="G282" s="105" t="str">
        <f t="shared" si="22"/>
        <v/>
      </c>
      <c r="H282" s="11" t="e">
        <f>IF(F282&lt;&gt;"OUI",IF(ISNA(VLOOKUP(TEXT($I282,0),LICENCIES!$A:$I,2,FALSE)),VLOOKUP(VALUE($I282),LICENCIES!$A:$I,2,FALSE),VLOOKUP(TEXT($I282,0),LICENCIES!$A:$I,2,FALSE))," ")</f>
        <v>#N/A</v>
      </c>
      <c r="I282" s="240"/>
      <c r="J282" s="11" t="str">
        <f>IF(AND($F282&lt;&gt;"OUI",I282&lt;&gt;""),IF(ISNA(VLOOKUP(TEXT($I282,0),LICENCIES!$A:$I,3,FALSE)),VLOOKUP(VALUE($I282),LICENCIES!$A:$I,3,FALSE),VLOOKUP(TEXT($I282,0),LICENCIES!$A:$I,3,FALSE))," ")</f>
        <v xml:space="preserve"> </v>
      </c>
      <c r="K282" s="11" t="str">
        <f>IF(AND($F282&lt;&gt;"OUI",I282&lt;&gt;""),IF(ISNA(VLOOKUP(TEXT($I282,0),LICENCIES!$A:$I,4,FALSE)),VLOOKUP(VALUE($I282),LICENCIES!$A:$I,4,FALSE),VLOOKUP(TEXT($I282,0),LICENCIES!$A:$I,4,FALSE))," ")</f>
        <v xml:space="preserve"> </v>
      </c>
      <c r="L282" s="11" t="str">
        <f>IF(AND($F282&lt;&gt;"OUI",I282&lt;&gt;""),IF(ISNA(VLOOKUP(TEXT($I282,0),LICENCIES!$A:$I,5,FALSE)),VLOOKUP(VALUE($I282),LICENCIES!$A:$I,5,FALSE),VLOOKUP(TEXT($I282,0),LICENCIES!$A:$I,5,FALSE))," ")</f>
        <v xml:space="preserve"> </v>
      </c>
      <c r="M282" s="11" t="str">
        <f>IF(AND($F282&lt;&gt;"OUI",I282&lt;&gt;""),IF(ISNA(VLOOKUP(TEXT($I282,0),LICENCIES!$A:$I,6,FALSE)),VLOOKUP(VALUE($I282),LICENCIES!$A:$I,6,FALSE),VLOOKUP(TEXT($I282,0),LICENCIES!$A:$I,6,FALSE))," ")</f>
        <v xml:space="preserve"> </v>
      </c>
      <c r="N282" s="11" t="str">
        <f>IF(AND($F282&lt;&gt;"OUI",I282&lt;&gt;""),IF(ISNA(VLOOKUP(TEXT($I282,0),LICENCIES!$A:$I,7,FALSE)),VLOOKUP(VALUE($I282),LICENCIES!$A:$I,7,FALSE),VLOOKUP(TEXT($I282,0),LICENCIES!$A:$I,7,FALSE))," ")</f>
        <v xml:space="preserve"> </v>
      </c>
      <c r="O282" s="11" t="str">
        <f>IF(AND($F282&lt;&gt;"OUI",I282&lt;&gt;""),IF(ISNA(VLOOKUP(TEXT($I282,0),LICENCIES!$A:$I,8,FALSE)),VLOOKUP(VALUE($I282),LICENCIES!$A:$I,8,FALSE),VLOOKUP(TEXT($I282,0),LICENCIES!$A:$I,8,FALSE))," ")</f>
        <v xml:space="preserve"> </v>
      </c>
      <c r="P282" s="11" t="str">
        <f>IF(AND($F282&lt;&gt;"OUI",I282&lt;&gt;""),IF(ISNA(VLOOKUP(TEXT($I282,0),LICENCIES!$A:$I,9,FALSE)),VLOOKUP(VALUE($I282),LICENCIES!$A:$I,9,FALSE),VLOOKUP(TEXT($I282,0),LICENCIES!$A:$I,9,FALSE))," ")</f>
        <v xml:space="preserve"> </v>
      </c>
      <c r="Q282" s="6">
        <f t="shared" si="23"/>
        <v>0</v>
      </c>
    </row>
    <row r="283" spans="1:17" ht="19.350000000000001" hidden="1" customHeight="1" x14ac:dyDescent="0.2">
      <c r="A283" s="171"/>
      <c r="B283" s="171">
        <f t="shared" si="21"/>
        <v>0</v>
      </c>
      <c r="C283" s="171">
        <f>COUNTIF($A$7:A283,A283)</f>
        <v>0</v>
      </c>
      <c r="D283" s="171">
        <f t="shared" si="24"/>
        <v>0</v>
      </c>
      <c r="E283" s="171"/>
      <c r="F283" s="171"/>
      <c r="G283" s="105" t="str">
        <f t="shared" si="22"/>
        <v/>
      </c>
      <c r="H283" s="11" t="e">
        <f>IF(F283&lt;&gt;"OUI",IF(ISNA(VLOOKUP(TEXT($I283,0),LICENCIES!$A:$I,2,FALSE)),VLOOKUP(VALUE($I283),LICENCIES!$A:$I,2,FALSE),VLOOKUP(TEXT($I283,0),LICENCIES!$A:$I,2,FALSE))," ")</f>
        <v>#N/A</v>
      </c>
      <c r="I283" s="240"/>
      <c r="J283" s="11" t="str">
        <f>IF(AND($F283&lt;&gt;"OUI",I283&lt;&gt;""),IF(ISNA(VLOOKUP(TEXT($I283,0),LICENCIES!$A:$I,3,FALSE)),VLOOKUP(VALUE($I283),LICENCIES!$A:$I,3,FALSE),VLOOKUP(TEXT($I283,0),LICENCIES!$A:$I,3,FALSE))," ")</f>
        <v xml:space="preserve"> </v>
      </c>
      <c r="K283" s="11" t="str">
        <f>IF(AND($F283&lt;&gt;"OUI",I283&lt;&gt;""),IF(ISNA(VLOOKUP(TEXT($I283,0),LICENCIES!$A:$I,4,FALSE)),VLOOKUP(VALUE($I283),LICENCIES!$A:$I,4,FALSE),VLOOKUP(TEXT($I283,0),LICENCIES!$A:$I,4,FALSE))," ")</f>
        <v xml:space="preserve"> </v>
      </c>
      <c r="L283" s="11" t="str">
        <f>IF(AND($F283&lt;&gt;"OUI",I283&lt;&gt;""),IF(ISNA(VLOOKUP(TEXT($I283,0),LICENCIES!$A:$I,5,FALSE)),VLOOKUP(VALUE($I283),LICENCIES!$A:$I,5,FALSE),VLOOKUP(TEXT($I283,0),LICENCIES!$A:$I,5,FALSE))," ")</f>
        <v xml:space="preserve"> </v>
      </c>
      <c r="M283" s="11" t="str">
        <f>IF(AND($F283&lt;&gt;"OUI",I283&lt;&gt;""),IF(ISNA(VLOOKUP(TEXT($I283,0),LICENCIES!$A:$I,6,FALSE)),VLOOKUP(VALUE($I283),LICENCIES!$A:$I,6,FALSE),VLOOKUP(TEXT($I283,0),LICENCIES!$A:$I,6,FALSE))," ")</f>
        <v xml:space="preserve"> </v>
      </c>
      <c r="N283" s="11" t="str">
        <f>IF(AND($F283&lt;&gt;"OUI",I283&lt;&gt;""),IF(ISNA(VLOOKUP(TEXT($I283,0),LICENCIES!$A:$I,7,FALSE)),VLOOKUP(VALUE($I283),LICENCIES!$A:$I,7,FALSE),VLOOKUP(TEXT($I283,0),LICENCIES!$A:$I,7,FALSE))," ")</f>
        <v xml:space="preserve"> </v>
      </c>
      <c r="O283" s="11" t="str">
        <f>IF(AND($F283&lt;&gt;"OUI",I283&lt;&gt;""),IF(ISNA(VLOOKUP(TEXT($I283,0),LICENCIES!$A:$I,8,FALSE)),VLOOKUP(VALUE($I283),LICENCIES!$A:$I,8,FALSE),VLOOKUP(TEXT($I283,0),LICENCIES!$A:$I,8,FALSE))," ")</f>
        <v xml:space="preserve"> </v>
      </c>
      <c r="P283" s="11" t="str">
        <f>IF(AND($F283&lt;&gt;"OUI",I283&lt;&gt;""),IF(ISNA(VLOOKUP(TEXT($I283,0),LICENCIES!$A:$I,9,FALSE)),VLOOKUP(VALUE($I283),LICENCIES!$A:$I,9,FALSE),VLOOKUP(TEXT($I283,0),LICENCIES!$A:$I,9,FALSE))," ")</f>
        <v xml:space="preserve"> </v>
      </c>
      <c r="Q283" s="6">
        <f t="shared" si="23"/>
        <v>0</v>
      </c>
    </row>
    <row r="284" spans="1:17" ht="19.350000000000001" hidden="1" customHeight="1" x14ac:dyDescent="0.2">
      <c r="A284" s="171"/>
      <c r="B284" s="171">
        <f t="shared" si="21"/>
        <v>0</v>
      </c>
      <c r="C284" s="171">
        <f>COUNTIF($A$7:A284,A284)</f>
        <v>0</v>
      </c>
      <c r="D284" s="171">
        <f t="shared" si="24"/>
        <v>0</v>
      </c>
      <c r="E284" s="171"/>
      <c r="F284" s="171"/>
      <c r="G284" s="105" t="str">
        <f t="shared" si="22"/>
        <v/>
      </c>
      <c r="H284" s="11" t="e">
        <f>IF(F284&lt;&gt;"OUI",IF(ISNA(VLOOKUP(TEXT($I284,0),LICENCIES!$A:$I,2,FALSE)),VLOOKUP(VALUE($I284),LICENCIES!$A:$I,2,FALSE),VLOOKUP(TEXT($I284,0),LICENCIES!$A:$I,2,FALSE))," ")</f>
        <v>#N/A</v>
      </c>
      <c r="I284" s="240"/>
      <c r="J284" s="11" t="str">
        <f>IF(AND($F284&lt;&gt;"OUI",I284&lt;&gt;""),IF(ISNA(VLOOKUP(TEXT($I284,0),LICENCIES!$A:$I,3,FALSE)),VLOOKUP(VALUE($I284),LICENCIES!$A:$I,3,FALSE),VLOOKUP(TEXT($I284,0),LICENCIES!$A:$I,3,FALSE))," ")</f>
        <v xml:space="preserve"> </v>
      </c>
      <c r="K284" s="11" t="str">
        <f>IF(AND($F284&lt;&gt;"OUI",I284&lt;&gt;""),IF(ISNA(VLOOKUP(TEXT($I284,0),LICENCIES!$A:$I,4,FALSE)),VLOOKUP(VALUE($I284),LICENCIES!$A:$I,4,FALSE),VLOOKUP(TEXT($I284,0),LICENCIES!$A:$I,4,FALSE))," ")</f>
        <v xml:space="preserve"> </v>
      </c>
      <c r="L284" s="11" t="str">
        <f>IF(AND($F284&lt;&gt;"OUI",I284&lt;&gt;""),IF(ISNA(VLOOKUP(TEXT($I284,0),LICENCIES!$A:$I,5,FALSE)),VLOOKUP(VALUE($I284),LICENCIES!$A:$I,5,FALSE),VLOOKUP(TEXT($I284,0),LICENCIES!$A:$I,5,FALSE))," ")</f>
        <v xml:space="preserve"> </v>
      </c>
      <c r="M284" s="11" t="str">
        <f>IF(AND($F284&lt;&gt;"OUI",I284&lt;&gt;""),IF(ISNA(VLOOKUP(TEXT($I284,0),LICENCIES!$A:$I,6,FALSE)),VLOOKUP(VALUE($I284),LICENCIES!$A:$I,6,FALSE),VLOOKUP(TEXT($I284,0),LICENCIES!$A:$I,6,FALSE))," ")</f>
        <v xml:space="preserve"> </v>
      </c>
      <c r="N284" s="11" t="str">
        <f>IF(AND($F284&lt;&gt;"OUI",I284&lt;&gt;""),IF(ISNA(VLOOKUP(TEXT($I284,0),LICENCIES!$A:$I,7,FALSE)),VLOOKUP(VALUE($I284),LICENCIES!$A:$I,7,FALSE),VLOOKUP(TEXT($I284,0),LICENCIES!$A:$I,7,FALSE))," ")</f>
        <v xml:space="preserve"> </v>
      </c>
      <c r="O284" s="11" t="str">
        <f>IF(AND($F284&lt;&gt;"OUI",I284&lt;&gt;""),IF(ISNA(VLOOKUP(TEXT($I284,0),LICENCIES!$A:$I,8,FALSE)),VLOOKUP(VALUE($I284),LICENCIES!$A:$I,8,FALSE),VLOOKUP(TEXT($I284,0),LICENCIES!$A:$I,8,FALSE))," ")</f>
        <v xml:space="preserve"> </v>
      </c>
      <c r="P284" s="11" t="str">
        <f>IF(AND($F284&lt;&gt;"OUI",I284&lt;&gt;""),IF(ISNA(VLOOKUP(TEXT($I284,0),LICENCIES!$A:$I,9,FALSE)),VLOOKUP(VALUE($I284),LICENCIES!$A:$I,9,FALSE),VLOOKUP(TEXT($I284,0),LICENCIES!$A:$I,9,FALSE))," ")</f>
        <v xml:space="preserve"> </v>
      </c>
      <c r="Q284" s="6">
        <f t="shared" si="23"/>
        <v>0</v>
      </c>
    </row>
    <row r="285" spans="1:17" ht="19.350000000000001" hidden="1" customHeight="1" x14ac:dyDescent="0.2">
      <c r="A285" s="171"/>
      <c r="B285" s="171">
        <f t="shared" si="21"/>
        <v>0</v>
      </c>
      <c r="C285" s="171">
        <f>COUNTIF($A$7:A285,A285)</f>
        <v>0</v>
      </c>
      <c r="D285" s="171">
        <f t="shared" si="24"/>
        <v>0</v>
      </c>
      <c r="E285" s="171"/>
      <c r="F285" s="171"/>
      <c r="G285" s="105" t="str">
        <f t="shared" si="22"/>
        <v/>
      </c>
      <c r="H285" s="11" t="e">
        <f>IF(F285&lt;&gt;"OUI",IF(ISNA(VLOOKUP(TEXT($I285,0),LICENCIES!$A:$I,2,FALSE)),VLOOKUP(VALUE($I285),LICENCIES!$A:$I,2,FALSE),VLOOKUP(TEXT($I285,0),LICENCIES!$A:$I,2,FALSE))," ")</f>
        <v>#N/A</v>
      </c>
      <c r="I285" s="240"/>
      <c r="J285" s="11" t="str">
        <f>IF(AND($F285&lt;&gt;"OUI",I285&lt;&gt;""),IF(ISNA(VLOOKUP(TEXT($I285,0),LICENCIES!$A:$I,3,FALSE)),VLOOKUP(VALUE($I285),LICENCIES!$A:$I,3,FALSE),VLOOKUP(TEXT($I285,0),LICENCIES!$A:$I,3,FALSE))," ")</f>
        <v xml:space="preserve"> </v>
      </c>
      <c r="K285" s="11" t="str">
        <f>IF(AND($F285&lt;&gt;"OUI",I285&lt;&gt;""),IF(ISNA(VLOOKUP(TEXT($I285,0),LICENCIES!$A:$I,4,FALSE)),VLOOKUP(VALUE($I285),LICENCIES!$A:$I,4,FALSE),VLOOKUP(TEXT($I285,0),LICENCIES!$A:$I,4,FALSE))," ")</f>
        <v xml:space="preserve"> </v>
      </c>
      <c r="L285" s="11" t="str">
        <f>IF(AND($F285&lt;&gt;"OUI",I285&lt;&gt;""),IF(ISNA(VLOOKUP(TEXT($I285,0),LICENCIES!$A:$I,5,FALSE)),VLOOKUP(VALUE($I285),LICENCIES!$A:$I,5,FALSE),VLOOKUP(TEXT($I285,0),LICENCIES!$A:$I,5,FALSE))," ")</f>
        <v xml:space="preserve"> </v>
      </c>
      <c r="M285" s="11" t="str">
        <f>IF(AND($F285&lt;&gt;"OUI",I285&lt;&gt;""),IF(ISNA(VLOOKUP(TEXT($I285,0),LICENCIES!$A:$I,6,FALSE)),VLOOKUP(VALUE($I285),LICENCIES!$A:$I,6,FALSE),VLOOKUP(TEXT($I285,0),LICENCIES!$A:$I,6,FALSE))," ")</f>
        <v xml:space="preserve"> </v>
      </c>
      <c r="N285" s="11" t="str">
        <f>IF(AND($F285&lt;&gt;"OUI",I285&lt;&gt;""),IF(ISNA(VLOOKUP(TEXT($I285,0),LICENCIES!$A:$I,7,FALSE)),VLOOKUP(VALUE($I285),LICENCIES!$A:$I,7,FALSE),VLOOKUP(TEXT($I285,0),LICENCIES!$A:$I,7,FALSE))," ")</f>
        <v xml:space="preserve"> </v>
      </c>
      <c r="O285" s="11" t="str">
        <f>IF(AND($F285&lt;&gt;"OUI",I285&lt;&gt;""),IF(ISNA(VLOOKUP(TEXT($I285,0),LICENCIES!$A:$I,8,FALSE)),VLOOKUP(VALUE($I285),LICENCIES!$A:$I,8,FALSE),VLOOKUP(TEXT($I285,0),LICENCIES!$A:$I,8,FALSE))," ")</f>
        <v xml:space="preserve"> </v>
      </c>
      <c r="P285" s="11" t="str">
        <f>IF(AND($F285&lt;&gt;"OUI",I285&lt;&gt;""),IF(ISNA(VLOOKUP(TEXT($I285,0),LICENCIES!$A:$I,9,FALSE)),VLOOKUP(VALUE($I285),LICENCIES!$A:$I,9,FALSE),VLOOKUP(TEXT($I285,0),LICENCIES!$A:$I,9,FALSE))," ")</f>
        <v xml:space="preserve"> </v>
      </c>
      <c r="Q285" s="6">
        <f t="shared" si="23"/>
        <v>0</v>
      </c>
    </row>
    <row r="286" spans="1:17" ht="19.350000000000001" hidden="1" customHeight="1" x14ac:dyDescent="0.2">
      <c r="A286" s="171"/>
      <c r="B286" s="171">
        <f t="shared" si="21"/>
        <v>0</v>
      </c>
      <c r="C286" s="171">
        <f>COUNTIF($A$7:A286,A286)</f>
        <v>0</v>
      </c>
      <c r="D286" s="171">
        <f t="shared" si="24"/>
        <v>0</v>
      </c>
      <c r="E286" s="171"/>
      <c r="F286" s="171"/>
      <c r="G286" s="105" t="str">
        <f t="shared" si="22"/>
        <v/>
      </c>
      <c r="H286" s="11" t="e">
        <f>IF(F286&lt;&gt;"OUI",IF(ISNA(VLOOKUP(TEXT($I286,0),LICENCIES!$A:$I,2,FALSE)),VLOOKUP(VALUE($I286),LICENCIES!$A:$I,2,FALSE),VLOOKUP(TEXT($I286,0),LICENCIES!$A:$I,2,FALSE))," ")</f>
        <v>#N/A</v>
      </c>
      <c r="I286" s="240"/>
      <c r="J286" s="11" t="str">
        <f>IF(AND($F286&lt;&gt;"OUI",I286&lt;&gt;""),IF(ISNA(VLOOKUP(TEXT($I286,0),LICENCIES!$A:$I,3,FALSE)),VLOOKUP(VALUE($I286),LICENCIES!$A:$I,3,FALSE),VLOOKUP(TEXT($I286,0),LICENCIES!$A:$I,3,FALSE))," ")</f>
        <v xml:space="preserve"> </v>
      </c>
      <c r="K286" s="11" t="str">
        <f>IF(AND($F286&lt;&gt;"OUI",I286&lt;&gt;""),IF(ISNA(VLOOKUP(TEXT($I286,0),LICENCIES!$A:$I,4,FALSE)),VLOOKUP(VALUE($I286),LICENCIES!$A:$I,4,FALSE),VLOOKUP(TEXT($I286,0),LICENCIES!$A:$I,4,FALSE))," ")</f>
        <v xml:space="preserve"> </v>
      </c>
      <c r="L286" s="11" t="str">
        <f>IF(AND($F286&lt;&gt;"OUI",I286&lt;&gt;""),IF(ISNA(VLOOKUP(TEXT($I286,0),LICENCIES!$A:$I,5,FALSE)),VLOOKUP(VALUE($I286),LICENCIES!$A:$I,5,FALSE),VLOOKUP(TEXT($I286,0),LICENCIES!$A:$I,5,FALSE))," ")</f>
        <v xml:space="preserve"> </v>
      </c>
      <c r="M286" s="11" t="str">
        <f>IF(AND($F286&lt;&gt;"OUI",I286&lt;&gt;""),IF(ISNA(VLOOKUP(TEXT($I286,0),LICENCIES!$A:$I,6,FALSE)),VLOOKUP(VALUE($I286),LICENCIES!$A:$I,6,FALSE),VLOOKUP(TEXT($I286,0),LICENCIES!$A:$I,6,FALSE))," ")</f>
        <v xml:space="preserve"> </v>
      </c>
      <c r="N286" s="11" t="str">
        <f>IF(AND($F286&lt;&gt;"OUI",I286&lt;&gt;""),IF(ISNA(VLOOKUP(TEXT($I286,0),LICENCIES!$A:$I,7,FALSE)),VLOOKUP(VALUE($I286),LICENCIES!$A:$I,7,FALSE),VLOOKUP(TEXT($I286,0),LICENCIES!$A:$I,7,FALSE))," ")</f>
        <v xml:space="preserve"> </v>
      </c>
      <c r="O286" s="11" t="str">
        <f>IF(AND($F286&lt;&gt;"OUI",I286&lt;&gt;""),IF(ISNA(VLOOKUP(TEXT($I286,0),LICENCIES!$A:$I,8,FALSE)),VLOOKUP(VALUE($I286),LICENCIES!$A:$I,8,FALSE),VLOOKUP(TEXT($I286,0),LICENCIES!$A:$I,8,FALSE))," ")</f>
        <v xml:space="preserve"> </v>
      </c>
      <c r="P286" s="11" t="str">
        <f>IF(AND($F286&lt;&gt;"OUI",I286&lt;&gt;""),IF(ISNA(VLOOKUP(TEXT($I286,0),LICENCIES!$A:$I,9,FALSE)),VLOOKUP(VALUE($I286),LICENCIES!$A:$I,9,FALSE),VLOOKUP(TEXT($I286,0),LICENCIES!$A:$I,9,FALSE))," ")</f>
        <v xml:space="preserve"> </v>
      </c>
      <c r="Q286" s="6">
        <f t="shared" si="23"/>
        <v>0</v>
      </c>
    </row>
    <row r="287" spans="1:17" ht="19.350000000000001" hidden="1" customHeight="1" x14ac:dyDescent="0.2">
      <c r="A287" s="171"/>
      <c r="B287" s="171">
        <f t="shared" si="21"/>
        <v>0</v>
      </c>
      <c r="C287" s="171">
        <f>COUNTIF($A$7:A287,A287)</f>
        <v>0</v>
      </c>
      <c r="D287" s="171">
        <f t="shared" si="24"/>
        <v>0</v>
      </c>
      <c r="E287" s="171"/>
      <c r="F287" s="171"/>
      <c r="G287" s="105" t="str">
        <f t="shared" si="22"/>
        <v/>
      </c>
      <c r="H287" s="11" t="e">
        <f>IF(F287&lt;&gt;"OUI",IF(ISNA(VLOOKUP(TEXT($I287,0),LICENCIES!$A:$I,2,FALSE)),VLOOKUP(VALUE($I287),LICENCIES!$A:$I,2,FALSE),VLOOKUP(TEXT($I287,0),LICENCIES!$A:$I,2,FALSE))," ")</f>
        <v>#N/A</v>
      </c>
      <c r="I287" s="240"/>
      <c r="J287" s="11" t="str">
        <f>IF(AND($F287&lt;&gt;"OUI",I287&lt;&gt;""),IF(ISNA(VLOOKUP(TEXT($I287,0),LICENCIES!$A:$I,3,FALSE)),VLOOKUP(VALUE($I287),LICENCIES!$A:$I,3,FALSE),VLOOKUP(TEXT($I287,0),LICENCIES!$A:$I,3,FALSE))," ")</f>
        <v xml:space="preserve"> </v>
      </c>
      <c r="K287" s="11" t="str">
        <f>IF(AND($F287&lt;&gt;"OUI",I287&lt;&gt;""),IF(ISNA(VLOOKUP(TEXT($I287,0),LICENCIES!$A:$I,4,FALSE)),VLOOKUP(VALUE($I287),LICENCIES!$A:$I,4,FALSE),VLOOKUP(TEXT($I287,0),LICENCIES!$A:$I,4,FALSE))," ")</f>
        <v xml:space="preserve"> </v>
      </c>
      <c r="L287" s="11" t="str">
        <f>IF(AND($F287&lt;&gt;"OUI",I287&lt;&gt;""),IF(ISNA(VLOOKUP(TEXT($I287,0),LICENCIES!$A:$I,5,FALSE)),VLOOKUP(VALUE($I287),LICENCIES!$A:$I,5,FALSE),VLOOKUP(TEXT($I287,0),LICENCIES!$A:$I,5,FALSE))," ")</f>
        <v xml:space="preserve"> </v>
      </c>
      <c r="M287" s="11" t="str">
        <f>IF(AND($F287&lt;&gt;"OUI",I287&lt;&gt;""),IF(ISNA(VLOOKUP(TEXT($I287,0),LICENCIES!$A:$I,6,FALSE)),VLOOKUP(VALUE($I287),LICENCIES!$A:$I,6,FALSE),VLOOKUP(TEXT($I287,0),LICENCIES!$A:$I,6,FALSE))," ")</f>
        <v xml:space="preserve"> </v>
      </c>
      <c r="N287" s="11" t="str">
        <f>IF(AND($F287&lt;&gt;"OUI",I287&lt;&gt;""),IF(ISNA(VLOOKUP(TEXT($I287,0),LICENCIES!$A:$I,7,FALSE)),VLOOKUP(VALUE($I287),LICENCIES!$A:$I,7,FALSE),VLOOKUP(TEXT($I287,0),LICENCIES!$A:$I,7,FALSE))," ")</f>
        <v xml:space="preserve"> </v>
      </c>
      <c r="O287" s="11" t="str">
        <f>IF(AND($F287&lt;&gt;"OUI",I287&lt;&gt;""),IF(ISNA(VLOOKUP(TEXT($I287,0),LICENCIES!$A:$I,8,FALSE)),VLOOKUP(VALUE($I287),LICENCIES!$A:$I,8,FALSE),VLOOKUP(TEXT($I287,0),LICENCIES!$A:$I,8,FALSE))," ")</f>
        <v xml:space="preserve"> </v>
      </c>
      <c r="P287" s="11" t="str">
        <f>IF(AND($F287&lt;&gt;"OUI",I287&lt;&gt;""),IF(ISNA(VLOOKUP(TEXT($I287,0),LICENCIES!$A:$I,9,FALSE)),VLOOKUP(VALUE($I287),LICENCIES!$A:$I,9,FALSE),VLOOKUP(TEXT($I287,0),LICENCIES!$A:$I,9,FALSE))," ")</f>
        <v xml:space="preserve"> </v>
      </c>
      <c r="Q287" s="6">
        <f t="shared" si="23"/>
        <v>0</v>
      </c>
    </row>
    <row r="288" spans="1:17" ht="19.350000000000001" hidden="1" customHeight="1" x14ac:dyDescent="0.2">
      <c r="A288" s="171"/>
      <c r="B288" s="171">
        <f t="shared" si="21"/>
        <v>0</v>
      </c>
      <c r="C288" s="171">
        <f>COUNTIF($A$7:A288,A288)</f>
        <v>0</v>
      </c>
      <c r="D288" s="171">
        <f t="shared" si="24"/>
        <v>0</v>
      </c>
      <c r="E288" s="171"/>
      <c r="F288" s="171"/>
      <c r="G288" s="105" t="str">
        <f t="shared" si="22"/>
        <v/>
      </c>
      <c r="H288" s="11" t="e">
        <f>IF(F288&lt;&gt;"OUI",IF(ISNA(VLOOKUP(TEXT($I288,0),LICENCIES!$A:$I,2,FALSE)),VLOOKUP(VALUE($I288),LICENCIES!$A:$I,2,FALSE),VLOOKUP(TEXT($I288,0),LICENCIES!$A:$I,2,FALSE))," ")</f>
        <v>#N/A</v>
      </c>
      <c r="I288" s="240"/>
      <c r="J288" s="11" t="str">
        <f>IF(AND($F288&lt;&gt;"OUI",I288&lt;&gt;""),IF(ISNA(VLOOKUP(TEXT($I288,0),LICENCIES!$A:$I,3,FALSE)),VLOOKUP(VALUE($I288),LICENCIES!$A:$I,3,FALSE),VLOOKUP(TEXT($I288,0),LICENCIES!$A:$I,3,FALSE))," ")</f>
        <v xml:space="preserve"> </v>
      </c>
      <c r="K288" s="11" t="str">
        <f>IF(AND($F288&lt;&gt;"OUI",I288&lt;&gt;""),IF(ISNA(VLOOKUP(TEXT($I288,0),LICENCIES!$A:$I,4,FALSE)),VLOOKUP(VALUE($I288),LICENCIES!$A:$I,4,FALSE),VLOOKUP(TEXT($I288,0),LICENCIES!$A:$I,4,FALSE))," ")</f>
        <v xml:space="preserve"> </v>
      </c>
      <c r="L288" s="11" t="str">
        <f>IF(AND($F288&lt;&gt;"OUI",I288&lt;&gt;""),IF(ISNA(VLOOKUP(TEXT($I288,0),LICENCIES!$A:$I,5,FALSE)),VLOOKUP(VALUE($I288),LICENCIES!$A:$I,5,FALSE),VLOOKUP(TEXT($I288,0),LICENCIES!$A:$I,5,FALSE))," ")</f>
        <v xml:space="preserve"> </v>
      </c>
      <c r="M288" s="11" t="str">
        <f>IF(AND($F288&lt;&gt;"OUI",I288&lt;&gt;""),IF(ISNA(VLOOKUP(TEXT($I288,0),LICENCIES!$A:$I,6,FALSE)),VLOOKUP(VALUE($I288),LICENCIES!$A:$I,6,FALSE),VLOOKUP(TEXT($I288,0),LICENCIES!$A:$I,6,FALSE))," ")</f>
        <v xml:space="preserve"> </v>
      </c>
      <c r="N288" s="11" t="str">
        <f>IF(AND($F288&lt;&gt;"OUI",I288&lt;&gt;""),IF(ISNA(VLOOKUP(TEXT($I288,0),LICENCIES!$A:$I,7,FALSE)),VLOOKUP(VALUE($I288),LICENCIES!$A:$I,7,FALSE),VLOOKUP(TEXT($I288,0),LICENCIES!$A:$I,7,FALSE))," ")</f>
        <v xml:space="preserve"> </v>
      </c>
      <c r="O288" s="11" t="str">
        <f>IF(AND($F288&lt;&gt;"OUI",I288&lt;&gt;""),IF(ISNA(VLOOKUP(TEXT($I288,0),LICENCIES!$A:$I,8,FALSE)),VLOOKUP(VALUE($I288),LICENCIES!$A:$I,8,FALSE),VLOOKUP(TEXT($I288,0),LICENCIES!$A:$I,8,FALSE))," ")</f>
        <v xml:space="preserve"> </v>
      </c>
      <c r="P288" s="11" t="str">
        <f>IF(AND($F288&lt;&gt;"OUI",I288&lt;&gt;""),IF(ISNA(VLOOKUP(TEXT($I288,0),LICENCIES!$A:$I,9,FALSE)),VLOOKUP(VALUE($I288),LICENCIES!$A:$I,9,FALSE),VLOOKUP(TEXT($I288,0),LICENCIES!$A:$I,9,FALSE))," ")</f>
        <v xml:space="preserve"> </v>
      </c>
      <c r="Q288" s="6">
        <f t="shared" si="23"/>
        <v>0</v>
      </c>
    </row>
    <row r="289" spans="1:17" ht="19.350000000000001" hidden="1" customHeight="1" x14ac:dyDescent="0.2">
      <c r="A289" s="171"/>
      <c r="B289" s="171">
        <f t="shared" si="21"/>
        <v>0</v>
      </c>
      <c r="C289" s="171">
        <f>COUNTIF($A$7:A289,A289)</f>
        <v>0</v>
      </c>
      <c r="D289" s="171">
        <f t="shared" si="24"/>
        <v>0</v>
      </c>
      <c r="E289" s="171"/>
      <c r="F289" s="171"/>
      <c r="G289" s="105" t="str">
        <f t="shared" si="22"/>
        <v/>
      </c>
      <c r="H289" s="11" t="e">
        <f>IF(F289&lt;&gt;"OUI",IF(ISNA(VLOOKUP(TEXT($I289,0),LICENCIES!$A:$I,2,FALSE)),VLOOKUP(VALUE($I289),LICENCIES!$A:$I,2,FALSE),VLOOKUP(TEXT($I289,0),LICENCIES!$A:$I,2,FALSE))," ")</f>
        <v>#N/A</v>
      </c>
      <c r="I289" s="240"/>
      <c r="J289" s="11" t="str">
        <f>IF(AND($F289&lt;&gt;"OUI",I289&lt;&gt;""),IF(ISNA(VLOOKUP(TEXT($I289,0),LICENCIES!$A:$I,3,FALSE)),VLOOKUP(VALUE($I289),LICENCIES!$A:$I,3,FALSE),VLOOKUP(TEXT($I289,0),LICENCIES!$A:$I,3,FALSE))," ")</f>
        <v xml:space="preserve"> </v>
      </c>
      <c r="K289" s="11" t="str">
        <f>IF(AND($F289&lt;&gt;"OUI",I289&lt;&gt;""),IF(ISNA(VLOOKUP(TEXT($I289,0),LICENCIES!$A:$I,4,FALSE)),VLOOKUP(VALUE($I289),LICENCIES!$A:$I,4,FALSE),VLOOKUP(TEXT($I289,0),LICENCIES!$A:$I,4,FALSE))," ")</f>
        <v xml:space="preserve"> </v>
      </c>
      <c r="L289" s="11" t="str">
        <f>IF(AND($F289&lt;&gt;"OUI",I289&lt;&gt;""),IF(ISNA(VLOOKUP(TEXT($I289,0),LICENCIES!$A:$I,5,FALSE)),VLOOKUP(VALUE($I289),LICENCIES!$A:$I,5,FALSE),VLOOKUP(TEXT($I289,0),LICENCIES!$A:$I,5,FALSE))," ")</f>
        <v xml:space="preserve"> </v>
      </c>
      <c r="M289" s="11" t="str">
        <f>IF(AND($F289&lt;&gt;"OUI",I289&lt;&gt;""),IF(ISNA(VLOOKUP(TEXT($I289,0),LICENCIES!$A:$I,6,FALSE)),VLOOKUP(VALUE($I289),LICENCIES!$A:$I,6,FALSE),VLOOKUP(TEXT($I289,0),LICENCIES!$A:$I,6,FALSE))," ")</f>
        <v xml:space="preserve"> </v>
      </c>
      <c r="N289" s="11" t="str">
        <f>IF(AND($F289&lt;&gt;"OUI",I289&lt;&gt;""),IF(ISNA(VLOOKUP(TEXT($I289,0),LICENCIES!$A:$I,7,FALSE)),VLOOKUP(VALUE($I289),LICENCIES!$A:$I,7,FALSE),VLOOKUP(TEXT($I289,0),LICENCIES!$A:$I,7,FALSE))," ")</f>
        <v xml:space="preserve"> </v>
      </c>
      <c r="O289" s="11" t="str">
        <f>IF(AND($F289&lt;&gt;"OUI",I289&lt;&gt;""),IF(ISNA(VLOOKUP(TEXT($I289,0),LICENCIES!$A:$I,8,FALSE)),VLOOKUP(VALUE($I289),LICENCIES!$A:$I,8,FALSE),VLOOKUP(TEXT($I289,0),LICENCIES!$A:$I,8,FALSE))," ")</f>
        <v xml:space="preserve"> </v>
      </c>
      <c r="P289" s="11" t="str">
        <f>IF(AND($F289&lt;&gt;"OUI",I289&lt;&gt;""),IF(ISNA(VLOOKUP(TEXT($I289,0),LICENCIES!$A:$I,9,FALSE)),VLOOKUP(VALUE($I289),LICENCIES!$A:$I,9,FALSE),VLOOKUP(TEXT($I289,0),LICENCIES!$A:$I,9,FALSE))," ")</f>
        <v xml:space="preserve"> </v>
      </c>
      <c r="Q289" s="6">
        <f t="shared" si="23"/>
        <v>0</v>
      </c>
    </row>
    <row r="290" spans="1:17" ht="19.350000000000001" hidden="1" customHeight="1" x14ac:dyDescent="0.2">
      <c r="A290" s="171"/>
      <c r="B290" s="171">
        <f t="shared" si="21"/>
        <v>0</v>
      </c>
      <c r="C290" s="171">
        <f>COUNTIF($A$7:A290,A290)</f>
        <v>0</v>
      </c>
      <c r="D290" s="171">
        <f t="shared" si="24"/>
        <v>0</v>
      </c>
      <c r="E290" s="171"/>
      <c r="F290" s="171"/>
      <c r="G290" s="105" t="str">
        <f t="shared" si="22"/>
        <v/>
      </c>
      <c r="H290" s="11" t="e">
        <f>IF(F290&lt;&gt;"OUI",IF(ISNA(VLOOKUP(TEXT($I290,0),LICENCIES!$A:$I,2,FALSE)),VLOOKUP(VALUE($I290),LICENCIES!$A:$I,2,FALSE),VLOOKUP(TEXT($I290,0),LICENCIES!$A:$I,2,FALSE))," ")</f>
        <v>#N/A</v>
      </c>
      <c r="I290" s="240"/>
      <c r="J290" s="11" t="str">
        <f>IF(AND($F290&lt;&gt;"OUI",I290&lt;&gt;""),IF(ISNA(VLOOKUP(TEXT($I290,0),LICENCIES!$A:$I,3,FALSE)),VLOOKUP(VALUE($I290),LICENCIES!$A:$I,3,FALSE),VLOOKUP(TEXT($I290,0),LICENCIES!$A:$I,3,FALSE))," ")</f>
        <v xml:space="preserve"> </v>
      </c>
      <c r="K290" s="11" t="str">
        <f>IF(AND($F290&lt;&gt;"OUI",I290&lt;&gt;""),IF(ISNA(VLOOKUP(TEXT($I290,0),LICENCIES!$A:$I,4,FALSE)),VLOOKUP(VALUE($I290),LICENCIES!$A:$I,4,FALSE),VLOOKUP(TEXT($I290,0),LICENCIES!$A:$I,4,FALSE))," ")</f>
        <v xml:space="preserve"> </v>
      </c>
      <c r="L290" s="11" t="str">
        <f>IF(AND($F290&lt;&gt;"OUI",I290&lt;&gt;""),IF(ISNA(VLOOKUP(TEXT($I290,0),LICENCIES!$A:$I,5,FALSE)),VLOOKUP(VALUE($I290),LICENCIES!$A:$I,5,FALSE),VLOOKUP(TEXT($I290,0),LICENCIES!$A:$I,5,FALSE))," ")</f>
        <v xml:space="preserve"> </v>
      </c>
      <c r="M290" s="11" t="str">
        <f>IF(AND($F290&lt;&gt;"OUI",I290&lt;&gt;""),IF(ISNA(VLOOKUP(TEXT($I290,0),LICENCIES!$A:$I,6,FALSE)),VLOOKUP(VALUE($I290),LICENCIES!$A:$I,6,FALSE),VLOOKUP(TEXT($I290,0),LICENCIES!$A:$I,6,FALSE))," ")</f>
        <v xml:space="preserve"> </v>
      </c>
      <c r="N290" s="11" t="str">
        <f>IF(AND($F290&lt;&gt;"OUI",I290&lt;&gt;""),IF(ISNA(VLOOKUP(TEXT($I290,0),LICENCIES!$A:$I,7,FALSE)),VLOOKUP(VALUE($I290),LICENCIES!$A:$I,7,FALSE),VLOOKUP(TEXT($I290,0),LICENCIES!$A:$I,7,FALSE))," ")</f>
        <v xml:space="preserve"> </v>
      </c>
      <c r="O290" s="11" t="str">
        <f>IF(AND($F290&lt;&gt;"OUI",I290&lt;&gt;""),IF(ISNA(VLOOKUP(TEXT($I290,0),LICENCIES!$A:$I,8,FALSE)),VLOOKUP(VALUE($I290),LICENCIES!$A:$I,8,FALSE),VLOOKUP(TEXT($I290,0),LICENCIES!$A:$I,8,FALSE))," ")</f>
        <v xml:space="preserve"> </v>
      </c>
      <c r="P290" s="11" t="str">
        <f>IF(AND($F290&lt;&gt;"OUI",I290&lt;&gt;""),IF(ISNA(VLOOKUP(TEXT($I290,0),LICENCIES!$A:$I,9,FALSE)),VLOOKUP(VALUE($I290),LICENCIES!$A:$I,9,FALSE),VLOOKUP(TEXT($I290,0),LICENCIES!$A:$I,9,FALSE))," ")</f>
        <v xml:space="preserve"> </v>
      </c>
      <c r="Q290" s="6">
        <f t="shared" si="23"/>
        <v>0</v>
      </c>
    </row>
    <row r="291" spans="1:17" ht="19.350000000000001" hidden="1" customHeight="1" x14ac:dyDescent="0.2">
      <c r="A291" s="171"/>
      <c r="B291" s="171">
        <f t="shared" si="21"/>
        <v>0</v>
      </c>
      <c r="C291" s="171">
        <f>COUNTIF($A$7:A291,A291)</f>
        <v>0</v>
      </c>
      <c r="D291" s="171">
        <f t="shared" si="24"/>
        <v>0</v>
      </c>
      <c r="E291" s="171"/>
      <c r="F291" s="171"/>
      <c r="G291" s="105" t="str">
        <f t="shared" si="22"/>
        <v/>
      </c>
      <c r="H291" s="11" t="e">
        <f>IF(F291&lt;&gt;"OUI",IF(ISNA(VLOOKUP(TEXT($I291,0),LICENCIES!$A:$I,2,FALSE)),VLOOKUP(VALUE($I291),LICENCIES!$A:$I,2,FALSE),VLOOKUP(TEXT($I291,0),LICENCIES!$A:$I,2,FALSE))," ")</f>
        <v>#N/A</v>
      </c>
      <c r="I291" s="240"/>
      <c r="J291" s="11" t="str">
        <f>IF(AND($F291&lt;&gt;"OUI",I291&lt;&gt;""),IF(ISNA(VLOOKUP(TEXT($I291,0),LICENCIES!$A:$I,3,FALSE)),VLOOKUP(VALUE($I291),LICENCIES!$A:$I,3,FALSE),VLOOKUP(TEXT($I291,0),LICENCIES!$A:$I,3,FALSE))," ")</f>
        <v xml:space="preserve"> </v>
      </c>
      <c r="K291" s="11" t="str">
        <f>IF(AND($F291&lt;&gt;"OUI",I291&lt;&gt;""),IF(ISNA(VLOOKUP(TEXT($I291,0),LICENCIES!$A:$I,4,FALSE)),VLOOKUP(VALUE($I291),LICENCIES!$A:$I,4,FALSE),VLOOKUP(TEXT($I291,0),LICENCIES!$A:$I,4,FALSE))," ")</f>
        <v xml:space="preserve"> </v>
      </c>
      <c r="L291" s="11" t="str">
        <f>IF(AND($F291&lt;&gt;"OUI",I291&lt;&gt;""),IF(ISNA(VLOOKUP(TEXT($I291,0),LICENCIES!$A:$I,5,FALSE)),VLOOKUP(VALUE($I291),LICENCIES!$A:$I,5,FALSE),VLOOKUP(TEXT($I291,0),LICENCIES!$A:$I,5,FALSE))," ")</f>
        <v xml:space="preserve"> </v>
      </c>
      <c r="M291" s="11" t="str">
        <f>IF(AND($F291&lt;&gt;"OUI",I291&lt;&gt;""),IF(ISNA(VLOOKUP(TEXT($I291,0),LICENCIES!$A:$I,6,FALSE)),VLOOKUP(VALUE($I291),LICENCIES!$A:$I,6,FALSE),VLOOKUP(TEXT($I291,0),LICENCIES!$A:$I,6,FALSE))," ")</f>
        <v xml:space="preserve"> </v>
      </c>
      <c r="N291" s="11" t="str">
        <f>IF(AND($F291&lt;&gt;"OUI",I291&lt;&gt;""),IF(ISNA(VLOOKUP(TEXT($I291,0),LICENCIES!$A:$I,7,FALSE)),VLOOKUP(VALUE($I291),LICENCIES!$A:$I,7,FALSE),VLOOKUP(TEXT($I291,0),LICENCIES!$A:$I,7,FALSE))," ")</f>
        <v xml:space="preserve"> </v>
      </c>
      <c r="O291" s="11" t="str">
        <f>IF(AND($F291&lt;&gt;"OUI",I291&lt;&gt;""),IF(ISNA(VLOOKUP(TEXT($I291,0),LICENCIES!$A:$I,8,FALSE)),VLOOKUP(VALUE($I291),LICENCIES!$A:$I,8,FALSE),VLOOKUP(TEXT($I291,0),LICENCIES!$A:$I,8,FALSE))," ")</f>
        <v xml:space="preserve"> </v>
      </c>
      <c r="P291" s="11" t="str">
        <f>IF(AND($F291&lt;&gt;"OUI",I291&lt;&gt;""),IF(ISNA(VLOOKUP(TEXT($I291,0),LICENCIES!$A:$I,9,FALSE)),VLOOKUP(VALUE($I291),LICENCIES!$A:$I,9,FALSE),VLOOKUP(TEXT($I291,0),LICENCIES!$A:$I,9,FALSE))," ")</f>
        <v xml:space="preserve"> </v>
      </c>
      <c r="Q291" s="6">
        <f t="shared" si="23"/>
        <v>0</v>
      </c>
    </row>
    <row r="292" spans="1:17" ht="19.350000000000001" hidden="1" customHeight="1" x14ac:dyDescent="0.2">
      <c r="A292" s="171"/>
      <c r="B292" s="171">
        <f t="shared" si="21"/>
        <v>0</v>
      </c>
      <c r="C292" s="171">
        <f>COUNTIF($A$7:A292,A292)</f>
        <v>0</v>
      </c>
      <c r="D292" s="171">
        <f t="shared" si="24"/>
        <v>0</v>
      </c>
      <c r="E292" s="171"/>
      <c r="F292" s="171"/>
      <c r="G292" s="105" t="str">
        <f t="shared" si="22"/>
        <v/>
      </c>
      <c r="H292" s="11" t="e">
        <f>IF(F292&lt;&gt;"OUI",IF(ISNA(VLOOKUP(TEXT($I292,0),LICENCIES!$A:$I,2,FALSE)),VLOOKUP(VALUE($I292),LICENCIES!$A:$I,2,FALSE),VLOOKUP(TEXT($I292,0),LICENCIES!$A:$I,2,FALSE))," ")</f>
        <v>#N/A</v>
      </c>
      <c r="I292" s="240"/>
      <c r="J292" s="11" t="str">
        <f>IF(AND($F292&lt;&gt;"OUI",I292&lt;&gt;""),IF(ISNA(VLOOKUP(TEXT($I292,0),LICENCIES!$A:$I,3,FALSE)),VLOOKUP(VALUE($I292),LICENCIES!$A:$I,3,FALSE),VLOOKUP(TEXT($I292,0),LICENCIES!$A:$I,3,FALSE))," ")</f>
        <v xml:space="preserve"> </v>
      </c>
      <c r="K292" s="11" t="str">
        <f>IF(AND($F292&lt;&gt;"OUI",I292&lt;&gt;""),IF(ISNA(VLOOKUP(TEXT($I292,0),LICENCIES!$A:$I,4,FALSE)),VLOOKUP(VALUE($I292),LICENCIES!$A:$I,4,FALSE),VLOOKUP(TEXT($I292,0),LICENCIES!$A:$I,4,FALSE))," ")</f>
        <v xml:space="preserve"> </v>
      </c>
      <c r="L292" s="11" t="str">
        <f>IF(AND($F292&lt;&gt;"OUI",I292&lt;&gt;""),IF(ISNA(VLOOKUP(TEXT($I292,0),LICENCIES!$A:$I,5,FALSE)),VLOOKUP(VALUE($I292),LICENCIES!$A:$I,5,FALSE),VLOOKUP(TEXT($I292,0),LICENCIES!$A:$I,5,FALSE))," ")</f>
        <v xml:space="preserve"> </v>
      </c>
      <c r="M292" s="11" t="str">
        <f>IF(AND($F292&lt;&gt;"OUI",I292&lt;&gt;""),IF(ISNA(VLOOKUP(TEXT($I292,0),LICENCIES!$A:$I,6,FALSE)),VLOOKUP(VALUE($I292),LICENCIES!$A:$I,6,FALSE),VLOOKUP(TEXT($I292,0),LICENCIES!$A:$I,6,FALSE))," ")</f>
        <v xml:space="preserve"> </v>
      </c>
      <c r="N292" s="11" t="str">
        <f>IF(AND($F292&lt;&gt;"OUI",I292&lt;&gt;""),IF(ISNA(VLOOKUP(TEXT($I292,0),LICENCIES!$A:$I,7,FALSE)),VLOOKUP(VALUE($I292),LICENCIES!$A:$I,7,FALSE),VLOOKUP(TEXT($I292,0),LICENCIES!$A:$I,7,FALSE))," ")</f>
        <v xml:space="preserve"> </v>
      </c>
      <c r="O292" s="11" t="str">
        <f>IF(AND($F292&lt;&gt;"OUI",I292&lt;&gt;""),IF(ISNA(VLOOKUP(TEXT($I292,0),LICENCIES!$A:$I,8,FALSE)),VLOOKUP(VALUE($I292),LICENCIES!$A:$I,8,FALSE),VLOOKUP(TEXT($I292,0),LICENCIES!$A:$I,8,FALSE))," ")</f>
        <v xml:space="preserve"> </v>
      </c>
      <c r="P292" s="11" t="str">
        <f>IF(AND($F292&lt;&gt;"OUI",I292&lt;&gt;""),IF(ISNA(VLOOKUP(TEXT($I292,0),LICENCIES!$A:$I,9,FALSE)),VLOOKUP(VALUE($I292),LICENCIES!$A:$I,9,FALSE),VLOOKUP(TEXT($I292,0),LICENCIES!$A:$I,9,FALSE))," ")</f>
        <v xml:space="preserve"> </v>
      </c>
      <c r="Q292" s="6">
        <f t="shared" si="23"/>
        <v>0</v>
      </c>
    </row>
    <row r="293" spans="1:17" ht="19.350000000000001" hidden="1" customHeight="1" x14ac:dyDescent="0.2">
      <c r="A293" s="171"/>
      <c r="B293" s="171">
        <f t="shared" si="21"/>
        <v>0</v>
      </c>
      <c r="C293" s="171">
        <f>COUNTIF($A$7:A293,A293)</f>
        <v>0</v>
      </c>
      <c r="D293" s="171">
        <f t="shared" si="24"/>
        <v>0</v>
      </c>
      <c r="E293" s="171"/>
      <c r="F293" s="171"/>
      <c r="G293" s="105" t="str">
        <f t="shared" si="22"/>
        <v/>
      </c>
      <c r="H293" s="11" t="e">
        <f>IF(F293&lt;&gt;"OUI",IF(ISNA(VLOOKUP(TEXT($I293,0),LICENCIES!$A:$I,2,FALSE)),VLOOKUP(VALUE($I293),LICENCIES!$A:$I,2,FALSE),VLOOKUP(TEXT($I293,0),LICENCIES!$A:$I,2,FALSE))," ")</f>
        <v>#N/A</v>
      </c>
      <c r="I293" s="240"/>
      <c r="J293" s="11" t="str">
        <f>IF(AND($F293&lt;&gt;"OUI",I293&lt;&gt;""),IF(ISNA(VLOOKUP(TEXT($I293,0),LICENCIES!$A:$I,3,FALSE)),VLOOKUP(VALUE($I293),LICENCIES!$A:$I,3,FALSE),VLOOKUP(TEXT($I293,0),LICENCIES!$A:$I,3,FALSE))," ")</f>
        <v xml:space="preserve"> </v>
      </c>
      <c r="K293" s="11" t="str">
        <f>IF(AND($F293&lt;&gt;"OUI",I293&lt;&gt;""),IF(ISNA(VLOOKUP(TEXT($I293,0),LICENCIES!$A:$I,4,FALSE)),VLOOKUP(VALUE($I293),LICENCIES!$A:$I,4,FALSE),VLOOKUP(TEXT($I293,0),LICENCIES!$A:$I,4,FALSE))," ")</f>
        <v xml:space="preserve"> </v>
      </c>
      <c r="L293" s="11" t="str">
        <f>IF(AND($F293&lt;&gt;"OUI",I293&lt;&gt;""),IF(ISNA(VLOOKUP(TEXT($I293,0),LICENCIES!$A:$I,5,FALSE)),VLOOKUP(VALUE($I293),LICENCIES!$A:$I,5,FALSE),VLOOKUP(TEXT($I293,0),LICENCIES!$A:$I,5,FALSE))," ")</f>
        <v xml:space="preserve"> </v>
      </c>
      <c r="M293" s="11" t="str">
        <f>IF(AND($F293&lt;&gt;"OUI",I293&lt;&gt;""),IF(ISNA(VLOOKUP(TEXT($I293,0),LICENCIES!$A:$I,6,FALSE)),VLOOKUP(VALUE($I293),LICENCIES!$A:$I,6,FALSE),VLOOKUP(TEXT($I293,0),LICENCIES!$A:$I,6,FALSE))," ")</f>
        <v xml:space="preserve"> </v>
      </c>
      <c r="N293" s="11" t="str">
        <f>IF(AND($F293&lt;&gt;"OUI",I293&lt;&gt;""),IF(ISNA(VLOOKUP(TEXT($I293,0),LICENCIES!$A:$I,7,FALSE)),VLOOKUP(VALUE($I293),LICENCIES!$A:$I,7,FALSE),VLOOKUP(TEXT($I293,0),LICENCIES!$A:$I,7,FALSE))," ")</f>
        <v xml:space="preserve"> </v>
      </c>
      <c r="O293" s="11" t="str">
        <f>IF(AND($F293&lt;&gt;"OUI",I293&lt;&gt;""),IF(ISNA(VLOOKUP(TEXT($I293,0),LICENCIES!$A:$I,8,FALSE)),VLOOKUP(VALUE($I293),LICENCIES!$A:$I,8,FALSE),VLOOKUP(TEXT($I293,0),LICENCIES!$A:$I,8,FALSE))," ")</f>
        <v xml:space="preserve"> </v>
      </c>
      <c r="P293" s="11" t="str">
        <f>IF(AND($F293&lt;&gt;"OUI",I293&lt;&gt;""),IF(ISNA(VLOOKUP(TEXT($I293,0),LICENCIES!$A:$I,9,FALSE)),VLOOKUP(VALUE($I293),LICENCIES!$A:$I,9,FALSE),VLOOKUP(TEXT($I293,0),LICENCIES!$A:$I,9,FALSE))," ")</f>
        <v xml:space="preserve"> </v>
      </c>
      <c r="Q293" s="6">
        <f t="shared" si="23"/>
        <v>0</v>
      </c>
    </row>
    <row r="294" spans="1:17" ht="19.350000000000001" hidden="1" customHeight="1" x14ac:dyDescent="0.2">
      <c r="A294" s="171"/>
      <c r="B294" s="171">
        <f t="shared" si="21"/>
        <v>0</v>
      </c>
      <c r="C294" s="171">
        <f>COUNTIF($A$7:A294,A294)</f>
        <v>0</v>
      </c>
      <c r="D294" s="171">
        <f t="shared" si="24"/>
        <v>0</v>
      </c>
      <c r="E294" s="171"/>
      <c r="F294" s="171"/>
      <c r="G294" s="105" t="str">
        <f t="shared" si="22"/>
        <v/>
      </c>
      <c r="H294" s="11" t="e">
        <f>IF(F294&lt;&gt;"OUI",IF(ISNA(VLOOKUP(TEXT($I294,0),LICENCIES!$A:$I,2,FALSE)),VLOOKUP(VALUE($I294),LICENCIES!$A:$I,2,FALSE),VLOOKUP(TEXT($I294,0),LICENCIES!$A:$I,2,FALSE))," ")</f>
        <v>#N/A</v>
      </c>
      <c r="I294" s="240"/>
      <c r="J294" s="11" t="str">
        <f>IF(AND($F294&lt;&gt;"OUI",I294&lt;&gt;""),IF(ISNA(VLOOKUP(TEXT($I294,0),LICENCIES!$A:$I,3,FALSE)),VLOOKUP(VALUE($I294),LICENCIES!$A:$I,3,FALSE),VLOOKUP(TEXT($I294,0),LICENCIES!$A:$I,3,FALSE))," ")</f>
        <v xml:space="preserve"> </v>
      </c>
      <c r="K294" s="11" t="str">
        <f>IF(AND($F294&lt;&gt;"OUI",I294&lt;&gt;""),IF(ISNA(VLOOKUP(TEXT($I294,0),LICENCIES!$A:$I,4,FALSE)),VLOOKUP(VALUE($I294),LICENCIES!$A:$I,4,FALSE),VLOOKUP(TEXT($I294,0),LICENCIES!$A:$I,4,FALSE))," ")</f>
        <v xml:space="preserve"> </v>
      </c>
      <c r="L294" s="11" t="str">
        <f>IF(AND($F294&lt;&gt;"OUI",I294&lt;&gt;""),IF(ISNA(VLOOKUP(TEXT($I294,0),LICENCIES!$A:$I,5,FALSE)),VLOOKUP(VALUE($I294),LICENCIES!$A:$I,5,FALSE),VLOOKUP(TEXT($I294,0),LICENCIES!$A:$I,5,FALSE))," ")</f>
        <v xml:space="preserve"> </v>
      </c>
      <c r="M294" s="11" t="str">
        <f>IF(AND($F294&lt;&gt;"OUI",I294&lt;&gt;""),IF(ISNA(VLOOKUP(TEXT($I294,0),LICENCIES!$A:$I,6,FALSE)),VLOOKUP(VALUE($I294),LICENCIES!$A:$I,6,FALSE),VLOOKUP(TEXT($I294,0),LICENCIES!$A:$I,6,FALSE))," ")</f>
        <v xml:space="preserve"> </v>
      </c>
      <c r="N294" s="11" t="str">
        <f>IF(AND($F294&lt;&gt;"OUI",I294&lt;&gt;""),IF(ISNA(VLOOKUP(TEXT($I294,0),LICENCIES!$A:$I,7,FALSE)),VLOOKUP(VALUE($I294),LICENCIES!$A:$I,7,FALSE),VLOOKUP(TEXT($I294,0),LICENCIES!$A:$I,7,FALSE))," ")</f>
        <v xml:space="preserve"> </v>
      </c>
      <c r="O294" s="11" t="str">
        <f>IF(AND($F294&lt;&gt;"OUI",I294&lt;&gt;""),IF(ISNA(VLOOKUP(TEXT($I294,0),LICENCIES!$A:$I,8,FALSE)),VLOOKUP(VALUE($I294),LICENCIES!$A:$I,8,FALSE),VLOOKUP(TEXT($I294,0),LICENCIES!$A:$I,8,FALSE))," ")</f>
        <v xml:space="preserve"> </v>
      </c>
      <c r="P294" s="11" t="str">
        <f>IF(AND($F294&lt;&gt;"OUI",I294&lt;&gt;""),IF(ISNA(VLOOKUP(TEXT($I294,0),LICENCIES!$A:$I,9,FALSE)),VLOOKUP(VALUE($I294),LICENCIES!$A:$I,9,FALSE),VLOOKUP(TEXT($I294,0),LICENCIES!$A:$I,9,FALSE))," ")</f>
        <v xml:space="preserve"> </v>
      </c>
      <c r="Q294" s="6">
        <f t="shared" si="23"/>
        <v>0</v>
      </c>
    </row>
    <row r="295" spans="1:17" ht="19.350000000000001" hidden="1" customHeight="1" x14ac:dyDescent="0.2">
      <c r="A295" s="171"/>
      <c r="B295" s="171">
        <f t="shared" si="21"/>
        <v>0</v>
      </c>
      <c r="C295" s="171">
        <f>COUNTIF($A$7:A295,A295)</f>
        <v>0</v>
      </c>
      <c r="D295" s="171">
        <f t="shared" si="24"/>
        <v>0</v>
      </c>
      <c r="E295" s="171"/>
      <c r="F295" s="171"/>
      <c r="G295" s="105" t="str">
        <f t="shared" si="22"/>
        <v/>
      </c>
      <c r="H295" s="11" t="e">
        <f>IF(F295&lt;&gt;"OUI",IF(ISNA(VLOOKUP(TEXT($I295,0),LICENCIES!$A:$I,2,FALSE)),VLOOKUP(VALUE($I295),LICENCIES!$A:$I,2,FALSE),VLOOKUP(TEXT($I295,0),LICENCIES!$A:$I,2,FALSE))," ")</f>
        <v>#N/A</v>
      </c>
      <c r="I295" s="240"/>
      <c r="J295" s="11" t="str">
        <f>IF(AND($F295&lt;&gt;"OUI",I295&lt;&gt;""),IF(ISNA(VLOOKUP(TEXT($I295,0),LICENCIES!$A:$I,3,FALSE)),VLOOKUP(VALUE($I295),LICENCIES!$A:$I,3,FALSE),VLOOKUP(TEXT($I295,0),LICENCIES!$A:$I,3,FALSE))," ")</f>
        <v xml:space="preserve"> </v>
      </c>
      <c r="K295" s="11" t="str">
        <f>IF(AND($F295&lt;&gt;"OUI",I295&lt;&gt;""),IF(ISNA(VLOOKUP(TEXT($I295,0),LICENCIES!$A:$I,4,FALSE)),VLOOKUP(VALUE($I295),LICENCIES!$A:$I,4,FALSE),VLOOKUP(TEXT($I295,0),LICENCIES!$A:$I,4,FALSE))," ")</f>
        <v xml:space="preserve"> </v>
      </c>
      <c r="L295" s="11" t="str">
        <f>IF(AND($F295&lt;&gt;"OUI",I295&lt;&gt;""),IF(ISNA(VLOOKUP(TEXT($I295,0),LICENCIES!$A:$I,5,FALSE)),VLOOKUP(VALUE($I295),LICENCIES!$A:$I,5,FALSE),VLOOKUP(TEXT($I295,0),LICENCIES!$A:$I,5,FALSE))," ")</f>
        <v xml:space="preserve"> </v>
      </c>
      <c r="M295" s="11" t="str">
        <f>IF(AND($F295&lt;&gt;"OUI",I295&lt;&gt;""),IF(ISNA(VLOOKUP(TEXT($I295,0),LICENCIES!$A:$I,6,FALSE)),VLOOKUP(VALUE($I295),LICENCIES!$A:$I,6,FALSE),VLOOKUP(TEXT($I295,0),LICENCIES!$A:$I,6,FALSE))," ")</f>
        <v xml:space="preserve"> </v>
      </c>
      <c r="N295" s="11" t="str">
        <f>IF(AND($F295&lt;&gt;"OUI",I295&lt;&gt;""),IF(ISNA(VLOOKUP(TEXT($I295,0),LICENCIES!$A:$I,7,FALSE)),VLOOKUP(VALUE($I295),LICENCIES!$A:$I,7,FALSE),VLOOKUP(TEXT($I295,0),LICENCIES!$A:$I,7,FALSE))," ")</f>
        <v xml:space="preserve"> </v>
      </c>
      <c r="O295" s="11" t="str">
        <f>IF(AND($F295&lt;&gt;"OUI",I295&lt;&gt;""),IF(ISNA(VLOOKUP(TEXT($I295,0),LICENCIES!$A:$I,8,FALSE)),VLOOKUP(VALUE($I295),LICENCIES!$A:$I,8,FALSE),VLOOKUP(TEXT($I295,0),LICENCIES!$A:$I,8,FALSE))," ")</f>
        <v xml:space="preserve"> </v>
      </c>
      <c r="P295" s="11" t="str">
        <f>IF(AND($F295&lt;&gt;"OUI",I295&lt;&gt;""),IF(ISNA(VLOOKUP(TEXT($I295,0),LICENCIES!$A:$I,9,FALSE)),VLOOKUP(VALUE($I295),LICENCIES!$A:$I,9,FALSE),VLOOKUP(TEXT($I295,0),LICENCIES!$A:$I,9,FALSE))," ")</f>
        <v xml:space="preserve"> </v>
      </c>
      <c r="Q295" s="6">
        <f t="shared" si="23"/>
        <v>0</v>
      </c>
    </row>
    <row r="296" spans="1:17" ht="19.350000000000001" hidden="1" customHeight="1" x14ac:dyDescent="0.2">
      <c r="A296" s="171"/>
      <c r="B296" s="171">
        <f t="shared" si="21"/>
        <v>0</v>
      </c>
      <c r="C296" s="171">
        <f>COUNTIF($A$7:A296,A296)</f>
        <v>0</v>
      </c>
      <c r="D296" s="171">
        <f t="shared" si="24"/>
        <v>0</v>
      </c>
      <c r="E296" s="171"/>
      <c r="F296" s="171"/>
      <c r="G296" s="105" t="str">
        <f t="shared" si="22"/>
        <v/>
      </c>
      <c r="H296" s="11" t="e">
        <f>IF(F296&lt;&gt;"OUI",IF(ISNA(VLOOKUP(TEXT($I296,0),LICENCIES!$A:$I,2,FALSE)),VLOOKUP(VALUE($I296),LICENCIES!$A:$I,2,FALSE),VLOOKUP(TEXT($I296,0),LICENCIES!$A:$I,2,FALSE))," ")</f>
        <v>#N/A</v>
      </c>
      <c r="I296" s="240"/>
      <c r="J296" s="11" t="str">
        <f>IF(AND($F296&lt;&gt;"OUI",I296&lt;&gt;""),IF(ISNA(VLOOKUP(TEXT($I296,0),LICENCIES!$A:$I,3,FALSE)),VLOOKUP(VALUE($I296),LICENCIES!$A:$I,3,FALSE),VLOOKUP(TEXT($I296,0),LICENCIES!$A:$I,3,FALSE))," ")</f>
        <v xml:space="preserve"> </v>
      </c>
      <c r="K296" s="11" t="str">
        <f>IF(AND($F296&lt;&gt;"OUI",I296&lt;&gt;""),IF(ISNA(VLOOKUP(TEXT($I296,0),LICENCIES!$A:$I,4,FALSE)),VLOOKUP(VALUE($I296),LICENCIES!$A:$I,4,FALSE),VLOOKUP(TEXT($I296,0),LICENCIES!$A:$I,4,FALSE))," ")</f>
        <v xml:space="preserve"> </v>
      </c>
      <c r="L296" s="11" t="str">
        <f>IF(AND($F296&lt;&gt;"OUI",I296&lt;&gt;""),IF(ISNA(VLOOKUP(TEXT($I296,0),LICENCIES!$A:$I,5,FALSE)),VLOOKUP(VALUE($I296),LICENCIES!$A:$I,5,FALSE),VLOOKUP(TEXT($I296,0),LICENCIES!$A:$I,5,FALSE))," ")</f>
        <v xml:space="preserve"> </v>
      </c>
      <c r="M296" s="11" t="str">
        <f>IF(AND($F296&lt;&gt;"OUI",I296&lt;&gt;""),IF(ISNA(VLOOKUP(TEXT($I296,0),LICENCIES!$A:$I,6,FALSE)),VLOOKUP(VALUE($I296),LICENCIES!$A:$I,6,FALSE),VLOOKUP(TEXT($I296,0),LICENCIES!$A:$I,6,FALSE))," ")</f>
        <v xml:space="preserve"> </v>
      </c>
      <c r="N296" s="11" t="str">
        <f>IF(AND($F296&lt;&gt;"OUI",I296&lt;&gt;""),IF(ISNA(VLOOKUP(TEXT($I296,0),LICENCIES!$A:$I,7,FALSE)),VLOOKUP(VALUE($I296),LICENCIES!$A:$I,7,FALSE),VLOOKUP(TEXT($I296,0),LICENCIES!$A:$I,7,FALSE))," ")</f>
        <v xml:space="preserve"> </v>
      </c>
      <c r="O296" s="11" t="str">
        <f>IF(AND($F296&lt;&gt;"OUI",I296&lt;&gt;""),IF(ISNA(VLOOKUP(TEXT($I296,0),LICENCIES!$A:$I,8,FALSE)),VLOOKUP(VALUE($I296),LICENCIES!$A:$I,8,FALSE),VLOOKUP(TEXT($I296,0),LICENCIES!$A:$I,8,FALSE))," ")</f>
        <v xml:space="preserve"> </v>
      </c>
      <c r="P296" s="11" t="str">
        <f>IF(AND($F296&lt;&gt;"OUI",I296&lt;&gt;""),IF(ISNA(VLOOKUP(TEXT($I296,0),LICENCIES!$A:$I,9,FALSE)),VLOOKUP(VALUE($I296),LICENCIES!$A:$I,9,FALSE),VLOOKUP(TEXT($I296,0),LICENCIES!$A:$I,9,FALSE))," ")</f>
        <v xml:space="preserve"> </v>
      </c>
      <c r="Q296" s="6">
        <f t="shared" si="23"/>
        <v>0</v>
      </c>
    </row>
    <row r="297" spans="1:17" ht="19.350000000000001" hidden="1" customHeight="1" x14ac:dyDescent="0.2">
      <c r="A297" s="171"/>
      <c r="B297" s="171">
        <f t="shared" si="21"/>
        <v>0</v>
      </c>
      <c r="C297" s="171">
        <f>COUNTIF($A$7:A297,A297)</f>
        <v>0</v>
      </c>
      <c r="D297" s="171">
        <f t="shared" si="24"/>
        <v>0</v>
      </c>
      <c r="E297" s="171"/>
      <c r="F297" s="171"/>
      <c r="G297" s="105" t="str">
        <f t="shared" si="22"/>
        <v/>
      </c>
      <c r="H297" s="11" t="e">
        <f>IF(F297&lt;&gt;"OUI",IF(ISNA(VLOOKUP(TEXT($I297,0),LICENCIES!$A:$I,2,FALSE)),VLOOKUP(VALUE($I297),LICENCIES!$A:$I,2,FALSE),VLOOKUP(TEXT($I297,0),LICENCIES!$A:$I,2,FALSE))," ")</f>
        <v>#N/A</v>
      </c>
      <c r="I297" s="240"/>
      <c r="J297" s="11" t="str">
        <f>IF(AND($F297&lt;&gt;"OUI",I297&lt;&gt;""),IF(ISNA(VLOOKUP(TEXT($I297,0),LICENCIES!$A:$I,3,FALSE)),VLOOKUP(VALUE($I297),LICENCIES!$A:$I,3,FALSE),VLOOKUP(TEXT($I297,0),LICENCIES!$A:$I,3,FALSE))," ")</f>
        <v xml:space="preserve"> </v>
      </c>
      <c r="K297" s="11" t="str">
        <f>IF(AND($F297&lt;&gt;"OUI",I297&lt;&gt;""),IF(ISNA(VLOOKUP(TEXT($I297,0),LICENCIES!$A:$I,4,FALSE)),VLOOKUP(VALUE($I297),LICENCIES!$A:$I,4,FALSE),VLOOKUP(TEXT($I297,0),LICENCIES!$A:$I,4,FALSE))," ")</f>
        <v xml:space="preserve"> </v>
      </c>
      <c r="L297" s="11" t="str">
        <f>IF(AND($F297&lt;&gt;"OUI",I297&lt;&gt;""),IF(ISNA(VLOOKUP(TEXT($I297,0),LICENCIES!$A:$I,5,FALSE)),VLOOKUP(VALUE($I297),LICENCIES!$A:$I,5,FALSE),VLOOKUP(TEXT($I297,0),LICENCIES!$A:$I,5,FALSE))," ")</f>
        <v xml:space="preserve"> </v>
      </c>
      <c r="M297" s="11" t="str">
        <f>IF(AND($F297&lt;&gt;"OUI",I297&lt;&gt;""),IF(ISNA(VLOOKUP(TEXT($I297,0),LICENCIES!$A:$I,6,FALSE)),VLOOKUP(VALUE($I297),LICENCIES!$A:$I,6,FALSE),VLOOKUP(TEXT($I297,0),LICENCIES!$A:$I,6,FALSE))," ")</f>
        <v xml:space="preserve"> </v>
      </c>
      <c r="N297" s="11" t="str">
        <f>IF(AND($F297&lt;&gt;"OUI",I297&lt;&gt;""),IF(ISNA(VLOOKUP(TEXT($I297,0),LICENCIES!$A:$I,7,FALSE)),VLOOKUP(VALUE($I297),LICENCIES!$A:$I,7,FALSE),VLOOKUP(TEXT($I297,0),LICENCIES!$A:$I,7,FALSE))," ")</f>
        <v xml:space="preserve"> </v>
      </c>
      <c r="O297" s="11" t="str">
        <f>IF(AND($F297&lt;&gt;"OUI",I297&lt;&gt;""),IF(ISNA(VLOOKUP(TEXT($I297,0),LICENCIES!$A:$I,8,FALSE)),VLOOKUP(VALUE($I297),LICENCIES!$A:$I,8,FALSE),VLOOKUP(TEXT($I297,0),LICENCIES!$A:$I,8,FALSE))," ")</f>
        <v xml:space="preserve"> </v>
      </c>
      <c r="P297" s="11" t="str">
        <f>IF(AND($F297&lt;&gt;"OUI",I297&lt;&gt;""),IF(ISNA(VLOOKUP(TEXT($I297,0),LICENCIES!$A:$I,9,FALSE)),VLOOKUP(VALUE($I297),LICENCIES!$A:$I,9,FALSE),VLOOKUP(TEXT($I297,0),LICENCIES!$A:$I,9,FALSE))," ")</f>
        <v xml:space="preserve"> </v>
      </c>
      <c r="Q297" s="6">
        <f t="shared" si="23"/>
        <v>0</v>
      </c>
    </row>
    <row r="298" spans="1:17" ht="19.350000000000001" hidden="1" customHeight="1" x14ac:dyDescent="0.2">
      <c r="A298" s="171"/>
      <c r="B298" s="171">
        <f t="shared" si="21"/>
        <v>0</v>
      </c>
      <c r="C298" s="171">
        <f>COUNTIF($A$7:A298,A298)</f>
        <v>0</v>
      </c>
      <c r="D298" s="171">
        <f t="shared" si="24"/>
        <v>0</v>
      </c>
      <c r="E298" s="171"/>
      <c r="F298" s="171"/>
      <c r="G298" s="105" t="str">
        <f t="shared" si="22"/>
        <v/>
      </c>
      <c r="H298" s="11" t="e">
        <f>IF(F298&lt;&gt;"OUI",IF(ISNA(VLOOKUP(TEXT($I298,0),LICENCIES!$A:$I,2,FALSE)),VLOOKUP(VALUE($I298),LICENCIES!$A:$I,2,FALSE),VLOOKUP(TEXT($I298,0),LICENCIES!$A:$I,2,FALSE))," ")</f>
        <v>#N/A</v>
      </c>
      <c r="I298" s="240"/>
      <c r="J298" s="11" t="str">
        <f>IF(AND($F298&lt;&gt;"OUI",I298&lt;&gt;""),IF(ISNA(VLOOKUP(TEXT($I298,0),LICENCIES!$A:$I,3,FALSE)),VLOOKUP(VALUE($I298),LICENCIES!$A:$I,3,FALSE),VLOOKUP(TEXT($I298,0),LICENCIES!$A:$I,3,FALSE))," ")</f>
        <v xml:space="preserve"> </v>
      </c>
      <c r="K298" s="11" t="str">
        <f>IF(AND($F298&lt;&gt;"OUI",I298&lt;&gt;""),IF(ISNA(VLOOKUP(TEXT($I298,0),LICENCIES!$A:$I,4,FALSE)),VLOOKUP(VALUE($I298),LICENCIES!$A:$I,4,FALSE),VLOOKUP(TEXT($I298,0),LICENCIES!$A:$I,4,FALSE))," ")</f>
        <v xml:space="preserve"> </v>
      </c>
      <c r="L298" s="11" t="str">
        <f>IF(AND($F298&lt;&gt;"OUI",I298&lt;&gt;""),IF(ISNA(VLOOKUP(TEXT($I298,0),LICENCIES!$A:$I,5,FALSE)),VLOOKUP(VALUE($I298),LICENCIES!$A:$I,5,FALSE),VLOOKUP(TEXT($I298,0),LICENCIES!$A:$I,5,FALSE))," ")</f>
        <v xml:space="preserve"> </v>
      </c>
      <c r="M298" s="11" t="str">
        <f>IF(AND($F298&lt;&gt;"OUI",I298&lt;&gt;""),IF(ISNA(VLOOKUP(TEXT($I298,0),LICENCIES!$A:$I,6,FALSE)),VLOOKUP(VALUE($I298),LICENCIES!$A:$I,6,FALSE),VLOOKUP(TEXT($I298,0),LICENCIES!$A:$I,6,FALSE))," ")</f>
        <v xml:space="preserve"> </v>
      </c>
      <c r="N298" s="11" t="str">
        <f>IF(AND($F298&lt;&gt;"OUI",I298&lt;&gt;""),IF(ISNA(VLOOKUP(TEXT($I298,0),LICENCIES!$A:$I,7,FALSE)),VLOOKUP(VALUE($I298),LICENCIES!$A:$I,7,FALSE),VLOOKUP(TEXT($I298,0),LICENCIES!$A:$I,7,FALSE))," ")</f>
        <v xml:space="preserve"> </v>
      </c>
      <c r="O298" s="11" t="str">
        <f>IF(AND($F298&lt;&gt;"OUI",I298&lt;&gt;""),IF(ISNA(VLOOKUP(TEXT($I298,0),LICENCIES!$A:$I,8,FALSE)),VLOOKUP(VALUE($I298),LICENCIES!$A:$I,8,FALSE),VLOOKUP(TEXT($I298,0),LICENCIES!$A:$I,8,FALSE))," ")</f>
        <v xml:space="preserve"> </v>
      </c>
      <c r="P298" s="11" t="str">
        <f>IF(AND($F298&lt;&gt;"OUI",I298&lt;&gt;""),IF(ISNA(VLOOKUP(TEXT($I298,0),LICENCIES!$A:$I,9,FALSE)),VLOOKUP(VALUE($I298),LICENCIES!$A:$I,9,FALSE),VLOOKUP(TEXT($I298,0),LICENCIES!$A:$I,9,FALSE))," ")</f>
        <v xml:space="preserve"> </v>
      </c>
      <c r="Q298" s="6">
        <f t="shared" si="23"/>
        <v>0</v>
      </c>
    </row>
    <row r="299" spans="1:17" ht="19.350000000000001" hidden="1" customHeight="1" x14ac:dyDescent="0.2">
      <c r="A299" s="171"/>
      <c r="B299" s="171">
        <f t="shared" si="21"/>
        <v>0</v>
      </c>
      <c r="C299" s="171">
        <f>COUNTIF($A$7:A299,A299)</f>
        <v>0</v>
      </c>
      <c r="D299" s="171">
        <f t="shared" si="24"/>
        <v>0</v>
      </c>
      <c r="E299" s="171"/>
      <c r="F299" s="171"/>
      <c r="G299" s="105" t="str">
        <f t="shared" si="22"/>
        <v/>
      </c>
      <c r="H299" s="11" t="e">
        <f>IF(F299&lt;&gt;"OUI",IF(ISNA(VLOOKUP(TEXT($I299,0),LICENCIES!$A:$I,2,FALSE)),VLOOKUP(VALUE($I299),LICENCIES!$A:$I,2,FALSE),VLOOKUP(TEXT($I299,0),LICENCIES!$A:$I,2,FALSE))," ")</f>
        <v>#N/A</v>
      </c>
      <c r="I299" s="240"/>
      <c r="J299" s="11" t="str">
        <f>IF(AND($F299&lt;&gt;"OUI",I299&lt;&gt;""),IF(ISNA(VLOOKUP(TEXT($I299,0),LICENCIES!$A:$I,3,FALSE)),VLOOKUP(VALUE($I299),LICENCIES!$A:$I,3,FALSE),VLOOKUP(TEXT($I299,0),LICENCIES!$A:$I,3,FALSE))," ")</f>
        <v xml:space="preserve"> </v>
      </c>
      <c r="K299" s="11" t="str">
        <f>IF(AND($F299&lt;&gt;"OUI",I299&lt;&gt;""),IF(ISNA(VLOOKUP(TEXT($I299,0),LICENCIES!$A:$I,4,FALSE)),VLOOKUP(VALUE($I299),LICENCIES!$A:$I,4,FALSE),VLOOKUP(TEXT($I299,0),LICENCIES!$A:$I,4,FALSE))," ")</f>
        <v xml:space="preserve"> </v>
      </c>
      <c r="L299" s="11" t="str">
        <f>IF(AND($F299&lt;&gt;"OUI",I299&lt;&gt;""),IF(ISNA(VLOOKUP(TEXT($I299,0),LICENCIES!$A:$I,5,FALSE)),VLOOKUP(VALUE($I299),LICENCIES!$A:$I,5,FALSE),VLOOKUP(TEXT($I299,0),LICENCIES!$A:$I,5,FALSE))," ")</f>
        <v xml:space="preserve"> </v>
      </c>
      <c r="M299" s="11" t="str">
        <f>IF(AND($F299&lt;&gt;"OUI",I299&lt;&gt;""),IF(ISNA(VLOOKUP(TEXT($I299,0),LICENCIES!$A:$I,6,FALSE)),VLOOKUP(VALUE($I299),LICENCIES!$A:$I,6,FALSE),VLOOKUP(TEXT($I299,0),LICENCIES!$A:$I,6,FALSE))," ")</f>
        <v xml:space="preserve"> </v>
      </c>
      <c r="N299" s="11" t="str">
        <f>IF(AND($F299&lt;&gt;"OUI",I299&lt;&gt;""),IF(ISNA(VLOOKUP(TEXT($I299,0),LICENCIES!$A:$I,7,FALSE)),VLOOKUP(VALUE($I299),LICENCIES!$A:$I,7,FALSE),VLOOKUP(TEXT($I299,0),LICENCIES!$A:$I,7,FALSE))," ")</f>
        <v xml:space="preserve"> </v>
      </c>
      <c r="O299" s="11" t="str">
        <f>IF(AND($F299&lt;&gt;"OUI",I299&lt;&gt;""),IF(ISNA(VLOOKUP(TEXT($I299,0),LICENCIES!$A:$I,8,FALSE)),VLOOKUP(VALUE($I299),LICENCIES!$A:$I,8,FALSE),VLOOKUP(TEXT($I299,0),LICENCIES!$A:$I,8,FALSE))," ")</f>
        <v xml:space="preserve"> </v>
      </c>
      <c r="P299" s="11" t="str">
        <f>IF(AND($F299&lt;&gt;"OUI",I299&lt;&gt;""),IF(ISNA(VLOOKUP(TEXT($I299,0),LICENCIES!$A:$I,9,FALSE)),VLOOKUP(VALUE($I299),LICENCIES!$A:$I,9,FALSE),VLOOKUP(TEXT($I299,0),LICENCIES!$A:$I,9,FALSE))," ")</f>
        <v xml:space="preserve"> </v>
      </c>
      <c r="Q299" s="6">
        <f t="shared" si="23"/>
        <v>0</v>
      </c>
    </row>
    <row r="300" spans="1:17" ht="19.350000000000001" hidden="1" customHeight="1" x14ac:dyDescent="0.2">
      <c r="A300" s="171"/>
      <c r="B300" s="171">
        <f t="shared" si="21"/>
        <v>0</v>
      </c>
      <c r="C300" s="171">
        <f>COUNTIF($A$7:A300,A300)</f>
        <v>0</v>
      </c>
      <c r="D300" s="171">
        <f t="shared" si="24"/>
        <v>0</v>
      </c>
      <c r="E300" s="171"/>
      <c r="F300" s="171"/>
      <c r="G300" s="105" t="str">
        <f t="shared" si="22"/>
        <v/>
      </c>
      <c r="H300" s="11" t="e">
        <f>IF(F300&lt;&gt;"OUI",IF(ISNA(VLOOKUP(TEXT($I300,0),LICENCIES!$A:$I,2,FALSE)),VLOOKUP(VALUE($I300),LICENCIES!$A:$I,2,FALSE),VLOOKUP(TEXT($I300,0),LICENCIES!$A:$I,2,FALSE))," ")</f>
        <v>#N/A</v>
      </c>
      <c r="I300" s="240"/>
      <c r="J300" s="11" t="str">
        <f>IF(AND($F300&lt;&gt;"OUI",I300&lt;&gt;""),IF(ISNA(VLOOKUP(TEXT($I300,0),LICENCIES!$A:$I,3,FALSE)),VLOOKUP(VALUE($I300),LICENCIES!$A:$I,3,FALSE),VLOOKUP(TEXT($I300,0),LICENCIES!$A:$I,3,FALSE))," ")</f>
        <v xml:space="preserve"> </v>
      </c>
      <c r="K300" s="11" t="str">
        <f>IF(AND($F300&lt;&gt;"OUI",I300&lt;&gt;""),IF(ISNA(VLOOKUP(TEXT($I300,0),LICENCIES!$A:$I,4,FALSE)),VLOOKUP(VALUE($I300),LICENCIES!$A:$I,4,FALSE),VLOOKUP(TEXT($I300,0),LICENCIES!$A:$I,4,FALSE))," ")</f>
        <v xml:space="preserve"> </v>
      </c>
      <c r="L300" s="11" t="str">
        <f>IF(AND($F300&lt;&gt;"OUI",I300&lt;&gt;""),IF(ISNA(VLOOKUP(TEXT($I300,0),LICENCIES!$A:$I,5,FALSE)),VLOOKUP(VALUE($I300),LICENCIES!$A:$I,5,FALSE),VLOOKUP(TEXT($I300,0),LICENCIES!$A:$I,5,FALSE))," ")</f>
        <v xml:space="preserve"> </v>
      </c>
      <c r="M300" s="11" t="str">
        <f>IF(AND($F300&lt;&gt;"OUI",I300&lt;&gt;""),IF(ISNA(VLOOKUP(TEXT($I300,0),LICENCIES!$A:$I,6,FALSE)),VLOOKUP(VALUE($I300),LICENCIES!$A:$I,6,FALSE),VLOOKUP(TEXT($I300,0),LICENCIES!$A:$I,6,FALSE))," ")</f>
        <v xml:space="preserve"> </v>
      </c>
      <c r="N300" s="11" t="str">
        <f>IF(AND($F300&lt;&gt;"OUI",I300&lt;&gt;""),IF(ISNA(VLOOKUP(TEXT($I300,0),LICENCIES!$A:$I,7,FALSE)),VLOOKUP(VALUE($I300),LICENCIES!$A:$I,7,FALSE),VLOOKUP(TEXT($I300,0),LICENCIES!$A:$I,7,FALSE))," ")</f>
        <v xml:space="preserve"> </v>
      </c>
      <c r="O300" s="11" t="str">
        <f>IF(AND($F300&lt;&gt;"OUI",I300&lt;&gt;""),IF(ISNA(VLOOKUP(TEXT($I300,0),LICENCIES!$A:$I,8,FALSE)),VLOOKUP(VALUE($I300),LICENCIES!$A:$I,8,FALSE),VLOOKUP(TEXT($I300,0),LICENCIES!$A:$I,8,FALSE))," ")</f>
        <v xml:space="preserve"> </v>
      </c>
      <c r="P300" s="11" t="str">
        <f>IF(AND($F300&lt;&gt;"OUI",I300&lt;&gt;""),IF(ISNA(VLOOKUP(TEXT($I300,0),LICENCIES!$A:$I,9,FALSE)),VLOOKUP(VALUE($I300),LICENCIES!$A:$I,9,FALSE),VLOOKUP(TEXT($I300,0),LICENCIES!$A:$I,9,FALSE))," ")</f>
        <v xml:space="preserve"> </v>
      </c>
      <c r="Q300" s="6">
        <f t="shared" si="23"/>
        <v>0</v>
      </c>
    </row>
    <row r="301" spans="1:17" ht="19.350000000000001" hidden="1" customHeight="1" x14ac:dyDescent="0.2">
      <c r="A301" s="171"/>
      <c r="B301" s="171">
        <f t="shared" si="21"/>
        <v>0</v>
      </c>
      <c r="C301" s="171">
        <f>COUNTIF($A$7:A301,A301)</f>
        <v>0</v>
      </c>
      <c r="D301" s="171">
        <f t="shared" si="24"/>
        <v>0</v>
      </c>
      <c r="E301" s="171"/>
      <c r="F301" s="171"/>
      <c r="G301" s="105" t="str">
        <f t="shared" si="22"/>
        <v/>
      </c>
      <c r="H301" s="11" t="e">
        <f>IF(F301&lt;&gt;"OUI",IF(ISNA(VLOOKUP(TEXT($I301,0),LICENCIES!$A:$I,2,FALSE)),VLOOKUP(VALUE($I301),LICENCIES!$A:$I,2,FALSE),VLOOKUP(TEXT($I301,0),LICENCIES!$A:$I,2,FALSE))," ")</f>
        <v>#N/A</v>
      </c>
      <c r="I301" s="240"/>
      <c r="J301" s="11" t="str">
        <f>IF(AND($F301&lt;&gt;"OUI",I301&lt;&gt;""),IF(ISNA(VLOOKUP(TEXT($I301,0),LICENCIES!$A:$I,3,FALSE)),VLOOKUP(VALUE($I301),LICENCIES!$A:$I,3,FALSE),VLOOKUP(TEXT($I301,0),LICENCIES!$A:$I,3,FALSE))," ")</f>
        <v xml:space="preserve"> </v>
      </c>
      <c r="K301" s="11" t="str">
        <f>IF(AND($F301&lt;&gt;"OUI",I301&lt;&gt;""),IF(ISNA(VLOOKUP(TEXT($I301,0),LICENCIES!$A:$I,4,FALSE)),VLOOKUP(VALUE($I301),LICENCIES!$A:$I,4,FALSE),VLOOKUP(TEXT($I301,0),LICENCIES!$A:$I,4,FALSE))," ")</f>
        <v xml:space="preserve"> </v>
      </c>
      <c r="L301" s="11" t="str">
        <f>IF(AND($F301&lt;&gt;"OUI",I301&lt;&gt;""),IF(ISNA(VLOOKUP(TEXT($I301,0),LICENCIES!$A:$I,5,FALSE)),VLOOKUP(VALUE($I301),LICENCIES!$A:$I,5,FALSE),VLOOKUP(TEXT($I301,0),LICENCIES!$A:$I,5,FALSE))," ")</f>
        <v xml:space="preserve"> </v>
      </c>
      <c r="M301" s="11" t="str">
        <f>IF(AND($F301&lt;&gt;"OUI",I301&lt;&gt;""),IF(ISNA(VLOOKUP(TEXT($I301,0),LICENCIES!$A:$I,6,FALSE)),VLOOKUP(VALUE($I301),LICENCIES!$A:$I,6,FALSE),VLOOKUP(TEXT($I301,0),LICENCIES!$A:$I,6,FALSE))," ")</f>
        <v xml:space="preserve"> </v>
      </c>
      <c r="N301" s="11" t="str">
        <f>IF(AND($F301&lt;&gt;"OUI",I301&lt;&gt;""),IF(ISNA(VLOOKUP(TEXT($I301,0),LICENCIES!$A:$I,7,FALSE)),VLOOKUP(VALUE($I301),LICENCIES!$A:$I,7,FALSE),VLOOKUP(TEXT($I301,0),LICENCIES!$A:$I,7,FALSE))," ")</f>
        <v xml:space="preserve"> </v>
      </c>
      <c r="O301" s="11" t="str">
        <f>IF(AND($F301&lt;&gt;"OUI",I301&lt;&gt;""),IF(ISNA(VLOOKUP(TEXT($I301,0),LICENCIES!$A:$I,8,FALSE)),VLOOKUP(VALUE($I301),LICENCIES!$A:$I,8,FALSE),VLOOKUP(TEXT($I301,0),LICENCIES!$A:$I,8,FALSE))," ")</f>
        <v xml:space="preserve"> </v>
      </c>
      <c r="P301" s="11" t="str">
        <f>IF(AND($F301&lt;&gt;"OUI",I301&lt;&gt;""),IF(ISNA(VLOOKUP(TEXT($I301,0),LICENCIES!$A:$I,9,FALSE)),VLOOKUP(VALUE($I301),LICENCIES!$A:$I,9,FALSE),VLOOKUP(TEXT($I301,0),LICENCIES!$A:$I,9,FALSE))," ")</f>
        <v xml:space="preserve"> </v>
      </c>
      <c r="Q301" s="6">
        <f t="shared" si="23"/>
        <v>0</v>
      </c>
    </row>
    <row r="302" spans="1:17" ht="19.350000000000001" hidden="1" customHeight="1" x14ac:dyDescent="0.2">
      <c r="A302" s="171"/>
      <c r="B302" s="171">
        <f t="shared" si="21"/>
        <v>0</v>
      </c>
      <c r="C302" s="171">
        <f>COUNTIF($A$7:A302,A302)</f>
        <v>0</v>
      </c>
      <c r="D302" s="171">
        <f t="shared" si="24"/>
        <v>0</v>
      </c>
      <c r="E302" s="171"/>
      <c r="F302" s="171"/>
      <c r="G302" s="105" t="str">
        <f t="shared" si="22"/>
        <v/>
      </c>
      <c r="H302" s="11" t="e">
        <f>IF(F302&lt;&gt;"OUI",IF(ISNA(VLOOKUP(TEXT($I302,0),LICENCIES!$A:$I,2,FALSE)),VLOOKUP(VALUE($I302),LICENCIES!$A:$I,2,FALSE),VLOOKUP(TEXT($I302,0),LICENCIES!$A:$I,2,FALSE))," ")</f>
        <v>#N/A</v>
      </c>
      <c r="I302" s="240"/>
      <c r="J302" s="11" t="str">
        <f>IF(AND($F302&lt;&gt;"OUI",I302&lt;&gt;""),IF(ISNA(VLOOKUP(TEXT($I302,0),LICENCIES!$A:$I,3,FALSE)),VLOOKUP(VALUE($I302),LICENCIES!$A:$I,3,FALSE),VLOOKUP(TEXT($I302,0),LICENCIES!$A:$I,3,FALSE))," ")</f>
        <v xml:space="preserve"> </v>
      </c>
      <c r="K302" s="11" t="str">
        <f>IF(AND($F302&lt;&gt;"OUI",I302&lt;&gt;""),IF(ISNA(VLOOKUP(TEXT($I302,0),LICENCIES!$A:$I,4,FALSE)),VLOOKUP(VALUE($I302),LICENCIES!$A:$I,4,FALSE),VLOOKUP(TEXT($I302,0),LICENCIES!$A:$I,4,FALSE))," ")</f>
        <v xml:space="preserve"> </v>
      </c>
      <c r="L302" s="11" t="str">
        <f>IF(AND($F302&lt;&gt;"OUI",I302&lt;&gt;""),IF(ISNA(VLOOKUP(TEXT($I302,0),LICENCIES!$A:$I,5,FALSE)),VLOOKUP(VALUE($I302),LICENCIES!$A:$I,5,FALSE),VLOOKUP(TEXT($I302,0),LICENCIES!$A:$I,5,FALSE))," ")</f>
        <v xml:space="preserve"> </v>
      </c>
      <c r="M302" s="11" t="str">
        <f>IF(AND($F302&lt;&gt;"OUI",I302&lt;&gt;""),IF(ISNA(VLOOKUP(TEXT($I302,0),LICENCIES!$A:$I,6,FALSE)),VLOOKUP(VALUE($I302),LICENCIES!$A:$I,6,FALSE),VLOOKUP(TEXT($I302,0),LICENCIES!$A:$I,6,FALSE))," ")</f>
        <v xml:space="preserve"> </v>
      </c>
      <c r="N302" s="11" t="str">
        <f>IF(AND($F302&lt;&gt;"OUI",I302&lt;&gt;""),IF(ISNA(VLOOKUP(TEXT($I302,0),LICENCIES!$A:$I,7,FALSE)),VLOOKUP(VALUE($I302),LICENCIES!$A:$I,7,FALSE),VLOOKUP(TEXT($I302,0),LICENCIES!$A:$I,7,FALSE))," ")</f>
        <v xml:space="preserve"> </v>
      </c>
      <c r="O302" s="11" t="str">
        <f>IF(AND($F302&lt;&gt;"OUI",I302&lt;&gt;""),IF(ISNA(VLOOKUP(TEXT($I302,0),LICENCIES!$A:$I,8,FALSE)),VLOOKUP(VALUE($I302),LICENCIES!$A:$I,8,FALSE),VLOOKUP(TEXT($I302,0),LICENCIES!$A:$I,8,FALSE))," ")</f>
        <v xml:space="preserve"> </v>
      </c>
      <c r="P302" s="11" t="str">
        <f>IF(AND($F302&lt;&gt;"OUI",I302&lt;&gt;""),IF(ISNA(VLOOKUP(TEXT($I302,0),LICENCIES!$A:$I,9,FALSE)),VLOOKUP(VALUE($I302),LICENCIES!$A:$I,9,FALSE),VLOOKUP(TEXT($I302,0),LICENCIES!$A:$I,9,FALSE))," ")</f>
        <v xml:space="preserve"> </v>
      </c>
      <c r="Q302" s="6">
        <f t="shared" si="23"/>
        <v>0</v>
      </c>
    </row>
    <row r="303" spans="1:17" ht="19.350000000000001" hidden="1" customHeight="1" x14ac:dyDescent="0.2">
      <c r="A303" s="171"/>
      <c r="B303" s="171">
        <f t="shared" si="21"/>
        <v>0</v>
      </c>
      <c r="C303" s="171">
        <f>COUNTIF($A$7:A303,A303)</f>
        <v>0</v>
      </c>
      <c r="D303" s="171">
        <f t="shared" si="24"/>
        <v>0</v>
      </c>
      <c r="E303" s="171"/>
      <c r="F303" s="171"/>
      <c r="G303" s="105" t="str">
        <f t="shared" si="22"/>
        <v/>
      </c>
      <c r="H303" s="11" t="e">
        <f>IF(F303&lt;&gt;"OUI",IF(ISNA(VLOOKUP(TEXT($I303,0),LICENCIES!$A:$I,2,FALSE)),VLOOKUP(VALUE($I303),LICENCIES!$A:$I,2,FALSE),VLOOKUP(TEXT($I303,0),LICENCIES!$A:$I,2,FALSE))," ")</f>
        <v>#N/A</v>
      </c>
      <c r="I303" s="240"/>
      <c r="J303" s="11" t="str">
        <f>IF(AND($F303&lt;&gt;"OUI",I303&lt;&gt;""),IF(ISNA(VLOOKUP(TEXT($I303,0),LICENCIES!$A:$I,3,FALSE)),VLOOKUP(VALUE($I303),LICENCIES!$A:$I,3,FALSE),VLOOKUP(TEXT($I303,0),LICENCIES!$A:$I,3,FALSE))," ")</f>
        <v xml:space="preserve"> </v>
      </c>
      <c r="K303" s="11" t="str">
        <f>IF(AND($F303&lt;&gt;"OUI",I303&lt;&gt;""),IF(ISNA(VLOOKUP(TEXT($I303,0),LICENCIES!$A:$I,4,FALSE)),VLOOKUP(VALUE($I303),LICENCIES!$A:$I,4,FALSE),VLOOKUP(TEXT($I303,0),LICENCIES!$A:$I,4,FALSE))," ")</f>
        <v xml:space="preserve"> </v>
      </c>
      <c r="L303" s="11" t="str">
        <f>IF(AND($F303&lt;&gt;"OUI",I303&lt;&gt;""),IF(ISNA(VLOOKUP(TEXT($I303,0),LICENCIES!$A:$I,5,FALSE)),VLOOKUP(VALUE($I303),LICENCIES!$A:$I,5,FALSE),VLOOKUP(TEXT($I303,0),LICENCIES!$A:$I,5,FALSE))," ")</f>
        <v xml:space="preserve"> </v>
      </c>
      <c r="M303" s="11" t="str">
        <f>IF(AND($F303&lt;&gt;"OUI",I303&lt;&gt;""),IF(ISNA(VLOOKUP(TEXT($I303,0),LICENCIES!$A:$I,6,FALSE)),VLOOKUP(VALUE($I303),LICENCIES!$A:$I,6,FALSE),VLOOKUP(TEXT($I303,0),LICENCIES!$A:$I,6,FALSE))," ")</f>
        <v xml:space="preserve"> </v>
      </c>
      <c r="N303" s="11" t="str">
        <f>IF(AND($F303&lt;&gt;"OUI",I303&lt;&gt;""),IF(ISNA(VLOOKUP(TEXT($I303,0),LICENCIES!$A:$I,7,FALSE)),VLOOKUP(VALUE($I303),LICENCIES!$A:$I,7,FALSE),VLOOKUP(TEXT($I303,0),LICENCIES!$A:$I,7,FALSE))," ")</f>
        <v xml:space="preserve"> </v>
      </c>
      <c r="O303" s="11" t="str">
        <f>IF(AND($F303&lt;&gt;"OUI",I303&lt;&gt;""),IF(ISNA(VLOOKUP(TEXT($I303,0),LICENCIES!$A:$I,8,FALSE)),VLOOKUP(VALUE($I303),LICENCIES!$A:$I,8,FALSE),VLOOKUP(TEXT($I303,0),LICENCIES!$A:$I,8,FALSE))," ")</f>
        <v xml:space="preserve"> </v>
      </c>
      <c r="P303" s="11" t="str">
        <f>IF(AND($F303&lt;&gt;"OUI",I303&lt;&gt;""),IF(ISNA(VLOOKUP(TEXT($I303,0),LICENCIES!$A:$I,9,FALSE)),VLOOKUP(VALUE($I303),LICENCIES!$A:$I,9,FALSE),VLOOKUP(TEXT($I303,0),LICENCIES!$A:$I,9,FALSE))," ")</f>
        <v xml:space="preserve"> </v>
      </c>
      <c r="Q303" s="6">
        <f t="shared" si="23"/>
        <v>0</v>
      </c>
    </row>
    <row r="304" spans="1:17" ht="19.350000000000001" hidden="1" customHeight="1" x14ac:dyDescent="0.2">
      <c r="A304" s="171"/>
      <c r="B304" s="171">
        <f t="shared" si="21"/>
        <v>0</v>
      </c>
      <c r="C304" s="171">
        <f>COUNTIF($A$7:A304,A304)</f>
        <v>0</v>
      </c>
      <c r="D304" s="171">
        <f t="shared" si="24"/>
        <v>0</v>
      </c>
      <c r="E304" s="171"/>
      <c r="F304" s="171"/>
      <c r="G304" s="105" t="str">
        <f t="shared" si="22"/>
        <v/>
      </c>
      <c r="H304" s="11" t="e">
        <f>IF(F304&lt;&gt;"OUI",IF(ISNA(VLOOKUP(TEXT($I304,0),LICENCIES!$A:$I,2,FALSE)),VLOOKUP(VALUE($I304),LICENCIES!$A:$I,2,FALSE),VLOOKUP(TEXT($I304,0),LICENCIES!$A:$I,2,FALSE))," ")</f>
        <v>#N/A</v>
      </c>
      <c r="I304" s="240"/>
      <c r="J304" s="11" t="str">
        <f>IF(AND($F304&lt;&gt;"OUI",I304&lt;&gt;""),IF(ISNA(VLOOKUP(TEXT($I304,0),LICENCIES!$A:$I,3,FALSE)),VLOOKUP(VALUE($I304),LICENCIES!$A:$I,3,FALSE),VLOOKUP(TEXT($I304,0),LICENCIES!$A:$I,3,FALSE))," ")</f>
        <v xml:space="preserve"> </v>
      </c>
      <c r="K304" s="11" t="str">
        <f>IF(AND($F304&lt;&gt;"OUI",I304&lt;&gt;""),IF(ISNA(VLOOKUP(TEXT($I304,0),LICENCIES!$A:$I,4,FALSE)),VLOOKUP(VALUE($I304),LICENCIES!$A:$I,4,FALSE),VLOOKUP(TEXT($I304,0),LICENCIES!$A:$I,4,FALSE))," ")</f>
        <v xml:space="preserve"> </v>
      </c>
      <c r="L304" s="11" t="str">
        <f>IF(AND($F304&lt;&gt;"OUI",I304&lt;&gt;""),IF(ISNA(VLOOKUP(TEXT($I304,0),LICENCIES!$A:$I,5,FALSE)),VLOOKUP(VALUE($I304),LICENCIES!$A:$I,5,FALSE),VLOOKUP(TEXT($I304,0),LICENCIES!$A:$I,5,FALSE))," ")</f>
        <v xml:space="preserve"> </v>
      </c>
      <c r="M304" s="11" t="str">
        <f>IF(AND($F304&lt;&gt;"OUI",I304&lt;&gt;""),IF(ISNA(VLOOKUP(TEXT($I304,0),LICENCIES!$A:$I,6,FALSE)),VLOOKUP(VALUE($I304),LICENCIES!$A:$I,6,FALSE),VLOOKUP(TEXT($I304,0),LICENCIES!$A:$I,6,FALSE))," ")</f>
        <v xml:space="preserve"> </v>
      </c>
      <c r="N304" s="11" t="str">
        <f>IF(AND($F304&lt;&gt;"OUI",I304&lt;&gt;""),IF(ISNA(VLOOKUP(TEXT($I304,0),LICENCIES!$A:$I,7,FALSE)),VLOOKUP(VALUE($I304),LICENCIES!$A:$I,7,FALSE),VLOOKUP(TEXT($I304,0),LICENCIES!$A:$I,7,FALSE))," ")</f>
        <v xml:space="preserve"> </v>
      </c>
      <c r="O304" s="11" t="str">
        <f>IF(AND($F304&lt;&gt;"OUI",I304&lt;&gt;""),IF(ISNA(VLOOKUP(TEXT($I304,0),LICENCIES!$A:$I,8,FALSE)),VLOOKUP(VALUE($I304),LICENCIES!$A:$I,8,FALSE),VLOOKUP(TEXT($I304,0),LICENCIES!$A:$I,8,FALSE))," ")</f>
        <v xml:space="preserve"> </v>
      </c>
      <c r="P304" s="11" t="str">
        <f>IF(AND($F304&lt;&gt;"OUI",I304&lt;&gt;""),IF(ISNA(VLOOKUP(TEXT($I304,0),LICENCIES!$A:$I,9,FALSE)),VLOOKUP(VALUE($I304),LICENCIES!$A:$I,9,FALSE),VLOOKUP(TEXT($I304,0),LICENCIES!$A:$I,9,FALSE))," ")</f>
        <v xml:space="preserve"> </v>
      </c>
      <c r="Q304" s="6">
        <f t="shared" si="23"/>
        <v>0</v>
      </c>
    </row>
    <row r="305" spans="1:17" ht="19.350000000000001" hidden="1" customHeight="1" x14ac:dyDescent="0.2">
      <c r="A305" s="171"/>
      <c r="B305" s="171">
        <f t="shared" si="21"/>
        <v>0</v>
      </c>
      <c r="C305" s="171">
        <f>COUNTIF($A$7:A305,A305)</f>
        <v>0</v>
      </c>
      <c r="D305" s="171">
        <f t="shared" si="24"/>
        <v>0</v>
      </c>
      <c r="E305" s="171"/>
      <c r="F305" s="171"/>
      <c r="G305" s="105" t="str">
        <f t="shared" si="22"/>
        <v/>
      </c>
      <c r="H305" s="11" t="e">
        <f>IF(F305&lt;&gt;"OUI",IF(ISNA(VLOOKUP(TEXT($I305,0),LICENCIES!$A:$I,2,FALSE)),VLOOKUP(VALUE($I305),LICENCIES!$A:$I,2,FALSE),VLOOKUP(TEXT($I305,0),LICENCIES!$A:$I,2,FALSE))," ")</f>
        <v>#N/A</v>
      </c>
      <c r="I305" s="240"/>
      <c r="J305" s="11" t="str">
        <f>IF(AND($F305&lt;&gt;"OUI",I305&lt;&gt;""),IF(ISNA(VLOOKUP(TEXT($I305,0),LICENCIES!$A:$I,3,FALSE)),VLOOKUP(VALUE($I305),LICENCIES!$A:$I,3,FALSE),VLOOKUP(TEXT($I305,0),LICENCIES!$A:$I,3,FALSE))," ")</f>
        <v xml:space="preserve"> </v>
      </c>
      <c r="K305" s="11" t="str">
        <f>IF(AND($F305&lt;&gt;"OUI",I305&lt;&gt;""),IF(ISNA(VLOOKUP(TEXT($I305,0),LICENCIES!$A:$I,4,FALSE)),VLOOKUP(VALUE($I305),LICENCIES!$A:$I,4,FALSE),VLOOKUP(TEXT($I305,0),LICENCIES!$A:$I,4,FALSE))," ")</f>
        <v xml:space="preserve"> </v>
      </c>
      <c r="L305" s="11" t="str">
        <f>IF(AND($F305&lt;&gt;"OUI",I305&lt;&gt;""),IF(ISNA(VLOOKUP(TEXT($I305,0),LICENCIES!$A:$I,5,FALSE)),VLOOKUP(VALUE($I305),LICENCIES!$A:$I,5,FALSE),VLOOKUP(TEXT($I305,0),LICENCIES!$A:$I,5,FALSE))," ")</f>
        <v xml:space="preserve"> </v>
      </c>
      <c r="M305" s="11" t="str">
        <f>IF(AND($F305&lt;&gt;"OUI",I305&lt;&gt;""),IF(ISNA(VLOOKUP(TEXT($I305,0),LICENCIES!$A:$I,6,FALSE)),VLOOKUP(VALUE($I305),LICENCIES!$A:$I,6,FALSE),VLOOKUP(TEXT($I305,0),LICENCIES!$A:$I,6,FALSE))," ")</f>
        <v xml:space="preserve"> </v>
      </c>
      <c r="N305" s="11" t="str">
        <f>IF(AND($F305&lt;&gt;"OUI",I305&lt;&gt;""),IF(ISNA(VLOOKUP(TEXT($I305,0),LICENCIES!$A:$I,7,FALSE)),VLOOKUP(VALUE($I305),LICENCIES!$A:$I,7,FALSE),VLOOKUP(TEXT($I305,0),LICENCIES!$A:$I,7,FALSE))," ")</f>
        <v xml:space="preserve"> </v>
      </c>
      <c r="O305" s="11" t="str">
        <f>IF(AND($F305&lt;&gt;"OUI",I305&lt;&gt;""),IF(ISNA(VLOOKUP(TEXT($I305,0),LICENCIES!$A:$I,8,FALSE)),VLOOKUP(VALUE($I305),LICENCIES!$A:$I,8,FALSE),VLOOKUP(TEXT($I305,0),LICENCIES!$A:$I,8,FALSE))," ")</f>
        <v xml:space="preserve"> </v>
      </c>
      <c r="P305" s="11" t="str">
        <f>IF(AND($F305&lt;&gt;"OUI",I305&lt;&gt;""),IF(ISNA(VLOOKUP(TEXT($I305,0),LICENCIES!$A:$I,9,FALSE)),VLOOKUP(VALUE($I305),LICENCIES!$A:$I,9,FALSE),VLOOKUP(TEXT($I305,0),LICENCIES!$A:$I,9,FALSE))," ")</f>
        <v xml:space="preserve"> </v>
      </c>
      <c r="Q305" s="6">
        <f t="shared" si="23"/>
        <v>0</v>
      </c>
    </row>
    <row r="306" spans="1:17" ht="19.350000000000001" hidden="1" customHeight="1" x14ac:dyDescent="0.2">
      <c r="A306" s="171"/>
      <c r="B306" s="171">
        <f t="shared" si="21"/>
        <v>0</v>
      </c>
      <c r="C306" s="171">
        <f>COUNTIF($A$7:A306,A306)</f>
        <v>0</v>
      </c>
      <c r="D306" s="171">
        <f t="shared" si="24"/>
        <v>0</v>
      </c>
      <c r="E306" s="171"/>
      <c r="F306" s="171"/>
      <c r="G306" s="105" t="str">
        <f t="shared" si="22"/>
        <v/>
      </c>
      <c r="H306" s="11" t="e">
        <f>IF(F306&lt;&gt;"OUI",IF(ISNA(VLOOKUP(TEXT($I306,0),LICENCIES!$A:$I,2,FALSE)),VLOOKUP(VALUE($I306),LICENCIES!$A:$I,2,FALSE),VLOOKUP(TEXT($I306,0),LICENCIES!$A:$I,2,FALSE))," ")</f>
        <v>#N/A</v>
      </c>
      <c r="I306" s="240"/>
      <c r="J306" s="11" t="str">
        <f>IF(AND($F306&lt;&gt;"OUI",I306&lt;&gt;""),IF(ISNA(VLOOKUP(TEXT($I306,0),LICENCIES!$A:$I,3,FALSE)),VLOOKUP(VALUE($I306),LICENCIES!$A:$I,3,FALSE),VLOOKUP(TEXT($I306,0),LICENCIES!$A:$I,3,FALSE))," ")</f>
        <v xml:space="preserve"> </v>
      </c>
      <c r="K306" s="11" t="str">
        <f>IF(AND($F306&lt;&gt;"OUI",I306&lt;&gt;""),IF(ISNA(VLOOKUP(TEXT($I306,0),LICENCIES!$A:$I,4,FALSE)),VLOOKUP(VALUE($I306),LICENCIES!$A:$I,4,FALSE),VLOOKUP(TEXT($I306,0),LICENCIES!$A:$I,4,FALSE))," ")</f>
        <v xml:space="preserve"> </v>
      </c>
      <c r="L306" s="11" t="str">
        <f>IF(AND($F306&lt;&gt;"OUI",I306&lt;&gt;""),IF(ISNA(VLOOKUP(TEXT($I306,0),LICENCIES!$A:$I,5,FALSE)),VLOOKUP(VALUE($I306),LICENCIES!$A:$I,5,FALSE),VLOOKUP(TEXT($I306,0),LICENCIES!$A:$I,5,FALSE))," ")</f>
        <v xml:space="preserve"> </v>
      </c>
      <c r="M306" s="11" t="str">
        <f>IF(AND($F306&lt;&gt;"OUI",I306&lt;&gt;""),IF(ISNA(VLOOKUP(TEXT($I306,0),LICENCIES!$A:$I,6,FALSE)),VLOOKUP(VALUE($I306),LICENCIES!$A:$I,6,FALSE),VLOOKUP(TEXT($I306,0),LICENCIES!$A:$I,6,FALSE))," ")</f>
        <v xml:space="preserve"> </v>
      </c>
      <c r="N306" s="11" t="str">
        <f>IF(AND($F306&lt;&gt;"OUI",I306&lt;&gt;""),IF(ISNA(VLOOKUP(TEXT($I306,0),LICENCIES!$A:$I,7,FALSE)),VLOOKUP(VALUE($I306),LICENCIES!$A:$I,7,FALSE),VLOOKUP(TEXT($I306,0),LICENCIES!$A:$I,7,FALSE))," ")</f>
        <v xml:space="preserve"> </v>
      </c>
      <c r="O306" s="11" t="str">
        <f>IF(AND($F306&lt;&gt;"OUI",I306&lt;&gt;""),IF(ISNA(VLOOKUP(TEXT($I306,0),LICENCIES!$A:$I,8,FALSE)),VLOOKUP(VALUE($I306),LICENCIES!$A:$I,8,FALSE),VLOOKUP(TEXT($I306,0),LICENCIES!$A:$I,8,FALSE))," ")</f>
        <v xml:space="preserve"> </v>
      </c>
      <c r="P306" s="11" t="str">
        <f>IF(AND($F306&lt;&gt;"OUI",I306&lt;&gt;""),IF(ISNA(VLOOKUP(TEXT($I306,0),LICENCIES!$A:$I,9,FALSE)),VLOOKUP(VALUE($I306),LICENCIES!$A:$I,9,FALSE),VLOOKUP(TEXT($I306,0),LICENCIES!$A:$I,9,FALSE))," ")</f>
        <v xml:space="preserve"> </v>
      </c>
      <c r="Q306" s="6">
        <f t="shared" si="23"/>
        <v>0</v>
      </c>
    </row>
    <row r="307" spans="1:17" ht="19.350000000000001" hidden="1" customHeight="1" x14ac:dyDescent="0.2">
      <c r="A307" s="171"/>
      <c r="B307" s="171">
        <f t="shared" si="21"/>
        <v>0</v>
      </c>
      <c r="C307" s="171">
        <f>COUNTIF($A$7:A307,A307)</f>
        <v>0</v>
      </c>
      <c r="D307" s="171">
        <f t="shared" si="24"/>
        <v>0</v>
      </c>
      <c r="E307" s="171"/>
      <c r="F307" s="171"/>
      <c r="G307" s="105" t="str">
        <f t="shared" si="22"/>
        <v/>
      </c>
      <c r="H307" s="11" t="e">
        <f>IF(F307&lt;&gt;"OUI",IF(ISNA(VLOOKUP(TEXT($I307,0),LICENCIES!$A:$I,2,FALSE)),VLOOKUP(VALUE($I307),LICENCIES!$A:$I,2,FALSE),VLOOKUP(TEXT($I307,0),LICENCIES!$A:$I,2,FALSE))," ")</f>
        <v>#N/A</v>
      </c>
      <c r="I307" s="240"/>
      <c r="J307" s="11" t="str">
        <f>IF(AND($F307&lt;&gt;"OUI",I307&lt;&gt;""),IF(ISNA(VLOOKUP(TEXT($I307,0),LICENCIES!$A:$I,3,FALSE)),VLOOKUP(VALUE($I307),LICENCIES!$A:$I,3,FALSE),VLOOKUP(TEXT($I307,0),LICENCIES!$A:$I,3,FALSE))," ")</f>
        <v xml:space="preserve"> </v>
      </c>
      <c r="K307" s="11" t="str">
        <f>IF(AND($F307&lt;&gt;"OUI",I307&lt;&gt;""),IF(ISNA(VLOOKUP(TEXT($I307,0),LICENCIES!$A:$I,4,FALSE)),VLOOKUP(VALUE($I307),LICENCIES!$A:$I,4,FALSE),VLOOKUP(TEXT($I307,0),LICENCIES!$A:$I,4,FALSE))," ")</f>
        <v xml:space="preserve"> </v>
      </c>
      <c r="L307" s="11" t="str">
        <f>IF(AND($F307&lt;&gt;"OUI",I307&lt;&gt;""),IF(ISNA(VLOOKUP(TEXT($I307,0),LICENCIES!$A:$I,5,FALSE)),VLOOKUP(VALUE($I307),LICENCIES!$A:$I,5,FALSE),VLOOKUP(TEXT($I307,0),LICENCIES!$A:$I,5,FALSE))," ")</f>
        <v xml:space="preserve"> </v>
      </c>
      <c r="M307" s="11" t="str">
        <f>IF(AND($F307&lt;&gt;"OUI",I307&lt;&gt;""),IF(ISNA(VLOOKUP(TEXT($I307,0),LICENCIES!$A:$I,6,FALSE)),VLOOKUP(VALUE($I307),LICENCIES!$A:$I,6,FALSE),VLOOKUP(TEXT($I307,0),LICENCIES!$A:$I,6,FALSE))," ")</f>
        <v xml:space="preserve"> </v>
      </c>
      <c r="N307" s="11" t="str">
        <f>IF(AND($F307&lt;&gt;"OUI",I307&lt;&gt;""),IF(ISNA(VLOOKUP(TEXT($I307,0),LICENCIES!$A:$I,7,FALSE)),VLOOKUP(VALUE($I307),LICENCIES!$A:$I,7,FALSE),VLOOKUP(TEXT($I307,0),LICENCIES!$A:$I,7,FALSE))," ")</f>
        <v xml:space="preserve"> </v>
      </c>
      <c r="O307" s="11" t="str">
        <f>IF(AND($F307&lt;&gt;"OUI",I307&lt;&gt;""),IF(ISNA(VLOOKUP(TEXT($I307,0),LICENCIES!$A:$I,8,FALSE)),VLOOKUP(VALUE($I307),LICENCIES!$A:$I,8,FALSE),VLOOKUP(TEXT($I307,0),LICENCIES!$A:$I,8,FALSE))," ")</f>
        <v xml:space="preserve"> </v>
      </c>
      <c r="P307" s="11" t="str">
        <f>IF(AND($F307&lt;&gt;"OUI",I307&lt;&gt;""),IF(ISNA(VLOOKUP(TEXT($I307,0),LICENCIES!$A:$I,9,FALSE)),VLOOKUP(VALUE($I307),LICENCIES!$A:$I,9,FALSE),VLOOKUP(TEXT($I307,0),LICENCIES!$A:$I,9,FALSE))," ")</f>
        <v xml:space="preserve"> </v>
      </c>
      <c r="Q307" s="6">
        <f t="shared" si="23"/>
        <v>0</v>
      </c>
    </row>
    <row r="308" spans="1:17" ht="19.350000000000001" hidden="1" customHeight="1" x14ac:dyDescent="0.2">
      <c r="A308" s="171"/>
      <c r="B308" s="171">
        <f t="shared" si="21"/>
        <v>0</v>
      </c>
      <c r="C308" s="171">
        <f>COUNTIF($A$7:A308,A308)</f>
        <v>0</v>
      </c>
      <c r="D308" s="171">
        <f t="shared" si="24"/>
        <v>0</v>
      </c>
      <c r="E308" s="171"/>
      <c r="F308" s="171"/>
      <c r="G308" s="105" t="str">
        <f t="shared" si="22"/>
        <v/>
      </c>
      <c r="H308" s="11" t="e">
        <f>IF(F308&lt;&gt;"OUI",IF(ISNA(VLOOKUP(TEXT($I308,0),LICENCIES!$A:$I,2,FALSE)),VLOOKUP(VALUE($I308),LICENCIES!$A:$I,2,FALSE),VLOOKUP(TEXT($I308,0),LICENCIES!$A:$I,2,FALSE))," ")</f>
        <v>#N/A</v>
      </c>
      <c r="I308" s="240"/>
      <c r="J308" s="11" t="str">
        <f>IF(AND($F308&lt;&gt;"OUI",I308&lt;&gt;""),IF(ISNA(VLOOKUP(TEXT($I308,0),LICENCIES!$A:$I,3,FALSE)),VLOOKUP(VALUE($I308),LICENCIES!$A:$I,3,FALSE),VLOOKUP(TEXT($I308,0),LICENCIES!$A:$I,3,FALSE))," ")</f>
        <v xml:space="preserve"> </v>
      </c>
      <c r="K308" s="11" t="str">
        <f>IF(AND($F308&lt;&gt;"OUI",I308&lt;&gt;""),IF(ISNA(VLOOKUP(TEXT($I308,0),LICENCIES!$A:$I,4,FALSE)),VLOOKUP(VALUE($I308),LICENCIES!$A:$I,4,FALSE),VLOOKUP(TEXT($I308,0),LICENCIES!$A:$I,4,FALSE))," ")</f>
        <v xml:space="preserve"> </v>
      </c>
      <c r="L308" s="11" t="str">
        <f>IF(AND($F308&lt;&gt;"OUI",I308&lt;&gt;""),IF(ISNA(VLOOKUP(TEXT($I308,0),LICENCIES!$A:$I,5,FALSE)),VLOOKUP(VALUE($I308),LICENCIES!$A:$I,5,FALSE),VLOOKUP(TEXT($I308,0),LICENCIES!$A:$I,5,FALSE))," ")</f>
        <v xml:space="preserve"> </v>
      </c>
      <c r="M308" s="11" t="str">
        <f>IF(AND($F308&lt;&gt;"OUI",I308&lt;&gt;""),IF(ISNA(VLOOKUP(TEXT($I308,0),LICENCIES!$A:$I,6,FALSE)),VLOOKUP(VALUE($I308),LICENCIES!$A:$I,6,FALSE),VLOOKUP(TEXT($I308,0),LICENCIES!$A:$I,6,FALSE))," ")</f>
        <v xml:space="preserve"> </v>
      </c>
      <c r="N308" s="11" t="str">
        <f>IF(AND($F308&lt;&gt;"OUI",I308&lt;&gt;""),IF(ISNA(VLOOKUP(TEXT($I308,0),LICENCIES!$A:$I,7,FALSE)),VLOOKUP(VALUE($I308),LICENCIES!$A:$I,7,FALSE),VLOOKUP(TEXT($I308,0),LICENCIES!$A:$I,7,FALSE))," ")</f>
        <v xml:space="preserve"> </v>
      </c>
      <c r="O308" s="11" t="str">
        <f>IF(AND($F308&lt;&gt;"OUI",I308&lt;&gt;""),IF(ISNA(VLOOKUP(TEXT($I308,0),LICENCIES!$A:$I,8,FALSE)),VLOOKUP(VALUE($I308),LICENCIES!$A:$I,8,FALSE),VLOOKUP(TEXT($I308,0),LICENCIES!$A:$I,8,FALSE))," ")</f>
        <v xml:space="preserve"> </v>
      </c>
      <c r="P308" s="11" t="str">
        <f>IF(AND($F308&lt;&gt;"OUI",I308&lt;&gt;""),IF(ISNA(VLOOKUP(TEXT($I308,0),LICENCIES!$A:$I,9,FALSE)),VLOOKUP(VALUE($I308),LICENCIES!$A:$I,9,FALSE),VLOOKUP(TEXT($I308,0),LICENCIES!$A:$I,9,FALSE))," ")</f>
        <v xml:space="preserve"> </v>
      </c>
      <c r="Q308" s="6">
        <f t="shared" si="23"/>
        <v>0</v>
      </c>
    </row>
    <row r="309" spans="1:17" ht="19.350000000000001" hidden="1" customHeight="1" x14ac:dyDescent="0.2">
      <c r="A309" s="171"/>
      <c r="B309" s="171">
        <f t="shared" si="21"/>
        <v>0</v>
      </c>
      <c r="C309" s="171">
        <f>COUNTIF($A$7:A309,A309)</f>
        <v>0</v>
      </c>
      <c r="D309" s="171">
        <f t="shared" si="24"/>
        <v>0</v>
      </c>
      <c r="E309" s="171"/>
      <c r="F309" s="171"/>
      <c r="G309" s="105" t="str">
        <f t="shared" si="22"/>
        <v/>
      </c>
      <c r="H309" s="11" t="e">
        <f>IF(F309&lt;&gt;"OUI",IF(ISNA(VLOOKUP(TEXT($I309,0),LICENCIES!$A:$I,2,FALSE)),VLOOKUP(VALUE($I309),LICENCIES!$A:$I,2,FALSE),VLOOKUP(TEXT($I309,0),LICENCIES!$A:$I,2,FALSE))," ")</f>
        <v>#N/A</v>
      </c>
      <c r="I309" s="240"/>
      <c r="J309" s="11" t="str">
        <f>IF(AND($F309&lt;&gt;"OUI",I309&lt;&gt;""),IF(ISNA(VLOOKUP(TEXT($I309,0),LICENCIES!$A:$I,3,FALSE)),VLOOKUP(VALUE($I309),LICENCIES!$A:$I,3,FALSE),VLOOKUP(TEXT($I309,0),LICENCIES!$A:$I,3,FALSE))," ")</f>
        <v xml:space="preserve"> </v>
      </c>
      <c r="K309" s="11" t="str">
        <f>IF(AND($F309&lt;&gt;"OUI",I309&lt;&gt;""),IF(ISNA(VLOOKUP(TEXT($I309,0),LICENCIES!$A:$I,4,FALSE)),VLOOKUP(VALUE($I309),LICENCIES!$A:$I,4,FALSE),VLOOKUP(TEXT($I309,0),LICENCIES!$A:$I,4,FALSE))," ")</f>
        <v xml:space="preserve"> </v>
      </c>
      <c r="L309" s="11" t="str">
        <f>IF(AND($F309&lt;&gt;"OUI",I309&lt;&gt;""),IF(ISNA(VLOOKUP(TEXT($I309,0),LICENCIES!$A:$I,5,FALSE)),VLOOKUP(VALUE($I309),LICENCIES!$A:$I,5,FALSE),VLOOKUP(TEXT($I309,0),LICENCIES!$A:$I,5,FALSE))," ")</f>
        <v xml:space="preserve"> </v>
      </c>
      <c r="M309" s="11" t="str">
        <f>IF(AND($F309&lt;&gt;"OUI",I309&lt;&gt;""),IF(ISNA(VLOOKUP(TEXT($I309,0),LICENCIES!$A:$I,6,FALSE)),VLOOKUP(VALUE($I309),LICENCIES!$A:$I,6,FALSE),VLOOKUP(TEXT($I309,0),LICENCIES!$A:$I,6,FALSE))," ")</f>
        <v xml:space="preserve"> </v>
      </c>
      <c r="N309" s="11" t="str">
        <f>IF(AND($F309&lt;&gt;"OUI",I309&lt;&gt;""),IF(ISNA(VLOOKUP(TEXT($I309,0),LICENCIES!$A:$I,7,FALSE)),VLOOKUP(VALUE($I309),LICENCIES!$A:$I,7,FALSE),VLOOKUP(TEXT($I309,0),LICENCIES!$A:$I,7,FALSE))," ")</f>
        <v xml:space="preserve"> </v>
      </c>
      <c r="O309" s="11" t="str">
        <f>IF(AND($F309&lt;&gt;"OUI",I309&lt;&gt;""),IF(ISNA(VLOOKUP(TEXT($I309,0),LICENCIES!$A:$I,8,FALSE)),VLOOKUP(VALUE($I309),LICENCIES!$A:$I,8,FALSE),VLOOKUP(TEXT($I309,0),LICENCIES!$A:$I,8,FALSE))," ")</f>
        <v xml:space="preserve"> </v>
      </c>
      <c r="P309" s="11" t="str">
        <f>IF(AND($F309&lt;&gt;"OUI",I309&lt;&gt;""),IF(ISNA(VLOOKUP(TEXT($I309,0),LICENCIES!$A:$I,9,FALSE)),VLOOKUP(VALUE($I309),LICENCIES!$A:$I,9,FALSE),VLOOKUP(TEXT($I309,0),LICENCIES!$A:$I,9,FALSE))," ")</f>
        <v xml:space="preserve"> </v>
      </c>
      <c r="Q309" s="6">
        <f t="shared" si="23"/>
        <v>0</v>
      </c>
    </row>
    <row r="310" spans="1:17" ht="19.350000000000001" hidden="1" customHeight="1" x14ac:dyDescent="0.2">
      <c r="A310" s="171"/>
      <c r="B310" s="171">
        <f t="shared" si="21"/>
        <v>0</v>
      </c>
      <c r="C310" s="171">
        <f>COUNTIF($A$7:A310,A310)</f>
        <v>0</v>
      </c>
      <c r="D310" s="171">
        <f t="shared" si="24"/>
        <v>0</v>
      </c>
      <c r="E310" s="171"/>
      <c r="F310" s="171"/>
      <c r="G310" s="105" t="str">
        <f t="shared" si="22"/>
        <v/>
      </c>
      <c r="H310" s="11" t="e">
        <f>IF(F310&lt;&gt;"OUI",IF(ISNA(VLOOKUP(TEXT($I310,0),LICENCIES!$A:$I,2,FALSE)),VLOOKUP(VALUE($I310),LICENCIES!$A:$I,2,FALSE),VLOOKUP(TEXT($I310,0),LICENCIES!$A:$I,2,FALSE))," ")</f>
        <v>#N/A</v>
      </c>
      <c r="I310" s="240"/>
      <c r="J310" s="11" t="str">
        <f>IF(AND($F310&lt;&gt;"OUI",I310&lt;&gt;""),IF(ISNA(VLOOKUP(TEXT($I310,0),LICENCIES!$A:$I,3,FALSE)),VLOOKUP(VALUE($I310),LICENCIES!$A:$I,3,FALSE),VLOOKUP(TEXT($I310,0),LICENCIES!$A:$I,3,FALSE))," ")</f>
        <v xml:space="preserve"> </v>
      </c>
      <c r="K310" s="11" t="str">
        <f>IF(AND($F310&lt;&gt;"OUI",I310&lt;&gt;""),IF(ISNA(VLOOKUP(TEXT($I310,0),LICENCIES!$A:$I,4,FALSE)),VLOOKUP(VALUE($I310),LICENCIES!$A:$I,4,FALSE),VLOOKUP(TEXT($I310,0),LICENCIES!$A:$I,4,FALSE))," ")</f>
        <v xml:space="preserve"> </v>
      </c>
      <c r="L310" s="11" t="str">
        <f>IF(AND($F310&lt;&gt;"OUI",I310&lt;&gt;""),IF(ISNA(VLOOKUP(TEXT($I310,0),LICENCIES!$A:$I,5,FALSE)),VLOOKUP(VALUE($I310),LICENCIES!$A:$I,5,FALSE),VLOOKUP(TEXT($I310,0),LICENCIES!$A:$I,5,FALSE))," ")</f>
        <v xml:space="preserve"> </v>
      </c>
      <c r="M310" s="11" t="str">
        <f>IF(AND($F310&lt;&gt;"OUI",I310&lt;&gt;""),IF(ISNA(VLOOKUP(TEXT($I310,0),LICENCIES!$A:$I,6,FALSE)),VLOOKUP(VALUE($I310),LICENCIES!$A:$I,6,FALSE),VLOOKUP(TEXT($I310,0),LICENCIES!$A:$I,6,FALSE))," ")</f>
        <v xml:space="preserve"> </v>
      </c>
      <c r="N310" s="11" t="str">
        <f>IF(AND($F310&lt;&gt;"OUI",I310&lt;&gt;""),IF(ISNA(VLOOKUP(TEXT($I310,0),LICENCIES!$A:$I,7,FALSE)),VLOOKUP(VALUE($I310),LICENCIES!$A:$I,7,FALSE),VLOOKUP(TEXT($I310,0),LICENCIES!$A:$I,7,FALSE))," ")</f>
        <v xml:space="preserve"> </v>
      </c>
      <c r="O310" s="11" t="str">
        <f>IF(AND($F310&lt;&gt;"OUI",I310&lt;&gt;""),IF(ISNA(VLOOKUP(TEXT($I310,0),LICENCIES!$A:$I,8,FALSE)),VLOOKUP(VALUE($I310),LICENCIES!$A:$I,8,FALSE),VLOOKUP(TEXT($I310,0),LICENCIES!$A:$I,8,FALSE))," ")</f>
        <v xml:space="preserve"> </v>
      </c>
      <c r="P310" s="11" t="str">
        <f>IF(AND($F310&lt;&gt;"OUI",I310&lt;&gt;""),IF(ISNA(VLOOKUP(TEXT($I310,0),LICENCIES!$A:$I,9,FALSE)),VLOOKUP(VALUE($I310),LICENCIES!$A:$I,9,FALSE),VLOOKUP(TEXT($I310,0),LICENCIES!$A:$I,9,FALSE))," ")</f>
        <v xml:space="preserve"> </v>
      </c>
      <c r="Q310" s="6">
        <f t="shared" si="23"/>
        <v>0</v>
      </c>
    </row>
    <row r="311" spans="1:17" ht="19.350000000000001" hidden="1" customHeight="1" x14ac:dyDescent="0.2">
      <c r="A311" s="171"/>
      <c r="B311" s="171">
        <f t="shared" si="21"/>
        <v>0</v>
      </c>
      <c r="C311" s="171">
        <f>COUNTIF($A$7:A311,A311)</f>
        <v>0</v>
      </c>
      <c r="D311" s="171">
        <f t="shared" si="24"/>
        <v>0</v>
      </c>
      <c r="E311" s="171"/>
      <c r="F311" s="171"/>
      <c r="G311" s="105" t="str">
        <f t="shared" si="22"/>
        <v/>
      </c>
      <c r="H311" s="11" t="e">
        <f>IF(F311&lt;&gt;"OUI",IF(ISNA(VLOOKUP(TEXT($I311,0),LICENCIES!$A:$I,2,FALSE)),VLOOKUP(VALUE($I311),LICENCIES!$A:$I,2,FALSE),VLOOKUP(TEXT($I311,0),LICENCIES!$A:$I,2,FALSE))," ")</f>
        <v>#N/A</v>
      </c>
      <c r="I311" s="240"/>
      <c r="J311" s="11" t="str">
        <f>IF(AND($F311&lt;&gt;"OUI",I311&lt;&gt;""),IF(ISNA(VLOOKUP(TEXT($I311,0),LICENCIES!$A:$I,3,FALSE)),VLOOKUP(VALUE($I311),LICENCIES!$A:$I,3,FALSE),VLOOKUP(TEXT($I311,0),LICENCIES!$A:$I,3,FALSE))," ")</f>
        <v xml:space="preserve"> </v>
      </c>
      <c r="K311" s="11" t="str">
        <f>IF(AND($F311&lt;&gt;"OUI",I311&lt;&gt;""),IF(ISNA(VLOOKUP(TEXT($I311,0),LICENCIES!$A:$I,4,FALSE)),VLOOKUP(VALUE($I311),LICENCIES!$A:$I,4,FALSE),VLOOKUP(TEXT($I311,0),LICENCIES!$A:$I,4,FALSE))," ")</f>
        <v xml:space="preserve"> </v>
      </c>
      <c r="L311" s="11" t="str">
        <f>IF(AND($F311&lt;&gt;"OUI",I311&lt;&gt;""),IF(ISNA(VLOOKUP(TEXT($I311,0),LICENCIES!$A:$I,5,FALSE)),VLOOKUP(VALUE($I311),LICENCIES!$A:$I,5,FALSE),VLOOKUP(TEXT($I311,0),LICENCIES!$A:$I,5,FALSE))," ")</f>
        <v xml:space="preserve"> </v>
      </c>
      <c r="M311" s="11" t="str">
        <f>IF(AND($F311&lt;&gt;"OUI",I311&lt;&gt;""),IF(ISNA(VLOOKUP(TEXT($I311,0),LICENCIES!$A:$I,6,FALSE)),VLOOKUP(VALUE($I311),LICENCIES!$A:$I,6,FALSE),VLOOKUP(TEXT($I311,0),LICENCIES!$A:$I,6,FALSE))," ")</f>
        <v xml:space="preserve"> </v>
      </c>
      <c r="N311" s="11" t="str">
        <f>IF(AND($F311&lt;&gt;"OUI",I311&lt;&gt;""),IF(ISNA(VLOOKUP(TEXT($I311,0),LICENCIES!$A:$I,7,FALSE)),VLOOKUP(VALUE($I311),LICENCIES!$A:$I,7,FALSE),VLOOKUP(TEXT($I311,0),LICENCIES!$A:$I,7,FALSE))," ")</f>
        <v xml:space="preserve"> </v>
      </c>
      <c r="O311" s="11" t="str">
        <f>IF(AND($F311&lt;&gt;"OUI",I311&lt;&gt;""),IF(ISNA(VLOOKUP(TEXT($I311,0),LICENCIES!$A:$I,8,FALSE)),VLOOKUP(VALUE($I311),LICENCIES!$A:$I,8,FALSE),VLOOKUP(TEXT($I311,0),LICENCIES!$A:$I,8,FALSE))," ")</f>
        <v xml:space="preserve"> </v>
      </c>
      <c r="P311" s="11" t="str">
        <f>IF(AND($F311&lt;&gt;"OUI",I311&lt;&gt;""),IF(ISNA(VLOOKUP(TEXT($I311,0),LICENCIES!$A:$I,9,FALSE)),VLOOKUP(VALUE($I311),LICENCIES!$A:$I,9,FALSE),VLOOKUP(TEXT($I311,0),LICENCIES!$A:$I,9,FALSE))," ")</f>
        <v xml:space="preserve"> </v>
      </c>
      <c r="Q311" s="6">
        <f t="shared" si="23"/>
        <v>0</v>
      </c>
    </row>
    <row r="312" spans="1:17" ht="19.350000000000001" hidden="1" customHeight="1" x14ac:dyDescent="0.2">
      <c r="A312" s="171"/>
      <c r="B312" s="171">
        <f t="shared" si="21"/>
        <v>0</v>
      </c>
      <c r="C312" s="171">
        <f>COUNTIF($A$7:A312,A312)</f>
        <v>0</v>
      </c>
      <c r="D312" s="171">
        <f t="shared" si="24"/>
        <v>0</v>
      </c>
      <c r="E312" s="171"/>
      <c r="F312" s="171"/>
      <c r="G312" s="105" t="str">
        <f t="shared" si="22"/>
        <v/>
      </c>
      <c r="H312" s="11" t="e">
        <f>IF(F312&lt;&gt;"OUI",IF(ISNA(VLOOKUP(TEXT($I312,0),LICENCIES!$A:$I,2,FALSE)),VLOOKUP(VALUE($I312),LICENCIES!$A:$I,2,FALSE),VLOOKUP(TEXT($I312,0),LICENCIES!$A:$I,2,FALSE))," ")</f>
        <v>#N/A</v>
      </c>
      <c r="I312" s="240"/>
      <c r="J312" s="11" t="str">
        <f>IF(AND($F312&lt;&gt;"OUI",I312&lt;&gt;""),IF(ISNA(VLOOKUP(TEXT($I312,0),LICENCIES!$A:$I,3,FALSE)),VLOOKUP(VALUE($I312),LICENCIES!$A:$I,3,FALSE),VLOOKUP(TEXT($I312,0),LICENCIES!$A:$I,3,FALSE))," ")</f>
        <v xml:space="preserve"> </v>
      </c>
      <c r="K312" s="11" t="str">
        <f>IF(AND($F312&lt;&gt;"OUI",I312&lt;&gt;""),IF(ISNA(VLOOKUP(TEXT($I312,0),LICENCIES!$A:$I,4,FALSE)),VLOOKUP(VALUE($I312),LICENCIES!$A:$I,4,FALSE),VLOOKUP(TEXT($I312,0),LICENCIES!$A:$I,4,FALSE))," ")</f>
        <v xml:space="preserve"> </v>
      </c>
      <c r="L312" s="11" t="str">
        <f>IF(AND($F312&lt;&gt;"OUI",I312&lt;&gt;""),IF(ISNA(VLOOKUP(TEXT($I312,0),LICENCIES!$A:$I,5,FALSE)),VLOOKUP(VALUE($I312),LICENCIES!$A:$I,5,FALSE),VLOOKUP(TEXT($I312,0),LICENCIES!$A:$I,5,FALSE))," ")</f>
        <v xml:space="preserve"> </v>
      </c>
      <c r="M312" s="11" t="str">
        <f>IF(AND($F312&lt;&gt;"OUI",I312&lt;&gt;""),IF(ISNA(VLOOKUP(TEXT($I312,0),LICENCIES!$A:$I,6,FALSE)),VLOOKUP(VALUE($I312),LICENCIES!$A:$I,6,FALSE),VLOOKUP(TEXT($I312,0),LICENCIES!$A:$I,6,FALSE))," ")</f>
        <v xml:space="preserve"> </v>
      </c>
      <c r="N312" s="11" t="str">
        <f>IF(AND($F312&lt;&gt;"OUI",I312&lt;&gt;""),IF(ISNA(VLOOKUP(TEXT($I312,0),LICENCIES!$A:$I,7,FALSE)),VLOOKUP(VALUE($I312),LICENCIES!$A:$I,7,FALSE),VLOOKUP(TEXT($I312,0),LICENCIES!$A:$I,7,FALSE))," ")</f>
        <v xml:space="preserve"> </v>
      </c>
      <c r="O312" s="11" t="str">
        <f>IF(AND($F312&lt;&gt;"OUI",I312&lt;&gt;""),IF(ISNA(VLOOKUP(TEXT($I312,0),LICENCIES!$A:$I,8,FALSE)),VLOOKUP(VALUE($I312),LICENCIES!$A:$I,8,FALSE),VLOOKUP(TEXT($I312,0),LICENCIES!$A:$I,8,FALSE))," ")</f>
        <v xml:space="preserve"> </v>
      </c>
      <c r="P312" s="11" t="str">
        <f>IF(AND($F312&lt;&gt;"OUI",I312&lt;&gt;""),IF(ISNA(VLOOKUP(TEXT($I312,0),LICENCIES!$A:$I,9,FALSE)),VLOOKUP(VALUE($I312),LICENCIES!$A:$I,9,FALSE),VLOOKUP(TEXT($I312,0),LICENCIES!$A:$I,9,FALSE))," ")</f>
        <v xml:space="preserve"> </v>
      </c>
      <c r="Q312" s="6">
        <f t="shared" si="23"/>
        <v>0</v>
      </c>
    </row>
    <row r="313" spans="1:17" ht="19.350000000000001" hidden="1" customHeight="1" x14ac:dyDescent="0.2">
      <c r="A313" s="171"/>
      <c r="B313" s="171">
        <f t="shared" si="21"/>
        <v>0</v>
      </c>
      <c r="C313" s="171">
        <f>COUNTIF($A$7:A313,A313)</f>
        <v>0</v>
      </c>
      <c r="D313" s="171">
        <f t="shared" si="24"/>
        <v>0</v>
      </c>
      <c r="E313" s="171"/>
      <c r="F313" s="171"/>
      <c r="G313" s="105" t="str">
        <f t="shared" si="22"/>
        <v/>
      </c>
      <c r="H313" s="11" t="e">
        <f>IF(F313&lt;&gt;"OUI",IF(ISNA(VLOOKUP(TEXT($I313,0),LICENCIES!$A:$I,2,FALSE)),VLOOKUP(VALUE($I313),LICENCIES!$A:$I,2,FALSE),VLOOKUP(TEXT($I313,0),LICENCIES!$A:$I,2,FALSE))," ")</f>
        <v>#N/A</v>
      </c>
      <c r="I313" s="240"/>
      <c r="J313" s="11" t="str">
        <f>IF(AND($F313&lt;&gt;"OUI",I313&lt;&gt;""),IF(ISNA(VLOOKUP(TEXT($I313,0),LICENCIES!$A:$I,3,FALSE)),VLOOKUP(VALUE($I313),LICENCIES!$A:$I,3,FALSE),VLOOKUP(TEXT($I313,0),LICENCIES!$A:$I,3,FALSE))," ")</f>
        <v xml:space="preserve"> </v>
      </c>
      <c r="K313" s="11" t="str">
        <f>IF(AND($F313&lt;&gt;"OUI",I313&lt;&gt;""),IF(ISNA(VLOOKUP(TEXT($I313,0),LICENCIES!$A:$I,4,FALSE)),VLOOKUP(VALUE($I313),LICENCIES!$A:$I,4,FALSE),VLOOKUP(TEXT($I313,0),LICENCIES!$A:$I,4,FALSE))," ")</f>
        <v xml:space="preserve"> </v>
      </c>
      <c r="L313" s="11" t="str">
        <f>IF(AND($F313&lt;&gt;"OUI",I313&lt;&gt;""),IF(ISNA(VLOOKUP(TEXT($I313,0),LICENCIES!$A:$I,5,FALSE)),VLOOKUP(VALUE($I313),LICENCIES!$A:$I,5,FALSE),VLOOKUP(TEXT($I313,0),LICENCIES!$A:$I,5,FALSE))," ")</f>
        <v xml:space="preserve"> </v>
      </c>
      <c r="M313" s="11" t="str">
        <f>IF(AND($F313&lt;&gt;"OUI",I313&lt;&gt;""),IF(ISNA(VLOOKUP(TEXT($I313,0),LICENCIES!$A:$I,6,FALSE)),VLOOKUP(VALUE($I313),LICENCIES!$A:$I,6,FALSE),VLOOKUP(TEXT($I313,0),LICENCIES!$A:$I,6,FALSE))," ")</f>
        <v xml:space="preserve"> </v>
      </c>
      <c r="N313" s="11" t="str">
        <f>IF(AND($F313&lt;&gt;"OUI",I313&lt;&gt;""),IF(ISNA(VLOOKUP(TEXT($I313,0),LICENCIES!$A:$I,7,FALSE)),VLOOKUP(VALUE($I313),LICENCIES!$A:$I,7,FALSE),VLOOKUP(TEXT($I313,0),LICENCIES!$A:$I,7,FALSE))," ")</f>
        <v xml:space="preserve"> </v>
      </c>
      <c r="O313" s="11" t="str">
        <f>IF(AND($F313&lt;&gt;"OUI",I313&lt;&gt;""),IF(ISNA(VLOOKUP(TEXT($I313,0),LICENCIES!$A:$I,8,FALSE)),VLOOKUP(VALUE($I313),LICENCIES!$A:$I,8,FALSE),VLOOKUP(TEXT($I313,0),LICENCIES!$A:$I,8,FALSE))," ")</f>
        <v xml:space="preserve"> </v>
      </c>
      <c r="P313" s="11" t="str">
        <f>IF(AND($F313&lt;&gt;"OUI",I313&lt;&gt;""),IF(ISNA(VLOOKUP(TEXT($I313,0),LICENCIES!$A:$I,9,FALSE)),VLOOKUP(VALUE($I313),LICENCIES!$A:$I,9,FALSE),VLOOKUP(TEXT($I313,0),LICENCIES!$A:$I,9,FALSE))," ")</f>
        <v xml:space="preserve"> </v>
      </c>
      <c r="Q313" s="6">
        <f t="shared" si="23"/>
        <v>0</v>
      </c>
    </row>
    <row r="314" spans="1:17" ht="19.350000000000001" hidden="1" customHeight="1" x14ac:dyDescent="0.2">
      <c r="A314" s="171"/>
      <c r="B314" s="171">
        <f t="shared" si="21"/>
        <v>0</v>
      </c>
      <c r="C314" s="171">
        <f>COUNTIF($A$7:A314,A314)</f>
        <v>0</v>
      </c>
      <c r="D314" s="171">
        <f t="shared" si="24"/>
        <v>0</v>
      </c>
      <c r="E314" s="171"/>
      <c r="F314" s="171"/>
      <c r="G314" s="105" t="str">
        <f t="shared" si="22"/>
        <v/>
      </c>
      <c r="H314" s="11" t="e">
        <f>IF(F314&lt;&gt;"OUI",IF(ISNA(VLOOKUP(TEXT($I314,0),LICENCIES!$A:$I,2,FALSE)),VLOOKUP(VALUE($I314),LICENCIES!$A:$I,2,FALSE),VLOOKUP(TEXT($I314,0),LICENCIES!$A:$I,2,FALSE))," ")</f>
        <v>#N/A</v>
      </c>
      <c r="I314" s="240"/>
      <c r="J314" s="11" t="str">
        <f>IF(AND($F314&lt;&gt;"OUI",I314&lt;&gt;""),IF(ISNA(VLOOKUP(TEXT($I314,0),LICENCIES!$A:$I,3,FALSE)),VLOOKUP(VALUE($I314),LICENCIES!$A:$I,3,FALSE),VLOOKUP(TEXT($I314,0),LICENCIES!$A:$I,3,FALSE))," ")</f>
        <v xml:space="preserve"> </v>
      </c>
      <c r="K314" s="11" t="str">
        <f>IF(AND($F314&lt;&gt;"OUI",I314&lt;&gt;""),IF(ISNA(VLOOKUP(TEXT($I314,0),LICENCIES!$A:$I,4,FALSE)),VLOOKUP(VALUE($I314),LICENCIES!$A:$I,4,FALSE),VLOOKUP(TEXT($I314,0),LICENCIES!$A:$I,4,FALSE))," ")</f>
        <v xml:space="preserve"> </v>
      </c>
      <c r="L314" s="11" t="str">
        <f>IF(AND($F314&lt;&gt;"OUI",I314&lt;&gt;""),IF(ISNA(VLOOKUP(TEXT($I314,0),LICENCIES!$A:$I,5,FALSE)),VLOOKUP(VALUE($I314),LICENCIES!$A:$I,5,FALSE),VLOOKUP(TEXT($I314,0),LICENCIES!$A:$I,5,FALSE))," ")</f>
        <v xml:space="preserve"> </v>
      </c>
      <c r="M314" s="11" t="str">
        <f>IF(AND($F314&lt;&gt;"OUI",I314&lt;&gt;""),IF(ISNA(VLOOKUP(TEXT($I314,0),LICENCIES!$A:$I,6,FALSE)),VLOOKUP(VALUE($I314),LICENCIES!$A:$I,6,FALSE),VLOOKUP(TEXT($I314,0),LICENCIES!$A:$I,6,FALSE))," ")</f>
        <v xml:space="preserve"> </v>
      </c>
      <c r="N314" s="11" t="str">
        <f>IF(AND($F314&lt;&gt;"OUI",I314&lt;&gt;""),IF(ISNA(VLOOKUP(TEXT($I314,0),LICENCIES!$A:$I,7,FALSE)),VLOOKUP(VALUE($I314),LICENCIES!$A:$I,7,FALSE),VLOOKUP(TEXT($I314,0),LICENCIES!$A:$I,7,FALSE))," ")</f>
        <v xml:space="preserve"> </v>
      </c>
      <c r="O314" s="11" t="str">
        <f>IF(AND($F314&lt;&gt;"OUI",I314&lt;&gt;""),IF(ISNA(VLOOKUP(TEXT($I314,0),LICENCIES!$A:$I,8,FALSE)),VLOOKUP(VALUE($I314),LICENCIES!$A:$I,8,FALSE),VLOOKUP(TEXT($I314,0),LICENCIES!$A:$I,8,FALSE))," ")</f>
        <v xml:space="preserve"> </v>
      </c>
      <c r="P314" s="11" t="str">
        <f>IF(AND($F314&lt;&gt;"OUI",I314&lt;&gt;""),IF(ISNA(VLOOKUP(TEXT($I314,0),LICENCIES!$A:$I,9,FALSE)),VLOOKUP(VALUE($I314),LICENCIES!$A:$I,9,FALSE),VLOOKUP(TEXT($I314,0),LICENCIES!$A:$I,9,FALSE))," ")</f>
        <v xml:space="preserve"> </v>
      </c>
      <c r="Q314" s="6">
        <f t="shared" si="23"/>
        <v>0</v>
      </c>
    </row>
    <row r="315" spans="1:17" ht="19.350000000000001" hidden="1" customHeight="1" x14ac:dyDescent="0.2">
      <c r="A315" s="171"/>
      <c r="B315" s="171">
        <f t="shared" si="21"/>
        <v>0</v>
      </c>
      <c r="C315" s="171">
        <f>COUNTIF($A$7:A315,A315)</f>
        <v>0</v>
      </c>
      <c r="D315" s="171">
        <f t="shared" si="24"/>
        <v>0</v>
      </c>
      <c r="E315" s="171"/>
      <c r="F315" s="171"/>
      <c r="G315" s="105" t="str">
        <f t="shared" si="22"/>
        <v/>
      </c>
      <c r="H315" s="11" t="e">
        <f>IF(F315&lt;&gt;"OUI",IF(ISNA(VLOOKUP(TEXT($I315,0),LICENCIES!$A:$I,2,FALSE)),VLOOKUP(VALUE($I315),LICENCIES!$A:$I,2,FALSE),VLOOKUP(TEXT($I315,0),LICENCIES!$A:$I,2,FALSE))," ")</f>
        <v>#N/A</v>
      </c>
      <c r="I315" s="240"/>
      <c r="J315" s="11" t="str">
        <f>IF(AND($F315&lt;&gt;"OUI",I315&lt;&gt;""),IF(ISNA(VLOOKUP(TEXT($I315,0),LICENCIES!$A:$I,3,FALSE)),VLOOKUP(VALUE($I315),LICENCIES!$A:$I,3,FALSE),VLOOKUP(TEXT($I315,0),LICENCIES!$A:$I,3,FALSE))," ")</f>
        <v xml:space="preserve"> </v>
      </c>
      <c r="K315" s="11" t="str">
        <f>IF(AND($F315&lt;&gt;"OUI",I315&lt;&gt;""),IF(ISNA(VLOOKUP(TEXT($I315,0),LICENCIES!$A:$I,4,FALSE)),VLOOKUP(VALUE($I315),LICENCIES!$A:$I,4,FALSE),VLOOKUP(TEXT($I315,0),LICENCIES!$A:$I,4,FALSE))," ")</f>
        <v xml:space="preserve"> </v>
      </c>
      <c r="L315" s="11" t="str">
        <f>IF(AND($F315&lt;&gt;"OUI",I315&lt;&gt;""),IF(ISNA(VLOOKUP(TEXT($I315,0),LICENCIES!$A:$I,5,FALSE)),VLOOKUP(VALUE($I315),LICENCIES!$A:$I,5,FALSE),VLOOKUP(TEXT($I315,0),LICENCIES!$A:$I,5,FALSE))," ")</f>
        <v xml:space="preserve"> </v>
      </c>
      <c r="M315" s="11" t="str">
        <f>IF(AND($F315&lt;&gt;"OUI",I315&lt;&gt;""),IF(ISNA(VLOOKUP(TEXT($I315,0),LICENCIES!$A:$I,6,FALSE)),VLOOKUP(VALUE($I315),LICENCIES!$A:$I,6,FALSE),VLOOKUP(TEXT($I315,0),LICENCIES!$A:$I,6,FALSE))," ")</f>
        <v xml:space="preserve"> </v>
      </c>
      <c r="N315" s="11" t="str">
        <f>IF(AND($F315&lt;&gt;"OUI",I315&lt;&gt;""),IF(ISNA(VLOOKUP(TEXT($I315,0),LICENCIES!$A:$I,7,FALSE)),VLOOKUP(VALUE($I315),LICENCIES!$A:$I,7,FALSE),VLOOKUP(TEXT($I315,0),LICENCIES!$A:$I,7,FALSE))," ")</f>
        <v xml:space="preserve"> </v>
      </c>
      <c r="O315" s="11" t="str">
        <f>IF(AND($F315&lt;&gt;"OUI",I315&lt;&gt;""),IF(ISNA(VLOOKUP(TEXT($I315,0),LICENCIES!$A:$I,8,FALSE)),VLOOKUP(VALUE($I315),LICENCIES!$A:$I,8,FALSE),VLOOKUP(TEXT($I315,0),LICENCIES!$A:$I,8,FALSE))," ")</f>
        <v xml:space="preserve"> </v>
      </c>
      <c r="P315" s="11" t="str">
        <f>IF(AND($F315&lt;&gt;"OUI",I315&lt;&gt;""),IF(ISNA(VLOOKUP(TEXT($I315,0),LICENCIES!$A:$I,9,FALSE)),VLOOKUP(VALUE($I315),LICENCIES!$A:$I,9,FALSE),VLOOKUP(TEXT($I315,0),LICENCIES!$A:$I,9,FALSE))," ")</f>
        <v xml:space="preserve"> </v>
      </c>
      <c r="Q315" s="6">
        <f t="shared" si="23"/>
        <v>0</v>
      </c>
    </row>
    <row r="316" spans="1:17" ht="19.350000000000001" hidden="1" customHeight="1" x14ac:dyDescent="0.2">
      <c r="A316" s="171"/>
      <c r="B316" s="171">
        <f t="shared" si="21"/>
        <v>0</v>
      </c>
      <c r="C316" s="171">
        <f>COUNTIF($A$7:A316,A316)</f>
        <v>0</v>
      </c>
      <c r="D316" s="171">
        <f t="shared" si="24"/>
        <v>0</v>
      </c>
      <c r="E316" s="171"/>
      <c r="F316" s="171"/>
      <c r="G316" s="105" t="str">
        <f t="shared" si="22"/>
        <v/>
      </c>
      <c r="H316" s="11" t="e">
        <f>IF(F316&lt;&gt;"OUI",IF(ISNA(VLOOKUP(TEXT($I316,0),LICENCIES!$A:$I,2,FALSE)),VLOOKUP(VALUE($I316),LICENCIES!$A:$I,2,FALSE),VLOOKUP(TEXT($I316,0),LICENCIES!$A:$I,2,FALSE))," ")</f>
        <v>#N/A</v>
      </c>
      <c r="I316" s="240"/>
      <c r="J316" s="11" t="str">
        <f>IF(AND($F316&lt;&gt;"OUI",I316&lt;&gt;""),IF(ISNA(VLOOKUP(TEXT($I316,0),LICENCIES!$A:$I,3,FALSE)),VLOOKUP(VALUE($I316),LICENCIES!$A:$I,3,FALSE),VLOOKUP(TEXT($I316,0),LICENCIES!$A:$I,3,FALSE))," ")</f>
        <v xml:space="preserve"> </v>
      </c>
      <c r="K316" s="11" t="str">
        <f>IF(AND($F316&lt;&gt;"OUI",I316&lt;&gt;""),IF(ISNA(VLOOKUP(TEXT($I316,0),LICENCIES!$A:$I,4,FALSE)),VLOOKUP(VALUE($I316),LICENCIES!$A:$I,4,FALSE),VLOOKUP(TEXT($I316,0),LICENCIES!$A:$I,4,FALSE))," ")</f>
        <v xml:space="preserve"> </v>
      </c>
      <c r="L316" s="11" t="str">
        <f>IF(AND($F316&lt;&gt;"OUI",I316&lt;&gt;""),IF(ISNA(VLOOKUP(TEXT($I316,0),LICENCIES!$A:$I,5,FALSE)),VLOOKUP(VALUE($I316),LICENCIES!$A:$I,5,FALSE),VLOOKUP(TEXT($I316,0),LICENCIES!$A:$I,5,FALSE))," ")</f>
        <v xml:space="preserve"> </v>
      </c>
      <c r="M316" s="11" t="str">
        <f>IF(AND($F316&lt;&gt;"OUI",I316&lt;&gt;""),IF(ISNA(VLOOKUP(TEXT($I316,0),LICENCIES!$A:$I,6,FALSE)),VLOOKUP(VALUE($I316),LICENCIES!$A:$I,6,FALSE),VLOOKUP(TEXT($I316,0),LICENCIES!$A:$I,6,FALSE))," ")</f>
        <v xml:space="preserve"> </v>
      </c>
      <c r="N316" s="11" t="str">
        <f>IF(AND($F316&lt;&gt;"OUI",I316&lt;&gt;""),IF(ISNA(VLOOKUP(TEXT($I316,0),LICENCIES!$A:$I,7,FALSE)),VLOOKUP(VALUE($I316),LICENCIES!$A:$I,7,FALSE),VLOOKUP(TEXT($I316,0),LICENCIES!$A:$I,7,FALSE))," ")</f>
        <v xml:space="preserve"> </v>
      </c>
      <c r="O316" s="11" t="str">
        <f>IF(AND($F316&lt;&gt;"OUI",I316&lt;&gt;""),IF(ISNA(VLOOKUP(TEXT($I316,0),LICENCIES!$A:$I,8,FALSE)),VLOOKUP(VALUE($I316),LICENCIES!$A:$I,8,FALSE),VLOOKUP(TEXT($I316,0),LICENCIES!$A:$I,8,FALSE))," ")</f>
        <v xml:space="preserve"> </v>
      </c>
      <c r="P316" s="11" t="str">
        <f>IF(AND($F316&lt;&gt;"OUI",I316&lt;&gt;""),IF(ISNA(VLOOKUP(TEXT($I316,0),LICENCIES!$A:$I,9,FALSE)),VLOOKUP(VALUE($I316),LICENCIES!$A:$I,9,FALSE),VLOOKUP(TEXT($I316,0),LICENCIES!$A:$I,9,FALSE))," ")</f>
        <v xml:space="preserve"> </v>
      </c>
      <c r="Q316" s="6">
        <f t="shared" si="23"/>
        <v>0</v>
      </c>
    </row>
    <row r="317" spans="1:17" ht="19.350000000000001" hidden="1" customHeight="1" x14ac:dyDescent="0.2">
      <c r="A317" s="171"/>
      <c r="B317" s="171">
        <f t="shared" si="21"/>
        <v>0</v>
      </c>
      <c r="C317" s="171">
        <f>COUNTIF($A$7:A317,A317)</f>
        <v>0</v>
      </c>
      <c r="D317" s="171">
        <f t="shared" si="24"/>
        <v>0</v>
      </c>
      <c r="E317" s="171"/>
      <c r="F317" s="171"/>
      <c r="G317" s="105" t="str">
        <f t="shared" si="22"/>
        <v/>
      </c>
      <c r="H317" s="11" t="e">
        <f>IF(F317&lt;&gt;"OUI",IF(ISNA(VLOOKUP(TEXT($I317,0),LICENCIES!$A:$I,2,FALSE)),VLOOKUP(VALUE($I317),LICENCIES!$A:$I,2,FALSE),VLOOKUP(TEXT($I317,0),LICENCIES!$A:$I,2,FALSE))," ")</f>
        <v>#N/A</v>
      </c>
      <c r="I317" s="240"/>
      <c r="J317" s="11" t="str">
        <f>IF(AND($F317&lt;&gt;"OUI",I317&lt;&gt;""),IF(ISNA(VLOOKUP(TEXT($I317,0),LICENCIES!$A:$I,3,FALSE)),VLOOKUP(VALUE($I317),LICENCIES!$A:$I,3,FALSE),VLOOKUP(TEXT($I317,0),LICENCIES!$A:$I,3,FALSE))," ")</f>
        <v xml:space="preserve"> </v>
      </c>
      <c r="K317" s="11" t="str">
        <f>IF(AND($F317&lt;&gt;"OUI",I317&lt;&gt;""),IF(ISNA(VLOOKUP(TEXT($I317,0),LICENCIES!$A:$I,4,FALSE)),VLOOKUP(VALUE($I317),LICENCIES!$A:$I,4,FALSE),VLOOKUP(TEXT($I317,0),LICENCIES!$A:$I,4,FALSE))," ")</f>
        <v xml:space="preserve"> </v>
      </c>
      <c r="L317" s="11" t="str">
        <f>IF(AND($F317&lt;&gt;"OUI",I317&lt;&gt;""),IF(ISNA(VLOOKUP(TEXT($I317,0),LICENCIES!$A:$I,5,FALSE)),VLOOKUP(VALUE($I317),LICENCIES!$A:$I,5,FALSE),VLOOKUP(TEXT($I317,0),LICENCIES!$A:$I,5,FALSE))," ")</f>
        <v xml:space="preserve"> </v>
      </c>
      <c r="M317" s="11" t="str">
        <f>IF(AND($F317&lt;&gt;"OUI",I317&lt;&gt;""),IF(ISNA(VLOOKUP(TEXT($I317,0),LICENCIES!$A:$I,6,FALSE)),VLOOKUP(VALUE($I317),LICENCIES!$A:$I,6,FALSE),VLOOKUP(TEXT($I317,0),LICENCIES!$A:$I,6,FALSE))," ")</f>
        <v xml:space="preserve"> </v>
      </c>
      <c r="N317" s="11" t="str">
        <f>IF(AND($F317&lt;&gt;"OUI",I317&lt;&gt;""),IF(ISNA(VLOOKUP(TEXT($I317,0),LICENCIES!$A:$I,7,FALSE)),VLOOKUP(VALUE($I317),LICENCIES!$A:$I,7,FALSE),VLOOKUP(TEXT($I317,0),LICENCIES!$A:$I,7,FALSE))," ")</f>
        <v xml:space="preserve"> </v>
      </c>
      <c r="O317" s="11" t="str">
        <f>IF(AND($F317&lt;&gt;"OUI",I317&lt;&gt;""),IF(ISNA(VLOOKUP(TEXT($I317,0),LICENCIES!$A:$I,8,FALSE)),VLOOKUP(VALUE($I317),LICENCIES!$A:$I,8,FALSE),VLOOKUP(TEXT($I317,0),LICENCIES!$A:$I,8,FALSE))," ")</f>
        <v xml:space="preserve"> </v>
      </c>
      <c r="P317" s="11" t="str">
        <f>IF(AND($F317&lt;&gt;"OUI",I317&lt;&gt;""),IF(ISNA(VLOOKUP(TEXT($I317,0),LICENCIES!$A:$I,9,FALSE)),VLOOKUP(VALUE($I317),LICENCIES!$A:$I,9,FALSE),VLOOKUP(TEXT($I317,0),LICENCIES!$A:$I,9,FALSE))," ")</f>
        <v xml:space="preserve"> </v>
      </c>
      <c r="Q317" s="6">
        <f t="shared" si="23"/>
        <v>0</v>
      </c>
    </row>
    <row r="318" spans="1:17" ht="19.350000000000001" hidden="1" customHeight="1" x14ac:dyDescent="0.2">
      <c r="A318" s="171"/>
      <c r="B318" s="171">
        <f t="shared" si="21"/>
        <v>0</v>
      </c>
      <c r="C318" s="171">
        <f>COUNTIF($A$7:A318,A318)</f>
        <v>0</v>
      </c>
      <c r="D318" s="171">
        <f t="shared" si="24"/>
        <v>0</v>
      </c>
      <c r="E318" s="171"/>
      <c r="F318" s="171"/>
      <c r="G318" s="105" t="str">
        <f t="shared" si="22"/>
        <v/>
      </c>
      <c r="H318" s="11" t="e">
        <f>IF(F318&lt;&gt;"OUI",IF(ISNA(VLOOKUP(TEXT($I318,0),LICENCIES!$A:$I,2,FALSE)),VLOOKUP(VALUE($I318),LICENCIES!$A:$I,2,FALSE),VLOOKUP(TEXT($I318,0),LICENCIES!$A:$I,2,FALSE))," ")</f>
        <v>#N/A</v>
      </c>
      <c r="I318" s="240"/>
      <c r="J318" s="11" t="str">
        <f>IF(AND($F318&lt;&gt;"OUI",I318&lt;&gt;""),IF(ISNA(VLOOKUP(TEXT($I318,0),LICENCIES!$A:$I,3,FALSE)),VLOOKUP(VALUE($I318),LICENCIES!$A:$I,3,FALSE),VLOOKUP(TEXT($I318,0),LICENCIES!$A:$I,3,FALSE))," ")</f>
        <v xml:space="preserve"> </v>
      </c>
      <c r="K318" s="11" t="str">
        <f>IF(AND($F318&lt;&gt;"OUI",I318&lt;&gt;""),IF(ISNA(VLOOKUP(TEXT($I318,0),LICENCIES!$A:$I,4,FALSE)),VLOOKUP(VALUE($I318),LICENCIES!$A:$I,4,FALSE),VLOOKUP(TEXT($I318,0),LICENCIES!$A:$I,4,FALSE))," ")</f>
        <v xml:space="preserve"> </v>
      </c>
      <c r="L318" s="11" t="str">
        <f>IF(AND($F318&lt;&gt;"OUI",I318&lt;&gt;""),IF(ISNA(VLOOKUP(TEXT($I318,0),LICENCIES!$A:$I,5,FALSE)),VLOOKUP(VALUE($I318),LICENCIES!$A:$I,5,FALSE),VLOOKUP(TEXT($I318,0),LICENCIES!$A:$I,5,FALSE))," ")</f>
        <v xml:space="preserve"> </v>
      </c>
      <c r="M318" s="11" t="str">
        <f>IF(AND($F318&lt;&gt;"OUI",I318&lt;&gt;""),IF(ISNA(VLOOKUP(TEXT($I318,0),LICENCIES!$A:$I,6,FALSE)),VLOOKUP(VALUE($I318),LICENCIES!$A:$I,6,FALSE),VLOOKUP(TEXT($I318,0),LICENCIES!$A:$I,6,FALSE))," ")</f>
        <v xml:space="preserve"> </v>
      </c>
      <c r="N318" s="11" t="str">
        <f>IF(AND($F318&lt;&gt;"OUI",I318&lt;&gt;""),IF(ISNA(VLOOKUP(TEXT($I318,0),LICENCIES!$A:$I,7,FALSE)),VLOOKUP(VALUE($I318),LICENCIES!$A:$I,7,FALSE),VLOOKUP(TEXT($I318,0),LICENCIES!$A:$I,7,FALSE))," ")</f>
        <v xml:space="preserve"> </v>
      </c>
      <c r="O318" s="11" t="str">
        <f>IF(AND($F318&lt;&gt;"OUI",I318&lt;&gt;""),IF(ISNA(VLOOKUP(TEXT($I318,0),LICENCIES!$A:$I,8,FALSE)),VLOOKUP(VALUE($I318),LICENCIES!$A:$I,8,FALSE),VLOOKUP(TEXT($I318,0),LICENCIES!$A:$I,8,FALSE))," ")</f>
        <v xml:space="preserve"> </v>
      </c>
      <c r="P318" s="11" t="str">
        <f>IF(AND($F318&lt;&gt;"OUI",I318&lt;&gt;""),IF(ISNA(VLOOKUP(TEXT($I318,0),LICENCIES!$A:$I,9,FALSE)),VLOOKUP(VALUE($I318),LICENCIES!$A:$I,9,FALSE),VLOOKUP(TEXT($I318,0),LICENCIES!$A:$I,9,FALSE))," ")</f>
        <v xml:space="preserve"> </v>
      </c>
      <c r="Q318" s="6">
        <f t="shared" si="23"/>
        <v>0</v>
      </c>
    </row>
    <row r="319" spans="1:17" ht="19.350000000000001" hidden="1" customHeight="1" x14ac:dyDescent="0.2">
      <c r="A319" s="171"/>
      <c r="B319" s="171">
        <f t="shared" si="21"/>
        <v>0</v>
      </c>
      <c r="C319" s="171">
        <f>COUNTIF($A$7:A319,A319)</f>
        <v>0</v>
      </c>
      <c r="D319" s="171">
        <f t="shared" si="24"/>
        <v>0</v>
      </c>
      <c r="E319" s="171"/>
      <c r="F319" s="171"/>
      <c r="G319" s="105" t="str">
        <f t="shared" si="22"/>
        <v/>
      </c>
      <c r="H319" s="11" t="e">
        <f>IF(F319&lt;&gt;"OUI",IF(ISNA(VLOOKUP(TEXT($I319,0),LICENCIES!$A:$I,2,FALSE)),VLOOKUP(VALUE($I319),LICENCIES!$A:$I,2,FALSE),VLOOKUP(TEXT($I319,0),LICENCIES!$A:$I,2,FALSE))," ")</f>
        <v>#N/A</v>
      </c>
      <c r="I319" s="240"/>
      <c r="J319" s="11" t="str">
        <f>IF(AND($F319&lt;&gt;"OUI",I319&lt;&gt;""),IF(ISNA(VLOOKUP(TEXT($I319,0),LICENCIES!$A:$I,3,FALSE)),VLOOKUP(VALUE($I319),LICENCIES!$A:$I,3,FALSE),VLOOKUP(TEXT($I319,0),LICENCIES!$A:$I,3,FALSE))," ")</f>
        <v xml:space="preserve"> </v>
      </c>
      <c r="K319" s="11" t="str">
        <f>IF(AND($F319&lt;&gt;"OUI",I319&lt;&gt;""),IF(ISNA(VLOOKUP(TEXT($I319,0),LICENCIES!$A:$I,4,FALSE)),VLOOKUP(VALUE($I319),LICENCIES!$A:$I,4,FALSE),VLOOKUP(TEXT($I319,0),LICENCIES!$A:$I,4,FALSE))," ")</f>
        <v xml:space="preserve"> </v>
      </c>
      <c r="L319" s="11" t="str">
        <f>IF(AND($F319&lt;&gt;"OUI",I319&lt;&gt;""),IF(ISNA(VLOOKUP(TEXT($I319,0),LICENCIES!$A:$I,5,FALSE)),VLOOKUP(VALUE($I319),LICENCIES!$A:$I,5,FALSE),VLOOKUP(TEXT($I319,0),LICENCIES!$A:$I,5,FALSE))," ")</f>
        <v xml:space="preserve"> </v>
      </c>
      <c r="M319" s="11" t="str">
        <f>IF(AND($F319&lt;&gt;"OUI",I319&lt;&gt;""),IF(ISNA(VLOOKUP(TEXT($I319,0),LICENCIES!$A:$I,6,FALSE)),VLOOKUP(VALUE($I319),LICENCIES!$A:$I,6,FALSE),VLOOKUP(TEXT($I319,0),LICENCIES!$A:$I,6,FALSE))," ")</f>
        <v xml:space="preserve"> </v>
      </c>
      <c r="N319" s="11" t="str">
        <f>IF(AND($F319&lt;&gt;"OUI",I319&lt;&gt;""),IF(ISNA(VLOOKUP(TEXT($I319,0),LICENCIES!$A:$I,7,FALSE)),VLOOKUP(VALUE($I319),LICENCIES!$A:$I,7,FALSE),VLOOKUP(TEXT($I319,0),LICENCIES!$A:$I,7,FALSE))," ")</f>
        <v xml:space="preserve"> </v>
      </c>
      <c r="O319" s="11" t="str">
        <f>IF(AND($F319&lt;&gt;"OUI",I319&lt;&gt;""),IF(ISNA(VLOOKUP(TEXT($I319,0),LICENCIES!$A:$I,8,FALSE)),VLOOKUP(VALUE($I319),LICENCIES!$A:$I,8,FALSE),VLOOKUP(TEXT($I319,0),LICENCIES!$A:$I,8,FALSE))," ")</f>
        <v xml:space="preserve"> </v>
      </c>
      <c r="P319" s="11" t="str">
        <f>IF(AND($F319&lt;&gt;"OUI",I319&lt;&gt;""),IF(ISNA(VLOOKUP(TEXT($I319,0),LICENCIES!$A:$I,9,FALSE)),VLOOKUP(VALUE($I319),LICENCIES!$A:$I,9,FALSE),VLOOKUP(TEXT($I319,0),LICENCIES!$A:$I,9,FALSE))," ")</f>
        <v xml:space="preserve"> </v>
      </c>
      <c r="Q319" s="6">
        <f t="shared" si="23"/>
        <v>0</v>
      </c>
    </row>
    <row r="320" spans="1:17" ht="19.350000000000001" hidden="1" customHeight="1" x14ac:dyDescent="0.2">
      <c r="A320" s="171"/>
      <c r="B320" s="171">
        <f t="shared" si="21"/>
        <v>0</v>
      </c>
      <c r="C320" s="171">
        <f>COUNTIF($A$7:A320,A320)</f>
        <v>0</v>
      </c>
      <c r="D320" s="171">
        <f t="shared" si="24"/>
        <v>0</v>
      </c>
      <c r="E320" s="171"/>
      <c r="F320" s="171"/>
      <c r="G320" s="105" t="str">
        <f t="shared" si="22"/>
        <v/>
      </c>
      <c r="H320" s="11" t="e">
        <f>IF(F320&lt;&gt;"OUI",IF(ISNA(VLOOKUP(TEXT($I320,0),LICENCIES!$A:$I,2,FALSE)),VLOOKUP(VALUE($I320),LICENCIES!$A:$I,2,FALSE),VLOOKUP(TEXT($I320,0),LICENCIES!$A:$I,2,FALSE))," ")</f>
        <v>#N/A</v>
      </c>
      <c r="I320" s="240"/>
      <c r="J320" s="11" t="str">
        <f>IF(AND($F320&lt;&gt;"OUI",I320&lt;&gt;""),IF(ISNA(VLOOKUP(TEXT($I320,0),LICENCIES!$A:$I,3,FALSE)),VLOOKUP(VALUE($I320),LICENCIES!$A:$I,3,FALSE),VLOOKUP(TEXT($I320,0),LICENCIES!$A:$I,3,FALSE))," ")</f>
        <v xml:space="preserve"> </v>
      </c>
      <c r="K320" s="11" t="str">
        <f>IF(AND($F320&lt;&gt;"OUI",I320&lt;&gt;""),IF(ISNA(VLOOKUP(TEXT($I320,0),LICENCIES!$A:$I,4,FALSE)),VLOOKUP(VALUE($I320),LICENCIES!$A:$I,4,FALSE),VLOOKUP(TEXT($I320,0),LICENCIES!$A:$I,4,FALSE))," ")</f>
        <v xml:space="preserve"> </v>
      </c>
      <c r="L320" s="11" t="str">
        <f>IF(AND($F320&lt;&gt;"OUI",I320&lt;&gt;""),IF(ISNA(VLOOKUP(TEXT($I320,0),LICENCIES!$A:$I,5,FALSE)),VLOOKUP(VALUE($I320),LICENCIES!$A:$I,5,FALSE),VLOOKUP(TEXT($I320,0),LICENCIES!$A:$I,5,FALSE))," ")</f>
        <v xml:space="preserve"> </v>
      </c>
      <c r="M320" s="11" t="str">
        <f>IF(AND($F320&lt;&gt;"OUI",I320&lt;&gt;""),IF(ISNA(VLOOKUP(TEXT($I320,0),LICENCIES!$A:$I,6,FALSE)),VLOOKUP(VALUE($I320),LICENCIES!$A:$I,6,FALSE),VLOOKUP(TEXT($I320,0),LICENCIES!$A:$I,6,FALSE))," ")</f>
        <v xml:space="preserve"> </v>
      </c>
      <c r="N320" s="11" t="str">
        <f>IF(AND($F320&lt;&gt;"OUI",I320&lt;&gt;""),IF(ISNA(VLOOKUP(TEXT($I320,0),LICENCIES!$A:$I,7,FALSE)),VLOOKUP(VALUE($I320),LICENCIES!$A:$I,7,FALSE),VLOOKUP(TEXT($I320,0),LICENCIES!$A:$I,7,FALSE))," ")</f>
        <v xml:space="preserve"> </v>
      </c>
      <c r="O320" s="11" t="str">
        <f>IF(AND($F320&lt;&gt;"OUI",I320&lt;&gt;""),IF(ISNA(VLOOKUP(TEXT($I320,0),LICENCIES!$A:$I,8,FALSE)),VLOOKUP(VALUE($I320),LICENCIES!$A:$I,8,FALSE),VLOOKUP(TEXT($I320,0),LICENCIES!$A:$I,8,FALSE))," ")</f>
        <v xml:space="preserve"> </v>
      </c>
      <c r="P320" s="11" t="str">
        <f>IF(AND($F320&lt;&gt;"OUI",I320&lt;&gt;""),IF(ISNA(VLOOKUP(TEXT($I320,0),LICENCIES!$A:$I,9,FALSE)),VLOOKUP(VALUE($I320),LICENCIES!$A:$I,9,FALSE),VLOOKUP(TEXT($I320,0),LICENCIES!$A:$I,9,FALSE))," ")</f>
        <v xml:space="preserve"> </v>
      </c>
      <c r="Q320" s="6">
        <f t="shared" si="23"/>
        <v>0</v>
      </c>
    </row>
    <row r="321" spans="1:17" ht="19.350000000000001" hidden="1" customHeight="1" x14ac:dyDescent="0.2">
      <c r="A321" s="171"/>
      <c r="B321" s="171">
        <f t="shared" si="21"/>
        <v>0</v>
      </c>
      <c r="C321" s="171">
        <f>COUNTIF($A$7:A321,A321)</f>
        <v>0</v>
      </c>
      <c r="D321" s="171">
        <f t="shared" si="24"/>
        <v>0</v>
      </c>
      <c r="E321" s="171"/>
      <c r="F321" s="171"/>
      <c r="G321" s="105" t="str">
        <f t="shared" si="22"/>
        <v/>
      </c>
      <c r="H321" s="11" t="e">
        <f>IF(F321&lt;&gt;"OUI",IF(ISNA(VLOOKUP(TEXT($I321,0),LICENCIES!$A:$I,2,FALSE)),VLOOKUP(VALUE($I321),LICENCIES!$A:$I,2,FALSE),VLOOKUP(TEXT($I321,0),LICENCIES!$A:$I,2,FALSE))," ")</f>
        <v>#N/A</v>
      </c>
      <c r="I321" s="240"/>
      <c r="J321" s="11" t="str">
        <f>IF(AND($F321&lt;&gt;"OUI",I321&lt;&gt;""),IF(ISNA(VLOOKUP(TEXT($I321,0),LICENCIES!$A:$I,3,FALSE)),VLOOKUP(VALUE($I321),LICENCIES!$A:$I,3,FALSE),VLOOKUP(TEXT($I321,0),LICENCIES!$A:$I,3,FALSE))," ")</f>
        <v xml:space="preserve"> </v>
      </c>
      <c r="K321" s="11" t="str">
        <f>IF(AND($F321&lt;&gt;"OUI",I321&lt;&gt;""),IF(ISNA(VLOOKUP(TEXT($I321,0),LICENCIES!$A:$I,4,FALSE)),VLOOKUP(VALUE($I321),LICENCIES!$A:$I,4,FALSE),VLOOKUP(TEXT($I321,0),LICENCIES!$A:$I,4,FALSE))," ")</f>
        <v xml:space="preserve"> </v>
      </c>
      <c r="L321" s="11" t="str">
        <f>IF(AND($F321&lt;&gt;"OUI",I321&lt;&gt;""),IF(ISNA(VLOOKUP(TEXT($I321,0),LICENCIES!$A:$I,5,FALSE)),VLOOKUP(VALUE($I321),LICENCIES!$A:$I,5,FALSE),VLOOKUP(TEXT($I321,0),LICENCIES!$A:$I,5,FALSE))," ")</f>
        <v xml:space="preserve"> </v>
      </c>
      <c r="M321" s="11" t="str">
        <f>IF(AND($F321&lt;&gt;"OUI",I321&lt;&gt;""),IF(ISNA(VLOOKUP(TEXT($I321,0),LICENCIES!$A:$I,6,FALSE)),VLOOKUP(VALUE($I321),LICENCIES!$A:$I,6,FALSE),VLOOKUP(TEXT($I321,0),LICENCIES!$A:$I,6,FALSE))," ")</f>
        <v xml:space="preserve"> </v>
      </c>
      <c r="N321" s="11" t="str">
        <f>IF(AND($F321&lt;&gt;"OUI",I321&lt;&gt;""),IF(ISNA(VLOOKUP(TEXT($I321,0),LICENCIES!$A:$I,7,FALSE)),VLOOKUP(VALUE($I321),LICENCIES!$A:$I,7,FALSE),VLOOKUP(TEXT($I321,0),LICENCIES!$A:$I,7,FALSE))," ")</f>
        <v xml:space="preserve"> </v>
      </c>
      <c r="O321" s="11" t="str">
        <f>IF(AND($F321&lt;&gt;"OUI",I321&lt;&gt;""),IF(ISNA(VLOOKUP(TEXT($I321,0),LICENCIES!$A:$I,8,FALSE)),VLOOKUP(VALUE($I321),LICENCIES!$A:$I,8,FALSE),VLOOKUP(TEXT($I321,0),LICENCIES!$A:$I,8,FALSE))," ")</f>
        <v xml:space="preserve"> </v>
      </c>
      <c r="P321" s="11" t="str">
        <f>IF(AND($F321&lt;&gt;"OUI",I321&lt;&gt;""),IF(ISNA(VLOOKUP(TEXT($I321,0),LICENCIES!$A:$I,9,FALSE)),VLOOKUP(VALUE($I321),LICENCIES!$A:$I,9,FALSE),VLOOKUP(TEXT($I321,0),LICENCIES!$A:$I,9,FALSE))," ")</f>
        <v xml:space="preserve"> </v>
      </c>
      <c r="Q321" s="6">
        <f t="shared" si="23"/>
        <v>0</v>
      </c>
    </row>
    <row r="322" spans="1:17" ht="19.350000000000001" hidden="1" customHeight="1" x14ac:dyDescent="0.2">
      <c r="A322" s="171"/>
      <c r="B322" s="171">
        <f t="shared" si="21"/>
        <v>0</v>
      </c>
      <c r="C322" s="171">
        <f>COUNTIF($A$7:A322,A322)</f>
        <v>0</v>
      </c>
      <c r="D322" s="171">
        <f t="shared" si="24"/>
        <v>0</v>
      </c>
      <c r="E322" s="171"/>
      <c r="F322" s="171"/>
      <c r="G322" s="105" t="str">
        <f t="shared" si="22"/>
        <v/>
      </c>
      <c r="H322" s="11" t="e">
        <f>IF(F322&lt;&gt;"OUI",IF(ISNA(VLOOKUP(TEXT($I322,0),LICENCIES!$A:$I,2,FALSE)),VLOOKUP(VALUE($I322),LICENCIES!$A:$I,2,FALSE),VLOOKUP(TEXT($I322,0),LICENCIES!$A:$I,2,FALSE))," ")</f>
        <v>#N/A</v>
      </c>
      <c r="I322" s="240"/>
      <c r="J322" s="11" t="str">
        <f>IF(AND($F322&lt;&gt;"OUI",I322&lt;&gt;""),IF(ISNA(VLOOKUP(TEXT($I322,0),LICENCIES!$A:$I,3,FALSE)),VLOOKUP(VALUE($I322),LICENCIES!$A:$I,3,FALSE),VLOOKUP(TEXT($I322,0),LICENCIES!$A:$I,3,FALSE))," ")</f>
        <v xml:space="preserve"> </v>
      </c>
      <c r="K322" s="11" t="str">
        <f>IF(AND($F322&lt;&gt;"OUI",I322&lt;&gt;""),IF(ISNA(VLOOKUP(TEXT($I322,0),LICENCIES!$A:$I,4,FALSE)),VLOOKUP(VALUE($I322),LICENCIES!$A:$I,4,FALSE),VLOOKUP(TEXT($I322,0),LICENCIES!$A:$I,4,FALSE))," ")</f>
        <v xml:space="preserve"> </v>
      </c>
      <c r="L322" s="11" t="str">
        <f>IF(AND($F322&lt;&gt;"OUI",I322&lt;&gt;""),IF(ISNA(VLOOKUP(TEXT($I322,0),LICENCIES!$A:$I,5,FALSE)),VLOOKUP(VALUE($I322),LICENCIES!$A:$I,5,FALSE),VLOOKUP(TEXT($I322,0),LICENCIES!$A:$I,5,FALSE))," ")</f>
        <v xml:space="preserve"> </v>
      </c>
      <c r="M322" s="11" t="str">
        <f>IF(AND($F322&lt;&gt;"OUI",I322&lt;&gt;""),IF(ISNA(VLOOKUP(TEXT($I322,0),LICENCIES!$A:$I,6,FALSE)),VLOOKUP(VALUE($I322),LICENCIES!$A:$I,6,FALSE),VLOOKUP(TEXT($I322,0),LICENCIES!$A:$I,6,FALSE))," ")</f>
        <v xml:space="preserve"> </v>
      </c>
      <c r="N322" s="11" t="str">
        <f>IF(AND($F322&lt;&gt;"OUI",I322&lt;&gt;""),IF(ISNA(VLOOKUP(TEXT($I322,0),LICENCIES!$A:$I,7,FALSE)),VLOOKUP(VALUE($I322),LICENCIES!$A:$I,7,FALSE),VLOOKUP(TEXT($I322,0),LICENCIES!$A:$I,7,FALSE))," ")</f>
        <v xml:space="preserve"> </v>
      </c>
      <c r="O322" s="11" t="str">
        <f>IF(AND($F322&lt;&gt;"OUI",I322&lt;&gt;""),IF(ISNA(VLOOKUP(TEXT($I322,0),LICENCIES!$A:$I,8,FALSE)),VLOOKUP(VALUE($I322),LICENCIES!$A:$I,8,FALSE),VLOOKUP(TEXT($I322,0),LICENCIES!$A:$I,8,FALSE))," ")</f>
        <v xml:space="preserve"> </v>
      </c>
      <c r="P322" s="11" t="str">
        <f>IF(AND($F322&lt;&gt;"OUI",I322&lt;&gt;""),IF(ISNA(VLOOKUP(TEXT($I322,0),LICENCIES!$A:$I,9,FALSE)),VLOOKUP(VALUE($I322),LICENCIES!$A:$I,9,FALSE),VLOOKUP(TEXT($I322,0),LICENCIES!$A:$I,9,FALSE))," ")</f>
        <v xml:space="preserve"> </v>
      </c>
      <c r="Q322" s="6">
        <f t="shared" si="23"/>
        <v>0</v>
      </c>
    </row>
    <row r="323" spans="1:17" ht="19.350000000000001" hidden="1" customHeight="1" x14ac:dyDescent="0.2">
      <c r="A323" s="171"/>
      <c r="B323" s="171">
        <f t="shared" si="21"/>
        <v>0</v>
      </c>
      <c r="C323" s="171">
        <f>COUNTIF($A$7:A323,A323)</f>
        <v>0</v>
      </c>
      <c r="D323" s="171">
        <f t="shared" si="24"/>
        <v>0</v>
      </c>
      <c r="E323" s="171"/>
      <c r="F323" s="171"/>
      <c r="G323" s="105" t="str">
        <f t="shared" si="22"/>
        <v/>
      </c>
      <c r="H323" s="11" t="e">
        <f>IF(F323&lt;&gt;"OUI",IF(ISNA(VLOOKUP(TEXT($I323,0),LICENCIES!$A:$I,2,FALSE)),VLOOKUP(VALUE($I323),LICENCIES!$A:$I,2,FALSE),VLOOKUP(TEXT($I323,0),LICENCIES!$A:$I,2,FALSE))," ")</f>
        <v>#N/A</v>
      </c>
      <c r="I323" s="240"/>
      <c r="J323" s="11" t="str">
        <f>IF(AND($F323&lt;&gt;"OUI",I323&lt;&gt;""),IF(ISNA(VLOOKUP(TEXT($I323,0),LICENCIES!$A:$I,3,FALSE)),VLOOKUP(VALUE($I323),LICENCIES!$A:$I,3,FALSE),VLOOKUP(TEXT($I323,0),LICENCIES!$A:$I,3,FALSE))," ")</f>
        <v xml:space="preserve"> </v>
      </c>
      <c r="K323" s="11" t="str">
        <f>IF(AND($F323&lt;&gt;"OUI",I323&lt;&gt;""),IF(ISNA(VLOOKUP(TEXT($I323,0),LICENCIES!$A:$I,4,FALSE)),VLOOKUP(VALUE($I323),LICENCIES!$A:$I,4,FALSE),VLOOKUP(TEXT($I323,0),LICENCIES!$A:$I,4,FALSE))," ")</f>
        <v xml:space="preserve"> </v>
      </c>
      <c r="L323" s="11" t="str">
        <f>IF(AND($F323&lt;&gt;"OUI",I323&lt;&gt;""),IF(ISNA(VLOOKUP(TEXT($I323,0),LICENCIES!$A:$I,5,FALSE)),VLOOKUP(VALUE($I323),LICENCIES!$A:$I,5,FALSE),VLOOKUP(TEXT($I323,0),LICENCIES!$A:$I,5,FALSE))," ")</f>
        <v xml:space="preserve"> </v>
      </c>
      <c r="M323" s="11" t="str">
        <f>IF(AND($F323&lt;&gt;"OUI",I323&lt;&gt;""),IF(ISNA(VLOOKUP(TEXT($I323,0),LICENCIES!$A:$I,6,FALSE)),VLOOKUP(VALUE($I323),LICENCIES!$A:$I,6,FALSE),VLOOKUP(TEXT($I323,0),LICENCIES!$A:$I,6,FALSE))," ")</f>
        <v xml:space="preserve"> </v>
      </c>
      <c r="N323" s="11" t="str">
        <f>IF(AND($F323&lt;&gt;"OUI",I323&lt;&gt;""),IF(ISNA(VLOOKUP(TEXT($I323,0),LICENCIES!$A:$I,7,FALSE)),VLOOKUP(VALUE($I323),LICENCIES!$A:$I,7,FALSE),VLOOKUP(TEXT($I323,0),LICENCIES!$A:$I,7,FALSE))," ")</f>
        <v xml:space="preserve"> </v>
      </c>
      <c r="O323" s="11" t="str">
        <f>IF(AND($F323&lt;&gt;"OUI",I323&lt;&gt;""),IF(ISNA(VLOOKUP(TEXT($I323,0),LICENCIES!$A:$I,8,FALSE)),VLOOKUP(VALUE($I323),LICENCIES!$A:$I,8,FALSE),VLOOKUP(TEXT($I323,0),LICENCIES!$A:$I,8,FALSE))," ")</f>
        <v xml:space="preserve"> </v>
      </c>
      <c r="P323" s="11" t="str">
        <f>IF(AND($F323&lt;&gt;"OUI",I323&lt;&gt;""),IF(ISNA(VLOOKUP(TEXT($I323,0),LICENCIES!$A:$I,9,FALSE)),VLOOKUP(VALUE($I323),LICENCIES!$A:$I,9,FALSE),VLOOKUP(TEXT($I323,0),LICENCIES!$A:$I,9,FALSE))," ")</f>
        <v xml:space="preserve"> </v>
      </c>
      <c r="Q323" s="6">
        <f t="shared" si="23"/>
        <v>0</v>
      </c>
    </row>
    <row r="324" spans="1:17" ht="19.350000000000001" hidden="1" customHeight="1" x14ac:dyDescent="0.2">
      <c r="A324" s="171"/>
      <c r="B324" s="171">
        <f t="shared" si="21"/>
        <v>0</v>
      </c>
      <c r="C324" s="171">
        <f>COUNTIF($A$7:A324,A324)</f>
        <v>0</v>
      </c>
      <c r="D324" s="171">
        <f t="shared" si="24"/>
        <v>0</v>
      </c>
      <c r="E324" s="171"/>
      <c r="F324" s="171"/>
      <c r="G324" s="105" t="str">
        <f t="shared" si="22"/>
        <v/>
      </c>
      <c r="H324" s="11" t="e">
        <f>IF(F324&lt;&gt;"OUI",IF(ISNA(VLOOKUP(TEXT($I324,0),LICENCIES!$A:$I,2,FALSE)),VLOOKUP(VALUE($I324),LICENCIES!$A:$I,2,FALSE),VLOOKUP(TEXT($I324,0),LICENCIES!$A:$I,2,FALSE))," ")</f>
        <v>#N/A</v>
      </c>
      <c r="I324" s="240"/>
      <c r="J324" s="11" t="str">
        <f>IF(AND($F324&lt;&gt;"OUI",I324&lt;&gt;""),IF(ISNA(VLOOKUP(TEXT($I324,0),LICENCIES!$A:$I,3,FALSE)),VLOOKUP(VALUE($I324),LICENCIES!$A:$I,3,FALSE),VLOOKUP(TEXT($I324,0),LICENCIES!$A:$I,3,FALSE))," ")</f>
        <v xml:space="preserve"> </v>
      </c>
      <c r="K324" s="11" t="str">
        <f>IF(AND($F324&lt;&gt;"OUI",I324&lt;&gt;""),IF(ISNA(VLOOKUP(TEXT($I324,0),LICENCIES!$A:$I,4,FALSE)),VLOOKUP(VALUE($I324),LICENCIES!$A:$I,4,FALSE),VLOOKUP(TEXT($I324,0),LICENCIES!$A:$I,4,FALSE))," ")</f>
        <v xml:space="preserve"> </v>
      </c>
      <c r="L324" s="11" t="str">
        <f>IF(AND($F324&lt;&gt;"OUI",I324&lt;&gt;""),IF(ISNA(VLOOKUP(TEXT($I324,0),LICENCIES!$A:$I,5,FALSE)),VLOOKUP(VALUE($I324),LICENCIES!$A:$I,5,FALSE),VLOOKUP(TEXT($I324,0),LICENCIES!$A:$I,5,FALSE))," ")</f>
        <v xml:space="preserve"> </v>
      </c>
      <c r="M324" s="11" t="str">
        <f>IF(AND($F324&lt;&gt;"OUI",I324&lt;&gt;""),IF(ISNA(VLOOKUP(TEXT($I324,0),LICENCIES!$A:$I,6,FALSE)),VLOOKUP(VALUE($I324),LICENCIES!$A:$I,6,FALSE),VLOOKUP(TEXT($I324,0),LICENCIES!$A:$I,6,FALSE))," ")</f>
        <v xml:space="preserve"> </v>
      </c>
      <c r="N324" s="11" t="str">
        <f>IF(AND($F324&lt;&gt;"OUI",I324&lt;&gt;""),IF(ISNA(VLOOKUP(TEXT($I324,0),LICENCIES!$A:$I,7,FALSE)),VLOOKUP(VALUE($I324),LICENCIES!$A:$I,7,FALSE),VLOOKUP(TEXT($I324,0),LICENCIES!$A:$I,7,FALSE))," ")</f>
        <v xml:space="preserve"> </v>
      </c>
      <c r="O324" s="11" t="str">
        <f>IF(AND($F324&lt;&gt;"OUI",I324&lt;&gt;""),IF(ISNA(VLOOKUP(TEXT($I324,0),LICENCIES!$A:$I,8,FALSE)),VLOOKUP(VALUE($I324),LICENCIES!$A:$I,8,FALSE),VLOOKUP(TEXT($I324,0),LICENCIES!$A:$I,8,FALSE))," ")</f>
        <v xml:space="preserve"> </v>
      </c>
      <c r="P324" s="11" t="str">
        <f>IF(AND($F324&lt;&gt;"OUI",I324&lt;&gt;""),IF(ISNA(VLOOKUP(TEXT($I324,0),LICENCIES!$A:$I,9,FALSE)),VLOOKUP(VALUE($I324),LICENCIES!$A:$I,9,FALSE),VLOOKUP(TEXT($I324,0),LICENCIES!$A:$I,9,FALSE))," ")</f>
        <v xml:space="preserve"> </v>
      </c>
      <c r="Q324" s="6">
        <f t="shared" si="23"/>
        <v>0</v>
      </c>
    </row>
    <row r="325" spans="1:17" ht="19.350000000000001" hidden="1" customHeight="1" x14ac:dyDescent="0.2">
      <c r="A325" s="171"/>
      <c r="B325" s="171">
        <f t="shared" si="21"/>
        <v>0</v>
      </c>
      <c r="C325" s="171">
        <f>COUNTIF($A$7:A325,A325)</f>
        <v>0</v>
      </c>
      <c r="D325" s="171">
        <f t="shared" si="24"/>
        <v>0</v>
      </c>
      <c r="E325" s="171"/>
      <c r="F325" s="171"/>
      <c r="G325" s="105" t="str">
        <f t="shared" si="22"/>
        <v/>
      </c>
      <c r="H325" s="11" t="e">
        <f>IF(F325&lt;&gt;"OUI",IF(ISNA(VLOOKUP(TEXT($I325,0),LICENCIES!$A:$I,2,FALSE)),VLOOKUP(VALUE($I325),LICENCIES!$A:$I,2,FALSE),VLOOKUP(TEXT($I325,0),LICENCIES!$A:$I,2,FALSE))," ")</f>
        <v>#N/A</v>
      </c>
      <c r="I325" s="240"/>
      <c r="J325" s="11" t="str">
        <f>IF(AND($F325&lt;&gt;"OUI",I325&lt;&gt;""),IF(ISNA(VLOOKUP(TEXT($I325,0),LICENCIES!$A:$I,3,FALSE)),VLOOKUP(VALUE($I325),LICENCIES!$A:$I,3,FALSE),VLOOKUP(TEXT($I325,0),LICENCIES!$A:$I,3,FALSE))," ")</f>
        <v xml:space="preserve"> </v>
      </c>
      <c r="K325" s="11" t="str">
        <f>IF(AND($F325&lt;&gt;"OUI",I325&lt;&gt;""),IF(ISNA(VLOOKUP(TEXT($I325,0),LICENCIES!$A:$I,4,FALSE)),VLOOKUP(VALUE($I325),LICENCIES!$A:$I,4,FALSE),VLOOKUP(TEXT($I325,0),LICENCIES!$A:$I,4,FALSE))," ")</f>
        <v xml:space="preserve"> </v>
      </c>
      <c r="L325" s="11" t="str">
        <f>IF(AND($F325&lt;&gt;"OUI",I325&lt;&gt;""),IF(ISNA(VLOOKUP(TEXT($I325,0),LICENCIES!$A:$I,5,FALSE)),VLOOKUP(VALUE($I325),LICENCIES!$A:$I,5,FALSE),VLOOKUP(TEXT($I325,0),LICENCIES!$A:$I,5,FALSE))," ")</f>
        <v xml:space="preserve"> </v>
      </c>
      <c r="M325" s="11" t="str">
        <f>IF(AND($F325&lt;&gt;"OUI",I325&lt;&gt;""),IF(ISNA(VLOOKUP(TEXT($I325,0),LICENCIES!$A:$I,6,FALSE)),VLOOKUP(VALUE($I325),LICENCIES!$A:$I,6,FALSE),VLOOKUP(TEXT($I325,0),LICENCIES!$A:$I,6,FALSE))," ")</f>
        <v xml:space="preserve"> </v>
      </c>
      <c r="N325" s="11" t="str">
        <f>IF(AND($F325&lt;&gt;"OUI",I325&lt;&gt;""),IF(ISNA(VLOOKUP(TEXT($I325,0),LICENCIES!$A:$I,7,FALSE)),VLOOKUP(VALUE($I325),LICENCIES!$A:$I,7,FALSE),VLOOKUP(TEXT($I325,0),LICENCIES!$A:$I,7,FALSE))," ")</f>
        <v xml:space="preserve"> </v>
      </c>
      <c r="O325" s="11" t="str">
        <f>IF(AND($F325&lt;&gt;"OUI",I325&lt;&gt;""),IF(ISNA(VLOOKUP(TEXT($I325,0),LICENCIES!$A:$I,8,FALSE)),VLOOKUP(VALUE($I325),LICENCIES!$A:$I,8,FALSE),VLOOKUP(TEXT($I325,0),LICENCIES!$A:$I,8,FALSE))," ")</f>
        <v xml:space="preserve"> </v>
      </c>
      <c r="P325" s="11" t="str">
        <f>IF(AND($F325&lt;&gt;"OUI",I325&lt;&gt;""),IF(ISNA(VLOOKUP(TEXT($I325,0),LICENCIES!$A:$I,9,FALSE)),VLOOKUP(VALUE($I325),LICENCIES!$A:$I,9,FALSE),VLOOKUP(TEXT($I325,0),LICENCIES!$A:$I,9,FALSE))," ")</f>
        <v xml:space="preserve"> </v>
      </c>
      <c r="Q325" s="6">
        <f t="shared" si="23"/>
        <v>0</v>
      </c>
    </row>
    <row r="326" spans="1:17" ht="19.350000000000001" hidden="1" customHeight="1" x14ac:dyDescent="0.2">
      <c r="A326" s="171"/>
      <c r="B326" s="171">
        <f t="shared" si="21"/>
        <v>0</v>
      </c>
      <c r="C326" s="171">
        <f>COUNTIF($A$7:A326,A326)</f>
        <v>0</v>
      </c>
      <c r="D326" s="171">
        <f t="shared" si="24"/>
        <v>0</v>
      </c>
      <c r="E326" s="171"/>
      <c r="F326" s="171"/>
      <c r="G326" s="105" t="str">
        <f t="shared" si="22"/>
        <v/>
      </c>
      <c r="H326" s="11" t="e">
        <f>IF(F326&lt;&gt;"OUI",IF(ISNA(VLOOKUP(TEXT($I326,0),LICENCIES!$A:$I,2,FALSE)),VLOOKUP(VALUE($I326),LICENCIES!$A:$I,2,FALSE),VLOOKUP(TEXT($I326,0),LICENCIES!$A:$I,2,FALSE))," ")</f>
        <v>#N/A</v>
      </c>
      <c r="I326" s="240"/>
      <c r="J326" s="11" t="str">
        <f>IF(AND($F326&lt;&gt;"OUI",I326&lt;&gt;""),IF(ISNA(VLOOKUP(TEXT($I326,0),LICENCIES!$A:$I,3,FALSE)),VLOOKUP(VALUE($I326),LICENCIES!$A:$I,3,FALSE),VLOOKUP(TEXT($I326,0),LICENCIES!$A:$I,3,FALSE))," ")</f>
        <v xml:space="preserve"> </v>
      </c>
      <c r="K326" s="11" t="str">
        <f>IF(AND($F326&lt;&gt;"OUI",I326&lt;&gt;""),IF(ISNA(VLOOKUP(TEXT($I326,0),LICENCIES!$A:$I,4,FALSE)),VLOOKUP(VALUE($I326),LICENCIES!$A:$I,4,FALSE),VLOOKUP(TEXT($I326,0),LICENCIES!$A:$I,4,FALSE))," ")</f>
        <v xml:space="preserve"> </v>
      </c>
      <c r="L326" s="11" t="str">
        <f>IF(AND($F326&lt;&gt;"OUI",I326&lt;&gt;""),IF(ISNA(VLOOKUP(TEXT($I326,0),LICENCIES!$A:$I,5,FALSE)),VLOOKUP(VALUE($I326),LICENCIES!$A:$I,5,FALSE),VLOOKUP(TEXT($I326,0),LICENCIES!$A:$I,5,FALSE))," ")</f>
        <v xml:space="preserve"> </v>
      </c>
      <c r="M326" s="11" t="str">
        <f>IF(AND($F326&lt;&gt;"OUI",I326&lt;&gt;""),IF(ISNA(VLOOKUP(TEXT($I326,0),LICENCIES!$A:$I,6,FALSE)),VLOOKUP(VALUE($I326),LICENCIES!$A:$I,6,FALSE),VLOOKUP(TEXT($I326,0),LICENCIES!$A:$I,6,FALSE))," ")</f>
        <v xml:space="preserve"> </v>
      </c>
      <c r="N326" s="11" t="str">
        <f>IF(AND($F326&lt;&gt;"OUI",I326&lt;&gt;""),IF(ISNA(VLOOKUP(TEXT($I326,0),LICENCIES!$A:$I,7,FALSE)),VLOOKUP(VALUE($I326),LICENCIES!$A:$I,7,FALSE),VLOOKUP(TEXT($I326,0),LICENCIES!$A:$I,7,FALSE))," ")</f>
        <v xml:space="preserve"> </v>
      </c>
      <c r="O326" s="11" t="str">
        <f>IF(AND($F326&lt;&gt;"OUI",I326&lt;&gt;""),IF(ISNA(VLOOKUP(TEXT($I326,0),LICENCIES!$A:$I,8,FALSE)),VLOOKUP(VALUE($I326),LICENCIES!$A:$I,8,FALSE),VLOOKUP(TEXT($I326,0),LICENCIES!$A:$I,8,FALSE))," ")</f>
        <v xml:space="preserve"> </v>
      </c>
      <c r="P326" s="11" t="str">
        <f>IF(AND($F326&lt;&gt;"OUI",I326&lt;&gt;""),IF(ISNA(VLOOKUP(TEXT($I326,0),LICENCIES!$A:$I,9,FALSE)),VLOOKUP(VALUE($I326),LICENCIES!$A:$I,9,FALSE),VLOOKUP(TEXT($I326,0),LICENCIES!$A:$I,9,FALSE))," ")</f>
        <v xml:space="preserve"> </v>
      </c>
      <c r="Q326" s="6">
        <f t="shared" si="23"/>
        <v>0</v>
      </c>
    </row>
    <row r="327" spans="1:17" ht="19.350000000000001" hidden="1" customHeight="1" x14ac:dyDescent="0.2">
      <c r="A327" s="171"/>
      <c r="B327" s="171">
        <f t="shared" si="21"/>
        <v>0</v>
      </c>
      <c r="C327" s="171">
        <f>COUNTIF($A$7:A327,A327)</f>
        <v>0</v>
      </c>
      <c r="D327" s="171">
        <f t="shared" si="24"/>
        <v>0</v>
      </c>
      <c r="E327" s="171"/>
      <c r="F327" s="171"/>
      <c r="G327" s="105" t="str">
        <f t="shared" si="22"/>
        <v/>
      </c>
      <c r="H327" s="11" t="e">
        <f>IF(F327&lt;&gt;"OUI",IF(ISNA(VLOOKUP(TEXT($I327,0),LICENCIES!$A:$I,2,FALSE)),VLOOKUP(VALUE($I327),LICENCIES!$A:$I,2,FALSE),VLOOKUP(TEXT($I327,0),LICENCIES!$A:$I,2,FALSE))," ")</f>
        <v>#N/A</v>
      </c>
      <c r="I327" s="240"/>
      <c r="J327" s="11" t="str">
        <f>IF(AND($F327&lt;&gt;"OUI",I327&lt;&gt;""),IF(ISNA(VLOOKUP(TEXT($I327,0),LICENCIES!$A:$I,3,FALSE)),VLOOKUP(VALUE($I327),LICENCIES!$A:$I,3,FALSE),VLOOKUP(TEXT($I327,0),LICENCIES!$A:$I,3,FALSE))," ")</f>
        <v xml:space="preserve"> </v>
      </c>
      <c r="K327" s="11" t="str">
        <f>IF(AND($F327&lt;&gt;"OUI",I327&lt;&gt;""),IF(ISNA(VLOOKUP(TEXT($I327,0),LICENCIES!$A:$I,4,FALSE)),VLOOKUP(VALUE($I327),LICENCIES!$A:$I,4,FALSE),VLOOKUP(TEXT($I327,0),LICENCIES!$A:$I,4,FALSE))," ")</f>
        <v xml:space="preserve"> </v>
      </c>
      <c r="L327" s="11" t="str">
        <f>IF(AND($F327&lt;&gt;"OUI",I327&lt;&gt;""),IF(ISNA(VLOOKUP(TEXT($I327,0),LICENCIES!$A:$I,5,FALSE)),VLOOKUP(VALUE($I327),LICENCIES!$A:$I,5,FALSE),VLOOKUP(TEXT($I327,0),LICENCIES!$A:$I,5,FALSE))," ")</f>
        <v xml:space="preserve"> </v>
      </c>
      <c r="M327" s="11" t="str">
        <f>IF(AND($F327&lt;&gt;"OUI",I327&lt;&gt;""),IF(ISNA(VLOOKUP(TEXT($I327,0),LICENCIES!$A:$I,6,FALSE)),VLOOKUP(VALUE($I327),LICENCIES!$A:$I,6,FALSE),VLOOKUP(TEXT($I327,0),LICENCIES!$A:$I,6,FALSE))," ")</f>
        <v xml:space="preserve"> </v>
      </c>
      <c r="N327" s="11" t="str">
        <f>IF(AND($F327&lt;&gt;"OUI",I327&lt;&gt;""),IF(ISNA(VLOOKUP(TEXT($I327,0),LICENCIES!$A:$I,7,FALSE)),VLOOKUP(VALUE($I327),LICENCIES!$A:$I,7,FALSE),VLOOKUP(TEXT($I327,0),LICENCIES!$A:$I,7,FALSE))," ")</f>
        <v xml:space="preserve"> </v>
      </c>
      <c r="O327" s="11" t="str">
        <f>IF(AND($F327&lt;&gt;"OUI",I327&lt;&gt;""),IF(ISNA(VLOOKUP(TEXT($I327,0),LICENCIES!$A:$I,8,FALSE)),VLOOKUP(VALUE($I327),LICENCIES!$A:$I,8,FALSE),VLOOKUP(TEXT($I327,0),LICENCIES!$A:$I,8,FALSE))," ")</f>
        <v xml:space="preserve"> </v>
      </c>
      <c r="P327" s="11" t="str">
        <f>IF(AND($F327&lt;&gt;"OUI",I327&lt;&gt;""),IF(ISNA(VLOOKUP(TEXT($I327,0),LICENCIES!$A:$I,9,FALSE)),VLOOKUP(VALUE($I327),LICENCIES!$A:$I,9,FALSE),VLOOKUP(TEXT($I327,0),LICENCIES!$A:$I,9,FALSE))," ")</f>
        <v xml:space="preserve"> </v>
      </c>
      <c r="Q327" s="6">
        <f t="shared" si="23"/>
        <v>0</v>
      </c>
    </row>
    <row r="328" spans="1:17" ht="19.350000000000001" hidden="1" customHeight="1" x14ac:dyDescent="0.2">
      <c r="A328" s="171"/>
      <c r="B328" s="171">
        <f t="shared" ref="B328:B356" si="25">IF(A328&gt;0,VLOOKUP(A328,$C$2:$E$5,3,FALSE),0)</f>
        <v>0</v>
      </c>
      <c r="C328" s="171">
        <f>COUNTIF($A$7:A328,A328)</f>
        <v>0</v>
      </c>
      <c r="D328" s="171">
        <f t="shared" si="24"/>
        <v>0</v>
      </c>
      <c r="E328" s="171"/>
      <c r="F328" s="171"/>
      <c r="G328" s="105" t="str">
        <f t="shared" ref="G328:G356" si="26">MID(D328,2,3)</f>
        <v/>
      </c>
      <c r="H328" s="11" t="e">
        <f>IF(F328&lt;&gt;"OUI",IF(ISNA(VLOOKUP(TEXT($I328,0),LICENCIES!$A:$I,2,FALSE)),VLOOKUP(VALUE($I328),LICENCIES!$A:$I,2,FALSE),VLOOKUP(TEXT($I328,0),LICENCIES!$A:$I,2,FALSE))," ")</f>
        <v>#N/A</v>
      </c>
      <c r="I328" s="240"/>
      <c r="J328" s="11" t="str">
        <f>IF(AND($F328&lt;&gt;"OUI",I328&lt;&gt;""),IF(ISNA(VLOOKUP(TEXT($I328,0),LICENCIES!$A:$I,3,FALSE)),VLOOKUP(VALUE($I328),LICENCIES!$A:$I,3,FALSE),VLOOKUP(TEXT($I328,0),LICENCIES!$A:$I,3,FALSE))," ")</f>
        <v xml:space="preserve"> </v>
      </c>
      <c r="K328" s="11" t="str">
        <f>IF(AND($F328&lt;&gt;"OUI",I328&lt;&gt;""),IF(ISNA(VLOOKUP(TEXT($I328,0),LICENCIES!$A:$I,4,FALSE)),VLOOKUP(VALUE($I328),LICENCIES!$A:$I,4,FALSE),VLOOKUP(TEXT($I328,0),LICENCIES!$A:$I,4,FALSE))," ")</f>
        <v xml:space="preserve"> </v>
      </c>
      <c r="L328" s="11" t="str">
        <f>IF(AND($F328&lt;&gt;"OUI",I328&lt;&gt;""),IF(ISNA(VLOOKUP(TEXT($I328,0),LICENCIES!$A:$I,5,FALSE)),VLOOKUP(VALUE($I328),LICENCIES!$A:$I,5,FALSE),VLOOKUP(TEXT($I328,0),LICENCIES!$A:$I,5,FALSE))," ")</f>
        <v xml:space="preserve"> </v>
      </c>
      <c r="M328" s="11" t="str">
        <f>IF(AND($F328&lt;&gt;"OUI",I328&lt;&gt;""),IF(ISNA(VLOOKUP(TEXT($I328,0),LICENCIES!$A:$I,6,FALSE)),VLOOKUP(VALUE($I328),LICENCIES!$A:$I,6,FALSE),VLOOKUP(TEXT($I328,0),LICENCIES!$A:$I,6,FALSE))," ")</f>
        <v xml:space="preserve"> </v>
      </c>
      <c r="N328" s="11" t="str">
        <f>IF(AND($F328&lt;&gt;"OUI",I328&lt;&gt;""),IF(ISNA(VLOOKUP(TEXT($I328,0),LICENCIES!$A:$I,7,FALSE)),VLOOKUP(VALUE($I328),LICENCIES!$A:$I,7,FALSE),VLOOKUP(TEXT($I328,0),LICENCIES!$A:$I,7,FALSE))," ")</f>
        <v xml:space="preserve"> </v>
      </c>
      <c r="O328" s="11" t="str">
        <f>IF(AND($F328&lt;&gt;"OUI",I328&lt;&gt;""),IF(ISNA(VLOOKUP(TEXT($I328,0),LICENCIES!$A:$I,8,FALSE)),VLOOKUP(VALUE($I328),LICENCIES!$A:$I,8,FALSE),VLOOKUP(TEXT($I328,0),LICENCIES!$A:$I,8,FALSE))," ")</f>
        <v xml:space="preserve"> </v>
      </c>
      <c r="P328" s="11" t="str">
        <f>IF(AND($F328&lt;&gt;"OUI",I328&lt;&gt;""),IF(ISNA(VLOOKUP(TEXT($I328,0),LICENCIES!$A:$I,9,FALSE)),VLOOKUP(VALUE($I328),LICENCIES!$A:$I,9,FALSE),VLOOKUP(TEXT($I328,0),LICENCIES!$A:$I,9,FALSE))," ")</f>
        <v xml:space="preserve"> </v>
      </c>
      <c r="Q328" s="6">
        <f t="shared" ref="Q328:Q356" si="27">IF(F328="OUI","0",A328)</f>
        <v>0</v>
      </c>
    </row>
    <row r="329" spans="1:17" ht="19.350000000000001" hidden="1" customHeight="1" x14ac:dyDescent="0.2">
      <c r="A329" s="171"/>
      <c r="B329" s="171">
        <f t="shared" si="25"/>
        <v>0</v>
      </c>
      <c r="C329" s="171">
        <f>COUNTIF($A$7:A329,A329)</f>
        <v>0</v>
      </c>
      <c r="D329" s="171">
        <f t="shared" ref="D329:D356" si="28">(IF(A329&gt;0,VLOOKUP(A329,$C$2:$E$5,2,FALSE),0))+C329+B329*1000</f>
        <v>0</v>
      </c>
      <c r="E329" s="171"/>
      <c r="F329" s="171"/>
      <c r="G329" s="105" t="str">
        <f t="shared" si="26"/>
        <v/>
      </c>
      <c r="H329" s="11" t="e">
        <f>IF(F329&lt;&gt;"OUI",IF(ISNA(VLOOKUP(TEXT($I329,0),LICENCIES!$A:$I,2,FALSE)),VLOOKUP(VALUE($I329),LICENCIES!$A:$I,2,FALSE),VLOOKUP(TEXT($I329,0),LICENCIES!$A:$I,2,FALSE))," ")</f>
        <v>#N/A</v>
      </c>
      <c r="I329" s="240"/>
      <c r="J329" s="11" t="str">
        <f>IF(AND($F329&lt;&gt;"OUI",I329&lt;&gt;""),IF(ISNA(VLOOKUP(TEXT($I329,0),LICENCIES!$A:$I,3,FALSE)),VLOOKUP(VALUE($I329),LICENCIES!$A:$I,3,FALSE),VLOOKUP(TEXT($I329,0),LICENCIES!$A:$I,3,FALSE))," ")</f>
        <v xml:space="preserve"> </v>
      </c>
      <c r="K329" s="11" t="str">
        <f>IF(AND($F329&lt;&gt;"OUI",I329&lt;&gt;""),IF(ISNA(VLOOKUP(TEXT($I329,0),LICENCIES!$A:$I,4,FALSE)),VLOOKUP(VALUE($I329),LICENCIES!$A:$I,4,FALSE),VLOOKUP(TEXT($I329,0),LICENCIES!$A:$I,4,FALSE))," ")</f>
        <v xml:space="preserve"> </v>
      </c>
      <c r="L329" s="11" t="str">
        <f>IF(AND($F329&lt;&gt;"OUI",I329&lt;&gt;""),IF(ISNA(VLOOKUP(TEXT($I329,0),LICENCIES!$A:$I,5,FALSE)),VLOOKUP(VALUE($I329),LICENCIES!$A:$I,5,FALSE),VLOOKUP(TEXT($I329,0),LICENCIES!$A:$I,5,FALSE))," ")</f>
        <v xml:space="preserve"> </v>
      </c>
      <c r="M329" s="11" t="str">
        <f>IF(AND($F329&lt;&gt;"OUI",I329&lt;&gt;""),IF(ISNA(VLOOKUP(TEXT($I329,0),LICENCIES!$A:$I,6,FALSE)),VLOOKUP(VALUE($I329),LICENCIES!$A:$I,6,FALSE),VLOOKUP(TEXT($I329,0),LICENCIES!$A:$I,6,FALSE))," ")</f>
        <v xml:space="preserve"> </v>
      </c>
      <c r="N329" s="11" t="str">
        <f>IF(AND($F329&lt;&gt;"OUI",I329&lt;&gt;""),IF(ISNA(VLOOKUP(TEXT($I329,0),LICENCIES!$A:$I,7,FALSE)),VLOOKUP(VALUE($I329),LICENCIES!$A:$I,7,FALSE),VLOOKUP(TEXT($I329,0),LICENCIES!$A:$I,7,FALSE))," ")</f>
        <v xml:space="preserve"> </v>
      </c>
      <c r="O329" s="11" t="str">
        <f>IF(AND($F329&lt;&gt;"OUI",I329&lt;&gt;""),IF(ISNA(VLOOKUP(TEXT($I329,0),LICENCIES!$A:$I,8,FALSE)),VLOOKUP(VALUE($I329),LICENCIES!$A:$I,8,FALSE),VLOOKUP(TEXT($I329,0),LICENCIES!$A:$I,8,FALSE))," ")</f>
        <v xml:space="preserve"> </v>
      </c>
      <c r="P329" s="11" t="str">
        <f>IF(AND($F329&lt;&gt;"OUI",I329&lt;&gt;""),IF(ISNA(VLOOKUP(TEXT($I329,0),LICENCIES!$A:$I,9,FALSE)),VLOOKUP(VALUE($I329),LICENCIES!$A:$I,9,FALSE),VLOOKUP(TEXT($I329,0),LICENCIES!$A:$I,9,FALSE))," ")</f>
        <v xml:space="preserve"> </v>
      </c>
      <c r="Q329" s="6">
        <f t="shared" si="27"/>
        <v>0</v>
      </c>
    </row>
    <row r="330" spans="1:17" ht="19.350000000000001" hidden="1" customHeight="1" x14ac:dyDescent="0.2">
      <c r="A330" s="171"/>
      <c r="B330" s="171">
        <f t="shared" si="25"/>
        <v>0</v>
      </c>
      <c r="C330" s="171">
        <f>COUNTIF($A$7:A330,A330)</f>
        <v>0</v>
      </c>
      <c r="D330" s="171">
        <f t="shared" si="28"/>
        <v>0</v>
      </c>
      <c r="E330" s="171"/>
      <c r="F330" s="171"/>
      <c r="G330" s="105" t="str">
        <f t="shared" si="26"/>
        <v/>
      </c>
      <c r="H330" s="11" t="e">
        <f>IF(F330&lt;&gt;"OUI",IF(ISNA(VLOOKUP(TEXT($I330,0),LICENCIES!$A:$I,2,FALSE)),VLOOKUP(VALUE($I330),LICENCIES!$A:$I,2,FALSE),VLOOKUP(TEXT($I330,0),LICENCIES!$A:$I,2,FALSE))," ")</f>
        <v>#N/A</v>
      </c>
      <c r="I330" s="240"/>
      <c r="J330" s="11" t="str">
        <f>IF(AND($F330&lt;&gt;"OUI",I330&lt;&gt;""),IF(ISNA(VLOOKUP(TEXT($I330,0),LICENCIES!$A:$I,3,FALSE)),VLOOKUP(VALUE($I330),LICENCIES!$A:$I,3,FALSE),VLOOKUP(TEXT($I330,0),LICENCIES!$A:$I,3,FALSE))," ")</f>
        <v xml:space="preserve"> </v>
      </c>
      <c r="K330" s="11" t="str">
        <f>IF(AND($F330&lt;&gt;"OUI",I330&lt;&gt;""),IF(ISNA(VLOOKUP(TEXT($I330,0),LICENCIES!$A:$I,4,FALSE)),VLOOKUP(VALUE($I330),LICENCIES!$A:$I,4,FALSE),VLOOKUP(TEXT($I330,0),LICENCIES!$A:$I,4,FALSE))," ")</f>
        <v xml:space="preserve"> </v>
      </c>
      <c r="L330" s="11" t="str">
        <f>IF(AND($F330&lt;&gt;"OUI",I330&lt;&gt;""),IF(ISNA(VLOOKUP(TEXT($I330,0),LICENCIES!$A:$I,5,FALSE)),VLOOKUP(VALUE($I330),LICENCIES!$A:$I,5,FALSE),VLOOKUP(TEXT($I330,0),LICENCIES!$A:$I,5,FALSE))," ")</f>
        <v xml:space="preserve"> </v>
      </c>
      <c r="M330" s="11" t="str">
        <f>IF(AND($F330&lt;&gt;"OUI",I330&lt;&gt;""),IF(ISNA(VLOOKUP(TEXT($I330,0),LICENCIES!$A:$I,6,FALSE)),VLOOKUP(VALUE($I330),LICENCIES!$A:$I,6,FALSE),VLOOKUP(TEXT($I330,0),LICENCIES!$A:$I,6,FALSE))," ")</f>
        <v xml:space="preserve"> </v>
      </c>
      <c r="N330" s="11" t="str">
        <f>IF(AND($F330&lt;&gt;"OUI",I330&lt;&gt;""),IF(ISNA(VLOOKUP(TEXT($I330,0),LICENCIES!$A:$I,7,FALSE)),VLOOKUP(VALUE($I330),LICENCIES!$A:$I,7,FALSE),VLOOKUP(TEXT($I330,0),LICENCIES!$A:$I,7,FALSE))," ")</f>
        <v xml:space="preserve"> </v>
      </c>
      <c r="O330" s="11" t="str">
        <f>IF(AND($F330&lt;&gt;"OUI",I330&lt;&gt;""),IF(ISNA(VLOOKUP(TEXT($I330,0),LICENCIES!$A:$I,8,FALSE)),VLOOKUP(VALUE($I330),LICENCIES!$A:$I,8,FALSE),VLOOKUP(TEXT($I330,0),LICENCIES!$A:$I,8,FALSE))," ")</f>
        <v xml:space="preserve"> </v>
      </c>
      <c r="P330" s="11" t="str">
        <f>IF(AND($F330&lt;&gt;"OUI",I330&lt;&gt;""),IF(ISNA(VLOOKUP(TEXT($I330,0),LICENCIES!$A:$I,9,FALSE)),VLOOKUP(VALUE($I330),LICENCIES!$A:$I,9,FALSE),VLOOKUP(TEXT($I330,0),LICENCIES!$A:$I,9,FALSE))," ")</f>
        <v xml:space="preserve"> </v>
      </c>
      <c r="Q330" s="6">
        <f t="shared" si="27"/>
        <v>0</v>
      </c>
    </row>
    <row r="331" spans="1:17" ht="19.350000000000001" hidden="1" customHeight="1" x14ac:dyDescent="0.2">
      <c r="A331" s="171"/>
      <c r="B331" s="171">
        <f t="shared" si="25"/>
        <v>0</v>
      </c>
      <c r="C331" s="171">
        <f>COUNTIF($A$7:A331,A331)</f>
        <v>0</v>
      </c>
      <c r="D331" s="171">
        <f t="shared" si="28"/>
        <v>0</v>
      </c>
      <c r="E331" s="171"/>
      <c r="F331" s="171"/>
      <c r="G331" s="105" t="str">
        <f t="shared" si="26"/>
        <v/>
      </c>
      <c r="H331" s="11" t="e">
        <f>IF(F331&lt;&gt;"OUI",IF(ISNA(VLOOKUP(TEXT($I331,0),LICENCIES!$A:$I,2,FALSE)),VLOOKUP(VALUE($I331),LICENCIES!$A:$I,2,FALSE),VLOOKUP(TEXT($I331,0),LICENCIES!$A:$I,2,FALSE))," ")</f>
        <v>#N/A</v>
      </c>
      <c r="I331" s="240"/>
      <c r="J331" s="11" t="str">
        <f>IF(AND($F331&lt;&gt;"OUI",I331&lt;&gt;""),IF(ISNA(VLOOKUP(TEXT($I331,0),LICENCIES!$A:$I,3,FALSE)),VLOOKUP(VALUE($I331),LICENCIES!$A:$I,3,FALSE),VLOOKUP(TEXT($I331,0),LICENCIES!$A:$I,3,FALSE))," ")</f>
        <v xml:space="preserve"> </v>
      </c>
      <c r="K331" s="11" t="str">
        <f>IF(AND($F331&lt;&gt;"OUI",I331&lt;&gt;""),IF(ISNA(VLOOKUP(TEXT($I331,0),LICENCIES!$A:$I,4,FALSE)),VLOOKUP(VALUE($I331),LICENCIES!$A:$I,4,FALSE),VLOOKUP(TEXT($I331,0),LICENCIES!$A:$I,4,FALSE))," ")</f>
        <v xml:space="preserve"> </v>
      </c>
      <c r="L331" s="11" t="str">
        <f>IF(AND($F331&lt;&gt;"OUI",I331&lt;&gt;""),IF(ISNA(VLOOKUP(TEXT($I331,0),LICENCIES!$A:$I,5,FALSE)),VLOOKUP(VALUE($I331),LICENCIES!$A:$I,5,FALSE),VLOOKUP(TEXT($I331,0),LICENCIES!$A:$I,5,FALSE))," ")</f>
        <v xml:space="preserve"> </v>
      </c>
      <c r="M331" s="11" t="str">
        <f>IF(AND($F331&lt;&gt;"OUI",I331&lt;&gt;""),IF(ISNA(VLOOKUP(TEXT($I331,0),LICENCIES!$A:$I,6,FALSE)),VLOOKUP(VALUE($I331),LICENCIES!$A:$I,6,FALSE),VLOOKUP(TEXT($I331,0),LICENCIES!$A:$I,6,FALSE))," ")</f>
        <v xml:space="preserve"> </v>
      </c>
      <c r="N331" s="11" t="str">
        <f>IF(AND($F331&lt;&gt;"OUI",I331&lt;&gt;""),IF(ISNA(VLOOKUP(TEXT($I331,0),LICENCIES!$A:$I,7,FALSE)),VLOOKUP(VALUE($I331),LICENCIES!$A:$I,7,FALSE),VLOOKUP(TEXT($I331,0),LICENCIES!$A:$I,7,FALSE))," ")</f>
        <v xml:space="preserve"> </v>
      </c>
      <c r="O331" s="11" t="str">
        <f>IF(AND($F331&lt;&gt;"OUI",I331&lt;&gt;""),IF(ISNA(VLOOKUP(TEXT($I331,0),LICENCIES!$A:$I,8,FALSE)),VLOOKUP(VALUE($I331),LICENCIES!$A:$I,8,FALSE),VLOOKUP(TEXT($I331,0),LICENCIES!$A:$I,8,FALSE))," ")</f>
        <v xml:space="preserve"> </v>
      </c>
      <c r="P331" s="11" t="str">
        <f>IF(AND($F331&lt;&gt;"OUI",I331&lt;&gt;""),IF(ISNA(VLOOKUP(TEXT($I331,0),LICENCIES!$A:$I,9,FALSE)),VLOOKUP(VALUE($I331),LICENCIES!$A:$I,9,FALSE),VLOOKUP(TEXT($I331,0),LICENCIES!$A:$I,9,FALSE))," ")</f>
        <v xml:space="preserve"> </v>
      </c>
      <c r="Q331" s="6">
        <f t="shared" si="27"/>
        <v>0</v>
      </c>
    </row>
    <row r="332" spans="1:17" ht="19.350000000000001" hidden="1" customHeight="1" x14ac:dyDescent="0.2">
      <c r="A332" s="171"/>
      <c r="B332" s="171">
        <f t="shared" si="25"/>
        <v>0</v>
      </c>
      <c r="C332" s="171">
        <f>COUNTIF($A$7:A332,A332)</f>
        <v>0</v>
      </c>
      <c r="D332" s="171">
        <f t="shared" si="28"/>
        <v>0</v>
      </c>
      <c r="E332" s="171"/>
      <c r="F332" s="171"/>
      <c r="G332" s="105" t="str">
        <f t="shared" si="26"/>
        <v/>
      </c>
      <c r="H332" s="11" t="e">
        <f>IF(F332&lt;&gt;"OUI",IF(ISNA(VLOOKUP(TEXT($I332,0),LICENCIES!$A:$I,2,FALSE)),VLOOKUP(VALUE($I332),LICENCIES!$A:$I,2,FALSE),VLOOKUP(TEXT($I332,0),LICENCIES!$A:$I,2,FALSE))," ")</f>
        <v>#N/A</v>
      </c>
      <c r="I332" s="240"/>
      <c r="J332" s="11" t="str">
        <f>IF(AND($F332&lt;&gt;"OUI",I332&lt;&gt;""),IF(ISNA(VLOOKUP(TEXT($I332,0),LICENCIES!$A:$I,3,FALSE)),VLOOKUP(VALUE($I332),LICENCIES!$A:$I,3,FALSE),VLOOKUP(TEXT($I332,0),LICENCIES!$A:$I,3,FALSE))," ")</f>
        <v xml:space="preserve"> </v>
      </c>
      <c r="K332" s="11" t="str">
        <f>IF(AND($F332&lt;&gt;"OUI",I332&lt;&gt;""),IF(ISNA(VLOOKUP(TEXT($I332,0),LICENCIES!$A:$I,4,FALSE)),VLOOKUP(VALUE($I332),LICENCIES!$A:$I,4,FALSE),VLOOKUP(TEXT($I332,0),LICENCIES!$A:$I,4,FALSE))," ")</f>
        <v xml:space="preserve"> </v>
      </c>
      <c r="L332" s="11" t="str">
        <f>IF(AND($F332&lt;&gt;"OUI",I332&lt;&gt;""),IF(ISNA(VLOOKUP(TEXT($I332,0),LICENCIES!$A:$I,5,FALSE)),VLOOKUP(VALUE($I332),LICENCIES!$A:$I,5,FALSE),VLOOKUP(TEXT($I332,0),LICENCIES!$A:$I,5,FALSE))," ")</f>
        <v xml:space="preserve"> </v>
      </c>
      <c r="M332" s="11" t="str">
        <f>IF(AND($F332&lt;&gt;"OUI",I332&lt;&gt;""),IF(ISNA(VLOOKUP(TEXT($I332,0),LICENCIES!$A:$I,6,FALSE)),VLOOKUP(VALUE($I332),LICENCIES!$A:$I,6,FALSE),VLOOKUP(TEXT($I332,0),LICENCIES!$A:$I,6,FALSE))," ")</f>
        <v xml:space="preserve"> </v>
      </c>
      <c r="N332" s="11" t="str">
        <f>IF(AND($F332&lt;&gt;"OUI",I332&lt;&gt;""),IF(ISNA(VLOOKUP(TEXT($I332,0),LICENCIES!$A:$I,7,FALSE)),VLOOKUP(VALUE($I332),LICENCIES!$A:$I,7,FALSE),VLOOKUP(TEXT($I332,0),LICENCIES!$A:$I,7,FALSE))," ")</f>
        <v xml:space="preserve"> </v>
      </c>
      <c r="O332" s="11" t="str">
        <f>IF(AND($F332&lt;&gt;"OUI",I332&lt;&gt;""),IF(ISNA(VLOOKUP(TEXT($I332,0),LICENCIES!$A:$I,8,FALSE)),VLOOKUP(VALUE($I332),LICENCIES!$A:$I,8,FALSE),VLOOKUP(TEXT($I332,0),LICENCIES!$A:$I,8,FALSE))," ")</f>
        <v xml:space="preserve"> </v>
      </c>
      <c r="P332" s="11" t="str">
        <f>IF(AND($F332&lt;&gt;"OUI",I332&lt;&gt;""),IF(ISNA(VLOOKUP(TEXT($I332,0),LICENCIES!$A:$I,9,FALSE)),VLOOKUP(VALUE($I332),LICENCIES!$A:$I,9,FALSE),VLOOKUP(TEXT($I332,0),LICENCIES!$A:$I,9,FALSE))," ")</f>
        <v xml:space="preserve"> </v>
      </c>
      <c r="Q332" s="6">
        <f t="shared" si="27"/>
        <v>0</v>
      </c>
    </row>
    <row r="333" spans="1:17" ht="19.350000000000001" hidden="1" customHeight="1" x14ac:dyDescent="0.2">
      <c r="A333" s="171"/>
      <c r="B333" s="171">
        <f t="shared" si="25"/>
        <v>0</v>
      </c>
      <c r="C333" s="171">
        <f>COUNTIF($A$7:A333,A333)</f>
        <v>0</v>
      </c>
      <c r="D333" s="171">
        <f t="shared" si="28"/>
        <v>0</v>
      </c>
      <c r="E333" s="171"/>
      <c r="F333" s="171"/>
      <c r="G333" s="105" t="str">
        <f t="shared" si="26"/>
        <v/>
      </c>
      <c r="H333" s="11" t="e">
        <f>IF(F333&lt;&gt;"OUI",IF(ISNA(VLOOKUP(TEXT($I333,0),LICENCIES!$A:$I,2,FALSE)),VLOOKUP(VALUE($I333),LICENCIES!$A:$I,2,FALSE),VLOOKUP(TEXT($I333,0),LICENCIES!$A:$I,2,FALSE))," ")</f>
        <v>#N/A</v>
      </c>
      <c r="I333" s="240"/>
      <c r="J333" s="11" t="str">
        <f>IF(AND($F333&lt;&gt;"OUI",I333&lt;&gt;""),IF(ISNA(VLOOKUP(TEXT($I333,0),LICENCIES!$A:$I,3,FALSE)),VLOOKUP(VALUE($I333),LICENCIES!$A:$I,3,FALSE),VLOOKUP(TEXT($I333,0),LICENCIES!$A:$I,3,FALSE))," ")</f>
        <v xml:space="preserve"> </v>
      </c>
      <c r="K333" s="11" t="str">
        <f>IF(AND($F333&lt;&gt;"OUI",I333&lt;&gt;""),IF(ISNA(VLOOKUP(TEXT($I333,0),LICENCIES!$A:$I,4,FALSE)),VLOOKUP(VALUE($I333),LICENCIES!$A:$I,4,FALSE),VLOOKUP(TEXT($I333,0),LICENCIES!$A:$I,4,FALSE))," ")</f>
        <v xml:space="preserve"> </v>
      </c>
      <c r="L333" s="11" t="str">
        <f>IF(AND($F333&lt;&gt;"OUI",I333&lt;&gt;""),IF(ISNA(VLOOKUP(TEXT($I333,0),LICENCIES!$A:$I,5,FALSE)),VLOOKUP(VALUE($I333),LICENCIES!$A:$I,5,FALSE),VLOOKUP(TEXT($I333,0),LICENCIES!$A:$I,5,FALSE))," ")</f>
        <v xml:space="preserve"> </v>
      </c>
      <c r="M333" s="11" t="str">
        <f>IF(AND($F333&lt;&gt;"OUI",I333&lt;&gt;""),IF(ISNA(VLOOKUP(TEXT($I333,0),LICENCIES!$A:$I,6,FALSE)),VLOOKUP(VALUE($I333),LICENCIES!$A:$I,6,FALSE),VLOOKUP(TEXT($I333,0),LICENCIES!$A:$I,6,FALSE))," ")</f>
        <v xml:space="preserve"> </v>
      </c>
      <c r="N333" s="11" t="str">
        <f>IF(AND($F333&lt;&gt;"OUI",I333&lt;&gt;""),IF(ISNA(VLOOKUP(TEXT($I333,0),LICENCIES!$A:$I,7,FALSE)),VLOOKUP(VALUE($I333),LICENCIES!$A:$I,7,FALSE),VLOOKUP(TEXT($I333,0),LICENCIES!$A:$I,7,FALSE))," ")</f>
        <v xml:space="preserve"> </v>
      </c>
      <c r="O333" s="11" t="str">
        <f>IF(AND($F333&lt;&gt;"OUI",I333&lt;&gt;""),IF(ISNA(VLOOKUP(TEXT($I333,0),LICENCIES!$A:$I,8,FALSE)),VLOOKUP(VALUE($I333),LICENCIES!$A:$I,8,FALSE),VLOOKUP(TEXT($I333,0),LICENCIES!$A:$I,8,FALSE))," ")</f>
        <v xml:space="preserve"> </v>
      </c>
      <c r="P333" s="11" t="str">
        <f>IF(AND($F333&lt;&gt;"OUI",I333&lt;&gt;""),IF(ISNA(VLOOKUP(TEXT($I333,0),LICENCIES!$A:$I,9,FALSE)),VLOOKUP(VALUE($I333),LICENCIES!$A:$I,9,FALSE),VLOOKUP(TEXT($I333,0),LICENCIES!$A:$I,9,FALSE))," ")</f>
        <v xml:space="preserve"> </v>
      </c>
      <c r="Q333" s="6">
        <f t="shared" si="27"/>
        <v>0</v>
      </c>
    </row>
    <row r="334" spans="1:17" ht="19.350000000000001" hidden="1" customHeight="1" x14ac:dyDescent="0.2">
      <c r="A334" s="171"/>
      <c r="B334" s="171">
        <f t="shared" si="25"/>
        <v>0</v>
      </c>
      <c r="C334" s="171">
        <f>COUNTIF($A$7:A334,A334)</f>
        <v>0</v>
      </c>
      <c r="D334" s="171">
        <f t="shared" si="28"/>
        <v>0</v>
      </c>
      <c r="E334" s="171"/>
      <c r="F334" s="171"/>
      <c r="G334" s="105" t="str">
        <f t="shared" si="26"/>
        <v/>
      </c>
      <c r="H334" s="11" t="e">
        <f>IF(F334&lt;&gt;"OUI",IF(ISNA(VLOOKUP(TEXT($I334,0),LICENCIES!$A:$I,2,FALSE)),VLOOKUP(VALUE($I334),LICENCIES!$A:$I,2,FALSE),VLOOKUP(TEXT($I334,0),LICENCIES!$A:$I,2,FALSE))," ")</f>
        <v>#N/A</v>
      </c>
      <c r="I334" s="240"/>
      <c r="J334" s="11" t="str">
        <f>IF(AND($F334&lt;&gt;"OUI",I334&lt;&gt;""),IF(ISNA(VLOOKUP(TEXT($I334,0),LICENCIES!$A:$I,3,FALSE)),VLOOKUP(VALUE($I334),LICENCIES!$A:$I,3,FALSE),VLOOKUP(TEXT($I334,0),LICENCIES!$A:$I,3,FALSE))," ")</f>
        <v xml:space="preserve"> </v>
      </c>
      <c r="K334" s="11" t="str">
        <f>IF(AND($F334&lt;&gt;"OUI",I334&lt;&gt;""),IF(ISNA(VLOOKUP(TEXT($I334,0),LICENCIES!$A:$I,4,FALSE)),VLOOKUP(VALUE($I334),LICENCIES!$A:$I,4,FALSE),VLOOKUP(TEXT($I334,0),LICENCIES!$A:$I,4,FALSE))," ")</f>
        <v xml:space="preserve"> </v>
      </c>
      <c r="L334" s="11" t="str">
        <f>IF(AND($F334&lt;&gt;"OUI",I334&lt;&gt;""),IF(ISNA(VLOOKUP(TEXT($I334,0),LICENCIES!$A:$I,5,FALSE)),VLOOKUP(VALUE($I334),LICENCIES!$A:$I,5,FALSE),VLOOKUP(TEXT($I334,0),LICENCIES!$A:$I,5,FALSE))," ")</f>
        <v xml:space="preserve"> </v>
      </c>
      <c r="M334" s="11" t="str">
        <f>IF(AND($F334&lt;&gt;"OUI",I334&lt;&gt;""),IF(ISNA(VLOOKUP(TEXT($I334,0),LICENCIES!$A:$I,6,FALSE)),VLOOKUP(VALUE($I334),LICENCIES!$A:$I,6,FALSE),VLOOKUP(TEXT($I334,0),LICENCIES!$A:$I,6,FALSE))," ")</f>
        <v xml:space="preserve"> </v>
      </c>
      <c r="N334" s="11" t="str">
        <f>IF(AND($F334&lt;&gt;"OUI",I334&lt;&gt;""),IF(ISNA(VLOOKUP(TEXT($I334,0),LICENCIES!$A:$I,7,FALSE)),VLOOKUP(VALUE($I334),LICENCIES!$A:$I,7,FALSE),VLOOKUP(TEXT($I334,0),LICENCIES!$A:$I,7,FALSE))," ")</f>
        <v xml:space="preserve"> </v>
      </c>
      <c r="O334" s="11" t="str">
        <f>IF(AND($F334&lt;&gt;"OUI",I334&lt;&gt;""),IF(ISNA(VLOOKUP(TEXT($I334,0),LICENCIES!$A:$I,8,FALSE)),VLOOKUP(VALUE($I334),LICENCIES!$A:$I,8,FALSE),VLOOKUP(TEXT($I334,0),LICENCIES!$A:$I,8,FALSE))," ")</f>
        <v xml:space="preserve"> </v>
      </c>
      <c r="P334" s="11" t="str">
        <f>IF(AND($F334&lt;&gt;"OUI",I334&lt;&gt;""),IF(ISNA(VLOOKUP(TEXT($I334,0),LICENCIES!$A:$I,9,FALSE)),VLOOKUP(VALUE($I334),LICENCIES!$A:$I,9,FALSE),VLOOKUP(TEXT($I334,0),LICENCIES!$A:$I,9,FALSE))," ")</f>
        <v xml:space="preserve"> </v>
      </c>
      <c r="Q334" s="6">
        <f t="shared" si="27"/>
        <v>0</v>
      </c>
    </row>
    <row r="335" spans="1:17" ht="19.350000000000001" hidden="1" customHeight="1" x14ac:dyDescent="0.2">
      <c r="A335" s="171"/>
      <c r="B335" s="171">
        <f t="shared" si="25"/>
        <v>0</v>
      </c>
      <c r="C335" s="171">
        <f>COUNTIF($A$7:A335,A335)</f>
        <v>0</v>
      </c>
      <c r="D335" s="171">
        <f t="shared" si="28"/>
        <v>0</v>
      </c>
      <c r="E335" s="171"/>
      <c r="F335" s="171"/>
      <c r="G335" s="105" t="str">
        <f t="shared" si="26"/>
        <v/>
      </c>
      <c r="H335" s="11" t="e">
        <f>IF(F335&lt;&gt;"OUI",IF(ISNA(VLOOKUP(TEXT($I335,0),LICENCIES!$A:$I,2,FALSE)),VLOOKUP(VALUE($I335),LICENCIES!$A:$I,2,FALSE),VLOOKUP(TEXT($I335,0),LICENCIES!$A:$I,2,FALSE))," ")</f>
        <v>#N/A</v>
      </c>
      <c r="I335" s="240"/>
      <c r="J335" s="11" t="str">
        <f>IF(AND($F335&lt;&gt;"OUI",I335&lt;&gt;""),IF(ISNA(VLOOKUP(TEXT($I335,0),LICENCIES!$A:$I,3,FALSE)),VLOOKUP(VALUE($I335),LICENCIES!$A:$I,3,FALSE),VLOOKUP(TEXT($I335,0),LICENCIES!$A:$I,3,FALSE))," ")</f>
        <v xml:space="preserve"> </v>
      </c>
      <c r="K335" s="11" t="str">
        <f>IF(AND($F335&lt;&gt;"OUI",I335&lt;&gt;""),IF(ISNA(VLOOKUP(TEXT($I335,0),LICENCIES!$A:$I,4,FALSE)),VLOOKUP(VALUE($I335),LICENCIES!$A:$I,4,FALSE),VLOOKUP(TEXT($I335,0),LICENCIES!$A:$I,4,FALSE))," ")</f>
        <v xml:space="preserve"> </v>
      </c>
      <c r="L335" s="11" t="str">
        <f>IF(AND($F335&lt;&gt;"OUI",I335&lt;&gt;""),IF(ISNA(VLOOKUP(TEXT($I335,0),LICENCIES!$A:$I,5,FALSE)),VLOOKUP(VALUE($I335),LICENCIES!$A:$I,5,FALSE),VLOOKUP(TEXT($I335,0),LICENCIES!$A:$I,5,FALSE))," ")</f>
        <v xml:space="preserve"> </v>
      </c>
      <c r="M335" s="11" t="str">
        <f>IF(AND($F335&lt;&gt;"OUI",I335&lt;&gt;""),IF(ISNA(VLOOKUP(TEXT($I335,0),LICENCIES!$A:$I,6,FALSE)),VLOOKUP(VALUE($I335),LICENCIES!$A:$I,6,FALSE),VLOOKUP(TEXT($I335,0),LICENCIES!$A:$I,6,FALSE))," ")</f>
        <v xml:space="preserve"> </v>
      </c>
      <c r="N335" s="11" t="str">
        <f>IF(AND($F335&lt;&gt;"OUI",I335&lt;&gt;""),IF(ISNA(VLOOKUP(TEXT($I335,0),LICENCIES!$A:$I,7,FALSE)),VLOOKUP(VALUE($I335),LICENCIES!$A:$I,7,FALSE),VLOOKUP(TEXT($I335,0),LICENCIES!$A:$I,7,FALSE))," ")</f>
        <v xml:space="preserve"> </v>
      </c>
      <c r="O335" s="11" t="str">
        <f>IF(AND($F335&lt;&gt;"OUI",I335&lt;&gt;""),IF(ISNA(VLOOKUP(TEXT($I335,0),LICENCIES!$A:$I,8,FALSE)),VLOOKUP(VALUE($I335),LICENCIES!$A:$I,8,FALSE),VLOOKUP(TEXT($I335,0),LICENCIES!$A:$I,8,FALSE))," ")</f>
        <v xml:space="preserve"> </v>
      </c>
      <c r="P335" s="11" t="str">
        <f>IF(AND($F335&lt;&gt;"OUI",I335&lt;&gt;""),IF(ISNA(VLOOKUP(TEXT($I335,0),LICENCIES!$A:$I,9,FALSE)),VLOOKUP(VALUE($I335),LICENCIES!$A:$I,9,FALSE),VLOOKUP(TEXT($I335,0),LICENCIES!$A:$I,9,FALSE))," ")</f>
        <v xml:space="preserve"> </v>
      </c>
      <c r="Q335" s="6">
        <f t="shared" si="27"/>
        <v>0</v>
      </c>
    </row>
    <row r="336" spans="1:17" ht="19.350000000000001" hidden="1" customHeight="1" x14ac:dyDescent="0.2">
      <c r="A336" s="171"/>
      <c r="B336" s="171">
        <f t="shared" si="25"/>
        <v>0</v>
      </c>
      <c r="C336" s="171">
        <f>COUNTIF($A$7:A336,A336)</f>
        <v>0</v>
      </c>
      <c r="D336" s="171">
        <f t="shared" si="28"/>
        <v>0</v>
      </c>
      <c r="E336" s="171"/>
      <c r="F336" s="171"/>
      <c r="G336" s="105" t="str">
        <f t="shared" si="26"/>
        <v/>
      </c>
      <c r="H336" s="11" t="e">
        <f>IF(F336&lt;&gt;"OUI",IF(ISNA(VLOOKUP(TEXT($I336,0),LICENCIES!$A:$I,2,FALSE)),VLOOKUP(VALUE($I336),LICENCIES!$A:$I,2,FALSE),VLOOKUP(TEXT($I336,0),LICENCIES!$A:$I,2,FALSE))," ")</f>
        <v>#N/A</v>
      </c>
      <c r="I336" s="240"/>
      <c r="J336" s="11" t="str">
        <f>IF(AND($F336&lt;&gt;"OUI",I336&lt;&gt;""),IF(ISNA(VLOOKUP(TEXT($I336,0),LICENCIES!$A:$I,3,FALSE)),VLOOKUP(VALUE($I336),LICENCIES!$A:$I,3,FALSE),VLOOKUP(TEXT($I336,0),LICENCIES!$A:$I,3,FALSE))," ")</f>
        <v xml:space="preserve"> </v>
      </c>
      <c r="K336" s="11" t="str">
        <f>IF(AND($F336&lt;&gt;"OUI",I336&lt;&gt;""),IF(ISNA(VLOOKUP(TEXT($I336,0),LICENCIES!$A:$I,4,FALSE)),VLOOKUP(VALUE($I336),LICENCIES!$A:$I,4,FALSE),VLOOKUP(TEXT($I336,0),LICENCIES!$A:$I,4,FALSE))," ")</f>
        <v xml:space="preserve"> </v>
      </c>
      <c r="L336" s="11" t="str">
        <f>IF(AND($F336&lt;&gt;"OUI",I336&lt;&gt;""),IF(ISNA(VLOOKUP(TEXT($I336,0),LICENCIES!$A:$I,5,FALSE)),VLOOKUP(VALUE($I336),LICENCIES!$A:$I,5,FALSE),VLOOKUP(TEXT($I336,0),LICENCIES!$A:$I,5,FALSE))," ")</f>
        <v xml:space="preserve"> </v>
      </c>
      <c r="M336" s="11" t="str">
        <f>IF(AND($F336&lt;&gt;"OUI",I336&lt;&gt;""),IF(ISNA(VLOOKUP(TEXT($I336,0),LICENCIES!$A:$I,6,FALSE)),VLOOKUP(VALUE($I336),LICENCIES!$A:$I,6,FALSE),VLOOKUP(TEXT($I336,0),LICENCIES!$A:$I,6,FALSE))," ")</f>
        <v xml:space="preserve"> </v>
      </c>
      <c r="N336" s="11" t="str">
        <f>IF(AND($F336&lt;&gt;"OUI",I336&lt;&gt;""),IF(ISNA(VLOOKUP(TEXT($I336,0),LICENCIES!$A:$I,7,FALSE)),VLOOKUP(VALUE($I336),LICENCIES!$A:$I,7,FALSE),VLOOKUP(TEXT($I336,0),LICENCIES!$A:$I,7,FALSE))," ")</f>
        <v xml:space="preserve"> </v>
      </c>
      <c r="O336" s="11" t="str">
        <f>IF(AND($F336&lt;&gt;"OUI",I336&lt;&gt;""),IF(ISNA(VLOOKUP(TEXT($I336,0),LICENCIES!$A:$I,8,FALSE)),VLOOKUP(VALUE($I336),LICENCIES!$A:$I,8,FALSE),VLOOKUP(TEXT($I336,0),LICENCIES!$A:$I,8,FALSE))," ")</f>
        <v xml:space="preserve"> </v>
      </c>
      <c r="P336" s="11" t="str">
        <f>IF(AND($F336&lt;&gt;"OUI",I336&lt;&gt;""),IF(ISNA(VLOOKUP(TEXT($I336,0),LICENCIES!$A:$I,9,FALSE)),VLOOKUP(VALUE($I336),LICENCIES!$A:$I,9,FALSE),VLOOKUP(TEXT($I336,0),LICENCIES!$A:$I,9,FALSE))," ")</f>
        <v xml:space="preserve"> </v>
      </c>
      <c r="Q336" s="6">
        <f t="shared" si="27"/>
        <v>0</v>
      </c>
    </row>
    <row r="337" spans="1:17" ht="19.350000000000001" hidden="1" customHeight="1" x14ac:dyDescent="0.2">
      <c r="A337" s="171"/>
      <c r="B337" s="171">
        <f t="shared" si="25"/>
        <v>0</v>
      </c>
      <c r="C337" s="171">
        <f>COUNTIF($A$7:A337,A337)</f>
        <v>0</v>
      </c>
      <c r="D337" s="171">
        <f t="shared" si="28"/>
        <v>0</v>
      </c>
      <c r="E337" s="171"/>
      <c r="F337" s="171"/>
      <c r="G337" s="105" t="str">
        <f t="shared" si="26"/>
        <v/>
      </c>
      <c r="H337" s="11" t="e">
        <f>IF(F337&lt;&gt;"OUI",IF(ISNA(VLOOKUP(TEXT($I337,0),LICENCIES!$A:$I,2,FALSE)),VLOOKUP(VALUE($I337),LICENCIES!$A:$I,2,FALSE),VLOOKUP(TEXT($I337,0),LICENCIES!$A:$I,2,FALSE))," ")</f>
        <v>#N/A</v>
      </c>
      <c r="I337" s="240"/>
      <c r="J337" s="11" t="str">
        <f>IF(AND($F337&lt;&gt;"OUI",I337&lt;&gt;""),IF(ISNA(VLOOKUP(TEXT($I337,0),LICENCIES!$A:$I,3,FALSE)),VLOOKUP(VALUE($I337),LICENCIES!$A:$I,3,FALSE),VLOOKUP(TEXT($I337,0),LICENCIES!$A:$I,3,FALSE))," ")</f>
        <v xml:space="preserve"> </v>
      </c>
      <c r="K337" s="11" t="str">
        <f>IF(AND($F337&lt;&gt;"OUI",I337&lt;&gt;""),IF(ISNA(VLOOKUP(TEXT($I337,0),LICENCIES!$A:$I,4,FALSE)),VLOOKUP(VALUE($I337),LICENCIES!$A:$I,4,FALSE),VLOOKUP(TEXT($I337,0),LICENCIES!$A:$I,4,FALSE))," ")</f>
        <v xml:space="preserve"> </v>
      </c>
      <c r="L337" s="11" t="str">
        <f>IF(AND($F337&lt;&gt;"OUI",I337&lt;&gt;""),IF(ISNA(VLOOKUP(TEXT($I337,0),LICENCIES!$A:$I,5,FALSE)),VLOOKUP(VALUE($I337),LICENCIES!$A:$I,5,FALSE),VLOOKUP(TEXT($I337,0),LICENCIES!$A:$I,5,FALSE))," ")</f>
        <v xml:space="preserve"> </v>
      </c>
      <c r="M337" s="11" t="str">
        <f>IF(AND($F337&lt;&gt;"OUI",I337&lt;&gt;""),IF(ISNA(VLOOKUP(TEXT($I337,0),LICENCIES!$A:$I,6,FALSE)),VLOOKUP(VALUE($I337),LICENCIES!$A:$I,6,FALSE),VLOOKUP(TEXT($I337,0),LICENCIES!$A:$I,6,FALSE))," ")</f>
        <v xml:space="preserve"> </v>
      </c>
      <c r="N337" s="11" t="str">
        <f>IF(AND($F337&lt;&gt;"OUI",I337&lt;&gt;""),IF(ISNA(VLOOKUP(TEXT($I337,0),LICENCIES!$A:$I,7,FALSE)),VLOOKUP(VALUE($I337),LICENCIES!$A:$I,7,FALSE),VLOOKUP(TEXT($I337,0),LICENCIES!$A:$I,7,FALSE))," ")</f>
        <v xml:space="preserve"> </v>
      </c>
      <c r="O337" s="11" t="str">
        <f>IF(AND($F337&lt;&gt;"OUI",I337&lt;&gt;""),IF(ISNA(VLOOKUP(TEXT($I337,0),LICENCIES!$A:$I,8,FALSE)),VLOOKUP(VALUE($I337),LICENCIES!$A:$I,8,FALSE),VLOOKUP(TEXT($I337,0),LICENCIES!$A:$I,8,FALSE))," ")</f>
        <v xml:space="preserve"> </v>
      </c>
      <c r="P337" s="11" t="str">
        <f>IF(AND($F337&lt;&gt;"OUI",I337&lt;&gt;""),IF(ISNA(VLOOKUP(TEXT($I337,0),LICENCIES!$A:$I,9,FALSE)),VLOOKUP(VALUE($I337),LICENCIES!$A:$I,9,FALSE),VLOOKUP(TEXT($I337,0),LICENCIES!$A:$I,9,FALSE))," ")</f>
        <v xml:space="preserve"> </v>
      </c>
      <c r="Q337" s="6">
        <f t="shared" si="27"/>
        <v>0</v>
      </c>
    </row>
    <row r="338" spans="1:17" ht="19.350000000000001" hidden="1" customHeight="1" x14ac:dyDescent="0.2">
      <c r="A338" s="171"/>
      <c r="B338" s="171">
        <f t="shared" si="25"/>
        <v>0</v>
      </c>
      <c r="C338" s="171">
        <f>COUNTIF($A$7:A338,A338)</f>
        <v>0</v>
      </c>
      <c r="D338" s="171">
        <f t="shared" si="28"/>
        <v>0</v>
      </c>
      <c r="E338" s="171"/>
      <c r="F338" s="171"/>
      <c r="G338" s="105" t="str">
        <f t="shared" si="26"/>
        <v/>
      </c>
      <c r="H338" s="11" t="e">
        <f>IF(F338&lt;&gt;"OUI",IF(ISNA(VLOOKUP(TEXT($I338,0),LICENCIES!$A:$I,2,FALSE)),VLOOKUP(VALUE($I338),LICENCIES!$A:$I,2,FALSE),VLOOKUP(TEXT($I338,0),LICENCIES!$A:$I,2,FALSE))," ")</f>
        <v>#N/A</v>
      </c>
      <c r="I338" s="240"/>
      <c r="J338" s="11" t="str">
        <f>IF(AND($F338&lt;&gt;"OUI",I338&lt;&gt;""),IF(ISNA(VLOOKUP(TEXT($I338,0),LICENCIES!$A:$I,3,FALSE)),VLOOKUP(VALUE($I338),LICENCIES!$A:$I,3,FALSE),VLOOKUP(TEXT($I338,0),LICENCIES!$A:$I,3,FALSE))," ")</f>
        <v xml:space="preserve"> </v>
      </c>
      <c r="K338" s="11" t="str">
        <f>IF(AND($F338&lt;&gt;"OUI",I338&lt;&gt;""),IF(ISNA(VLOOKUP(TEXT($I338,0),LICENCIES!$A:$I,4,FALSE)),VLOOKUP(VALUE($I338),LICENCIES!$A:$I,4,FALSE),VLOOKUP(TEXT($I338,0),LICENCIES!$A:$I,4,FALSE))," ")</f>
        <v xml:space="preserve"> </v>
      </c>
      <c r="L338" s="11" t="str">
        <f>IF(AND($F338&lt;&gt;"OUI",I338&lt;&gt;""),IF(ISNA(VLOOKUP(TEXT($I338,0),LICENCIES!$A:$I,5,FALSE)),VLOOKUP(VALUE($I338),LICENCIES!$A:$I,5,FALSE),VLOOKUP(TEXT($I338,0),LICENCIES!$A:$I,5,FALSE))," ")</f>
        <v xml:space="preserve"> </v>
      </c>
      <c r="M338" s="11" t="str">
        <f>IF(AND($F338&lt;&gt;"OUI",I338&lt;&gt;""),IF(ISNA(VLOOKUP(TEXT($I338,0),LICENCIES!$A:$I,6,FALSE)),VLOOKUP(VALUE($I338),LICENCIES!$A:$I,6,FALSE),VLOOKUP(TEXT($I338,0),LICENCIES!$A:$I,6,FALSE))," ")</f>
        <v xml:space="preserve"> </v>
      </c>
      <c r="N338" s="11" t="str">
        <f>IF(AND($F338&lt;&gt;"OUI",I338&lt;&gt;""),IF(ISNA(VLOOKUP(TEXT($I338,0),LICENCIES!$A:$I,7,FALSE)),VLOOKUP(VALUE($I338),LICENCIES!$A:$I,7,FALSE),VLOOKUP(TEXT($I338,0),LICENCIES!$A:$I,7,FALSE))," ")</f>
        <v xml:space="preserve"> </v>
      </c>
      <c r="O338" s="11" t="str">
        <f>IF(AND($F338&lt;&gt;"OUI",I338&lt;&gt;""),IF(ISNA(VLOOKUP(TEXT($I338,0),LICENCIES!$A:$I,8,FALSE)),VLOOKUP(VALUE($I338),LICENCIES!$A:$I,8,FALSE),VLOOKUP(TEXT($I338,0),LICENCIES!$A:$I,8,FALSE))," ")</f>
        <v xml:space="preserve"> </v>
      </c>
      <c r="P338" s="11" t="str">
        <f>IF(AND($F338&lt;&gt;"OUI",I338&lt;&gt;""),IF(ISNA(VLOOKUP(TEXT($I338,0),LICENCIES!$A:$I,9,FALSE)),VLOOKUP(VALUE($I338),LICENCIES!$A:$I,9,FALSE),VLOOKUP(TEXT($I338,0),LICENCIES!$A:$I,9,FALSE))," ")</f>
        <v xml:space="preserve"> </v>
      </c>
      <c r="Q338" s="6">
        <f t="shared" si="27"/>
        <v>0</v>
      </c>
    </row>
    <row r="339" spans="1:17" ht="19.350000000000001" hidden="1" customHeight="1" x14ac:dyDescent="0.2">
      <c r="A339" s="171"/>
      <c r="B339" s="171">
        <f t="shared" si="25"/>
        <v>0</v>
      </c>
      <c r="C339" s="171">
        <f>COUNTIF($A$7:A339,A339)</f>
        <v>0</v>
      </c>
      <c r="D339" s="171">
        <f t="shared" si="28"/>
        <v>0</v>
      </c>
      <c r="E339" s="171"/>
      <c r="F339" s="171"/>
      <c r="G339" s="105" t="str">
        <f t="shared" si="26"/>
        <v/>
      </c>
      <c r="H339" s="11" t="e">
        <f>IF(F339&lt;&gt;"OUI",IF(ISNA(VLOOKUP(TEXT($I339,0),LICENCIES!$A:$I,2,FALSE)),VLOOKUP(VALUE($I339),LICENCIES!$A:$I,2,FALSE),VLOOKUP(TEXT($I339,0),LICENCIES!$A:$I,2,FALSE))," ")</f>
        <v>#N/A</v>
      </c>
      <c r="I339" s="240"/>
      <c r="J339" s="11" t="str">
        <f>IF(AND($F339&lt;&gt;"OUI",I339&lt;&gt;""),IF(ISNA(VLOOKUP(TEXT($I339,0),LICENCIES!$A:$I,3,FALSE)),VLOOKUP(VALUE($I339),LICENCIES!$A:$I,3,FALSE),VLOOKUP(TEXT($I339,0),LICENCIES!$A:$I,3,FALSE))," ")</f>
        <v xml:space="preserve"> </v>
      </c>
      <c r="K339" s="11" t="str">
        <f>IF(AND($F339&lt;&gt;"OUI",I339&lt;&gt;""),IF(ISNA(VLOOKUP(TEXT($I339,0),LICENCIES!$A:$I,4,FALSE)),VLOOKUP(VALUE($I339),LICENCIES!$A:$I,4,FALSE),VLOOKUP(TEXT($I339,0),LICENCIES!$A:$I,4,FALSE))," ")</f>
        <v xml:space="preserve"> </v>
      </c>
      <c r="L339" s="11" t="str">
        <f>IF(AND($F339&lt;&gt;"OUI",I339&lt;&gt;""),IF(ISNA(VLOOKUP(TEXT($I339,0),LICENCIES!$A:$I,5,FALSE)),VLOOKUP(VALUE($I339),LICENCIES!$A:$I,5,FALSE),VLOOKUP(TEXT($I339,0),LICENCIES!$A:$I,5,FALSE))," ")</f>
        <v xml:space="preserve"> </v>
      </c>
      <c r="M339" s="11" t="str">
        <f>IF(AND($F339&lt;&gt;"OUI",I339&lt;&gt;""),IF(ISNA(VLOOKUP(TEXT($I339,0),LICENCIES!$A:$I,6,FALSE)),VLOOKUP(VALUE($I339),LICENCIES!$A:$I,6,FALSE),VLOOKUP(TEXT($I339,0),LICENCIES!$A:$I,6,FALSE))," ")</f>
        <v xml:space="preserve"> </v>
      </c>
      <c r="N339" s="11" t="str">
        <f>IF(AND($F339&lt;&gt;"OUI",I339&lt;&gt;""),IF(ISNA(VLOOKUP(TEXT($I339,0),LICENCIES!$A:$I,7,FALSE)),VLOOKUP(VALUE($I339),LICENCIES!$A:$I,7,FALSE),VLOOKUP(TEXT($I339,0),LICENCIES!$A:$I,7,FALSE))," ")</f>
        <v xml:space="preserve"> </v>
      </c>
      <c r="O339" s="11" t="str">
        <f>IF(AND($F339&lt;&gt;"OUI",I339&lt;&gt;""),IF(ISNA(VLOOKUP(TEXT($I339,0),LICENCIES!$A:$I,8,FALSE)),VLOOKUP(VALUE($I339),LICENCIES!$A:$I,8,FALSE),VLOOKUP(TEXT($I339,0),LICENCIES!$A:$I,8,FALSE))," ")</f>
        <v xml:space="preserve"> </v>
      </c>
      <c r="P339" s="11" t="str">
        <f>IF(AND($F339&lt;&gt;"OUI",I339&lt;&gt;""),IF(ISNA(VLOOKUP(TEXT($I339,0),LICENCIES!$A:$I,9,FALSE)),VLOOKUP(VALUE($I339),LICENCIES!$A:$I,9,FALSE),VLOOKUP(TEXT($I339,0),LICENCIES!$A:$I,9,FALSE))," ")</f>
        <v xml:space="preserve"> </v>
      </c>
      <c r="Q339" s="6">
        <f t="shared" si="27"/>
        <v>0</v>
      </c>
    </row>
    <row r="340" spans="1:17" ht="19.350000000000001" hidden="1" customHeight="1" x14ac:dyDescent="0.2">
      <c r="A340" s="171"/>
      <c r="B340" s="171">
        <f t="shared" si="25"/>
        <v>0</v>
      </c>
      <c r="C340" s="171">
        <f>COUNTIF($A$7:A340,A340)</f>
        <v>0</v>
      </c>
      <c r="D340" s="171">
        <f t="shared" si="28"/>
        <v>0</v>
      </c>
      <c r="E340" s="171"/>
      <c r="F340" s="171"/>
      <c r="G340" s="105" t="str">
        <f t="shared" si="26"/>
        <v/>
      </c>
      <c r="H340" s="11" t="e">
        <f>IF(F340&lt;&gt;"OUI",IF(ISNA(VLOOKUP(TEXT($I340,0),LICENCIES!$A:$I,2,FALSE)),VLOOKUP(VALUE($I340),LICENCIES!$A:$I,2,FALSE),VLOOKUP(TEXT($I340,0),LICENCIES!$A:$I,2,FALSE))," ")</f>
        <v>#N/A</v>
      </c>
      <c r="I340" s="240"/>
      <c r="J340" s="11" t="str">
        <f>IF(AND($F340&lt;&gt;"OUI",I340&lt;&gt;""),IF(ISNA(VLOOKUP(TEXT($I340,0),LICENCIES!$A:$I,3,FALSE)),VLOOKUP(VALUE($I340),LICENCIES!$A:$I,3,FALSE),VLOOKUP(TEXT($I340,0),LICENCIES!$A:$I,3,FALSE))," ")</f>
        <v xml:space="preserve"> </v>
      </c>
      <c r="K340" s="11" t="str">
        <f>IF(AND($F340&lt;&gt;"OUI",I340&lt;&gt;""),IF(ISNA(VLOOKUP(TEXT($I340,0),LICENCIES!$A:$I,4,FALSE)),VLOOKUP(VALUE($I340),LICENCIES!$A:$I,4,FALSE),VLOOKUP(TEXT($I340,0),LICENCIES!$A:$I,4,FALSE))," ")</f>
        <v xml:space="preserve"> </v>
      </c>
      <c r="L340" s="11" t="str">
        <f>IF(AND($F340&lt;&gt;"OUI",I340&lt;&gt;""),IF(ISNA(VLOOKUP(TEXT($I340,0),LICENCIES!$A:$I,5,FALSE)),VLOOKUP(VALUE($I340),LICENCIES!$A:$I,5,FALSE),VLOOKUP(TEXT($I340,0),LICENCIES!$A:$I,5,FALSE))," ")</f>
        <v xml:space="preserve"> </v>
      </c>
      <c r="M340" s="11" t="str">
        <f>IF(AND($F340&lt;&gt;"OUI",I340&lt;&gt;""),IF(ISNA(VLOOKUP(TEXT($I340,0),LICENCIES!$A:$I,6,FALSE)),VLOOKUP(VALUE($I340),LICENCIES!$A:$I,6,FALSE),VLOOKUP(TEXT($I340,0),LICENCIES!$A:$I,6,FALSE))," ")</f>
        <v xml:space="preserve"> </v>
      </c>
      <c r="N340" s="11" t="str">
        <f>IF(AND($F340&lt;&gt;"OUI",I340&lt;&gt;""),IF(ISNA(VLOOKUP(TEXT($I340,0),LICENCIES!$A:$I,7,FALSE)),VLOOKUP(VALUE($I340),LICENCIES!$A:$I,7,FALSE),VLOOKUP(TEXT($I340,0),LICENCIES!$A:$I,7,FALSE))," ")</f>
        <v xml:space="preserve"> </v>
      </c>
      <c r="O340" s="11" t="str">
        <f>IF(AND($F340&lt;&gt;"OUI",I340&lt;&gt;""),IF(ISNA(VLOOKUP(TEXT($I340,0),LICENCIES!$A:$I,8,FALSE)),VLOOKUP(VALUE($I340),LICENCIES!$A:$I,8,FALSE),VLOOKUP(TEXT($I340,0),LICENCIES!$A:$I,8,FALSE))," ")</f>
        <v xml:space="preserve"> </v>
      </c>
      <c r="P340" s="11" t="str">
        <f>IF(AND($F340&lt;&gt;"OUI",I340&lt;&gt;""),IF(ISNA(VLOOKUP(TEXT($I340,0),LICENCIES!$A:$I,9,FALSE)),VLOOKUP(VALUE($I340),LICENCIES!$A:$I,9,FALSE),VLOOKUP(TEXT($I340,0),LICENCIES!$A:$I,9,FALSE))," ")</f>
        <v xml:space="preserve"> </v>
      </c>
      <c r="Q340" s="6">
        <f t="shared" si="27"/>
        <v>0</v>
      </c>
    </row>
    <row r="341" spans="1:17" ht="19.350000000000001" hidden="1" customHeight="1" x14ac:dyDescent="0.2">
      <c r="A341" s="171"/>
      <c r="B341" s="171">
        <f t="shared" si="25"/>
        <v>0</v>
      </c>
      <c r="C341" s="171">
        <f>COUNTIF($A$7:A341,A341)</f>
        <v>0</v>
      </c>
      <c r="D341" s="171">
        <f t="shared" si="28"/>
        <v>0</v>
      </c>
      <c r="E341" s="171"/>
      <c r="F341" s="171"/>
      <c r="G341" s="105" t="str">
        <f t="shared" si="26"/>
        <v/>
      </c>
      <c r="H341" s="11" t="e">
        <f>IF(F341&lt;&gt;"OUI",IF(ISNA(VLOOKUP(TEXT($I341,0),LICENCIES!$A:$I,2,FALSE)),VLOOKUP(VALUE($I341),LICENCIES!$A:$I,2,FALSE),VLOOKUP(TEXT($I341,0),LICENCIES!$A:$I,2,FALSE))," ")</f>
        <v>#N/A</v>
      </c>
      <c r="I341" s="240"/>
      <c r="J341" s="11" t="str">
        <f>IF(AND($F341&lt;&gt;"OUI",I341&lt;&gt;""),IF(ISNA(VLOOKUP(TEXT($I341,0),LICENCIES!$A:$I,3,FALSE)),VLOOKUP(VALUE($I341),LICENCIES!$A:$I,3,FALSE),VLOOKUP(TEXT($I341,0),LICENCIES!$A:$I,3,FALSE))," ")</f>
        <v xml:space="preserve"> </v>
      </c>
      <c r="K341" s="11" t="str">
        <f>IF(AND($F341&lt;&gt;"OUI",I341&lt;&gt;""),IF(ISNA(VLOOKUP(TEXT($I341,0),LICENCIES!$A:$I,4,FALSE)),VLOOKUP(VALUE($I341),LICENCIES!$A:$I,4,FALSE),VLOOKUP(TEXT($I341,0),LICENCIES!$A:$I,4,FALSE))," ")</f>
        <v xml:space="preserve"> </v>
      </c>
      <c r="L341" s="11" t="str">
        <f>IF(AND($F341&lt;&gt;"OUI",I341&lt;&gt;""),IF(ISNA(VLOOKUP(TEXT($I341,0),LICENCIES!$A:$I,5,FALSE)),VLOOKUP(VALUE($I341),LICENCIES!$A:$I,5,FALSE),VLOOKUP(TEXT($I341,0),LICENCIES!$A:$I,5,FALSE))," ")</f>
        <v xml:space="preserve"> </v>
      </c>
      <c r="M341" s="11" t="str">
        <f>IF(AND($F341&lt;&gt;"OUI",I341&lt;&gt;""),IF(ISNA(VLOOKUP(TEXT($I341,0),LICENCIES!$A:$I,6,FALSE)),VLOOKUP(VALUE($I341),LICENCIES!$A:$I,6,FALSE),VLOOKUP(TEXT($I341,0),LICENCIES!$A:$I,6,FALSE))," ")</f>
        <v xml:space="preserve"> </v>
      </c>
      <c r="N341" s="11" t="str">
        <f>IF(AND($F341&lt;&gt;"OUI",I341&lt;&gt;""),IF(ISNA(VLOOKUP(TEXT($I341,0),LICENCIES!$A:$I,7,FALSE)),VLOOKUP(VALUE($I341),LICENCIES!$A:$I,7,FALSE),VLOOKUP(TEXT($I341,0),LICENCIES!$A:$I,7,FALSE))," ")</f>
        <v xml:space="preserve"> </v>
      </c>
      <c r="O341" s="11" t="str">
        <f>IF(AND($F341&lt;&gt;"OUI",I341&lt;&gt;""),IF(ISNA(VLOOKUP(TEXT($I341,0),LICENCIES!$A:$I,8,FALSE)),VLOOKUP(VALUE($I341),LICENCIES!$A:$I,8,FALSE),VLOOKUP(TEXT($I341,0),LICENCIES!$A:$I,8,FALSE))," ")</f>
        <v xml:space="preserve"> </v>
      </c>
      <c r="P341" s="11" t="str">
        <f>IF(AND($F341&lt;&gt;"OUI",I341&lt;&gt;""),IF(ISNA(VLOOKUP(TEXT($I341,0),LICENCIES!$A:$I,9,FALSE)),VLOOKUP(VALUE($I341),LICENCIES!$A:$I,9,FALSE),VLOOKUP(TEXT($I341,0),LICENCIES!$A:$I,9,FALSE))," ")</f>
        <v xml:space="preserve"> </v>
      </c>
      <c r="Q341" s="6">
        <f t="shared" si="27"/>
        <v>0</v>
      </c>
    </row>
    <row r="342" spans="1:17" ht="19.350000000000001" hidden="1" customHeight="1" x14ac:dyDescent="0.2">
      <c r="A342" s="171"/>
      <c r="B342" s="171">
        <f t="shared" si="25"/>
        <v>0</v>
      </c>
      <c r="C342" s="171">
        <f>COUNTIF($A$7:A342,A342)</f>
        <v>0</v>
      </c>
      <c r="D342" s="171">
        <f t="shared" si="28"/>
        <v>0</v>
      </c>
      <c r="E342" s="171"/>
      <c r="F342" s="171"/>
      <c r="G342" s="105" t="str">
        <f t="shared" si="26"/>
        <v/>
      </c>
      <c r="H342" s="11" t="e">
        <f>IF(F342&lt;&gt;"OUI",IF(ISNA(VLOOKUP(TEXT($I342,0),LICENCIES!$A:$I,2,FALSE)),VLOOKUP(VALUE($I342),LICENCIES!$A:$I,2,FALSE),VLOOKUP(TEXT($I342,0),LICENCIES!$A:$I,2,FALSE))," ")</f>
        <v>#N/A</v>
      </c>
      <c r="I342" s="240"/>
      <c r="J342" s="11" t="str">
        <f>IF(AND($F342&lt;&gt;"OUI",I342&lt;&gt;""),IF(ISNA(VLOOKUP(TEXT($I342,0),LICENCIES!$A:$I,3,FALSE)),VLOOKUP(VALUE($I342),LICENCIES!$A:$I,3,FALSE),VLOOKUP(TEXT($I342,0),LICENCIES!$A:$I,3,FALSE))," ")</f>
        <v xml:space="preserve"> </v>
      </c>
      <c r="K342" s="11" t="str">
        <f>IF(AND($F342&lt;&gt;"OUI",I342&lt;&gt;""),IF(ISNA(VLOOKUP(TEXT($I342,0),LICENCIES!$A:$I,4,FALSE)),VLOOKUP(VALUE($I342),LICENCIES!$A:$I,4,FALSE),VLOOKUP(TEXT($I342,0),LICENCIES!$A:$I,4,FALSE))," ")</f>
        <v xml:space="preserve"> </v>
      </c>
      <c r="L342" s="11" t="str">
        <f>IF(AND($F342&lt;&gt;"OUI",I342&lt;&gt;""),IF(ISNA(VLOOKUP(TEXT($I342,0),LICENCIES!$A:$I,5,FALSE)),VLOOKUP(VALUE($I342),LICENCIES!$A:$I,5,FALSE),VLOOKUP(TEXT($I342,0),LICENCIES!$A:$I,5,FALSE))," ")</f>
        <v xml:space="preserve"> </v>
      </c>
      <c r="M342" s="11" t="str">
        <f>IF(AND($F342&lt;&gt;"OUI",I342&lt;&gt;""),IF(ISNA(VLOOKUP(TEXT($I342,0),LICENCIES!$A:$I,6,FALSE)),VLOOKUP(VALUE($I342),LICENCIES!$A:$I,6,FALSE),VLOOKUP(TEXT($I342,0),LICENCIES!$A:$I,6,FALSE))," ")</f>
        <v xml:space="preserve"> </v>
      </c>
      <c r="N342" s="11" t="str">
        <f>IF(AND($F342&lt;&gt;"OUI",I342&lt;&gt;""),IF(ISNA(VLOOKUP(TEXT($I342,0),LICENCIES!$A:$I,7,FALSE)),VLOOKUP(VALUE($I342),LICENCIES!$A:$I,7,FALSE),VLOOKUP(TEXT($I342,0),LICENCIES!$A:$I,7,FALSE))," ")</f>
        <v xml:space="preserve"> </v>
      </c>
      <c r="O342" s="11" t="str">
        <f>IF(AND($F342&lt;&gt;"OUI",I342&lt;&gt;""),IF(ISNA(VLOOKUP(TEXT($I342,0),LICENCIES!$A:$I,8,FALSE)),VLOOKUP(VALUE($I342),LICENCIES!$A:$I,8,FALSE),VLOOKUP(TEXT($I342,0),LICENCIES!$A:$I,8,FALSE))," ")</f>
        <v xml:space="preserve"> </v>
      </c>
      <c r="P342" s="11" t="str">
        <f>IF(AND($F342&lt;&gt;"OUI",I342&lt;&gt;""),IF(ISNA(VLOOKUP(TEXT($I342,0),LICENCIES!$A:$I,9,FALSE)),VLOOKUP(VALUE($I342),LICENCIES!$A:$I,9,FALSE),VLOOKUP(TEXT($I342,0),LICENCIES!$A:$I,9,FALSE))," ")</f>
        <v xml:space="preserve"> </v>
      </c>
      <c r="Q342" s="6">
        <f t="shared" si="27"/>
        <v>0</v>
      </c>
    </row>
    <row r="343" spans="1:17" ht="19.350000000000001" hidden="1" customHeight="1" x14ac:dyDescent="0.2">
      <c r="A343" s="171"/>
      <c r="B343" s="171">
        <f t="shared" si="25"/>
        <v>0</v>
      </c>
      <c r="C343" s="171">
        <f>COUNTIF($A$7:A343,A343)</f>
        <v>0</v>
      </c>
      <c r="D343" s="171">
        <f t="shared" si="28"/>
        <v>0</v>
      </c>
      <c r="E343" s="171"/>
      <c r="F343" s="171"/>
      <c r="G343" s="105" t="str">
        <f t="shared" si="26"/>
        <v/>
      </c>
      <c r="H343" s="11" t="e">
        <f>IF(F343&lt;&gt;"OUI",IF(ISNA(VLOOKUP(TEXT($I343,0),LICENCIES!$A:$I,2,FALSE)),VLOOKUP(VALUE($I343),LICENCIES!$A:$I,2,FALSE),VLOOKUP(TEXT($I343,0),LICENCIES!$A:$I,2,FALSE))," ")</f>
        <v>#N/A</v>
      </c>
      <c r="I343" s="240"/>
      <c r="J343" s="11" t="str">
        <f>IF(AND($F343&lt;&gt;"OUI",I343&lt;&gt;""),IF(ISNA(VLOOKUP(TEXT($I343,0),LICENCIES!$A:$I,3,FALSE)),VLOOKUP(VALUE($I343),LICENCIES!$A:$I,3,FALSE),VLOOKUP(TEXT($I343,0),LICENCIES!$A:$I,3,FALSE))," ")</f>
        <v xml:space="preserve"> </v>
      </c>
      <c r="K343" s="11" t="str">
        <f>IF(AND($F343&lt;&gt;"OUI",I343&lt;&gt;""),IF(ISNA(VLOOKUP(TEXT($I343,0),LICENCIES!$A:$I,4,FALSE)),VLOOKUP(VALUE($I343),LICENCIES!$A:$I,4,FALSE),VLOOKUP(TEXT($I343,0),LICENCIES!$A:$I,4,FALSE))," ")</f>
        <v xml:space="preserve"> </v>
      </c>
      <c r="L343" s="11" t="str">
        <f>IF(AND($F343&lt;&gt;"OUI",I343&lt;&gt;""),IF(ISNA(VLOOKUP(TEXT($I343,0),LICENCIES!$A:$I,5,FALSE)),VLOOKUP(VALUE($I343),LICENCIES!$A:$I,5,FALSE),VLOOKUP(TEXT($I343,0),LICENCIES!$A:$I,5,FALSE))," ")</f>
        <v xml:space="preserve"> </v>
      </c>
      <c r="M343" s="11" t="str">
        <f>IF(AND($F343&lt;&gt;"OUI",I343&lt;&gt;""),IF(ISNA(VLOOKUP(TEXT($I343,0),LICENCIES!$A:$I,6,FALSE)),VLOOKUP(VALUE($I343),LICENCIES!$A:$I,6,FALSE),VLOOKUP(TEXT($I343,0),LICENCIES!$A:$I,6,FALSE))," ")</f>
        <v xml:space="preserve"> </v>
      </c>
      <c r="N343" s="11" t="str">
        <f>IF(AND($F343&lt;&gt;"OUI",I343&lt;&gt;""),IF(ISNA(VLOOKUP(TEXT($I343,0),LICENCIES!$A:$I,7,FALSE)),VLOOKUP(VALUE($I343),LICENCIES!$A:$I,7,FALSE),VLOOKUP(TEXT($I343,0),LICENCIES!$A:$I,7,FALSE))," ")</f>
        <v xml:space="preserve"> </v>
      </c>
      <c r="O343" s="11" t="str">
        <f>IF(AND($F343&lt;&gt;"OUI",I343&lt;&gt;""),IF(ISNA(VLOOKUP(TEXT($I343,0),LICENCIES!$A:$I,8,FALSE)),VLOOKUP(VALUE($I343),LICENCIES!$A:$I,8,FALSE),VLOOKUP(TEXT($I343,0),LICENCIES!$A:$I,8,FALSE))," ")</f>
        <v xml:space="preserve"> </v>
      </c>
      <c r="P343" s="11" t="str">
        <f>IF(AND($F343&lt;&gt;"OUI",I343&lt;&gt;""),IF(ISNA(VLOOKUP(TEXT($I343,0),LICENCIES!$A:$I,9,FALSE)),VLOOKUP(VALUE($I343),LICENCIES!$A:$I,9,FALSE),VLOOKUP(TEXT($I343,0),LICENCIES!$A:$I,9,FALSE))," ")</f>
        <v xml:space="preserve"> </v>
      </c>
      <c r="Q343" s="6">
        <f t="shared" si="27"/>
        <v>0</v>
      </c>
    </row>
    <row r="344" spans="1:17" ht="19.350000000000001" hidden="1" customHeight="1" x14ac:dyDescent="0.2">
      <c r="A344" s="171"/>
      <c r="B344" s="171">
        <f t="shared" si="25"/>
        <v>0</v>
      </c>
      <c r="C344" s="171">
        <f>COUNTIF($A$7:A344,A344)</f>
        <v>0</v>
      </c>
      <c r="D344" s="171">
        <f t="shared" si="28"/>
        <v>0</v>
      </c>
      <c r="E344" s="171"/>
      <c r="F344" s="171"/>
      <c r="G344" s="105" t="str">
        <f t="shared" si="26"/>
        <v/>
      </c>
      <c r="H344" s="11" t="e">
        <f>IF(F344&lt;&gt;"OUI",IF(ISNA(VLOOKUP(TEXT($I344,0),LICENCIES!$A:$I,2,FALSE)),VLOOKUP(VALUE($I344),LICENCIES!$A:$I,2,FALSE),VLOOKUP(TEXT($I344,0),LICENCIES!$A:$I,2,FALSE))," ")</f>
        <v>#N/A</v>
      </c>
      <c r="I344" s="240"/>
      <c r="J344" s="11" t="str">
        <f>IF(AND($F344&lt;&gt;"OUI",I344&lt;&gt;""),IF(ISNA(VLOOKUP(TEXT($I344,0),LICENCIES!$A:$I,3,FALSE)),VLOOKUP(VALUE($I344),LICENCIES!$A:$I,3,FALSE),VLOOKUP(TEXT($I344,0),LICENCIES!$A:$I,3,FALSE))," ")</f>
        <v xml:space="preserve"> </v>
      </c>
      <c r="K344" s="11" t="str">
        <f>IF(AND($F344&lt;&gt;"OUI",I344&lt;&gt;""),IF(ISNA(VLOOKUP(TEXT($I344,0),LICENCIES!$A:$I,4,FALSE)),VLOOKUP(VALUE($I344),LICENCIES!$A:$I,4,FALSE),VLOOKUP(TEXT($I344,0),LICENCIES!$A:$I,4,FALSE))," ")</f>
        <v xml:space="preserve"> </v>
      </c>
      <c r="L344" s="11" t="str">
        <f>IF(AND($F344&lt;&gt;"OUI",I344&lt;&gt;""),IF(ISNA(VLOOKUP(TEXT($I344,0),LICENCIES!$A:$I,5,FALSE)),VLOOKUP(VALUE($I344),LICENCIES!$A:$I,5,FALSE),VLOOKUP(TEXT($I344,0),LICENCIES!$A:$I,5,FALSE))," ")</f>
        <v xml:space="preserve"> </v>
      </c>
      <c r="M344" s="11" t="str">
        <f>IF(AND($F344&lt;&gt;"OUI",I344&lt;&gt;""),IF(ISNA(VLOOKUP(TEXT($I344,0),LICENCIES!$A:$I,6,FALSE)),VLOOKUP(VALUE($I344),LICENCIES!$A:$I,6,FALSE),VLOOKUP(TEXT($I344,0),LICENCIES!$A:$I,6,FALSE))," ")</f>
        <v xml:space="preserve"> </v>
      </c>
      <c r="N344" s="11" t="str">
        <f>IF(AND($F344&lt;&gt;"OUI",I344&lt;&gt;""),IF(ISNA(VLOOKUP(TEXT($I344,0),LICENCIES!$A:$I,7,FALSE)),VLOOKUP(VALUE($I344),LICENCIES!$A:$I,7,FALSE),VLOOKUP(TEXT($I344,0),LICENCIES!$A:$I,7,FALSE))," ")</f>
        <v xml:space="preserve"> </v>
      </c>
      <c r="O344" s="11" t="str">
        <f>IF(AND($F344&lt;&gt;"OUI",I344&lt;&gt;""),IF(ISNA(VLOOKUP(TEXT($I344,0),LICENCIES!$A:$I,8,FALSE)),VLOOKUP(VALUE($I344),LICENCIES!$A:$I,8,FALSE),VLOOKUP(TEXT($I344,0),LICENCIES!$A:$I,8,FALSE))," ")</f>
        <v xml:space="preserve"> </v>
      </c>
      <c r="P344" s="11" t="str">
        <f>IF(AND($F344&lt;&gt;"OUI",I344&lt;&gt;""),IF(ISNA(VLOOKUP(TEXT($I344,0),LICENCIES!$A:$I,9,FALSE)),VLOOKUP(VALUE($I344),LICENCIES!$A:$I,9,FALSE),VLOOKUP(TEXT($I344,0),LICENCIES!$A:$I,9,FALSE))," ")</f>
        <v xml:space="preserve"> </v>
      </c>
      <c r="Q344" s="6">
        <f t="shared" si="27"/>
        <v>0</v>
      </c>
    </row>
    <row r="345" spans="1:17" ht="19.350000000000001" hidden="1" customHeight="1" x14ac:dyDescent="0.2">
      <c r="A345" s="171"/>
      <c r="B345" s="171">
        <f t="shared" si="25"/>
        <v>0</v>
      </c>
      <c r="C345" s="171">
        <f>COUNTIF($A$7:A345,A345)</f>
        <v>0</v>
      </c>
      <c r="D345" s="171">
        <f t="shared" si="28"/>
        <v>0</v>
      </c>
      <c r="E345" s="171"/>
      <c r="F345" s="171"/>
      <c r="G345" s="105" t="str">
        <f t="shared" si="26"/>
        <v/>
      </c>
      <c r="H345" s="11" t="e">
        <f>IF(F345&lt;&gt;"OUI",IF(ISNA(VLOOKUP(TEXT($I345,0),LICENCIES!$A:$I,2,FALSE)),VLOOKUP(VALUE($I345),LICENCIES!$A:$I,2,FALSE),VLOOKUP(TEXT($I345,0),LICENCIES!$A:$I,2,FALSE))," ")</f>
        <v>#N/A</v>
      </c>
      <c r="I345" s="240"/>
      <c r="J345" s="11" t="str">
        <f>IF(AND($F345&lt;&gt;"OUI",I345&lt;&gt;""),IF(ISNA(VLOOKUP(TEXT($I345,0),LICENCIES!$A:$I,3,FALSE)),VLOOKUP(VALUE($I345),LICENCIES!$A:$I,3,FALSE),VLOOKUP(TEXT($I345,0),LICENCIES!$A:$I,3,FALSE))," ")</f>
        <v xml:space="preserve"> </v>
      </c>
      <c r="K345" s="11" t="str">
        <f>IF(AND($F345&lt;&gt;"OUI",I345&lt;&gt;""),IF(ISNA(VLOOKUP(TEXT($I345,0),LICENCIES!$A:$I,4,FALSE)),VLOOKUP(VALUE($I345),LICENCIES!$A:$I,4,FALSE),VLOOKUP(TEXT($I345,0),LICENCIES!$A:$I,4,FALSE))," ")</f>
        <v xml:space="preserve"> </v>
      </c>
      <c r="L345" s="11" t="str">
        <f>IF(AND($F345&lt;&gt;"OUI",I345&lt;&gt;""),IF(ISNA(VLOOKUP(TEXT($I345,0),LICENCIES!$A:$I,5,FALSE)),VLOOKUP(VALUE($I345),LICENCIES!$A:$I,5,FALSE),VLOOKUP(TEXT($I345,0),LICENCIES!$A:$I,5,FALSE))," ")</f>
        <v xml:space="preserve"> </v>
      </c>
      <c r="M345" s="11" t="str">
        <f>IF(AND($F345&lt;&gt;"OUI",I345&lt;&gt;""),IF(ISNA(VLOOKUP(TEXT($I345,0),LICENCIES!$A:$I,6,FALSE)),VLOOKUP(VALUE($I345),LICENCIES!$A:$I,6,FALSE),VLOOKUP(TEXT($I345,0),LICENCIES!$A:$I,6,FALSE))," ")</f>
        <v xml:space="preserve"> </v>
      </c>
      <c r="N345" s="11" t="str">
        <f>IF(AND($F345&lt;&gt;"OUI",I345&lt;&gt;""),IF(ISNA(VLOOKUP(TEXT($I345,0),LICENCIES!$A:$I,7,FALSE)),VLOOKUP(VALUE($I345),LICENCIES!$A:$I,7,FALSE),VLOOKUP(TEXT($I345,0),LICENCIES!$A:$I,7,FALSE))," ")</f>
        <v xml:space="preserve"> </v>
      </c>
      <c r="O345" s="11" t="str">
        <f>IF(AND($F345&lt;&gt;"OUI",I345&lt;&gt;""),IF(ISNA(VLOOKUP(TEXT($I345,0),LICENCIES!$A:$I,8,FALSE)),VLOOKUP(VALUE($I345),LICENCIES!$A:$I,8,FALSE),VLOOKUP(TEXT($I345,0),LICENCIES!$A:$I,8,FALSE))," ")</f>
        <v xml:space="preserve"> </v>
      </c>
      <c r="P345" s="11" t="str">
        <f>IF(AND($F345&lt;&gt;"OUI",I345&lt;&gt;""),IF(ISNA(VLOOKUP(TEXT($I345,0),LICENCIES!$A:$I,9,FALSE)),VLOOKUP(VALUE($I345),LICENCIES!$A:$I,9,FALSE),VLOOKUP(TEXT($I345,0),LICENCIES!$A:$I,9,FALSE))," ")</f>
        <v xml:space="preserve"> </v>
      </c>
      <c r="Q345" s="6">
        <f t="shared" si="27"/>
        <v>0</v>
      </c>
    </row>
    <row r="346" spans="1:17" ht="19.350000000000001" hidden="1" customHeight="1" x14ac:dyDescent="0.2">
      <c r="A346" s="171"/>
      <c r="B346" s="171">
        <f t="shared" si="25"/>
        <v>0</v>
      </c>
      <c r="C346" s="171">
        <f>COUNTIF($A$7:A346,A346)</f>
        <v>0</v>
      </c>
      <c r="D346" s="171">
        <f t="shared" si="28"/>
        <v>0</v>
      </c>
      <c r="E346" s="171"/>
      <c r="F346" s="171"/>
      <c r="G346" s="105" t="str">
        <f t="shared" si="26"/>
        <v/>
      </c>
      <c r="H346" s="11" t="e">
        <f>IF(F346&lt;&gt;"OUI",IF(ISNA(VLOOKUP(TEXT($I346,0),LICENCIES!$A:$I,2,FALSE)),VLOOKUP(VALUE($I346),LICENCIES!$A:$I,2,FALSE),VLOOKUP(TEXT($I346,0),LICENCIES!$A:$I,2,FALSE))," ")</f>
        <v>#N/A</v>
      </c>
      <c r="I346" s="240"/>
      <c r="J346" s="11" t="str">
        <f>IF(AND($F346&lt;&gt;"OUI",I346&lt;&gt;""),IF(ISNA(VLOOKUP(TEXT($I346,0),LICENCIES!$A:$I,3,FALSE)),VLOOKUP(VALUE($I346),LICENCIES!$A:$I,3,FALSE),VLOOKUP(TEXT($I346,0),LICENCIES!$A:$I,3,FALSE))," ")</f>
        <v xml:space="preserve"> </v>
      </c>
      <c r="K346" s="11" t="str">
        <f>IF(AND($F346&lt;&gt;"OUI",I346&lt;&gt;""),IF(ISNA(VLOOKUP(TEXT($I346,0),LICENCIES!$A:$I,4,FALSE)),VLOOKUP(VALUE($I346),LICENCIES!$A:$I,4,FALSE),VLOOKUP(TEXT($I346,0),LICENCIES!$A:$I,4,FALSE))," ")</f>
        <v xml:space="preserve"> </v>
      </c>
      <c r="L346" s="11" t="str">
        <f>IF(AND($F346&lt;&gt;"OUI",I346&lt;&gt;""),IF(ISNA(VLOOKUP(TEXT($I346,0),LICENCIES!$A:$I,5,FALSE)),VLOOKUP(VALUE($I346),LICENCIES!$A:$I,5,FALSE),VLOOKUP(TEXT($I346,0),LICENCIES!$A:$I,5,FALSE))," ")</f>
        <v xml:space="preserve"> </v>
      </c>
      <c r="M346" s="11" t="str">
        <f>IF(AND($F346&lt;&gt;"OUI",I346&lt;&gt;""),IF(ISNA(VLOOKUP(TEXT($I346,0),LICENCIES!$A:$I,6,FALSE)),VLOOKUP(VALUE($I346),LICENCIES!$A:$I,6,FALSE),VLOOKUP(TEXT($I346,0),LICENCIES!$A:$I,6,FALSE))," ")</f>
        <v xml:space="preserve"> </v>
      </c>
      <c r="N346" s="11" t="str">
        <f>IF(AND($F346&lt;&gt;"OUI",I346&lt;&gt;""),IF(ISNA(VLOOKUP(TEXT($I346,0),LICENCIES!$A:$I,7,FALSE)),VLOOKUP(VALUE($I346),LICENCIES!$A:$I,7,FALSE),VLOOKUP(TEXT($I346,0),LICENCIES!$A:$I,7,FALSE))," ")</f>
        <v xml:space="preserve"> </v>
      </c>
      <c r="O346" s="11" t="str">
        <f>IF(AND($F346&lt;&gt;"OUI",I346&lt;&gt;""),IF(ISNA(VLOOKUP(TEXT($I346,0),LICENCIES!$A:$I,8,FALSE)),VLOOKUP(VALUE($I346),LICENCIES!$A:$I,8,FALSE),VLOOKUP(TEXT($I346,0),LICENCIES!$A:$I,8,FALSE))," ")</f>
        <v xml:space="preserve"> </v>
      </c>
      <c r="P346" s="11" t="str">
        <f>IF(AND($F346&lt;&gt;"OUI",I346&lt;&gt;""),IF(ISNA(VLOOKUP(TEXT($I346,0),LICENCIES!$A:$I,9,FALSE)),VLOOKUP(VALUE($I346),LICENCIES!$A:$I,9,FALSE),VLOOKUP(TEXT($I346,0),LICENCIES!$A:$I,9,FALSE))," ")</f>
        <v xml:space="preserve"> </v>
      </c>
      <c r="Q346" s="6">
        <f t="shared" si="27"/>
        <v>0</v>
      </c>
    </row>
    <row r="347" spans="1:17" ht="19.350000000000001" hidden="1" customHeight="1" x14ac:dyDescent="0.2">
      <c r="A347" s="171"/>
      <c r="B347" s="171">
        <f t="shared" si="25"/>
        <v>0</v>
      </c>
      <c r="C347" s="171">
        <f>COUNTIF($A$7:A347,A347)</f>
        <v>0</v>
      </c>
      <c r="D347" s="171">
        <f t="shared" si="28"/>
        <v>0</v>
      </c>
      <c r="E347" s="171"/>
      <c r="F347" s="171"/>
      <c r="G347" s="105" t="str">
        <f t="shared" si="26"/>
        <v/>
      </c>
      <c r="H347" s="11" t="e">
        <f>IF(F347&lt;&gt;"OUI",IF(ISNA(VLOOKUP(TEXT($I347,0),LICENCIES!$A:$I,2,FALSE)),VLOOKUP(VALUE($I347),LICENCIES!$A:$I,2,FALSE),VLOOKUP(TEXT($I347,0),LICENCIES!$A:$I,2,FALSE))," ")</f>
        <v>#N/A</v>
      </c>
      <c r="I347" s="240"/>
      <c r="J347" s="11" t="str">
        <f>IF(AND($F347&lt;&gt;"OUI",I347&lt;&gt;""),IF(ISNA(VLOOKUP(TEXT($I347,0),LICENCIES!$A:$I,3,FALSE)),VLOOKUP(VALUE($I347),LICENCIES!$A:$I,3,FALSE),VLOOKUP(TEXT($I347,0),LICENCIES!$A:$I,3,FALSE))," ")</f>
        <v xml:space="preserve"> </v>
      </c>
      <c r="K347" s="11" t="str">
        <f>IF(AND($F347&lt;&gt;"OUI",I347&lt;&gt;""),IF(ISNA(VLOOKUP(TEXT($I347,0),LICENCIES!$A:$I,4,FALSE)),VLOOKUP(VALUE($I347),LICENCIES!$A:$I,4,FALSE),VLOOKUP(TEXT($I347,0),LICENCIES!$A:$I,4,FALSE))," ")</f>
        <v xml:space="preserve"> </v>
      </c>
      <c r="L347" s="11" t="str">
        <f>IF(AND($F347&lt;&gt;"OUI",I347&lt;&gt;""),IF(ISNA(VLOOKUP(TEXT($I347,0),LICENCIES!$A:$I,5,FALSE)),VLOOKUP(VALUE($I347),LICENCIES!$A:$I,5,FALSE),VLOOKUP(TEXT($I347,0),LICENCIES!$A:$I,5,FALSE))," ")</f>
        <v xml:space="preserve"> </v>
      </c>
      <c r="M347" s="11" t="str">
        <f>IF(AND($F347&lt;&gt;"OUI",I347&lt;&gt;""),IF(ISNA(VLOOKUP(TEXT($I347,0),LICENCIES!$A:$I,6,FALSE)),VLOOKUP(VALUE($I347),LICENCIES!$A:$I,6,FALSE),VLOOKUP(TEXT($I347,0),LICENCIES!$A:$I,6,FALSE))," ")</f>
        <v xml:space="preserve"> </v>
      </c>
      <c r="N347" s="11" t="str">
        <f>IF(AND($F347&lt;&gt;"OUI",I347&lt;&gt;""),IF(ISNA(VLOOKUP(TEXT($I347,0),LICENCIES!$A:$I,7,FALSE)),VLOOKUP(VALUE($I347),LICENCIES!$A:$I,7,FALSE),VLOOKUP(TEXT($I347,0),LICENCIES!$A:$I,7,FALSE))," ")</f>
        <v xml:space="preserve"> </v>
      </c>
      <c r="O347" s="11" t="str">
        <f>IF(AND($F347&lt;&gt;"OUI",I347&lt;&gt;""),IF(ISNA(VLOOKUP(TEXT($I347,0),LICENCIES!$A:$I,8,FALSE)),VLOOKUP(VALUE($I347),LICENCIES!$A:$I,8,FALSE),VLOOKUP(TEXT($I347,0),LICENCIES!$A:$I,8,FALSE))," ")</f>
        <v xml:space="preserve"> </v>
      </c>
      <c r="P347" s="11" t="str">
        <f>IF(AND($F347&lt;&gt;"OUI",I347&lt;&gt;""),IF(ISNA(VLOOKUP(TEXT($I347,0),LICENCIES!$A:$I,9,FALSE)),VLOOKUP(VALUE($I347),LICENCIES!$A:$I,9,FALSE),VLOOKUP(TEXT($I347,0),LICENCIES!$A:$I,9,FALSE))," ")</f>
        <v xml:space="preserve"> </v>
      </c>
      <c r="Q347" s="6">
        <f t="shared" si="27"/>
        <v>0</v>
      </c>
    </row>
    <row r="348" spans="1:17" ht="19.350000000000001" hidden="1" customHeight="1" x14ac:dyDescent="0.2">
      <c r="A348" s="171"/>
      <c r="B348" s="171">
        <f t="shared" si="25"/>
        <v>0</v>
      </c>
      <c r="C348" s="171">
        <f>COUNTIF($A$7:A348,A348)</f>
        <v>0</v>
      </c>
      <c r="D348" s="171">
        <f t="shared" si="28"/>
        <v>0</v>
      </c>
      <c r="E348" s="171"/>
      <c r="F348" s="171"/>
      <c r="G348" s="105" t="str">
        <f t="shared" si="26"/>
        <v/>
      </c>
      <c r="H348" s="11" t="e">
        <f>IF(F348&lt;&gt;"OUI",IF(ISNA(VLOOKUP(TEXT($I348,0),LICENCIES!$A:$I,2,FALSE)),VLOOKUP(VALUE($I348),LICENCIES!$A:$I,2,FALSE),VLOOKUP(TEXT($I348,0),LICENCIES!$A:$I,2,FALSE))," ")</f>
        <v>#N/A</v>
      </c>
      <c r="I348" s="240"/>
      <c r="J348" s="11" t="str">
        <f>IF(AND($F348&lt;&gt;"OUI",I348&lt;&gt;""),IF(ISNA(VLOOKUP(TEXT($I348,0),LICENCIES!$A:$I,3,FALSE)),VLOOKUP(VALUE($I348),LICENCIES!$A:$I,3,FALSE),VLOOKUP(TEXT($I348,0),LICENCIES!$A:$I,3,FALSE))," ")</f>
        <v xml:space="preserve"> </v>
      </c>
      <c r="K348" s="11" t="str">
        <f>IF(AND($F348&lt;&gt;"OUI",I348&lt;&gt;""),IF(ISNA(VLOOKUP(TEXT($I348,0),LICENCIES!$A:$I,4,FALSE)),VLOOKUP(VALUE($I348),LICENCIES!$A:$I,4,FALSE),VLOOKUP(TEXT($I348,0),LICENCIES!$A:$I,4,FALSE))," ")</f>
        <v xml:space="preserve"> </v>
      </c>
      <c r="L348" s="11" t="str">
        <f>IF(AND($F348&lt;&gt;"OUI",I348&lt;&gt;""),IF(ISNA(VLOOKUP(TEXT($I348,0),LICENCIES!$A:$I,5,FALSE)),VLOOKUP(VALUE($I348),LICENCIES!$A:$I,5,FALSE),VLOOKUP(TEXT($I348,0),LICENCIES!$A:$I,5,FALSE))," ")</f>
        <v xml:space="preserve"> </v>
      </c>
      <c r="M348" s="11" t="str">
        <f>IF(AND($F348&lt;&gt;"OUI",I348&lt;&gt;""),IF(ISNA(VLOOKUP(TEXT($I348,0),LICENCIES!$A:$I,6,FALSE)),VLOOKUP(VALUE($I348),LICENCIES!$A:$I,6,FALSE),VLOOKUP(TEXT($I348,0),LICENCIES!$A:$I,6,FALSE))," ")</f>
        <v xml:space="preserve"> </v>
      </c>
      <c r="N348" s="11" t="str">
        <f>IF(AND($F348&lt;&gt;"OUI",I348&lt;&gt;""),IF(ISNA(VLOOKUP(TEXT($I348,0),LICENCIES!$A:$I,7,FALSE)),VLOOKUP(VALUE($I348),LICENCIES!$A:$I,7,FALSE),VLOOKUP(TEXT($I348,0),LICENCIES!$A:$I,7,FALSE))," ")</f>
        <v xml:space="preserve"> </v>
      </c>
      <c r="O348" s="11" t="str">
        <f>IF(AND($F348&lt;&gt;"OUI",I348&lt;&gt;""),IF(ISNA(VLOOKUP(TEXT($I348,0),LICENCIES!$A:$I,8,FALSE)),VLOOKUP(VALUE($I348),LICENCIES!$A:$I,8,FALSE),VLOOKUP(TEXT($I348,0),LICENCIES!$A:$I,8,FALSE))," ")</f>
        <v xml:space="preserve"> </v>
      </c>
      <c r="P348" s="11" t="str">
        <f>IF(AND($F348&lt;&gt;"OUI",I348&lt;&gt;""),IF(ISNA(VLOOKUP(TEXT($I348,0),LICENCIES!$A:$I,9,FALSE)),VLOOKUP(VALUE($I348),LICENCIES!$A:$I,9,FALSE),VLOOKUP(TEXT($I348,0),LICENCIES!$A:$I,9,FALSE))," ")</f>
        <v xml:space="preserve"> </v>
      </c>
      <c r="Q348" s="6">
        <f t="shared" si="27"/>
        <v>0</v>
      </c>
    </row>
    <row r="349" spans="1:17" ht="19.350000000000001" hidden="1" customHeight="1" x14ac:dyDescent="0.2">
      <c r="A349" s="171"/>
      <c r="B349" s="171">
        <f t="shared" si="25"/>
        <v>0</v>
      </c>
      <c r="C349" s="171">
        <f>COUNTIF($A$7:A349,A349)</f>
        <v>0</v>
      </c>
      <c r="D349" s="171">
        <f t="shared" si="28"/>
        <v>0</v>
      </c>
      <c r="E349" s="171"/>
      <c r="F349" s="171"/>
      <c r="G349" s="105" t="str">
        <f t="shared" si="26"/>
        <v/>
      </c>
      <c r="H349" s="11" t="e">
        <f>IF(F349&lt;&gt;"OUI",IF(ISNA(VLOOKUP(TEXT($I349,0),LICENCIES!$A:$I,2,FALSE)),VLOOKUP(VALUE($I349),LICENCIES!$A:$I,2,FALSE),VLOOKUP(TEXT($I349,0),LICENCIES!$A:$I,2,FALSE))," ")</f>
        <v>#N/A</v>
      </c>
      <c r="I349" s="240"/>
      <c r="J349" s="11" t="str">
        <f>IF(AND($F349&lt;&gt;"OUI",I349&lt;&gt;""),IF(ISNA(VLOOKUP(TEXT($I349,0),LICENCIES!$A:$I,3,FALSE)),VLOOKUP(VALUE($I349),LICENCIES!$A:$I,3,FALSE),VLOOKUP(TEXT($I349,0),LICENCIES!$A:$I,3,FALSE))," ")</f>
        <v xml:space="preserve"> </v>
      </c>
      <c r="K349" s="11" t="str">
        <f>IF(AND($F349&lt;&gt;"OUI",I349&lt;&gt;""),IF(ISNA(VLOOKUP(TEXT($I349,0),LICENCIES!$A:$I,4,FALSE)),VLOOKUP(VALUE($I349),LICENCIES!$A:$I,4,FALSE),VLOOKUP(TEXT($I349,0),LICENCIES!$A:$I,4,FALSE))," ")</f>
        <v xml:space="preserve"> </v>
      </c>
      <c r="L349" s="11" t="str">
        <f>IF(AND($F349&lt;&gt;"OUI",I349&lt;&gt;""),IF(ISNA(VLOOKUP(TEXT($I349,0),LICENCIES!$A:$I,5,FALSE)),VLOOKUP(VALUE($I349),LICENCIES!$A:$I,5,FALSE),VLOOKUP(TEXT($I349,0),LICENCIES!$A:$I,5,FALSE))," ")</f>
        <v xml:space="preserve"> </v>
      </c>
      <c r="M349" s="11" t="str">
        <f>IF(AND($F349&lt;&gt;"OUI",I349&lt;&gt;""),IF(ISNA(VLOOKUP(TEXT($I349,0),LICENCIES!$A:$I,6,FALSE)),VLOOKUP(VALUE($I349),LICENCIES!$A:$I,6,FALSE),VLOOKUP(TEXT($I349,0),LICENCIES!$A:$I,6,FALSE))," ")</f>
        <v xml:space="preserve"> </v>
      </c>
      <c r="N349" s="11" t="str">
        <f>IF(AND($F349&lt;&gt;"OUI",I349&lt;&gt;""),IF(ISNA(VLOOKUP(TEXT($I349,0),LICENCIES!$A:$I,7,FALSE)),VLOOKUP(VALUE($I349),LICENCIES!$A:$I,7,FALSE),VLOOKUP(TEXT($I349,0),LICENCIES!$A:$I,7,FALSE))," ")</f>
        <v xml:space="preserve"> </v>
      </c>
      <c r="O349" s="11" t="str">
        <f>IF(AND($F349&lt;&gt;"OUI",I349&lt;&gt;""),IF(ISNA(VLOOKUP(TEXT($I349,0),LICENCIES!$A:$I,8,FALSE)),VLOOKUP(VALUE($I349),LICENCIES!$A:$I,8,FALSE),VLOOKUP(TEXT($I349,0),LICENCIES!$A:$I,8,FALSE))," ")</f>
        <v xml:space="preserve"> </v>
      </c>
      <c r="P349" s="11" t="str">
        <f>IF(AND($F349&lt;&gt;"OUI",I349&lt;&gt;""),IF(ISNA(VLOOKUP(TEXT($I349,0),LICENCIES!$A:$I,9,FALSE)),VLOOKUP(VALUE($I349),LICENCIES!$A:$I,9,FALSE),VLOOKUP(TEXT($I349,0),LICENCIES!$A:$I,9,FALSE))," ")</f>
        <v xml:space="preserve"> </v>
      </c>
      <c r="Q349" s="6">
        <f t="shared" si="27"/>
        <v>0</v>
      </c>
    </row>
    <row r="350" spans="1:17" ht="19.350000000000001" hidden="1" customHeight="1" x14ac:dyDescent="0.2">
      <c r="A350" s="171"/>
      <c r="B350" s="171">
        <f t="shared" si="25"/>
        <v>0</v>
      </c>
      <c r="C350" s="171">
        <f>COUNTIF($A$7:A350,A350)</f>
        <v>0</v>
      </c>
      <c r="D350" s="171">
        <f t="shared" si="28"/>
        <v>0</v>
      </c>
      <c r="E350" s="171"/>
      <c r="F350" s="171"/>
      <c r="G350" s="105" t="str">
        <f t="shared" si="26"/>
        <v/>
      </c>
      <c r="H350" s="11" t="e">
        <f>IF(F350&lt;&gt;"OUI",IF(ISNA(VLOOKUP(TEXT($I350,0),LICENCIES!$A:$I,2,FALSE)),VLOOKUP(VALUE($I350),LICENCIES!$A:$I,2,FALSE),VLOOKUP(TEXT($I350,0),LICENCIES!$A:$I,2,FALSE))," ")</f>
        <v>#N/A</v>
      </c>
      <c r="I350" s="240"/>
      <c r="J350" s="11" t="str">
        <f>IF(AND($F350&lt;&gt;"OUI",I350&lt;&gt;""),IF(ISNA(VLOOKUP(TEXT($I350,0),LICENCIES!$A:$I,3,FALSE)),VLOOKUP(VALUE($I350),LICENCIES!$A:$I,3,FALSE),VLOOKUP(TEXT($I350,0),LICENCIES!$A:$I,3,FALSE))," ")</f>
        <v xml:space="preserve"> </v>
      </c>
      <c r="K350" s="11" t="str">
        <f>IF(AND($F350&lt;&gt;"OUI",I350&lt;&gt;""),IF(ISNA(VLOOKUP(TEXT($I350,0),LICENCIES!$A:$I,4,FALSE)),VLOOKUP(VALUE($I350),LICENCIES!$A:$I,4,FALSE),VLOOKUP(TEXT($I350,0),LICENCIES!$A:$I,4,FALSE))," ")</f>
        <v xml:space="preserve"> </v>
      </c>
      <c r="L350" s="11" t="str">
        <f>IF(AND($F350&lt;&gt;"OUI",I350&lt;&gt;""),IF(ISNA(VLOOKUP(TEXT($I350,0),LICENCIES!$A:$I,5,FALSE)),VLOOKUP(VALUE($I350),LICENCIES!$A:$I,5,FALSE),VLOOKUP(TEXT($I350,0),LICENCIES!$A:$I,5,FALSE))," ")</f>
        <v xml:space="preserve"> </v>
      </c>
      <c r="M350" s="11" t="str">
        <f>IF(AND($F350&lt;&gt;"OUI",I350&lt;&gt;""),IF(ISNA(VLOOKUP(TEXT($I350,0),LICENCIES!$A:$I,6,FALSE)),VLOOKUP(VALUE($I350),LICENCIES!$A:$I,6,FALSE),VLOOKUP(TEXT($I350,0),LICENCIES!$A:$I,6,FALSE))," ")</f>
        <v xml:space="preserve"> </v>
      </c>
      <c r="N350" s="11" t="str">
        <f>IF(AND($F350&lt;&gt;"OUI",I350&lt;&gt;""),IF(ISNA(VLOOKUP(TEXT($I350,0),LICENCIES!$A:$I,7,FALSE)),VLOOKUP(VALUE($I350),LICENCIES!$A:$I,7,FALSE),VLOOKUP(TEXT($I350,0),LICENCIES!$A:$I,7,FALSE))," ")</f>
        <v xml:space="preserve"> </v>
      </c>
      <c r="O350" s="11" t="str">
        <f>IF(AND($F350&lt;&gt;"OUI",I350&lt;&gt;""),IF(ISNA(VLOOKUP(TEXT($I350,0),LICENCIES!$A:$I,8,FALSE)),VLOOKUP(VALUE($I350),LICENCIES!$A:$I,8,FALSE),VLOOKUP(TEXT($I350,0),LICENCIES!$A:$I,8,FALSE))," ")</f>
        <v xml:space="preserve"> </v>
      </c>
      <c r="P350" s="11" t="str">
        <f>IF(AND($F350&lt;&gt;"OUI",I350&lt;&gt;""),IF(ISNA(VLOOKUP(TEXT($I350,0),LICENCIES!$A:$I,9,FALSE)),VLOOKUP(VALUE($I350),LICENCIES!$A:$I,9,FALSE),VLOOKUP(TEXT($I350,0),LICENCIES!$A:$I,9,FALSE))," ")</f>
        <v xml:space="preserve"> </v>
      </c>
      <c r="Q350" s="6">
        <f t="shared" si="27"/>
        <v>0</v>
      </c>
    </row>
    <row r="351" spans="1:17" ht="19.350000000000001" hidden="1" customHeight="1" x14ac:dyDescent="0.2">
      <c r="A351" s="171"/>
      <c r="B351" s="171">
        <f t="shared" si="25"/>
        <v>0</v>
      </c>
      <c r="C351" s="171">
        <f>COUNTIF($A$7:A351,A351)</f>
        <v>0</v>
      </c>
      <c r="D351" s="171">
        <f t="shared" si="28"/>
        <v>0</v>
      </c>
      <c r="E351" s="171"/>
      <c r="F351" s="171"/>
      <c r="G351" s="105" t="str">
        <f t="shared" si="26"/>
        <v/>
      </c>
      <c r="H351" s="11" t="e">
        <f>IF(F351&lt;&gt;"OUI",IF(ISNA(VLOOKUP(TEXT($I351,0),LICENCIES!$A:$I,2,FALSE)),VLOOKUP(VALUE($I351),LICENCIES!$A:$I,2,FALSE),VLOOKUP(TEXT($I351,0),LICENCIES!$A:$I,2,FALSE))," ")</f>
        <v>#N/A</v>
      </c>
      <c r="I351" s="240"/>
      <c r="J351" s="11" t="str">
        <f>IF(AND($F351&lt;&gt;"OUI",I351&lt;&gt;""),IF(ISNA(VLOOKUP(TEXT($I351,0),LICENCIES!$A:$I,3,FALSE)),VLOOKUP(VALUE($I351),LICENCIES!$A:$I,3,FALSE),VLOOKUP(TEXT($I351,0),LICENCIES!$A:$I,3,FALSE))," ")</f>
        <v xml:space="preserve"> </v>
      </c>
      <c r="K351" s="11" t="str">
        <f>IF(AND($F351&lt;&gt;"OUI",I351&lt;&gt;""),IF(ISNA(VLOOKUP(TEXT($I351,0),LICENCIES!$A:$I,4,FALSE)),VLOOKUP(VALUE($I351),LICENCIES!$A:$I,4,FALSE),VLOOKUP(TEXT($I351,0),LICENCIES!$A:$I,4,FALSE))," ")</f>
        <v xml:space="preserve"> </v>
      </c>
      <c r="L351" s="11" t="str">
        <f>IF(AND($F351&lt;&gt;"OUI",I351&lt;&gt;""),IF(ISNA(VLOOKUP(TEXT($I351,0),LICENCIES!$A:$I,5,FALSE)),VLOOKUP(VALUE($I351),LICENCIES!$A:$I,5,FALSE),VLOOKUP(TEXT($I351,0),LICENCIES!$A:$I,5,FALSE))," ")</f>
        <v xml:space="preserve"> </v>
      </c>
      <c r="M351" s="11" t="str">
        <f>IF(AND($F351&lt;&gt;"OUI",I351&lt;&gt;""),IF(ISNA(VLOOKUP(TEXT($I351,0),LICENCIES!$A:$I,6,FALSE)),VLOOKUP(VALUE($I351),LICENCIES!$A:$I,6,FALSE),VLOOKUP(TEXT($I351,0),LICENCIES!$A:$I,6,FALSE))," ")</f>
        <v xml:space="preserve"> </v>
      </c>
      <c r="N351" s="11" t="str">
        <f>IF(AND($F351&lt;&gt;"OUI",I351&lt;&gt;""),IF(ISNA(VLOOKUP(TEXT($I351,0),LICENCIES!$A:$I,7,FALSE)),VLOOKUP(VALUE($I351),LICENCIES!$A:$I,7,FALSE),VLOOKUP(TEXT($I351,0),LICENCIES!$A:$I,7,FALSE))," ")</f>
        <v xml:space="preserve"> </v>
      </c>
      <c r="O351" s="11" t="str">
        <f>IF(AND($F351&lt;&gt;"OUI",I351&lt;&gt;""),IF(ISNA(VLOOKUP(TEXT($I351,0),LICENCIES!$A:$I,8,FALSE)),VLOOKUP(VALUE($I351),LICENCIES!$A:$I,8,FALSE),VLOOKUP(TEXT($I351,0),LICENCIES!$A:$I,8,FALSE))," ")</f>
        <v xml:space="preserve"> </v>
      </c>
      <c r="P351" s="11" t="str">
        <f>IF(AND($F351&lt;&gt;"OUI",I351&lt;&gt;""),IF(ISNA(VLOOKUP(TEXT($I351,0),LICENCIES!$A:$I,9,FALSE)),VLOOKUP(VALUE($I351),LICENCIES!$A:$I,9,FALSE),VLOOKUP(TEXT($I351,0),LICENCIES!$A:$I,9,FALSE))," ")</f>
        <v xml:space="preserve"> </v>
      </c>
      <c r="Q351" s="6">
        <f t="shared" si="27"/>
        <v>0</v>
      </c>
    </row>
    <row r="352" spans="1:17" ht="19.350000000000001" hidden="1" customHeight="1" x14ac:dyDescent="0.2">
      <c r="A352" s="171"/>
      <c r="B352" s="171">
        <f t="shared" si="25"/>
        <v>0</v>
      </c>
      <c r="C352" s="171">
        <f>COUNTIF($A$7:A352,A352)</f>
        <v>0</v>
      </c>
      <c r="D352" s="171">
        <f t="shared" si="28"/>
        <v>0</v>
      </c>
      <c r="E352" s="171"/>
      <c r="F352" s="171"/>
      <c r="G352" s="105" t="str">
        <f t="shared" si="26"/>
        <v/>
      </c>
      <c r="H352" s="11" t="e">
        <f>IF(F352&lt;&gt;"OUI",IF(ISNA(VLOOKUP(TEXT($I352,0),LICENCIES!$A:$I,2,FALSE)),VLOOKUP(VALUE($I352),LICENCIES!$A:$I,2,FALSE),VLOOKUP(TEXT($I352,0),LICENCIES!$A:$I,2,FALSE))," ")</f>
        <v>#N/A</v>
      </c>
      <c r="I352" s="240"/>
      <c r="J352" s="11" t="str">
        <f>IF(AND($F352&lt;&gt;"OUI",I352&lt;&gt;""),IF(ISNA(VLOOKUP(TEXT($I352,0),LICENCIES!$A:$I,3,FALSE)),VLOOKUP(VALUE($I352),LICENCIES!$A:$I,3,FALSE),VLOOKUP(TEXT($I352,0),LICENCIES!$A:$I,3,FALSE))," ")</f>
        <v xml:space="preserve"> </v>
      </c>
      <c r="K352" s="11" t="str">
        <f>IF(AND($F352&lt;&gt;"OUI",I352&lt;&gt;""),IF(ISNA(VLOOKUP(TEXT($I352,0),LICENCIES!$A:$I,4,FALSE)),VLOOKUP(VALUE($I352),LICENCIES!$A:$I,4,FALSE),VLOOKUP(TEXT($I352,0),LICENCIES!$A:$I,4,FALSE))," ")</f>
        <v xml:space="preserve"> </v>
      </c>
      <c r="L352" s="11" t="str">
        <f>IF(AND($F352&lt;&gt;"OUI",I352&lt;&gt;""),IF(ISNA(VLOOKUP(TEXT($I352,0),LICENCIES!$A:$I,5,FALSE)),VLOOKUP(VALUE($I352),LICENCIES!$A:$I,5,FALSE),VLOOKUP(TEXT($I352,0),LICENCIES!$A:$I,5,FALSE))," ")</f>
        <v xml:space="preserve"> </v>
      </c>
      <c r="M352" s="11" t="str">
        <f>IF(AND($F352&lt;&gt;"OUI",I352&lt;&gt;""),IF(ISNA(VLOOKUP(TEXT($I352,0),LICENCIES!$A:$I,6,FALSE)),VLOOKUP(VALUE($I352),LICENCIES!$A:$I,6,FALSE),VLOOKUP(TEXT($I352,0),LICENCIES!$A:$I,6,FALSE))," ")</f>
        <v xml:space="preserve"> </v>
      </c>
      <c r="N352" s="11" t="str">
        <f>IF(AND($F352&lt;&gt;"OUI",I352&lt;&gt;""),IF(ISNA(VLOOKUP(TEXT($I352,0),LICENCIES!$A:$I,7,FALSE)),VLOOKUP(VALUE($I352),LICENCIES!$A:$I,7,FALSE),VLOOKUP(TEXT($I352,0),LICENCIES!$A:$I,7,FALSE))," ")</f>
        <v xml:space="preserve"> </v>
      </c>
      <c r="O352" s="11" t="str">
        <f>IF(AND($F352&lt;&gt;"OUI",I352&lt;&gt;""),IF(ISNA(VLOOKUP(TEXT($I352,0),LICENCIES!$A:$I,8,FALSE)),VLOOKUP(VALUE($I352),LICENCIES!$A:$I,8,FALSE),VLOOKUP(TEXT($I352,0),LICENCIES!$A:$I,8,FALSE))," ")</f>
        <v xml:space="preserve"> </v>
      </c>
      <c r="P352" s="11" t="str">
        <f>IF(AND($F352&lt;&gt;"OUI",I352&lt;&gt;""),IF(ISNA(VLOOKUP(TEXT($I352,0),LICENCIES!$A:$I,9,FALSE)),VLOOKUP(VALUE($I352),LICENCIES!$A:$I,9,FALSE),VLOOKUP(TEXT($I352,0),LICENCIES!$A:$I,9,FALSE))," ")</f>
        <v xml:space="preserve"> </v>
      </c>
      <c r="Q352" s="6">
        <f t="shared" si="27"/>
        <v>0</v>
      </c>
    </row>
    <row r="353" spans="1:19" ht="19.350000000000001" hidden="1" customHeight="1" x14ac:dyDescent="0.2">
      <c r="A353" s="171"/>
      <c r="B353" s="171">
        <f t="shared" si="25"/>
        <v>0</v>
      </c>
      <c r="C353" s="171">
        <f>COUNTIF($A$7:A353,A353)</f>
        <v>0</v>
      </c>
      <c r="D353" s="171">
        <f t="shared" si="28"/>
        <v>0</v>
      </c>
      <c r="E353" s="171"/>
      <c r="F353" s="171"/>
      <c r="G353" s="105" t="str">
        <f t="shared" si="26"/>
        <v/>
      </c>
      <c r="H353" s="11" t="e">
        <f>IF(F353&lt;&gt;"OUI",IF(ISNA(VLOOKUP(TEXT($I353,0),LICENCIES!$A:$I,2,FALSE)),VLOOKUP(VALUE($I353),LICENCIES!$A:$I,2,FALSE),VLOOKUP(TEXT($I353,0),LICENCIES!$A:$I,2,FALSE))," ")</f>
        <v>#N/A</v>
      </c>
      <c r="I353" s="240"/>
      <c r="J353" s="11" t="str">
        <f>IF(AND($F353&lt;&gt;"OUI",I353&lt;&gt;""),IF(ISNA(VLOOKUP(TEXT($I353,0),LICENCIES!$A:$I,3,FALSE)),VLOOKUP(VALUE($I353),LICENCIES!$A:$I,3,FALSE),VLOOKUP(TEXT($I353,0),LICENCIES!$A:$I,3,FALSE))," ")</f>
        <v xml:space="preserve"> </v>
      </c>
      <c r="K353" s="11" t="str">
        <f>IF(AND($F353&lt;&gt;"OUI",I353&lt;&gt;""),IF(ISNA(VLOOKUP(TEXT($I353,0),LICENCIES!$A:$I,4,FALSE)),VLOOKUP(VALUE($I353),LICENCIES!$A:$I,4,FALSE),VLOOKUP(TEXT($I353,0),LICENCIES!$A:$I,4,FALSE))," ")</f>
        <v xml:space="preserve"> </v>
      </c>
      <c r="L353" s="11" t="str">
        <f>IF(AND($F353&lt;&gt;"OUI",I353&lt;&gt;""),IF(ISNA(VLOOKUP(TEXT($I353,0),LICENCIES!$A:$I,5,FALSE)),VLOOKUP(VALUE($I353),LICENCIES!$A:$I,5,FALSE),VLOOKUP(TEXT($I353,0),LICENCIES!$A:$I,5,FALSE))," ")</f>
        <v xml:space="preserve"> </v>
      </c>
      <c r="M353" s="11" t="str">
        <f>IF(AND($F353&lt;&gt;"OUI",I353&lt;&gt;""),IF(ISNA(VLOOKUP(TEXT($I353,0),LICENCIES!$A:$I,6,FALSE)),VLOOKUP(VALUE($I353),LICENCIES!$A:$I,6,FALSE),VLOOKUP(TEXT($I353,0),LICENCIES!$A:$I,6,FALSE))," ")</f>
        <v xml:space="preserve"> </v>
      </c>
      <c r="N353" s="11" t="str">
        <f>IF(AND($F353&lt;&gt;"OUI",I353&lt;&gt;""),IF(ISNA(VLOOKUP(TEXT($I353,0),LICENCIES!$A:$I,7,FALSE)),VLOOKUP(VALUE($I353),LICENCIES!$A:$I,7,FALSE),VLOOKUP(TEXT($I353,0),LICENCIES!$A:$I,7,FALSE))," ")</f>
        <v xml:space="preserve"> </v>
      </c>
      <c r="O353" s="11" t="str">
        <f>IF(AND($F353&lt;&gt;"OUI",I353&lt;&gt;""),IF(ISNA(VLOOKUP(TEXT($I353,0),LICENCIES!$A:$I,8,FALSE)),VLOOKUP(VALUE($I353),LICENCIES!$A:$I,8,FALSE),VLOOKUP(TEXT($I353,0),LICENCIES!$A:$I,8,FALSE))," ")</f>
        <v xml:space="preserve"> </v>
      </c>
      <c r="P353" s="11" t="str">
        <f>IF(AND($F353&lt;&gt;"OUI",I353&lt;&gt;""),IF(ISNA(VLOOKUP(TEXT($I353,0),LICENCIES!$A:$I,9,FALSE)),VLOOKUP(VALUE($I353),LICENCIES!$A:$I,9,FALSE),VLOOKUP(TEXT($I353,0),LICENCIES!$A:$I,9,FALSE))," ")</f>
        <v xml:space="preserve"> </v>
      </c>
      <c r="Q353" s="6">
        <f t="shared" si="27"/>
        <v>0</v>
      </c>
    </row>
    <row r="354" spans="1:19" ht="19.350000000000001" hidden="1" customHeight="1" x14ac:dyDescent="0.2">
      <c r="A354" s="171"/>
      <c r="B354" s="171">
        <f t="shared" si="25"/>
        <v>0</v>
      </c>
      <c r="C354" s="171">
        <f>COUNTIF($A$7:A354,A354)</f>
        <v>0</v>
      </c>
      <c r="D354" s="171">
        <f t="shared" si="28"/>
        <v>0</v>
      </c>
      <c r="E354" s="171"/>
      <c r="F354" s="171"/>
      <c r="G354" s="105" t="str">
        <f t="shared" si="26"/>
        <v/>
      </c>
      <c r="H354" s="11" t="e">
        <f>IF(F354&lt;&gt;"OUI",IF(ISNA(VLOOKUP(TEXT($I354,0),LICENCIES!$A:$I,2,FALSE)),VLOOKUP(VALUE($I354),LICENCIES!$A:$I,2,FALSE),VLOOKUP(TEXT($I354,0),LICENCIES!$A:$I,2,FALSE))," ")</f>
        <v>#N/A</v>
      </c>
      <c r="I354" s="240"/>
      <c r="J354" s="11" t="str">
        <f>IF(AND($F354&lt;&gt;"OUI",I354&lt;&gt;""),IF(ISNA(VLOOKUP(TEXT($I354,0),LICENCIES!$A:$I,3,FALSE)),VLOOKUP(VALUE($I354),LICENCIES!$A:$I,3,FALSE),VLOOKUP(TEXT($I354,0),LICENCIES!$A:$I,3,FALSE))," ")</f>
        <v xml:space="preserve"> </v>
      </c>
      <c r="K354" s="11" t="str">
        <f>IF(AND($F354&lt;&gt;"OUI",I354&lt;&gt;""),IF(ISNA(VLOOKUP(TEXT($I354,0),LICENCIES!$A:$I,4,FALSE)),VLOOKUP(VALUE($I354),LICENCIES!$A:$I,4,FALSE),VLOOKUP(TEXT($I354,0),LICENCIES!$A:$I,4,FALSE))," ")</f>
        <v xml:space="preserve"> </v>
      </c>
      <c r="L354" s="11" t="str">
        <f>IF(AND($F354&lt;&gt;"OUI",I354&lt;&gt;""),IF(ISNA(VLOOKUP(TEXT($I354,0),LICENCIES!$A:$I,5,FALSE)),VLOOKUP(VALUE($I354),LICENCIES!$A:$I,5,FALSE),VLOOKUP(TEXT($I354,0),LICENCIES!$A:$I,5,FALSE))," ")</f>
        <v xml:space="preserve"> </v>
      </c>
      <c r="M354" s="11" t="str">
        <f>IF(AND($F354&lt;&gt;"OUI",I354&lt;&gt;""),IF(ISNA(VLOOKUP(TEXT($I354,0),LICENCIES!$A:$I,6,FALSE)),VLOOKUP(VALUE($I354),LICENCIES!$A:$I,6,FALSE),VLOOKUP(TEXT($I354,0),LICENCIES!$A:$I,6,FALSE))," ")</f>
        <v xml:space="preserve"> </v>
      </c>
      <c r="N354" s="11" t="str">
        <f>IF(AND($F354&lt;&gt;"OUI",I354&lt;&gt;""),IF(ISNA(VLOOKUP(TEXT($I354,0),LICENCIES!$A:$I,7,FALSE)),VLOOKUP(VALUE($I354),LICENCIES!$A:$I,7,FALSE),VLOOKUP(TEXT($I354,0),LICENCIES!$A:$I,7,FALSE))," ")</f>
        <v xml:space="preserve"> </v>
      </c>
      <c r="O354" s="11" t="str">
        <f>IF(AND($F354&lt;&gt;"OUI",I354&lt;&gt;""),IF(ISNA(VLOOKUP(TEXT($I354,0),LICENCIES!$A:$I,8,FALSE)),VLOOKUP(VALUE($I354),LICENCIES!$A:$I,8,FALSE),VLOOKUP(TEXT($I354,0),LICENCIES!$A:$I,8,FALSE))," ")</f>
        <v xml:space="preserve"> </v>
      </c>
      <c r="P354" s="11" t="str">
        <f>IF(AND($F354&lt;&gt;"OUI",I354&lt;&gt;""),IF(ISNA(VLOOKUP(TEXT($I354,0),LICENCIES!$A:$I,9,FALSE)),VLOOKUP(VALUE($I354),LICENCIES!$A:$I,9,FALSE),VLOOKUP(TEXT($I354,0),LICENCIES!$A:$I,9,FALSE))," ")</f>
        <v xml:space="preserve"> </v>
      </c>
      <c r="Q354" s="6">
        <f t="shared" si="27"/>
        <v>0</v>
      </c>
    </row>
    <row r="355" spans="1:19" ht="19.350000000000001" hidden="1" customHeight="1" x14ac:dyDescent="0.2">
      <c r="A355" s="171"/>
      <c r="B355" s="171">
        <f t="shared" si="25"/>
        <v>0</v>
      </c>
      <c r="C355" s="171">
        <f>COUNTIF($A$7:A355,A355)</f>
        <v>0</v>
      </c>
      <c r="D355" s="171">
        <f t="shared" si="28"/>
        <v>0</v>
      </c>
      <c r="E355" s="171"/>
      <c r="F355" s="171"/>
      <c r="G355" s="105" t="str">
        <f t="shared" si="26"/>
        <v/>
      </c>
      <c r="H355" s="11" t="e">
        <f>IF(F355&lt;&gt;"OUI",IF(ISNA(VLOOKUP(TEXT($I355,0),LICENCIES!$A:$I,2,FALSE)),VLOOKUP(VALUE($I355),LICENCIES!$A:$I,2,FALSE),VLOOKUP(TEXT($I355,0),LICENCIES!$A:$I,2,FALSE))," ")</f>
        <v>#N/A</v>
      </c>
      <c r="I355" s="240"/>
      <c r="J355" s="11" t="str">
        <f>IF(AND($F355&lt;&gt;"OUI",I355&lt;&gt;""),IF(ISNA(VLOOKUP(TEXT($I355,0),LICENCIES!$A:$I,3,FALSE)),VLOOKUP(VALUE($I355),LICENCIES!$A:$I,3,FALSE),VLOOKUP(TEXT($I355,0),LICENCIES!$A:$I,3,FALSE))," ")</f>
        <v xml:space="preserve"> </v>
      </c>
      <c r="K355" s="11" t="str">
        <f>IF(AND($F355&lt;&gt;"OUI",I355&lt;&gt;""),IF(ISNA(VLOOKUP(TEXT($I355,0),LICENCIES!$A:$I,4,FALSE)),VLOOKUP(VALUE($I355),LICENCIES!$A:$I,4,FALSE),VLOOKUP(TEXT($I355,0),LICENCIES!$A:$I,4,FALSE))," ")</f>
        <v xml:space="preserve"> </v>
      </c>
      <c r="L355" s="11" t="str">
        <f>IF(AND($F355&lt;&gt;"OUI",I355&lt;&gt;""),IF(ISNA(VLOOKUP(TEXT($I355,0),LICENCIES!$A:$I,5,FALSE)),VLOOKUP(VALUE($I355),LICENCIES!$A:$I,5,FALSE),VLOOKUP(TEXT($I355,0),LICENCIES!$A:$I,5,FALSE))," ")</f>
        <v xml:space="preserve"> </v>
      </c>
      <c r="M355" s="11" t="str">
        <f>IF(AND($F355&lt;&gt;"OUI",I355&lt;&gt;""),IF(ISNA(VLOOKUP(TEXT($I355,0),LICENCIES!$A:$I,6,FALSE)),VLOOKUP(VALUE($I355),LICENCIES!$A:$I,6,FALSE),VLOOKUP(TEXT($I355,0),LICENCIES!$A:$I,6,FALSE))," ")</f>
        <v xml:space="preserve"> </v>
      </c>
      <c r="N355" s="11" t="str">
        <f>IF(AND($F355&lt;&gt;"OUI",I355&lt;&gt;""),IF(ISNA(VLOOKUP(TEXT($I355,0),LICENCIES!$A:$I,7,FALSE)),VLOOKUP(VALUE($I355),LICENCIES!$A:$I,7,FALSE),VLOOKUP(TEXT($I355,0),LICENCIES!$A:$I,7,FALSE))," ")</f>
        <v xml:space="preserve"> </v>
      </c>
      <c r="O355" s="11" t="str">
        <f>IF(AND($F355&lt;&gt;"OUI",I355&lt;&gt;""),IF(ISNA(VLOOKUP(TEXT($I355,0),LICENCIES!$A:$I,8,FALSE)),VLOOKUP(VALUE($I355),LICENCIES!$A:$I,8,FALSE),VLOOKUP(TEXT($I355,0),LICENCIES!$A:$I,8,FALSE))," ")</f>
        <v xml:space="preserve"> </v>
      </c>
      <c r="P355" s="11" t="str">
        <f>IF(AND($F355&lt;&gt;"OUI",I355&lt;&gt;""),IF(ISNA(VLOOKUP(TEXT($I355,0),LICENCIES!$A:$I,9,FALSE)),VLOOKUP(VALUE($I355),LICENCIES!$A:$I,9,FALSE),VLOOKUP(TEXT($I355,0),LICENCIES!$A:$I,9,FALSE))," ")</f>
        <v xml:space="preserve"> </v>
      </c>
      <c r="Q355" s="6">
        <f t="shared" si="27"/>
        <v>0</v>
      </c>
    </row>
    <row r="356" spans="1:19" ht="18.75" customHeight="1" x14ac:dyDescent="0.2">
      <c r="A356" s="171"/>
      <c r="B356" s="171">
        <f t="shared" si="25"/>
        <v>0</v>
      </c>
      <c r="C356" s="171">
        <f>COUNTIF($A$7:A356,A356)</f>
        <v>0</v>
      </c>
      <c r="D356" s="171">
        <f t="shared" si="28"/>
        <v>0</v>
      </c>
      <c r="E356" s="171"/>
      <c r="F356" s="171"/>
      <c r="G356" s="105" t="str">
        <f t="shared" si="26"/>
        <v/>
      </c>
      <c r="H356" s="11"/>
      <c r="I356" s="240"/>
      <c r="J356" s="11" t="str">
        <f>IF(AND($F356&lt;&gt;"OUI",I356&lt;&gt;""),IF(ISNA(VLOOKUP(TEXT($I356,0),LICENCIES!$A:$I,3,FALSE)),VLOOKUP(VALUE($I356),LICENCIES!$A:$I,3,FALSE),VLOOKUP(TEXT($I356,0),LICENCIES!$A:$I,3,FALSE))," ")</f>
        <v xml:space="preserve"> </v>
      </c>
      <c r="K356" s="11" t="str">
        <f>IF(AND($F356&lt;&gt;"OUI",I356&lt;&gt;""),IF(ISNA(VLOOKUP(TEXT($I356,0),LICENCIES!$A:$I,4,FALSE)),VLOOKUP(VALUE($I356),LICENCIES!$A:$I,4,FALSE),VLOOKUP(TEXT($I356,0),LICENCIES!$A:$I,4,FALSE))," ")</f>
        <v xml:space="preserve"> </v>
      </c>
      <c r="L356" s="11" t="str">
        <f>IF(AND($F356&lt;&gt;"OUI",I356&lt;&gt;""),IF(ISNA(VLOOKUP(TEXT($I356,0),LICENCIES!$A:$I,5,FALSE)),VLOOKUP(VALUE($I356),LICENCIES!$A:$I,5,FALSE),VLOOKUP(TEXT($I356,0),LICENCIES!$A:$I,5,FALSE))," ")</f>
        <v xml:space="preserve"> </v>
      </c>
      <c r="M356" s="11" t="str">
        <f>IF(AND($F356&lt;&gt;"OUI",I356&lt;&gt;""),IF(ISNA(VLOOKUP(TEXT($I356,0),LICENCIES!$A:$I,6,FALSE)),VLOOKUP(VALUE($I356),LICENCIES!$A:$I,6,FALSE),VLOOKUP(TEXT($I356,0),LICENCIES!$A:$I,6,FALSE))," ")</f>
        <v xml:space="preserve"> </v>
      </c>
      <c r="N356" s="11" t="str">
        <f>IF(AND($F356&lt;&gt;"OUI",I356&lt;&gt;""),IF(ISNA(VLOOKUP(TEXT($I356,0),LICENCIES!$A:$I,7,FALSE)),VLOOKUP(VALUE($I356),LICENCIES!$A:$I,7,FALSE),VLOOKUP(TEXT($I356,0),LICENCIES!$A:$I,7,FALSE))," ")</f>
        <v xml:space="preserve"> </v>
      </c>
      <c r="O356" s="11" t="str">
        <f>IF(AND($F356&lt;&gt;"OUI",I356&lt;&gt;""),IF(ISNA(VLOOKUP(TEXT($I356,0),LICENCIES!$A:$I,8,FALSE)),VLOOKUP(VALUE($I356),LICENCIES!$A:$I,8,FALSE),VLOOKUP(TEXT($I356,0),LICENCIES!$A:$I,8,FALSE))," ")</f>
        <v xml:space="preserve"> </v>
      </c>
      <c r="P356" s="11" t="str">
        <f>IF(AND($F356&lt;&gt;"OUI",I356&lt;&gt;""),IF(ISNA(VLOOKUP(TEXT($I356,0),LICENCIES!$A:$I,9,FALSE)),VLOOKUP(VALUE($I356),LICENCIES!$A:$I,9,FALSE),VLOOKUP(TEXT($I356,0),LICENCIES!$A:$I,9,FALSE))," ")</f>
        <v xml:space="preserve"> </v>
      </c>
      <c r="Q356" s="6">
        <f t="shared" si="27"/>
        <v>0</v>
      </c>
    </row>
    <row r="358" spans="1:19" ht="18" customHeight="1" x14ac:dyDescent="0.2">
      <c r="G358" s="319" t="s">
        <v>152</v>
      </c>
      <c r="H358" s="319"/>
      <c r="I358" s="319"/>
      <c r="J358" s="319"/>
      <c r="K358" s="320"/>
      <c r="L358" s="320"/>
      <c r="M358" s="320"/>
      <c r="N358" s="271"/>
      <c r="O358" s="89"/>
    </row>
    <row r="359" spans="1:19" ht="18" customHeight="1" x14ac:dyDescent="0.2">
      <c r="G359" s="319"/>
      <c r="H359" s="319"/>
      <c r="I359" s="319"/>
      <c r="J359" s="319"/>
      <c r="K359" s="320"/>
      <c r="L359" s="320"/>
      <c r="M359" s="320"/>
      <c r="N359" s="271"/>
      <c r="O359" s="89"/>
    </row>
    <row r="360" spans="1:19" ht="18" customHeight="1" x14ac:dyDescent="0.2">
      <c r="G360" s="319"/>
      <c r="H360" s="319"/>
      <c r="I360" s="319"/>
      <c r="J360" s="319"/>
      <c r="K360" s="320"/>
      <c r="L360" s="320"/>
      <c r="M360" s="320"/>
      <c r="N360" s="271"/>
      <c r="O360" s="89"/>
    </row>
    <row r="361" spans="1:19" ht="18" customHeight="1" x14ac:dyDescent="0.2">
      <c r="G361" s="319"/>
      <c r="H361" s="319"/>
      <c r="I361" s="319"/>
      <c r="J361" s="319"/>
      <c r="K361" s="320"/>
      <c r="L361" s="320"/>
      <c r="M361" s="320"/>
      <c r="N361" s="271"/>
      <c r="O361" s="89"/>
      <c r="S361" s="109"/>
    </row>
    <row r="362" spans="1:19" x14ac:dyDescent="0.2">
      <c r="A362" s="89"/>
      <c r="B362" s="89"/>
      <c r="C362" s="89"/>
      <c r="D362" s="89"/>
      <c r="E362" s="89"/>
      <c r="F362" s="89"/>
      <c r="G362" s="90" t="s">
        <v>153</v>
      </c>
      <c r="I362" s="265" t="s">
        <v>3190</v>
      </c>
      <c r="J362" s="266"/>
      <c r="K362" s="89"/>
      <c r="L362" s="89"/>
      <c r="M362" s="17"/>
      <c r="N362" s="17"/>
      <c r="O362" s="89"/>
    </row>
    <row r="363" spans="1:19" ht="15.75" x14ac:dyDescent="0.2">
      <c r="A363" s="89"/>
      <c r="B363" s="89"/>
      <c r="C363" s="89"/>
      <c r="D363" s="89"/>
      <c r="E363" s="89"/>
      <c r="F363" s="89"/>
      <c r="G363" s="89"/>
      <c r="H363" s="89"/>
      <c r="I363" s="241" t="s">
        <v>154</v>
      </c>
      <c r="J363" s="113"/>
      <c r="K363" s="111" t="s">
        <v>155</v>
      </c>
      <c r="L363" s="114">
        <v>7</v>
      </c>
      <c r="M363" s="267">
        <f t="shared" ref="M363:M368" si="29">J363*L363</f>
        <v>0</v>
      </c>
      <c r="N363" s="272"/>
      <c r="O363" s="115" t="s">
        <v>186</v>
      </c>
      <c r="P363" s="115"/>
    </row>
    <row r="364" spans="1:19" ht="18" customHeight="1" x14ac:dyDescent="0.2">
      <c r="G364" s="89"/>
      <c r="H364" s="89"/>
      <c r="I364" s="241"/>
      <c r="J364" s="113"/>
      <c r="K364" s="111" t="s">
        <v>184</v>
      </c>
      <c r="L364" s="114"/>
      <c r="M364" s="267">
        <f t="shared" si="29"/>
        <v>0</v>
      </c>
      <c r="N364" s="272"/>
      <c r="O364" s="115" t="s">
        <v>186</v>
      </c>
      <c r="P364" s="115"/>
    </row>
    <row r="365" spans="1:19" ht="18" customHeight="1" x14ac:dyDescent="0.2">
      <c r="A365" s="14"/>
      <c r="B365" s="14"/>
      <c r="C365" s="14"/>
      <c r="D365" s="14"/>
      <c r="E365" s="14"/>
      <c r="F365" s="14"/>
      <c r="G365" s="14"/>
      <c r="H365" s="235" t="s">
        <v>160</v>
      </c>
      <c r="I365" s="241" t="s">
        <v>1321</v>
      </c>
      <c r="J365" s="113"/>
      <c r="K365" s="110" t="s">
        <v>155</v>
      </c>
      <c r="L365" s="114"/>
      <c r="M365" s="267">
        <f t="shared" si="29"/>
        <v>0</v>
      </c>
      <c r="N365" s="272"/>
      <c r="O365" s="115" t="s">
        <v>186</v>
      </c>
      <c r="P365" s="115"/>
    </row>
    <row r="366" spans="1:19" ht="18" customHeight="1" x14ac:dyDescent="0.2">
      <c r="A366" s="14"/>
      <c r="B366" s="14"/>
      <c r="C366" s="14"/>
      <c r="D366" s="14"/>
      <c r="E366" s="14"/>
      <c r="F366" s="14"/>
      <c r="G366" s="14"/>
      <c r="H366" s="14"/>
      <c r="I366" s="241" t="s">
        <v>1322</v>
      </c>
      <c r="J366" s="113"/>
      <c r="K366" s="110" t="s">
        <v>155</v>
      </c>
      <c r="L366" s="114"/>
      <c r="M366" s="267">
        <f t="shared" si="29"/>
        <v>0</v>
      </c>
      <c r="N366" s="272"/>
      <c r="O366" s="115" t="s">
        <v>186</v>
      </c>
      <c r="P366" s="115"/>
    </row>
    <row r="367" spans="1:19" ht="18" customHeight="1" x14ac:dyDescent="0.2">
      <c r="A367" s="14"/>
      <c r="B367" s="14"/>
      <c r="C367" s="14"/>
      <c r="D367" s="14"/>
      <c r="E367" s="14"/>
      <c r="F367" s="14"/>
      <c r="G367" s="14"/>
      <c r="H367" s="14"/>
      <c r="I367" s="241" t="s">
        <v>1323</v>
      </c>
      <c r="J367" s="113"/>
      <c r="K367" s="110" t="s">
        <v>155</v>
      </c>
      <c r="L367" s="114"/>
      <c r="M367" s="267">
        <f t="shared" si="29"/>
        <v>0</v>
      </c>
      <c r="N367" s="272"/>
      <c r="O367" s="115" t="s">
        <v>186</v>
      </c>
      <c r="P367" s="115"/>
    </row>
    <row r="368" spans="1:19" ht="18" customHeight="1" thickBot="1" x14ac:dyDescent="0.25">
      <c r="A368" s="14"/>
      <c r="B368" s="14"/>
      <c r="C368" s="14"/>
      <c r="D368" s="14"/>
      <c r="E368" s="14"/>
      <c r="F368" s="14"/>
      <c r="G368" s="14"/>
      <c r="H368" s="14"/>
      <c r="I368" s="241" t="s">
        <v>1324</v>
      </c>
      <c r="J368" s="113"/>
      <c r="K368" s="110" t="s">
        <v>155</v>
      </c>
      <c r="L368" s="114"/>
      <c r="M368" s="268">
        <f t="shared" si="29"/>
        <v>0</v>
      </c>
      <c r="N368" s="272"/>
      <c r="O368" s="115" t="s">
        <v>186</v>
      </c>
      <c r="P368" s="115"/>
    </row>
    <row r="369" spans="1:16" ht="18" customHeight="1" x14ac:dyDescent="0.2">
      <c r="A369" s="14"/>
      <c r="B369" s="14"/>
      <c r="C369" s="14"/>
      <c r="D369" s="14"/>
      <c r="E369" s="14"/>
      <c r="F369" s="14"/>
      <c r="G369" s="14"/>
      <c r="H369" s="14"/>
      <c r="I369" s="242"/>
      <c r="J369" s="108"/>
      <c r="K369" s="110"/>
      <c r="L369" s="113" t="s">
        <v>185</v>
      </c>
      <c r="M369" s="269">
        <f>SUM(M363:M368)</f>
        <v>0</v>
      </c>
      <c r="N369" s="272"/>
      <c r="O369" s="115" t="s">
        <v>186</v>
      </c>
      <c r="P369" s="115"/>
    </row>
    <row r="370" spans="1:16" ht="72" customHeight="1" x14ac:dyDescent="0.2">
      <c r="A370" s="14"/>
      <c r="B370" s="14"/>
      <c r="C370" s="14"/>
      <c r="D370" s="14"/>
      <c r="E370" s="14"/>
      <c r="F370" s="14"/>
      <c r="G370" s="14"/>
      <c r="H370" s="316" t="s">
        <v>156</v>
      </c>
      <c r="I370" s="317"/>
      <c r="J370" s="318"/>
      <c r="K370" s="316" t="s">
        <v>157</v>
      </c>
      <c r="L370" s="318"/>
      <c r="M370" s="316" t="s">
        <v>158</v>
      </c>
      <c r="N370" s="317"/>
      <c r="O370" s="318"/>
    </row>
    <row r="371" spans="1:16" x14ac:dyDescent="0.2">
      <c r="A371" s="91"/>
      <c r="B371" s="91"/>
      <c r="C371" s="91"/>
      <c r="D371" s="91"/>
      <c r="E371" s="91"/>
      <c r="F371" s="91"/>
      <c r="G371" s="91" t="s">
        <v>159</v>
      </c>
      <c r="H371" s="14"/>
      <c r="I371" s="243"/>
      <c r="J371" s="14"/>
      <c r="K371" s="14"/>
      <c r="L371" s="14"/>
      <c r="M371" s="116"/>
      <c r="N371" s="116"/>
      <c r="O371" s="14"/>
    </row>
  </sheetData>
  <sheetProtection formatRows="0"/>
  <dataConsolidate/>
  <customSheetViews>
    <customSheetView guid="{9AA32AE5-0DAB-8E4F-A086-D2EB8423E58C}" showGridLines="0" zeroValues="0" fitToPage="1" hiddenColumns="1">
      <pane ySplit="6" topLeftCell="A7" activePane="bottomLeft" state="frozen"/>
      <selection pane="bottomLeft" activeCell="Q17" sqref="Q17"/>
      <pageMargins left="0.39370078740157483" right="0.39370078740157483" top="0.39370078740157483" bottom="0.39370078740157483" header="0.27559055118110237" footer="0.19685039370078741"/>
      <printOptions horizontalCentered="1"/>
      <pageSetup paperSize="9" scale="49" fitToHeight="0" orientation="portrait" horizontalDpi="4294967294"/>
      <headerFooter alignWithMargins="0">
        <oddFooter>&amp;RPage(s) : &amp;"Arial,Gras"&amp;P&amp;"Arial,Normal" de &amp;"Arial,Gras"&amp;N</oddFooter>
      </headerFooter>
      <extLst>
        <ext xmlns:xlsdti="http://schemas.microsoft.com/office/spreadsheetml/2023/showDataTypeIcons" uri="{a3c15fd4-4149-4032-8f15-062bd4999b60}">
          <xlsdti:showDataTypeIconsCustomSheetView visible="0"/>
        </ext>
      </extLst>
    </customSheetView>
  </customSheetViews>
  <mergeCells count="14">
    <mergeCell ref="H370:J370"/>
    <mergeCell ref="K370:L370"/>
    <mergeCell ref="M370:O370"/>
    <mergeCell ref="G358:J361"/>
    <mergeCell ref="K358:M358"/>
    <mergeCell ref="K359:M359"/>
    <mergeCell ref="K360:M360"/>
    <mergeCell ref="K361:M361"/>
    <mergeCell ref="G2:H2"/>
    <mergeCell ref="I2:P2"/>
    <mergeCell ref="G3:P3"/>
    <mergeCell ref="G4:P4"/>
    <mergeCell ref="K5:L5"/>
    <mergeCell ref="O5:P5"/>
  </mergeCells>
  <dataValidations count="2">
    <dataValidation type="list" allowBlank="1" showInputMessage="1" showErrorMessage="1" sqref="F7:F356" xr:uid="{AF4665B7-6851-4F1D-93A2-DC92F9E54357}">
      <formula1>$A$1:$A$2</formula1>
    </dataValidation>
    <dataValidation type="list" allowBlank="1" showInputMessage="1" showErrorMessage="1" sqref="A44:A356 A7:A42" xr:uid="{CB19F67B-B10A-4ADE-8EE3-A9B298F2F5F3}">
      <formula1>$C$1:$C$5</formula1>
    </dataValidation>
  </dataValidations>
  <printOptions horizontalCentered="1"/>
  <pageMargins left="0.39370078740157483" right="0.39370078740157483" top="0.39370078740157483" bottom="0.39370078740157483" header="0.27559055118110237" footer="0.19685039370078741"/>
  <pageSetup paperSize="9" scale="64" fitToHeight="0" orientation="portrait" horizontalDpi="4294967294" r:id="rId1"/>
  <headerFooter alignWithMargins="0">
    <oddFooter>&amp;RPage(s) : &amp;"Arial,Gras"&amp;P&amp;"Arial,Normal" de &amp;"Arial,Gras"&amp;N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3004E-5797-47E0-81DC-10BE78F45920}">
  <sheetPr codeName="Feuille2">
    <tabColor theme="9" tint="0.39997558519241921"/>
  </sheetPr>
  <dimension ref="A1:BB28"/>
  <sheetViews>
    <sheetView showGridLines="0" topLeftCell="Z1" zoomScaleNormal="100" zoomScalePageLayoutView="99" workbookViewId="0">
      <selection activeCell="Z1" sqref="A1:Z65536"/>
    </sheetView>
  </sheetViews>
  <sheetFormatPr baseColWidth="10" defaultColWidth="7.85546875" defaultRowHeight="15" x14ac:dyDescent="0.2"/>
  <cols>
    <col min="1" max="25" width="7.85546875" hidden="1" customWidth="1"/>
    <col min="26" max="26" width="3" bestFit="1" customWidth="1"/>
    <col min="27" max="27" width="33.5703125" style="15" bestFit="1" customWidth="1"/>
    <col min="28" max="28" width="10.28515625" style="15" bestFit="1" customWidth="1"/>
    <col min="29" max="31" width="9.140625" style="15" bestFit="1" customWidth="1"/>
    <col min="32" max="32" width="8.28515625" style="150" bestFit="1" customWidth="1"/>
  </cols>
  <sheetData>
    <row r="1" spans="1:54" ht="57" customHeight="1" x14ac:dyDescent="0.2">
      <c r="B1" s="12"/>
      <c r="C1" s="12">
        <v>11</v>
      </c>
      <c r="D1" s="12">
        <v>12</v>
      </c>
      <c r="E1" s="12">
        <v>13</v>
      </c>
      <c r="F1" s="12">
        <v>21</v>
      </c>
      <c r="G1" s="12">
        <v>22</v>
      </c>
      <c r="H1" s="12">
        <v>23</v>
      </c>
      <c r="I1" s="12">
        <v>31</v>
      </c>
      <c r="J1" s="12">
        <v>32</v>
      </c>
      <c r="K1" s="12">
        <v>33</v>
      </c>
      <c r="L1" s="12">
        <v>41</v>
      </c>
      <c r="M1" s="12">
        <v>42</v>
      </c>
      <c r="N1" s="12">
        <v>43</v>
      </c>
      <c r="P1" s="14" t="s">
        <v>206</v>
      </c>
      <c r="Q1" s="14" t="s">
        <v>207</v>
      </c>
      <c r="R1" s="14" t="s">
        <v>208</v>
      </c>
      <c r="S1" s="14" t="s">
        <v>209</v>
      </c>
      <c r="T1" s="14" t="s">
        <v>210</v>
      </c>
      <c r="Z1" s="14"/>
      <c r="AA1" s="19" t="s">
        <v>21</v>
      </c>
      <c r="AB1" s="19"/>
      <c r="AC1" s="361"/>
      <c r="AD1" s="361"/>
      <c r="AE1" s="361"/>
      <c r="AF1" s="16"/>
      <c r="AG1" s="18"/>
      <c r="AH1" s="18"/>
      <c r="AI1" s="18"/>
      <c r="AJ1" s="18"/>
      <c r="AK1" s="18"/>
      <c r="AL1" s="18"/>
      <c r="AM1" s="18"/>
      <c r="AN1" s="18"/>
      <c r="AO1" s="18"/>
      <c r="AP1" s="18"/>
      <c r="AQ1" s="18"/>
      <c r="AR1" s="18"/>
      <c r="AS1" s="18"/>
      <c r="AT1" s="18"/>
      <c r="AU1" s="18"/>
      <c r="AV1" s="18"/>
      <c r="AW1" s="18"/>
      <c r="AX1" s="18"/>
      <c r="AY1" s="18"/>
      <c r="AZ1" s="18"/>
      <c r="BA1" s="18"/>
      <c r="BB1" s="18"/>
    </row>
    <row r="2" spans="1:54" ht="15.75" x14ac:dyDescent="0.25">
      <c r="A2" s="14"/>
      <c r="B2" s="148">
        <f>IF('Engagés PE'!B5&gt;0,'Engagés PE'!B5,0)</f>
        <v>4877101</v>
      </c>
      <c r="C2" s="148">
        <f>IF(ISNA(VLOOKUP(CONCATENATE($B2,C$1),'Saisie Class'!$T$6:$U$816,2,FALSE)),1000,VLOOKUP(CONCATENATE($B2,C$1),'Saisie Class'!$T$6:$U$816,2,FALSE))</f>
        <v>8</v>
      </c>
      <c r="D2" s="148">
        <f>IF(ISNA(VLOOKUP(CONCATENATE($B2,D$1),'Saisie Class'!$T$6:$U$816,2,FALSE)),1000,VLOOKUP(CONCATENATE($B2,D$1),'Saisie Class'!$T$6:$U$816,2,FALSE))</f>
        <v>17</v>
      </c>
      <c r="E2" s="148">
        <f>IF(ISNA(VLOOKUP(CONCATENATE($B2,E$1),'Saisie Class'!$T$6:$U$816,2,FALSE)),1000,VLOOKUP(CONCATENATE($B2,E$1),'Saisie Class'!$T$6:$U$816,2,FALSE))</f>
        <v>21</v>
      </c>
      <c r="F2" s="148">
        <f>IF(ISNA(VLOOKUP(CONCATENATE($B2,F$1),'Saisie Class'!$T$6:$U$816,2,FALSE)),1000,VLOOKUP(CONCATENATE($B2,F$1),'Saisie Class'!$T$6:$U$816,2,FALSE))</f>
        <v>1000</v>
      </c>
      <c r="G2" s="148">
        <f>IF(ISNA(VLOOKUP(CONCATENATE($B2,G$1),'Saisie Class'!$T$6:$U$816,2,FALSE)),1000,VLOOKUP(CONCATENATE($B2,G$1),'Saisie Class'!$T$6:$U$816,2,FALSE))</f>
        <v>1000</v>
      </c>
      <c r="H2" s="148">
        <f>IF(ISNA(VLOOKUP(CONCATENATE($B2,H$1),'Saisie Class'!$T$6:$U$816,2,FALSE)),1000,VLOOKUP(CONCATENATE($B2,H$1),'Saisie Class'!$T$6:$U$816,2,FALSE))</f>
        <v>1000</v>
      </c>
      <c r="I2" s="148">
        <f>IF(ISNA(VLOOKUP(CONCATENATE($B2,I$1),'Saisie Class'!$T$6:$U$816,2,FALSE)),1000,VLOOKUP(CONCATENATE($B2,I$1),'Saisie Class'!$T$6:$U$816,2,FALSE))</f>
        <v>24</v>
      </c>
      <c r="J2" s="148">
        <f>IF(ISNA(VLOOKUP(CONCATENATE($B2,J$1),'Saisie Class'!$T$6:$U$816,2,FALSE)),1000,VLOOKUP(CONCATENATE($B2,J$1),'Saisie Class'!$T$6:$U$816,2,FALSE))</f>
        <v>1000</v>
      </c>
      <c r="K2" s="148">
        <f>IF(ISNA(VLOOKUP(CONCATENATE($B2,K$1),'Saisie Class'!$T$6:$U$816,2,FALSE)),1000,VLOOKUP(CONCATENATE($B2,K$1),'Saisie Class'!$T$6:$U$816,2,FALSE))</f>
        <v>1000</v>
      </c>
      <c r="L2" s="148">
        <f>IF(ISNA(VLOOKUP(CONCATENATE($B2,L$1),'Saisie Class'!$T$6:$U$816,2,FALSE)),1000,VLOOKUP(CONCATENATE($B2,L$1),'Saisie Class'!$T$6:$U$816,2,FALSE))</f>
        <v>1000</v>
      </c>
      <c r="M2" s="148">
        <f>IF(ISNA(VLOOKUP(CONCATENATE($B2,M$1),'Saisie Class'!$T$6:$U$816,2,FALSE)),1000,VLOOKUP(CONCATENATE($B2,M$1),'Saisie Class'!$T$6:$U$816,2,FALSE))</f>
        <v>1000</v>
      </c>
      <c r="N2" s="148">
        <f>IF(ISNA(VLOOKUP(CONCATENATE($B2,N$1),'Saisie Class'!$T$6:$U$816,2,FALSE)),1000,VLOOKUP(CONCATENATE($B2,N$1),'Saisie Class'!$T$6:$U$816,2,FALSE))</f>
        <v>1000</v>
      </c>
      <c r="P2">
        <f>SMALL(C2:N2,1)</f>
        <v>8</v>
      </c>
      <c r="Q2" s="14">
        <f>SMALL(C2:N2,2)</f>
        <v>17</v>
      </c>
      <c r="R2" s="14">
        <f>SMALL(C2:N2,3)</f>
        <v>21</v>
      </c>
      <c r="S2" s="14">
        <f>SUM(P2:R2)</f>
        <v>46</v>
      </c>
      <c r="T2" s="14">
        <f>IF(S2=3000,3,IF(S2&gt;=2000,2,1))</f>
        <v>1</v>
      </c>
      <c r="U2" s="14">
        <f>T2*1000000+S2*1000+P2*100+Q2*10+R2</f>
        <v>1046991</v>
      </c>
      <c r="V2" s="14">
        <f>IF(U2=6111000,0,RANK(U2,$U$2:$U$27,1))</f>
        <v>25</v>
      </c>
      <c r="W2" s="14">
        <f>B2</f>
        <v>4877101</v>
      </c>
      <c r="X2" s="14" t="str">
        <f>IF(W2&gt;0,VLOOKUP(W2,'Engagés PE'!$B$5:$C$29,2,FALSE),0)</f>
        <v>TEAM ALL CYCLES MEAUX</v>
      </c>
      <c r="Y2" s="14"/>
      <c r="AA2" s="20" t="s">
        <v>18</v>
      </c>
      <c r="AB2" s="20"/>
      <c r="AC2" s="20" t="s">
        <v>19</v>
      </c>
      <c r="AD2" s="20" t="s">
        <v>20</v>
      </c>
      <c r="AE2" s="20" t="s">
        <v>211</v>
      </c>
      <c r="AF2" s="151" t="s">
        <v>22</v>
      </c>
    </row>
    <row r="3" spans="1:54" x14ac:dyDescent="0.2">
      <c r="B3" s="148">
        <f>IF('Engagés PE'!B6&gt;0,'Engagés PE'!B6,0)</f>
        <v>4895714</v>
      </c>
      <c r="C3" s="148">
        <f>IF(ISNA(VLOOKUP(CONCATENATE($B3,C$1),'Saisie Class'!$T$6:$U$816,2,FALSE)),1000,VLOOKUP(CONCATENATE($B3,C$1),'Saisie Class'!$T$6:$U$816,2,FALSE))</f>
        <v>31</v>
      </c>
      <c r="D3" s="148">
        <f>IF(ISNA(VLOOKUP(CONCATENATE($B3,D$1),'Saisie Class'!$T$6:$U$816,2,FALSE)),1000,VLOOKUP(CONCATENATE($B3,D$1),'Saisie Class'!$T$6:$U$816,2,FALSE))</f>
        <v>1000</v>
      </c>
      <c r="E3" s="148">
        <f>IF(ISNA(VLOOKUP(CONCATENATE($B3,E$1),'Saisie Class'!$T$6:$U$816,2,FALSE)),1000,VLOOKUP(CONCATENATE($B3,E$1),'Saisie Class'!$T$6:$U$816,2,FALSE))</f>
        <v>1000</v>
      </c>
      <c r="F3" s="148">
        <f>IF(ISNA(VLOOKUP(CONCATENATE($B3,F$1),'Saisie Class'!$T$6:$U$816,2,FALSE)),1000,VLOOKUP(CONCATENATE($B3,F$1),'Saisie Class'!$T$6:$U$816,2,FALSE))</f>
        <v>1000</v>
      </c>
      <c r="G3" s="148">
        <f>IF(ISNA(VLOOKUP(CONCATENATE($B3,G$1),'Saisie Class'!$T$6:$U$816,2,FALSE)),1000,VLOOKUP(CONCATENATE($B3,G$1),'Saisie Class'!$T$6:$U$816,2,FALSE))</f>
        <v>1000</v>
      </c>
      <c r="H3" s="148">
        <f>IF(ISNA(VLOOKUP(CONCATENATE($B3,H$1),'Saisie Class'!$T$6:$U$816,2,FALSE)),1000,VLOOKUP(CONCATENATE($B3,H$1),'Saisie Class'!$T$6:$U$816,2,FALSE))</f>
        <v>1000</v>
      </c>
      <c r="I3" s="148">
        <f>IF(ISNA(VLOOKUP(CONCATENATE($B3,I$1),'Saisie Class'!$T$6:$U$816,2,FALSE)),1000,VLOOKUP(CONCATENATE($B3,I$1),'Saisie Class'!$T$6:$U$816,2,FALSE))</f>
        <v>16</v>
      </c>
      <c r="J3" s="148">
        <f>IF(ISNA(VLOOKUP(CONCATENATE($B3,J$1),'Saisie Class'!$T$6:$U$816,2,FALSE)),1000,VLOOKUP(CONCATENATE($B3,J$1),'Saisie Class'!$T$6:$U$816,2,FALSE))</f>
        <v>17</v>
      </c>
      <c r="K3" s="148">
        <f>IF(ISNA(VLOOKUP(CONCATENATE($B3,K$1),'Saisie Class'!$T$6:$U$816,2,FALSE)),1000,VLOOKUP(CONCATENATE($B3,K$1),'Saisie Class'!$T$6:$U$816,2,FALSE))</f>
        <v>19</v>
      </c>
      <c r="L3" s="148">
        <f>IF(ISNA(VLOOKUP(CONCATENATE($B3,L$1),'Saisie Class'!$T$6:$U$816,2,FALSE)),1000,VLOOKUP(CONCATENATE($B3,L$1),'Saisie Class'!$T$6:$U$816,2,FALSE))</f>
        <v>1000</v>
      </c>
      <c r="M3" s="148">
        <f>IF(ISNA(VLOOKUP(CONCATENATE($B3,M$1),'Saisie Class'!$T$6:$U$816,2,FALSE)),1000,VLOOKUP(CONCATENATE($B3,M$1),'Saisie Class'!$T$6:$U$816,2,FALSE))</f>
        <v>1000</v>
      </c>
      <c r="N3" s="148">
        <f>IF(ISNA(VLOOKUP(CONCATENATE($B3,N$1),'Saisie Class'!$T$6:$U$816,2,FALSE)),1000,VLOOKUP(CONCATENATE($B3,N$1),'Saisie Class'!$T$6:$U$816,2,FALSE))</f>
        <v>1000</v>
      </c>
      <c r="P3">
        <f t="shared" ref="P3:P27" si="0">SMALL(C3:N3,1)</f>
        <v>16</v>
      </c>
      <c r="Q3" s="14">
        <f t="shared" ref="Q3:Q27" si="1">SMALL(C3:N3,2)</f>
        <v>17</v>
      </c>
      <c r="R3" s="14">
        <f t="shared" ref="R3:R27" si="2">SMALL(C3:N3,3)</f>
        <v>19</v>
      </c>
      <c r="S3" s="14">
        <f t="shared" ref="S3:S27" si="3">SUM(P3:R3)</f>
        <v>52</v>
      </c>
      <c r="T3" s="14">
        <f t="shared" ref="T3:T27" si="4">IF(S3=3000,3,IF(S3&gt;=2000,2,1))</f>
        <v>1</v>
      </c>
      <c r="U3" s="14">
        <f t="shared" ref="U3:U27" si="5">T3*1000000+S3*1000+P3*100+Q3*10+R3</f>
        <v>1053789</v>
      </c>
      <c r="V3" s="14">
        <f t="shared" ref="V3:V27" si="6">IF(U3=6111000,0,RANK(U3,$U$2:$U$27,1))</f>
        <v>26</v>
      </c>
      <c r="W3" s="14">
        <f t="shared" ref="W3:W27" si="7">B3</f>
        <v>4895714</v>
      </c>
      <c r="X3" s="14" t="str">
        <f>IF(W3&gt;0,VLOOKUP(W3,'Engagés PE'!$B$5:$C$29,2,FALSE),0)</f>
        <v>PARISIS A.C. 95</v>
      </c>
      <c r="Y3" s="14"/>
      <c r="Z3" s="17">
        <v>1</v>
      </c>
      <c r="AA3" s="21">
        <f>IF(ISNA(VLOOKUP(Z3,$V$2:Y27,3,FALSE)),0,VLOOKUP(Z3,$V$2:Y27,3,FALSE))</f>
        <v>0</v>
      </c>
      <c r="AB3" s="21">
        <f>IF(ISNA(VLOOKUP(Z3,$V$2:Z27,3,FALSE)),0,VLOOKUP(Z3,$V$2:Z27,2,FALSE))</f>
        <v>0</v>
      </c>
      <c r="AC3" s="150">
        <f>IF(AA3&gt;0,VLOOKUP(AB3,$B$2:$S$27,15,FALSE),1000)</f>
        <v>1000</v>
      </c>
      <c r="AD3" s="150">
        <f>IF(AB3&gt;0,VLOOKUP(AB3,$B$2:$S$27,16,FALSE),1000)</f>
        <v>1000</v>
      </c>
      <c r="AE3" s="150">
        <f>IF(AC3&gt;0,VLOOKUP(AB3,$B$2:$S$27,17,FALSE),1000)</f>
        <v>1</v>
      </c>
      <c r="AF3" s="195">
        <f>IF(SUM(AC3:AE3)&gt;1999,AC3,IF(SUM(AC3:AE3)&gt;999,SUM(AC3:AD3),SUM(AC3:AE3)))</f>
        <v>1000</v>
      </c>
    </row>
    <row r="4" spans="1:54" x14ac:dyDescent="0.2">
      <c r="B4" s="148">
        <f>IF('Engagés PE'!B7&gt;0,'Engagés PE'!B7,0)</f>
        <v>0</v>
      </c>
      <c r="C4" s="148">
        <f>IF(ISNA(VLOOKUP(CONCATENATE($B4,C$1),'Saisie Class'!$T$6:$U$816,2,FALSE)),1000,VLOOKUP(CONCATENATE($B4,C$1),'Saisie Class'!$T$6:$U$816,2,FALSE))</f>
        <v>7</v>
      </c>
      <c r="D4" s="148">
        <f>IF(ISNA(VLOOKUP(CONCATENATE($B4,D$1),'Saisie Class'!$T$6:$U$816,2,FALSE)),1000,VLOOKUP(CONCATENATE($B4,D$1),'Saisie Class'!$T$6:$U$816,2,FALSE))</f>
        <v>10</v>
      </c>
      <c r="E4" s="148">
        <f>IF(ISNA(VLOOKUP(CONCATENATE($B4,E$1),'Saisie Class'!$T$6:$U$816,2,FALSE)),1000,VLOOKUP(CONCATENATE($B4,E$1),'Saisie Class'!$T$6:$U$816,2,FALSE))</f>
        <v>22</v>
      </c>
      <c r="F4" s="148">
        <f>IF(ISNA(VLOOKUP(CONCATENATE($B4,F$1),'Saisie Class'!$T$6:$U$816,2,FALSE)),1000,VLOOKUP(CONCATENATE($B4,F$1),'Saisie Class'!$T$6:$U$816,2,FALSE))</f>
        <v>1</v>
      </c>
      <c r="G4" s="148">
        <f>IF(ISNA(VLOOKUP(CONCATENATE($B4,G$1),'Saisie Class'!$T$6:$U$816,2,FALSE)),1000,VLOOKUP(CONCATENATE($B4,G$1),'Saisie Class'!$T$6:$U$816,2,FALSE))</f>
        <v>2</v>
      </c>
      <c r="H4" s="148">
        <f>IF(ISNA(VLOOKUP(CONCATENATE($B4,H$1),'Saisie Class'!$T$6:$U$816,2,FALSE)),1000,VLOOKUP(CONCATENATE($B4,H$1),'Saisie Class'!$T$6:$U$816,2,FALSE))</f>
        <v>3</v>
      </c>
      <c r="I4" s="148">
        <f>IF(ISNA(VLOOKUP(CONCATENATE($B4,I$1),'Saisie Class'!$T$6:$U$816,2,FALSE)),1000,VLOOKUP(CONCATENATE($B4,I$1),'Saisie Class'!$T$6:$U$816,2,FALSE))</f>
        <v>1</v>
      </c>
      <c r="J4" s="148">
        <f>IF(ISNA(VLOOKUP(CONCATENATE($B4,J$1),'Saisie Class'!$T$6:$U$816,2,FALSE)),1000,VLOOKUP(CONCATENATE($B4,J$1),'Saisie Class'!$T$6:$U$816,2,FALSE))</f>
        <v>2</v>
      </c>
      <c r="K4" s="148">
        <f>IF(ISNA(VLOOKUP(CONCATENATE($B4,K$1),'Saisie Class'!$T$6:$U$816,2,FALSE)),1000,VLOOKUP(CONCATENATE($B4,K$1),'Saisie Class'!$T$6:$U$816,2,FALSE))</f>
        <v>3</v>
      </c>
      <c r="L4" s="148">
        <f>IF(ISNA(VLOOKUP(CONCATENATE($B4,L$1),'Saisie Class'!$T$6:$U$816,2,FALSE)),1000,VLOOKUP(CONCATENATE($B4,L$1),'Saisie Class'!$T$6:$U$816,2,FALSE))</f>
        <v>1</v>
      </c>
      <c r="M4" s="148">
        <f>IF(ISNA(VLOOKUP(CONCATENATE($B4,M$1),'Saisie Class'!$T$6:$U$816,2,FALSE)),1000,VLOOKUP(CONCATENATE($B4,M$1),'Saisie Class'!$T$6:$U$816,2,FALSE))</f>
        <v>2</v>
      </c>
      <c r="N4" s="148">
        <f>IF(ISNA(VLOOKUP(CONCATENATE($B4,N$1),'Saisie Class'!$T$6:$U$816,2,FALSE)),1000,VLOOKUP(CONCATENATE($B4,N$1),'Saisie Class'!$T$6:$U$816,2,FALSE))</f>
        <v>3</v>
      </c>
      <c r="P4">
        <f t="shared" si="0"/>
        <v>1</v>
      </c>
      <c r="Q4" s="14">
        <f t="shared" si="1"/>
        <v>1</v>
      </c>
      <c r="R4" s="14">
        <f t="shared" si="2"/>
        <v>1</v>
      </c>
      <c r="S4" s="14">
        <f t="shared" si="3"/>
        <v>3</v>
      </c>
      <c r="T4" s="14">
        <f t="shared" si="4"/>
        <v>1</v>
      </c>
      <c r="U4" s="14">
        <f t="shared" si="5"/>
        <v>1003111</v>
      </c>
      <c r="V4" s="14">
        <f t="shared" si="6"/>
        <v>1</v>
      </c>
      <c r="W4" s="14">
        <f t="shared" si="7"/>
        <v>0</v>
      </c>
      <c r="X4" s="14">
        <f>IF(W4&gt;0,VLOOKUP(W4,'Engagés PE'!$B$5:$C$29,2,FALSE),0)</f>
        <v>0</v>
      </c>
      <c r="Y4" s="14"/>
      <c r="Z4" s="17">
        <v>2</v>
      </c>
      <c r="AA4" s="21">
        <f>IF(ISNA(VLOOKUP(Z4,$V$2:Y28,3,FALSE)),0,VLOOKUP(Z4,$V$2:Y28,3,FALSE))</f>
        <v>0</v>
      </c>
      <c r="AB4" s="21">
        <f>IF(ISNA(VLOOKUP(Z4,$V$2:Z28,3,FALSE)),0,VLOOKUP(Z4,$V$2:Z28,2,FALSE))</f>
        <v>0</v>
      </c>
      <c r="AC4" s="150">
        <f t="shared" ref="AC4:AC27" si="8">IF(AA4&gt;0,VLOOKUP(AB4,$B$2:$S$27,15,FALSE),1000)</f>
        <v>1000</v>
      </c>
      <c r="AD4" s="150">
        <f t="shared" ref="AD4:AD27" si="9">IF(AB4&gt;0,VLOOKUP(AB4,$B$2:$S$27,16,FALSE),1000)</f>
        <v>1000</v>
      </c>
      <c r="AE4" s="150">
        <f t="shared" ref="AE4:AE27" si="10">IF(AC4&gt;0,VLOOKUP(AB4,$B$2:$S$27,17,FALSE),1000)</f>
        <v>1</v>
      </c>
      <c r="AF4" s="195">
        <f t="shared" ref="AF4:AF27" si="11">IF(SUM(AC4:AE4)&gt;1999,AC4,IF(SUM(AC4:AE4)&gt;999,SUM(AC4:AD4),SUM(AC4:AE4)))</f>
        <v>1000</v>
      </c>
    </row>
    <row r="5" spans="1:54" x14ac:dyDescent="0.2">
      <c r="B5" s="148">
        <f>IF('Engagés PE'!B8&gt;0,'Engagés PE'!B8,0)</f>
        <v>0</v>
      </c>
      <c r="C5" s="148">
        <f>IF(ISNA(VLOOKUP(CONCATENATE($B5,C$1),'Saisie Class'!$T$6:$U$816,2,FALSE)),1000,VLOOKUP(CONCATENATE($B5,C$1),'Saisie Class'!$T$6:$U$816,2,FALSE))</f>
        <v>7</v>
      </c>
      <c r="D5" s="148">
        <f>IF(ISNA(VLOOKUP(CONCATENATE($B5,D$1),'Saisie Class'!$T$6:$U$816,2,FALSE)),1000,VLOOKUP(CONCATENATE($B5,D$1),'Saisie Class'!$T$6:$U$816,2,FALSE))</f>
        <v>10</v>
      </c>
      <c r="E5" s="148">
        <f>IF(ISNA(VLOOKUP(CONCATENATE($B5,E$1),'Saisie Class'!$T$6:$U$816,2,FALSE)),1000,VLOOKUP(CONCATENATE($B5,E$1),'Saisie Class'!$T$6:$U$816,2,FALSE))</f>
        <v>22</v>
      </c>
      <c r="F5" s="148">
        <f>IF(ISNA(VLOOKUP(CONCATENATE($B5,F$1),'Saisie Class'!$T$6:$U$816,2,FALSE)),1000,VLOOKUP(CONCATENATE($B5,F$1),'Saisie Class'!$T$6:$U$816,2,FALSE))</f>
        <v>1</v>
      </c>
      <c r="G5" s="148">
        <f>IF(ISNA(VLOOKUP(CONCATENATE($B5,G$1),'Saisie Class'!$T$6:$U$816,2,FALSE)),1000,VLOOKUP(CONCATENATE($B5,G$1),'Saisie Class'!$T$6:$U$816,2,FALSE))</f>
        <v>2</v>
      </c>
      <c r="H5" s="148">
        <f>IF(ISNA(VLOOKUP(CONCATENATE($B5,H$1),'Saisie Class'!$T$6:$U$816,2,FALSE)),1000,VLOOKUP(CONCATENATE($B5,H$1),'Saisie Class'!$T$6:$U$816,2,FALSE))</f>
        <v>3</v>
      </c>
      <c r="I5" s="148">
        <f>IF(ISNA(VLOOKUP(CONCATENATE($B5,I$1),'Saisie Class'!$T$6:$U$816,2,FALSE)),1000,VLOOKUP(CONCATENATE($B5,I$1),'Saisie Class'!$T$6:$U$816,2,FALSE))</f>
        <v>1</v>
      </c>
      <c r="J5" s="148">
        <f>IF(ISNA(VLOOKUP(CONCATENATE($B5,J$1),'Saisie Class'!$T$6:$U$816,2,FALSE)),1000,VLOOKUP(CONCATENATE($B5,J$1),'Saisie Class'!$T$6:$U$816,2,FALSE))</f>
        <v>2</v>
      </c>
      <c r="K5" s="148">
        <f>IF(ISNA(VLOOKUP(CONCATENATE($B5,K$1),'Saisie Class'!$T$6:$U$816,2,FALSE)),1000,VLOOKUP(CONCATENATE($B5,K$1),'Saisie Class'!$T$6:$U$816,2,FALSE))</f>
        <v>3</v>
      </c>
      <c r="L5" s="148">
        <f>IF(ISNA(VLOOKUP(CONCATENATE($B5,L$1),'Saisie Class'!$T$6:$U$816,2,FALSE)),1000,VLOOKUP(CONCATENATE($B5,L$1),'Saisie Class'!$T$6:$U$816,2,FALSE))</f>
        <v>1</v>
      </c>
      <c r="M5" s="148">
        <f>IF(ISNA(VLOOKUP(CONCATENATE($B5,M$1),'Saisie Class'!$T$6:$U$816,2,FALSE)),1000,VLOOKUP(CONCATENATE($B5,M$1),'Saisie Class'!$T$6:$U$816,2,FALSE))</f>
        <v>2</v>
      </c>
      <c r="N5" s="148">
        <f>IF(ISNA(VLOOKUP(CONCATENATE($B5,N$1),'Saisie Class'!$T$6:$U$816,2,FALSE)),1000,VLOOKUP(CONCATENATE($B5,N$1),'Saisie Class'!$T$6:$U$816,2,FALSE))</f>
        <v>3</v>
      </c>
      <c r="P5">
        <f t="shared" si="0"/>
        <v>1</v>
      </c>
      <c r="Q5" s="14">
        <f t="shared" si="1"/>
        <v>1</v>
      </c>
      <c r="R5" s="14">
        <f t="shared" si="2"/>
        <v>1</v>
      </c>
      <c r="S5" s="14">
        <f t="shared" si="3"/>
        <v>3</v>
      </c>
      <c r="T5" s="14">
        <f t="shared" si="4"/>
        <v>1</v>
      </c>
      <c r="U5" s="14">
        <f t="shared" si="5"/>
        <v>1003111</v>
      </c>
      <c r="V5" s="14">
        <f t="shared" si="6"/>
        <v>1</v>
      </c>
      <c r="W5" s="14">
        <f t="shared" si="7"/>
        <v>0</v>
      </c>
      <c r="X5" s="14">
        <f>IF(W5&gt;0,VLOOKUP(W5,'Engagés PE'!$B$5:$C$29,2,FALSE),0)</f>
        <v>0</v>
      </c>
      <c r="Y5" s="14"/>
      <c r="Z5" s="17">
        <v>3</v>
      </c>
      <c r="AA5" s="21">
        <f>IF(ISNA(VLOOKUP(Z5,$V$2:Y29,3,FALSE)),0,VLOOKUP(Z5,$V$2:Y29,3,FALSE))</f>
        <v>0</v>
      </c>
      <c r="AB5" s="21">
        <f>IF(ISNA(VLOOKUP(Z5,$V$2:Z29,3,FALSE)),0,VLOOKUP(Z5,$V$2:Z29,2,FALSE))</f>
        <v>0</v>
      </c>
      <c r="AC5" s="150">
        <f t="shared" si="8"/>
        <v>1000</v>
      </c>
      <c r="AD5" s="150">
        <f t="shared" si="9"/>
        <v>1000</v>
      </c>
      <c r="AE5" s="150">
        <f t="shared" si="10"/>
        <v>1</v>
      </c>
      <c r="AF5" s="195">
        <f t="shared" si="11"/>
        <v>1000</v>
      </c>
    </row>
    <row r="6" spans="1:54" x14ac:dyDescent="0.2">
      <c r="B6" s="148">
        <f>IF('Engagés PE'!B9&gt;0,'Engagés PE'!B9,0)</f>
        <v>0</v>
      </c>
      <c r="C6" s="148">
        <f>IF(ISNA(VLOOKUP(CONCATENATE($B6,C$1),'Saisie Class'!$T$6:$U$816,2,FALSE)),1000,VLOOKUP(CONCATENATE($B6,C$1),'Saisie Class'!$T$6:$U$816,2,FALSE))</f>
        <v>7</v>
      </c>
      <c r="D6" s="148">
        <f>IF(ISNA(VLOOKUP(CONCATENATE($B6,D$1),'Saisie Class'!$T$6:$U$816,2,FALSE)),1000,VLOOKUP(CONCATENATE($B6,D$1),'Saisie Class'!$T$6:$U$816,2,FALSE))</f>
        <v>10</v>
      </c>
      <c r="E6" s="148">
        <f>IF(ISNA(VLOOKUP(CONCATENATE($B6,E$1),'Saisie Class'!$T$6:$U$816,2,FALSE)),1000,VLOOKUP(CONCATENATE($B6,E$1),'Saisie Class'!$T$6:$U$816,2,FALSE))</f>
        <v>22</v>
      </c>
      <c r="F6" s="148">
        <f>IF(ISNA(VLOOKUP(CONCATENATE($B6,F$1),'Saisie Class'!$T$6:$U$816,2,FALSE)),1000,VLOOKUP(CONCATENATE($B6,F$1),'Saisie Class'!$T$6:$U$816,2,FALSE))</f>
        <v>1</v>
      </c>
      <c r="G6" s="148">
        <f>IF(ISNA(VLOOKUP(CONCATENATE($B6,G$1),'Saisie Class'!$T$6:$U$816,2,FALSE)),1000,VLOOKUP(CONCATENATE($B6,G$1),'Saisie Class'!$T$6:$U$816,2,FALSE))</f>
        <v>2</v>
      </c>
      <c r="H6" s="148">
        <f>IF(ISNA(VLOOKUP(CONCATENATE($B6,H$1),'Saisie Class'!$T$6:$U$816,2,FALSE)),1000,VLOOKUP(CONCATENATE($B6,H$1),'Saisie Class'!$T$6:$U$816,2,FALSE))</f>
        <v>3</v>
      </c>
      <c r="I6" s="148">
        <f>IF(ISNA(VLOOKUP(CONCATENATE($B6,I$1),'Saisie Class'!$T$6:$U$816,2,FALSE)),1000,VLOOKUP(CONCATENATE($B6,I$1),'Saisie Class'!$T$6:$U$816,2,FALSE))</f>
        <v>1</v>
      </c>
      <c r="J6" s="148">
        <f>IF(ISNA(VLOOKUP(CONCATENATE($B6,J$1),'Saisie Class'!$T$6:$U$816,2,FALSE)),1000,VLOOKUP(CONCATENATE($B6,J$1),'Saisie Class'!$T$6:$U$816,2,FALSE))</f>
        <v>2</v>
      </c>
      <c r="K6" s="148">
        <f>IF(ISNA(VLOOKUP(CONCATENATE($B6,K$1),'Saisie Class'!$T$6:$U$816,2,FALSE)),1000,VLOOKUP(CONCATENATE($B6,K$1),'Saisie Class'!$T$6:$U$816,2,FALSE))</f>
        <v>3</v>
      </c>
      <c r="L6" s="148">
        <f>IF(ISNA(VLOOKUP(CONCATENATE($B6,L$1),'Saisie Class'!$T$6:$U$816,2,FALSE)),1000,VLOOKUP(CONCATENATE($B6,L$1),'Saisie Class'!$T$6:$U$816,2,FALSE))</f>
        <v>1</v>
      </c>
      <c r="M6" s="148">
        <f>IF(ISNA(VLOOKUP(CONCATENATE($B6,M$1),'Saisie Class'!$T$6:$U$816,2,FALSE)),1000,VLOOKUP(CONCATENATE($B6,M$1),'Saisie Class'!$T$6:$U$816,2,FALSE))</f>
        <v>2</v>
      </c>
      <c r="N6" s="148">
        <f>IF(ISNA(VLOOKUP(CONCATENATE($B6,N$1),'Saisie Class'!$T$6:$U$816,2,FALSE)),1000,VLOOKUP(CONCATENATE($B6,N$1),'Saisie Class'!$T$6:$U$816,2,FALSE))</f>
        <v>3</v>
      </c>
      <c r="P6">
        <f t="shared" si="0"/>
        <v>1</v>
      </c>
      <c r="Q6" s="14">
        <f t="shared" si="1"/>
        <v>1</v>
      </c>
      <c r="R6" s="14">
        <f t="shared" si="2"/>
        <v>1</v>
      </c>
      <c r="S6" s="14">
        <f t="shared" si="3"/>
        <v>3</v>
      </c>
      <c r="T6" s="14">
        <f t="shared" si="4"/>
        <v>1</v>
      </c>
      <c r="U6" s="14">
        <f t="shared" si="5"/>
        <v>1003111</v>
      </c>
      <c r="V6" s="14">
        <f t="shared" si="6"/>
        <v>1</v>
      </c>
      <c r="W6" s="14">
        <f t="shared" si="7"/>
        <v>0</v>
      </c>
      <c r="X6" s="14">
        <f>IF(W6&gt;0,VLOOKUP(W6,'Engagés PE'!$B$5:$C$29,2,FALSE),0)</f>
        <v>0</v>
      </c>
      <c r="Y6" s="14"/>
      <c r="Z6" s="17">
        <v>4</v>
      </c>
      <c r="AA6" s="21">
        <f>IF(ISNA(VLOOKUP(Z6,$V$2:Y30,3,FALSE)),0,VLOOKUP(Z6,$V$2:Y30,3,FALSE))</f>
        <v>0</v>
      </c>
      <c r="AB6" s="21">
        <f>IF(ISNA(VLOOKUP(Z6,$V$2:Z30,3,FALSE)),0,VLOOKUP(Z6,$V$2:Z30,2,FALSE))</f>
        <v>0</v>
      </c>
      <c r="AC6" s="150">
        <f t="shared" si="8"/>
        <v>1000</v>
      </c>
      <c r="AD6" s="150">
        <f t="shared" si="9"/>
        <v>1000</v>
      </c>
      <c r="AE6" s="150">
        <f t="shared" si="10"/>
        <v>1</v>
      </c>
      <c r="AF6" s="195">
        <f t="shared" si="11"/>
        <v>1000</v>
      </c>
    </row>
    <row r="7" spans="1:54" x14ac:dyDescent="0.2">
      <c r="B7" s="148">
        <f>IF('Engagés PE'!B10&gt;0,'Engagés PE'!B10,0)</f>
        <v>0</v>
      </c>
      <c r="C7" s="148">
        <f>IF(ISNA(VLOOKUP(CONCATENATE($B7,C$1),'Saisie Class'!$T$6:$U$816,2,FALSE)),1000,VLOOKUP(CONCATENATE($B7,C$1),'Saisie Class'!$T$6:$U$816,2,FALSE))</f>
        <v>7</v>
      </c>
      <c r="D7" s="148">
        <f>IF(ISNA(VLOOKUP(CONCATENATE($B7,D$1),'Saisie Class'!$T$6:$U$816,2,FALSE)),1000,VLOOKUP(CONCATENATE($B7,D$1),'Saisie Class'!$T$6:$U$816,2,FALSE))</f>
        <v>10</v>
      </c>
      <c r="E7" s="148">
        <f>IF(ISNA(VLOOKUP(CONCATENATE($B7,E$1),'Saisie Class'!$T$6:$U$816,2,FALSE)),1000,VLOOKUP(CONCATENATE($B7,E$1),'Saisie Class'!$T$6:$U$816,2,FALSE))</f>
        <v>22</v>
      </c>
      <c r="F7" s="148">
        <f>IF(ISNA(VLOOKUP(CONCATENATE($B7,F$1),'Saisie Class'!$T$6:$U$816,2,FALSE)),1000,VLOOKUP(CONCATENATE($B7,F$1),'Saisie Class'!$T$6:$U$816,2,FALSE))</f>
        <v>1</v>
      </c>
      <c r="G7" s="148">
        <f>IF(ISNA(VLOOKUP(CONCATENATE($B7,G$1),'Saisie Class'!$T$6:$U$816,2,FALSE)),1000,VLOOKUP(CONCATENATE($B7,G$1),'Saisie Class'!$T$6:$U$816,2,FALSE))</f>
        <v>2</v>
      </c>
      <c r="H7" s="148">
        <f>IF(ISNA(VLOOKUP(CONCATENATE($B7,H$1),'Saisie Class'!$T$6:$U$816,2,FALSE)),1000,VLOOKUP(CONCATENATE($B7,H$1),'Saisie Class'!$T$6:$U$816,2,FALSE))</f>
        <v>3</v>
      </c>
      <c r="I7" s="148">
        <f>IF(ISNA(VLOOKUP(CONCATENATE($B7,I$1),'Saisie Class'!$T$6:$U$816,2,FALSE)),1000,VLOOKUP(CONCATENATE($B7,I$1),'Saisie Class'!$T$6:$U$816,2,FALSE))</f>
        <v>1</v>
      </c>
      <c r="J7" s="148">
        <f>IF(ISNA(VLOOKUP(CONCATENATE($B7,J$1),'Saisie Class'!$T$6:$U$816,2,FALSE)),1000,VLOOKUP(CONCATENATE($B7,J$1),'Saisie Class'!$T$6:$U$816,2,FALSE))</f>
        <v>2</v>
      </c>
      <c r="K7" s="148">
        <f>IF(ISNA(VLOOKUP(CONCATENATE($B7,K$1),'Saisie Class'!$T$6:$U$816,2,FALSE)),1000,VLOOKUP(CONCATENATE($B7,K$1),'Saisie Class'!$T$6:$U$816,2,FALSE))</f>
        <v>3</v>
      </c>
      <c r="L7" s="148">
        <f>IF(ISNA(VLOOKUP(CONCATENATE($B7,L$1),'Saisie Class'!$T$6:$U$816,2,FALSE)),1000,VLOOKUP(CONCATENATE($B7,L$1),'Saisie Class'!$T$6:$U$816,2,FALSE))</f>
        <v>1</v>
      </c>
      <c r="M7" s="148">
        <f>IF(ISNA(VLOOKUP(CONCATENATE($B7,M$1),'Saisie Class'!$T$6:$U$816,2,FALSE)),1000,VLOOKUP(CONCATENATE($B7,M$1),'Saisie Class'!$T$6:$U$816,2,FALSE))</f>
        <v>2</v>
      </c>
      <c r="N7" s="148">
        <f>IF(ISNA(VLOOKUP(CONCATENATE($B7,N$1),'Saisie Class'!$T$6:$U$816,2,FALSE)),1000,VLOOKUP(CONCATENATE($B7,N$1),'Saisie Class'!$T$6:$U$816,2,FALSE))</f>
        <v>3</v>
      </c>
      <c r="P7">
        <f t="shared" si="0"/>
        <v>1</v>
      </c>
      <c r="Q7" s="14">
        <f t="shared" si="1"/>
        <v>1</v>
      </c>
      <c r="R7" s="14">
        <f t="shared" si="2"/>
        <v>1</v>
      </c>
      <c r="S7" s="14">
        <f t="shared" si="3"/>
        <v>3</v>
      </c>
      <c r="T7" s="14">
        <f t="shared" si="4"/>
        <v>1</v>
      </c>
      <c r="U7" s="14">
        <f t="shared" si="5"/>
        <v>1003111</v>
      </c>
      <c r="V7" s="14">
        <f t="shared" si="6"/>
        <v>1</v>
      </c>
      <c r="W7" s="14">
        <f t="shared" si="7"/>
        <v>0</v>
      </c>
      <c r="X7" s="14">
        <f>IF(W7&gt;0,VLOOKUP(W7,'Engagés PE'!$B$5:$C$29,2,FALSE),0)</f>
        <v>0</v>
      </c>
      <c r="Y7" s="14"/>
      <c r="Z7" s="17">
        <v>5</v>
      </c>
      <c r="AA7" s="21">
        <f>IF(ISNA(VLOOKUP(Z7,$V$2:Y31,3,FALSE)),0,VLOOKUP(Z7,$V$2:Y31,3,FALSE))</f>
        <v>0</v>
      </c>
      <c r="AB7" s="21">
        <f>IF(ISNA(VLOOKUP(Z7,$V$2:Z31,3,FALSE)),0,VLOOKUP(Z7,$V$2:Z31,2,FALSE))</f>
        <v>0</v>
      </c>
      <c r="AC7" s="150">
        <f t="shared" si="8"/>
        <v>1000</v>
      </c>
      <c r="AD7" s="150">
        <f t="shared" si="9"/>
        <v>1000</v>
      </c>
      <c r="AE7" s="150">
        <f t="shared" si="10"/>
        <v>1</v>
      </c>
      <c r="AF7" s="195">
        <f t="shared" si="11"/>
        <v>1000</v>
      </c>
    </row>
    <row r="8" spans="1:54" x14ac:dyDescent="0.2">
      <c r="B8" s="148">
        <f>IF('Engagés PE'!B11&gt;0,'Engagés PE'!B11,0)</f>
        <v>0</v>
      </c>
      <c r="C8" s="148">
        <f>IF(ISNA(VLOOKUP(CONCATENATE($B8,C$1),'Saisie Class'!$T$6:$U$816,2,FALSE)),1000,VLOOKUP(CONCATENATE($B8,C$1),'Saisie Class'!$T$6:$U$816,2,FALSE))</f>
        <v>7</v>
      </c>
      <c r="D8" s="148">
        <f>IF(ISNA(VLOOKUP(CONCATENATE($B8,D$1),'Saisie Class'!$T$6:$U$816,2,FALSE)),1000,VLOOKUP(CONCATENATE($B8,D$1),'Saisie Class'!$T$6:$U$816,2,FALSE))</f>
        <v>10</v>
      </c>
      <c r="E8" s="148">
        <f>IF(ISNA(VLOOKUP(CONCATENATE($B8,E$1),'Saisie Class'!$T$6:$U$816,2,FALSE)),1000,VLOOKUP(CONCATENATE($B8,E$1),'Saisie Class'!$T$6:$U$816,2,FALSE))</f>
        <v>22</v>
      </c>
      <c r="F8" s="148">
        <f>IF(ISNA(VLOOKUP(CONCATENATE($B8,F$1),'Saisie Class'!$T$6:$U$816,2,FALSE)),1000,VLOOKUP(CONCATENATE($B8,F$1),'Saisie Class'!$T$6:$U$816,2,FALSE))</f>
        <v>1</v>
      </c>
      <c r="G8" s="148">
        <f>IF(ISNA(VLOOKUP(CONCATENATE($B8,G$1),'Saisie Class'!$T$6:$U$816,2,FALSE)),1000,VLOOKUP(CONCATENATE($B8,G$1),'Saisie Class'!$T$6:$U$816,2,FALSE))</f>
        <v>2</v>
      </c>
      <c r="H8" s="148">
        <f>IF(ISNA(VLOOKUP(CONCATENATE($B8,H$1),'Saisie Class'!$T$6:$U$816,2,FALSE)),1000,VLOOKUP(CONCATENATE($B8,H$1),'Saisie Class'!$T$6:$U$816,2,FALSE))</f>
        <v>3</v>
      </c>
      <c r="I8" s="148">
        <f>IF(ISNA(VLOOKUP(CONCATENATE($B8,I$1),'Saisie Class'!$T$6:$U$816,2,FALSE)),1000,VLOOKUP(CONCATENATE($B8,I$1),'Saisie Class'!$T$6:$U$816,2,FALSE))</f>
        <v>1</v>
      </c>
      <c r="J8" s="148">
        <f>IF(ISNA(VLOOKUP(CONCATENATE($B8,J$1),'Saisie Class'!$T$6:$U$816,2,FALSE)),1000,VLOOKUP(CONCATENATE($B8,J$1),'Saisie Class'!$T$6:$U$816,2,FALSE))</f>
        <v>2</v>
      </c>
      <c r="K8" s="148">
        <f>IF(ISNA(VLOOKUP(CONCATENATE($B8,K$1),'Saisie Class'!$T$6:$U$816,2,FALSE)),1000,VLOOKUP(CONCATENATE($B8,K$1),'Saisie Class'!$T$6:$U$816,2,FALSE))</f>
        <v>3</v>
      </c>
      <c r="L8" s="148">
        <f>IF(ISNA(VLOOKUP(CONCATENATE($B8,L$1),'Saisie Class'!$T$6:$U$816,2,FALSE)),1000,VLOOKUP(CONCATENATE($B8,L$1),'Saisie Class'!$T$6:$U$816,2,FALSE))</f>
        <v>1</v>
      </c>
      <c r="M8" s="148">
        <f>IF(ISNA(VLOOKUP(CONCATENATE($B8,M$1),'Saisie Class'!$T$6:$U$816,2,FALSE)),1000,VLOOKUP(CONCATENATE($B8,M$1),'Saisie Class'!$T$6:$U$816,2,FALSE))</f>
        <v>2</v>
      </c>
      <c r="N8" s="148">
        <f>IF(ISNA(VLOOKUP(CONCATENATE($B8,N$1),'Saisie Class'!$T$6:$U$816,2,FALSE)),1000,VLOOKUP(CONCATENATE($B8,N$1),'Saisie Class'!$T$6:$U$816,2,FALSE))</f>
        <v>3</v>
      </c>
      <c r="P8">
        <f t="shared" si="0"/>
        <v>1</v>
      </c>
      <c r="Q8" s="14">
        <f t="shared" si="1"/>
        <v>1</v>
      </c>
      <c r="R8" s="14">
        <f t="shared" si="2"/>
        <v>1</v>
      </c>
      <c r="S8" s="14">
        <f t="shared" si="3"/>
        <v>3</v>
      </c>
      <c r="T8" s="14">
        <f t="shared" si="4"/>
        <v>1</v>
      </c>
      <c r="U8" s="14">
        <f t="shared" si="5"/>
        <v>1003111</v>
      </c>
      <c r="V8" s="14">
        <f t="shared" si="6"/>
        <v>1</v>
      </c>
      <c r="W8" s="14">
        <f t="shared" si="7"/>
        <v>0</v>
      </c>
      <c r="X8" s="14">
        <f>IF(W8&gt;0,VLOOKUP(W8,'Engagés PE'!$B$5:$C$29,2,FALSE),0)</f>
        <v>0</v>
      </c>
      <c r="Y8" s="14"/>
      <c r="Z8" s="17">
        <v>6</v>
      </c>
      <c r="AA8" s="21">
        <f>IF(ISNA(VLOOKUP(Z8,$V$2:Y32,3,FALSE)),0,VLOOKUP(Z8,$V$2:Y32,3,FALSE))</f>
        <v>0</v>
      </c>
      <c r="AB8" s="21">
        <f>IF(ISNA(VLOOKUP(Z8,$V$2:Z32,3,FALSE)),0,VLOOKUP(Z8,$V$2:Z32,2,FALSE))</f>
        <v>0</v>
      </c>
      <c r="AC8" s="150">
        <f t="shared" si="8"/>
        <v>1000</v>
      </c>
      <c r="AD8" s="150">
        <f t="shared" si="9"/>
        <v>1000</v>
      </c>
      <c r="AE8" s="150">
        <f t="shared" si="10"/>
        <v>1</v>
      </c>
      <c r="AF8" s="195">
        <f t="shared" si="11"/>
        <v>1000</v>
      </c>
    </row>
    <row r="9" spans="1:54" x14ac:dyDescent="0.2">
      <c r="B9" s="148">
        <f>IF('Engagés PE'!B12&gt;0,'Engagés PE'!B12,0)</f>
        <v>0</v>
      </c>
      <c r="C9" s="148">
        <f>IF(ISNA(VLOOKUP(CONCATENATE($B9,C$1),'Saisie Class'!$T$6:$U$816,2,FALSE)),1000,VLOOKUP(CONCATENATE($B9,C$1),'Saisie Class'!$T$6:$U$816,2,FALSE))</f>
        <v>7</v>
      </c>
      <c r="D9" s="148">
        <f>IF(ISNA(VLOOKUP(CONCATENATE($B9,D$1),'Saisie Class'!$T$6:$U$816,2,FALSE)),1000,VLOOKUP(CONCATENATE($B9,D$1),'Saisie Class'!$T$6:$U$816,2,FALSE))</f>
        <v>10</v>
      </c>
      <c r="E9" s="148">
        <f>IF(ISNA(VLOOKUP(CONCATENATE($B9,E$1),'Saisie Class'!$T$6:$U$816,2,FALSE)),1000,VLOOKUP(CONCATENATE($B9,E$1),'Saisie Class'!$T$6:$U$816,2,FALSE))</f>
        <v>22</v>
      </c>
      <c r="F9" s="148">
        <f>IF(ISNA(VLOOKUP(CONCATENATE($B9,F$1),'Saisie Class'!$T$6:$U$816,2,FALSE)),1000,VLOOKUP(CONCATENATE($B9,F$1),'Saisie Class'!$T$6:$U$816,2,FALSE))</f>
        <v>1</v>
      </c>
      <c r="G9" s="148">
        <f>IF(ISNA(VLOOKUP(CONCATENATE($B9,G$1),'Saisie Class'!$T$6:$U$816,2,FALSE)),1000,VLOOKUP(CONCATENATE($B9,G$1),'Saisie Class'!$T$6:$U$816,2,FALSE))</f>
        <v>2</v>
      </c>
      <c r="H9" s="148">
        <f>IF(ISNA(VLOOKUP(CONCATENATE($B9,H$1),'Saisie Class'!$T$6:$U$816,2,FALSE)),1000,VLOOKUP(CONCATENATE($B9,H$1),'Saisie Class'!$T$6:$U$816,2,FALSE))</f>
        <v>3</v>
      </c>
      <c r="I9" s="148">
        <f>IF(ISNA(VLOOKUP(CONCATENATE($B9,I$1),'Saisie Class'!$T$6:$U$816,2,FALSE)),1000,VLOOKUP(CONCATENATE($B9,I$1),'Saisie Class'!$T$6:$U$816,2,FALSE))</f>
        <v>1</v>
      </c>
      <c r="J9" s="148">
        <f>IF(ISNA(VLOOKUP(CONCATENATE($B9,J$1),'Saisie Class'!$T$6:$U$816,2,FALSE)),1000,VLOOKUP(CONCATENATE($B9,J$1),'Saisie Class'!$T$6:$U$816,2,FALSE))</f>
        <v>2</v>
      </c>
      <c r="K9" s="148">
        <f>IF(ISNA(VLOOKUP(CONCATENATE($B9,K$1),'Saisie Class'!$T$6:$U$816,2,FALSE)),1000,VLOOKUP(CONCATENATE($B9,K$1),'Saisie Class'!$T$6:$U$816,2,FALSE))</f>
        <v>3</v>
      </c>
      <c r="L9" s="148">
        <f>IF(ISNA(VLOOKUP(CONCATENATE($B9,L$1),'Saisie Class'!$T$6:$U$816,2,FALSE)),1000,VLOOKUP(CONCATENATE($B9,L$1),'Saisie Class'!$T$6:$U$816,2,FALSE))</f>
        <v>1</v>
      </c>
      <c r="M9" s="148">
        <f>IF(ISNA(VLOOKUP(CONCATENATE($B9,M$1),'Saisie Class'!$T$6:$U$816,2,FALSE)),1000,VLOOKUP(CONCATENATE($B9,M$1),'Saisie Class'!$T$6:$U$816,2,FALSE))</f>
        <v>2</v>
      </c>
      <c r="N9" s="148">
        <f>IF(ISNA(VLOOKUP(CONCATENATE($B9,N$1),'Saisie Class'!$T$6:$U$816,2,FALSE)),1000,VLOOKUP(CONCATENATE($B9,N$1),'Saisie Class'!$T$6:$U$816,2,FALSE))</f>
        <v>3</v>
      </c>
      <c r="P9">
        <f t="shared" si="0"/>
        <v>1</v>
      </c>
      <c r="Q9" s="14">
        <f t="shared" si="1"/>
        <v>1</v>
      </c>
      <c r="R9" s="14">
        <f t="shared" si="2"/>
        <v>1</v>
      </c>
      <c r="S9" s="14">
        <f t="shared" si="3"/>
        <v>3</v>
      </c>
      <c r="T9" s="14">
        <f t="shared" si="4"/>
        <v>1</v>
      </c>
      <c r="U9" s="14">
        <f t="shared" si="5"/>
        <v>1003111</v>
      </c>
      <c r="V9" s="14">
        <f t="shared" si="6"/>
        <v>1</v>
      </c>
      <c r="W9" s="14">
        <f t="shared" si="7"/>
        <v>0</v>
      </c>
      <c r="X9" s="14">
        <f>IF(W9&gt;0,VLOOKUP(W9,'Engagés PE'!$B$5:$C$29,2,FALSE),0)</f>
        <v>0</v>
      </c>
      <c r="Y9" s="14"/>
      <c r="Z9" s="17">
        <v>7</v>
      </c>
      <c r="AA9" s="21">
        <f>IF(ISNA(VLOOKUP(Z9,$V$2:Y33,3,FALSE)),0,VLOOKUP(Z9,$V$2:Y33,3,FALSE))</f>
        <v>0</v>
      </c>
      <c r="AB9" s="21">
        <f>IF(ISNA(VLOOKUP(Z9,$V$2:Z33,3,FALSE)),0,VLOOKUP(Z9,$V$2:Z33,2,FALSE))</f>
        <v>0</v>
      </c>
      <c r="AC9" s="150">
        <f t="shared" si="8"/>
        <v>1000</v>
      </c>
      <c r="AD9" s="150">
        <f t="shared" si="9"/>
        <v>1000</v>
      </c>
      <c r="AE9" s="150">
        <f t="shared" si="10"/>
        <v>1</v>
      </c>
      <c r="AF9" s="195">
        <f t="shared" si="11"/>
        <v>1000</v>
      </c>
    </row>
    <row r="10" spans="1:54" x14ac:dyDescent="0.2">
      <c r="B10" s="148">
        <f>IF('Engagés PE'!B13&gt;0,'Engagés PE'!B13,0)</f>
        <v>0</v>
      </c>
      <c r="C10" s="148">
        <f>IF(ISNA(VLOOKUP(CONCATENATE($B10,C$1),'Saisie Class'!$T$6:$U$816,2,FALSE)),1000,VLOOKUP(CONCATENATE($B10,C$1),'Saisie Class'!$T$6:$U$816,2,FALSE))</f>
        <v>7</v>
      </c>
      <c r="D10" s="148">
        <f>IF(ISNA(VLOOKUP(CONCATENATE($B10,D$1),'Saisie Class'!$T$6:$U$816,2,FALSE)),1000,VLOOKUP(CONCATENATE($B10,D$1),'Saisie Class'!$T$6:$U$816,2,FALSE))</f>
        <v>10</v>
      </c>
      <c r="E10" s="148">
        <f>IF(ISNA(VLOOKUP(CONCATENATE($B10,E$1),'Saisie Class'!$T$6:$U$816,2,FALSE)),1000,VLOOKUP(CONCATENATE($B10,E$1),'Saisie Class'!$T$6:$U$816,2,FALSE))</f>
        <v>22</v>
      </c>
      <c r="F10" s="148">
        <f>IF(ISNA(VLOOKUP(CONCATENATE($B10,F$1),'Saisie Class'!$T$6:$U$816,2,FALSE)),1000,VLOOKUP(CONCATENATE($B10,F$1),'Saisie Class'!$T$6:$U$816,2,FALSE))</f>
        <v>1</v>
      </c>
      <c r="G10" s="148">
        <f>IF(ISNA(VLOOKUP(CONCATENATE($B10,G$1),'Saisie Class'!$T$6:$U$816,2,FALSE)),1000,VLOOKUP(CONCATENATE($B10,G$1),'Saisie Class'!$T$6:$U$816,2,FALSE))</f>
        <v>2</v>
      </c>
      <c r="H10" s="148">
        <f>IF(ISNA(VLOOKUP(CONCATENATE($B10,H$1),'Saisie Class'!$T$6:$U$816,2,FALSE)),1000,VLOOKUP(CONCATENATE($B10,H$1),'Saisie Class'!$T$6:$U$816,2,FALSE))</f>
        <v>3</v>
      </c>
      <c r="I10" s="148">
        <f>IF(ISNA(VLOOKUP(CONCATENATE($B10,I$1),'Saisie Class'!$T$6:$U$816,2,FALSE)),1000,VLOOKUP(CONCATENATE($B10,I$1),'Saisie Class'!$T$6:$U$816,2,FALSE))</f>
        <v>1</v>
      </c>
      <c r="J10" s="148">
        <f>IF(ISNA(VLOOKUP(CONCATENATE($B10,J$1),'Saisie Class'!$T$6:$U$816,2,FALSE)),1000,VLOOKUP(CONCATENATE($B10,J$1),'Saisie Class'!$T$6:$U$816,2,FALSE))</f>
        <v>2</v>
      </c>
      <c r="K10" s="148">
        <f>IF(ISNA(VLOOKUP(CONCATENATE($B10,K$1),'Saisie Class'!$T$6:$U$816,2,FALSE)),1000,VLOOKUP(CONCATENATE($B10,K$1),'Saisie Class'!$T$6:$U$816,2,FALSE))</f>
        <v>3</v>
      </c>
      <c r="L10" s="148">
        <f>IF(ISNA(VLOOKUP(CONCATENATE($B10,L$1),'Saisie Class'!$T$6:$U$816,2,FALSE)),1000,VLOOKUP(CONCATENATE($B10,L$1),'Saisie Class'!$T$6:$U$816,2,FALSE))</f>
        <v>1</v>
      </c>
      <c r="M10" s="148">
        <f>IF(ISNA(VLOOKUP(CONCATENATE($B10,M$1),'Saisie Class'!$T$6:$U$816,2,FALSE)),1000,VLOOKUP(CONCATENATE($B10,M$1),'Saisie Class'!$T$6:$U$816,2,FALSE))</f>
        <v>2</v>
      </c>
      <c r="N10" s="148">
        <f>IF(ISNA(VLOOKUP(CONCATENATE($B10,N$1),'Saisie Class'!$T$6:$U$816,2,FALSE)),1000,VLOOKUP(CONCATENATE($B10,N$1),'Saisie Class'!$T$6:$U$816,2,FALSE))</f>
        <v>3</v>
      </c>
      <c r="P10">
        <f t="shared" si="0"/>
        <v>1</v>
      </c>
      <c r="Q10" s="14">
        <f t="shared" si="1"/>
        <v>1</v>
      </c>
      <c r="R10" s="14">
        <f t="shared" si="2"/>
        <v>1</v>
      </c>
      <c r="S10" s="14">
        <f t="shared" si="3"/>
        <v>3</v>
      </c>
      <c r="T10" s="14">
        <f t="shared" si="4"/>
        <v>1</v>
      </c>
      <c r="U10" s="14">
        <f t="shared" si="5"/>
        <v>1003111</v>
      </c>
      <c r="V10" s="14">
        <f t="shared" si="6"/>
        <v>1</v>
      </c>
      <c r="W10" s="14">
        <f t="shared" si="7"/>
        <v>0</v>
      </c>
      <c r="X10" s="14">
        <f>IF(W10&gt;0,VLOOKUP(W10,'Engagés PE'!$B$5:$C$29,2,FALSE),0)</f>
        <v>0</v>
      </c>
      <c r="Y10" s="14"/>
      <c r="Z10" s="17">
        <v>8</v>
      </c>
      <c r="AA10" s="21">
        <f>IF(ISNA(VLOOKUP(Z10,$V$2:Y34,3,FALSE)),0,VLOOKUP(Z10,$V$2:Y34,3,FALSE))</f>
        <v>0</v>
      </c>
      <c r="AB10" s="21">
        <f>IF(ISNA(VLOOKUP(Z10,$V$2:Z34,3,FALSE)),0,VLOOKUP(Z10,$V$2:Z34,2,FALSE))</f>
        <v>0</v>
      </c>
      <c r="AC10" s="150">
        <f t="shared" si="8"/>
        <v>1000</v>
      </c>
      <c r="AD10" s="150">
        <f t="shared" si="9"/>
        <v>1000</v>
      </c>
      <c r="AE10" s="150">
        <f t="shared" si="10"/>
        <v>1</v>
      </c>
      <c r="AF10" s="195">
        <f t="shared" si="11"/>
        <v>1000</v>
      </c>
    </row>
    <row r="11" spans="1:54" x14ac:dyDescent="0.2">
      <c r="B11" s="148">
        <f>IF('Engagés PE'!B14&gt;0,'Engagés PE'!B14,0)</f>
        <v>0</v>
      </c>
      <c r="C11" s="148">
        <f>IF(ISNA(VLOOKUP(CONCATENATE($B11,C$1),'Saisie Class'!$T$6:$U$816,2,FALSE)),1000,VLOOKUP(CONCATENATE($B11,C$1),'Saisie Class'!$T$6:$U$816,2,FALSE))</f>
        <v>7</v>
      </c>
      <c r="D11" s="148">
        <f>IF(ISNA(VLOOKUP(CONCATENATE($B11,D$1),'Saisie Class'!$T$6:$U$816,2,FALSE)),1000,VLOOKUP(CONCATENATE($B11,D$1),'Saisie Class'!$T$6:$U$816,2,FALSE))</f>
        <v>10</v>
      </c>
      <c r="E11" s="148">
        <f>IF(ISNA(VLOOKUP(CONCATENATE($B11,E$1),'Saisie Class'!$T$6:$U$816,2,FALSE)),1000,VLOOKUP(CONCATENATE($B11,E$1),'Saisie Class'!$T$6:$U$816,2,FALSE))</f>
        <v>22</v>
      </c>
      <c r="F11" s="148">
        <f>IF(ISNA(VLOOKUP(CONCATENATE($B11,F$1),'Saisie Class'!$T$6:$U$816,2,FALSE)),1000,VLOOKUP(CONCATENATE($B11,F$1),'Saisie Class'!$T$6:$U$816,2,FALSE))</f>
        <v>1</v>
      </c>
      <c r="G11" s="148">
        <f>IF(ISNA(VLOOKUP(CONCATENATE($B11,G$1),'Saisie Class'!$T$6:$U$816,2,FALSE)),1000,VLOOKUP(CONCATENATE($B11,G$1),'Saisie Class'!$T$6:$U$816,2,FALSE))</f>
        <v>2</v>
      </c>
      <c r="H11" s="148">
        <f>IF(ISNA(VLOOKUP(CONCATENATE($B11,H$1),'Saisie Class'!$T$6:$U$816,2,FALSE)),1000,VLOOKUP(CONCATENATE($B11,H$1),'Saisie Class'!$T$6:$U$816,2,FALSE))</f>
        <v>3</v>
      </c>
      <c r="I11" s="148">
        <f>IF(ISNA(VLOOKUP(CONCATENATE($B11,I$1),'Saisie Class'!$T$6:$U$816,2,FALSE)),1000,VLOOKUP(CONCATENATE($B11,I$1),'Saisie Class'!$T$6:$U$816,2,FALSE))</f>
        <v>1</v>
      </c>
      <c r="J11" s="148">
        <f>IF(ISNA(VLOOKUP(CONCATENATE($B11,J$1),'Saisie Class'!$T$6:$U$816,2,FALSE)),1000,VLOOKUP(CONCATENATE($B11,J$1),'Saisie Class'!$T$6:$U$816,2,FALSE))</f>
        <v>2</v>
      </c>
      <c r="K11" s="148">
        <f>IF(ISNA(VLOOKUP(CONCATENATE($B11,K$1),'Saisie Class'!$T$6:$U$816,2,FALSE)),1000,VLOOKUP(CONCATENATE($B11,K$1),'Saisie Class'!$T$6:$U$816,2,FALSE))</f>
        <v>3</v>
      </c>
      <c r="L11" s="148">
        <f>IF(ISNA(VLOOKUP(CONCATENATE($B11,L$1),'Saisie Class'!$T$6:$U$816,2,FALSE)),1000,VLOOKUP(CONCATENATE($B11,L$1),'Saisie Class'!$T$6:$U$816,2,FALSE))</f>
        <v>1</v>
      </c>
      <c r="M11" s="148">
        <f>IF(ISNA(VLOOKUP(CONCATENATE($B11,M$1),'Saisie Class'!$T$6:$U$816,2,FALSE)),1000,VLOOKUP(CONCATENATE($B11,M$1),'Saisie Class'!$T$6:$U$816,2,FALSE))</f>
        <v>2</v>
      </c>
      <c r="N11" s="148">
        <f>IF(ISNA(VLOOKUP(CONCATENATE($B11,N$1),'Saisie Class'!$T$6:$U$816,2,FALSE)),1000,VLOOKUP(CONCATENATE($B11,N$1),'Saisie Class'!$T$6:$U$816,2,FALSE))</f>
        <v>3</v>
      </c>
      <c r="P11">
        <f t="shared" si="0"/>
        <v>1</v>
      </c>
      <c r="Q11" s="14">
        <f t="shared" si="1"/>
        <v>1</v>
      </c>
      <c r="R11" s="14">
        <f t="shared" si="2"/>
        <v>1</v>
      </c>
      <c r="S11" s="14">
        <f t="shared" si="3"/>
        <v>3</v>
      </c>
      <c r="T11" s="14">
        <f t="shared" si="4"/>
        <v>1</v>
      </c>
      <c r="U11" s="14">
        <f t="shared" si="5"/>
        <v>1003111</v>
      </c>
      <c r="V11" s="14">
        <f t="shared" si="6"/>
        <v>1</v>
      </c>
      <c r="W11" s="14">
        <f t="shared" si="7"/>
        <v>0</v>
      </c>
      <c r="X11" s="14">
        <f>IF(W11&gt;0,VLOOKUP(W11,'Engagés PE'!$B$5:$C$29,2,FALSE),0)</f>
        <v>0</v>
      </c>
      <c r="Y11" s="14"/>
      <c r="Z11" s="17">
        <v>9</v>
      </c>
      <c r="AA11" s="21">
        <f>IF(ISNA(VLOOKUP(Z11,$V$2:Y35,3,FALSE)),0,VLOOKUP(Z11,$V$2:Y35,3,FALSE))</f>
        <v>0</v>
      </c>
      <c r="AB11" s="21">
        <f>IF(ISNA(VLOOKUP(Z11,$V$2:Z35,3,FALSE)),0,VLOOKUP(Z11,$V$2:Z35,2,FALSE))</f>
        <v>0</v>
      </c>
      <c r="AC11" s="150">
        <f t="shared" si="8"/>
        <v>1000</v>
      </c>
      <c r="AD11" s="150">
        <f t="shared" si="9"/>
        <v>1000</v>
      </c>
      <c r="AE11" s="150">
        <f t="shared" si="10"/>
        <v>1</v>
      </c>
      <c r="AF11" s="195">
        <f t="shared" si="11"/>
        <v>1000</v>
      </c>
    </row>
    <row r="12" spans="1:54" x14ac:dyDescent="0.2">
      <c r="B12" s="148">
        <f>IF('Engagés PE'!B15&gt;0,'Engagés PE'!B15,0)</f>
        <v>0</v>
      </c>
      <c r="C12" s="148">
        <f>IF(ISNA(VLOOKUP(CONCATENATE($B12,C$1),'Saisie Class'!$T$6:$U$816,2,FALSE)),1000,VLOOKUP(CONCATENATE($B12,C$1),'Saisie Class'!$T$6:$U$816,2,FALSE))</f>
        <v>7</v>
      </c>
      <c r="D12" s="148">
        <f>IF(ISNA(VLOOKUP(CONCATENATE($B12,D$1),'Saisie Class'!$T$6:$U$816,2,FALSE)),1000,VLOOKUP(CONCATENATE($B12,D$1),'Saisie Class'!$T$6:$U$816,2,FALSE))</f>
        <v>10</v>
      </c>
      <c r="E12" s="148">
        <f>IF(ISNA(VLOOKUP(CONCATENATE($B12,E$1),'Saisie Class'!$T$6:$U$816,2,FALSE)),1000,VLOOKUP(CONCATENATE($B12,E$1),'Saisie Class'!$T$6:$U$816,2,FALSE))</f>
        <v>22</v>
      </c>
      <c r="F12" s="148">
        <f>IF(ISNA(VLOOKUP(CONCATENATE($B12,F$1),'Saisie Class'!$T$6:$U$816,2,FALSE)),1000,VLOOKUP(CONCATENATE($B12,F$1),'Saisie Class'!$T$6:$U$816,2,FALSE))</f>
        <v>1</v>
      </c>
      <c r="G12" s="148">
        <f>IF(ISNA(VLOOKUP(CONCATENATE($B12,G$1),'Saisie Class'!$T$6:$U$816,2,FALSE)),1000,VLOOKUP(CONCATENATE($B12,G$1),'Saisie Class'!$T$6:$U$816,2,FALSE))</f>
        <v>2</v>
      </c>
      <c r="H12" s="148">
        <f>IF(ISNA(VLOOKUP(CONCATENATE($B12,H$1),'Saisie Class'!$T$6:$U$816,2,FALSE)),1000,VLOOKUP(CONCATENATE($B12,H$1),'Saisie Class'!$T$6:$U$816,2,FALSE))</f>
        <v>3</v>
      </c>
      <c r="I12" s="148">
        <f>IF(ISNA(VLOOKUP(CONCATENATE($B12,I$1),'Saisie Class'!$T$6:$U$816,2,FALSE)),1000,VLOOKUP(CONCATENATE($B12,I$1),'Saisie Class'!$T$6:$U$816,2,FALSE))</f>
        <v>1</v>
      </c>
      <c r="J12" s="148">
        <f>IF(ISNA(VLOOKUP(CONCATENATE($B12,J$1),'Saisie Class'!$T$6:$U$816,2,FALSE)),1000,VLOOKUP(CONCATENATE($B12,J$1),'Saisie Class'!$T$6:$U$816,2,FALSE))</f>
        <v>2</v>
      </c>
      <c r="K12" s="148">
        <f>IF(ISNA(VLOOKUP(CONCATENATE($B12,K$1),'Saisie Class'!$T$6:$U$816,2,FALSE)),1000,VLOOKUP(CONCATENATE($B12,K$1),'Saisie Class'!$T$6:$U$816,2,FALSE))</f>
        <v>3</v>
      </c>
      <c r="L12" s="148">
        <f>IF(ISNA(VLOOKUP(CONCATENATE($B12,L$1),'Saisie Class'!$T$6:$U$816,2,FALSE)),1000,VLOOKUP(CONCATENATE($B12,L$1),'Saisie Class'!$T$6:$U$816,2,FALSE))</f>
        <v>1</v>
      </c>
      <c r="M12" s="148">
        <f>IF(ISNA(VLOOKUP(CONCATENATE($B12,M$1),'Saisie Class'!$T$6:$U$816,2,FALSE)),1000,VLOOKUP(CONCATENATE($B12,M$1),'Saisie Class'!$T$6:$U$816,2,FALSE))</f>
        <v>2</v>
      </c>
      <c r="N12" s="148">
        <f>IF(ISNA(VLOOKUP(CONCATENATE($B12,N$1),'Saisie Class'!$T$6:$U$816,2,FALSE)),1000,VLOOKUP(CONCATENATE($B12,N$1),'Saisie Class'!$T$6:$U$816,2,FALSE))</f>
        <v>3</v>
      </c>
      <c r="P12">
        <f t="shared" si="0"/>
        <v>1</v>
      </c>
      <c r="Q12" s="14">
        <f t="shared" si="1"/>
        <v>1</v>
      </c>
      <c r="R12" s="14">
        <f t="shared" si="2"/>
        <v>1</v>
      </c>
      <c r="S12" s="14">
        <f t="shared" si="3"/>
        <v>3</v>
      </c>
      <c r="T12" s="14">
        <f t="shared" si="4"/>
        <v>1</v>
      </c>
      <c r="U12" s="14">
        <f t="shared" si="5"/>
        <v>1003111</v>
      </c>
      <c r="V12" s="14">
        <f t="shared" si="6"/>
        <v>1</v>
      </c>
      <c r="W12" s="14">
        <f t="shared" si="7"/>
        <v>0</v>
      </c>
      <c r="X12" s="14">
        <f>IF(W12&gt;0,VLOOKUP(W12,'Engagés PE'!$B$5:$C$29,2,FALSE),0)</f>
        <v>0</v>
      </c>
      <c r="Y12" s="14"/>
      <c r="Z12" s="17">
        <v>10</v>
      </c>
      <c r="AA12" s="21">
        <f>IF(ISNA(VLOOKUP(Z12,$V$2:Y36,3,FALSE)),0,VLOOKUP(Z12,$V$2:Y36,3,FALSE))</f>
        <v>0</v>
      </c>
      <c r="AB12" s="21">
        <f>IF(ISNA(VLOOKUP(Z12,$V$2:Z36,3,FALSE)),0,VLOOKUP(Z12,$V$2:Z36,2,FALSE))</f>
        <v>0</v>
      </c>
      <c r="AC12" s="150">
        <f t="shared" si="8"/>
        <v>1000</v>
      </c>
      <c r="AD12" s="150">
        <f t="shared" si="9"/>
        <v>1000</v>
      </c>
      <c r="AE12" s="150">
        <f t="shared" si="10"/>
        <v>1</v>
      </c>
      <c r="AF12" s="195">
        <f t="shared" si="11"/>
        <v>1000</v>
      </c>
    </row>
    <row r="13" spans="1:54" x14ac:dyDescent="0.2">
      <c r="B13" s="148">
        <f>IF('Engagés PE'!B16&gt;0,'Engagés PE'!B16,0)</f>
        <v>0</v>
      </c>
      <c r="C13" s="148">
        <f>IF(ISNA(VLOOKUP(CONCATENATE($B13,C$1),'Saisie Class'!$T$6:$U$816,2,FALSE)),1000,VLOOKUP(CONCATENATE($B13,C$1),'Saisie Class'!$T$6:$U$816,2,FALSE))</f>
        <v>7</v>
      </c>
      <c r="D13" s="148">
        <f>IF(ISNA(VLOOKUP(CONCATENATE($B13,D$1),'Saisie Class'!$T$6:$U$816,2,FALSE)),1000,VLOOKUP(CONCATENATE($B13,D$1),'Saisie Class'!$T$6:$U$816,2,FALSE))</f>
        <v>10</v>
      </c>
      <c r="E13" s="148">
        <f>IF(ISNA(VLOOKUP(CONCATENATE($B13,E$1),'Saisie Class'!$T$6:$U$816,2,FALSE)),1000,VLOOKUP(CONCATENATE($B13,E$1),'Saisie Class'!$T$6:$U$816,2,FALSE))</f>
        <v>22</v>
      </c>
      <c r="F13" s="148">
        <f>IF(ISNA(VLOOKUP(CONCATENATE($B13,F$1),'Saisie Class'!$T$6:$U$816,2,FALSE)),1000,VLOOKUP(CONCATENATE($B13,F$1),'Saisie Class'!$T$6:$U$816,2,FALSE))</f>
        <v>1</v>
      </c>
      <c r="G13" s="148">
        <f>IF(ISNA(VLOOKUP(CONCATENATE($B13,G$1),'Saisie Class'!$T$6:$U$816,2,FALSE)),1000,VLOOKUP(CONCATENATE($B13,G$1),'Saisie Class'!$T$6:$U$816,2,FALSE))</f>
        <v>2</v>
      </c>
      <c r="H13" s="148">
        <f>IF(ISNA(VLOOKUP(CONCATENATE($B13,H$1),'Saisie Class'!$T$6:$U$816,2,FALSE)),1000,VLOOKUP(CONCATENATE($B13,H$1),'Saisie Class'!$T$6:$U$816,2,FALSE))</f>
        <v>3</v>
      </c>
      <c r="I13" s="148">
        <f>IF(ISNA(VLOOKUP(CONCATENATE($B13,I$1),'Saisie Class'!$T$6:$U$816,2,FALSE)),1000,VLOOKUP(CONCATENATE($B13,I$1),'Saisie Class'!$T$6:$U$816,2,FALSE))</f>
        <v>1</v>
      </c>
      <c r="J13" s="148">
        <f>IF(ISNA(VLOOKUP(CONCATENATE($B13,J$1),'Saisie Class'!$T$6:$U$816,2,FALSE)),1000,VLOOKUP(CONCATENATE($B13,J$1),'Saisie Class'!$T$6:$U$816,2,FALSE))</f>
        <v>2</v>
      </c>
      <c r="K13" s="148">
        <f>IF(ISNA(VLOOKUP(CONCATENATE($B13,K$1),'Saisie Class'!$T$6:$U$816,2,FALSE)),1000,VLOOKUP(CONCATENATE($B13,K$1),'Saisie Class'!$T$6:$U$816,2,FALSE))</f>
        <v>3</v>
      </c>
      <c r="L13" s="148">
        <f>IF(ISNA(VLOOKUP(CONCATENATE($B13,L$1),'Saisie Class'!$T$6:$U$816,2,FALSE)),1000,VLOOKUP(CONCATENATE($B13,L$1),'Saisie Class'!$T$6:$U$816,2,FALSE))</f>
        <v>1</v>
      </c>
      <c r="M13" s="148">
        <f>IF(ISNA(VLOOKUP(CONCATENATE($B13,M$1),'Saisie Class'!$T$6:$U$816,2,FALSE)),1000,VLOOKUP(CONCATENATE($B13,M$1),'Saisie Class'!$T$6:$U$816,2,FALSE))</f>
        <v>2</v>
      </c>
      <c r="N13" s="148">
        <f>IF(ISNA(VLOOKUP(CONCATENATE($B13,N$1),'Saisie Class'!$T$6:$U$816,2,FALSE)),1000,VLOOKUP(CONCATENATE($B13,N$1),'Saisie Class'!$T$6:$U$816,2,FALSE))</f>
        <v>3</v>
      </c>
      <c r="P13">
        <f t="shared" si="0"/>
        <v>1</v>
      </c>
      <c r="Q13" s="14">
        <f t="shared" si="1"/>
        <v>1</v>
      </c>
      <c r="R13" s="14">
        <f t="shared" si="2"/>
        <v>1</v>
      </c>
      <c r="S13" s="14">
        <f t="shared" si="3"/>
        <v>3</v>
      </c>
      <c r="T13" s="14">
        <f t="shared" si="4"/>
        <v>1</v>
      </c>
      <c r="U13" s="14">
        <f t="shared" si="5"/>
        <v>1003111</v>
      </c>
      <c r="V13" s="14">
        <f t="shared" si="6"/>
        <v>1</v>
      </c>
      <c r="W13" s="14">
        <f t="shared" si="7"/>
        <v>0</v>
      </c>
      <c r="X13" s="14">
        <f>IF(W13&gt;0,VLOOKUP(W13,'Engagés PE'!$B$5:$C$29,2,FALSE),0)</f>
        <v>0</v>
      </c>
      <c r="Y13" s="14"/>
      <c r="Z13" s="17">
        <v>11</v>
      </c>
      <c r="AA13" s="21">
        <f>IF(ISNA(VLOOKUP(Z13,$V$2:Y37,3,FALSE)),0,VLOOKUP(Z13,$V$2:Y37,3,FALSE))</f>
        <v>0</v>
      </c>
      <c r="AB13" s="21">
        <f>IF(ISNA(VLOOKUP(Z13,$V$2:Z37,3,FALSE)),0,VLOOKUP(Z13,$V$2:Z37,2,FALSE))</f>
        <v>0</v>
      </c>
      <c r="AC13" s="150">
        <f t="shared" si="8"/>
        <v>1000</v>
      </c>
      <c r="AD13" s="150">
        <f t="shared" si="9"/>
        <v>1000</v>
      </c>
      <c r="AE13" s="150">
        <f t="shared" si="10"/>
        <v>1</v>
      </c>
      <c r="AF13" s="195">
        <f t="shared" si="11"/>
        <v>1000</v>
      </c>
    </row>
    <row r="14" spans="1:54" x14ac:dyDescent="0.2">
      <c r="B14" s="148">
        <f>IF('Engagés PE'!B17&gt;0,'Engagés PE'!B17,0)</f>
        <v>0</v>
      </c>
      <c r="C14" s="148">
        <f>IF(ISNA(VLOOKUP(CONCATENATE($B14,C$1),'Saisie Class'!$T$6:$U$816,2,FALSE)),1000,VLOOKUP(CONCATENATE($B14,C$1),'Saisie Class'!$T$6:$U$816,2,FALSE))</f>
        <v>7</v>
      </c>
      <c r="D14" s="148">
        <f>IF(ISNA(VLOOKUP(CONCATENATE($B14,D$1),'Saisie Class'!$T$6:$U$816,2,FALSE)),1000,VLOOKUP(CONCATENATE($B14,D$1),'Saisie Class'!$T$6:$U$816,2,FALSE))</f>
        <v>10</v>
      </c>
      <c r="E14" s="148">
        <f>IF(ISNA(VLOOKUP(CONCATENATE($B14,E$1),'Saisie Class'!$T$6:$U$816,2,FALSE)),1000,VLOOKUP(CONCATENATE($B14,E$1),'Saisie Class'!$T$6:$U$816,2,FALSE))</f>
        <v>22</v>
      </c>
      <c r="F14" s="148">
        <f>IF(ISNA(VLOOKUP(CONCATENATE($B14,F$1),'Saisie Class'!$T$6:$U$816,2,FALSE)),1000,VLOOKUP(CONCATENATE($B14,F$1),'Saisie Class'!$T$6:$U$816,2,FALSE))</f>
        <v>1</v>
      </c>
      <c r="G14" s="148">
        <f>IF(ISNA(VLOOKUP(CONCATENATE($B14,G$1),'Saisie Class'!$T$6:$U$816,2,FALSE)),1000,VLOOKUP(CONCATENATE($B14,G$1),'Saisie Class'!$T$6:$U$816,2,FALSE))</f>
        <v>2</v>
      </c>
      <c r="H14" s="148">
        <f>IF(ISNA(VLOOKUP(CONCATENATE($B14,H$1),'Saisie Class'!$T$6:$U$816,2,FALSE)),1000,VLOOKUP(CONCATENATE($B14,H$1),'Saisie Class'!$T$6:$U$816,2,FALSE))</f>
        <v>3</v>
      </c>
      <c r="I14" s="148">
        <f>IF(ISNA(VLOOKUP(CONCATENATE($B14,I$1),'Saisie Class'!$T$6:$U$816,2,FALSE)),1000,VLOOKUP(CONCATENATE($B14,I$1),'Saisie Class'!$T$6:$U$816,2,FALSE))</f>
        <v>1</v>
      </c>
      <c r="J14" s="148">
        <f>IF(ISNA(VLOOKUP(CONCATENATE($B14,J$1),'Saisie Class'!$T$6:$U$816,2,FALSE)),1000,VLOOKUP(CONCATENATE($B14,J$1),'Saisie Class'!$T$6:$U$816,2,FALSE))</f>
        <v>2</v>
      </c>
      <c r="K14" s="148">
        <f>IF(ISNA(VLOOKUP(CONCATENATE($B14,K$1),'Saisie Class'!$T$6:$U$816,2,FALSE)),1000,VLOOKUP(CONCATENATE($B14,K$1),'Saisie Class'!$T$6:$U$816,2,FALSE))</f>
        <v>3</v>
      </c>
      <c r="L14" s="148">
        <f>IF(ISNA(VLOOKUP(CONCATENATE($B14,L$1),'Saisie Class'!$T$6:$U$816,2,FALSE)),1000,VLOOKUP(CONCATENATE($B14,L$1),'Saisie Class'!$T$6:$U$816,2,FALSE))</f>
        <v>1</v>
      </c>
      <c r="M14" s="148">
        <f>IF(ISNA(VLOOKUP(CONCATENATE($B14,M$1),'Saisie Class'!$T$6:$U$816,2,FALSE)),1000,VLOOKUP(CONCATENATE($B14,M$1),'Saisie Class'!$T$6:$U$816,2,FALSE))</f>
        <v>2</v>
      </c>
      <c r="N14" s="148">
        <f>IF(ISNA(VLOOKUP(CONCATENATE($B14,N$1),'Saisie Class'!$T$6:$U$816,2,FALSE)),1000,VLOOKUP(CONCATENATE($B14,N$1),'Saisie Class'!$T$6:$U$816,2,FALSE))</f>
        <v>3</v>
      </c>
      <c r="P14">
        <f t="shared" si="0"/>
        <v>1</v>
      </c>
      <c r="Q14" s="14">
        <f t="shared" si="1"/>
        <v>1</v>
      </c>
      <c r="R14" s="14">
        <f t="shared" si="2"/>
        <v>1</v>
      </c>
      <c r="S14" s="14">
        <f t="shared" si="3"/>
        <v>3</v>
      </c>
      <c r="T14" s="14">
        <f t="shared" si="4"/>
        <v>1</v>
      </c>
      <c r="U14" s="14">
        <f t="shared" si="5"/>
        <v>1003111</v>
      </c>
      <c r="V14" s="14">
        <f t="shared" si="6"/>
        <v>1</v>
      </c>
      <c r="W14" s="14">
        <f t="shared" si="7"/>
        <v>0</v>
      </c>
      <c r="X14" s="14">
        <f>IF(W14&gt;0,VLOOKUP(W14,'Engagés PE'!$B$5:$C$29,2,FALSE),0)</f>
        <v>0</v>
      </c>
      <c r="Y14" s="14"/>
      <c r="Z14" s="17">
        <v>12</v>
      </c>
      <c r="AA14" s="21">
        <f>IF(ISNA(VLOOKUP(Z14,$V$2:Y38,3,FALSE)),0,VLOOKUP(Z14,$V$2:Y38,3,FALSE))</f>
        <v>0</v>
      </c>
      <c r="AB14" s="21">
        <f>IF(ISNA(VLOOKUP(Z14,$V$2:Z38,3,FALSE)),0,VLOOKUP(Z14,$V$2:Z38,2,FALSE))</f>
        <v>0</v>
      </c>
      <c r="AC14" s="150">
        <f t="shared" si="8"/>
        <v>1000</v>
      </c>
      <c r="AD14" s="150">
        <f t="shared" si="9"/>
        <v>1000</v>
      </c>
      <c r="AE14" s="150">
        <f t="shared" si="10"/>
        <v>1</v>
      </c>
      <c r="AF14" s="195">
        <f t="shared" si="11"/>
        <v>1000</v>
      </c>
    </row>
    <row r="15" spans="1:54" x14ac:dyDescent="0.2">
      <c r="B15" s="148">
        <f>IF('Engagés PE'!B18&gt;0,'Engagés PE'!B18,0)</f>
        <v>0</v>
      </c>
      <c r="C15" s="148">
        <f>IF(ISNA(VLOOKUP(CONCATENATE($B15,C$1),'Saisie Class'!$T$6:$U$816,2,FALSE)),1000,VLOOKUP(CONCATENATE($B15,C$1),'Saisie Class'!$T$6:$U$816,2,FALSE))</f>
        <v>7</v>
      </c>
      <c r="D15" s="148">
        <f>IF(ISNA(VLOOKUP(CONCATENATE($B15,D$1),'Saisie Class'!$T$6:$U$816,2,FALSE)),1000,VLOOKUP(CONCATENATE($B15,D$1),'Saisie Class'!$T$6:$U$816,2,FALSE))</f>
        <v>10</v>
      </c>
      <c r="E15" s="148">
        <f>IF(ISNA(VLOOKUP(CONCATENATE($B15,E$1),'Saisie Class'!$T$6:$U$816,2,FALSE)),1000,VLOOKUP(CONCATENATE($B15,E$1),'Saisie Class'!$T$6:$U$816,2,FALSE))</f>
        <v>22</v>
      </c>
      <c r="F15" s="148">
        <f>IF(ISNA(VLOOKUP(CONCATENATE($B15,F$1),'Saisie Class'!$T$6:$U$816,2,FALSE)),1000,VLOOKUP(CONCATENATE($B15,F$1),'Saisie Class'!$T$6:$U$816,2,FALSE))</f>
        <v>1</v>
      </c>
      <c r="G15" s="148">
        <f>IF(ISNA(VLOOKUP(CONCATENATE($B15,G$1),'Saisie Class'!$T$6:$U$816,2,FALSE)),1000,VLOOKUP(CONCATENATE($B15,G$1),'Saisie Class'!$T$6:$U$816,2,FALSE))</f>
        <v>2</v>
      </c>
      <c r="H15" s="148">
        <f>IF(ISNA(VLOOKUP(CONCATENATE($B15,H$1),'Saisie Class'!$T$6:$U$816,2,FALSE)),1000,VLOOKUP(CONCATENATE($B15,H$1),'Saisie Class'!$T$6:$U$816,2,FALSE))</f>
        <v>3</v>
      </c>
      <c r="I15" s="148">
        <f>IF(ISNA(VLOOKUP(CONCATENATE($B15,I$1),'Saisie Class'!$T$6:$U$816,2,FALSE)),1000,VLOOKUP(CONCATENATE($B15,I$1),'Saisie Class'!$T$6:$U$816,2,FALSE))</f>
        <v>1</v>
      </c>
      <c r="J15" s="148">
        <f>IF(ISNA(VLOOKUP(CONCATENATE($B15,J$1),'Saisie Class'!$T$6:$U$816,2,FALSE)),1000,VLOOKUP(CONCATENATE($B15,J$1),'Saisie Class'!$T$6:$U$816,2,FALSE))</f>
        <v>2</v>
      </c>
      <c r="K15" s="148">
        <f>IF(ISNA(VLOOKUP(CONCATENATE($B15,K$1),'Saisie Class'!$T$6:$U$816,2,FALSE)),1000,VLOOKUP(CONCATENATE($B15,K$1),'Saisie Class'!$T$6:$U$816,2,FALSE))</f>
        <v>3</v>
      </c>
      <c r="L15" s="148">
        <f>IF(ISNA(VLOOKUP(CONCATENATE($B15,L$1),'Saisie Class'!$T$6:$U$816,2,FALSE)),1000,VLOOKUP(CONCATENATE($B15,L$1),'Saisie Class'!$T$6:$U$816,2,FALSE))</f>
        <v>1</v>
      </c>
      <c r="M15" s="148">
        <f>IF(ISNA(VLOOKUP(CONCATENATE($B15,M$1),'Saisie Class'!$T$6:$U$816,2,FALSE)),1000,VLOOKUP(CONCATENATE($B15,M$1),'Saisie Class'!$T$6:$U$816,2,FALSE))</f>
        <v>2</v>
      </c>
      <c r="N15" s="148">
        <f>IF(ISNA(VLOOKUP(CONCATENATE($B15,N$1),'Saisie Class'!$T$6:$U$816,2,FALSE)),1000,VLOOKUP(CONCATENATE($B15,N$1),'Saisie Class'!$T$6:$U$816,2,FALSE))</f>
        <v>3</v>
      </c>
      <c r="P15">
        <f t="shared" si="0"/>
        <v>1</v>
      </c>
      <c r="Q15" s="14">
        <f t="shared" si="1"/>
        <v>1</v>
      </c>
      <c r="R15" s="14">
        <f t="shared" si="2"/>
        <v>1</v>
      </c>
      <c r="S15" s="14">
        <f t="shared" si="3"/>
        <v>3</v>
      </c>
      <c r="T15" s="14">
        <f t="shared" si="4"/>
        <v>1</v>
      </c>
      <c r="U15" s="14">
        <f t="shared" si="5"/>
        <v>1003111</v>
      </c>
      <c r="V15" s="14">
        <f t="shared" si="6"/>
        <v>1</v>
      </c>
      <c r="W15" s="14">
        <f t="shared" si="7"/>
        <v>0</v>
      </c>
      <c r="X15" s="14">
        <f>IF(W15&gt;0,VLOOKUP(W15,'Engagés PE'!$B$5:$C$29,2,FALSE),0)</f>
        <v>0</v>
      </c>
      <c r="Y15" s="14"/>
      <c r="Z15" s="17">
        <v>13</v>
      </c>
      <c r="AA15" s="21">
        <f>IF(ISNA(VLOOKUP(Z15,$V$2:Y39,3,FALSE)),0,VLOOKUP(Z15,$V$2:Y39,3,FALSE))</f>
        <v>0</v>
      </c>
      <c r="AB15" s="21">
        <f>IF(ISNA(VLOOKUP(Z15,$V$2:Z39,3,FALSE)),0,VLOOKUP(Z15,$V$2:Z39,2,FALSE))</f>
        <v>0</v>
      </c>
      <c r="AC15" s="150">
        <f t="shared" si="8"/>
        <v>1000</v>
      </c>
      <c r="AD15" s="150">
        <f t="shared" si="9"/>
        <v>1000</v>
      </c>
      <c r="AE15" s="150">
        <f t="shared" si="10"/>
        <v>1</v>
      </c>
      <c r="AF15" s="195">
        <f t="shared" si="11"/>
        <v>1000</v>
      </c>
    </row>
    <row r="16" spans="1:54" x14ac:dyDescent="0.2">
      <c r="B16" s="148">
        <f>IF('Engagés PE'!B19&gt;0,'Engagés PE'!B19,0)</f>
        <v>0</v>
      </c>
      <c r="C16" s="148">
        <f>IF(ISNA(VLOOKUP(CONCATENATE($B16,C$1),'Saisie Class'!$T$6:$U$816,2,FALSE)),1000,VLOOKUP(CONCATENATE($B16,C$1),'Saisie Class'!$T$6:$U$816,2,FALSE))</f>
        <v>7</v>
      </c>
      <c r="D16" s="148">
        <f>IF(ISNA(VLOOKUP(CONCATENATE($B16,D$1),'Saisie Class'!$T$6:$U$816,2,FALSE)),1000,VLOOKUP(CONCATENATE($B16,D$1),'Saisie Class'!$T$6:$U$816,2,FALSE))</f>
        <v>10</v>
      </c>
      <c r="E16" s="148">
        <f>IF(ISNA(VLOOKUP(CONCATENATE($B16,E$1),'Saisie Class'!$T$6:$U$816,2,FALSE)),1000,VLOOKUP(CONCATENATE($B16,E$1),'Saisie Class'!$T$6:$U$816,2,FALSE))</f>
        <v>22</v>
      </c>
      <c r="F16" s="148">
        <f>IF(ISNA(VLOOKUP(CONCATENATE($B16,F$1),'Saisie Class'!$T$6:$U$816,2,FALSE)),1000,VLOOKUP(CONCATENATE($B16,F$1),'Saisie Class'!$T$6:$U$816,2,FALSE))</f>
        <v>1</v>
      </c>
      <c r="G16" s="148">
        <f>IF(ISNA(VLOOKUP(CONCATENATE($B16,G$1),'Saisie Class'!$T$6:$U$816,2,FALSE)),1000,VLOOKUP(CONCATENATE($B16,G$1),'Saisie Class'!$T$6:$U$816,2,FALSE))</f>
        <v>2</v>
      </c>
      <c r="H16" s="148">
        <f>IF(ISNA(VLOOKUP(CONCATENATE($B16,H$1),'Saisie Class'!$T$6:$U$816,2,FALSE)),1000,VLOOKUP(CONCATENATE($B16,H$1),'Saisie Class'!$T$6:$U$816,2,FALSE))</f>
        <v>3</v>
      </c>
      <c r="I16" s="148">
        <f>IF(ISNA(VLOOKUP(CONCATENATE($B16,I$1),'Saisie Class'!$T$6:$U$816,2,FALSE)),1000,VLOOKUP(CONCATENATE($B16,I$1),'Saisie Class'!$T$6:$U$816,2,FALSE))</f>
        <v>1</v>
      </c>
      <c r="J16" s="148">
        <f>IF(ISNA(VLOOKUP(CONCATENATE($B16,J$1),'Saisie Class'!$T$6:$U$816,2,FALSE)),1000,VLOOKUP(CONCATENATE($B16,J$1),'Saisie Class'!$T$6:$U$816,2,FALSE))</f>
        <v>2</v>
      </c>
      <c r="K16" s="148">
        <f>IF(ISNA(VLOOKUP(CONCATENATE($B16,K$1),'Saisie Class'!$T$6:$U$816,2,FALSE)),1000,VLOOKUP(CONCATENATE($B16,K$1),'Saisie Class'!$T$6:$U$816,2,FALSE))</f>
        <v>3</v>
      </c>
      <c r="L16" s="148">
        <f>IF(ISNA(VLOOKUP(CONCATENATE($B16,L$1),'Saisie Class'!$T$6:$U$816,2,FALSE)),1000,VLOOKUP(CONCATENATE($B16,L$1),'Saisie Class'!$T$6:$U$816,2,FALSE))</f>
        <v>1</v>
      </c>
      <c r="M16" s="148">
        <f>IF(ISNA(VLOOKUP(CONCATENATE($B16,M$1),'Saisie Class'!$T$6:$U$816,2,FALSE)),1000,VLOOKUP(CONCATENATE($B16,M$1),'Saisie Class'!$T$6:$U$816,2,FALSE))</f>
        <v>2</v>
      </c>
      <c r="N16" s="148">
        <f>IF(ISNA(VLOOKUP(CONCATENATE($B16,N$1),'Saisie Class'!$T$6:$U$816,2,FALSE)),1000,VLOOKUP(CONCATENATE($B16,N$1),'Saisie Class'!$T$6:$U$816,2,FALSE))</f>
        <v>3</v>
      </c>
      <c r="P16">
        <f t="shared" si="0"/>
        <v>1</v>
      </c>
      <c r="Q16" s="14">
        <f t="shared" si="1"/>
        <v>1</v>
      </c>
      <c r="R16" s="14">
        <f t="shared" si="2"/>
        <v>1</v>
      </c>
      <c r="S16" s="14">
        <f t="shared" si="3"/>
        <v>3</v>
      </c>
      <c r="T16" s="14">
        <f t="shared" si="4"/>
        <v>1</v>
      </c>
      <c r="U16" s="14">
        <f t="shared" si="5"/>
        <v>1003111</v>
      </c>
      <c r="V16" s="14">
        <f t="shared" si="6"/>
        <v>1</v>
      </c>
      <c r="W16" s="14">
        <f t="shared" si="7"/>
        <v>0</v>
      </c>
      <c r="X16" s="14">
        <f>IF(W16&gt;0,VLOOKUP(W16,'Engagés PE'!$B$5:$C$29,2,FALSE),0)</f>
        <v>0</v>
      </c>
      <c r="Y16" s="14"/>
      <c r="Z16" s="17">
        <v>14</v>
      </c>
      <c r="AA16" s="21">
        <f>IF(ISNA(VLOOKUP(Z16,$V$2:Y40,3,FALSE)),0,VLOOKUP(Z16,$V$2:Y40,3,FALSE))</f>
        <v>0</v>
      </c>
      <c r="AB16" s="21">
        <f>IF(ISNA(VLOOKUP(Z16,$V$2:Z40,3,FALSE)),0,VLOOKUP(Z16,$V$2:Z40,2,FALSE))</f>
        <v>0</v>
      </c>
      <c r="AC16" s="150">
        <f t="shared" si="8"/>
        <v>1000</v>
      </c>
      <c r="AD16" s="150">
        <f t="shared" si="9"/>
        <v>1000</v>
      </c>
      <c r="AE16" s="150">
        <f t="shared" si="10"/>
        <v>1</v>
      </c>
      <c r="AF16" s="195">
        <f t="shared" si="11"/>
        <v>1000</v>
      </c>
    </row>
    <row r="17" spans="2:32" x14ac:dyDescent="0.2">
      <c r="B17" s="148">
        <f>IF('Engagés PE'!B20&gt;0,'Engagés PE'!B20,0)</f>
        <v>0</v>
      </c>
      <c r="C17" s="148">
        <f>IF(ISNA(VLOOKUP(CONCATENATE($B17,C$1),'Saisie Class'!$T$6:$U$816,2,FALSE)),1000,VLOOKUP(CONCATENATE($B17,C$1),'Saisie Class'!$T$6:$U$816,2,FALSE))</f>
        <v>7</v>
      </c>
      <c r="D17" s="148">
        <f>IF(ISNA(VLOOKUP(CONCATENATE($B17,D$1),'Saisie Class'!$T$6:$U$816,2,FALSE)),1000,VLOOKUP(CONCATENATE($B17,D$1),'Saisie Class'!$T$6:$U$816,2,FALSE))</f>
        <v>10</v>
      </c>
      <c r="E17" s="148">
        <f>IF(ISNA(VLOOKUP(CONCATENATE($B17,E$1),'Saisie Class'!$T$6:$U$816,2,FALSE)),1000,VLOOKUP(CONCATENATE($B17,E$1),'Saisie Class'!$T$6:$U$816,2,FALSE))</f>
        <v>22</v>
      </c>
      <c r="F17" s="148">
        <f>IF(ISNA(VLOOKUP(CONCATENATE($B17,F$1),'Saisie Class'!$T$6:$U$816,2,FALSE)),1000,VLOOKUP(CONCATENATE($B17,F$1),'Saisie Class'!$T$6:$U$816,2,FALSE))</f>
        <v>1</v>
      </c>
      <c r="G17" s="148">
        <f>IF(ISNA(VLOOKUP(CONCATENATE($B17,G$1),'Saisie Class'!$T$6:$U$816,2,FALSE)),1000,VLOOKUP(CONCATENATE($B17,G$1),'Saisie Class'!$T$6:$U$816,2,FALSE))</f>
        <v>2</v>
      </c>
      <c r="H17" s="148">
        <f>IF(ISNA(VLOOKUP(CONCATENATE($B17,H$1),'Saisie Class'!$T$6:$U$816,2,FALSE)),1000,VLOOKUP(CONCATENATE($B17,H$1),'Saisie Class'!$T$6:$U$816,2,FALSE))</f>
        <v>3</v>
      </c>
      <c r="I17" s="148">
        <f>IF(ISNA(VLOOKUP(CONCATENATE($B17,I$1),'Saisie Class'!$T$6:$U$816,2,FALSE)),1000,VLOOKUP(CONCATENATE($B17,I$1),'Saisie Class'!$T$6:$U$816,2,FALSE))</f>
        <v>1</v>
      </c>
      <c r="J17" s="148">
        <f>IF(ISNA(VLOOKUP(CONCATENATE($B17,J$1),'Saisie Class'!$T$6:$U$816,2,FALSE)),1000,VLOOKUP(CONCATENATE($B17,J$1),'Saisie Class'!$T$6:$U$816,2,FALSE))</f>
        <v>2</v>
      </c>
      <c r="K17" s="148">
        <f>IF(ISNA(VLOOKUP(CONCATENATE($B17,K$1),'Saisie Class'!$T$6:$U$816,2,FALSE)),1000,VLOOKUP(CONCATENATE($B17,K$1),'Saisie Class'!$T$6:$U$816,2,FALSE))</f>
        <v>3</v>
      </c>
      <c r="L17" s="148">
        <f>IF(ISNA(VLOOKUP(CONCATENATE($B17,L$1),'Saisie Class'!$T$6:$U$816,2,FALSE)),1000,VLOOKUP(CONCATENATE($B17,L$1),'Saisie Class'!$T$6:$U$816,2,FALSE))</f>
        <v>1</v>
      </c>
      <c r="M17" s="148">
        <f>IF(ISNA(VLOOKUP(CONCATENATE($B17,M$1),'Saisie Class'!$T$6:$U$816,2,FALSE)),1000,VLOOKUP(CONCATENATE($B17,M$1),'Saisie Class'!$T$6:$U$816,2,FALSE))</f>
        <v>2</v>
      </c>
      <c r="N17" s="148">
        <f>IF(ISNA(VLOOKUP(CONCATENATE($B17,N$1),'Saisie Class'!$T$6:$U$816,2,FALSE)),1000,VLOOKUP(CONCATENATE($B17,N$1),'Saisie Class'!$T$6:$U$816,2,FALSE))</f>
        <v>3</v>
      </c>
      <c r="P17">
        <f t="shared" si="0"/>
        <v>1</v>
      </c>
      <c r="Q17" s="14">
        <f t="shared" si="1"/>
        <v>1</v>
      </c>
      <c r="R17" s="14">
        <f t="shared" si="2"/>
        <v>1</v>
      </c>
      <c r="S17" s="14">
        <f t="shared" si="3"/>
        <v>3</v>
      </c>
      <c r="T17" s="14">
        <f t="shared" si="4"/>
        <v>1</v>
      </c>
      <c r="U17" s="14">
        <f t="shared" si="5"/>
        <v>1003111</v>
      </c>
      <c r="V17" s="14">
        <f t="shared" si="6"/>
        <v>1</v>
      </c>
      <c r="W17" s="14">
        <f t="shared" si="7"/>
        <v>0</v>
      </c>
      <c r="X17" s="14">
        <f>IF(W17&gt;0,VLOOKUP(W17,'Engagés PE'!$B$5:$C$29,2,FALSE),0)</f>
        <v>0</v>
      </c>
      <c r="Y17" s="14"/>
      <c r="Z17" s="17">
        <v>15</v>
      </c>
      <c r="AA17" s="21">
        <f>IF(ISNA(VLOOKUP(Z17,$V$2:Y41,3,FALSE)),0,VLOOKUP(Z17,$V$2:Y41,3,FALSE))</f>
        <v>0</v>
      </c>
      <c r="AB17" s="21">
        <f>IF(ISNA(VLOOKUP(Z17,$V$2:Z41,3,FALSE)),0,VLOOKUP(Z17,$V$2:Z41,2,FALSE))</f>
        <v>0</v>
      </c>
      <c r="AC17" s="150">
        <f t="shared" si="8"/>
        <v>1000</v>
      </c>
      <c r="AD17" s="150">
        <f t="shared" si="9"/>
        <v>1000</v>
      </c>
      <c r="AE17" s="150">
        <f t="shared" si="10"/>
        <v>1</v>
      </c>
      <c r="AF17" s="195">
        <f t="shared" si="11"/>
        <v>1000</v>
      </c>
    </row>
    <row r="18" spans="2:32" x14ac:dyDescent="0.2">
      <c r="B18" s="148">
        <f>IF('Engagés PE'!B21&gt;0,'Engagés PE'!B21,0)</f>
        <v>0</v>
      </c>
      <c r="C18" s="148">
        <f>IF(ISNA(VLOOKUP(CONCATENATE($B18,C$1),'Saisie Class'!$T$6:$U$816,2,FALSE)),1000,VLOOKUP(CONCATENATE($B18,C$1),'Saisie Class'!$T$6:$U$816,2,FALSE))</f>
        <v>7</v>
      </c>
      <c r="D18" s="148">
        <f>IF(ISNA(VLOOKUP(CONCATENATE($B18,D$1),'Saisie Class'!$T$6:$U$816,2,FALSE)),1000,VLOOKUP(CONCATENATE($B18,D$1),'Saisie Class'!$T$6:$U$816,2,FALSE))</f>
        <v>10</v>
      </c>
      <c r="E18" s="148">
        <f>IF(ISNA(VLOOKUP(CONCATENATE($B18,E$1),'Saisie Class'!$T$6:$U$816,2,FALSE)),1000,VLOOKUP(CONCATENATE($B18,E$1),'Saisie Class'!$T$6:$U$816,2,FALSE))</f>
        <v>22</v>
      </c>
      <c r="F18" s="148">
        <f>IF(ISNA(VLOOKUP(CONCATENATE($B18,F$1),'Saisie Class'!$T$6:$U$816,2,FALSE)),1000,VLOOKUP(CONCATENATE($B18,F$1),'Saisie Class'!$T$6:$U$816,2,FALSE))</f>
        <v>1</v>
      </c>
      <c r="G18" s="148">
        <f>IF(ISNA(VLOOKUP(CONCATENATE($B18,G$1),'Saisie Class'!$T$6:$U$816,2,FALSE)),1000,VLOOKUP(CONCATENATE($B18,G$1),'Saisie Class'!$T$6:$U$816,2,FALSE))</f>
        <v>2</v>
      </c>
      <c r="H18" s="148">
        <f>IF(ISNA(VLOOKUP(CONCATENATE($B18,H$1),'Saisie Class'!$T$6:$U$816,2,FALSE)),1000,VLOOKUP(CONCATENATE($B18,H$1),'Saisie Class'!$T$6:$U$816,2,FALSE))</f>
        <v>3</v>
      </c>
      <c r="I18" s="148">
        <f>IF(ISNA(VLOOKUP(CONCATENATE($B18,I$1),'Saisie Class'!$T$6:$U$816,2,FALSE)),1000,VLOOKUP(CONCATENATE($B18,I$1),'Saisie Class'!$T$6:$U$816,2,FALSE))</f>
        <v>1</v>
      </c>
      <c r="J18" s="148">
        <f>IF(ISNA(VLOOKUP(CONCATENATE($B18,J$1),'Saisie Class'!$T$6:$U$816,2,FALSE)),1000,VLOOKUP(CONCATENATE($B18,J$1),'Saisie Class'!$T$6:$U$816,2,FALSE))</f>
        <v>2</v>
      </c>
      <c r="K18" s="148">
        <f>IF(ISNA(VLOOKUP(CONCATENATE($B18,K$1),'Saisie Class'!$T$6:$U$816,2,FALSE)),1000,VLOOKUP(CONCATENATE($B18,K$1),'Saisie Class'!$T$6:$U$816,2,FALSE))</f>
        <v>3</v>
      </c>
      <c r="L18" s="148">
        <f>IF(ISNA(VLOOKUP(CONCATENATE($B18,L$1),'Saisie Class'!$T$6:$U$816,2,FALSE)),1000,VLOOKUP(CONCATENATE($B18,L$1),'Saisie Class'!$T$6:$U$816,2,FALSE))</f>
        <v>1</v>
      </c>
      <c r="M18" s="148">
        <f>IF(ISNA(VLOOKUP(CONCATENATE($B18,M$1),'Saisie Class'!$T$6:$U$816,2,FALSE)),1000,VLOOKUP(CONCATENATE($B18,M$1),'Saisie Class'!$T$6:$U$816,2,FALSE))</f>
        <v>2</v>
      </c>
      <c r="N18" s="148">
        <f>IF(ISNA(VLOOKUP(CONCATENATE($B18,N$1),'Saisie Class'!$T$6:$U$816,2,FALSE)),1000,VLOOKUP(CONCATENATE($B18,N$1),'Saisie Class'!$T$6:$U$816,2,FALSE))</f>
        <v>3</v>
      </c>
      <c r="P18">
        <f t="shared" si="0"/>
        <v>1</v>
      </c>
      <c r="Q18" s="14">
        <f t="shared" si="1"/>
        <v>1</v>
      </c>
      <c r="R18" s="14">
        <f t="shared" si="2"/>
        <v>1</v>
      </c>
      <c r="S18" s="14">
        <f t="shared" si="3"/>
        <v>3</v>
      </c>
      <c r="T18" s="14">
        <f t="shared" si="4"/>
        <v>1</v>
      </c>
      <c r="U18" s="14">
        <f t="shared" si="5"/>
        <v>1003111</v>
      </c>
      <c r="V18" s="14">
        <f t="shared" si="6"/>
        <v>1</v>
      </c>
      <c r="W18" s="14">
        <f t="shared" si="7"/>
        <v>0</v>
      </c>
      <c r="X18" s="14">
        <f>IF(W18&gt;0,VLOOKUP(W18,'Engagés PE'!$B$5:$C$29,2,FALSE),0)</f>
        <v>0</v>
      </c>
      <c r="Y18" s="14"/>
      <c r="Z18" s="17">
        <v>16</v>
      </c>
      <c r="AA18" s="21">
        <f>IF(ISNA(VLOOKUP(Z18,$V$2:Y42,3,FALSE)),0,VLOOKUP(Z18,$V$2:Y42,3,FALSE))</f>
        <v>0</v>
      </c>
      <c r="AB18" s="21">
        <f>IF(ISNA(VLOOKUP(Z18,$V$2:Z42,3,FALSE)),0,VLOOKUP(Z18,$V$2:Z42,2,FALSE))</f>
        <v>0</v>
      </c>
      <c r="AC18" s="150">
        <f t="shared" si="8"/>
        <v>1000</v>
      </c>
      <c r="AD18" s="150">
        <f t="shared" si="9"/>
        <v>1000</v>
      </c>
      <c r="AE18" s="150">
        <f t="shared" si="10"/>
        <v>1</v>
      </c>
      <c r="AF18" s="195">
        <f t="shared" si="11"/>
        <v>1000</v>
      </c>
    </row>
    <row r="19" spans="2:32" x14ac:dyDescent="0.2">
      <c r="B19" s="148">
        <f>IF('Engagés PE'!B22&gt;0,'Engagés PE'!B22,0)</f>
        <v>0</v>
      </c>
      <c r="C19" s="148">
        <f>IF(ISNA(VLOOKUP(CONCATENATE($B19,C$1),'Saisie Class'!$T$6:$U$816,2,FALSE)),1000,VLOOKUP(CONCATENATE($B19,C$1),'Saisie Class'!$T$6:$U$816,2,FALSE))</f>
        <v>7</v>
      </c>
      <c r="D19" s="148">
        <f>IF(ISNA(VLOOKUP(CONCATENATE($B19,D$1),'Saisie Class'!$T$6:$U$816,2,FALSE)),1000,VLOOKUP(CONCATENATE($B19,D$1),'Saisie Class'!$T$6:$U$816,2,FALSE))</f>
        <v>10</v>
      </c>
      <c r="E19" s="148">
        <f>IF(ISNA(VLOOKUP(CONCATENATE($B19,E$1),'Saisie Class'!$T$6:$U$816,2,FALSE)),1000,VLOOKUP(CONCATENATE($B19,E$1),'Saisie Class'!$T$6:$U$816,2,FALSE))</f>
        <v>22</v>
      </c>
      <c r="F19" s="148">
        <f>IF(ISNA(VLOOKUP(CONCATENATE($B19,F$1),'Saisie Class'!$T$6:$U$816,2,FALSE)),1000,VLOOKUP(CONCATENATE($B19,F$1),'Saisie Class'!$T$6:$U$816,2,FALSE))</f>
        <v>1</v>
      </c>
      <c r="G19" s="148">
        <f>IF(ISNA(VLOOKUP(CONCATENATE($B19,G$1),'Saisie Class'!$T$6:$U$816,2,FALSE)),1000,VLOOKUP(CONCATENATE($B19,G$1),'Saisie Class'!$T$6:$U$816,2,FALSE))</f>
        <v>2</v>
      </c>
      <c r="H19" s="148">
        <f>IF(ISNA(VLOOKUP(CONCATENATE($B19,H$1),'Saisie Class'!$T$6:$U$816,2,FALSE)),1000,VLOOKUP(CONCATENATE($B19,H$1),'Saisie Class'!$T$6:$U$816,2,FALSE))</f>
        <v>3</v>
      </c>
      <c r="I19" s="148">
        <f>IF(ISNA(VLOOKUP(CONCATENATE($B19,I$1),'Saisie Class'!$T$6:$U$816,2,FALSE)),1000,VLOOKUP(CONCATENATE($B19,I$1),'Saisie Class'!$T$6:$U$816,2,FALSE))</f>
        <v>1</v>
      </c>
      <c r="J19" s="148">
        <f>IF(ISNA(VLOOKUP(CONCATENATE($B19,J$1),'Saisie Class'!$T$6:$U$816,2,FALSE)),1000,VLOOKUP(CONCATENATE($B19,J$1),'Saisie Class'!$T$6:$U$816,2,FALSE))</f>
        <v>2</v>
      </c>
      <c r="K19" s="148">
        <f>IF(ISNA(VLOOKUP(CONCATENATE($B19,K$1),'Saisie Class'!$T$6:$U$816,2,FALSE)),1000,VLOOKUP(CONCATENATE($B19,K$1),'Saisie Class'!$T$6:$U$816,2,FALSE))</f>
        <v>3</v>
      </c>
      <c r="L19" s="148">
        <f>IF(ISNA(VLOOKUP(CONCATENATE($B19,L$1),'Saisie Class'!$T$6:$U$816,2,FALSE)),1000,VLOOKUP(CONCATENATE($B19,L$1),'Saisie Class'!$T$6:$U$816,2,FALSE))</f>
        <v>1</v>
      </c>
      <c r="M19" s="148">
        <f>IF(ISNA(VLOOKUP(CONCATENATE($B19,M$1),'Saisie Class'!$T$6:$U$816,2,FALSE)),1000,VLOOKUP(CONCATENATE($B19,M$1),'Saisie Class'!$T$6:$U$816,2,FALSE))</f>
        <v>2</v>
      </c>
      <c r="N19" s="148">
        <f>IF(ISNA(VLOOKUP(CONCATENATE($B19,N$1),'Saisie Class'!$T$6:$U$816,2,FALSE)),1000,VLOOKUP(CONCATENATE($B19,N$1),'Saisie Class'!$T$6:$U$816,2,FALSE))</f>
        <v>3</v>
      </c>
      <c r="P19">
        <f t="shared" si="0"/>
        <v>1</v>
      </c>
      <c r="Q19" s="14">
        <f t="shared" si="1"/>
        <v>1</v>
      </c>
      <c r="R19" s="14">
        <f t="shared" si="2"/>
        <v>1</v>
      </c>
      <c r="S19" s="14">
        <f t="shared" si="3"/>
        <v>3</v>
      </c>
      <c r="T19" s="14">
        <f t="shared" si="4"/>
        <v>1</v>
      </c>
      <c r="U19" s="14">
        <f t="shared" si="5"/>
        <v>1003111</v>
      </c>
      <c r="V19" s="14">
        <f t="shared" si="6"/>
        <v>1</v>
      </c>
      <c r="W19" s="14">
        <f t="shared" si="7"/>
        <v>0</v>
      </c>
      <c r="X19" s="14">
        <f>IF(W19&gt;0,VLOOKUP(W19,'Engagés PE'!$B$5:$C$29,2,FALSE),0)</f>
        <v>0</v>
      </c>
      <c r="Y19" s="14"/>
      <c r="Z19" s="17">
        <v>17</v>
      </c>
      <c r="AA19" s="21">
        <f>IF(ISNA(VLOOKUP(Z19,$V$2:Y43,3,FALSE)),0,VLOOKUP(Z19,$V$2:Y43,3,FALSE))</f>
        <v>0</v>
      </c>
      <c r="AB19" s="21">
        <f>IF(ISNA(VLOOKUP(Z19,$V$2:Z43,3,FALSE)),0,VLOOKUP(Z19,$V$2:Z43,2,FALSE))</f>
        <v>0</v>
      </c>
      <c r="AC19" s="150">
        <f t="shared" si="8"/>
        <v>1000</v>
      </c>
      <c r="AD19" s="150">
        <f t="shared" si="9"/>
        <v>1000</v>
      </c>
      <c r="AE19" s="150">
        <f t="shared" si="10"/>
        <v>1</v>
      </c>
      <c r="AF19" s="195">
        <f t="shared" si="11"/>
        <v>1000</v>
      </c>
    </row>
    <row r="20" spans="2:32" x14ac:dyDescent="0.2">
      <c r="B20" s="148">
        <f>IF('Engagés PE'!B23&gt;0,'Engagés PE'!B23,0)</f>
        <v>0</v>
      </c>
      <c r="C20" s="148">
        <f>IF(ISNA(VLOOKUP(CONCATENATE($B20,C$1),'Saisie Class'!$T$6:$U$816,2,FALSE)),1000,VLOOKUP(CONCATENATE($B20,C$1),'Saisie Class'!$T$6:$U$816,2,FALSE))</f>
        <v>7</v>
      </c>
      <c r="D20" s="148">
        <f>IF(ISNA(VLOOKUP(CONCATENATE($B20,D$1),'Saisie Class'!$T$6:$U$816,2,FALSE)),1000,VLOOKUP(CONCATENATE($B20,D$1),'Saisie Class'!$T$6:$U$816,2,FALSE))</f>
        <v>10</v>
      </c>
      <c r="E20" s="148">
        <f>IF(ISNA(VLOOKUP(CONCATENATE($B20,E$1),'Saisie Class'!$T$6:$U$816,2,FALSE)),1000,VLOOKUP(CONCATENATE($B20,E$1),'Saisie Class'!$T$6:$U$816,2,FALSE))</f>
        <v>22</v>
      </c>
      <c r="F20" s="148">
        <f>IF(ISNA(VLOOKUP(CONCATENATE($B20,F$1),'Saisie Class'!$T$6:$U$816,2,FALSE)),1000,VLOOKUP(CONCATENATE($B20,F$1),'Saisie Class'!$T$6:$U$816,2,FALSE))</f>
        <v>1</v>
      </c>
      <c r="G20" s="148">
        <f>IF(ISNA(VLOOKUP(CONCATENATE($B20,G$1),'Saisie Class'!$T$6:$U$816,2,FALSE)),1000,VLOOKUP(CONCATENATE($B20,G$1),'Saisie Class'!$T$6:$U$816,2,FALSE))</f>
        <v>2</v>
      </c>
      <c r="H20" s="148">
        <f>IF(ISNA(VLOOKUP(CONCATENATE($B20,H$1),'Saisie Class'!$T$6:$U$816,2,FALSE)),1000,VLOOKUP(CONCATENATE($B20,H$1),'Saisie Class'!$T$6:$U$816,2,FALSE))</f>
        <v>3</v>
      </c>
      <c r="I20" s="148">
        <f>IF(ISNA(VLOOKUP(CONCATENATE($B20,I$1),'Saisie Class'!$T$6:$U$816,2,FALSE)),1000,VLOOKUP(CONCATENATE($B20,I$1),'Saisie Class'!$T$6:$U$816,2,FALSE))</f>
        <v>1</v>
      </c>
      <c r="J20" s="148">
        <f>IF(ISNA(VLOOKUP(CONCATENATE($B20,J$1),'Saisie Class'!$T$6:$U$816,2,FALSE)),1000,VLOOKUP(CONCATENATE($B20,J$1),'Saisie Class'!$T$6:$U$816,2,FALSE))</f>
        <v>2</v>
      </c>
      <c r="K20" s="148">
        <f>IF(ISNA(VLOOKUP(CONCATENATE($B20,K$1),'Saisie Class'!$T$6:$U$816,2,FALSE)),1000,VLOOKUP(CONCATENATE($B20,K$1),'Saisie Class'!$T$6:$U$816,2,FALSE))</f>
        <v>3</v>
      </c>
      <c r="L20" s="148">
        <f>IF(ISNA(VLOOKUP(CONCATENATE($B20,L$1),'Saisie Class'!$T$6:$U$816,2,FALSE)),1000,VLOOKUP(CONCATENATE($B20,L$1),'Saisie Class'!$T$6:$U$816,2,FALSE))</f>
        <v>1</v>
      </c>
      <c r="M20" s="148">
        <f>IF(ISNA(VLOOKUP(CONCATENATE($B20,M$1),'Saisie Class'!$T$6:$U$816,2,FALSE)),1000,VLOOKUP(CONCATENATE($B20,M$1),'Saisie Class'!$T$6:$U$816,2,FALSE))</f>
        <v>2</v>
      </c>
      <c r="N20" s="148">
        <f>IF(ISNA(VLOOKUP(CONCATENATE($B20,N$1),'Saisie Class'!$T$6:$U$816,2,FALSE)),1000,VLOOKUP(CONCATENATE($B20,N$1),'Saisie Class'!$T$6:$U$816,2,FALSE))</f>
        <v>3</v>
      </c>
      <c r="P20">
        <f t="shared" si="0"/>
        <v>1</v>
      </c>
      <c r="Q20" s="14">
        <f t="shared" si="1"/>
        <v>1</v>
      </c>
      <c r="R20" s="14">
        <f t="shared" si="2"/>
        <v>1</v>
      </c>
      <c r="S20" s="14">
        <f t="shared" si="3"/>
        <v>3</v>
      </c>
      <c r="T20" s="14">
        <f t="shared" si="4"/>
        <v>1</v>
      </c>
      <c r="U20" s="14">
        <f t="shared" si="5"/>
        <v>1003111</v>
      </c>
      <c r="V20" s="14">
        <f t="shared" si="6"/>
        <v>1</v>
      </c>
      <c r="W20" s="14">
        <f t="shared" si="7"/>
        <v>0</v>
      </c>
      <c r="X20" s="14">
        <f>IF(W20&gt;0,VLOOKUP(W20,'Engagés PE'!$B$5:$C$29,2,FALSE),0)</f>
        <v>0</v>
      </c>
      <c r="Y20" s="14"/>
      <c r="Z20" s="17">
        <v>18</v>
      </c>
      <c r="AA20" s="21">
        <f>IF(ISNA(VLOOKUP(Z20,$V$2:Y44,3,FALSE)),0,VLOOKUP(Z20,$V$2:Y44,3,FALSE))</f>
        <v>0</v>
      </c>
      <c r="AB20" s="21">
        <f>IF(ISNA(VLOOKUP(Z20,$V$2:Z44,3,FALSE)),0,VLOOKUP(Z20,$V$2:Z44,2,FALSE))</f>
        <v>0</v>
      </c>
      <c r="AC20" s="150">
        <f t="shared" si="8"/>
        <v>1000</v>
      </c>
      <c r="AD20" s="150">
        <f t="shared" si="9"/>
        <v>1000</v>
      </c>
      <c r="AE20" s="150">
        <f t="shared" si="10"/>
        <v>1</v>
      </c>
      <c r="AF20" s="195">
        <f t="shared" si="11"/>
        <v>1000</v>
      </c>
    </row>
    <row r="21" spans="2:32" x14ac:dyDescent="0.2">
      <c r="B21" s="148">
        <f>IF('Engagés PE'!B24&gt;0,'Engagés PE'!B24,0)</f>
        <v>0</v>
      </c>
      <c r="C21" s="148">
        <f>IF(ISNA(VLOOKUP(CONCATENATE($B21,C$1),'Saisie Class'!$T$6:$U$816,2,FALSE)),1000,VLOOKUP(CONCATENATE($B21,C$1),'Saisie Class'!$T$6:$U$816,2,FALSE))</f>
        <v>7</v>
      </c>
      <c r="D21" s="148">
        <f>IF(ISNA(VLOOKUP(CONCATENATE($B21,D$1),'Saisie Class'!$T$6:$U$816,2,FALSE)),1000,VLOOKUP(CONCATENATE($B21,D$1),'Saisie Class'!$T$6:$U$816,2,FALSE))</f>
        <v>10</v>
      </c>
      <c r="E21" s="148">
        <f>IF(ISNA(VLOOKUP(CONCATENATE($B21,E$1),'Saisie Class'!$T$6:$U$816,2,FALSE)),1000,VLOOKUP(CONCATENATE($B21,E$1),'Saisie Class'!$T$6:$U$816,2,FALSE))</f>
        <v>22</v>
      </c>
      <c r="F21" s="148">
        <f>IF(ISNA(VLOOKUP(CONCATENATE($B21,F$1),'Saisie Class'!$T$6:$U$816,2,FALSE)),1000,VLOOKUP(CONCATENATE($B21,F$1),'Saisie Class'!$T$6:$U$816,2,FALSE))</f>
        <v>1</v>
      </c>
      <c r="G21" s="148">
        <f>IF(ISNA(VLOOKUP(CONCATENATE($B21,G$1),'Saisie Class'!$T$6:$U$816,2,FALSE)),1000,VLOOKUP(CONCATENATE($B21,G$1),'Saisie Class'!$T$6:$U$816,2,FALSE))</f>
        <v>2</v>
      </c>
      <c r="H21" s="148">
        <f>IF(ISNA(VLOOKUP(CONCATENATE($B21,H$1),'Saisie Class'!$T$6:$U$816,2,FALSE)),1000,VLOOKUP(CONCATENATE($B21,H$1),'Saisie Class'!$T$6:$U$816,2,FALSE))</f>
        <v>3</v>
      </c>
      <c r="I21" s="148">
        <f>IF(ISNA(VLOOKUP(CONCATENATE($B21,I$1),'Saisie Class'!$T$6:$U$816,2,FALSE)),1000,VLOOKUP(CONCATENATE($B21,I$1),'Saisie Class'!$T$6:$U$816,2,FALSE))</f>
        <v>1</v>
      </c>
      <c r="J21" s="148">
        <f>IF(ISNA(VLOOKUP(CONCATENATE($B21,J$1),'Saisie Class'!$T$6:$U$816,2,FALSE)),1000,VLOOKUP(CONCATENATE($B21,J$1),'Saisie Class'!$T$6:$U$816,2,FALSE))</f>
        <v>2</v>
      </c>
      <c r="K21" s="148">
        <f>IF(ISNA(VLOOKUP(CONCATENATE($B21,K$1),'Saisie Class'!$T$6:$U$816,2,FALSE)),1000,VLOOKUP(CONCATENATE($B21,K$1),'Saisie Class'!$T$6:$U$816,2,FALSE))</f>
        <v>3</v>
      </c>
      <c r="L21" s="148">
        <f>IF(ISNA(VLOOKUP(CONCATENATE($B21,L$1),'Saisie Class'!$T$6:$U$816,2,FALSE)),1000,VLOOKUP(CONCATENATE($B21,L$1),'Saisie Class'!$T$6:$U$816,2,FALSE))</f>
        <v>1</v>
      </c>
      <c r="M21" s="148">
        <f>IF(ISNA(VLOOKUP(CONCATENATE($B21,M$1),'Saisie Class'!$T$6:$U$816,2,FALSE)),1000,VLOOKUP(CONCATENATE($B21,M$1),'Saisie Class'!$T$6:$U$816,2,FALSE))</f>
        <v>2</v>
      </c>
      <c r="N21" s="148">
        <f>IF(ISNA(VLOOKUP(CONCATENATE($B21,N$1),'Saisie Class'!$T$6:$U$816,2,FALSE)),1000,VLOOKUP(CONCATENATE($B21,N$1),'Saisie Class'!$T$6:$U$816,2,FALSE))</f>
        <v>3</v>
      </c>
      <c r="P21">
        <f t="shared" si="0"/>
        <v>1</v>
      </c>
      <c r="Q21" s="14">
        <f t="shared" si="1"/>
        <v>1</v>
      </c>
      <c r="R21" s="14">
        <f t="shared" si="2"/>
        <v>1</v>
      </c>
      <c r="S21" s="14">
        <f t="shared" si="3"/>
        <v>3</v>
      </c>
      <c r="T21" s="14">
        <f t="shared" si="4"/>
        <v>1</v>
      </c>
      <c r="U21" s="14">
        <f t="shared" si="5"/>
        <v>1003111</v>
      </c>
      <c r="V21" s="14">
        <f t="shared" si="6"/>
        <v>1</v>
      </c>
      <c r="W21" s="14">
        <f t="shared" si="7"/>
        <v>0</v>
      </c>
      <c r="X21" s="14">
        <f>IF(W21&gt;0,VLOOKUP(W21,'Engagés PE'!$B$5:$C$29,2,FALSE),0)</f>
        <v>0</v>
      </c>
      <c r="Y21" s="14"/>
      <c r="Z21" s="17">
        <v>19</v>
      </c>
      <c r="AA21" s="21">
        <f>IF(ISNA(VLOOKUP(Z21,$V$2:Y45,3,FALSE)),0,VLOOKUP(Z21,$V$2:Y45,3,FALSE))</f>
        <v>0</v>
      </c>
      <c r="AB21" s="21">
        <f>IF(ISNA(VLOOKUP(Z21,$V$2:Z45,3,FALSE)),0,VLOOKUP(Z21,$V$2:Z45,2,FALSE))</f>
        <v>0</v>
      </c>
      <c r="AC21" s="150">
        <f t="shared" si="8"/>
        <v>1000</v>
      </c>
      <c r="AD21" s="150">
        <f t="shared" si="9"/>
        <v>1000</v>
      </c>
      <c r="AE21" s="150">
        <f t="shared" si="10"/>
        <v>1</v>
      </c>
      <c r="AF21" s="195">
        <f t="shared" si="11"/>
        <v>1000</v>
      </c>
    </row>
    <row r="22" spans="2:32" x14ac:dyDescent="0.2">
      <c r="B22" s="148">
        <f>IF('Engagés PE'!B25&gt;0,'Engagés PE'!B25,0)</f>
        <v>0</v>
      </c>
      <c r="C22" s="148">
        <f>IF(ISNA(VLOOKUP(CONCATENATE($B22,C$1),'Saisie Class'!$T$6:$U$816,2,FALSE)),1000,VLOOKUP(CONCATENATE($B22,C$1),'Saisie Class'!$T$6:$U$816,2,FALSE))</f>
        <v>7</v>
      </c>
      <c r="D22" s="148">
        <f>IF(ISNA(VLOOKUP(CONCATENATE($B22,D$1),'Saisie Class'!$T$6:$U$816,2,FALSE)),1000,VLOOKUP(CONCATENATE($B22,D$1),'Saisie Class'!$T$6:$U$816,2,FALSE))</f>
        <v>10</v>
      </c>
      <c r="E22" s="148">
        <f>IF(ISNA(VLOOKUP(CONCATENATE($B22,E$1),'Saisie Class'!$T$6:$U$816,2,FALSE)),1000,VLOOKUP(CONCATENATE($B22,E$1),'Saisie Class'!$T$6:$U$816,2,FALSE))</f>
        <v>22</v>
      </c>
      <c r="F22" s="148">
        <f>IF(ISNA(VLOOKUP(CONCATENATE($B22,F$1),'Saisie Class'!$T$6:$U$816,2,FALSE)),1000,VLOOKUP(CONCATENATE($B22,F$1),'Saisie Class'!$T$6:$U$816,2,FALSE))</f>
        <v>1</v>
      </c>
      <c r="G22" s="148">
        <f>IF(ISNA(VLOOKUP(CONCATENATE($B22,G$1),'Saisie Class'!$T$6:$U$816,2,FALSE)),1000,VLOOKUP(CONCATENATE($B22,G$1),'Saisie Class'!$T$6:$U$816,2,FALSE))</f>
        <v>2</v>
      </c>
      <c r="H22" s="148">
        <f>IF(ISNA(VLOOKUP(CONCATENATE($B22,H$1),'Saisie Class'!$T$6:$U$816,2,FALSE)),1000,VLOOKUP(CONCATENATE($B22,H$1),'Saisie Class'!$T$6:$U$816,2,FALSE))</f>
        <v>3</v>
      </c>
      <c r="I22" s="148">
        <f>IF(ISNA(VLOOKUP(CONCATENATE($B22,I$1),'Saisie Class'!$T$6:$U$816,2,FALSE)),1000,VLOOKUP(CONCATENATE($B22,I$1),'Saisie Class'!$T$6:$U$816,2,FALSE))</f>
        <v>1</v>
      </c>
      <c r="J22" s="148">
        <f>IF(ISNA(VLOOKUP(CONCATENATE($B22,J$1),'Saisie Class'!$T$6:$U$816,2,FALSE)),1000,VLOOKUP(CONCATENATE($B22,J$1),'Saisie Class'!$T$6:$U$816,2,FALSE))</f>
        <v>2</v>
      </c>
      <c r="K22" s="148">
        <f>IF(ISNA(VLOOKUP(CONCATENATE($B22,K$1),'Saisie Class'!$T$6:$U$816,2,FALSE)),1000,VLOOKUP(CONCATENATE($B22,K$1),'Saisie Class'!$T$6:$U$816,2,FALSE))</f>
        <v>3</v>
      </c>
      <c r="L22" s="148">
        <f>IF(ISNA(VLOOKUP(CONCATENATE($B22,L$1),'Saisie Class'!$T$6:$U$816,2,FALSE)),1000,VLOOKUP(CONCATENATE($B22,L$1),'Saisie Class'!$T$6:$U$816,2,FALSE))</f>
        <v>1</v>
      </c>
      <c r="M22" s="148">
        <f>IF(ISNA(VLOOKUP(CONCATENATE($B22,M$1),'Saisie Class'!$T$6:$U$816,2,FALSE)),1000,VLOOKUP(CONCATENATE($B22,M$1),'Saisie Class'!$T$6:$U$816,2,FALSE))</f>
        <v>2</v>
      </c>
      <c r="N22" s="148">
        <f>IF(ISNA(VLOOKUP(CONCATENATE($B22,N$1),'Saisie Class'!$T$6:$U$816,2,FALSE)),1000,VLOOKUP(CONCATENATE($B22,N$1),'Saisie Class'!$T$6:$U$816,2,FALSE))</f>
        <v>3</v>
      </c>
      <c r="P22">
        <f t="shared" si="0"/>
        <v>1</v>
      </c>
      <c r="Q22" s="14">
        <f t="shared" si="1"/>
        <v>1</v>
      </c>
      <c r="R22" s="14">
        <f t="shared" si="2"/>
        <v>1</v>
      </c>
      <c r="S22" s="14">
        <f t="shared" si="3"/>
        <v>3</v>
      </c>
      <c r="T22" s="14">
        <f t="shared" si="4"/>
        <v>1</v>
      </c>
      <c r="U22" s="14">
        <f t="shared" si="5"/>
        <v>1003111</v>
      </c>
      <c r="V22" s="14">
        <f t="shared" si="6"/>
        <v>1</v>
      </c>
      <c r="W22" s="14">
        <f t="shared" si="7"/>
        <v>0</v>
      </c>
      <c r="X22" s="14">
        <f>IF(W22&gt;0,VLOOKUP(W22,'Engagés PE'!$B$5:$C$29,2,FALSE),0)</f>
        <v>0</v>
      </c>
      <c r="Y22" s="14"/>
      <c r="Z22" s="17">
        <v>20</v>
      </c>
      <c r="AA22" s="21">
        <f>IF(ISNA(VLOOKUP(Z22,$V$2:Y46,3,FALSE)),0,VLOOKUP(Z22,$V$2:Y46,3,FALSE))</f>
        <v>0</v>
      </c>
      <c r="AB22" s="21">
        <f>IF(ISNA(VLOOKUP(Z22,$V$2:Z46,3,FALSE)),0,VLOOKUP(Z22,$V$2:Z46,2,FALSE))</f>
        <v>0</v>
      </c>
      <c r="AC22" s="150">
        <f t="shared" si="8"/>
        <v>1000</v>
      </c>
      <c r="AD22" s="150">
        <f t="shared" si="9"/>
        <v>1000</v>
      </c>
      <c r="AE22" s="150">
        <f t="shared" si="10"/>
        <v>1</v>
      </c>
      <c r="AF22" s="195">
        <f t="shared" si="11"/>
        <v>1000</v>
      </c>
    </row>
    <row r="23" spans="2:32" x14ac:dyDescent="0.2">
      <c r="B23" s="148">
        <f>IF('Engagés PE'!B26&gt;0,'Engagés PE'!B26,0)</f>
        <v>0</v>
      </c>
      <c r="C23" s="148">
        <f>IF(ISNA(VLOOKUP(CONCATENATE($B23,C$1),'Saisie Class'!$T$6:$U$816,2,FALSE)),1000,VLOOKUP(CONCATENATE($B23,C$1),'Saisie Class'!$T$6:$U$816,2,FALSE))</f>
        <v>7</v>
      </c>
      <c r="D23" s="148">
        <f>IF(ISNA(VLOOKUP(CONCATENATE($B23,D$1),'Saisie Class'!$T$6:$U$816,2,FALSE)),1000,VLOOKUP(CONCATENATE($B23,D$1),'Saisie Class'!$T$6:$U$816,2,FALSE))</f>
        <v>10</v>
      </c>
      <c r="E23" s="148">
        <f>IF(ISNA(VLOOKUP(CONCATENATE($B23,E$1),'Saisie Class'!$T$6:$U$816,2,FALSE)),1000,VLOOKUP(CONCATENATE($B23,E$1),'Saisie Class'!$T$6:$U$816,2,FALSE))</f>
        <v>22</v>
      </c>
      <c r="F23" s="148">
        <f>IF(ISNA(VLOOKUP(CONCATENATE($B23,F$1),'Saisie Class'!$T$6:$U$816,2,FALSE)),1000,VLOOKUP(CONCATENATE($B23,F$1),'Saisie Class'!$T$6:$U$816,2,FALSE))</f>
        <v>1</v>
      </c>
      <c r="G23" s="148">
        <f>IF(ISNA(VLOOKUP(CONCATENATE($B23,G$1),'Saisie Class'!$T$6:$U$816,2,FALSE)),1000,VLOOKUP(CONCATENATE($B23,G$1),'Saisie Class'!$T$6:$U$816,2,FALSE))</f>
        <v>2</v>
      </c>
      <c r="H23" s="148">
        <f>IF(ISNA(VLOOKUP(CONCATENATE($B23,H$1),'Saisie Class'!$T$6:$U$816,2,FALSE)),1000,VLOOKUP(CONCATENATE($B23,H$1),'Saisie Class'!$T$6:$U$816,2,FALSE))</f>
        <v>3</v>
      </c>
      <c r="I23" s="148">
        <f>IF(ISNA(VLOOKUP(CONCATENATE($B23,I$1),'Saisie Class'!$T$6:$U$816,2,FALSE)),1000,VLOOKUP(CONCATENATE($B23,I$1),'Saisie Class'!$T$6:$U$816,2,FALSE))</f>
        <v>1</v>
      </c>
      <c r="J23" s="148">
        <f>IF(ISNA(VLOOKUP(CONCATENATE($B23,J$1),'Saisie Class'!$T$6:$U$816,2,FALSE)),1000,VLOOKUP(CONCATENATE($B23,J$1),'Saisie Class'!$T$6:$U$816,2,FALSE))</f>
        <v>2</v>
      </c>
      <c r="K23" s="148">
        <f>IF(ISNA(VLOOKUP(CONCATENATE($B23,K$1),'Saisie Class'!$T$6:$U$816,2,FALSE)),1000,VLOOKUP(CONCATENATE($B23,K$1),'Saisie Class'!$T$6:$U$816,2,FALSE))</f>
        <v>3</v>
      </c>
      <c r="L23" s="148">
        <f>IF(ISNA(VLOOKUP(CONCATENATE($B23,L$1),'Saisie Class'!$T$6:$U$816,2,FALSE)),1000,VLOOKUP(CONCATENATE($B23,L$1),'Saisie Class'!$T$6:$U$816,2,FALSE))</f>
        <v>1</v>
      </c>
      <c r="M23" s="148">
        <f>IF(ISNA(VLOOKUP(CONCATENATE($B23,M$1),'Saisie Class'!$T$6:$U$816,2,FALSE)),1000,VLOOKUP(CONCATENATE($B23,M$1),'Saisie Class'!$T$6:$U$816,2,FALSE))</f>
        <v>2</v>
      </c>
      <c r="N23" s="148">
        <f>IF(ISNA(VLOOKUP(CONCATENATE($B23,N$1),'Saisie Class'!$T$6:$U$816,2,FALSE)),1000,VLOOKUP(CONCATENATE($B23,N$1),'Saisie Class'!$T$6:$U$816,2,FALSE))</f>
        <v>3</v>
      </c>
      <c r="P23">
        <f t="shared" si="0"/>
        <v>1</v>
      </c>
      <c r="Q23" s="14">
        <f t="shared" si="1"/>
        <v>1</v>
      </c>
      <c r="R23" s="14">
        <f t="shared" si="2"/>
        <v>1</v>
      </c>
      <c r="S23" s="14">
        <f t="shared" si="3"/>
        <v>3</v>
      </c>
      <c r="T23" s="14">
        <f t="shared" si="4"/>
        <v>1</v>
      </c>
      <c r="U23" s="14">
        <f t="shared" si="5"/>
        <v>1003111</v>
      </c>
      <c r="V23" s="14">
        <f t="shared" si="6"/>
        <v>1</v>
      </c>
      <c r="W23" s="14">
        <f t="shared" si="7"/>
        <v>0</v>
      </c>
      <c r="X23" s="14">
        <f>IF(W23&gt;0,VLOOKUP(W23,'Engagés PE'!$B$5:$C$29,2,FALSE),0)</f>
        <v>0</v>
      </c>
      <c r="Y23" s="14"/>
      <c r="Z23" s="17">
        <v>21</v>
      </c>
      <c r="AA23" s="21">
        <f>IF(ISNA(VLOOKUP(Z23,$V$2:Y47,3,FALSE)),0,VLOOKUP(Z23,$V$2:Y47,3,FALSE))</f>
        <v>0</v>
      </c>
      <c r="AB23" s="21">
        <f>IF(ISNA(VLOOKUP(Z23,$V$2:Z47,3,FALSE)),0,VLOOKUP(Z23,$V$2:Z47,2,FALSE))</f>
        <v>0</v>
      </c>
      <c r="AC23" s="150">
        <f t="shared" si="8"/>
        <v>1000</v>
      </c>
      <c r="AD23" s="150">
        <f t="shared" si="9"/>
        <v>1000</v>
      </c>
      <c r="AE23" s="150">
        <f t="shared" si="10"/>
        <v>1</v>
      </c>
      <c r="AF23" s="195">
        <f t="shared" si="11"/>
        <v>1000</v>
      </c>
    </row>
    <row r="24" spans="2:32" x14ac:dyDescent="0.2">
      <c r="B24" s="148">
        <f>IF('Engagés PE'!B27&gt;0,'Engagés PE'!B27,0)</f>
        <v>0</v>
      </c>
      <c r="C24" s="148">
        <f>IF(ISNA(VLOOKUP(CONCATENATE($B24,C$1),'Saisie Class'!$T$6:$U$816,2,FALSE)),1000,VLOOKUP(CONCATENATE($B24,C$1),'Saisie Class'!$T$6:$U$816,2,FALSE))</f>
        <v>7</v>
      </c>
      <c r="D24" s="148">
        <f>IF(ISNA(VLOOKUP(CONCATENATE($B24,D$1),'Saisie Class'!$T$6:$U$816,2,FALSE)),1000,VLOOKUP(CONCATENATE($B24,D$1),'Saisie Class'!$T$6:$U$816,2,FALSE))</f>
        <v>10</v>
      </c>
      <c r="E24" s="148">
        <f>IF(ISNA(VLOOKUP(CONCATENATE($B24,E$1),'Saisie Class'!$T$6:$U$816,2,FALSE)),1000,VLOOKUP(CONCATENATE($B24,E$1),'Saisie Class'!$T$6:$U$816,2,FALSE))</f>
        <v>22</v>
      </c>
      <c r="F24" s="148">
        <f>IF(ISNA(VLOOKUP(CONCATENATE($B24,F$1),'Saisie Class'!$T$6:$U$816,2,FALSE)),1000,VLOOKUP(CONCATENATE($B24,F$1),'Saisie Class'!$T$6:$U$816,2,FALSE))</f>
        <v>1</v>
      </c>
      <c r="G24" s="148">
        <f>IF(ISNA(VLOOKUP(CONCATENATE($B24,G$1),'Saisie Class'!$T$6:$U$816,2,FALSE)),1000,VLOOKUP(CONCATENATE($B24,G$1),'Saisie Class'!$T$6:$U$816,2,FALSE))</f>
        <v>2</v>
      </c>
      <c r="H24" s="148">
        <f>IF(ISNA(VLOOKUP(CONCATENATE($B24,H$1),'Saisie Class'!$T$6:$U$816,2,FALSE)),1000,VLOOKUP(CONCATENATE($B24,H$1),'Saisie Class'!$T$6:$U$816,2,FALSE))</f>
        <v>3</v>
      </c>
      <c r="I24" s="148">
        <f>IF(ISNA(VLOOKUP(CONCATENATE($B24,I$1),'Saisie Class'!$T$6:$U$816,2,FALSE)),1000,VLOOKUP(CONCATENATE($B24,I$1),'Saisie Class'!$T$6:$U$816,2,FALSE))</f>
        <v>1</v>
      </c>
      <c r="J24" s="148">
        <f>IF(ISNA(VLOOKUP(CONCATENATE($B24,J$1),'Saisie Class'!$T$6:$U$816,2,FALSE)),1000,VLOOKUP(CONCATENATE($B24,J$1),'Saisie Class'!$T$6:$U$816,2,FALSE))</f>
        <v>2</v>
      </c>
      <c r="K24" s="148">
        <f>IF(ISNA(VLOOKUP(CONCATENATE($B24,K$1),'Saisie Class'!$T$6:$U$816,2,FALSE)),1000,VLOOKUP(CONCATENATE($B24,K$1),'Saisie Class'!$T$6:$U$816,2,FALSE))</f>
        <v>3</v>
      </c>
      <c r="L24" s="148">
        <f>IF(ISNA(VLOOKUP(CONCATENATE($B24,L$1),'Saisie Class'!$T$6:$U$816,2,FALSE)),1000,VLOOKUP(CONCATENATE($B24,L$1),'Saisie Class'!$T$6:$U$816,2,FALSE))</f>
        <v>1</v>
      </c>
      <c r="M24" s="148">
        <f>IF(ISNA(VLOOKUP(CONCATENATE($B24,M$1),'Saisie Class'!$T$6:$U$816,2,FALSE)),1000,VLOOKUP(CONCATENATE($B24,M$1),'Saisie Class'!$T$6:$U$816,2,FALSE))</f>
        <v>2</v>
      </c>
      <c r="N24" s="148">
        <f>IF(ISNA(VLOOKUP(CONCATENATE($B24,N$1),'Saisie Class'!$T$6:$U$816,2,FALSE)),1000,VLOOKUP(CONCATENATE($B24,N$1),'Saisie Class'!$T$6:$U$816,2,FALSE))</f>
        <v>3</v>
      </c>
      <c r="P24">
        <f t="shared" si="0"/>
        <v>1</v>
      </c>
      <c r="Q24" s="14">
        <f t="shared" si="1"/>
        <v>1</v>
      </c>
      <c r="R24" s="14">
        <f t="shared" si="2"/>
        <v>1</v>
      </c>
      <c r="S24" s="14">
        <f t="shared" si="3"/>
        <v>3</v>
      </c>
      <c r="T24" s="14">
        <f t="shared" si="4"/>
        <v>1</v>
      </c>
      <c r="U24" s="14">
        <f t="shared" si="5"/>
        <v>1003111</v>
      </c>
      <c r="V24" s="14">
        <f t="shared" si="6"/>
        <v>1</v>
      </c>
      <c r="W24" s="14">
        <f t="shared" si="7"/>
        <v>0</v>
      </c>
      <c r="X24" s="14">
        <f>IF(W24&gt;0,VLOOKUP(W24,'Engagés PE'!$B$5:$C$29,2,FALSE),0)</f>
        <v>0</v>
      </c>
      <c r="Y24" s="14"/>
      <c r="Z24" s="17">
        <v>22</v>
      </c>
      <c r="AA24" s="21">
        <f>IF(ISNA(VLOOKUP(Z24,$V$2:Y48,3,FALSE)),0,VLOOKUP(Z24,$V$2:Y48,3,FALSE))</f>
        <v>0</v>
      </c>
      <c r="AB24" s="21">
        <f>IF(ISNA(VLOOKUP(Z24,$V$2:Z48,3,FALSE)),0,VLOOKUP(Z24,$V$2:Z48,2,FALSE))</f>
        <v>0</v>
      </c>
      <c r="AC24" s="150">
        <f t="shared" si="8"/>
        <v>1000</v>
      </c>
      <c r="AD24" s="150">
        <f t="shared" si="9"/>
        <v>1000</v>
      </c>
      <c r="AE24" s="150">
        <f t="shared" si="10"/>
        <v>1</v>
      </c>
      <c r="AF24" s="195">
        <f t="shared" si="11"/>
        <v>1000</v>
      </c>
    </row>
    <row r="25" spans="2:32" x14ac:dyDescent="0.2">
      <c r="B25" s="148">
        <f>IF('Engagés PE'!B28&gt;0,'Engagés PE'!B28,0)</f>
        <v>0</v>
      </c>
      <c r="C25" s="148">
        <f>IF(ISNA(VLOOKUP(CONCATENATE($B25,C$1),'Saisie Class'!$T$6:$U$816,2,FALSE)),1000,VLOOKUP(CONCATENATE($B25,C$1),'Saisie Class'!$T$6:$U$816,2,FALSE))</f>
        <v>7</v>
      </c>
      <c r="D25" s="148">
        <f>IF(ISNA(VLOOKUP(CONCATENATE($B25,D$1),'Saisie Class'!$T$6:$U$816,2,FALSE)),1000,VLOOKUP(CONCATENATE($B25,D$1),'Saisie Class'!$T$6:$U$816,2,FALSE))</f>
        <v>10</v>
      </c>
      <c r="E25" s="148">
        <f>IF(ISNA(VLOOKUP(CONCATENATE($B25,E$1),'Saisie Class'!$T$6:$U$816,2,FALSE)),1000,VLOOKUP(CONCATENATE($B25,E$1),'Saisie Class'!$T$6:$U$816,2,FALSE))</f>
        <v>22</v>
      </c>
      <c r="F25" s="148">
        <f>IF(ISNA(VLOOKUP(CONCATENATE($B25,F$1),'Saisie Class'!$T$6:$U$816,2,FALSE)),1000,VLOOKUP(CONCATENATE($B25,F$1),'Saisie Class'!$T$6:$U$816,2,FALSE))</f>
        <v>1</v>
      </c>
      <c r="G25" s="148">
        <f>IF(ISNA(VLOOKUP(CONCATENATE($B25,G$1),'Saisie Class'!$T$6:$U$816,2,FALSE)),1000,VLOOKUP(CONCATENATE($B25,G$1),'Saisie Class'!$T$6:$U$816,2,FALSE))</f>
        <v>2</v>
      </c>
      <c r="H25" s="148">
        <f>IF(ISNA(VLOOKUP(CONCATENATE($B25,H$1),'Saisie Class'!$T$6:$U$816,2,FALSE)),1000,VLOOKUP(CONCATENATE($B25,H$1),'Saisie Class'!$T$6:$U$816,2,FALSE))</f>
        <v>3</v>
      </c>
      <c r="I25" s="148">
        <f>IF(ISNA(VLOOKUP(CONCATENATE($B25,I$1),'Saisie Class'!$T$6:$U$816,2,FALSE)),1000,VLOOKUP(CONCATENATE($B25,I$1),'Saisie Class'!$T$6:$U$816,2,FALSE))</f>
        <v>1</v>
      </c>
      <c r="J25" s="148">
        <f>IF(ISNA(VLOOKUP(CONCATENATE($B25,J$1),'Saisie Class'!$T$6:$U$816,2,FALSE)),1000,VLOOKUP(CONCATENATE($B25,J$1),'Saisie Class'!$T$6:$U$816,2,FALSE))</f>
        <v>2</v>
      </c>
      <c r="K25" s="148">
        <f>IF(ISNA(VLOOKUP(CONCATENATE($B25,K$1),'Saisie Class'!$T$6:$U$816,2,FALSE)),1000,VLOOKUP(CONCATENATE($B25,K$1),'Saisie Class'!$T$6:$U$816,2,FALSE))</f>
        <v>3</v>
      </c>
      <c r="L25" s="148">
        <f>IF(ISNA(VLOOKUP(CONCATENATE($B25,L$1),'Saisie Class'!$T$6:$U$816,2,FALSE)),1000,VLOOKUP(CONCATENATE($B25,L$1),'Saisie Class'!$T$6:$U$816,2,FALSE))</f>
        <v>1</v>
      </c>
      <c r="M25" s="148">
        <f>IF(ISNA(VLOOKUP(CONCATENATE($B25,M$1),'Saisie Class'!$T$6:$U$816,2,FALSE)),1000,VLOOKUP(CONCATENATE($B25,M$1),'Saisie Class'!$T$6:$U$816,2,FALSE))</f>
        <v>2</v>
      </c>
      <c r="N25" s="148">
        <f>IF(ISNA(VLOOKUP(CONCATENATE($B25,N$1),'Saisie Class'!$T$6:$U$816,2,FALSE)),1000,VLOOKUP(CONCATENATE($B25,N$1),'Saisie Class'!$T$6:$U$816,2,FALSE))</f>
        <v>3</v>
      </c>
      <c r="P25">
        <f t="shared" si="0"/>
        <v>1</v>
      </c>
      <c r="Q25" s="14">
        <f t="shared" si="1"/>
        <v>1</v>
      </c>
      <c r="R25" s="14">
        <f t="shared" si="2"/>
        <v>1</v>
      </c>
      <c r="S25" s="14">
        <f t="shared" si="3"/>
        <v>3</v>
      </c>
      <c r="T25" s="14">
        <f t="shared" si="4"/>
        <v>1</v>
      </c>
      <c r="U25" s="14">
        <f t="shared" si="5"/>
        <v>1003111</v>
      </c>
      <c r="V25" s="14">
        <f t="shared" si="6"/>
        <v>1</v>
      </c>
      <c r="W25" s="14">
        <f t="shared" si="7"/>
        <v>0</v>
      </c>
      <c r="X25" s="14">
        <f>IF(W25&gt;0,VLOOKUP(W25,'Engagés PE'!$B$5:$C$29,2,FALSE),0)</f>
        <v>0</v>
      </c>
      <c r="Y25" s="14"/>
      <c r="Z25" s="17">
        <v>23</v>
      </c>
      <c r="AA25" s="21">
        <f>IF(ISNA(VLOOKUP(Z25,$V$2:Y49,3,FALSE)),0,VLOOKUP(Z25,$V$2:Y49,3,FALSE))</f>
        <v>0</v>
      </c>
      <c r="AB25" s="21">
        <f>IF(ISNA(VLOOKUP(Z25,$V$2:Z49,3,FALSE)),0,VLOOKUP(Z25,$V$2:Z49,2,FALSE))</f>
        <v>0</v>
      </c>
      <c r="AC25" s="150">
        <f t="shared" si="8"/>
        <v>1000</v>
      </c>
      <c r="AD25" s="150">
        <f t="shared" si="9"/>
        <v>1000</v>
      </c>
      <c r="AE25" s="150">
        <f t="shared" si="10"/>
        <v>1</v>
      </c>
      <c r="AF25" s="195">
        <f t="shared" si="11"/>
        <v>1000</v>
      </c>
    </row>
    <row r="26" spans="2:32" x14ac:dyDescent="0.2">
      <c r="B26" s="148">
        <f>IF('Engagés PE'!B29&gt;0,'Engagés PE'!B29,0)</f>
        <v>0</v>
      </c>
      <c r="C26" s="148">
        <f>IF(ISNA(VLOOKUP(CONCATENATE($B26,C$1),'Saisie Class'!$T$6:$U$816,2,FALSE)),1000,VLOOKUP(CONCATENATE($B26,C$1),'Saisie Class'!$T$6:$U$816,2,FALSE))</f>
        <v>7</v>
      </c>
      <c r="D26" s="148">
        <f>IF(ISNA(VLOOKUP(CONCATENATE($B26,D$1),'Saisie Class'!$T$6:$U$816,2,FALSE)),1000,VLOOKUP(CONCATENATE($B26,D$1),'Saisie Class'!$T$6:$U$816,2,FALSE))</f>
        <v>10</v>
      </c>
      <c r="E26" s="148">
        <f>IF(ISNA(VLOOKUP(CONCATENATE($B26,E$1),'Saisie Class'!$T$6:$U$816,2,FALSE)),1000,VLOOKUP(CONCATENATE($B26,E$1),'Saisie Class'!$T$6:$U$816,2,FALSE))</f>
        <v>22</v>
      </c>
      <c r="F26" s="148">
        <f>IF(ISNA(VLOOKUP(CONCATENATE($B26,F$1),'Saisie Class'!$T$6:$U$816,2,FALSE)),1000,VLOOKUP(CONCATENATE($B26,F$1),'Saisie Class'!$T$6:$U$816,2,FALSE))</f>
        <v>1</v>
      </c>
      <c r="G26" s="148">
        <f>IF(ISNA(VLOOKUP(CONCATENATE($B26,G$1),'Saisie Class'!$T$6:$U$816,2,FALSE)),1000,VLOOKUP(CONCATENATE($B26,G$1),'Saisie Class'!$T$6:$U$816,2,FALSE))</f>
        <v>2</v>
      </c>
      <c r="H26" s="148">
        <f>IF(ISNA(VLOOKUP(CONCATENATE($B26,H$1),'Saisie Class'!$T$6:$U$816,2,FALSE)),1000,VLOOKUP(CONCATENATE($B26,H$1),'Saisie Class'!$T$6:$U$816,2,FALSE))</f>
        <v>3</v>
      </c>
      <c r="I26" s="148">
        <f>IF(ISNA(VLOOKUP(CONCATENATE($B26,I$1),'Saisie Class'!$T$6:$U$816,2,FALSE)),1000,VLOOKUP(CONCATENATE($B26,I$1),'Saisie Class'!$T$6:$U$816,2,FALSE))</f>
        <v>1</v>
      </c>
      <c r="J26" s="148">
        <f>IF(ISNA(VLOOKUP(CONCATENATE($B26,J$1),'Saisie Class'!$T$6:$U$816,2,FALSE)),1000,VLOOKUP(CONCATENATE($B26,J$1),'Saisie Class'!$T$6:$U$816,2,FALSE))</f>
        <v>2</v>
      </c>
      <c r="K26" s="148">
        <f>IF(ISNA(VLOOKUP(CONCATENATE($B26,K$1),'Saisie Class'!$T$6:$U$816,2,FALSE)),1000,VLOOKUP(CONCATENATE($B26,K$1),'Saisie Class'!$T$6:$U$816,2,FALSE))</f>
        <v>3</v>
      </c>
      <c r="L26" s="148">
        <f>IF(ISNA(VLOOKUP(CONCATENATE($B26,L$1),'Saisie Class'!$T$6:$U$816,2,FALSE)),1000,VLOOKUP(CONCATENATE($B26,L$1),'Saisie Class'!$T$6:$U$816,2,FALSE))</f>
        <v>1</v>
      </c>
      <c r="M26" s="148">
        <f>IF(ISNA(VLOOKUP(CONCATENATE($B26,M$1),'Saisie Class'!$T$6:$U$816,2,FALSE)),1000,VLOOKUP(CONCATENATE($B26,M$1),'Saisie Class'!$T$6:$U$816,2,FALSE))</f>
        <v>2</v>
      </c>
      <c r="N26" s="148">
        <f>IF(ISNA(VLOOKUP(CONCATENATE($B26,N$1),'Saisie Class'!$T$6:$U$816,2,FALSE)),1000,VLOOKUP(CONCATENATE($B26,N$1),'Saisie Class'!$T$6:$U$816,2,FALSE))</f>
        <v>3</v>
      </c>
      <c r="P26">
        <f t="shared" si="0"/>
        <v>1</v>
      </c>
      <c r="Q26" s="14">
        <f t="shared" si="1"/>
        <v>1</v>
      </c>
      <c r="R26" s="14">
        <f t="shared" si="2"/>
        <v>1</v>
      </c>
      <c r="S26" s="14">
        <f t="shared" si="3"/>
        <v>3</v>
      </c>
      <c r="T26" s="14">
        <f t="shared" si="4"/>
        <v>1</v>
      </c>
      <c r="U26" s="14">
        <f t="shared" si="5"/>
        <v>1003111</v>
      </c>
      <c r="V26" s="14">
        <f t="shared" si="6"/>
        <v>1</v>
      </c>
      <c r="W26" s="14">
        <f t="shared" si="7"/>
        <v>0</v>
      </c>
      <c r="X26" s="14">
        <f>IF(W26&gt;0,VLOOKUP(W26,'Engagés PE'!$B$5:$C$29,2,FALSE),0)</f>
        <v>0</v>
      </c>
      <c r="Y26" s="14"/>
      <c r="Z26" s="17">
        <v>24</v>
      </c>
      <c r="AA26" s="21">
        <f>IF(ISNA(VLOOKUP(Z26,$V$2:Y50,3,FALSE)),0,VLOOKUP(Z26,$V$2:Y50,3,FALSE))</f>
        <v>0</v>
      </c>
      <c r="AB26" s="21">
        <f>IF(ISNA(VLOOKUP(Z26,$V$2:Z50,3,FALSE)),0,VLOOKUP(Z26,$V$2:Z50,2,FALSE))</f>
        <v>0</v>
      </c>
      <c r="AC26" s="150">
        <f t="shared" si="8"/>
        <v>1000</v>
      </c>
      <c r="AD26" s="150">
        <f t="shared" si="9"/>
        <v>1000</v>
      </c>
      <c r="AE26" s="150">
        <f t="shared" si="10"/>
        <v>1</v>
      </c>
      <c r="AF26" s="195">
        <f t="shared" si="11"/>
        <v>1000</v>
      </c>
    </row>
    <row r="27" spans="2:32" x14ac:dyDescent="0.2">
      <c r="B27" s="148">
        <f>IF('Engagés PE'!B30&gt;0,'Engagés PE'!B30,0)</f>
        <v>0</v>
      </c>
      <c r="C27" s="148">
        <f>IF(ISNA(VLOOKUP(CONCATENATE($B27,C$1),'Saisie Class'!$T$6:$U$816,2,FALSE)),1000,VLOOKUP(CONCATENATE($B27,C$1),'Saisie Class'!$T$6:$U$816,2,FALSE))</f>
        <v>7</v>
      </c>
      <c r="D27" s="148">
        <f>IF(ISNA(VLOOKUP(CONCATENATE($B27,D$1),'Saisie Class'!$T$6:$U$816,2,FALSE)),1000,VLOOKUP(CONCATENATE($B27,D$1),'Saisie Class'!$T$6:$U$816,2,FALSE))</f>
        <v>10</v>
      </c>
      <c r="E27" s="148">
        <f>IF(ISNA(VLOOKUP(CONCATENATE($B27,E$1),'Saisie Class'!$T$6:$U$816,2,FALSE)),1000,VLOOKUP(CONCATENATE($B27,E$1),'Saisie Class'!$T$6:$U$816,2,FALSE))</f>
        <v>22</v>
      </c>
      <c r="F27" s="148">
        <f>IF(ISNA(VLOOKUP(CONCATENATE($B27,F$1),'Saisie Class'!$T$6:$U$816,2,FALSE)),1000,VLOOKUP(CONCATENATE($B27,F$1),'Saisie Class'!$T$6:$U$816,2,FALSE))</f>
        <v>1</v>
      </c>
      <c r="G27" s="148">
        <f>IF(ISNA(VLOOKUP(CONCATENATE($B27,G$1),'Saisie Class'!$T$6:$U$816,2,FALSE)),1000,VLOOKUP(CONCATENATE($B27,G$1),'Saisie Class'!$T$6:$U$816,2,FALSE))</f>
        <v>2</v>
      </c>
      <c r="H27" s="148">
        <f>IF(ISNA(VLOOKUP(CONCATENATE($B27,H$1),'Saisie Class'!$T$6:$U$816,2,FALSE)),1000,VLOOKUP(CONCATENATE($B27,H$1),'Saisie Class'!$T$6:$U$816,2,FALSE))</f>
        <v>3</v>
      </c>
      <c r="I27" s="148">
        <f>IF(ISNA(VLOOKUP(CONCATENATE($B27,I$1),'Saisie Class'!$T$6:$U$816,2,FALSE)),1000,VLOOKUP(CONCATENATE($B27,I$1),'Saisie Class'!$T$6:$U$816,2,FALSE))</f>
        <v>1</v>
      </c>
      <c r="J27" s="148">
        <f>IF(ISNA(VLOOKUP(CONCATENATE($B27,J$1),'Saisie Class'!$T$6:$U$816,2,FALSE)),1000,VLOOKUP(CONCATENATE($B27,J$1),'Saisie Class'!$T$6:$U$816,2,FALSE))</f>
        <v>2</v>
      </c>
      <c r="K27" s="148">
        <f>IF(ISNA(VLOOKUP(CONCATENATE($B27,K$1),'Saisie Class'!$T$6:$U$816,2,FALSE)),1000,VLOOKUP(CONCATENATE($B27,K$1),'Saisie Class'!$T$6:$U$816,2,FALSE))</f>
        <v>3</v>
      </c>
      <c r="L27" s="148">
        <f>IF(ISNA(VLOOKUP(CONCATENATE($B27,L$1),'Saisie Class'!$T$6:$U$816,2,FALSE)),1000,VLOOKUP(CONCATENATE($B27,L$1),'Saisie Class'!$T$6:$U$816,2,FALSE))</f>
        <v>1</v>
      </c>
      <c r="M27" s="148">
        <f>IF(ISNA(VLOOKUP(CONCATENATE($B27,M$1),'Saisie Class'!$T$6:$U$816,2,FALSE)),1000,VLOOKUP(CONCATENATE($B27,M$1),'Saisie Class'!$T$6:$U$816,2,FALSE))</f>
        <v>2</v>
      </c>
      <c r="N27" s="148">
        <f>IF(ISNA(VLOOKUP(CONCATENATE($B27,N$1),'Saisie Class'!$T$6:$U$816,2,FALSE)),1000,VLOOKUP(CONCATENATE($B27,N$1),'Saisie Class'!$T$6:$U$816,2,FALSE))</f>
        <v>3</v>
      </c>
      <c r="P27">
        <f t="shared" si="0"/>
        <v>1</v>
      </c>
      <c r="Q27" s="14">
        <f t="shared" si="1"/>
        <v>1</v>
      </c>
      <c r="R27" s="14">
        <f t="shared" si="2"/>
        <v>1</v>
      </c>
      <c r="S27" s="14">
        <f t="shared" si="3"/>
        <v>3</v>
      </c>
      <c r="T27" s="14">
        <f t="shared" si="4"/>
        <v>1</v>
      </c>
      <c r="U27" s="14">
        <f t="shared" si="5"/>
        <v>1003111</v>
      </c>
      <c r="V27" s="14">
        <f t="shared" si="6"/>
        <v>1</v>
      </c>
      <c r="W27" s="14">
        <f t="shared" si="7"/>
        <v>0</v>
      </c>
      <c r="X27" s="14">
        <f>IF(W27&gt;0,VLOOKUP(W27,'Engagés PE'!$B$5:$C$29,2,FALSE),0)</f>
        <v>0</v>
      </c>
      <c r="Y27" s="14"/>
      <c r="Z27" s="17">
        <v>25</v>
      </c>
      <c r="AA27" s="21" t="str">
        <f>IF(ISNA(VLOOKUP(Z27,$V$2:Y51,3,FALSE)),0,VLOOKUP(Z27,$V$2:Y51,3,FALSE))</f>
        <v>TEAM ALL CYCLES MEAUX</v>
      </c>
      <c r="AB27" s="21">
        <f>IF(ISNA(VLOOKUP(Z27,$V$2:Z51,3,FALSE)),0,VLOOKUP(Z27,$V$2:Z51,2,FALSE))</f>
        <v>4877101</v>
      </c>
      <c r="AC27" s="150">
        <f t="shared" si="8"/>
        <v>8</v>
      </c>
      <c r="AD27" s="150">
        <f t="shared" si="9"/>
        <v>17</v>
      </c>
      <c r="AE27" s="150">
        <f t="shared" si="10"/>
        <v>21</v>
      </c>
      <c r="AF27" s="195">
        <f t="shared" si="11"/>
        <v>46</v>
      </c>
    </row>
    <row r="28" spans="2:32" x14ac:dyDescent="0.2">
      <c r="H28" s="14"/>
    </row>
  </sheetData>
  <sheetProtection password="EBFE" sheet="1" formatColumns="0"/>
  <customSheetViews>
    <customSheetView guid="{9AA32AE5-0DAB-8E4F-A086-D2EB8423E58C}" scale="99" showGridLines="0" hiddenColumns="1" view="pageLayout" topLeftCell="Z1">
      <selection activeCell="Y1" sqref="A1:Y65536"/>
      <pageMargins left="0" right="0" top="0" bottom="0" header="0" footer="0"/>
      <pageSetup paperSize="9" orientation="portrait" horizontalDpi="0" verticalDpi="0"/>
      <extLst>
        <ext xmlns:xlsdti="http://schemas.microsoft.com/office/spreadsheetml/2023/showDataTypeIcons" uri="{a3c15fd4-4149-4032-8f15-062bd4999b60}">
          <xlsdti:showDataTypeIconsCustomSheetView visible="0"/>
        </ext>
      </extLst>
    </customSheetView>
  </customSheetViews>
  <mergeCells count="1">
    <mergeCell ref="AC1:AE1"/>
  </mergeCells>
  <conditionalFormatting sqref="AA3:AB27">
    <cfRule type="cellIs" dxfId="13" priority="1" stopIfTrue="1" operator="equal">
      <formula>0</formula>
    </cfRule>
  </conditionalFormatting>
  <conditionalFormatting sqref="AC3:AF3 AC4:AE27 AF4:AF28">
    <cfRule type="cellIs" dxfId="12" priority="4" operator="equal">
      <formula>1000</formula>
    </cfRule>
  </conditionalFormatting>
  <conditionalFormatting sqref="AF3:AF28">
    <cfRule type="cellIs" dxfId="11" priority="2" operator="greaterThanOrEqual">
      <formula>2000</formula>
    </cfRule>
    <cfRule type="cellIs" dxfId="10" priority="3" operator="greaterThan">
      <formula>2000</formula>
    </cfRule>
  </conditionalFormatting>
  <pageMargins left="0" right="0" top="0" bottom="0" header="0" footer="0"/>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A30CC-B77A-4069-8F8D-0F00D6FCFCBA}">
  <sheetPr codeName="Feuille1">
    <tabColor theme="9" tint="0.39997558519241921"/>
  </sheetPr>
  <dimension ref="A2:C29"/>
  <sheetViews>
    <sheetView showGridLines="0" zoomScale="120" zoomScaleNormal="120" workbookViewId="0">
      <selection activeCell="C11" sqref="C11"/>
    </sheetView>
  </sheetViews>
  <sheetFormatPr baseColWidth="10" defaultRowHeight="12.75" x14ac:dyDescent="0.2"/>
  <cols>
    <col min="1" max="1" width="8.85546875" customWidth="1"/>
    <col min="2" max="2" width="13.28515625" style="258" customWidth="1"/>
    <col min="3" max="3" width="40" customWidth="1"/>
    <col min="4" max="4" width="14.140625" customWidth="1"/>
  </cols>
  <sheetData>
    <row r="2" spans="1:3" ht="18" x14ac:dyDescent="0.25">
      <c r="A2" s="362" t="s">
        <v>17</v>
      </c>
      <c r="B2" s="362"/>
    </row>
    <row r="4" spans="1:3" x14ac:dyDescent="0.2">
      <c r="A4" s="12"/>
      <c r="B4" s="273" t="s">
        <v>149</v>
      </c>
      <c r="C4" s="84" t="s">
        <v>18</v>
      </c>
    </row>
    <row r="5" spans="1:3" ht="15" customHeight="1" x14ac:dyDescent="0.2">
      <c r="A5" s="5">
        <v>1</v>
      </c>
      <c r="B5" s="274">
        <v>4877101</v>
      </c>
      <c r="C5" s="13" t="s">
        <v>5130</v>
      </c>
    </row>
    <row r="6" spans="1:3" ht="15" customHeight="1" x14ac:dyDescent="0.2">
      <c r="A6" s="5">
        <v>2</v>
      </c>
      <c r="B6" s="274">
        <v>4895714</v>
      </c>
      <c r="C6" s="13" t="s">
        <v>320</v>
      </c>
    </row>
    <row r="7" spans="1:3" ht="15" customHeight="1" x14ac:dyDescent="0.2">
      <c r="A7" s="5">
        <v>3</v>
      </c>
      <c r="B7" s="274"/>
      <c r="C7" s="13"/>
    </row>
    <row r="8" spans="1:3" ht="15" customHeight="1" x14ac:dyDescent="0.2">
      <c r="A8" s="5">
        <v>4</v>
      </c>
      <c r="B8" s="274"/>
      <c r="C8" s="13"/>
    </row>
    <row r="9" spans="1:3" ht="15" customHeight="1" x14ac:dyDescent="0.2">
      <c r="A9" s="5">
        <v>5</v>
      </c>
      <c r="B9" s="274"/>
      <c r="C9" s="13"/>
    </row>
    <row r="10" spans="1:3" ht="15" customHeight="1" x14ac:dyDescent="0.2">
      <c r="A10" s="5">
        <v>6</v>
      </c>
      <c r="B10" s="274"/>
      <c r="C10" s="13"/>
    </row>
    <row r="11" spans="1:3" ht="15" customHeight="1" x14ac:dyDescent="0.2">
      <c r="A11" s="5">
        <v>7</v>
      </c>
      <c r="B11" s="274"/>
      <c r="C11" s="13"/>
    </row>
    <row r="12" spans="1:3" ht="15" customHeight="1" x14ac:dyDescent="0.2">
      <c r="A12" s="5">
        <v>8</v>
      </c>
      <c r="B12" s="274"/>
      <c r="C12" s="13"/>
    </row>
    <row r="13" spans="1:3" ht="15" customHeight="1" x14ac:dyDescent="0.2">
      <c r="A13" s="5">
        <v>9</v>
      </c>
      <c r="B13" s="274"/>
      <c r="C13" s="13"/>
    </row>
    <row r="14" spans="1:3" ht="15" customHeight="1" x14ac:dyDescent="0.2">
      <c r="A14" s="5">
        <v>10</v>
      </c>
      <c r="B14" s="274"/>
      <c r="C14" s="13"/>
    </row>
    <row r="15" spans="1:3" ht="15" customHeight="1" x14ac:dyDescent="0.2">
      <c r="A15" s="5">
        <v>11</v>
      </c>
      <c r="B15" s="274"/>
      <c r="C15" s="13"/>
    </row>
    <row r="16" spans="1:3" ht="15" customHeight="1" x14ac:dyDescent="0.2">
      <c r="A16" s="5">
        <v>12</v>
      </c>
      <c r="B16" s="274"/>
      <c r="C16" s="13"/>
    </row>
    <row r="17" spans="1:3" ht="15" customHeight="1" x14ac:dyDescent="0.2">
      <c r="A17" s="5">
        <v>13</v>
      </c>
      <c r="B17" s="274"/>
      <c r="C17" s="13"/>
    </row>
    <row r="18" spans="1:3" ht="15" customHeight="1" x14ac:dyDescent="0.2">
      <c r="A18" s="5">
        <v>14</v>
      </c>
      <c r="B18" s="274"/>
      <c r="C18" s="13"/>
    </row>
    <row r="19" spans="1:3" ht="15" customHeight="1" x14ac:dyDescent="0.2">
      <c r="A19" s="5">
        <v>15</v>
      </c>
      <c r="B19" s="274"/>
      <c r="C19" s="13"/>
    </row>
    <row r="20" spans="1:3" ht="15" customHeight="1" x14ac:dyDescent="0.2">
      <c r="A20" s="5">
        <v>16</v>
      </c>
      <c r="B20" s="274"/>
      <c r="C20" s="13"/>
    </row>
    <row r="21" spans="1:3" ht="15" customHeight="1" x14ac:dyDescent="0.2">
      <c r="A21" s="5">
        <v>17</v>
      </c>
      <c r="B21" s="274"/>
      <c r="C21" s="13"/>
    </row>
    <row r="22" spans="1:3" ht="15" customHeight="1" x14ac:dyDescent="0.2">
      <c r="A22" s="5">
        <v>18</v>
      </c>
      <c r="B22" s="274"/>
      <c r="C22" s="13"/>
    </row>
    <row r="23" spans="1:3" ht="15" customHeight="1" x14ac:dyDescent="0.2">
      <c r="A23" s="5">
        <v>19</v>
      </c>
      <c r="B23" s="274"/>
      <c r="C23" s="13"/>
    </row>
    <row r="24" spans="1:3" ht="15" customHeight="1" x14ac:dyDescent="0.2">
      <c r="A24" s="5">
        <v>20</v>
      </c>
      <c r="B24" s="274"/>
      <c r="C24" s="13"/>
    </row>
    <row r="25" spans="1:3" ht="15" customHeight="1" x14ac:dyDescent="0.2">
      <c r="A25" s="5">
        <v>21</v>
      </c>
      <c r="B25" s="274"/>
      <c r="C25" s="13"/>
    </row>
    <row r="26" spans="1:3" ht="15" customHeight="1" x14ac:dyDescent="0.2">
      <c r="A26" s="5">
        <v>22</v>
      </c>
      <c r="B26" s="274"/>
      <c r="C26" s="13"/>
    </row>
    <row r="27" spans="1:3" ht="15" customHeight="1" x14ac:dyDescent="0.2">
      <c r="A27" s="5">
        <v>23</v>
      </c>
      <c r="B27" s="274"/>
      <c r="C27" s="13"/>
    </row>
    <row r="28" spans="1:3" ht="15" customHeight="1" x14ac:dyDescent="0.2">
      <c r="A28" s="5">
        <v>24</v>
      </c>
      <c r="B28" s="274"/>
      <c r="C28" s="13"/>
    </row>
    <row r="29" spans="1:3" ht="15" customHeight="1" x14ac:dyDescent="0.2">
      <c r="A29" s="5">
        <v>25</v>
      </c>
      <c r="B29" s="274"/>
      <c r="C29" s="13"/>
    </row>
  </sheetData>
  <customSheetViews>
    <customSheetView guid="{9AA32AE5-0DAB-8E4F-A086-D2EB8423E58C}" scale="120" showGridLines="0">
      <selection activeCell="C8" sqref="C8"/>
      <pageMargins left="0" right="0" top="0" bottom="0" header="0" footer="0"/>
      <pageSetup paperSize="9" orientation="portrait" horizontalDpi="0" verticalDpi="0"/>
      <extLst>
        <ext xmlns:xlsdti="http://schemas.microsoft.com/office/spreadsheetml/2023/showDataTypeIcons" uri="{a3c15fd4-4149-4032-8f15-062bd4999b60}">
          <xlsdti:showDataTypeIconsCustomSheetView visible="0"/>
        </ext>
      </extLst>
    </customSheetView>
  </customSheetViews>
  <mergeCells count="1">
    <mergeCell ref="A2:B2"/>
  </mergeCells>
  <pageMargins left="0" right="0" top="0" bottom="0" header="0" footer="0"/>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64A05-00F3-4B70-9CD2-7EBC9ED2C95F}">
  <sheetPr codeName="Feuil8">
    <tabColor theme="5" tint="0.39997558519241921"/>
    <pageSetUpPr fitToPage="1"/>
  </sheetPr>
  <dimension ref="A1:U850"/>
  <sheetViews>
    <sheetView showGridLines="0" showZeros="0" topLeftCell="A43" zoomScaleNormal="100" workbookViewId="0">
      <selection activeCell="H213" sqref="H213"/>
    </sheetView>
  </sheetViews>
  <sheetFormatPr baseColWidth="10" defaultRowHeight="15.75" outlineLevelRow="1" x14ac:dyDescent="0.2"/>
  <cols>
    <col min="1" max="1" width="2.140625" style="6" bestFit="1" customWidth="1"/>
    <col min="2" max="2" width="4" style="6" customWidth="1"/>
    <col min="3" max="3" width="3.140625" style="6" customWidth="1"/>
    <col min="4" max="4" width="7.140625" style="6" customWidth="1"/>
    <col min="5" max="5" width="6.85546875" style="6" hidden="1" customWidth="1"/>
    <col min="6" max="6" width="6" style="7" customWidth="1"/>
    <col min="7" max="7" width="5" style="146" bestFit="1" customWidth="1"/>
    <col min="8" max="8" width="24.140625" style="115" customWidth="1"/>
    <col min="9" max="9" width="27.28515625" style="6" bestFit="1" customWidth="1"/>
    <col min="10" max="10" width="37.42578125" style="6" customWidth="1"/>
    <col min="11" max="11" width="15.85546875" style="7" bestFit="1" customWidth="1"/>
    <col min="12" max="12" width="10.140625" style="7" bestFit="1" customWidth="1"/>
    <col min="13" max="13" width="4.7109375" style="7" customWidth="1"/>
    <col min="14" max="14" width="10" style="7" customWidth="1"/>
    <col min="15" max="15" width="10.7109375" style="6" bestFit="1" customWidth="1"/>
    <col min="16" max="16" width="8.7109375" style="6" customWidth="1"/>
    <col min="17" max="17" width="11.7109375" style="6" customWidth="1"/>
    <col min="18" max="18" width="8.140625" style="6" hidden="1" customWidth="1"/>
    <col min="19" max="19" width="2" style="6" hidden="1" customWidth="1"/>
    <col min="20" max="20" width="11.42578125" style="6" hidden="1" customWidth="1"/>
    <col min="21" max="21" width="4" style="6" hidden="1" customWidth="1"/>
    <col min="22" max="22" width="11.42578125" style="6" customWidth="1"/>
    <col min="23" max="16384" width="11.42578125" style="6"/>
  </cols>
  <sheetData>
    <row r="1" spans="1:21" ht="51" customHeight="1" x14ac:dyDescent="0.25">
      <c r="F1" s="27"/>
      <c r="G1" s="145"/>
      <c r="H1" s="244"/>
      <c r="I1" s="372" t="str">
        <f>CONFIG!B3&amp;" "&amp;CONFIG!B10</f>
        <v>MONTHYON 77</v>
      </c>
      <c r="J1" s="372"/>
      <c r="K1" s="372"/>
      <c r="L1" s="257"/>
      <c r="M1" s="31"/>
      <c r="N1" s="27"/>
      <c r="Q1" s="22"/>
    </row>
    <row r="2" spans="1:21" ht="15.75" customHeight="1" x14ac:dyDescent="0.2">
      <c r="F2" s="373">
        <f>'Eng A1'!D4</f>
        <v>46138</v>
      </c>
      <c r="G2" s="373"/>
      <c r="H2" s="373"/>
      <c r="I2" s="373"/>
      <c r="J2" s="374" t="str">
        <f>'Eng A1'!D3</f>
        <v>TEAM ALL CYCLES MEAUX</v>
      </c>
      <c r="K2" s="375"/>
      <c r="L2" s="375"/>
      <c r="M2" s="375"/>
      <c r="N2" s="375"/>
      <c r="Q2" s="23"/>
    </row>
    <row r="3" spans="1:21" ht="18" customHeight="1" x14ac:dyDescent="0.2">
      <c r="F3" s="363" t="s">
        <v>3184</v>
      </c>
      <c r="G3" s="364"/>
      <c r="H3" s="364"/>
      <c r="I3" s="364"/>
      <c r="J3" s="364"/>
      <c r="K3" s="364"/>
      <c r="L3" s="364"/>
      <c r="M3" s="364"/>
      <c r="N3" s="365"/>
    </row>
    <row r="4" spans="1:21" x14ac:dyDescent="0.2">
      <c r="A4" s="366" t="s">
        <v>12</v>
      </c>
      <c r="B4" s="367"/>
      <c r="C4" s="368"/>
      <c r="D4" s="369" t="s">
        <v>12</v>
      </c>
      <c r="F4" s="85"/>
      <c r="H4" s="245"/>
      <c r="I4" s="6" t="str">
        <f>'Eng A1'!E6</f>
        <v>NOMBRE DE PARTANTS : 0</v>
      </c>
      <c r="J4" s="24" t="str">
        <f>CONCATENATE("NOMBRE DE CLASSES : ",CONFIG!B49)</f>
        <v>NOMBRE DE CLASSES : 45</v>
      </c>
      <c r="K4" s="25"/>
      <c r="L4" s="25"/>
      <c r="M4" s="25"/>
      <c r="N4" s="26"/>
      <c r="O4" s="179"/>
      <c r="P4" s="179"/>
      <c r="S4" s="24"/>
    </row>
    <row r="5" spans="1:21" ht="20.100000000000001" customHeight="1" thickBot="1" x14ac:dyDescent="0.25">
      <c r="A5" s="2" t="s">
        <v>13</v>
      </c>
      <c r="B5" s="2" t="s">
        <v>14</v>
      </c>
      <c r="C5" s="2" t="s">
        <v>15</v>
      </c>
      <c r="D5" s="370"/>
      <c r="E5" s="6" t="s">
        <v>201</v>
      </c>
      <c r="F5" s="28" t="s">
        <v>23</v>
      </c>
      <c r="G5" s="147"/>
      <c r="H5" s="246" t="s">
        <v>161</v>
      </c>
      <c r="I5" s="28" t="s">
        <v>8</v>
      </c>
      <c r="J5" s="28" t="s">
        <v>9</v>
      </c>
      <c r="K5" s="28" t="s">
        <v>10</v>
      </c>
      <c r="L5" s="28" t="s">
        <v>3183</v>
      </c>
      <c r="M5" s="28" t="s">
        <v>148</v>
      </c>
      <c r="N5" s="28" t="s">
        <v>12</v>
      </c>
      <c r="O5" s="176" t="s">
        <v>279</v>
      </c>
      <c r="P5" s="179"/>
      <c r="Q5" s="208" t="s">
        <v>280</v>
      </c>
    </row>
    <row r="6" spans="1:21" ht="15.75" customHeight="1" outlineLevel="1" thickTop="1" x14ac:dyDescent="0.2">
      <c r="A6" s="3">
        <v>1</v>
      </c>
      <c r="B6" s="3">
        <v>53</v>
      </c>
      <c r="C6" s="3">
        <v>0</v>
      </c>
      <c r="D6" s="4">
        <f t="shared" ref="D6:D69" si="0">IF(G6&gt;0,TIME(IF(LEN(A6)&gt;0,A6,HOUR(D5)),IF(LEN(B6)&gt;0,B6,MINUTE(D5)),IF(LEN(C6)&gt;0,C6,SECOND(D5))),IF(G6="",D5,""))</f>
        <v>7.8472222222222221E-2</v>
      </c>
      <c r="E6" s="6">
        <v>1</v>
      </c>
      <c r="F6" s="199">
        <v>1</v>
      </c>
      <c r="G6" s="251">
        <v>37</v>
      </c>
      <c r="H6" s="247" t="str">
        <f>IF(G6&gt;0,VLOOKUP(G6+1000,CONFIG!$W$2:$AF$804,2,FALSE),0)</f>
        <v>48957400023</v>
      </c>
      <c r="I6" s="30" t="str">
        <f>IF(G6&gt;0,CONCATENATE(VLOOKUP(G6+1000,CONFIG!$W$2:$AF$804,3,FALSE),"  ",VLOOKUP(G6+1000,CONFIG!$W$2:$AF$804,4,FALSE)),"")</f>
        <v>TATARD  Jean François</v>
      </c>
      <c r="J6" s="30" t="str">
        <f>IF($G6&gt;0,VLOOKUP(G6+1000,CONFIG!$W$2:$AF$804,5,FALSE),"")</f>
        <v>TEAM BIKE CYCLISTE SAINT PRIX</v>
      </c>
      <c r="K6" s="144" t="str">
        <f>IF($G6&gt;0,VLOOKUP(G6+1000,CONFIG!$W:$AF,6,FALSE),"")</f>
        <v>Access</v>
      </c>
      <c r="L6" s="144" t="str">
        <f>IF($G6&gt;0,VLOOKUP(G6+1000,CONFIG!$W:$AF,7,FALSE),"")</f>
        <v>2</v>
      </c>
      <c r="M6" s="144" t="str">
        <f>IF($G6&gt;0,VLOOKUP(G6+1000,CONFIG!$W:$AF,8,FALSE),"")</f>
        <v>H</v>
      </c>
      <c r="N6" s="250">
        <f>IF(H6&gt;0,D6,"")</f>
        <v>7.8472222222222221E-2</v>
      </c>
      <c r="O6" s="6" t="str">
        <f t="shared" ref="O6:O19" si="1">IF(COUNTIF($G$6:$G$205,G6)&gt;1,"X"," ")</f>
        <v xml:space="preserve"> </v>
      </c>
      <c r="P6" s="179">
        <f>IF(G6&gt;0,VLOOKUP(G6,'Eng A1'!$A$8:$B$207,2,FALSE)," ")</f>
        <v>0</v>
      </c>
      <c r="Q6" s="6" t="str">
        <f t="shared" ref="Q6:Q37" si="2">IF(AND(G6&gt;0,P6&lt;&gt;"X"),"Non Partant"," ")</f>
        <v>Non Partant</v>
      </c>
      <c r="R6" s="6" t="str">
        <f t="shared" ref="R6:R37" si="3">IF(H6&lt;&gt;0,MID(H6,1,7),0)</f>
        <v>4895740</v>
      </c>
      <c r="S6" s="6">
        <f>IF(G6&gt;0,1,"")</f>
        <v>1</v>
      </c>
      <c r="T6" s="6" t="str">
        <f>CONCATENATE(R6,"1",S6)</f>
        <v>489574011</v>
      </c>
      <c r="U6" s="6">
        <f>E6</f>
        <v>1</v>
      </c>
    </row>
    <row r="7" spans="1:21" ht="15.75" customHeight="1" outlineLevel="1" x14ac:dyDescent="0.2">
      <c r="A7" s="3"/>
      <c r="B7" s="3"/>
      <c r="C7" s="3"/>
      <c r="D7" s="4">
        <f t="shared" si="0"/>
        <v>7.8472222222222221E-2</v>
      </c>
      <c r="E7" s="6">
        <v>2</v>
      </c>
      <c r="F7" s="199">
        <v>2</v>
      </c>
      <c r="G7" s="251">
        <v>19</v>
      </c>
      <c r="H7" s="247" t="str">
        <f>IF(G7&gt;0,VLOOKUP(G7+1000,CONFIG!$W$2:$AF$804,2,FALSE),0)</f>
        <v>47601970032</v>
      </c>
      <c r="I7" s="30" t="str">
        <f>IF(G7&gt;0,CONCATENATE(VLOOKUP(G7+1000,CONFIG!$W$2:$AF$804,3,FALSE),"  ",VLOOKUP(G7+1000,CONFIG!$W$2:$AF$804,4,FALSE)),"")</f>
        <v>PISEDDU  Valentin</v>
      </c>
      <c r="J7" s="30" t="str">
        <f>IF($G7&gt;0,VLOOKUP(G7+1000,CONFIG!$W$2:$AF$804,5,FALSE),"")</f>
        <v>AC DE CATENOY</v>
      </c>
      <c r="K7" s="144" t="str">
        <f>IF($G7&gt;0,VLOOKUP(G7+1000,CONFIG!$W:$AF,6,FALSE),"")</f>
        <v>Access</v>
      </c>
      <c r="L7" s="144" t="str">
        <f>IF($G7&gt;0,VLOOKUP(G7+1000,CONFIG!$W:$AF,7,FALSE),"")</f>
        <v>1</v>
      </c>
      <c r="M7" s="144" t="str">
        <f>IF($G7&gt;0,VLOOKUP(G7+1000,CONFIG!$W:$AF,8,FALSE),"")</f>
        <v>H</v>
      </c>
      <c r="N7" s="250" t="str">
        <f>IF(G7&gt;0,IF((D7-$D$6)&lt;0,"Erreur",IF(D7&lt;D6,D7-D$6,IF(D7=D6,"''",D7-D$6))),"")</f>
        <v>''</v>
      </c>
      <c r="O7" s="6" t="str">
        <f t="shared" si="1"/>
        <v xml:space="preserve"> </v>
      </c>
      <c r="P7" s="179">
        <f>IF(G7&gt;0,VLOOKUP(G7,'Eng A1'!$A$8:$B$207,2,FALSE)," ")</f>
        <v>0</v>
      </c>
      <c r="Q7" s="6" t="str">
        <f t="shared" si="2"/>
        <v>Non Partant</v>
      </c>
      <c r="R7" s="6" t="str">
        <f t="shared" si="3"/>
        <v>4760197</v>
      </c>
      <c r="S7" s="6">
        <f>IF(G7&gt;0,COUNTIF($R$6:R7,R7),"")</f>
        <v>1</v>
      </c>
      <c r="T7" s="6" t="str">
        <f t="shared" ref="T7:T70" si="4">CONCATENATE(R7,"1",S7)</f>
        <v>476019711</v>
      </c>
      <c r="U7" s="6">
        <f t="shared" ref="U7:U38" si="5">IF(F7=F8,(2*F7+COUNTIF($F$6:$F$205,F7)-1)/2,IF(F7=F6,U6,F7))</f>
        <v>2</v>
      </c>
    </row>
    <row r="8" spans="1:21" ht="15.75" customHeight="1" outlineLevel="1" x14ac:dyDescent="0.2">
      <c r="A8" s="3"/>
      <c r="B8" s="3"/>
      <c r="C8" s="3"/>
      <c r="D8" s="4">
        <f t="shared" si="0"/>
        <v>7.8472222222222221E-2</v>
      </c>
      <c r="E8" s="6">
        <v>3</v>
      </c>
      <c r="F8" s="199">
        <v>3</v>
      </c>
      <c r="G8" s="251">
        <v>33</v>
      </c>
      <c r="H8" s="247" t="str">
        <f>IF(G8&gt;0,VLOOKUP(G8+1000,CONFIG!$W$2:$AF$804,2,FALSE),0)</f>
        <v>48957080698</v>
      </c>
      <c r="I8" s="30" t="str">
        <f>IF(G8&gt;0,CONCATENATE(VLOOKUP(G8+1000,CONFIG!$W$2:$AF$804,3,FALSE),"  ",VLOOKUP(G8+1000,CONFIG!$W$2:$AF$804,4,FALSE)),"")</f>
        <v>VOVARD  Alex</v>
      </c>
      <c r="J8" s="30" t="str">
        <f>IF($G8&gt;0,VLOOKUP(G8+1000,CONFIG!$W$2:$AF$804,5,FALSE),"")</f>
        <v>ARGENTEUIL VAL DE SEINE 95</v>
      </c>
      <c r="K8" s="144" t="str">
        <f>IF($G8&gt;0,VLOOKUP(G8+1000,CONFIG!$W:$AF,6,FALSE),"")</f>
        <v>Access</v>
      </c>
      <c r="L8" s="144" t="str">
        <f>IF($G8&gt;0,VLOOKUP(G8+1000,CONFIG!$W:$AF,7,FALSE),"")</f>
        <v>1</v>
      </c>
      <c r="M8" s="144" t="str">
        <f>IF($G8&gt;0,VLOOKUP(G8+1000,CONFIG!$W:$AF,8,FALSE),"")</f>
        <v>H</v>
      </c>
      <c r="N8" s="250" t="str">
        <f t="shared" ref="N8:N71" si="6">IF(G8&gt;0,IF((D8-$D$6)&lt;0,"Erreur",IF(D8&lt;D7,D8-D$6,IF(D8=D7,"''",D8-D$6))),"")</f>
        <v>''</v>
      </c>
      <c r="O8" s="6" t="str">
        <f t="shared" si="1"/>
        <v xml:space="preserve"> </v>
      </c>
      <c r="P8" s="179">
        <f>IF(G8&gt;0,VLOOKUP(G8,'Eng A1'!$A$8:$B$207,2,FALSE)," ")</f>
        <v>0</v>
      </c>
      <c r="Q8" s="6" t="str">
        <f t="shared" si="2"/>
        <v>Non Partant</v>
      </c>
      <c r="R8" s="6" t="str">
        <f t="shared" si="3"/>
        <v>4895708</v>
      </c>
      <c r="S8" s="6">
        <f>IF(G8&gt;0,COUNTIF($R$6:R8,R8),"")</f>
        <v>1</v>
      </c>
      <c r="T8" s="6" t="str">
        <f t="shared" si="4"/>
        <v>489570811</v>
      </c>
      <c r="U8" s="6">
        <f t="shared" si="5"/>
        <v>3</v>
      </c>
    </row>
    <row r="9" spans="1:21" ht="15.75" customHeight="1" outlineLevel="1" x14ac:dyDescent="0.2">
      <c r="A9" s="3"/>
      <c r="B9" s="3"/>
      <c r="C9" s="3"/>
      <c r="D9" s="4">
        <f t="shared" si="0"/>
        <v>7.8472222222222221E-2</v>
      </c>
      <c r="E9" s="6">
        <v>4</v>
      </c>
      <c r="F9" s="199">
        <v>4</v>
      </c>
      <c r="G9" s="251">
        <v>45</v>
      </c>
      <c r="H9" s="247" t="str">
        <f>IF(G9&gt;0,VLOOKUP(G9+1000,CONFIG!$W$2:$AF$804,2,FALSE),0)</f>
        <v>48935070540</v>
      </c>
      <c r="I9" s="30" t="str">
        <f>IF(G9&gt;0,CONCATENATE(VLOOKUP(G9+1000,CONFIG!$W$2:$AF$804,3,FALSE),"  ",VLOOKUP(G9+1000,CONFIG!$W$2:$AF$804,4,FALSE)),"")</f>
        <v>PLUSQUELLEC  Matthieu</v>
      </c>
      <c r="J9" s="30" t="str">
        <f>IF($G9&gt;0,VLOOKUP(G9+1000,CONFIG!$W$2:$AF$804,5,FALSE),"")</f>
        <v>B.C. NOISY LE GRAND</v>
      </c>
      <c r="K9" s="144" t="str">
        <f>IF($G9&gt;0,VLOOKUP(G9+1000,CONFIG!$W:$AF,6,FALSE),"")</f>
        <v>Access</v>
      </c>
      <c r="L9" s="144" t="str">
        <f>IF($G9&gt;0,VLOOKUP(G9+1000,CONFIG!$W:$AF,7,FALSE),"")</f>
        <v>1</v>
      </c>
      <c r="M9" s="144" t="str">
        <f>IF($G9&gt;0,VLOOKUP(G9+1000,CONFIG!$W:$AF,8,FALSE),"")</f>
        <v>H</v>
      </c>
      <c r="N9" s="250" t="str">
        <f t="shared" si="6"/>
        <v>''</v>
      </c>
      <c r="O9" s="6" t="str">
        <f t="shared" si="1"/>
        <v xml:space="preserve"> </v>
      </c>
      <c r="P9" s="179">
        <f>IF(G9&gt;0,VLOOKUP(G9,'Eng A1'!$A$8:$B$207,2,FALSE)," ")</f>
        <v>0</v>
      </c>
      <c r="Q9" s="6" t="str">
        <f t="shared" si="2"/>
        <v>Non Partant</v>
      </c>
      <c r="R9" s="6" t="str">
        <f t="shared" si="3"/>
        <v>4893507</v>
      </c>
      <c r="S9" s="6">
        <f>IF(G9&gt;0,COUNTIF($R$6:R9,R9),"")</f>
        <v>1</v>
      </c>
      <c r="T9" s="6" t="str">
        <f t="shared" si="4"/>
        <v>489350711</v>
      </c>
      <c r="U9" s="6">
        <f t="shared" si="5"/>
        <v>4</v>
      </c>
    </row>
    <row r="10" spans="1:21" ht="15.75" customHeight="1" outlineLevel="1" x14ac:dyDescent="0.2">
      <c r="A10" s="3"/>
      <c r="B10" s="3"/>
      <c r="C10" s="3"/>
      <c r="D10" s="4">
        <f t="shared" si="0"/>
        <v>7.8472222222222221E-2</v>
      </c>
      <c r="E10" s="6">
        <v>5</v>
      </c>
      <c r="F10" s="199">
        <v>5</v>
      </c>
      <c r="G10" s="289">
        <v>16</v>
      </c>
      <c r="H10" s="247" t="str">
        <f>IF(G10&gt;0,VLOOKUP(G10+1000,CONFIG!$W$2:$AF$804,2,FALSE),0)</f>
        <v>48924100121</v>
      </c>
      <c r="I10" s="30" t="str">
        <f>IF(G10&gt;0,CONCATENATE(VLOOKUP(G10+1000,CONFIG!$W$2:$AF$804,3,FALSE),"  ",VLOOKUP(G10+1000,CONFIG!$W$2:$AF$804,4,FALSE)),"")</f>
        <v>FLORELLA  Dimitry</v>
      </c>
      <c r="J10" s="30" t="str">
        <f>IF($G10&gt;0,VLOOKUP(G10+1000,CONFIG!$W$2:$AF$804,5,FALSE),"")</f>
        <v>VC CHATENAY MALABRY</v>
      </c>
      <c r="K10" s="144" t="str">
        <f>IF($G10&gt;0,VLOOKUP(G10+1000,CONFIG!$W:$AF,6,FALSE),"")</f>
        <v>Access</v>
      </c>
      <c r="L10" s="144" t="str">
        <f>IF($G10&gt;0,VLOOKUP(G10+1000,CONFIG!$W:$AF,7,FALSE),"")</f>
        <v>1</v>
      </c>
      <c r="M10" s="144" t="str">
        <f>IF($G10&gt;0,VLOOKUP(G10+1000,CONFIG!$W:$AF,8,FALSE),"")</f>
        <v>H</v>
      </c>
      <c r="N10" s="250" t="str">
        <f t="shared" si="6"/>
        <v>''</v>
      </c>
      <c r="O10" s="6" t="str">
        <f t="shared" si="1"/>
        <v xml:space="preserve"> </v>
      </c>
      <c r="P10" s="179">
        <f>IF(G10&gt;0,VLOOKUP(G10,'Eng A1'!$A$8:$B$207,2,FALSE)," ")</f>
        <v>0</v>
      </c>
      <c r="Q10" s="6" t="str">
        <f t="shared" si="2"/>
        <v>Non Partant</v>
      </c>
      <c r="R10" s="6" t="str">
        <f t="shared" si="3"/>
        <v>4892410</v>
      </c>
      <c r="S10" s="6">
        <f>IF(G10&gt;0,COUNTIF($R$6:R10,R10),"")</f>
        <v>1</v>
      </c>
      <c r="T10" s="6" t="str">
        <f t="shared" si="4"/>
        <v>489241011</v>
      </c>
      <c r="U10" s="6">
        <f t="shared" si="5"/>
        <v>5</v>
      </c>
    </row>
    <row r="11" spans="1:21" ht="15.75" customHeight="1" outlineLevel="1" x14ac:dyDescent="0.2">
      <c r="A11" s="3"/>
      <c r="B11" s="3"/>
      <c r="C11" s="3"/>
      <c r="D11" s="4">
        <f t="shared" si="0"/>
        <v>7.8472222222222221E-2</v>
      </c>
      <c r="E11" s="6">
        <v>6</v>
      </c>
      <c r="F11" s="199">
        <v>6</v>
      </c>
      <c r="G11" s="251">
        <v>11</v>
      </c>
      <c r="H11" s="247" t="str">
        <f>IF(G11&gt;0,VLOOKUP(G11+1000,CONFIG!$W$2:$AF$804,2,FALSE),0)</f>
        <v>48782120253</v>
      </c>
      <c r="I11" s="30" t="str">
        <f>IF(G11&gt;0,CONCATENATE(VLOOKUP(G11+1000,CONFIG!$W$2:$AF$804,3,FALSE),"  ",VLOOKUP(G11+1000,CONFIG!$W$2:$AF$804,4,FALSE)),"")</f>
        <v>LIBERTO  ROBERT</v>
      </c>
      <c r="J11" s="30" t="str">
        <f>IF($G11&gt;0,VLOOKUP(G11+1000,CONFIG!$W$2:$AF$804,5,FALSE),"")</f>
        <v>TEAM CHATOU CYCLISME</v>
      </c>
      <c r="K11" s="144" t="str">
        <f>IF($G11&gt;0,VLOOKUP(G11+1000,CONFIG!$W:$AF,6,FALSE),"")</f>
        <v>Access</v>
      </c>
      <c r="L11" s="144" t="str">
        <f>IF($G11&gt;0,VLOOKUP(G11+1000,CONFIG!$W:$AF,7,FALSE),"")</f>
        <v>2</v>
      </c>
      <c r="M11" s="144" t="str">
        <f>IF($G11&gt;0,VLOOKUP(G11+1000,CONFIG!$W:$AF,8,FALSE),"")</f>
        <v>H</v>
      </c>
      <c r="N11" s="250" t="str">
        <f t="shared" si="6"/>
        <v>''</v>
      </c>
      <c r="O11" s="6" t="str">
        <f t="shared" si="1"/>
        <v xml:space="preserve"> </v>
      </c>
      <c r="P11" s="179">
        <f>IF(G11&gt;0,VLOOKUP(G11,'Eng A1'!$A$8:$B$207,2,FALSE)," ")</f>
        <v>0</v>
      </c>
      <c r="Q11" s="6" t="str">
        <f t="shared" si="2"/>
        <v>Non Partant</v>
      </c>
      <c r="R11" s="6" t="str">
        <f t="shared" si="3"/>
        <v>4878212</v>
      </c>
      <c r="S11" s="6">
        <f>IF(G11&gt;0,COUNTIF($R$6:R11,R11),"")</f>
        <v>1</v>
      </c>
      <c r="T11" s="6" t="str">
        <f t="shared" si="4"/>
        <v>487821211</v>
      </c>
      <c r="U11" s="6">
        <f t="shared" si="5"/>
        <v>6</v>
      </c>
    </row>
    <row r="12" spans="1:21" ht="15.75" customHeight="1" outlineLevel="1" x14ac:dyDescent="0.2">
      <c r="A12" s="3"/>
      <c r="B12" s="3"/>
      <c r="C12" s="3"/>
      <c r="D12" s="4">
        <f t="shared" si="0"/>
        <v>7.8472222222222221E-2</v>
      </c>
      <c r="E12" s="6">
        <v>7</v>
      </c>
      <c r="F12" s="199">
        <v>7</v>
      </c>
      <c r="G12" s="251">
        <v>46</v>
      </c>
      <c r="H12" s="247">
        <f>IF(G12&gt;0,VLOOKUP(G12+1000,CONFIG!$W$2:$AF$804,2,FALSE),0)</f>
        <v>0</v>
      </c>
      <c r="I12" s="30" t="str">
        <f>IF(G12&gt;0,CONCATENATE(VLOOKUP(G12+1000,CONFIG!$W$2:$AF$804,3,FALSE),"  ",VLOOKUP(G12+1000,CONFIG!$W$2:$AF$804,4,FALSE)),"")</f>
        <v xml:space="preserve">  </v>
      </c>
      <c r="J12" s="30" t="str">
        <f>IF($G12&gt;0,VLOOKUP(G12+1000,CONFIG!$W$2:$AF$804,5,FALSE),"")</f>
        <v/>
      </c>
      <c r="K12" s="144" t="str">
        <f>IF($G12&gt;0,VLOOKUP(G12+1000,CONFIG!$W:$AF,6,FALSE),"")</f>
        <v/>
      </c>
      <c r="L12" s="144" t="str">
        <f>IF($G12&gt;0,VLOOKUP(G12+1000,CONFIG!$W:$AF,7,FALSE),"")</f>
        <v/>
      </c>
      <c r="M12" s="144" t="str">
        <f>IF($G12&gt;0,VLOOKUP(G12+1000,CONFIG!$W:$AF,8,FALSE),"")</f>
        <v/>
      </c>
      <c r="N12" s="250" t="str">
        <f t="shared" si="6"/>
        <v>''</v>
      </c>
      <c r="O12" s="6" t="str">
        <f t="shared" si="1"/>
        <v xml:space="preserve"> </v>
      </c>
      <c r="P12" s="179">
        <f>IF(G12&gt;0,VLOOKUP(G12,'Eng A1'!$A$8:$B$207,2,FALSE)," ")</f>
        <v>0</v>
      </c>
      <c r="Q12" s="6" t="str">
        <f t="shared" si="2"/>
        <v>Non Partant</v>
      </c>
      <c r="R12" s="6">
        <f t="shared" si="3"/>
        <v>0</v>
      </c>
      <c r="S12" s="6">
        <f>IF(G12&gt;0,COUNTIF($R$6:R12,R12),"")</f>
        <v>1</v>
      </c>
      <c r="T12" s="6" t="str">
        <f t="shared" si="4"/>
        <v>011</v>
      </c>
      <c r="U12" s="6">
        <f t="shared" si="5"/>
        <v>7</v>
      </c>
    </row>
    <row r="13" spans="1:21" ht="15.75" customHeight="1" outlineLevel="1" x14ac:dyDescent="0.2">
      <c r="A13" s="3"/>
      <c r="B13" s="3"/>
      <c r="C13" s="3"/>
      <c r="D13" s="4">
        <f t="shared" si="0"/>
        <v>7.8472222222222221E-2</v>
      </c>
      <c r="E13" s="6">
        <v>8</v>
      </c>
      <c r="F13" s="199">
        <v>8</v>
      </c>
      <c r="G13" s="251">
        <v>28</v>
      </c>
      <c r="H13" s="247" t="str">
        <f>IF(G13&gt;0,VLOOKUP(G13+1000,CONFIG!$W$2:$AF$804,2,FALSE),0)</f>
        <v>48771010552</v>
      </c>
      <c r="I13" s="30" t="str">
        <f>IF(G13&gt;0,CONCATENATE(VLOOKUP(G13+1000,CONFIG!$W$2:$AF$804,3,FALSE),"  ",VLOOKUP(G13+1000,CONFIG!$W$2:$AF$804,4,FALSE)),"")</f>
        <v>LAVIT  Alexis</v>
      </c>
      <c r="J13" s="30" t="str">
        <f>IF($G13&gt;0,VLOOKUP(G13+1000,CONFIG!$W$2:$AF$804,5,FALSE),"")</f>
        <v>TEAM ALL CYCLES MEAUX</v>
      </c>
      <c r="K13" s="144" t="str">
        <f>IF($G13&gt;0,VLOOKUP(G13+1000,CONFIG!$W:$AF,6,FALSE),"")</f>
        <v>Access</v>
      </c>
      <c r="L13" s="144" t="str">
        <f>IF($G13&gt;0,VLOOKUP(G13+1000,CONFIG!$W:$AF,7,FALSE),"")</f>
        <v>1</v>
      </c>
      <c r="M13" s="144" t="str">
        <f>IF($G13&gt;0,VLOOKUP(G13+1000,CONFIG!$W:$AF,8,FALSE),"")</f>
        <v>H</v>
      </c>
      <c r="N13" s="250" t="str">
        <f t="shared" si="6"/>
        <v>''</v>
      </c>
      <c r="O13" s="6" t="str">
        <f t="shared" si="1"/>
        <v xml:space="preserve"> </v>
      </c>
      <c r="P13" s="179">
        <f>IF(G13&gt;0,VLOOKUP(G13,'Eng A1'!$A$8:$B$207,2,FALSE)," ")</f>
        <v>0</v>
      </c>
      <c r="Q13" s="6" t="str">
        <f t="shared" si="2"/>
        <v>Non Partant</v>
      </c>
      <c r="R13" s="6" t="str">
        <f t="shared" si="3"/>
        <v>4877101</v>
      </c>
      <c r="S13" s="6">
        <f>IF(G13&gt;0,COUNTIF($R$6:R13,R13),"")</f>
        <v>1</v>
      </c>
      <c r="T13" s="6" t="str">
        <f t="shared" si="4"/>
        <v>487710111</v>
      </c>
      <c r="U13" s="6">
        <f t="shared" si="5"/>
        <v>8</v>
      </c>
    </row>
    <row r="14" spans="1:21" ht="15.75" customHeight="1" outlineLevel="1" x14ac:dyDescent="0.2">
      <c r="A14" s="3"/>
      <c r="B14" s="3"/>
      <c r="C14" s="3"/>
      <c r="D14" s="4">
        <f t="shared" si="0"/>
        <v>7.8472222222222221E-2</v>
      </c>
      <c r="E14" s="6">
        <v>9</v>
      </c>
      <c r="F14" s="199">
        <v>9</v>
      </c>
      <c r="G14" s="251">
        <v>15</v>
      </c>
      <c r="H14" s="247" t="str">
        <f>IF(G14&gt;0,VLOOKUP(G14+1000,CONFIG!$W$2:$AF$804,2,FALSE),0)</f>
        <v>48924080313</v>
      </c>
      <c r="I14" s="30" t="str">
        <f>IF(G14&gt;0,CONCATENATE(VLOOKUP(G14+1000,CONFIG!$W$2:$AF$804,3,FALSE),"  ",VLOOKUP(G14+1000,CONFIG!$W$2:$AF$804,4,FALSE)),"")</f>
        <v>COIGNARD  Colin</v>
      </c>
      <c r="J14" s="30" t="str">
        <f>IF($G14&gt;0,VLOOKUP(G14+1000,CONFIG!$W$2:$AF$804,5,FALSE),"")</f>
        <v>A. C. B. B.</v>
      </c>
      <c r="K14" s="144" t="str">
        <f>IF($G14&gt;0,VLOOKUP(G14+1000,CONFIG!$W:$AF,6,FALSE),"")</f>
        <v>Access</v>
      </c>
      <c r="L14" s="144" t="str">
        <f>IF($G14&gt;0,VLOOKUP(G14+1000,CONFIG!$W:$AF,7,FALSE),"")</f>
        <v>1</v>
      </c>
      <c r="M14" s="144" t="str">
        <f>IF($G14&gt;0,VLOOKUP(G14+1000,CONFIG!$W:$AF,8,FALSE),"")</f>
        <v>H</v>
      </c>
      <c r="N14" s="250" t="str">
        <f t="shared" si="6"/>
        <v>''</v>
      </c>
      <c r="O14" s="6" t="str">
        <f t="shared" si="1"/>
        <v xml:space="preserve"> </v>
      </c>
      <c r="P14" s="179">
        <f>IF(G14&gt;0,VLOOKUP(G14,'Eng A1'!$A$8:$B$207,2,FALSE)," ")</f>
        <v>0</v>
      </c>
      <c r="Q14" s="6" t="str">
        <f t="shared" si="2"/>
        <v>Non Partant</v>
      </c>
      <c r="R14" s="6" t="str">
        <f t="shared" si="3"/>
        <v>4892408</v>
      </c>
      <c r="S14" s="6">
        <f>IF(G14&gt;0,COUNTIF($R$6:R14,R14),"")</f>
        <v>1</v>
      </c>
      <c r="T14" s="6" t="str">
        <f t="shared" si="4"/>
        <v>489240811</v>
      </c>
      <c r="U14" s="6">
        <f t="shared" si="5"/>
        <v>9</v>
      </c>
    </row>
    <row r="15" spans="1:21" ht="15.75" customHeight="1" outlineLevel="1" x14ac:dyDescent="0.2">
      <c r="A15" s="3"/>
      <c r="B15" s="3"/>
      <c r="C15" s="3"/>
      <c r="D15" s="4">
        <f t="shared" si="0"/>
        <v>7.8472222222222221E-2</v>
      </c>
      <c r="E15" s="6">
        <v>10</v>
      </c>
      <c r="F15" s="199">
        <v>10</v>
      </c>
      <c r="G15" s="251">
        <v>47</v>
      </c>
      <c r="H15" s="247">
        <f>IF(G15&gt;0,VLOOKUP(G15+1000,CONFIG!$W$2:$AF$804,2,FALSE),0)</f>
        <v>0</v>
      </c>
      <c r="I15" s="30" t="str">
        <f>IF(G15&gt;0,CONCATENATE(VLOOKUP(G15+1000,CONFIG!$W$2:$AF$804,3,FALSE),"  ",VLOOKUP(G15+1000,CONFIG!$W$2:$AF$804,4,FALSE)),"")</f>
        <v xml:space="preserve">  </v>
      </c>
      <c r="J15" s="30" t="str">
        <f>IF($G15&gt;0,VLOOKUP(G15+1000,CONFIG!$W$2:$AF$804,5,FALSE),"")</f>
        <v/>
      </c>
      <c r="K15" s="144" t="str">
        <f>IF($G15&gt;0,VLOOKUP(G15+1000,CONFIG!$W:$AF,6,FALSE),"")</f>
        <v/>
      </c>
      <c r="L15" s="144" t="str">
        <f>IF($G15&gt;0,VLOOKUP(G15+1000,CONFIG!$W:$AF,7,FALSE),"")</f>
        <v/>
      </c>
      <c r="M15" s="144" t="str">
        <f>IF($G15&gt;0,VLOOKUP(G15+1000,CONFIG!$W:$AF,8,FALSE),"")</f>
        <v/>
      </c>
      <c r="N15" s="250" t="str">
        <f t="shared" si="6"/>
        <v>''</v>
      </c>
      <c r="O15" s="6" t="str">
        <f t="shared" si="1"/>
        <v xml:space="preserve"> </v>
      </c>
      <c r="P15" s="179">
        <f>IF(G15&gt;0,VLOOKUP(G15,'Eng A1'!$A$8:$B$207,2,FALSE)," ")</f>
        <v>0</v>
      </c>
      <c r="Q15" s="6" t="str">
        <f t="shared" si="2"/>
        <v>Non Partant</v>
      </c>
      <c r="R15" s="6">
        <f t="shared" si="3"/>
        <v>0</v>
      </c>
      <c r="S15" s="6">
        <f>IF(G15&gt;0,COUNTIF($R$6:R15,R15),"")</f>
        <v>2</v>
      </c>
      <c r="T15" s="6" t="str">
        <f t="shared" si="4"/>
        <v>012</v>
      </c>
      <c r="U15" s="6">
        <f t="shared" si="5"/>
        <v>10</v>
      </c>
    </row>
    <row r="16" spans="1:21" ht="15.75" customHeight="1" outlineLevel="1" x14ac:dyDescent="0.2">
      <c r="A16" s="3"/>
      <c r="B16" s="3"/>
      <c r="C16" s="3"/>
      <c r="D16" s="4">
        <f t="shared" si="0"/>
        <v>7.8472222222222221E-2</v>
      </c>
      <c r="E16" s="6">
        <v>11</v>
      </c>
      <c r="F16" s="199">
        <v>11</v>
      </c>
      <c r="G16" s="251">
        <v>34</v>
      </c>
      <c r="H16" s="247" t="str">
        <f>IF(G16&gt;0,VLOOKUP(G16+1000,CONFIG!$W$2:$AF$804,2,FALSE),0)</f>
        <v>48771310018</v>
      </c>
      <c r="I16" s="30" t="str">
        <f>IF(G16&gt;0,CONCATENATE(VLOOKUP(G16+1000,CONFIG!$W$2:$AF$804,3,FALSE),"  ",VLOOKUP(G16+1000,CONFIG!$W$2:$AF$804,4,FALSE)),"")</f>
        <v>DECLERCQ  Clément</v>
      </c>
      <c r="J16" s="30" t="str">
        <f>IF($G16&gt;0,VLOOKUP(G16+1000,CONFIG!$W$2:$AF$804,5,FALSE),"")</f>
        <v>USM VILLEPARISIS</v>
      </c>
      <c r="K16" s="144" t="str">
        <f>IF($G16&gt;0,VLOOKUP(G16+1000,CONFIG!$W:$AF,6,FALSE),"")</f>
        <v>Access</v>
      </c>
      <c r="L16" s="144" t="str">
        <f>IF($G16&gt;0,VLOOKUP(G16+1000,CONFIG!$W:$AF,7,FALSE),"")</f>
        <v>2</v>
      </c>
      <c r="M16" s="144" t="str">
        <f>IF($G16&gt;0,VLOOKUP(G16+1000,CONFIG!$W:$AF,8,FALSE),"")</f>
        <v>H</v>
      </c>
      <c r="N16" s="250" t="str">
        <f t="shared" si="6"/>
        <v>''</v>
      </c>
      <c r="O16" s="6" t="str">
        <f t="shared" si="1"/>
        <v xml:space="preserve"> </v>
      </c>
      <c r="P16" s="179">
        <f>IF(G16&gt;0,VLOOKUP(G16,'Eng A1'!$A$8:$B$207,2,FALSE)," ")</f>
        <v>0</v>
      </c>
      <c r="Q16" s="6" t="str">
        <f t="shared" si="2"/>
        <v>Non Partant</v>
      </c>
      <c r="R16" s="6" t="str">
        <f t="shared" si="3"/>
        <v>4877131</v>
      </c>
      <c r="S16" s="6">
        <f>IF(G16&gt;0,COUNTIF($R$6:R16,R16),"")</f>
        <v>1</v>
      </c>
      <c r="T16" s="6" t="str">
        <f t="shared" si="4"/>
        <v>487713111</v>
      </c>
      <c r="U16" s="6">
        <f t="shared" si="5"/>
        <v>11</v>
      </c>
    </row>
    <row r="17" spans="1:21" ht="15.75" customHeight="1" outlineLevel="1" x14ac:dyDescent="0.2">
      <c r="A17" s="3"/>
      <c r="B17" s="3"/>
      <c r="C17" s="3"/>
      <c r="D17" s="4">
        <f t="shared" si="0"/>
        <v>7.8472222222222221E-2</v>
      </c>
      <c r="E17" s="6">
        <v>12</v>
      </c>
      <c r="F17" s="199">
        <v>12</v>
      </c>
      <c r="G17" s="251">
        <v>17</v>
      </c>
      <c r="H17" s="247" t="str">
        <f>IF(G17&gt;0,VLOOKUP(G17+1000,CONFIG!$W$2:$AF$804,2,FALSE),0)</f>
        <v>48750330253</v>
      </c>
      <c r="I17" s="30" t="str">
        <f>IF(G17&gt;0,CONCATENATE(VLOOKUP(G17+1000,CONFIG!$W$2:$AF$804,3,FALSE),"  ",VLOOKUP(G17+1000,CONFIG!$W$2:$AF$804,4,FALSE)),"")</f>
        <v>FERGUENIS  Ilian</v>
      </c>
      <c r="J17" s="30" t="str">
        <f>IF($G17&gt;0,VLOOKUP(G17+1000,CONFIG!$W$2:$AF$804,5,FALSE),"")</f>
        <v>WATT CYCLING CLUB</v>
      </c>
      <c r="K17" s="144" t="str">
        <f>IF($G17&gt;0,VLOOKUP(G17+1000,CONFIG!$W:$AF,6,FALSE),"")</f>
        <v>Access</v>
      </c>
      <c r="L17" s="144" t="str">
        <f>IF($G17&gt;0,VLOOKUP(G17+1000,CONFIG!$W:$AF,7,FALSE),"")</f>
        <v>1</v>
      </c>
      <c r="M17" s="144" t="str">
        <f>IF($G17&gt;0,VLOOKUP(G17+1000,CONFIG!$W:$AF,8,FALSE),"")</f>
        <v>H</v>
      </c>
      <c r="N17" s="250" t="str">
        <f t="shared" si="6"/>
        <v>''</v>
      </c>
      <c r="O17" s="6" t="str">
        <f t="shared" si="1"/>
        <v xml:space="preserve"> </v>
      </c>
      <c r="P17" s="179">
        <f>IF(G17&gt;0,VLOOKUP(G17,'Eng A1'!$A$8:$B$207,2,FALSE)," ")</f>
        <v>0</v>
      </c>
      <c r="Q17" s="6" t="str">
        <f t="shared" si="2"/>
        <v>Non Partant</v>
      </c>
      <c r="R17" s="6" t="str">
        <f t="shared" si="3"/>
        <v>4875033</v>
      </c>
      <c r="S17" s="6">
        <f>IF(G17&gt;0,COUNTIF($R$6:R17,R17),"")</f>
        <v>1</v>
      </c>
      <c r="T17" s="6" t="str">
        <f t="shared" si="4"/>
        <v>487503311</v>
      </c>
      <c r="U17" s="6">
        <f t="shared" si="5"/>
        <v>12</v>
      </c>
    </row>
    <row r="18" spans="1:21" ht="15.75" customHeight="1" outlineLevel="1" x14ac:dyDescent="0.2">
      <c r="A18" s="3"/>
      <c r="B18" s="3"/>
      <c r="C18" s="3"/>
      <c r="D18" s="4">
        <f t="shared" si="0"/>
        <v>7.8472222222222221E-2</v>
      </c>
      <c r="E18" s="6">
        <v>13</v>
      </c>
      <c r="F18" s="199">
        <v>13</v>
      </c>
      <c r="G18" s="251">
        <v>41</v>
      </c>
      <c r="H18" s="247" t="str">
        <f>IF(G18&gt;0,VLOOKUP(G18+1000,CONFIG!$W$2:$AF$804,2,FALSE),0)</f>
        <v>48946270423</v>
      </c>
      <c r="I18" s="30" t="str">
        <f>IF(G18&gt;0,CONCATENATE(VLOOKUP(G18+1000,CONFIG!$W$2:$AF$804,3,FALSE),"  ",VLOOKUP(G18+1000,CONFIG!$W$2:$AF$804,4,FALSE)),"")</f>
        <v>GROSSE  Arthur</v>
      </c>
      <c r="J18" s="30" t="str">
        <f>IF($G18&gt;0,VLOOKUP(G18+1000,CONFIG!$W$2:$AF$804,5,FALSE),"")</f>
        <v>AV THIAIS</v>
      </c>
      <c r="K18" s="144" t="str">
        <f>IF($G18&gt;0,VLOOKUP(G18+1000,CONFIG!$W:$AF,6,FALSE),"")</f>
        <v>Access</v>
      </c>
      <c r="L18" s="144" t="str">
        <f>IF($G18&gt;0,VLOOKUP(G18+1000,CONFIG!$W:$AF,7,FALSE),"")</f>
        <v>1</v>
      </c>
      <c r="M18" s="144" t="str">
        <f>IF($G18&gt;0,VLOOKUP(G18+1000,CONFIG!$W:$AF,8,FALSE),"")</f>
        <v>H</v>
      </c>
      <c r="N18" s="250" t="str">
        <f t="shared" si="6"/>
        <v>''</v>
      </c>
      <c r="O18" s="6" t="str">
        <f t="shared" si="1"/>
        <v xml:space="preserve"> </v>
      </c>
      <c r="P18" s="179">
        <f>IF(G18&gt;0,VLOOKUP(G18,'Eng A1'!$A$8:$B$207,2,FALSE)," ")</f>
        <v>0</v>
      </c>
      <c r="Q18" s="6" t="str">
        <f t="shared" si="2"/>
        <v>Non Partant</v>
      </c>
      <c r="R18" s="6" t="str">
        <f t="shared" si="3"/>
        <v>4894627</v>
      </c>
      <c r="S18" s="6">
        <f>IF(G18&gt;0,COUNTIF($R$6:R18,R18),"")</f>
        <v>1</v>
      </c>
      <c r="T18" s="6" t="str">
        <f t="shared" si="4"/>
        <v>489462711</v>
      </c>
      <c r="U18" s="6">
        <f t="shared" si="5"/>
        <v>13</v>
      </c>
    </row>
    <row r="19" spans="1:21" ht="15.75" customHeight="1" outlineLevel="1" x14ac:dyDescent="0.2">
      <c r="A19" s="3"/>
      <c r="B19" s="3"/>
      <c r="C19" s="3"/>
      <c r="D19" s="4">
        <f t="shared" si="0"/>
        <v>7.8472222222222221E-2</v>
      </c>
      <c r="E19" s="6">
        <v>14</v>
      </c>
      <c r="F19" s="199">
        <v>14</v>
      </c>
      <c r="G19" s="251">
        <v>1</v>
      </c>
      <c r="H19" s="247" t="str">
        <f>IF(G19&gt;0,VLOOKUP(G19+1000,CONFIG!$W$2:$AF$804,2,FALSE),0)</f>
        <v>48782350952</v>
      </c>
      <c r="I19" s="30" t="str">
        <f>IF(G19&gt;0,CONCATENATE(VLOOKUP(G19+1000,CONFIG!$W$2:$AF$804,3,FALSE),"  ",VLOOKUP(G19+1000,CONFIG!$W$2:$AF$804,4,FALSE)),"")</f>
        <v>DAUPHIN  Guy</v>
      </c>
      <c r="J19" s="30" t="str">
        <f>IF($G19&gt;0,VLOOKUP(G19+1000,CONFIG!$W$2:$AF$804,5,FALSE),"")</f>
        <v>VC MONTIGNY BRETONNEUX</v>
      </c>
      <c r="K19" s="144" t="str">
        <f>IF($G19&gt;0,VLOOKUP(G19+1000,CONFIG!$W:$AF,6,FALSE),"")</f>
        <v>Access</v>
      </c>
      <c r="L19" s="144" t="str">
        <f>IF($G19&gt;0,VLOOKUP(G19+1000,CONFIG!$W:$AF,7,FALSE),"")</f>
        <v>2</v>
      </c>
      <c r="M19" s="144" t="str">
        <f>IF($G19&gt;0,VLOOKUP(G19+1000,CONFIG!$W:$AF,8,FALSE),"")</f>
        <v>H</v>
      </c>
      <c r="N19" s="250" t="str">
        <f t="shared" si="6"/>
        <v>''</v>
      </c>
      <c r="O19" s="6" t="str">
        <f t="shared" si="1"/>
        <v xml:space="preserve"> </v>
      </c>
      <c r="P19" s="179">
        <f>IF(G19&gt;0,VLOOKUP(G19,'Eng A1'!$A$8:$B$207,2,FALSE)," ")</f>
        <v>0</v>
      </c>
      <c r="Q19" s="6" t="str">
        <f t="shared" si="2"/>
        <v>Non Partant</v>
      </c>
      <c r="R19" s="6" t="str">
        <f t="shared" si="3"/>
        <v>4878235</v>
      </c>
      <c r="S19" s="6">
        <f>IF(G19&gt;0,COUNTIF($R$6:R19,R19),"")</f>
        <v>1</v>
      </c>
      <c r="T19" s="6" t="str">
        <f t="shared" si="4"/>
        <v>487823511</v>
      </c>
      <c r="U19" s="6">
        <f t="shared" si="5"/>
        <v>14</v>
      </c>
    </row>
    <row r="20" spans="1:21" ht="15.75" customHeight="1" outlineLevel="1" x14ac:dyDescent="0.2">
      <c r="A20" s="3"/>
      <c r="B20" s="3"/>
      <c r="C20" s="3"/>
      <c r="D20" s="4">
        <f t="shared" si="0"/>
        <v>7.8472222222222221E-2</v>
      </c>
      <c r="E20" s="6">
        <v>15</v>
      </c>
      <c r="F20" s="199">
        <v>15</v>
      </c>
      <c r="G20" s="251">
        <v>12</v>
      </c>
      <c r="H20" s="247" t="str">
        <f>IF(G20&gt;0,VLOOKUP(G20+1000,CONFIG!$W$2:$AF$804,2,FALSE),0)</f>
        <v>48782120271</v>
      </c>
      <c r="I20" s="30" t="str">
        <f>IF(G20&gt;0,CONCATENATE(VLOOKUP(G20+1000,CONFIG!$W$2:$AF$804,3,FALSE),"  ",VLOOKUP(G20+1000,CONFIG!$W$2:$AF$804,4,FALSE)),"")</f>
        <v>PIÑEYRO  Federico</v>
      </c>
      <c r="J20" s="30" t="str">
        <f>IF($G20&gt;0,VLOOKUP(G20+1000,CONFIG!$W$2:$AF$804,5,FALSE),"")</f>
        <v>TEAM CHATOU CYCLISME</v>
      </c>
      <c r="K20" s="144" t="str">
        <f>IF($G20&gt;0,VLOOKUP(G20+1000,CONFIG!$W:$AF,6,FALSE),"")</f>
        <v>Access</v>
      </c>
      <c r="L20" s="144" t="str">
        <f>IF($G20&gt;0,VLOOKUP(G20+1000,CONFIG!$W:$AF,7,FALSE),"")</f>
        <v>2</v>
      </c>
      <c r="M20" s="144" t="str">
        <f>IF($G20&gt;0,VLOOKUP(G20+1000,CONFIG!$W:$AF,8,FALSE),"")</f>
        <v>H</v>
      </c>
      <c r="N20" s="250" t="str">
        <f t="shared" si="6"/>
        <v>''</v>
      </c>
      <c r="O20" s="6" t="str">
        <f t="shared" ref="O20:O37" si="7">IF(COUNTIF($G$6:$G$205,G20)&gt;1,"X"," ")</f>
        <v xml:space="preserve"> </v>
      </c>
      <c r="P20" s="179">
        <f>IF(G20&gt;0,VLOOKUP(G20,'Eng A1'!$A$8:$B$207,2,FALSE)," ")</f>
        <v>0</v>
      </c>
      <c r="Q20" s="6" t="str">
        <f t="shared" si="2"/>
        <v>Non Partant</v>
      </c>
      <c r="R20" s="6" t="str">
        <f t="shared" si="3"/>
        <v>4878212</v>
      </c>
      <c r="S20" s="6">
        <f>IF(G20&gt;0,COUNTIF($R$6:R20,R20),"")</f>
        <v>2</v>
      </c>
      <c r="T20" s="6" t="str">
        <f t="shared" si="4"/>
        <v>487821212</v>
      </c>
      <c r="U20" s="6">
        <f t="shared" si="5"/>
        <v>15</v>
      </c>
    </row>
    <row r="21" spans="1:21" ht="15.75" customHeight="1" outlineLevel="1" x14ac:dyDescent="0.2">
      <c r="A21" s="3"/>
      <c r="B21" s="3"/>
      <c r="C21" s="3"/>
      <c r="D21" s="4">
        <f t="shared" si="0"/>
        <v>7.8472222222222221E-2</v>
      </c>
      <c r="E21" s="6">
        <v>16</v>
      </c>
      <c r="F21" s="199">
        <v>16</v>
      </c>
      <c r="G21" s="251">
        <v>10</v>
      </c>
      <c r="H21" s="247" t="str">
        <f>IF(G21&gt;0,VLOOKUP(G21+1000,CONFIG!$W$2:$AF$804,2,FALSE),0)</f>
        <v>48935330040</v>
      </c>
      <c r="I21" s="30" t="str">
        <f>IF(G21&gt;0,CONCATENATE(VLOOKUP(G21+1000,CONFIG!$W$2:$AF$804,3,FALSE),"  ",VLOOKUP(G21+1000,CONFIG!$W$2:$AF$804,4,FALSE)),"")</f>
        <v>MAESTRINI  Jérôme</v>
      </c>
      <c r="J21" s="30" t="str">
        <f>IF($G21&gt;0,VLOOKUP(G21+1000,CONFIG!$W$2:$AF$804,5,FALSE),"")</f>
        <v>ES STAINS-CYCLISME</v>
      </c>
      <c r="K21" s="144" t="str">
        <f>IF($G21&gt;0,VLOOKUP(G21+1000,CONFIG!$W:$AF,6,FALSE),"")</f>
        <v>Access</v>
      </c>
      <c r="L21" s="144" t="str">
        <f>IF($G21&gt;0,VLOOKUP(G21+1000,CONFIG!$W:$AF,7,FALSE),"")</f>
        <v>2</v>
      </c>
      <c r="M21" s="144" t="str">
        <f>IF($G21&gt;0,VLOOKUP(G21+1000,CONFIG!$W:$AF,8,FALSE),"")</f>
        <v>H</v>
      </c>
      <c r="N21" s="250" t="str">
        <f t="shared" si="6"/>
        <v>''</v>
      </c>
      <c r="O21" s="6" t="str">
        <f t="shared" si="7"/>
        <v xml:space="preserve"> </v>
      </c>
      <c r="P21" s="179">
        <f>IF(G21&gt;0,VLOOKUP(G21,'Eng A1'!$A$8:$B$207,2,FALSE)," ")</f>
        <v>0</v>
      </c>
      <c r="Q21" s="6" t="str">
        <f t="shared" si="2"/>
        <v>Non Partant</v>
      </c>
      <c r="R21" s="6" t="str">
        <f t="shared" si="3"/>
        <v>4893533</v>
      </c>
      <c r="S21" s="6">
        <f>IF(G21&gt;0,COUNTIF($R$6:R21,R21),"")</f>
        <v>1</v>
      </c>
      <c r="T21" s="6" t="str">
        <f t="shared" si="4"/>
        <v>489353311</v>
      </c>
      <c r="U21" s="6">
        <f t="shared" si="5"/>
        <v>16</v>
      </c>
    </row>
    <row r="22" spans="1:21" ht="15.75" customHeight="1" outlineLevel="1" x14ac:dyDescent="0.2">
      <c r="A22" s="3"/>
      <c r="B22" s="3"/>
      <c r="C22" s="3"/>
      <c r="D22" s="4">
        <f t="shared" si="0"/>
        <v>7.8472222222222221E-2</v>
      </c>
      <c r="E22" s="6">
        <v>17</v>
      </c>
      <c r="F22" s="199">
        <v>17</v>
      </c>
      <c r="G22" s="251">
        <v>27</v>
      </c>
      <c r="H22" s="247" t="str">
        <f>IF(G22&gt;0,VLOOKUP(G22+1000,CONFIG!$W$2:$AF$804,2,FALSE),0)</f>
        <v>48771010608</v>
      </c>
      <c r="I22" s="30" t="str">
        <f>IF(G22&gt;0,CONCATENATE(VLOOKUP(G22+1000,CONFIG!$W$2:$AF$804,3,FALSE),"  ",VLOOKUP(G22+1000,CONFIG!$W$2:$AF$804,4,FALSE)),"")</f>
        <v>KERVOELEN  Yoan</v>
      </c>
      <c r="J22" s="30" t="str">
        <f>IF($G22&gt;0,VLOOKUP(G22+1000,CONFIG!$W$2:$AF$804,5,FALSE),"")</f>
        <v>TEAM ALL CYCLES MEAUX</v>
      </c>
      <c r="K22" s="144" t="str">
        <f>IF($G22&gt;0,VLOOKUP(G22+1000,CONFIG!$W:$AF,6,FALSE),"")</f>
        <v>Access</v>
      </c>
      <c r="L22" s="144" t="str">
        <f>IF($G22&gt;0,VLOOKUP(G22+1000,CONFIG!$W:$AF,7,FALSE),"")</f>
        <v>2</v>
      </c>
      <c r="M22" s="144" t="str">
        <f>IF($G22&gt;0,VLOOKUP(G22+1000,CONFIG!$W:$AF,8,FALSE),"")</f>
        <v>H</v>
      </c>
      <c r="N22" s="250" t="str">
        <f t="shared" si="6"/>
        <v>''</v>
      </c>
      <c r="O22" s="6" t="str">
        <f t="shared" si="7"/>
        <v xml:space="preserve"> </v>
      </c>
      <c r="P22" s="179">
        <f>IF(G22&gt;0,VLOOKUP(G22,'Eng A1'!$A$8:$B$207,2,FALSE)," ")</f>
        <v>0</v>
      </c>
      <c r="Q22" s="6" t="str">
        <f t="shared" si="2"/>
        <v>Non Partant</v>
      </c>
      <c r="R22" s="6" t="str">
        <f t="shared" si="3"/>
        <v>4877101</v>
      </c>
      <c r="S22" s="6">
        <f>IF(G22&gt;0,COUNTIF($R$6:R22,R22),"")</f>
        <v>2</v>
      </c>
      <c r="T22" s="6" t="str">
        <f t="shared" si="4"/>
        <v>487710112</v>
      </c>
      <c r="U22" s="6">
        <f t="shared" si="5"/>
        <v>17</v>
      </c>
    </row>
    <row r="23" spans="1:21" ht="15.75" customHeight="1" outlineLevel="1" x14ac:dyDescent="0.2">
      <c r="A23" s="3"/>
      <c r="B23" s="3"/>
      <c r="C23" s="3"/>
      <c r="D23" s="4">
        <f t="shared" si="0"/>
        <v>7.8472222222222221E-2</v>
      </c>
      <c r="E23" s="6">
        <v>18</v>
      </c>
      <c r="F23" s="199">
        <v>18</v>
      </c>
      <c r="G23" s="251">
        <v>43</v>
      </c>
      <c r="H23" s="247" t="str">
        <f>IF(G23&gt;0,VLOOKUP(G23+1000,CONFIG!$W$2:$AF$804,2,FALSE),0)</f>
        <v>48935380190</v>
      </c>
      <c r="I23" s="30" t="str">
        <f>IF(G23&gt;0,CONCATENATE(VLOOKUP(G23+1000,CONFIG!$W$2:$AF$804,3,FALSE),"  ",VLOOKUP(G23+1000,CONFIG!$W$2:$AF$804,4,FALSE)),"")</f>
        <v>HAINE  Julien</v>
      </c>
      <c r="J23" s="30" t="str">
        <f>IF($G23&gt;0,VLOOKUP(G23+1000,CONFIG!$W$2:$AF$804,5,FALSE),"")</f>
        <v>ENTENTE CYCLISTE AULNAY DRANCY 93</v>
      </c>
      <c r="K23" s="144" t="str">
        <f>IF($G23&gt;0,VLOOKUP(G23+1000,CONFIG!$W:$AF,6,FALSE),"")</f>
        <v>Access</v>
      </c>
      <c r="L23" s="144" t="str">
        <f>IF($G23&gt;0,VLOOKUP(G23+1000,CONFIG!$W:$AF,7,FALSE),"")</f>
        <v>2</v>
      </c>
      <c r="M23" s="144" t="str">
        <f>IF($G23&gt;0,VLOOKUP(G23+1000,CONFIG!$W:$AF,8,FALSE),"")</f>
        <v>H</v>
      </c>
      <c r="N23" s="250" t="str">
        <f t="shared" si="6"/>
        <v>''</v>
      </c>
      <c r="O23" s="6" t="str">
        <f t="shared" si="7"/>
        <v xml:space="preserve"> </v>
      </c>
      <c r="P23" s="179">
        <f>IF(G23&gt;0,VLOOKUP(G23,'Eng A1'!$A$8:$B$207,2,FALSE)," ")</f>
        <v>0</v>
      </c>
      <c r="Q23" s="6" t="str">
        <f t="shared" si="2"/>
        <v>Non Partant</v>
      </c>
      <c r="R23" s="6" t="str">
        <f t="shared" si="3"/>
        <v>4893538</v>
      </c>
      <c r="S23" s="6">
        <f>IF(G23&gt;0,COUNTIF($R$6:R23,R23),"")</f>
        <v>1</v>
      </c>
      <c r="T23" s="6" t="str">
        <f t="shared" si="4"/>
        <v>489353811</v>
      </c>
      <c r="U23" s="6">
        <f t="shared" si="5"/>
        <v>18</v>
      </c>
    </row>
    <row r="24" spans="1:21" ht="15.75" customHeight="1" outlineLevel="1" x14ac:dyDescent="0.2">
      <c r="A24" s="3"/>
      <c r="B24" s="3"/>
      <c r="C24" s="3"/>
      <c r="D24" s="4">
        <f t="shared" si="0"/>
        <v>7.8472222222222221E-2</v>
      </c>
      <c r="E24" s="6">
        <v>19</v>
      </c>
      <c r="F24" s="199">
        <v>19</v>
      </c>
      <c r="G24" s="251">
        <v>22</v>
      </c>
      <c r="H24" s="247" t="str">
        <f>IF(G24&gt;0,VLOOKUP(G24+1000,CONFIG!$W$2:$AF$804,2,FALSE),0)</f>
        <v>48913070488</v>
      </c>
      <c r="I24" s="30" t="str">
        <f>IF(G24&gt;0,CONCATENATE(VLOOKUP(G24+1000,CONFIG!$W$2:$AF$804,3,FALSE),"  ",VLOOKUP(G24+1000,CONFIG!$W$2:$AF$804,4,FALSE)),"")</f>
        <v>TERSIGUEL  Jérôme</v>
      </c>
      <c r="J24" s="30" t="str">
        <f>IF($G24&gt;0,VLOOKUP(G24+1000,CONFIG!$W$2:$AF$804,5,FALSE),"")</f>
        <v>EC MONTGERON VIGNEUX</v>
      </c>
      <c r="K24" s="144" t="str">
        <f>IF($G24&gt;0,VLOOKUP(G24+1000,CONFIG!$W:$AF,6,FALSE),"")</f>
        <v>Access</v>
      </c>
      <c r="L24" s="144" t="str">
        <f>IF($G24&gt;0,VLOOKUP(G24+1000,CONFIG!$W:$AF,7,FALSE),"")</f>
        <v>1</v>
      </c>
      <c r="M24" s="144" t="str">
        <f>IF($G24&gt;0,VLOOKUP(G24+1000,CONFIG!$W:$AF,8,FALSE),"")</f>
        <v>H</v>
      </c>
      <c r="N24" s="250" t="str">
        <f t="shared" si="6"/>
        <v>''</v>
      </c>
      <c r="O24" s="6" t="str">
        <f t="shared" si="7"/>
        <v xml:space="preserve"> </v>
      </c>
      <c r="P24" s="179">
        <f>IF(G24&gt;0,VLOOKUP(G24,'Eng A1'!$A$8:$B$207,2,FALSE)," ")</f>
        <v>0</v>
      </c>
      <c r="Q24" s="6" t="str">
        <f t="shared" si="2"/>
        <v>Non Partant</v>
      </c>
      <c r="R24" s="6" t="str">
        <f t="shared" si="3"/>
        <v>4891307</v>
      </c>
      <c r="S24" s="6">
        <f>IF(G24&gt;0,COUNTIF($R$6:R24,R24),"")</f>
        <v>1</v>
      </c>
      <c r="T24" s="6" t="str">
        <f t="shared" si="4"/>
        <v>489130711</v>
      </c>
      <c r="U24" s="6">
        <f t="shared" si="5"/>
        <v>19</v>
      </c>
    </row>
    <row r="25" spans="1:21" ht="15.75" customHeight="1" outlineLevel="1" x14ac:dyDescent="0.2">
      <c r="A25" s="3"/>
      <c r="B25" s="3"/>
      <c r="C25" s="3"/>
      <c r="D25" s="4">
        <f t="shared" si="0"/>
        <v>7.8472222222222221E-2</v>
      </c>
      <c r="E25" s="6">
        <v>20</v>
      </c>
      <c r="F25" s="199">
        <v>20</v>
      </c>
      <c r="G25" s="251">
        <v>36</v>
      </c>
      <c r="H25" s="247" t="str">
        <f>IF(G25&gt;0,VLOOKUP(G25+1000,CONFIG!$W$2:$AF$804,2,FALSE),0)</f>
        <v>48771280278</v>
      </c>
      <c r="I25" s="30" t="str">
        <f>IF(G25&gt;0,CONCATENATE(VLOOKUP(G25+1000,CONFIG!$W$2:$AF$804,3,FALSE),"  ",VLOOKUP(G25+1000,CONFIG!$W$2:$AF$804,4,FALSE)),"")</f>
        <v>NOLIUS  Jean Christophe</v>
      </c>
      <c r="J25" s="30" t="str">
        <f>IF($G25&gt;0,VLOOKUP(G25+1000,CONFIG!$W$2:$AF$804,5,FALSE),"")</f>
        <v>LAGNY PONTCARRE CYC.</v>
      </c>
      <c r="K25" s="144" t="str">
        <f>IF($G25&gt;0,VLOOKUP(G25+1000,CONFIG!$W:$AF,6,FALSE),"")</f>
        <v>Access</v>
      </c>
      <c r="L25" s="144" t="str">
        <f>IF($G25&gt;0,VLOOKUP(G25+1000,CONFIG!$W:$AF,7,FALSE),"")</f>
        <v>1</v>
      </c>
      <c r="M25" s="144" t="str">
        <f>IF($G25&gt;0,VLOOKUP(G25+1000,CONFIG!$W:$AF,8,FALSE),"")</f>
        <v>H</v>
      </c>
      <c r="N25" s="250" t="str">
        <f t="shared" si="6"/>
        <v>''</v>
      </c>
      <c r="O25" s="6" t="str">
        <f t="shared" si="7"/>
        <v xml:space="preserve"> </v>
      </c>
      <c r="P25" s="179">
        <f>IF(G25&gt;0,VLOOKUP(G25,'Eng A1'!$A$8:$B$207,2,FALSE)," ")</f>
        <v>0</v>
      </c>
      <c r="Q25" s="6" t="str">
        <f t="shared" si="2"/>
        <v>Non Partant</v>
      </c>
      <c r="R25" s="6" t="str">
        <f t="shared" si="3"/>
        <v>4877128</v>
      </c>
      <c r="S25" s="6">
        <f>IF(G25&gt;0,COUNTIF($R$6:R25,R25),"")</f>
        <v>1</v>
      </c>
      <c r="T25" s="6" t="str">
        <f t="shared" si="4"/>
        <v>487712811</v>
      </c>
      <c r="U25" s="6">
        <f t="shared" si="5"/>
        <v>20</v>
      </c>
    </row>
    <row r="26" spans="1:21" ht="15.75" customHeight="1" outlineLevel="1" x14ac:dyDescent="0.2">
      <c r="A26" s="3"/>
      <c r="B26" s="3"/>
      <c r="C26" s="3"/>
      <c r="D26" s="4">
        <f t="shared" si="0"/>
        <v>7.8472222222222221E-2</v>
      </c>
      <c r="E26" s="6">
        <v>21</v>
      </c>
      <c r="F26" s="199">
        <v>21</v>
      </c>
      <c r="G26" s="199">
        <v>29</v>
      </c>
      <c r="H26" s="247" t="str">
        <f>IF(G26&gt;0,VLOOKUP(G26+1000,CONFIG!$W$2:$AF$804,2,FALSE),0)</f>
        <v>48771010580</v>
      </c>
      <c r="I26" s="30" t="str">
        <f>IF(G26&gt;0,CONCATENATE(VLOOKUP(G26+1000,CONFIG!$W$2:$AF$804,3,FALSE),"  ",VLOOKUP(G26+1000,CONFIG!$W$2:$AF$804,4,FALSE)),"")</f>
        <v>PIRRI  Francesco</v>
      </c>
      <c r="J26" s="30" t="str">
        <f>IF($G26&gt;0,VLOOKUP(G26+1000,CONFIG!$W$2:$AF$804,5,FALSE),"")</f>
        <v>TEAM ALL CYCLES MEAUX</v>
      </c>
      <c r="K26" s="144" t="str">
        <f>IF($G26&gt;0,VLOOKUP(G26+1000,CONFIG!$W:$AF,6,FALSE),"")</f>
        <v>Access</v>
      </c>
      <c r="L26" s="144" t="str">
        <f>IF($G26&gt;0,VLOOKUP(G26+1000,CONFIG!$W:$AF,7,FALSE),"")</f>
        <v>1</v>
      </c>
      <c r="M26" s="144" t="str">
        <f>IF($G26&gt;0,VLOOKUP(G26+1000,CONFIG!$W:$AF,8,FALSE),"")</f>
        <v>H</v>
      </c>
      <c r="N26" s="250" t="str">
        <f t="shared" si="6"/>
        <v>''</v>
      </c>
      <c r="O26" s="6" t="str">
        <f t="shared" si="7"/>
        <v xml:space="preserve"> </v>
      </c>
      <c r="P26" s="179">
        <f>IF(G26&gt;0,VLOOKUP(G26,'Eng A1'!$A$8:$B$207,2,FALSE)," ")</f>
        <v>0</v>
      </c>
      <c r="Q26" s="6" t="str">
        <f t="shared" si="2"/>
        <v>Non Partant</v>
      </c>
      <c r="R26" s="6" t="str">
        <f t="shared" si="3"/>
        <v>4877101</v>
      </c>
      <c r="S26" s="6">
        <f>IF(G26&gt;0,COUNTIF($R$6:R26,R26),"")</f>
        <v>3</v>
      </c>
      <c r="T26" s="6" t="str">
        <f t="shared" si="4"/>
        <v>487710113</v>
      </c>
      <c r="U26" s="6">
        <f t="shared" si="5"/>
        <v>21</v>
      </c>
    </row>
    <row r="27" spans="1:21" ht="15.75" customHeight="1" outlineLevel="1" x14ac:dyDescent="0.2">
      <c r="A27" s="3"/>
      <c r="B27" s="3"/>
      <c r="C27" s="3"/>
      <c r="D27" s="4">
        <f t="shared" si="0"/>
        <v>7.8472222222222221E-2</v>
      </c>
      <c r="E27" s="6">
        <v>22</v>
      </c>
      <c r="F27" s="199">
        <v>22</v>
      </c>
      <c r="G27" s="199">
        <v>50</v>
      </c>
      <c r="H27" s="247">
        <f>IF(G27&gt;0,VLOOKUP(G27+1000,CONFIG!$W$2:$AF$804,2,FALSE),0)</f>
        <v>0</v>
      </c>
      <c r="I27" s="30" t="str">
        <f>IF(G27&gt;0,CONCATENATE(VLOOKUP(G27+1000,CONFIG!$W$2:$AF$804,3,FALSE),"  ",VLOOKUP(G27+1000,CONFIG!$W$2:$AF$804,4,FALSE)),"")</f>
        <v xml:space="preserve">  </v>
      </c>
      <c r="J27" s="30" t="str">
        <f>IF($G27&gt;0,VLOOKUP(G27+1000,CONFIG!$W$2:$AF$804,5,FALSE),"")</f>
        <v/>
      </c>
      <c r="K27" s="144" t="str">
        <f>IF($G27&gt;0,VLOOKUP(G27+1000,CONFIG!$W:$AF,6,FALSE),"")</f>
        <v/>
      </c>
      <c r="L27" s="144" t="str">
        <f>IF($G27&gt;0,VLOOKUP(G27+1000,CONFIG!$W:$AF,7,FALSE),"")</f>
        <v/>
      </c>
      <c r="M27" s="144" t="str">
        <f>IF($G27&gt;0,VLOOKUP(G27+1000,CONFIG!$W:$AF,8,FALSE),"")</f>
        <v/>
      </c>
      <c r="N27" s="250" t="str">
        <f t="shared" si="6"/>
        <v>''</v>
      </c>
      <c r="O27" s="6" t="str">
        <f t="shared" si="7"/>
        <v xml:space="preserve"> </v>
      </c>
      <c r="P27" s="179">
        <f>IF(G27&gt;0,VLOOKUP(G27,'Eng A1'!$A$8:$B$207,2,FALSE)," ")</f>
        <v>0</v>
      </c>
      <c r="Q27" s="6" t="str">
        <f t="shared" si="2"/>
        <v>Non Partant</v>
      </c>
      <c r="R27" s="6">
        <f t="shared" si="3"/>
        <v>0</v>
      </c>
      <c r="S27" s="6">
        <f>IF(G27&gt;0,COUNTIF($R$6:R27,R27),"")</f>
        <v>3</v>
      </c>
      <c r="T27" s="6" t="str">
        <f t="shared" si="4"/>
        <v>013</v>
      </c>
      <c r="U27" s="6">
        <f t="shared" si="5"/>
        <v>22</v>
      </c>
    </row>
    <row r="28" spans="1:21" ht="15.75" customHeight="1" outlineLevel="1" x14ac:dyDescent="0.2">
      <c r="A28" s="3"/>
      <c r="B28" s="3"/>
      <c r="C28" s="3"/>
      <c r="D28" s="4">
        <f t="shared" si="0"/>
        <v>7.8472222222222221E-2</v>
      </c>
      <c r="E28" s="6">
        <v>23</v>
      </c>
      <c r="F28" s="199">
        <v>23</v>
      </c>
      <c r="G28" s="199">
        <v>3</v>
      </c>
      <c r="H28" s="247" t="str">
        <f>IF(G28&gt;0,VLOOKUP(G28+1000,CONFIG!$W$2:$AF$804,2,FALSE),0)</f>
        <v>48782351025</v>
      </c>
      <c r="I28" s="30" t="str">
        <f>IF(G28&gt;0,CONCATENATE(VLOOKUP(G28+1000,CONFIG!$W$2:$AF$804,3,FALSE),"  ",VLOOKUP(G28+1000,CONFIG!$W$2:$AF$804,4,FALSE)),"")</f>
        <v>MELOT  Tom</v>
      </c>
      <c r="J28" s="30" t="str">
        <f>IF($G28&gt;0,VLOOKUP(G28+1000,CONFIG!$W$2:$AF$804,5,FALSE),"")</f>
        <v>VC MONTIGNY BRETONNEUX</v>
      </c>
      <c r="K28" s="144" t="str">
        <f>IF($G28&gt;0,VLOOKUP(G28+1000,CONFIG!$W:$AF,6,FALSE),"")</f>
        <v>Access</v>
      </c>
      <c r="L28" s="144" t="str">
        <f>IF($G28&gt;0,VLOOKUP(G28+1000,CONFIG!$W:$AF,7,FALSE),"")</f>
        <v>1</v>
      </c>
      <c r="M28" s="144" t="str">
        <f>IF($G28&gt;0,VLOOKUP(G28+1000,CONFIG!$W:$AF,8,FALSE),"")</f>
        <v>H</v>
      </c>
      <c r="N28" s="250" t="str">
        <f t="shared" si="6"/>
        <v>''</v>
      </c>
      <c r="O28" s="6" t="str">
        <f t="shared" si="7"/>
        <v xml:space="preserve"> </v>
      </c>
      <c r="P28" s="179">
        <f>IF(G28&gt;0,VLOOKUP(G28,'Eng A1'!$A$8:$B$207,2,FALSE)," ")</f>
        <v>0</v>
      </c>
      <c r="Q28" s="6" t="str">
        <f t="shared" si="2"/>
        <v>Non Partant</v>
      </c>
      <c r="R28" s="6" t="str">
        <f t="shared" si="3"/>
        <v>4878235</v>
      </c>
      <c r="S28" s="6">
        <f>IF(G28&gt;0,COUNTIF($R$6:R28,R28),"")</f>
        <v>2</v>
      </c>
      <c r="T28" s="6" t="str">
        <f t="shared" si="4"/>
        <v>487823512</v>
      </c>
      <c r="U28" s="6">
        <f t="shared" si="5"/>
        <v>23</v>
      </c>
    </row>
    <row r="29" spans="1:21" ht="15.75" customHeight="1" outlineLevel="1" x14ac:dyDescent="0.2">
      <c r="A29" s="3"/>
      <c r="B29" s="3"/>
      <c r="C29" s="3"/>
      <c r="D29" s="4">
        <f t="shared" si="0"/>
        <v>7.8472222222222221E-2</v>
      </c>
      <c r="E29" s="6">
        <v>24</v>
      </c>
      <c r="F29" s="199">
        <v>24</v>
      </c>
      <c r="G29" s="199">
        <v>42</v>
      </c>
      <c r="H29" s="247" t="str">
        <f>IF(G29&gt;0,VLOOKUP(G29+1000,CONFIG!$W$2:$AF$804,2,FALSE),0)</f>
        <v>48935380161</v>
      </c>
      <c r="I29" s="30" t="str">
        <f>IF(G29&gt;0,CONCATENATE(VLOOKUP(G29+1000,CONFIG!$W$2:$AF$804,3,FALSE),"  ",VLOOKUP(G29+1000,CONFIG!$W$2:$AF$804,4,FALSE)),"")</f>
        <v>DIOP  Baye Mor</v>
      </c>
      <c r="J29" s="30" t="str">
        <f>IF($G29&gt;0,VLOOKUP(G29+1000,CONFIG!$W$2:$AF$804,5,FALSE),"")</f>
        <v>ENTENTE CYCLISTE AULNAY DRANCY 93</v>
      </c>
      <c r="K29" s="144" t="str">
        <f>IF($G29&gt;0,VLOOKUP(G29+1000,CONFIG!$W:$AF,6,FALSE),"")</f>
        <v>Access</v>
      </c>
      <c r="L29" s="144" t="str">
        <f>IF($G29&gt;0,VLOOKUP(G29+1000,CONFIG!$W:$AF,7,FALSE),"")</f>
        <v>1</v>
      </c>
      <c r="M29" s="144" t="str">
        <f>IF($G29&gt;0,VLOOKUP(G29+1000,CONFIG!$W:$AF,8,FALSE),"")</f>
        <v>H</v>
      </c>
      <c r="N29" s="250" t="str">
        <f t="shared" si="6"/>
        <v>''</v>
      </c>
      <c r="O29" s="6" t="str">
        <f t="shared" si="7"/>
        <v xml:space="preserve"> </v>
      </c>
      <c r="P29" s="179">
        <f>IF(G29&gt;0,VLOOKUP(G29,'Eng A1'!$A$8:$B$207,2,FALSE)," ")</f>
        <v>0</v>
      </c>
      <c r="Q29" s="6" t="str">
        <f t="shared" si="2"/>
        <v>Non Partant</v>
      </c>
      <c r="R29" s="6" t="str">
        <f t="shared" si="3"/>
        <v>4893538</v>
      </c>
      <c r="S29" s="6">
        <f>IF(G29&gt;0,COUNTIF($R$6:R29,R29),"")</f>
        <v>2</v>
      </c>
      <c r="T29" s="6" t="str">
        <f t="shared" si="4"/>
        <v>489353812</v>
      </c>
      <c r="U29" s="6">
        <f t="shared" si="5"/>
        <v>24</v>
      </c>
    </row>
    <row r="30" spans="1:21" ht="15.75" customHeight="1" outlineLevel="1" x14ac:dyDescent="0.2">
      <c r="A30" s="3"/>
      <c r="B30" s="3"/>
      <c r="C30" s="3"/>
      <c r="D30" s="4">
        <f t="shared" si="0"/>
        <v>7.8472222222222221E-2</v>
      </c>
      <c r="E30" s="6">
        <v>25</v>
      </c>
      <c r="F30" s="199">
        <v>25</v>
      </c>
      <c r="G30" s="199">
        <v>18</v>
      </c>
      <c r="H30" s="247" t="str">
        <f>IF(G30&gt;0,VLOOKUP(G30+1000,CONFIG!$W$2:$AF$804,2,FALSE),0)</f>
        <v>48782430381</v>
      </c>
      <c r="I30" s="30" t="str">
        <f>IF(G30&gt;0,CONCATENATE(VLOOKUP(G30+1000,CONFIG!$W$2:$AF$804,3,FALSE),"  ",VLOOKUP(G30+1000,CONFIG!$W$2:$AF$804,4,FALSE)),"")</f>
        <v>PESANT  Louis</v>
      </c>
      <c r="J30" s="30" t="str">
        <f>IF($G30&gt;0,VLOOKUP(G30+1000,CONFIG!$W$2:$AF$804,5,FALSE),"")</f>
        <v>EC VERNOUILLET V. T.</v>
      </c>
      <c r="K30" s="144" t="str">
        <f>IF($G30&gt;0,VLOOKUP(G30+1000,CONFIG!$W:$AF,6,FALSE),"")</f>
        <v>Access</v>
      </c>
      <c r="L30" s="144" t="str">
        <f>IF($G30&gt;0,VLOOKUP(G30+1000,CONFIG!$W:$AF,7,FALSE),"")</f>
        <v>1</v>
      </c>
      <c r="M30" s="144" t="str">
        <f>IF($G30&gt;0,VLOOKUP(G30+1000,CONFIG!$W:$AF,8,FALSE),"")</f>
        <v>H</v>
      </c>
      <c r="N30" s="250" t="str">
        <f t="shared" si="6"/>
        <v>''</v>
      </c>
      <c r="O30" s="6" t="str">
        <f t="shared" si="7"/>
        <v xml:space="preserve"> </v>
      </c>
      <c r="P30" s="179">
        <f>IF(G30&gt;0,VLOOKUP(G30,'Eng A1'!$A$8:$B$207,2,FALSE)," ")</f>
        <v>0</v>
      </c>
      <c r="Q30" s="6" t="str">
        <f t="shared" si="2"/>
        <v>Non Partant</v>
      </c>
      <c r="R30" s="6" t="str">
        <f t="shared" si="3"/>
        <v>4878243</v>
      </c>
      <c r="S30" s="6">
        <f>IF(G30&gt;0,COUNTIF($R$6:R30,R30),"")</f>
        <v>1</v>
      </c>
      <c r="T30" s="6" t="str">
        <f t="shared" si="4"/>
        <v>487824311</v>
      </c>
      <c r="U30" s="6">
        <f t="shared" si="5"/>
        <v>25</v>
      </c>
    </row>
    <row r="31" spans="1:21" ht="15.75" customHeight="1" outlineLevel="1" x14ac:dyDescent="0.2">
      <c r="A31" s="3"/>
      <c r="B31" s="3"/>
      <c r="C31" s="3"/>
      <c r="D31" s="4">
        <f t="shared" si="0"/>
        <v>7.8472222222222221E-2</v>
      </c>
      <c r="E31" s="6">
        <v>26</v>
      </c>
      <c r="F31" s="199">
        <v>26</v>
      </c>
      <c r="G31" s="199">
        <v>25</v>
      </c>
      <c r="H31" s="247" t="str">
        <f>IF(G31&gt;0,VLOOKUP(G31+1000,CONFIG!$W$2:$AF$804,2,FALSE),0)</f>
        <v>48771490063</v>
      </c>
      <c r="I31" s="30" t="str">
        <f>IF(G31&gt;0,CONCATENATE(VLOOKUP(G31+1000,CONFIG!$W$2:$AF$804,3,FALSE),"  ",VLOOKUP(G31+1000,CONFIG!$W$2:$AF$804,4,FALSE)),"")</f>
        <v>HARLEE  Maxime</v>
      </c>
      <c r="J31" s="30" t="str">
        <f>IF($G31&gt;0,VLOOKUP(G31+1000,CONFIG!$W$2:$AF$804,5,FALSE),"")</f>
        <v>SC GRETZ TOURNAN</v>
      </c>
      <c r="K31" s="144" t="str">
        <f>IF($G31&gt;0,VLOOKUP(G31+1000,CONFIG!$W:$AF,6,FALSE),"")</f>
        <v>Access</v>
      </c>
      <c r="L31" s="144" t="str">
        <f>IF($G31&gt;0,VLOOKUP(G31+1000,CONFIG!$W:$AF,7,FALSE),"")</f>
        <v>1</v>
      </c>
      <c r="M31" s="144" t="str">
        <f>IF($G31&gt;0,VLOOKUP(G31+1000,CONFIG!$W:$AF,8,FALSE),"")</f>
        <v>H</v>
      </c>
      <c r="N31" s="250" t="str">
        <f t="shared" si="6"/>
        <v>''</v>
      </c>
      <c r="O31" s="6" t="str">
        <f t="shared" si="7"/>
        <v xml:space="preserve"> </v>
      </c>
      <c r="P31" s="179">
        <f>IF(G31&gt;0,VLOOKUP(G31,'Eng A1'!$A$8:$B$207,2,FALSE)," ")</f>
        <v>0</v>
      </c>
      <c r="Q31" s="6" t="str">
        <f t="shared" si="2"/>
        <v>Non Partant</v>
      </c>
      <c r="R31" s="6" t="str">
        <f t="shared" si="3"/>
        <v>4877149</v>
      </c>
      <c r="S31" s="6">
        <f>IF(G31&gt;0,COUNTIF($R$6:R31,R31),"")</f>
        <v>1</v>
      </c>
      <c r="T31" s="6" t="str">
        <f t="shared" si="4"/>
        <v>487714911</v>
      </c>
      <c r="U31" s="6">
        <f t="shared" si="5"/>
        <v>26</v>
      </c>
    </row>
    <row r="32" spans="1:21" ht="15.75" customHeight="1" outlineLevel="1" x14ac:dyDescent="0.2">
      <c r="A32" s="3"/>
      <c r="B32" s="3"/>
      <c r="C32" s="3"/>
      <c r="D32" s="4">
        <f t="shared" si="0"/>
        <v>7.8472222222222221E-2</v>
      </c>
      <c r="E32" s="6">
        <v>27</v>
      </c>
      <c r="F32" s="199">
        <v>27</v>
      </c>
      <c r="G32" s="199">
        <v>40</v>
      </c>
      <c r="H32" s="247" t="str">
        <f>IF(G32&gt;0,VLOOKUP(G32+1000,CONFIG!$W$2:$AF$804,2,FALSE),0)</f>
        <v>48946150071</v>
      </c>
      <c r="I32" s="30" t="str">
        <f>IF(G32&gt;0,CONCATENATE(VLOOKUP(G32+1000,CONFIG!$W$2:$AF$804,3,FALSE),"  ",VLOOKUP(G32+1000,CONFIG!$W$2:$AF$804,4,FALSE)),"")</f>
        <v>TUMOINE  Eric</v>
      </c>
      <c r="J32" s="30" t="str">
        <f>IF($G32&gt;0,VLOOKUP(G32+1000,CONFIG!$W$2:$AF$804,5,FALSE),"")</f>
        <v>VC VINCENNES</v>
      </c>
      <c r="K32" s="144" t="str">
        <f>IF($G32&gt;0,VLOOKUP(G32+1000,CONFIG!$W:$AF,6,FALSE),"")</f>
        <v>Access</v>
      </c>
      <c r="L32" s="144" t="str">
        <f>IF($G32&gt;0,VLOOKUP(G32+1000,CONFIG!$W:$AF,7,FALSE),"")</f>
        <v>2</v>
      </c>
      <c r="M32" s="144" t="str">
        <f>IF($G32&gt;0,VLOOKUP(G32+1000,CONFIG!$W:$AF,8,FALSE),"")</f>
        <v>H</v>
      </c>
      <c r="N32" s="250" t="str">
        <f t="shared" si="6"/>
        <v>''</v>
      </c>
      <c r="O32" s="6" t="str">
        <f t="shared" si="7"/>
        <v xml:space="preserve"> </v>
      </c>
      <c r="P32" s="179">
        <f>IF(G32&gt;0,VLOOKUP(G32,'Eng A1'!$A$8:$B$207,2,FALSE)," ")</f>
        <v>0</v>
      </c>
      <c r="Q32" s="6" t="str">
        <f t="shared" si="2"/>
        <v>Non Partant</v>
      </c>
      <c r="R32" s="6" t="str">
        <f t="shared" si="3"/>
        <v>4894615</v>
      </c>
      <c r="S32" s="6">
        <f>IF(G32&gt;0,COUNTIF($R$6:R32,R32),"")</f>
        <v>1</v>
      </c>
      <c r="T32" s="6" t="str">
        <f t="shared" si="4"/>
        <v>489461511</v>
      </c>
      <c r="U32" s="6">
        <f t="shared" si="5"/>
        <v>27</v>
      </c>
    </row>
    <row r="33" spans="1:21" ht="15.75" customHeight="1" outlineLevel="1" x14ac:dyDescent="0.2">
      <c r="A33" s="3"/>
      <c r="B33" s="3"/>
      <c r="C33" s="3"/>
      <c r="D33" s="4">
        <f t="shared" si="0"/>
        <v>7.8472222222222221E-2</v>
      </c>
      <c r="E33" s="6">
        <v>28</v>
      </c>
      <c r="F33" s="199">
        <v>28</v>
      </c>
      <c r="G33" s="199">
        <v>31</v>
      </c>
      <c r="H33" s="247" t="str">
        <f>IF(G33&gt;0,VLOOKUP(G33+1000,CONFIG!$W$2:$AF$804,2,FALSE),0)</f>
        <v>48771010581</v>
      </c>
      <c r="I33" s="30" t="str">
        <f>IF(G33&gt;0,CONCATENATE(VLOOKUP(G33+1000,CONFIG!$W$2:$AF$804,3,FALSE),"  ",VLOOKUP(G33+1000,CONFIG!$W$2:$AF$804,4,FALSE)),"")</f>
        <v>SABOURDY  Félix</v>
      </c>
      <c r="J33" s="30" t="str">
        <f>IF($G33&gt;0,VLOOKUP(G33+1000,CONFIG!$W$2:$AF$804,5,FALSE),"")</f>
        <v>TEAM ALL CYCLES MEAUX</v>
      </c>
      <c r="K33" s="144" t="str">
        <f>IF($G33&gt;0,VLOOKUP(G33+1000,CONFIG!$W:$AF,6,FALSE),"")</f>
        <v>Access</v>
      </c>
      <c r="L33" s="144" t="str">
        <f>IF($G33&gt;0,VLOOKUP(G33+1000,CONFIG!$W:$AF,7,FALSE),"")</f>
        <v>1</v>
      </c>
      <c r="M33" s="144" t="str">
        <f>IF($G33&gt;0,VLOOKUP(G33+1000,CONFIG!$W:$AF,8,FALSE),"")</f>
        <v>H</v>
      </c>
      <c r="N33" s="250" t="str">
        <f t="shared" si="6"/>
        <v>''</v>
      </c>
      <c r="O33" s="6" t="str">
        <f t="shared" si="7"/>
        <v xml:space="preserve"> </v>
      </c>
      <c r="P33" s="179">
        <f>IF(G33&gt;0,VLOOKUP(G33,'Eng A1'!$A$8:$B$207,2,FALSE)," ")</f>
        <v>0</v>
      </c>
      <c r="Q33" s="6" t="str">
        <f t="shared" si="2"/>
        <v>Non Partant</v>
      </c>
      <c r="R33" s="6" t="str">
        <f t="shared" si="3"/>
        <v>4877101</v>
      </c>
      <c r="S33" s="6">
        <f>IF(G33&gt;0,COUNTIF($R$6:R33,R33),"")</f>
        <v>4</v>
      </c>
      <c r="T33" s="6" t="str">
        <f t="shared" si="4"/>
        <v>487710114</v>
      </c>
      <c r="U33" s="6">
        <f t="shared" si="5"/>
        <v>28</v>
      </c>
    </row>
    <row r="34" spans="1:21" ht="15.75" customHeight="1" outlineLevel="1" x14ac:dyDescent="0.2">
      <c r="A34" s="3"/>
      <c r="B34" s="3"/>
      <c r="C34" s="3"/>
      <c r="D34" s="4">
        <f t="shared" si="0"/>
        <v>7.8472222222222221E-2</v>
      </c>
      <c r="E34" s="6">
        <v>29</v>
      </c>
      <c r="F34" s="199">
        <v>29</v>
      </c>
      <c r="G34" s="199">
        <v>32</v>
      </c>
      <c r="H34" s="247" t="str">
        <f>IF(G34&gt;0,VLOOKUP(G34+1000,CONFIG!$W$2:$AF$804,2,FALSE),0)</f>
        <v>48771010598</v>
      </c>
      <c r="I34" s="30" t="str">
        <f>IF(G34&gt;0,CONCATENATE(VLOOKUP(G34+1000,CONFIG!$W$2:$AF$804,3,FALSE),"  ",VLOOKUP(G34+1000,CONFIG!$W$2:$AF$804,4,FALSE)),"")</f>
        <v>SIGRIST  Florian</v>
      </c>
      <c r="J34" s="30" t="str">
        <f>IF($G34&gt;0,VLOOKUP(G34+1000,CONFIG!$W$2:$AF$804,5,FALSE),"")</f>
        <v>TEAM ALL CYCLES MEAUX</v>
      </c>
      <c r="K34" s="144" t="str">
        <f>IF($G34&gt;0,VLOOKUP(G34+1000,CONFIG!$W:$AF,6,FALSE),"")</f>
        <v>Access</v>
      </c>
      <c r="L34" s="144" t="str">
        <f>IF($G34&gt;0,VLOOKUP(G34+1000,CONFIG!$W:$AF,7,FALSE),"")</f>
        <v>2</v>
      </c>
      <c r="M34" s="144" t="str">
        <f>IF($G34&gt;0,VLOOKUP(G34+1000,CONFIG!$W:$AF,8,FALSE),"")</f>
        <v>H</v>
      </c>
      <c r="N34" s="250" t="str">
        <f t="shared" si="6"/>
        <v>''</v>
      </c>
      <c r="O34" s="6" t="str">
        <f t="shared" si="7"/>
        <v xml:space="preserve"> </v>
      </c>
      <c r="P34" s="179">
        <f>IF(G34&gt;0,VLOOKUP(G34,'Eng A1'!$A$8:$B$207,2,FALSE)," ")</f>
        <v>0</v>
      </c>
      <c r="Q34" s="6" t="str">
        <f t="shared" si="2"/>
        <v>Non Partant</v>
      </c>
      <c r="R34" s="6" t="str">
        <f t="shared" si="3"/>
        <v>4877101</v>
      </c>
      <c r="S34" s="6">
        <f>IF(G34&gt;0,COUNTIF($R$6:R34,R34),"")</f>
        <v>5</v>
      </c>
      <c r="T34" s="6" t="str">
        <f t="shared" si="4"/>
        <v>487710115</v>
      </c>
      <c r="U34" s="6">
        <f t="shared" si="5"/>
        <v>29</v>
      </c>
    </row>
    <row r="35" spans="1:21" ht="15.75" customHeight="1" outlineLevel="1" x14ac:dyDescent="0.2">
      <c r="A35" s="3"/>
      <c r="B35" s="3"/>
      <c r="C35" s="3"/>
      <c r="D35" s="4">
        <f t="shared" si="0"/>
        <v>7.8472222222222221E-2</v>
      </c>
      <c r="E35" s="6">
        <v>30</v>
      </c>
      <c r="F35" s="199">
        <v>30</v>
      </c>
      <c r="G35" s="199">
        <v>39</v>
      </c>
      <c r="H35" s="247" t="str">
        <f>IF(G35&gt;0,VLOOKUP(G35+1000,CONFIG!$W$2:$AF$804,2,FALSE),0)</f>
        <v>48935060157</v>
      </c>
      <c r="I35" s="30" t="str">
        <f>IF(G35&gt;0,CONCATENATE(VLOOKUP(G35+1000,CONFIG!$W$2:$AF$804,3,FALSE),"  ",VLOOKUP(G35+1000,CONFIG!$W$2:$AF$804,4,FALSE)),"")</f>
        <v>BEAUMONT  CAMILLE</v>
      </c>
      <c r="J35" s="30" t="str">
        <f>IF($G35&gt;0,VLOOKUP(G35+1000,CONFIG!$W$2:$AF$804,5,FALSE),"")</f>
        <v>CV DIONYSIEN</v>
      </c>
      <c r="K35" s="144" t="str">
        <f>IF($G35&gt;0,VLOOKUP(G35+1000,CONFIG!$W:$AF,6,FALSE),"")</f>
        <v>Access</v>
      </c>
      <c r="L35" s="144" t="str">
        <f>IF($G35&gt;0,VLOOKUP(G35+1000,CONFIG!$W:$AF,7,FALSE),"")</f>
        <v>1</v>
      </c>
      <c r="M35" s="144" t="str">
        <f>IF($G35&gt;0,VLOOKUP(G35+1000,CONFIG!$W:$AF,8,FALSE),"")</f>
        <v>H</v>
      </c>
      <c r="N35" s="250" t="str">
        <f t="shared" si="6"/>
        <v>''</v>
      </c>
      <c r="O35" s="6" t="str">
        <f t="shared" si="7"/>
        <v xml:space="preserve"> </v>
      </c>
      <c r="P35" s="179">
        <f>IF(G35&gt;0,VLOOKUP(G35,'Eng A1'!$A$8:$B$207,2,FALSE)," ")</f>
        <v>0</v>
      </c>
      <c r="Q35" s="6" t="str">
        <f t="shared" si="2"/>
        <v>Non Partant</v>
      </c>
      <c r="R35" s="6" t="str">
        <f t="shared" si="3"/>
        <v>4893506</v>
      </c>
      <c r="S35" s="6">
        <f>IF(G35&gt;0,COUNTIF($R$6:R35,R35),"")</f>
        <v>1</v>
      </c>
      <c r="T35" s="6" t="str">
        <f t="shared" si="4"/>
        <v>489350611</v>
      </c>
      <c r="U35" s="6">
        <f t="shared" si="5"/>
        <v>30</v>
      </c>
    </row>
    <row r="36" spans="1:21" ht="15.75" customHeight="1" outlineLevel="1" x14ac:dyDescent="0.2">
      <c r="A36" s="3"/>
      <c r="B36" s="3"/>
      <c r="C36" s="3"/>
      <c r="D36" s="4">
        <f t="shared" si="0"/>
        <v>7.8472222222222221E-2</v>
      </c>
      <c r="E36" s="6">
        <v>31</v>
      </c>
      <c r="F36" s="199">
        <v>31</v>
      </c>
      <c r="G36" s="199">
        <v>5</v>
      </c>
      <c r="H36" s="247" t="str">
        <f>IF(G36&gt;0,VLOOKUP(G36+1000,CONFIG!$W$2:$AF$804,2,FALSE),0)</f>
        <v>48957140865</v>
      </c>
      <c r="I36" s="30" t="str">
        <f>IF(G36&gt;0,CONCATENATE(VLOOKUP(G36+1000,CONFIG!$W$2:$AF$804,3,FALSE),"  ",VLOOKUP(G36+1000,CONFIG!$W$2:$AF$804,4,FALSE)),"")</f>
        <v>IDE  Thomas</v>
      </c>
      <c r="J36" s="30" t="str">
        <f>IF($G36&gt;0,VLOOKUP(G36+1000,CONFIG!$W$2:$AF$804,5,FALSE),"")</f>
        <v>PARISIS A.C. 95</v>
      </c>
      <c r="K36" s="144" t="str">
        <f>IF($G36&gt;0,VLOOKUP(G36+1000,CONFIG!$W:$AF,6,FALSE),"")</f>
        <v>Access</v>
      </c>
      <c r="L36" s="144" t="str">
        <f>IF($G36&gt;0,VLOOKUP(G36+1000,CONFIG!$W:$AF,7,FALSE),"")</f>
        <v>1</v>
      </c>
      <c r="M36" s="144" t="str">
        <f>IF($G36&gt;0,VLOOKUP(G36+1000,CONFIG!$W:$AF,8,FALSE),"")</f>
        <v>H</v>
      </c>
      <c r="N36" s="250" t="str">
        <f t="shared" si="6"/>
        <v>''</v>
      </c>
      <c r="O36" s="6" t="str">
        <f t="shared" si="7"/>
        <v xml:space="preserve"> </v>
      </c>
      <c r="P36" s="179">
        <f>IF(G36&gt;0,VLOOKUP(G36,'Eng A1'!$A$8:$B$207,2,FALSE)," ")</f>
        <v>0</v>
      </c>
      <c r="Q36" s="6" t="str">
        <f t="shared" si="2"/>
        <v>Non Partant</v>
      </c>
      <c r="R36" s="6" t="str">
        <f t="shared" si="3"/>
        <v>4895714</v>
      </c>
      <c r="S36" s="6">
        <f>IF(G36&gt;0,COUNTIF($R$6:R36,R36),"")</f>
        <v>1</v>
      </c>
      <c r="T36" s="6" t="str">
        <f t="shared" si="4"/>
        <v>489571411</v>
      </c>
      <c r="U36" s="6">
        <f t="shared" si="5"/>
        <v>31</v>
      </c>
    </row>
    <row r="37" spans="1:21" ht="15.75" customHeight="1" outlineLevel="1" x14ac:dyDescent="0.2">
      <c r="A37" s="3"/>
      <c r="B37" s="3"/>
      <c r="C37" s="3"/>
      <c r="D37" s="4">
        <f t="shared" si="0"/>
        <v>7.8472222222222221E-2</v>
      </c>
      <c r="E37" s="6">
        <v>32</v>
      </c>
      <c r="F37" s="199">
        <v>32</v>
      </c>
      <c r="G37" s="199">
        <v>2</v>
      </c>
      <c r="H37" s="247" t="str">
        <f>IF(G37&gt;0,VLOOKUP(G37+1000,CONFIG!$W$2:$AF$804,2,FALSE),0)</f>
        <v>48782350893</v>
      </c>
      <c r="I37" s="30" t="str">
        <f>IF(G37&gt;0,CONCATENATE(VLOOKUP(G37+1000,CONFIG!$W$2:$AF$804,3,FALSE),"  ",VLOOKUP(G37+1000,CONFIG!$W$2:$AF$804,4,FALSE)),"")</f>
        <v>DAUPHIN  Nathan</v>
      </c>
      <c r="J37" s="30" t="str">
        <f>IF($G37&gt;0,VLOOKUP(G37+1000,CONFIG!$W$2:$AF$804,5,FALSE),"")</f>
        <v>VC MONTIGNY BRETONNEUX</v>
      </c>
      <c r="K37" s="144" t="str">
        <f>IF($G37&gt;0,VLOOKUP(G37+1000,CONFIG!$W:$AF,6,FALSE),"")</f>
        <v>Access</v>
      </c>
      <c r="L37" s="144" t="str">
        <f>IF($G37&gt;0,VLOOKUP(G37+1000,CONFIG!$W:$AF,7,FALSE),"")</f>
        <v>1</v>
      </c>
      <c r="M37" s="144" t="str">
        <f>IF($G37&gt;0,VLOOKUP(G37+1000,CONFIG!$W:$AF,8,FALSE),"")</f>
        <v>H</v>
      </c>
      <c r="N37" s="250" t="str">
        <f t="shared" si="6"/>
        <v>''</v>
      </c>
      <c r="O37" s="6" t="str">
        <f t="shared" si="7"/>
        <v xml:space="preserve"> </v>
      </c>
      <c r="P37" s="179">
        <f>IF(G37&gt;0,VLOOKUP(G37,'Eng A1'!$A$8:$B$207,2,FALSE)," ")</f>
        <v>0</v>
      </c>
      <c r="Q37" s="6" t="str">
        <f t="shared" si="2"/>
        <v>Non Partant</v>
      </c>
      <c r="R37" s="6" t="str">
        <f t="shared" si="3"/>
        <v>4878235</v>
      </c>
      <c r="S37" s="6">
        <f>IF(G37&gt;0,COUNTIF($R$6:R37,R37),"")</f>
        <v>3</v>
      </c>
      <c r="T37" s="6" t="str">
        <f t="shared" si="4"/>
        <v>487823513</v>
      </c>
      <c r="U37" s="6">
        <f t="shared" si="5"/>
        <v>32</v>
      </c>
    </row>
    <row r="38" spans="1:21" ht="15.75" customHeight="1" outlineLevel="1" x14ac:dyDescent="0.2">
      <c r="A38" s="3"/>
      <c r="B38" s="3"/>
      <c r="C38" s="3"/>
      <c r="D38" s="4">
        <f t="shared" si="0"/>
        <v>7.8472222222222221E-2</v>
      </c>
      <c r="E38" s="6">
        <v>33</v>
      </c>
      <c r="F38" s="199">
        <v>33</v>
      </c>
      <c r="G38" s="199">
        <v>48</v>
      </c>
      <c r="H38" s="247">
        <f>IF(G38&gt;0,VLOOKUP(G38+1000,CONFIG!$W$2:$AF$804,2,FALSE),0)</f>
        <v>0</v>
      </c>
      <c r="I38" s="30" t="str">
        <f>IF(G38&gt;0,CONCATENATE(VLOOKUP(G38+1000,CONFIG!$W$2:$AF$804,3,FALSE),"  ",VLOOKUP(G38+1000,CONFIG!$W$2:$AF$804,4,FALSE)),"")</f>
        <v xml:space="preserve">  </v>
      </c>
      <c r="J38" s="30" t="str">
        <f>IF($G38&gt;0,VLOOKUP(G38+1000,CONFIG!$W$2:$AF$804,5,FALSE),"")</f>
        <v/>
      </c>
      <c r="K38" s="144" t="str">
        <f>IF($G38&gt;0,VLOOKUP(G38+1000,CONFIG!$W:$AF,6,FALSE),"")</f>
        <v/>
      </c>
      <c r="L38" s="144" t="str">
        <f>IF($G38&gt;0,VLOOKUP(G38+1000,CONFIG!$W:$AF,7,FALSE),"")</f>
        <v/>
      </c>
      <c r="M38" s="144" t="str">
        <f>IF($G38&gt;0,VLOOKUP(G38+1000,CONFIG!$W:$AF,8,FALSE),"")</f>
        <v/>
      </c>
      <c r="N38" s="250" t="str">
        <f t="shared" si="6"/>
        <v>''</v>
      </c>
      <c r="O38" s="6" t="str">
        <f t="shared" ref="O38:O69" si="8">IF(COUNTIF($G$6:$G$205,G38)&gt;1,"X"," ")</f>
        <v xml:space="preserve"> </v>
      </c>
      <c r="P38" s="179">
        <f>IF(G38&gt;0,VLOOKUP(G38,'Eng A1'!$A$8:$B$207,2,FALSE)," ")</f>
        <v>0</v>
      </c>
      <c r="Q38" s="6" t="str">
        <f t="shared" ref="Q38:Q69" si="9">IF(AND(G38&gt;0,P38&lt;&gt;"X"),"Non Partant"," ")</f>
        <v>Non Partant</v>
      </c>
      <c r="R38" s="6">
        <f t="shared" ref="R38:R69" si="10">IF(H38&lt;&gt;0,MID(H38,1,7),0)</f>
        <v>0</v>
      </c>
      <c r="S38" s="6">
        <f>IF(G38&gt;0,COUNTIF($R$6:R38,R38),"")</f>
        <v>4</v>
      </c>
      <c r="T38" s="6" t="str">
        <f t="shared" si="4"/>
        <v>014</v>
      </c>
      <c r="U38" s="6">
        <f t="shared" si="5"/>
        <v>33</v>
      </c>
    </row>
    <row r="39" spans="1:21" ht="15.75" customHeight="1" outlineLevel="1" x14ac:dyDescent="0.2">
      <c r="A39" s="3"/>
      <c r="B39" s="3"/>
      <c r="C39" s="3"/>
      <c r="D39" s="4">
        <f t="shared" si="0"/>
        <v>7.8472222222222221E-2</v>
      </c>
      <c r="E39" s="6">
        <v>34</v>
      </c>
      <c r="F39" s="199">
        <v>34</v>
      </c>
      <c r="G39" s="199">
        <v>49</v>
      </c>
      <c r="H39" s="247">
        <f>IF(G39&gt;0,VLOOKUP(G39+1000,CONFIG!$W$2:$AF$804,2,FALSE),0)</f>
        <v>0</v>
      </c>
      <c r="I39" s="30" t="str">
        <f>IF(G39&gt;0,CONCATENATE(VLOOKUP(G39+1000,CONFIG!$W$2:$AF$804,3,FALSE),"  ",VLOOKUP(G39+1000,CONFIG!$W$2:$AF$804,4,FALSE)),"")</f>
        <v xml:space="preserve">  </v>
      </c>
      <c r="J39" s="30" t="str">
        <f>IF($G39&gt;0,VLOOKUP(G39+1000,CONFIG!$W$2:$AF$804,5,FALSE),"")</f>
        <v/>
      </c>
      <c r="K39" s="144" t="str">
        <f>IF($G39&gt;0,VLOOKUP(G39+1000,CONFIG!$W:$AF,6,FALSE),"")</f>
        <v/>
      </c>
      <c r="L39" s="144" t="str">
        <f>IF($G39&gt;0,VLOOKUP(G39+1000,CONFIG!$W:$AF,7,FALSE),"")</f>
        <v/>
      </c>
      <c r="M39" s="144" t="str">
        <f>IF($G39&gt;0,VLOOKUP(G39+1000,CONFIG!$W:$AF,8,FALSE),"")</f>
        <v/>
      </c>
      <c r="N39" s="250" t="str">
        <f t="shared" si="6"/>
        <v>''</v>
      </c>
      <c r="O39" s="6" t="str">
        <f t="shared" si="8"/>
        <v xml:space="preserve"> </v>
      </c>
      <c r="P39" s="179">
        <f>IF(G39&gt;0,VLOOKUP(G39,'Eng A1'!$A$8:$B$207,2,FALSE)," ")</f>
        <v>0</v>
      </c>
      <c r="Q39" s="6" t="str">
        <f t="shared" si="9"/>
        <v>Non Partant</v>
      </c>
      <c r="R39" s="6">
        <f t="shared" si="10"/>
        <v>0</v>
      </c>
      <c r="S39" s="6">
        <f>IF(G39&gt;0,COUNTIF($R$6:R39,R39),"")</f>
        <v>5</v>
      </c>
      <c r="T39" s="6" t="str">
        <f t="shared" si="4"/>
        <v>015</v>
      </c>
      <c r="U39" s="6">
        <f t="shared" ref="U39:U70" si="11">IF(F39=F40,(2*F39+COUNTIF($F$6:$F$205,F39)-1)/2,IF(F39=F38,U38,F39))</f>
        <v>34</v>
      </c>
    </row>
    <row r="40" spans="1:21" ht="15.75" customHeight="1" outlineLevel="1" x14ac:dyDescent="0.2">
      <c r="A40" s="3"/>
      <c r="B40" s="3"/>
      <c r="C40" s="3"/>
      <c r="D40" s="4">
        <f t="shared" si="0"/>
        <v>7.8472222222222221E-2</v>
      </c>
      <c r="E40" s="6">
        <v>35</v>
      </c>
      <c r="F40" s="199">
        <v>35</v>
      </c>
      <c r="G40" s="199">
        <v>21</v>
      </c>
      <c r="H40" s="247" t="str">
        <f>IF(G40&gt;0,VLOOKUP(G40+1000,CONFIG!$W$2:$AF$804,2,FALSE),0)</f>
        <v>48782160184</v>
      </c>
      <c r="I40" s="30" t="str">
        <f>IF(G40&gt;0,CONCATENATE(VLOOKUP(G40+1000,CONFIG!$W$2:$AF$804,3,FALSE),"  ",VLOOKUP(G40+1000,CONFIG!$W$2:$AF$804,4,FALSE)),"")</f>
        <v>RUBARBE  Romain</v>
      </c>
      <c r="J40" s="30" t="str">
        <f>IF($G40&gt;0,VLOOKUP(G40+1000,CONFIG!$W$2:$AF$804,5,FALSE),"")</f>
        <v>EC VELIZY 78</v>
      </c>
      <c r="K40" s="144" t="str">
        <f>IF($G40&gt;0,VLOOKUP(G40+1000,CONFIG!$W:$AF,6,FALSE),"")</f>
        <v>Access</v>
      </c>
      <c r="L40" s="144" t="str">
        <f>IF($G40&gt;0,VLOOKUP(G40+1000,CONFIG!$W:$AF,7,FALSE),"")</f>
        <v>2</v>
      </c>
      <c r="M40" s="144" t="str">
        <f>IF($G40&gt;0,VLOOKUP(G40+1000,CONFIG!$W:$AF,8,FALSE),"")</f>
        <v>H</v>
      </c>
      <c r="N40" s="250" t="str">
        <f t="shared" si="6"/>
        <v>''</v>
      </c>
      <c r="O40" s="6" t="str">
        <f t="shared" si="8"/>
        <v xml:space="preserve"> </v>
      </c>
      <c r="P40" s="179">
        <f>IF(G40&gt;0,VLOOKUP(G40,'Eng A1'!$A$8:$B$207,2,FALSE)," ")</f>
        <v>0</v>
      </c>
      <c r="Q40" s="6" t="str">
        <f t="shared" si="9"/>
        <v>Non Partant</v>
      </c>
      <c r="R40" s="6" t="str">
        <f t="shared" si="10"/>
        <v>4878216</v>
      </c>
      <c r="S40" s="6">
        <f>IF(G40&gt;0,COUNTIF($R$6:R40,R40),"")</f>
        <v>1</v>
      </c>
      <c r="T40" s="6" t="str">
        <f t="shared" si="4"/>
        <v>487821611</v>
      </c>
      <c r="U40" s="6">
        <f t="shared" si="11"/>
        <v>35</v>
      </c>
    </row>
    <row r="41" spans="1:21" ht="15.75" customHeight="1" outlineLevel="1" x14ac:dyDescent="0.2">
      <c r="A41" s="3"/>
      <c r="B41" s="3"/>
      <c r="C41" s="3"/>
      <c r="D41" s="4">
        <f t="shared" si="0"/>
        <v>7.8472222222222221E-2</v>
      </c>
      <c r="E41" s="6">
        <v>36</v>
      </c>
      <c r="F41" s="199">
        <v>36</v>
      </c>
      <c r="G41" s="199">
        <v>30</v>
      </c>
      <c r="H41" s="247" t="str">
        <f>IF(G41&gt;0,VLOOKUP(G41+1000,CONFIG!$W$2:$AF$804,2,FALSE),0)</f>
        <v>48771010590</v>
      </c>
      <c r="I41" s="30" t="str">
        <f>IF(G41&gt;0,CONCATENATE(VLOOKUP(G41+1000,CONFIG!$W$2:$AF$804,3,FALSE),"  ",VLOOKUP(G41+1000,CONFIG!$W$2:$AF$804,4,FALSE)),"")</f>
        <v>RIVARD  Aurelien</v>
      </c>
      <c r="J41" s="30" t="str">
        <f>IF($G41&gt;0,VLOOKUP(G41+1000,CONFIG!$W$2:$AF$804,5,FALSE),"")</f>
        <v>TEAM ALL CYCLES MEAUX</v>
      </c>
      <c r="K41" s="144" t="str">
        <f>IF($G41&gt;0,VLOOKUP(G41+1000,CONFIG!$W:$AF,6,FALSE),"")</f>
        <v>Access</v>
      </c>
      <c r="L41" s="144" t="str">
        <f>IF($G41&gt;0,VLOOKUP(G41+1000,CONFIG!$W:$AF,7,FALSE),"")</f>
        <v>1</v>
      </c>
      <c r="M41" s="144" t="str">
        <f>IF($G41&gt;0,VLOOKUP(G41+1000,CONFIG!$W:$AF,8,FALSE),"")</f>
        <v>H</v>
      </c>
      <c r="N41" s="250" t="str">
        <f t="shared" si="6"/>
        <v>''</v>
      </c>
      <c r="O41" s="6" t="str">
        <f t="shared" si="8"/>
        <v xml:space="preserve"> </v>
      </c>
      <c r="P41" s="179">
        <f>IF(G41&gt;0,VLOOKUP(G41,'Eng A1'!$A$8:$B$207,2,FALSE)," ")</f>
        <v>0</v>
      </c>
      <c r="Q41" s="6" t="str">
        <f t="shared" si="9"/>
        <v>Non Partant</v>
      </c>
      <c r="R41" s="6" t="str">
        <f t="shared" si="10"/>
        <v>4877101</v>
      </c>
      <c r="S41" s="6">
        <f>IF(G41&gt;0,COUNTIF($R$6:R41,R41),"")</f>
        <v>6</v>
      </c>
      <c r="T41" s="6" t="str">
        <f t="shared" si="4"/>
        <v>487710116</v>
      </c>
      <c r="U41" s="6">
        <f t="shared" si="11"/>
        <v>36</v>
      </c>
    </row>
    <row r="42" spans="1:21" ht="15.75" customHeight="1" outlineLevel="1" x14ac:dyDescent="0.2">
      <c r="A42" s="3"/>
      <c r="B42" s="3"/>
      <c r="C42" s="3"/>
      <c r="D42" s="4">
        <f t="shared" si="0"/>
        <v>7.8472222222222221E-2</v>
      </c>
      <c r="E42" s="6">
        <v>37</v>
      </c>
      <c r="F42" s="199">
        <v>37</v>
      </c>
      <c r="G42" s="199">
        <v>7</v>
      </c>
      <c r="H42" s="247" t="str">
        <f>IF(G42&gt;0,VLOOKUP(G42+1000,CONFIG!$W$2:$AF$804,2,FALSE),0)</f>
        <v>48750161315</v>
      </c>
      <c r="I42" s="30" t="str">
        <f>IF(G42&gt;0,CONCATENATE(VLOOKUP(G42+1000,CONFIG!$W$2:$AF$804,3,FALSE),"  ",VLOOKUP(G42+1000,CONFIG!$W$2:$AF$804,4,FALSE)),"")</f>
        <v>COLIN  Ferdinand</v>
      </c>
      <c r="J42" s="30" t="str">
        <f>IF($G42&gt;0,VLOOKUP(G42+1000,CONFIG!$W$2:$AF$804,5,FALSE),"")</f>
        <v>PARIS CYCLISTE OLYMPIQUE</v>
      </c>
      <c r="K42" s="144" t="str">
        <f>IF($G42&gt;0,VLOOKUP(G42+1000,CONFIG!$W:$AF,6,FALSE),"")</f>
        <v>Access</v>
      </c>
      <c r="L42" s="144" t="str">
        <f>IF($G42&gt;0,VLOOKUP(G42+1000,CONFIG!$W:$AF,7,FALSE),"")</f>
        <v>1</v>
      </c>
      <c r="M42" s="144" t="str">
        <f>IF($G42&gt;0,VLOOKUP(G42+1000,CONFIG!$W:$AF,8,FALSE),"")</f>
        <v>H</v>
      </c>
      <c r="N42" s="250" t="str">
        <f t="shared" si="6"/>
        <v>''</v>
      </c>
      <c r="O42" s="6" t="str">
        <f t="shared" si="8"/>
        <v xml:space="preserve"> </v>
      </c>
      <c r="P42" s="179">
        <f>IF(G42&gt;0,VLOOKUP(G42,'Eng A1'!$A$8:$B$207,2,FALSE)," ")</f>
        <v>0</v>
      </c>
      <c r="Q42" s="6" t="str">
        <f t="shared" si="9"/>
        <v>Non Partant</v>
      </c>
      <c r="R42" s="6" t="str">
        <f t="shared" si="10"/>
        <v>4875016</v>
      </c>
      <c r="S42" s="6">
        <f>IF(G42&gt;0,COUNTIF($R$6:R42,R42),"")</f>
        <v>1</v>
      </c>
      <c r="T42" s="6" t="str">
        <f t="shared" si="4"/>
        <v>487501611</v>
      </c>
      <c r="U42" s="6">
        <f t="shared" si="11"/>
        <v>37</v>
      </c>
    </row>
    <row r="43" spans="1:21" ht="15.75" customHeight="1" outlineLevel="1" x14ac:dyDescent="0.2">
      <c r="A43" s="3"/>
      <c r="B43" s="3"/>
      <c r="C43" s="3"/>
      <c r="D43" s="4">
        <f t="shared" si="0"/>
        <v>7.8472222222222221E-2</v>
      </c>
      <c r="E43" s="6">
        <v>38</v>
      </c>
      <c r="F43" s="199">
        <v>38</v>
      </c>
      <c r="G43" s="199">
        <v>35</v>
      </c>
      <c r="H43" s="247" t="str">
        <f>IF(G43&gt;0,VLOOKUP(G43+1000,CONFIG!$W$2:$AF$804,2,FALSE),0)</f>
        <v>48771280447</v>
      </c>
      <c r="I43" s="30" t="str">
        <f>IF(G43&gt;0,CONCATENATE(VLOOKUP(G43+1000,CONFIG!$W$2:$AF$804,3,FALSE),"  ",VLOOKUP(G43+1000,CONFIG!$W$2:$AF$804,4,FALSE)),"")</f>
        <v>BIOTA  Alessandro</v>
      </c>
      <c r="J43" s="30" t="str">
        <f>IF($G43&gt;0,VLOOKUP(G43+1000,CONFIG!$W$2:$AF$804,5,FALSE),"")</f>
        <v>LAGNY PONTCARRE CYC.</v>
      </c>
      <c r="K43" s="144" t="str">
        <f>IF($G43&gt;0,VLOOKUP(G43+1000,CONFIG!$W:$AF,6,FALSE),"")</f>
        <v>Access</v>
      </c>
      <c r="L43" s="144" t="str">
        <f>IF($G43&gt;0,VLOOKUP(G43+1000,CONFIG!$W:$AF,7,FALSE),"")</f>
        <v>1</v>
      </c>
      <c r="M43" s="144" t="str">
        <f>IF($G43&gt;0,VLOOKUP(G43+1000,CONFIG!$W:$AF,8,FALSE),"")</f>
        <v>H</v>
      </c>
      <c r="N43" s="250" t="str">
        <f t="shared" si="6"/>
        <v>''</v>
      </c>
      <c r="O43" s="6" t="str">
        <f t="shared" si="8"/>
        <v xml:space="preserve"> </v>
      </c>
      <c r="P43" s="179">
        <f>IF(G43&gt;0,VLOOKUP(G43,'Eng A1'!$A$8:$B$207,2,FALSE)," ")</f>
        <v>0</v>
      </c>
      <c r="Q43" s="6" t="str">
        <f t="shared" si="9"/>
        <v>Non Partant</v>
      </c>
      <c r="R43" s="6" t="str">
        <f t="shared" si="10"/>
        <v>4877128</v>
      </c>
      <c r="S43" s="6">
        <f>IF(G43&gt;0,COUNTIF($R$6:R43,R43),"")</f>
        <v>2</v>
      </c>
      <c r="T43" s="6" t="str">
        <f t="shared" si="4"/>
        <v>487712812</v>
      </c>
      <c r="U43" s="6">
        <f t="shared" si="11"/>
        <v>38</v>
      </c>
    </row>
    <row r="44" spans="1:21" ht="15.75" customHeight="1" outlineLevel="1" x14ac:dyDescent="0.2">
      <c r="A44" s="3"/>
      <c r="B44" s="3"/>
      <c r="C44" s="3"/>
      <c r="D44" s="4">
        <f t="shared" si="0"/>
        <v>7.8472222222222221E-2</v>
      </c>
      <c r="E44" s="6">
        <v>39</v>
      </c>
      <c r="F44" s="199">
        <v>39</v>
      </c>
      <c r="G44" s="199">
        <v>51</v>
      </c>
      <c r="H44" s="247">
        <f>IF(G44&gt;0,VLOOKUP(G44+1000,CONFIG!$W$2:$AF$804,2,FALSE),0)</f>
        <v>0</v>
      </c>
      <c r="I44" s="30" t="str">
        <f>IF(G44&gt;0,CONCATENATE(VLOOKUP(G44+1000,CONFIG!$W$2:$AF$804,3,FALSE),"  ",VLOOKUP(G44+1000,CONFIG!$W$2:$AF$804,4,FALSE)),"")</f>
        <v xml:space="preserve">  </v>
      </c>
      <c r="J44" s="30" t="str">
        <f>IF($G44&gt;0,VLOOKUP(G44+1000,CONFIG!$W$2:$AF$804,5,FALSE),"")</f>
        <v/>
      </c>
      <c r="K44" s="144" t="str">
        <f>IF($G44&gt;0,VLOOKUP(G44+1000,CONFIG!$W:$AF,6,FALSE),"")</f>
        <v/>
      </c>
      <c r="L44" s="144" t="str">
        <f>IF($G44&gt;0,VLOOKUP(G44+1000,CONFIG!$W:$AF,7,FALSE),"")</f>
        <v/>
      </c>
      <c r="M44" s="144" t="str">
        <f>IF($G44&gt;0,VLOOKUP(G44+1000,CONFIG!$W:$AF,8,FALSE),"")</f>
        <v/>
      </c>
      <c r="N44" s="250" t="str">
        <f t="shared" si="6"/>
        <v>''</v>
      </c>
      <c r="O44" s="6" t="str">
        <f t="shared" si="8"/>
        <v xml:space="preserve"> </v>
      </c>
      <c r="P44" s="179">
        <f>IF(G44&gt;0,VLOOKUP(G44,'Eng A1'!$A$8:$B$207,2,FALSE)," ")</f>
        <v>0</v>
      </c>
      <c r="Q44" s="6" t="str">
        <f t="shared" si="9"/>
        <v>Non Partant</v>
      </c>
      <c r="R44" s="6">
        <f t="shared" si="10"/>
        <v>0</v>
      </c>
      <c r="S44" s="6">
        <f>IF(G44&gt;0,COUNTIF($R$6:R44,R44),"")</f>
        <v>6</v>
      </c>
      <c r="T44" s="6" t="str">
        <f t="shared" si="4"/>
        <v>016</v>
      </c>
      <c r="U44" s="6">
        <f t="shared" si="11"/>
        <v>39</v>
      </c>
    </row>
    <row r="45" spans="1:21" ht="15.75" customHeight="1" outlineLevel="1" x14ac:dyDescent="0.2">
      <c r="A45" s="3"/>
      <c r="B45" s="3"/>
      <c r="C45" s="3"/>
      <c r="D45" s="4">
        <f t="shared" si="0"/>
        <v>7.8472222222222221E-2</v>
      </c>
      <c r="E45" s="6">
        <v>40</v>
      </c>
      <c r="F45" s="199">
        <v>40</v>
      </c>
      <c r="G45" s="199">
        <v>26</v>
      </c>
      <c r="H45" s="247" t="str">
        <f>IF(G45&gt;0,VLOOKUP(G45+1000,CONFIG!$W$2:$AF$804,2,FALSE),0)</f>
        <v>48771010568</v>
      </c>
      <c r="I45" s="30" t="str">
        <f>IF(G45&gt;0,CONCATENATE(VLOOKUP(G45+1000,CONFIG!$W$2:$AF$804,3,FALSE),"  ",VLOOKUP(G45+1000,CONFIG!$W$2:$AF$804,4,FALSE)),"")</f>
        <v>DUBUSSET GIULIANI  Lorenzo</v>
      </c>
      <c r="J45" s="30" t="str">
        <f>IF($G45&gt;0,VLOOKUP(G45+1000,CONFIG!$W$2:$AF$804,5,FALSE),"")</f>
        <v>TEAM ALL CYCLES MEAUX</v>
      </c>
      <c r="K45" s="144" t="str">
        <f>IF($G45&gt;0,VLOOKUP(G45+1000,CONFIG!$W:$AF,6,FALSE),"")</f>
        <v>Access</v>
      </c>
      <c r="L45" s="144" t="str">
        <f>IF($G45&gt;0,VLOOKUP(G45+1000,CONFIG!$W:$AF,7,FALSE),"")</f>
        <v>1</v>
      </c>
      <c r="M45" s="144" t="str">
        <f>IF($G45&gt;0,VLOOKUP(G45+1000,CONFIG!$W:$AF,8,FALSE),"")</f>
        <v>H</v>
      </c>
      <c r="N45" s="250" t="str">
        <f t="shared" si="6"/>
        <v>''</v>
      </c>
      <c r="O45" s="6" t="str">
        <f t="shared" si="8"/>
        <v xml:space="preserve"> </v>
      </c>
      <c r="P45" s="179">
        <f>IF(G45&gt;0,VLOOKUP(G45,'Eng A1'!$A$8:$B$207,2,FALSE)," ")</f>
        <v>0</v>
      </c>
      <c r="Q45" s="6" t="str">
        <f t="shared" si="9"/>
        <v>Non Partant</v>
      </c>
      <c r="R45" s="6" t="str">
        <f t="shared" si="10"/>
        <v>4877101</v>
      </c>
      <c r="S45" s="6">
        <f>IF(G45&gt;0,COUNTIF($R$6:R45,R45),"")</f>
        <v>7</v>
      </c>
      <c r="T45" s="6" t="str">
        <f t="shared" si="4"/>
        <v>487710117</v>
      </c>
      <c r="U45" s="6">
        <f t="shared" si="11"/>
        <v>40</v>
      </c>
    </row>
    <row r="46" spans="1:21" ht="15.75" customHeight="1" outlineLevel="1" x14ac:dyDescent="0.2">
      <c r="A46" s="3"/>
      <c r="B46" s="3"/>
      <c r="C46" s="3"/>
      <c r="D46" s="4">
        <f t="shared" si="0"/>
        <v>7.8472222222222221E-2</v>
      </c>
      <c r="E46" s="6">
        <v>41</v>
      </c>
      <c r="F46" s="199">
        <v>41</v>
      </c>
      <c r="G46" s="199">
        <v>14</v>
      </c>
      <c r="H46" s="247" t="str">
        <f>IF(G46&gt;0,VLOOKUP(G46+1000,CONFIG!$W$2:$AF$804,2,FALSE),0)</f>
        <v>48957170343</v>
      </c>
      <c r="I46" s="30" t="str">
        <f>IF(G46&gt;0,CONCATENATE(VLOOKUP(G46+1000,CONFIG!$W$2:$AF$804,3,FALSE),"  ",VLOOKUP(G46+1000,CONFIG!$W$2:$AF$804,4,FALSE)),"")</f>
        <v>MUYS  Patrick</v>
      </c>
      <c r="J46" s="30" t="str">
        <f>IF($G46&gt;0,VLOOKUP(G46+1000,CONFIG!$W$2:$AF$804,5,FALSE),"")</f>
        <v>ES PERSANAISE</v>
      </c>
      <c r="K46" s="144" t="str">
        <f>IF($G46&gt;0,VLOOKUP(G46+1000,CONFIG!$W:$AF,6,FALSE),"")</f>
        <v>Access</v>
      </c>
      <c r="L46" s="144" t="str">
        <f>IF($G46&gt;0,VLOOKUP(G46+1000,CONFIG!$W:$AF,7,FALSE),"")</f>
        <v>2</v>
      </c>
      <c r="M46" s="144" t="str">
        <f>IF($G46&gt;0,VLOOKUP(G46+1000,CONFIG!$W:$AF,8,FALSE),"")</f>
        <v>H</v>
      </c>
      <c r="N46" s="250" t="str">
        <f t="shared" si="6"/>
        <v>''</v>
      </c>
      <c r="O46" s="6" t="str">
        <f t="shared" si="8"/>
        <v xml:space="preserve"> </v>
      </c>
      <c r="P46" s="179">
        <f>IF(G46&gt;0,VLOOKUP(G46,'Eng A1'!$A$8:$B$207,2,FALSE)," ")</f>
        <v>0</v>
      </c>
      <c r="Q46" s="6" t="str">
        <f t="shared" si="9"/>
        <v>Non Partant</v>
      </c>
      <c r="R46" s="6" t="str">
        <f t="shared" si="10"/>
        <v>4895717</v>
      </c>
      <c r="S46" s="6">
        <f>IF(G46&gt;0,COUNTIF($R$6:R46,R46),"")</f>
        <v>1</v>
      </c>
      <c r="T46" s="6" t="str">
        <f t="shared" si="4"/>
        <v>489571711</v>
      </c>
      <c r="U46" s="6">
        <f t="shared" si="11"/>
        <v>41</v>
      </c>
    </row>
    <row r="47" spans="1:21" ht="15.75" customHeight="1" outlineLevel="1" x14ac:dyDescent="0.2">
      <c r="A47" s="3"/>
      <c r="B47" s="3"/>
      <c r="C47" s="3"/>
      <c r="D47" s="4">
        <f t="shared" si="0"/>
        <v>7.8472222222222221E-2</v>
      </c>
      <c r="E47" s="6">
        <v>42</v>
      </c>
      <c r="F47" s="199">
        <v>42</v>
      </c>
      <c r="G47" s="199">
        <v>13</v>
      </c>
      <c r="H47" s="247" t="str">
        <f>IF(G47&gt;0,VLOOKUP(G47+1000,CONFIG!$W$2:$AF$804,2,FALSE),0)</f>
        <v>48782280441</v>
      </c>
      <c r="I47" s="30" t="str">
        <f>IF(G47&gt;0,CONCATENATE(VLOOKUP(G47+1000,CONFIG!$W$2:$AF$804,3,FALSE),"  ",VLOOKUP(G47+1000,CONFIG!$W$2:$AF$804,4,FALSE)),"")</f>
        <v>GOUYA  JEAN MARIE</v>
      </c>
      <c r="J47" s="30" t="str">
        <f>IF($G47&gt;0,VLOOKUP(G47+1000,CONFIG!$W$2:$AF$804,5,FALSE),"")</f>
        <v>US MAULE CYCLISME</v>
      </c>
      <c r="K47" s="144" t="str">
        <f>IF($G47&gt;0,VLOOKUP(G47+1000,CONFIG!$W:$AF,6,FALSE),"")</f>
        <v>Access</v>
      </c>
      <c r="L47" s="144" t="str">
        <f>IF($G47&gt;0,VLOOKUP(G47+1000,CONFIG!$W:$AF,7,FALSE),"")</f>
        <v>2</v>
      </c>
      <c r="M47" s="144" t="str">
        <f>IF($G47&gt;0,VLOOKUP(G47+1000,CONFIG!$W:$AF,8,FALSE),"")</f>
        <v>H</v>
      </c>
      <c r="N47" s="250" t="str">
        <f t="shared" si="6"/>
        <v>''</v>
      </c>
      <c r="O47" s="6" t="str">
        <f t="shared" si="8"/>
        <v xml:space="preserve"> </v>
      </c>
      <c r="P47" s="179">
        <f>IF(G47&gt;0,VLOOKUP(G47,'Eng A1'!$A$8:$B$207,2,FALSE)," ")</f>
        <v>0</v>
      </c>
      <c r="Q47" s="6" t="str">
        <f t="shared" si="9"/>
        <v>Non Partant</v>
      </c>
      <c r="R47" s="6" t="str">
        <f t="shared" si="10"/>
        <v>4878228</v>
      </c>
      <c r="S47" s="6">
        <f>IF(G47&gt;0,COUNTIF($R$6:R47,R47),"")</f>
        <v>1</v>
      </c>
      <c r="T47" s="6" t="str">
        <f t="shared" si="4"/>
        <v>487822811</v>
      </c>
      <c r="U47" s="6">
        <f t="shared" si="11"/>
        <v>42</v>
      </c>
    </row>
    <row r="48" spans="1:21" ht="15.75" customHeight="1" outlineLevel="1" x14ac:dyDescent="0.2">
      <c r="A48" s="3"/>
      <c r="B48" s="3"/>
      <c r="C48" s="3"/>
      <c r="D48" s="4">
        <f t="shared" si="0"/>
        <v>7.8472222222222221E-2</v>
      </c>
      <c r="E48" s="6">
        <v>43</v>
      </c>
      <c r="F48" s="301">
        <v>43</v>
      </c>
      <c r="G48" s="301">
        <v>44</v>
      </c>
      <c r="H48" s="302" t="str">
        <f>IF(G48&gt;0,VLOOKUP(G48+1000,CONFIG!$W$2:$AF$804,2,FALSE),0)</f>
        <v>48924010497</v>
      </c>
      <c r="I48" s="303" t="str">
        <f>IF(G48&gt;0,CONCATENATE(VLOOKUP(G48+1000,CONFIG!$W$2:$AF$804,3,FALSE),"  ",VLOOKUP(G48+1000,CONFIG!$W$2:$AF$804,4,FALSE)),"")</f>
        <v>MARTON  Thibaud</v>
      </c>
      <c r="J48" s="303" t="str">
        <f>IF($G48&gt;0,VLOOKUP(G48+1000,CONFIG!$W$2:$AF$804,5,FALSE),"")</f>
        <v>CSM PUTEAUX</v>
      </c>
      <c r="K48" s="304" t="str">
        <f>IF($G48&gt;0,VLOOKUP(G48+1000,CONFIG!$W:$AF,6,FALSE),"")</f>
        <v>Access</v>
      </c>
      <c r="L48" s="304" t="str">
        <f>IF($G48&gt;0,VLOOKUP(G48+1000,CONFIG!$W:$AF,7,FALSE),"")</f>
        <v>1</v>
      </c>
      <c r="M48" s="304" t="str">
        <f>IF($G48&gt;0,VLOOKUP(G48+1000,CONFIG!$W:$AF,8,FALSE),"")</f>
        <v>H</v>
      </c>
      <c r="N48" s="305" t="str">
        <f t="shared" si="6"/>
        <v>''</v>
      </c>
      <c r="O48" s="6" t="str">
        <f t="shared" si="8"/>
        <v xml:space="preserve"> </v>
      </c>
      <c r="P48" s="179">
        <f>IF(G48&gt;0,VLOOKUP(G48,'Eng A1'!$A$8:$B$207,2,FALSE)," ")</f>
        <v>0</v>
      </c>
      <c r="Q48" s="6" t="str">
        <f t="shared" si="9"/>
        <v>Non Partant</v>
      </c>
      <c r="R48" s="6" t="str">
        <f t="shared" si="10"/>
        <v>4892401</v>
      </c>
      <c r="S48" s="6">
        <f>IF(G48&gt;0,COUNTIF($R$6:R48,R48),"")</f>
        <v>1</v>
      </c>
      <c r="T48" s="6" t="str">
        <f t="shared" si="4"/>
        <v>489240111</v>
      </c>
      <c r="U48" s="6">
        <f t="shared" si="11"/>
        <v>43</v>
      </c>
    </row>
    <row r="49" spans="1:21" ht="15.75" customHeight="1" outlineLevel="1" x14ac:dyDescent="0.2">
      <c r="A49" s="3"/>
      <c r="B49" s="3"/>
      <c r="C49" s="3"/>
      <c r="D49" s="4">
        <f t="shared" si="0"/>
        <v>7.8472222222222221E-2</v>
      </c>
      <c r="E49" s="6">
        <v>44</v>
      </c>
      <c r="F49" s="199">
        <v>44</v>
      </c>
      <c r="G49" s="199">
        <v>24</v>
      </c>
      <c r="H49" s="247" t="str">
        <f>IF(G49&gt;0,VLOOKUP(G49+1000,CONFIG!$W$2:$AF$804,2,FALSE),0)</f>
        <v>44373880012</v>
      </c>
      <c r="I49" s="30" t="str">
        <f>IF(G49&gt;0,CONCATENATE(VLOOKUP(G49+1000,CONFIG!$W$2:$AF$804,3,FALSE),"  ",VLOOKUP(G49+1000,CONFIG!$W$2:$AF$804,4,FALSE)),"")</f>
        <v>DESPEIGNES  Erwan</v>
      </c>
      <c r="J49" s="30" t="str">
        <f>IF($G49&gt;0,VLOOKUP(G49+1000,CONFIG!$W$2:$AF$804,5,FALSE),"")</f>
        <v>VAL DE LOIRE VELO</v>
      </c>
      <c r="K49" s="144" t="str">
        <f>IF($G49&gt;0,VLOOKUP(G49+1000,CONFIG!$W:$AF,6,FALSE),"")</f>
        <v>Access</v>
      </c>
      <c r="L49" s="144" t="str">
        <f>IF($G49&gt;0,VLOOKUP(G49+1000,CONFIG!$W:$AF,7,FALSE),"")</f>
        <v>1</v>
      </c>
      <c r="M49" s="144" t="str">
        <f>IF($G49&gt;0,VLOOKUP(G49+1000,CONFIG!$W:$AF,8,FALSE),"")</f>
        <v>H</v>
      </c>
      <c r="N49" s="250" t="str">
        <f t="shared" si="6"/>
        <v>''</v>
      </c>
      <c r="O49" s="6" t="str">
        <f t="shared" si="8"/>
        <v xml:space="preserve"> </v>
      </c>
      <c r="P49" s="179">
        <f>IF(G49&gt;0,VLOOKUP(G49,'Eng A1'!$A$8:$B$207,2,FALSE)," ")</f>
        <v>0</v>
      </c>
      <c r="Q49" s="6" t="str">
        <f t="shared" si="9"/>
        <v>Non Partant</v>
      </c>
      <c r="R49" s="6" t="str">
        <f t="shared" si="10"/>
        <v>4437388</v>
      </c>
      <c r="S49" s="6">
        <f>IF(G49&gt;0,COUNTIF($R$6:R49,R49),"")</f>
        <v>1</v>
      </c>
      <c r="T49" s="6" t="str">
        <f t="shared" si="4"/>
        <v>443738811</v>
      </c>
      <c r="U49" s="6">
        <f t="shared" si="11"/>
        <v>44</v>
      </c>
    </row>
    <row r="50" spans="1:21" ht="15.75" customHeight="1" outlineLevel="1" x14ac:dyDescent="0.2">
      <c r="A50" s="3"/>
      <c r="B50" s="3"/>
      <c r="C50" s="3"/>
      <c r="D50" s="4">
        <f t="shared" si="0"/>
        <v>7.8472222222222221E-2</v>
      </c>
      <c r="E50" s="6">
        <v>45</v>
      </c>
      <c r="F50" s="199">
        <v>45</v>
      </c>
      <c r="G50" s="199">
        <v>20</v>
      </c>
      <c r="H50" s="247" t="str">
        <f>IF(G50&gt;0,VLOOKUP(G50+1000,CONFIG!$W$2:$AF$804,2,FALSE),0)</f>
        <v>48935050800</v>
      </c>
      <c r="I50" s="30" t="str">
        <f>IF(G50&gt;0,CONCATENATE(VLOOKUP(G50+1000,CONFIG!$W$2:$AF$804,3,FALSE),"  ",VLOOKUP(G50+1000,CONFIG!$W$2:$AF$804,4,FALSE)),"")</f>
        <v>BONFILS  Antoine</v>
      </c>
      <c r="J50" s="30" t="str">
        <f>IF($G50&gt;0,VLOOKUP(G50+1000,CONFIG!$W$2:$AF$804,5,FALSE),"")</f>
        <v>CM AUBERVILLIERS 93</v>
      </c>
      <c r="K50" s="144" t="str">
        <f>IF($G50&gt;0,VLOOKUP(G50+1000,CONFIG!$W:$AF,6,FALSE),"")</f>
        <v>Access</v>
      </c>
      <c r="L50" s="144" t="str">
        <f>IF($G50&gt;0,VLOOKUP(G50+1000,CONFIG!$W:$AF,7,FALSE),"")</f>
        <v>1</v>
      </c>
      <c r="M50" s="144" t="str">
        <f>IF($G50&gt;0,VLOOKUP(G50+1000,CONFIG!$W:$AF,8,FALSE),"")</f>
        <v>H</v>
      </c>
      <c r="N50" s="250" t="str">
        <f t="shared" si="6"/>
        <v>''</v>
      </c>
      <c r="O50" s="6" t="str">
        <f t="shared" si="8"/>
        <v xml:space="preserve"> </v>
      </c>
      <c r="P50" s="179">
        <f>IF(G50&gt;0,VLOOKUP(G50,'Eng A1'!$A$8:$B$207,2,FALSE)," ")</f>
        <v>0</v>
      </c>
      <c r="Q50" s="6" t="str">
        <f t="shared" si="9"/>
        <v>Non Partant</v>
      </c>
      <c r="R50" s="6" t="str">
        <f t="shared" si="10"/>
        <v>4893505</v>
      </c>
      <c r="S50" s="6">
        <f>IF(G50&gt;0,COUNTIF($R$6:R50,R50),"")</f>
        <v>1</v>
      </c>
      <c r="T50" s="6" t="str">
        <f t="shared" si="4"/>
        <v>489350511</v>
      </c>
      <c r="U50" s="6">
        <f t="shared" si="11"/>
        <v>45</v>
      </c>
    </row>
    <row r="51" spans="1:21" ht="15.75" hidden="1" customHeight="1" outlineLevel="1" x14ac:dyDescent="0.2">
      <c r="A51" s="3"/>
      <c r="B51" s="3"/>
      <c r="C51" s="3"/>
      <c r="D51" s="4">
        <f t="shared" si="0"/>
        <v>7.8472222222222221E-2</v>
      </c>
      <c r="E51" s="6">
        <v>46</v>
      </c>
      <c r="F51" s="199">
        <v>46</v>
      </c>
      <c r="G51" s="199"/>
      <c r="H51" s="247">
        <f>IF(G51&gt;0,VLOOKUP(G51+1000,CONFIG!$W$2:$AF$804,2,FALSE),0)</f>
        <v>0</v>
      </c>
      <c r="I51" s="30" t="str">
        <f>IF(G51&gt;0,CONCATENATE(VLOOKUP(G51+1000,CONFIG!$W$2:$AF$804,3,FALSE),"  ",VLOOKUP(G51+1000,CONFIG!$W$2:$AF$804,4,FALSE)),"")</f>
        <v/>
      </c>
      <c r="J51" s="30" t="str">
        <f>IF($G51&gt;0,VLOOKUP(G51+1000,CONFIG!$W$2:$AF$804,5,FALSE),"")</f>
        <v/>
      </c>
      <c r="K51" s="144" t="str">
        <f>IF($G51&gt;0,VLOOKUP(G51+1000,CONFIG!$W:$AF,6,FALSE),"")</f>
        <v/>
      </c>
      <c r="L51" s="144" t="str">
        <f>IF($G51&gt;0,VLOOKUP(G51+1000,CONFIG!$W:$AF,7,FALSE),"")</f>
        <v/>
      </c>
      <c r="M51" s="144" t="str">
        <f>IF($G51&gt;0,VLOOKUP(G51+1000,CONFIG!$W:$AF,8,FALSE),"")</f>
        <v/>
      </c>
      <c r="N51" s="250" t="str">
        <f t="shared" si="6"/>
        <v/>
      </c>
      <c r="O51" s="6" t="str">
        <f t="shared" si="8"/>
        <v xml:space="preserve"> </v>
      </c>
      <c r="P51" s="179" t="str">
        <f>IF(G51&gt;0,VLOOKUP(G51,'Eng A1'!$A$8:$B$207,2,FALSE)," ")</f>
        <v xml:space="preserve"> </v>
      </c>
      <c r="Q51" s="6" t="str">
        <f t="shared" si="9"/>
        <v xml:space="preserve"> </v>
      </c>
      <c r="R51" s="6">
        <f t="shared" si="10"/>
        <v>0</v>
      </c>
      <c r="S51" s="6" t="str">
        <f>IF(G51&gt;0,COUNTIF($R$6:R51,R51),"")</f>
        <v/>
      </c>
      <c r="T51" s="6" t="str">
        <f t="shared" si="4"/>
        <v>01</v>
      </c>
      <c r="U51" s="6">
        <f t="shared" si="11"/>
        <v>46</v>
      </c>
    </row>
    <row r="52" spans="1:21" ht="15.75" hidden="1" customHeight="1" outlineLevel="1" x14ac:dyDescent="0.2">
      <c r="A52" s="3"/>
      <c r="B52" s="3"/>
      <c r="C52" s="3"/>
      <c r="D52" s="4">
        <f t="shared" si="0"/>
        <v>7.8472222222222221E-2</v>
      </c>
      <c r="E52" s="6">
        <v>47</v>
      </c>
      <c r="F52" s="199">
        <v>47</v>
      </c>
      <c r="G52" s="199"/>
      <c r="H52" s="247">
        <f>IF(G52&gt;0,VLOOKUP(G52+1000,CONFIG!$W$2:$AF$804,2,FALSE),0)</f>
        <v>0</v>
      </c>
      <c r="I52" s="30" t="str">
        <f>IF(G52&gt;0,CONCATENATE(VLOOKUP(G52+1000,CONFIG!$W$2:$AF$804,3,FALSE),"  ",VLOOKUP(G52+1000,CONFIG!$W$2:$AF$804,4,FALSE)),"")</f>
        <v/>
      </c>
      <c r="J52" s="30" t="str">
        <f>IF($G52&gt;0,VLOOKUP(G52+1000,CONFIG!$W$2:$AF$804,5,FALSE),"")</f>
        <v/>
      </c>
      <c r="K52" s="144" t="str">
        <f>IF($G52&gt;0,VLOOKUP(G52+1000,CONFIG!$W:$AF,6,FALSE),"")</f>
        <v/>
      </c>
      <c r="L52" s="144" t="str">
        <f>IF($G52&gt;0,VLOOKUP(G52+1000,CONFIG!$W:$AF,7,FALSE),"")</f>
        <v/>
      </c>
      <c r="M52" s="144" t="str">
        <f>IF($G52&gt;0,VLOOKUP(G52+1000,CONFIG!$W:$AF,8,FALSE),"")</f>
        <v/>
      </c>
      <c r="N52" s="250" t="str">
        <f t="shared" si="6"/>
        <v/>
      </c>
      <c r="O52" s="6" t="str">
        <f t="shared" si="8"/>
        <v xml:space="preserve"> </v>
      </c>
      <c r="P52" s="179" t="str">
        <f>IF(G52&gt;0,VLOOKUP(G52,'Eng A1'!$A$8:$B$207,2,FALSE)," ")</f>
        <v xml:space="preserve"> </v>
      </c>
      <c r="Q52" s="6" t="str">
        <f t="shared" si="9"/>
        <v xml:space="preserve"> </v>
      </c>
      <c r="R52" s="6">
        <f t="shared" si="10"/>
        <v>0</v>
      </c>
      <c r="S52" s="6" t="str">
        <f>IF(G52&gt;0,COUNTIF($R$6:R52,R52),"")</f>
        <v/>
      </c>
      <c r="T52" s="6" t="str">
        <f t="shared" si="4"/>
        <v>01</v>
      </c>
      <c r="U52" s="6">
        <f t="shared" si="11"/>
        <v>47</v>
      </c>
    </row>
    <row r="53" spans="1:21" ht="15.75" hidden="1" customHeight="1" outlineLevel="1" x14ac:dyDescent="0.2">
      <c r="A53" s="3"/>
      <c r="B53" s="3"/>
      <c r="C53" s="3"/>
      <c r="D53" s="4">
        <f t="shared" si="0"/>
        <v>7.8472222222222221E-2</v>
      </c>
      <c r="E53" s="6">
        <v>48</v>
      </c>
      <c r="F53" s="199">
        <v>48</v>
      </c>
      <c r="G53" s="199"/>
      <c r="H53" s="247">
        <f>IF(G53&gt;0,VLOOKUP(G53+1000,CONFIG!$W$2:$AF$804,2,FALSE),0)</f>
        <v>0</v>
      </c>
      <c r="I53" s="30" t="str">
        <f>IF(G53&gt;0,CONCATENATE(VLOOKUP(G53+1000,CONFIG!$W$2:$AF$804,3,FALSE),"  ",VLOOKUP(G53+1000,CONFIG!$W$2:$AF$804,4,FALSE)),"")</f>
        <v/>
      </c>
      <c r="J53" s="30" t="str">
        <f>IF($G53&gt;0,VLOOKUP(G53+1000,CONFIG!$W$2:$AF$804,5,FALSE),"")</f>
        <v/>
      </c>
      <c r="K53" s="144" t="str">
        <f>IF($G53&gt;0,VLOOKUP(G53+1000,CONFIG!$W:$AF,6,FALSE),"")</f>
        <v/>
      </c>
      <c r="L53" s="144" t="str">
        <f>IF($G53&gt;0,VLOOKUP(G53+1000,CONFIG!$W:$AF,7,FALSE),"")</f>
        <v/>
      </c>
      <c r="M53" s="144" t="str">
        <f>IF($G53&gt;0,VLOOKUP(G53+1000,CONFIG!$W:$AF,8,FALSE),"")</f>
        <v/>
      </c>
      <c r="N53" s="250" t="str">
        <f t="shared" si="6"/>
        <v/>
      </c>
      <c r="O53" s="6" t="str">
        <f t="shared" si="8"/>
        <v xml:space="preserve"> </v>
      </c>
      <c r="P53" s="179" t="str">
        <f>IF(G53&gt;0,VLOOKUP(G53,'Eng A1'!$A$8:$B$207,2,FALSE)," ")</f>
        <v xml:space="preserve"> </v>
      </c>
      <c r="Q53" s="6" t="str">
        <f t="shared" si="9"/>
        <v xml:space="preserve"> </v>
      </c>
      <c r="R53" s="6">
        <f t="shared" si="10"/>
        <v>0</v>
      </c>
      <c r="S53" s="6" t="str">
        <f>IF(G53&gt;0,COUNTIF($R$6:R53,R53),"")</f>
        <v/>
      </c>
      <c r="T53" s="6" t="str">
        <f t="shared" si="4"/>
        <v>01</v>
      </c>
      <c r="U53" s="6">
        <f t="shared" si="11"/>
        <v>48</v>
      </c>
    </row>
    <row r="54" spans="1:21" ht="15.75" hidden="1" customHeight="1" outlineLevel="1" x14ac:dyDescent="0.2">
      <c r="A54" s="3"/>
      <c r="B54" s="3"/>
      <c r="C54" s="3"/>
      <c r="D54" s="4">
        <f t="shared" si="0"/>
        <v>7.8472222222222221E-2</v>
      </c>
      <c r="E54" s="6">
        <v>49</v>
      </c>
      <c r="F54" s="199">
        <v>49</v>
      </c>
      <c r="G54" s="199"/>
      <c r="H54" s="247">
        <f>IF(G54&gt;0,VLOOKUP(G54+1000,CONFIG!$W$2:$AF$804,2,FALSE),0)</f>
        <v>0</v>
      </c>
      <c r="I54" s="30" t="str">
        <f>IF(G54&gt;0,CONCATENATE(VLOOKUP(G54+1000,CONFIG!$W$2:$AF$804,3,FALSE),"  ",VLOOKUP(G54+1000,CONFIG!$W$2:$AF$804,4,FALSE)),"")</f>
        <v/>
      </c>
      <c r="J54" s="30" t="str">
        <f>IF($G54&gt;0,VLOOKUP(G54+1000,CONFIG!$W$2:$AF$804,5,FALSE),"")</f>
        <v/>
      </c>
      <c r="K54" s="144" t="str">
        <f>IF($G54&gt;0,VLOOKUP(G54+1000,CONFIG!$W:$AF,6,FALSE),"")</f>
        <v/>
      </c>
      <c r="L54" s="144" t="str">
        <f>IF($G54&gt;0,VLOOKUP(G54+1000,CONFIG!$W:$AF,7,FALSE),"")</f>
        <v/>
      </c>
      <c r="M54" s="144" t="str">
        <f>IF($G54&gt;0,VLOOKUP(G54+1000,CONFIG!$W:$AF,8,FALSE),"")</f>
        <v/>
      </c>
      <c r="N54" s="250" t="str">
        <f t="shared" si="6"/>
        <v/>
      </c>
      <c r="O54" s="6" t="str">
        <f t="shared" si="8"/>
        <v xml:space="preserve"> </v>
      </c>
      <c r="P54" s="179" t="str">
        <f>IF(G54&gt;0,VLOOKUP(G54,'Eng A1'!$A$8:$B$207,2,FALSE)," ")</f>
        <v xml:space="preserve"> </v>
      </c>
      <c r="Q54" s="6" t="str">
        <f t="shared" si="9"/>
        <v xml:space="preserve"> </v>
      </c>
      <c r="R54" s="6">
        <f t="shared" si="10"/>
        <v>0</v>
      </c>
      <c r="S54" s="6" t="str">
        <f>IF(G54&gt;0,COUNTIF($R$6:R54,R54),"")</f>
        <v/>
      </c>
      <c r="T54" s="6" t="str">
        <f t="shared" si="4"/>
        <v>01</v>
      </c>
      <c r="U54" s="6">
        <f t="shared" si="11"/>
        <v>49</v>
      </c>
    </row>
    <row r="55" spans="1:21" ht="15.75" hidden="1" customHeight="1" outlineLevel="1" x14ac:dyDescent="0.2">
      <c r="A55" s="3"/>
      <c r="B55" s="3"/>
      <c r="C55" s="3"/>
      <c r="D55" s="4">
        <f t="shared" si="0"/>
        <v>7.8472222222222221E-2</v>
      </c>
      <c r="E55" s="6">
        <v>50</v>
      </c>
      <c r="F55" s="199">
        <v>50</v>
      </c>
      <c r="G55" s="199"/>
      <c r="H55" s="247">
        <f>IF(G55&gt;0,VLOOKUP(G55+1000,CONFIG!$W$2:$AF$804,2,FALSE),0)</f>
        <v>0</v>
      </c>
      <c r="I55" s="30" t="str">
        <f>IF(G55&gt;0,CONCATENATE(VLOOKUP(G55+1000,CONFIG!$W$2:$AF$804,3,FALSE),"  ",VLOOKUP(G55+1000,CONFIG!$W$2:$AF$804,4,FALSE)),"")</f>
        <v/>
      </c>
      <c r="J55" s="30" t="str">
        <f>IF($G55&gt;0,VLOOKUP(G55+1000,CONFIG!$W$2:$AF$804,5,FALSE),"")</f>
        <v/>
      </c>
      <c r="K55" s="144" t="str">
        <f>IF($G55&gt;0,VLOOKUP(G55+1000,CONFIG!$W:$AF,6,FALSE),"")</f>
        <v/>
      </c>
      <c r="L55" s="144" t="str">
        <f>IF($G55&gt;0,VLOOKUP(G55+1000,CONFIG!$W:$AF,7,FALSE),"")</f>
        <v/>
      </c>
      <c r="M55" s="144" t="str">
        <f>IF($G55&gt;0,VLOOKUP(G55+1000,CONFIG!$W:$AF,8,FALSE),"")</f>
        <v/>
      </c>
      <c r="N55" s="250" t="str">
        <f t="shared" si="6"/>
        <v/>
      </c>
      <c r="O55" s="6" t="str">
        <f t="shared" si="8"/>
        <v xml:space="preserve"> </v>
      </c>
      <c r="P55" s="179" t="str">
        <f>IF(G55&gt;0,VLOOKUP(G55,'Eng A1'!$A$8:$B$207,2,FALSE)," ")</f>
        <v xml:space="preserve"> </v>
      </c>
      <c r="Q55" s="6" t="str">
        <f t="shared" si="9"/>
        <v xml:space="preserve"> </v>
      </c>
      <c r="R55" s="6">
        <f t="shared" si="10"/>
        <v>0</v>
      </c>
      <c r="S55" s="6" t="str">
        <f>IF(G55&gt;0,COUNTIF($R$6:R55,R55),"")</f>
        <v/>
      </c>
      <c r="T55" s="6" t="str">
        <f t="shared" si="4"/>
        <v>01</v>
      </c>
      <c r="U55" s="6">
        <f t="shared" si="11"/>
        <v>50</v>
      </c>
    </row>
    <row r="56" spans="1:21" ht="15.75" hidden="1" customHeight="1" outlineLevel="1" x14ac:dyDescent="0.2">
      <c r="A56" s="3"/>
      <c r="B56" s="3"/>
      <c r="C56" s="3"/>
      <c r="D56" s="4">
        <f t="shared" si="0"/>
        <v>7.8472222222222221E-2</v>
      </c>
      <c r="E56" s="6">
        <v>51</v>
      </c>
      <c r="F56" s="199">
        <v>51</v>
      </c>
      <c r="G56" s="199"/>
      <c r="H56" s="247">
        <f>IF(G56&gt;0,VLOOKUP(G56+1000,CONFIG!$W$2:$AF$804,2,FALSE),0)</f>
        <v>0</v>
      </c>
      <c r="I56" s="30" t="str">
        <f>IF(G56&gt;0,CONCATENATE(VLOOKUP(G56+1000,CONFIG!$W$2:$AF$804,3,FALSE),"  ",VLOOKUP(G56+1000,CONFIG!$W$2:$AF$804,4,FALSE)),"")</f>
        <v/>
      </c>
      <c r="J56" s="30" t="str">
        <f>IF($G56&gt;0,VLOOKUP(G56+1000,CONFIG!$W$2:$AF$804,5,FALSE),"")</f>
        <v/>
      </c>
      <c r="K56" s="144" t="str">
        <f>IF($G56&gt;0,VLOOKUP(G56+1000,CONFIG!$W:$AF,6,FALSE),"")</f>
        <v/>
      </c>
      <c r="L56" s="144" t="str">
        <f>IF($G56&gt;0,VLOOKUP(G56+1000,CONFIG!$W:$AF,7,FALSE),"")</f>
        <v/>
      </c>
      <c r="M56" s="144" t="str">
        <f>IF($G56&gt;0,VLOOKUP(G56+1000,CONFIG!$W:$AF,8,FALSE),"")</f>
        <v/>
      </c>
      <c r="N56" s="250" t="str">
        <f t="shared" si="6"/>
        <v/>
      </c>
      <c r="O56" s="6" t="str">
        <f t="shared" si="8"/>
        <v xml:space="preserve"> </v>
      </c>
      <c r="P56" s="179" t="str">
        <f>IF(G56&gt;0,VLOOKUP(G56,'Eng A1'!$A$8:$B$207,2,FALSE)," ")</f>
        <v xml:space="preserve"> </v>
      </c>
      <c r="Q56" s="6" t="str">
        <f t="shared" si="9"/>
        <v xml:space="preserve"> </v>
      </c>
      <c r="R56" s="6">
        <f t="shared" si="10"/>
        <v>0</v>
      </c>
      <c r="S56" s="6" t="str">
        <f>IF(G56&gt;0,COUNTIF($R$6:R56,R56),"")</f>
        <v/>
      </c>
      <c r="T56" s="6" t="str">
        <f t="shared" si="4"/>
        <v>01</v>
      </c>
      <c r="U56" s="6">
        <f t="shared" si="11"/>
        <v>51</v>
      </c>
    </row>
    <row r="57" spans="1:21" ht="15.75" hidden="1" customHeight="1" outlineLevel="1" x14ac:dyDescent="0.2">
      <c r="A57" s="3"/>
      <c r="B57" s="3"/>
      <c r="C57" s="3"/>
      <c r="D57" s="4">
        <f t="shared" si="0"/>
        <v>7.8472222222222221E-2</v>
      </c>
      <c r="E57" s="6">
        <v>52</v>
      </c>
      <c r="F57" s="199">
        <v>52</v>
      </c>
      <c r="G57" s="199"/>
      <c r="H57" s="247">
        <f>IF(G57&gt;0,VLOOKUP(G57+1000,CONFIG!$W$2:$AF$804,2,FALSE),0)</f>
        <v>0</v>
      </c>
      <c r="I57" s="30" t="str">
        <f>IF(G57&gt;0,CONCATENATE(VLOOKUP(G57+1000,CONFIG!$W$2:$AF$804,3,FALSE),"  ",VLOOKUP(G57+1000,CONFIG!$W$2:$AF$804,4,FALSE)),"")</f>
        <v/>
      </c>
      <c r="J57" s="30" t="str">
        <f>IF($G57&gt;0,VLOOKUP(G57+1000,CONFIG!$W$2:$AF$804,5,FALSE),"")</f>
        <v/>
      </c>
      <c r="K57" s="144" t="str">
        <f>IF($G57&gt;0,VLOOKUP(G57+1000,CONFIG!$W:$AF,6,FALSE),"")</f>
        <v/>
      </c>
      <c r="L57" s="144" t="str">
        <f>IF($G57&gt;0,VLOOKUP(G57+1000,CONFIG!$W:$AF,7,FALSE),"")</f>
        <v/>
      </c>
      <c r="M57" s="144" t="str">
        <f>IF($G57&gt;0,VLOOKUP(G57+1000,CONFIG!$W:$AF,8,FALSE),"")</f>
        <v/>
      </c>
      <c r="N57" s="250" t="str">
        <f t="shared" si="6"/>
        <v/>
      </c>
      <c r="O57" s="6" t="str">
        <f t="shared" si="8"/>
        <v xml:space="preserve"> </v>
      </c>
      <c r="P57" s="179" t="str">
        <f>IF(G57&gt;0,VLOOKUP(G57,'Eng A1'!$A$8:$B$207,2,FALSE)," ")</f>
        <v xml:space="preserve"> </v>
      </c>
      <c r="Q57" s="6" t="str">
        <f t="shared" si="9"/>
        <v xml:space="preserve"> </v>
      </c>
      <c r="R57" s="6">
        <f t="shared" si="10"/>
        <v>0</v>
      </c>
      <c r="S57" s="6" t="str">
        <f>IF(G57&gt;0,COUNTIF($R$6:R57,R57),"")</f>
        <v/>
      </c>
      <c r="T57" s="6" t="str">
        <f t="shared" si="4"/>
        <v>01</v>
      </c>
      <c r="U57" s="6">
        <f t="shared" si="11"/>
        <v>52</v>
      </c>
    </row>
    <row r="58" spans="1:21" ht="15.75" hidden="1" customHeight="1" outlineLevel="1" x14ac:dyDescent="0.2">
      <c r="A58" s="3"/>
      <c r="B58" s="3"/>
      <c r="C58" s="3"/>
      <c r="D58" s="4">
        <f t="shared" si="0"/>
        <v>7.8472222222222221E-2</v>
      </c>
      <c r="E58" s="6">
        <v>53</v>
      </c>
      <c r="F58" s="199">
        <v>53</v>
      </c>
      <c r="G58" s="199"/>
      <c r="H58" s="247">
        <f>IF(G58&gt;0,VLOOKUP(G58+1000,CONFIG!$W$2:$AF$804,2,FALSE),0)</f>
        <v>0</v>
      </c>
      <c r="I58" s="30" t="str">
        <f>IF(G58&gt;0,CONCATENATE(VLOOKUP(G58+1000,CONFIG!$W$2:$AF$804,3,FALSE),"  ",VLOOKUP(G58+1000,CONFIG!$W$2:$AF$804,4,FALSE)),"")</f>
        <v/>
      </c>
      <c r="J58" s="30" t="str">
        <f>IF($G58&gt;0,VLOOKUP(G58+1000,CONFIG!$W$2:$AF$804,5,FALSE),"")</f>
        <v/>
      </c>
      <c r="K58" s="144" t="str">
        <f>IF($G58&gt;0,VLOOKUP(G58+1000,CONFIG!$W:$AF,6,FALSE),"")</f>
        <v/>
      </c>
      <c r="L58" s="144" t="str">
        <f>IF($G58&gt;0,VLOOKUP(G58+1000,CONFIG!$W:$AF,7,FALSE),"")</f>
        <v/>
      </c>
      <c r="M58" s="144" t="str">
        <f>IF($G58&gt;0,VLOOKUP(G58+1000,CONFIG!$W:$AF,8,FALSE),"")</f>
        <v/>
      </c>
      <c r="N58" s="250" t="str">
        <f t="shared" si="6"/>
        <v/>
      </c>
      <c r="O58" s="6" t="str">
        <f t="shared" si="8"/>
        <v xml:space="preserve"> </v>
      </c>
      <c r="P58" s="179" t="str">
        <f>IF(G58&gt;0,VLOOKUP(G58,'Eng A1'!$A$8:$B$207,2,FALSE)," ")</f>
        <v xml:space="preserve"> </v>
      </c>
      <c r="Q58" s="6" t="str">
        <f t="shared" si="9"/>
        <v xml:space="preserve"> </v>
      </c>
      <c r="R58" s="6">
        <f t="shared" si="10"/>
        <v>0</v>
      </c>
      <c r="S58" s="6" t="str">
        <f>IF(G58&gt;0,COUNTIF($R$6:R58,R58),"")</f>
        <v/>
      </c>
      <c r="T58" s="6" t="str">
        <f t="shared" si="4"/>
        <v>01</v>
      </c>
      <c r="U58" s="6">
        <f t="shared" si="11"/>
        <v>53</v>
      </c>
    </row>
    <row r="59" spans="1:21" ht="15.75" hidden="1" customHeight="1" outlineLevel="1" x14ac:dyDescent="0.2">
      <c r="A59" s="3"/>
      <c r="B59" s="3"/>
      <c r="C59" s="3"/>
      <c r="D59" s="4">
        <f t="shared" si="0"/>
        <v>7.8472222222222221E-2</v>
      </c>
      <c r="E59" s="6">
        <v>54</v>
      </c>
      <c r="F59" s="199">
        <v>54</v>
      </c>
      <c r="G59" s="199"/>
      <c r="H59" s="247">
        <f>IF(G59&gt;0,VLOOKUP(G59+1000,CONFIG!$W$2:$AF$804,2,FALSE),0)</f>
        <v>0</v>
      </c>
      <c r="I59" s="30" t="str">
        <f>IF(G59&gt;0,CONCATENATE(VLOOKUP(G59+1000,CONFIG!$W$2:$AF$804,3,FALSE),"  ",VLOOKUP(G59+1000,CONFIG!$W$2:$AF$804,4,FALSE)),"")</f>
        <v/>
      </c>
      <c r="J59" s="30" t="str">
        <f>IF($G59&gt;0,VLOOKUP(G59+1000,CONFIG!$W$2:$AF$804,5,FALSE),"")</f>
        <v/>
      </c>
      <c r="K59" s="144" t="str">
        <f>IF($G59&gt;0,VLOOKUP(G59+1000,CONFIG!$W:$AF,6,FALSE),"")</f>
        <v/>
      </c>
      <c r="L59" s="144" t="str">
        <f>IF($G59&gt;0,VLOOKUP(G59+1000,CONFIG!$W:$AF,7,FALSE),"")</f>
        <v/>
      </c>
      <c r="M59" s="144" t="str">
        <f>IF($G59&gt;0,VLOOKUP(G59+1000,CONFIG!$W:$AF,8,FALSE),"")</f>
        <v/>
      </c>
      <c r="N59" s="250" t="str">
        <f t="shared" si="6"/>
        <v/>
      </c>
      <c r="O59" s="6" t="str">
        <f t="shared" si="8"/>
        <v xml:space="preserve"> </v>
      </c>
      <c r="P59" s="179" t="str">
        <f>IF(G59&gt;0,VLOOKUP(G59,'Eng A1'!$A$8:$B$207,2,FALSE)," ")</f>
        <v xml:space="preserve"> </v>
      </c>
      <c r="Q59" s="6" t="str">
        <f t="shared" si="9"/>
        <v xml:space="preserve"> </v>
      </c>
      <c r="R59" s="6">
        <f t="shared" si="10"/>
        <v>0</v>
      </c>
      <c r="S59" s="6" t="str">
        <f>IF(G59&gt;0,COUNTIF($R$6:R59,R59),"")</f>
        <v/>
      </c>
      <c r="T59" s="6" t="str">
        <f t="shared" si="4"/>
        <v>01</v>
      </c>
      <c r="U59" s="6">
        <f t="shared" si="11"/>
        <v>54</v>
      </c>
    </row>
    <row r="60" spans="1:21" ht="15.75" hidden="1" customHeight="1" outlineLevel="1" x14ac:dyDescent="0.2">
      <c r="A60" s="3"/>
      <c r="B60" s="3"/>
      <c r="C60" s="3"/>
      <c r="D60" s="4">
        <f t="shared" si="0"/>
        <v>7.8472222222222221E-2</v>
      </c>
      <c r="E60" s="6">
        <v>55</v>
      </c>
      <c r="F60" s="199">
        <v>55</v>
      </c>
      <c r="G60" s="199"/>
      <c r="H60" s="247">
        <f>IF(G60&gt;0,VLOOKUP(G60+1000,CONFIG!$W$2:$AF$804,2,FALSE),0)</f>
        <v>0</v>
      </c>
      <c r="I60" s="30" t="str">
        <f>IF(G60&gt;0,CONCATENATE(VLOOKUP(G60+1000,CONFIG!$W$2:$AF$804,3,FALSE),"  ",VLOOKUP(G60+1000,CONFIG!$W$2:$AF$804,4,FALSE)),"")</f>
        <v/>
      </c>
      <c r="J60" s="30" t="str">
        <f>IF($G60&gt;0,VLOOKUP(G60+1000,CONFIG!$W$2:$AF$804,5,FALSE),"")</f>
        <v/>
      </c>
      <c r="K60" s="144" t="str">
        <f>IF($G60&gt;0,VLOOKUP(G60+1000,CONFIG!$W:$AF,6,FALSE),"")</f>
        <v/>
      </c>
      <c r="L60" s="144" t="str">
        <f>IF($G60&gt;0,VLOOKUP(G60+1000,CONFIG!$W:$AF,7,FALSE),"")</f>
        <v/>
      </c>
      <c r="M60" s="144" t="str">
        <f>IF($G60&gt;0,VLOOKUP(G60+1000,CONFIG!$W:$AF,8,FALSE),"")</f>
        <v/>
      </c>
      <c r="N60" s="250" t="str">
        <f t="shared" si="6"/>
        <v/>
      </c>
      <c r="O60" s="6" t="str">
        <f t="shared" si="8"/>
        <v xml:space="preserve"> </v>
      </c>
      <c r="P60" s="179" t="str">
        <f>IF(G60&gt;0,VLOOKUP(G60,'Eng A1'!$A$8:$B$207,2,FALSE)," ")</f>
        <v xml:space="preserve"> </v>
      </c>
      <c r="Q60" s="6" t="str">
        <f t="shared" si="9"/>
        <v xml:space="preserve"> </v>
      </c>
      <c r="R60" s="6">
        <f t="shared" si="10"/>
        <v>0</v>
      </c>
      <c r="S60" s="6" t="str">
        <f>IF(G60&gt;0,COUNTIF($R$6:R60,R60),"")</f>
        <v/>
      </c>
      <c r="T60" s="6" t="str">
        <f t="shared" si="4"/>
        <v>01</v>
      </c>
      <c r="U60" s="6">
        <f t="shared" si="11"/>
        <v>55</v>
      </c>
    </row>
    <row r="61" spans="1:21" ht="15.75" hidden="1" customHeight="1" outlineLevel="1" x14ac:dyDescent="0.2">
      <c r="A61" s="3"/>
      <c r="B61" s="3"/>
      <c r="C61" s="3"/>
      <c r="D61" s="4">
        <f t="shared" si="0"/>
        <v>7.8472222222222221E-2</v>
      </c>
      <c r="E61" s="6">
        <v>56</v>
      </c>
      <c r="F61" s="199">
        <v>56</v>
      </c>
      <c r="G61" s="199"/>
      <c r="H61" s="247">
        <f>IF(G61&gt;0,VLOOKUP(G61+1000,CONFIG!$W$2:$AF$804,2,FALSE),0)</f>
        <v>0</v>
      </c>
      <c r="I61" s="30" t="str">
        <f>IF(G61&gt;0,CONCATENATE(VLOOKUP(G61+1000,CONFIG!$W$2:$AF$804,3,FALSE),"  ",VLOOKUP(G61+1000,CONFIG!$W$2:$AF$804,4,FALSE)),"")</f>
        <v/>
      </c>
      <c r="J61" s="30" t="str">
        <f>IF($G61&gt;0,VLOOKUP(G61+1000,CONFIG!$W$2:$AF$804,5,FALSE),"")</f>
        <v/>
      </c>
      <c r="K61" s="144" t="str">
        <f>IF($G61&gt;0,VLOOKUP(G61+1000,CONFIG!$W:$AF,6,FALSE),"")</f>
        <v/>
      </c>
      <c r="L61" s="144" t="str">
        <f>IF($G61&gt;0,VLOOKUP(G61+1000,CONFIG!$W:$AF,7,FALSE),"")</f>
        <v/>
      </c>
      <c r="M61" s="144" t="str">
        <f>IF($G61&gt;0,VLOOKUP(G61+1000,CONFIG!$W:$AF,8,FALSE),"")</f>
        <v/>
      </c>
      <c r="N61" s="250" t="str">
        <f t="shared" si="6"/>
        <v/>
      </c>
      <c r="O61" s="6" t="str">
        <f t="shared" si="8"/>
        <v xml:space="preserve"> </v>
      </c>
      <c r="P61" s="179" t="str">
        <f>IF(G61&gt;0,VLOOKUP(G61,'Eng A1'!$A$8:$B$207,2,FALSE)," ")</f>
        <v xml:space="preserve"> </v>
      </c>
      <c r="Q61" s="6" t="str">
        <f t="shared" si="9"/>
        <v xml:space="preserve"> </v>
      </c>
      <c r="R61" s="6">
        <f t="shared" si="10"/>
        <v>0</v>
      </c>
      <c r="S61" s="6" t="str">
        <f>IF(G61&gt;0,COUNTIF($R$6:R61,R61),"")</f>
        <v/>
      </c>
      <c r="T61" s="6" t="str">
        <f t="shared" si="4"/>
        <v>01</v>
      </c>
      <c r="U61" s="6">
        <f t="shared" si="11"/>
        <v>56</v>
      </c>
    </row>
    <row r="62" spans="1:21" ht="15.75" hidden="1" customHeight="1" outlineLevel="1" x14ac:dyDescent="0.2">
      <c r="A62" s="3"/>
      <c r="B62" s="3"/>
      <c r="C62" s="3"/>
      <c r="D62" s="4">
        <f t="shared" si="0"/>
        <v>7.8472222222222221E-2</v>
      </c>
      <c r="E62" s="6">
        <v>57</v>
      </c>
      <c r="F62" s="199">
        <v>57</v>
      </c>
      <c r="G62" s="199"/>
      <c r="H62" s="247">
        <f>IF(G62&gt;0,VLOOKUP(G62+1000,CONFIG!$W$2:$AF$804,2,FALSE),0)</f>
        <v>0</v>
      </c>
      <c r="I62" s="30" t="str">
        <f>IF(G62&gt;0,CONCATENATE(VLOOKUP(G62+1000,CONFIG!$W$2:$AF$804,3,FALSE),"  ",VLOOKUP(G62+1000,CONFIG!$W$2:$AF$804,4,FALSE)),"")</f>
        <v/>
      </c>
      <c r="J62" s="30" t="str">
        <f>IF($G62&gt;0,VLOOKUP(G62+1000,CONFIG!$W$2:$AF$804,5,FALSE),"")</f>
        <v/>
      </c>
      <c r="K62" s="144" t="str">
        <f>IF($G62&gt;0,VLOOKUP(G62+1000,CONFIG!$W:$AF,6,FALSE),"")</f>
        <v/>
      </c>
      <c r="L62" s="144" t="str">
        <f>IF($G62&gt;0,VLOOKUP(G62+1000,CONFIG!$W:$AF,7,FALSE),"")</f>
        <v/>
      </c>
      <c r="M62" s="144" t="str">
        <f>IF($G62&gt;0,VLOOKUP(G62+1000,CONFIG!$W:$AF,8,FALSE),"")</f>
        <v/>
      </c>
      <c r="N62" s="250" t="str">
        <f t="shared" si="6"/>
        <v/>
      </c>
      <c r="O62" s="6" t="str">
        <f t="shared" si="8"/>
        <v xml:space="preserve"> </v>
      </c>
      <c r="P62" s="179" t="str">
        <f>IF(G62&gt;0,VLOOKUP(G62,'Eng A1'!$A$8:$B$207,2,FALSE)," ")</f>
        <v xml:space="preserve"> </v>
      </c>
      <c r="Q62" s="6" t="str">
        <f t="shared" si="9"/>
        <v xml:space="preserve"> </v>
      </c>
      <c r="R62" s="6">
        <f t="shared" si="10"/>
        <v>0</v>
      </c>
      <c r="S62" s="6" t="str">
        <f>IF(G62&gt;0,COUNTIF($R$6:R62,R62),"")</f>
        <v/>
      </c>
      <c r="T62" s="6" t="str">
        <f t="shared" si="4"/>
        <v>01</v>
      </c>
      <c r="U62" s="6">
        <f t="shared" si="11"/>
        <v>57</v>
      </c>
    </row>
    <row r="63" spans="1:21" ht="15.75" hidden="1" customHeight="1" outlineLevel="1" x14ac:dyDescent="0.2">
      <c r="A63" s="3"/>
      <c r="B63" s="3"/>
      <c r="C63" s="3"/>
      <c r="D63" s="4">
        <f t="shared" si="0"/>
        <v>7.8472222222222221E-2</v>
      </c>
      <c r="E63" s="6">
        <v>58</v>
      </c>
      <c r="F63" s="199">
        <v>58</v>
      </c>
      <c r="G63" s="199"/>
      <c r="H63" s="247">
        <f>IF(G63&gt;0,VLOOKUP(G63+1000,CONFIG!$W$2:$AF$804,2,FALSE),0)</f>
        <v>0</v>
      </c>
      <c r="I63" s="30" t="str">
        <f>IF(G63&gt;0,CONCATENATE(VLOOKUP(G63+1000,CONFIG!$W$2:$AF$804,3,FALSE),"  ",VLOOKUP(G63+1000,CONFIG!$W$2:$AF$804,4,FALSE)),"")</f>
        <v/>
      </c>
      <c r="J63" s="30" t="str">
        <f>IF($G63&gt;0,VLOOKUP(G63+1000,CONFIG!$W$2:$AF$804,5,FALSE),"")</f>
        <v/>
      </c>
      <c r="K63" s="144" t="str">
        <f>IF($G63&gt;0,VLOOKUP(G63+1000,CONFIG!$W:$AF,6,FALSE),"")</f>
        <v/>
      </c>
      <c r="L63" s="144" t="str">
        <f>IF($G63&gt;0,VLOOKUP(G63+1000,CONFIG!$W:$AF,7,FALSE),"")</f>
        <v/>
      </c>
      <c r="M63" s="144" t="str">
        <f>IF($G63&gt;0,VLOOKUP(G63+1000,CONFIG!$W:$AF,8,FALSE),"")</f>
        <v/>
      </c>
      <c r="N63" s="250" t="str">
        <f t="shared" si="6"/>
        <v/>
      </c>
      <c r="O63" s="6" t="str">
        <f t="shared" si="8"/>
        <v xml:space="preserve"> </v>
      </c>
      <c r="P63" s="179" t="str">
        <f>IF(G63&gt;0,VLOOKUP(G63,'Eng A1'!$A$8:$B$207,2,FALSE)," ")</f>
        <v xml:space="preserve"> </v>
      </c>
      <c r="Q63" s="6" t="str">
        <f t="shared" si="9"/>
        <v xml:space="preserve"> </v>
      </c>
      <c r="R63" s="6">
        <f t="shared" si="10"/>
        <v>0</v>
      </c>
      <c r="S63" s="6" t="str">
        <f>IF(G63&gt;0,COUNTIF($R$6:R63,R63),"")</f>
        <v/>
      </c>
      <c r="T63" s="6" t="str">
        <f t="shared" si="4"/>
        <v>01</v>
      </c>
      <c r="U63" s="6">
        <f t="shared" si="11"/>
        <v>58</v>
      </c>
    </row>
    <row r="64" spans="1:21" ht="15.75" hidden="1" customHeight="1" outlineLevel="1" x14ac:dyDescent="0.2">
      <c r="A64" s="3"/>
      <c r="B64" s="3"/>
      <c r="C64" s="3"/>
      <c r="D64" s="4">
        <f t="shared" si="0"/>
        <v>7.8472222222222221E-2</v>
      </c>
      <c r="E64" s="6">
        <v>59</v>
      </c>
      <c r="F64" s="199">
        <v>59</v>
      </c>
      <c r="G64" s="199"/>
      <c r="H64" s="247">
        <f>IF(G64&gt;0,VLOOKUP(G64+1000,CONFIG!$W$2:$AF$804,2,FALSE),0)</f>
        <v>0</v>
      </c>
      <c r="I64" s="30" t="str">
        <f>IF(G64&gt;0,CONCATENATE(VLOOKUP(G64+1000,CONFIG!$W$2:$AF$804,3,FALSE),"  ",VLOOKUP(G64+1000,CONFIG!$W$2:$AF$804,4,FALSE)),"")</f>
        <v/>
      </c>
      <c r="J64" s="30" t="str">
        <f>IF($G64&gt;0,VLOOKUP(G64+1000,CONFIG!$W$2:$AF$804,5,FALSE),"")</f>
        <v/>
      </c>
      <c r="K64" s="144" t="str">
        <f>IF($G64&gt;0,VLOOKUP(G64+1000,CONFIG!$W:$AF,6,FALSE),"")</f>
        <v/>
      </c>
      <c r="L64" s="144" t="str">
        <f>IF($G64&gt;0,VLOOKUP(G64+1000,CONFIG!$W:$AF,7,FALSE),"")</f>
        <v/>
      </c>
      <c r="M64" s="144" t="str">
        <f>IF($G64&gt;0,VLOOKUP(G64+1000,CONFIG!$W:$AF,8,FALSE),"")</f>
        <v/>
      </c>
      <c r="N64" s="250" t="str">
        <f t="shared" si="6"/>
        <v/>
      </c>
      <c r="O64" s="6" t="str">
        <f t="shared" si="8"/>
        <v xml:space="preserve"> </v>
      </c>
      <c r="P64" s="179" t="str">
        <f>IF(G64&gt;0,VLOOKUP(G64,'Eng A1'!$A$8:$B$207,2,FALSE)," ")</f>
        <v xml:space="preserve"> </v>
      </c>
      <c r="Q64" s="6" t="str">
        <f t="shared" si="9"/>
        <v xml:space="preserve"> </v>
      </c>
      <c r="R64" s="6">
        <f t="shared" si="10"/>
        <v>0</v>
      </c>
      <c r="S64" s="6" t="str">
        <f>IF(G64&gt;0,COUNTIF($R$6:R64,R64),"")</f>
        <v/>
      </c>
      <c r="T64" s="6" t="str">
        <f t="shared" si="4"/>
        <v>01</v>
      </c>
      <c r="U64" s="6">
        <f t="shared" si="11"/>
        <v>59</v>
      </c>
    </row>
    <row r="65" spans="1:21" ht="15.75" hidden="1" customHeight="1" outlineLevel="1" x14ac:dyDescent="0.2">
      <c r="A65" s="3"/>
      <c r="B65" s="3"/>
      <c r="C65" s="3"/>
      <c r="D65" s="4">
        <f t="shared" si="0"/>
        <v>7.8472222222222221E-2</v>
      </c>
      <c r="E65" s="6">
        <v>60</v>
      </c>
      <c r="F65" s="199">
        <v>60</v>
      </c>
      <c r="G65" s="199"/>
      <c r="H65" s="247">
        <f>IF(G65&gt;0,VLOOKUP(G65+1000,CONFIG!$W$2:$AF$804,2,FALSE),0)</f>
        <v>0</v>
      </c>
      <c r="I65" s="30" t="str">
        <f>IF(G65&gt;0,CONCATENATE(VLOOKUP(G65+1000,CONFIG!$W$2:$AF$804,3,FALSE),"  ",VLOOKUP(G65+1000,CONFIG!$W$2:$AF$804,4,FALSE)),"")</f>
        <v/>
      </c>
      <c r="J65" s="30" t="str">
        <f>IF($G65&gt;0,VLOOKUP(G65+1000,CONFIG!$W$2:$AF$804,5,FALSE),"")</f>
        <v/>
      </c>
      <c r="K65" s="144" t="str">
        <f>IF($G65&gt;0,VLOOKUP(G65+1000,CONFIG!$W:$AF,6,FALSE),"")</f>
        <v/>
      </c>
      <c r="L65" s="144" t="str">
        <f>IF($G65&gt;0,VLOOKUP(G65+1000,CONFIG!$W:$AF,7,FALSE),"")</f>
        <v/>
      </c>
      <c r="M65" s="144" t="str">
        <f>IF($G65&gt;0,VLOOKUP(G65+1000,CONFIG!$W:$AF,8,FALSE),"")</f>
        <v/>
      </c>
      <c r="N65" s="250" t="str">
        <f t="shared" si="6"/>
        <v/>
      </c>
      <c r="O65" s="6" t="str">
        <f t="shared" si="8"/>
        <v xml:space="preserve"> </v>
      </c>
      <c r="P65" s="179" t="str">
        <f>IF(G65&gt;0,VLOOKUP(G65,'Eng A1'!$A$8:$B$207,2,FALSE)," ")</f>
        <v xml:space="preserve"> </v>
      </c>
      <c r="Q65" s="6" t="str">
        <f t="shared" si="9"/>
        <v xml:space="preserve"> </v>
      </c>
      <c r="R65" s="6">
        <f t="shared" si="10"/>
        <v>0</v>
      </c>
      <c r="S65" s="6" t="str">
        <f>IF(G65&gt;0,COUNTIF($R$6:R65,R65),"")</f>
        <v/>
      </c>
      <c r="T65" s="6" t="str">
        <f t="shared" si="4"/>
        <v>01</v>
      </c>
      <c r="U65" s="6">
        <f t="shared" si="11"/>
        <v>60</v>
      </c>
    </row>
    <row r="66" spans="1:21" ht="15.75" hidden="1" customHeight="1" outlineLevel="1" x14ac:dyDescent="0.2">
      <c r="A66" s="3"/>
      <c r="B66" s="3"/>
      <c r="C66" s="3"/>
      <c r="D66" s="4">
        <f t="shared" si="0"/>
        <v>7.8472222222222221E-2</v>
      </c>
      <c r="E66" s="6">
        <v>61</v>
      </c>
      <c r="F66" s="199">
        <v>61</v>
      </c>
      <c r="G66" s="199"/>
      <c r="H66" s="247">
        <f>IF(G66&gt;0,VLOOKUP(G66+1000,CONFIG!$W$2:$AF$804,2,FALSE),0)</f>
        <v>0</v>
      </c>
      <c r="I66" s="30" t="str">
        <f>IF(G66&gt;0,CONCATENATE(VLOOKUP(G66+1000,CONFIG!$W$2:$AF$804,3,FALSE),"  ",VLOOKUP(G66+1000,CONFIG!$W$2:$AF$804,4,FALSE)),"")</f>
        <v/>
      </c>
      <c r="J66" s="30" t="str">
        <f>IF($G66&gt;0,VLOOKUP(G66+1000,CONFIG!$W$2:$AF$804,5,FALSE),"")</f>
        <v/>
      </c>
      <c r="K66" s="144" t="str">
        <f>IF($G66&gt;0,VLOOKUP(G66+1000,CONFIG!$W:$AF,6,FALSE),"")</f>
        <v/>
      </c>
      <c r="L66" s="144" t="str">
        <f>IF($G66&gt;0,VLOOKUP(G66+1000,CONFIG!$W:$AF,7,FALSE),"")</f>
        <v/>
      </c>
      <c r="M66" s="144" t="str">
        <f>IF($G66&gt;0,VLOOKUP(G66+1000,CONFIG!$W:$AF,8,FALSE),"")</f>
        <v/>
      </c>
      <c r="N66" s="250" t="str">
        <f t="shared" si="6"/>
        <v/>
      </c>
      <c r="O66" s="6" t="str">
        <f t="shared" si="8"/>
        <v xml:space="preserve"> </v>
      </c>
      <c r="P66" s="179" t="str">
        <f>IF(G66&gt;0,VLOOKUP(G66,'Eng A1'!$A$8:$B$207,2,FALSE)," ")</f>
        <v xml:space="preserve"> </v>
      </c>
      <c r="Q66" s="6" t="str">
        <f t="shared" si="9"/>
        <v xml:space="preserve"> </v>
      </c>
      <c r="R66" s="6">
        <f t="shared" si="10"/>
        <v>0</v>
      </c>
      <c r="S66" s="6" t="str">
        <f>IF(G66&gt;0,COUNTIF($R$6:R66,R66),"")</f>
        <v/>
      </c>
      <c r="T66" s="6" t="str">
        <f t="shared" si="4"/>
        <v>01</v>
      </c>
      <c r="U66" s="6">
        <f t="shared" si="11"/>
        <v>61</v>
      </c>
    </row>
    <row r="67" spans="1:21" ht="15.75" hidden="1" customHeight="1" outlineLevel="1" x14ac:dyDescent="0.2">
      <c r="A67" s="3"/>
      <c r="B67" s="3"/>
      <c r="C67" s="3"/>
      <c r="D67" s="4">
        <f t="shared" si="0"/>
        <v>7.8472222222222221E-2</v>
      </c>
      <c r="E67" s="6">
        <v>62</v>
      </c>
      <c r="F67" s="199">
        <v>62</v>
      </c>
      <c r="G67" s="199"/>
      <c r="H67" s="247">
        <f>IF(G67&gt;0,VLOOKUP(G67+1000,CONFIG!$W$2:$AF$804,2,FALSE),0)</f>
        <v>0</v>
      </c>
      <c r="I67" s="30" t="str">
        <f>IF(G67&gt;0,CONCATENATE(VLOOKUP(G67+1000,CONFIG!$W$2:$AF$804,3,FALSE),"  ",VLOOKUP(G67+1000,CONFIG!$W$2:$AF$804,4,FALSE)),"")</f>
        <v/>
      </c>
      <c r="J67" s="30" t="str">
        <f>IF($G67&gt;0,VLOOKUP(G67+1000,CONFIG!$W$2:$AF$804,5,FALSE),"")</f>
        <v/>
      </c>
      <c r="K67" s="144" t="str">
        <f>IF($G67&gt;0,VLOOKUP(G67+1000,CONFIG!$W:$AF,6,FALSE),"")</f>
        <v/>
      </c>
      <c r="L67" s="144" t="str">
        <f>IF($G67&gt;0,VLOOKUP(G67+1000,CONFIG!$W:$AF,7,FALSE),"")</f>
        <v/>
      </c>
      <c r="M67" s="144" t="str">
        <f>IF($G67&gt;0,VLOOKUP(G67+1000,CONFIG!$W:$AF,8,FALSE),"")</f>
        <v/>
      </c>
      <c r="N67" s="250" t="str">
        <f t="shared" si="6"/>
        <v/>
      </c>
      <c r="O67" s="6" t="str">
        <f t="shared" si="8"/>
        <v xml:space="preserve"> </v>
      </c>
      <c r="P67" s="179" t="str">
        <f>IF(G67&gt;0,VLOOKUP(G67,'Eng A1'!$A$8:$B$207,2,FALSE)," ")</f>
        <v xml:space="preserve"> </v>
      </c>
      <c r="Q67" s="6" t="str">
        <f t="shared" si="9"/>
        <v xml:space="preserve"> </v>
      </c>
      <c r="R67" s="6">
        <f t="shared" si="10"/>
        <v>0</v>
      </c>
      <c r="S67" s="6" t="str">
        <f>IF(G67&gt;0,COUNTIF($R$6:R67,R67),"")</f>
        <v/>
      </c>
      <c r="T67" s="6" t="str">
        <f t="shared" si="4"/>
        <v>01</v>
      </c>
      <c r="U67" s="6">
        <f t="shared" si="11"/>
        <v>62</v>
      </c>
    </row>
    <row r="68" spans="1:21" ht="15.75" hidden="1" customHeight="1" outlineLevel="1" x14ac:dyDescent="0.2">
      <c r="A68" s="3"/>
      <c r="B68" s="3"/>
      <c r="C68" s="3"/>
      <c r="D68" s="4">
        <f t="shared" si="0"/>
        <v>7.8472222222222221E-2</v>
      </c>
      <c r="E68" s="6">
        <v>63</v>
      </c>
      <c r="F68" s="199">
        <v>63</v>
      </c>
      <c r="G68" s="199"/>
      <c r="H68" s="247">
        <f>IF(G68&gt;0,VLOOKUP(G68+1000,CONFIG!$W$2:$AF$804,2,FALSE),0)</f>
        <v>0</v>
      </c>
      <c r="I68" s="30" t="str">
        <f>IF(G68&gt;0,CONCATENATE(VLOOKUP(G68+1000,CONFIG!$W$2:$AF$804,3,FALSE),"  ",VLOOKUP(G68+1000,CONFIG!$W$2:$AF$804,4,FALSE)),"")</f>
        <v/>
      </c>
      <c r="J68" s="30" t="str">
        <f>IF($G68&gt;0,VLOOKUP(G68+1000,CONFIG!$W$2:$AF$804,5,FALSE),"")</f>
        <v/>
      </c>
      <c r="K68" s="144" t="str">
        <f>IF($G68&gt;0,VLOOKUP(G68+1000,CONFIG!$W:$AF,6,FALSE),"")</f>
        <v/>
      </c>
      <c r="L68" s="144" t="str">
        <f>IF($G68&gt;0,VLOOKUP(G68+1000,CONFIG!$W:$AF,7,FALSE),"")</f>
        <v/>
      </c>
      <c r="M68" s="144" t="str">
        <f>IF($G68&gt;0,VLOOKUP(G68+1000,CONFIG!$W:$AF,8,FALSE),"")</f>
        <v/>
      </c>
      <c r="N68" s="250" t="str">
        <f t="shared" si="6"/>
        <v/>
      </c>
      <c r="O68" s="6" t="str">
        <f t="shared" si="8"/>
        <v xml:space="preserve"> </v>
      </c>
      <c r="P68" s="179" t="str">
        <f>IF(G68&gt;0,VLOOKUP(G68,'Eng A1'!$A$8:$B$207,2,FALSE)," ")</f>
        <v xml:space="preserve"> </v>
      </c>
      <c r="Q68" s="6" t="str">
        <f t="shared" si="9"/>
        <v xml:space="preserve"> </v>
      </c>
      <c r="R68" s="6">
        <f t="shared" si="10"/>
        <v>0</v>
      </c>
      <c r="S68" s="6" t="str">
        <f>IF(G68&gt;0,COUNTIF($R$6:R68,R68),"")</f>
        <v/>
      </c>
      <c r="T68" s="6" t="str">
        <f t="shared" si="4"/>
        <v>01</v>
      </c>
      <c r="U68" s="6">
        <f t="shared" si="11"/>
        <v>63</v>
      </c>
    </row>
    <row r="69" spans="1:21" ht="15.75" hidden="1" customHeight="1" outlineLevel="1" x14ac:dyDescent="0.2">
      <c r="A69" s="3"/>
      <c r="B69" s="3"/>
      <c r="C69" s="3"/>
      <c r="D69" s="4">
        <f t="shared" si="0"/>
        <v>7.8472222222222221E-2</v>
      </c>
      <c r="E69" s="6">
        <v>64</v>
      </c>
      <c r="F69" s="199">
        <v>64</v>
      </c>
      <c r="G69" s="199"/>
      <c r="H69" s="247">
        <f>IF(G69&gt;0,VLOOKUP(G69+1000,CONFIG!$W$2:$AF$804,2,FALSE),0)</f>
        <v>0</v>
      </c>
      <c r="I69" s="30" t="str">
        <f>IF(G69&gt;0,CONCATENATE(VLOOKUP(G69+1000,CONFIG!$W$2:$AF$804,3,FALSE),"  ",VLOOKUP(G69+1000,CONFIG!$W$2:$AF$804,4,FALSE)),"")</f>
        <v/>
      </c>
      <c r="J69" s="30" t="str">
        <f>IF($G69&gt;0,VLOOKUP(G69+1000,CONFIG!$W$2:$AF$804,5,FALSE),"")</f>
        <v/>
      </c>
      <c r="K69" s="144" t="str">
        <f>IF($G69&gt;0,VLOOKUP(G69+1000,CONFIG!$W:$AF,6,FALSE),"")</f>
        <v/>
      </c>
      <c r="L69" s="144" t="str">
        <f>IF($G69&gt;0,VLOOKUP(G69+1000,CONFIG!$W:$AF,7,FALSE),"")</f>
        <v/>
      </c>
      <c r="M69" s="144" t="str">
        <f>IF($G69&gt;0,VLOOKUP(G69+1000,CONFIG!$W:$AF,8,FALSE),"")</f>
        <v/>
      </c>
      <c r="N69" s="250" t="str">
        <f t="shared" si="6"/>
        <v/>
      </c>
      <c r="O69" s="6" t="str">
        <f t="shared" si="8"/>
        <v xml:space="preserve"> </v>
      </c>
      <c r="P69" s="179" t="str">
        <f>IF(G69&gt;0,VLOOKUP(G69,'Eng A1'!$A$8:$B$207,2,FALSE)," ")</f>
        <v xml:space="preserve"> </v>
      </c>
      <c r="Q69" s="6" t="str">
        <f t="shared" si="9"/>
        <v xml:space="preserve"> </v>
      </c>
      <c r="R69" s="6">
        <f t="shared" si="10"/>
        <v>0</v>
      </c>
      <c r="S69" s="6" t="str">
        <f>IF(G69&gt;0,COUNTIF($R$6:R69,R69),"")</f>
        <v/>
      </c>
      <c r="T69" s="6" t="str">
        <f t="shared" si="4"/>
        <v>01</v>
      </c>
      <c r="U69" s="6">
        <f t="shared" si="11"/>
        <v>64</v>
      </c>
    </row>
    <row r="70" spans="1:21" ht="15.75" hidden="1" customHeight="1" outlineLevel="1" x14ac:dyDescent="0.2">
      <c r="A70" s="3"/>
      <c r="B70" s="3"/>
      <c r="C70" s="3"/>
      <c r="D70" s="4">
        <f t="shared" ref="D70:D133" si="12">IF(G70&gt;0,TIME(IF(LEN(A70)&gt;0,A70,HOUR(D69)),IF(LEN(B70)&gt;0,B70,MINUTE(D69)),IF(LEN(C70)&gt;0,C70,SECOND(D69))),IF(G70="",D69,""))</f>
        <v>7.8472222222222221E-2</v>
      </c>
      <c r="E70" s="6">
        <v>65</v>
      </c>
      <c r="F70" s="199">
        <v>65</v>
      </c>
      <c r="G70" s="199"/>
      <c r="H70" s="247">
        <f>IF(G70&gt;0,VLOOKUP(G70+1000,CONFIG!$W$2:$AF$804,2,FALSE),0)</f>
        <v>0</v>
      </c>
      <c r="I70" s="30" t="str">
        <f>IF(G70&gt;0,CONCATENATE(VLOOKUP(G70+1000,CONFIG!$W$2:$AF$804,3,FALSE),"  ",VLOOKUP(G70+1000,CONFIG!$W$2:$AF$804,4,FALSE)),"")</f>
        <v/>
      </c>
      <c r="J70" s="30" t="str">
        <f>IF($G70&gt;0,VLOOKUP(G70+1000,CONFIG!$W$2:$AF$804,5,FALSE),"")</f>
        <v/>
      </c>
      <c r="K70" s="144" t="str">
        <f>IF($G70&gt;0,VLOOKUP(G70+1000,CONFIG!$W:$AF,6,FALSE),"")</f>
        <v/>
      </c>
      <c r="L70" s="144" t="str">
        <f>IF($G70&gt;0,VLOOKUP(G70+1000,CONFIG!$W:$AF,7,FALSE),"")</f>
        <v/>
      </c>
      <c r="M70" s="144" t="str">
        <f>IF($G70&gt;0,VLOOKUP(G70+1000,CONFIG!$W:$AF,8,FALSE),"")</f>
        <v/>
      </c>
      <c r="N70" s="250" t="str">
        <f t="shared" si="6"/>
        <v/>
      </c>
      <c r="O70" s="6" t="str">
        <f t="shared" ref="O70:O101" si="13">IF(COUNTIF($G$6:$G$205,G70)&gt;1,"X"," ")</f>
        <v xml:space="preserve"> </v>
      </c>
      <c r="P70" s="179" t="str">
        <f>IF(G70&gt;0,VLOOKUP(G70,'Eng A1'!$A$8:$B$207,2,FALSE)," ")</f>
        <v xml:space="preserve"> </v>
      </c>
      <c r="Q70" s="6" t="str">
        <f t="shared" ref="Q70:Q101" si="14">IF(AND(G70&gt;0,P70&lt;&gt;"X"),"Non Partant"," ")</f>
        <v xml:space="preserve"> </v>
      </c>
      <c r="R70" s="6">
        <f t="shared" ref="R70:R101" si="15">IF(H70&lt;&gt;0,MID(H70,1,7),0)</f>
        <v>0</v>
      </c>
      <c r="S70" s="6" t="str">
        <f>IF(G70&gt;0,COUNTIF($R$6:R70,R70),"")</f>
        <v/>
      </c>
      <c r="T70" s="6" t="str">
        <f t="shared" si="4"/>
        <v>01</v>
      </c>
      <c r="U70" s="6">
        <f t="shared" si="11"/>
        <v>65</v>
      </c>
    </row>
    <row r="71" spans="1:21" ht="15.75" hidden="1" customHeight="1" outlineLevel="1" x14ac:dyDescent="0.2">
      <c r="A71" s="3"/>
      <c r="B71" s="3"/>
      <c r="C71" s="3"/>
      <c r="D71" s="4">
        <f t="shared" si="12"/>
        <v>7.8472222222222221E-2</v>
      </c>
      <c r="E71" s="6">
        <v>66</v>
      </c>
      <c r="F71" s="199">
        <v>66</v>
      </c>
      <c r="G71" s="199"/>
      <c r="H71" s="247">
        <f>IF(G71&gt;0,VLOOKUP(G71+1000,CONFIG!$W$2:$AF$804,2,FALSE),0)</f>
        <v>0</v>
      </c>
      <c r="I71" s="30" t="str">
        <f>IF(G71&gt;0,CONCATENATE(VLOOKUP(G71+1000,CONFIG!$W$2:$AF$804,3,FALSE),"  ",VLOOKUP(G71+1000,CONFIG!$W$2:$AF$804,4,FALSE)),"")</f>
        <v/>
      </c>
      <c r="J71" s="30" t="str">
        <f>IF($G71&gt;0,VLOOKUP(G71+1000,CONFIG!$W$2:$AF$804,5,FALSE),"")</f>
        <v/>
      </c>
      <c r="K71" s="144" t="str">
        <f>IF($G71&gt;0,VLOOKUP(G71+1000,CONFIG!$W:$AF,6,FALSE),"")</f>
        <v/>
      </c>
      <c r="L71" s="144" t="str">
        <f>IF($G71&gt;0,VLOOKUP(G71+1000,CONFIG!$W:$AF,7,FALSE),"")</f>
        <v/>
      </c>
      <c r="M71" s="144" t="str">
        <f>IF($G71&gt;0,VLOOKUP(G71+1000,CONFIG!$W:$AF,8,FALSE),"")</f>
        <v/>
      </c>
      <c r="N71" s="250" t="str">
        <f t="shared" si="6"/>
        <v/>
      </c>
      <c r="O71" s="6" t="str">
        <f t="shared" si="13"/>
        <v xml:space="preserve"> </v>
      </c>
      <c r="P71" s="179" t="str">
        <f>IF(G71&gt;0,VLOOKUP(G71,'Eng A1'!$A$8:$B$207,2,FALSE)," ")</f>
        <v xml:space="preserve"> </v>
      </c>
      <c r="Q71" s="6" t="str">
        <f t="shared" si="14"/>
        <v xml:space="preserve"> </v>
      </c>
      <c r="R71" s="6">
        <f t="shared" si="15"/>
        <v>0</v>
      </c>
      <c r="S71" s="6" t="str">
        <f>IF(G71&gt;0,COUNTIF($R$6:R71,R71),"")</f>
        <v/>
      </c>
      <c r="T71" s="6" t="str">
        <f t="shared" ref="T71:T134" si="16">CONCATENATE(R71,"1",S71)</f>
        <v>01</v>
      </c>
      <c r="U71" s="6">
        <f t="shared" ref="U71:U102" si="17">IF(F71=F72,(2*F71+COUNTIF($F$6:$F$205,F71)-1)/2,IF(F71=F70,U70,F71))</f>
        <v>66</v>
      </c>
    </row>
    <row r="72" spans="1:21" ht="15.75" hidden="1" customHeight="1" outlineLevel="1" x14ac:dyDescent="0.2">
      <c r="A72" s="3"/>
      <c r="B72" s="3"/>
      <c r="C72" s="3"/>
      <c r="D72" s="4">
        <f t="shared" si="12"/>
        <v>7.8472222222222221E-2</v>
      </c>
      <c r="E72" s="6">
        <v>67</v>
      </c>
      <c r="F72" s="199">
        <v>67</v>
      </c>
      <c r="G72" s="199"/>
      <c r="H72" s="247">
        <f>IF(G72&gt;0,VLOOKUP(G72+1000,CONFIG!$W$2:$AF$804,2,FALSE),0)</f>
        <v>0</v>
      </c>
      <c r="I72" s="30" t="str">
        <f>IF(G72&gt;0,CONCATENATE(VLOOKUP(G72+1000,CONFIG!$W$2:$AF$804,3,FALSE),"  ",VLOOKUP(G72+1000,CONFIG!$W$2:$AF$804,4,FALSE)),"")</f>
        <v/>
      </c>
      <c r="J72" s="30" t="str">
        <f>IF($G72&gt;0,VLOOKUP(G72+1000,CONFIG!$W$2:$AF$804,5,FALSE),"")</f>
        <v/>
      </c>
      <c r="K72" s="144" t="str">
        <f>IF($G72&gt;0,VLOOKUP(G72+1000,CONFIG!$W:$AF,6,FALSE),"")</f>
        <v/>
      </c>
      <c r="L72" s="144" t="str">
        <f>IF($G72&gt;0,VLOOKUP(G72+1000,CONFIG!$W:$AF,7,FALSE),"")</f>
        <v/>
      </c>
      <c r="M72" s="144" t="str">
        <f>IF($G72&gt;0,VLOOKUP(G72+1000,CONFIG!$W:$AF,8,FALSE),"")</f>
        <v/>
      </c>
      <c r="N72" s="250" t="str">
        <f t="shared" ref="N72:N135" si="18">IF(G72&gt;0,IF((D72-$D$6)&lt;0,"Erreur",IF(D72&lt;D71,D72-D$6,IF(D72=D71,"''",D72-D$6))),"")</f>
        <v/>
      </c>
      <c r="O72" s="6" t="str">
        <f t="shared" si="13"/>
        <v xml:space="preserve"> </v>
      </c>
      <c r="P72" s="179" t="str">
        <f>IF(G72&gt;0,VLOOKUP(G72,'Eng A1'!$A$8:$B$207,2,FALSE)," ")</f>
        <v xml:space="preserve"> </v>
      </c>
      <c r="Q72" s="6" t="str">
        <f t="shared" si="14"/>
        <v xml:space="preserve"> </v>
      </c>
      <c r="R72" s="6">
        <f t="shared" si="15"/>
        <v>0</v>
      </c>
      <c r="S72" s="6" t="str">
        <f>IF(G72&gt;0,COUNTIF($R$6:R72,R72),"")</f>
        <v/>
      </c>
      <c r="T72" s="6" t="str">
        <f t="shared" si="16"/>
        <v>01</v>
      </c>
      <c r="U72" s="6">
        <f t="shared" si="17"/>
        <v>67</v>
      </c>
    </row>
    <row r="73" spans="1:21" ht="15.75" hidden="1" customHeight="1" outlineLevel="1" x14ac:dyDescent="0.2">
      <c r="A73" s="3"/>
      <c r="B73" s="3"/>
      <c r="C73" s="3"/>
      <c r="D73" s="4">
        <f t="shared" si="12"/>
        <v>7.8472222222222221E-2</v>
      </c>
      <c r="E73" s="6">
        <v>68</v>
      </c>
      <c r="F73" s="199">
        <v>68</v>
      </c>
      <c r="G73" s="199"/>
      <c r="H73" s="247">
        <f>IF(G73&gt;0,VLOOKUP(G73+1000,CONFIG!$W$2:$AF$804,2,FALSE),0)</f>
        <v>0</v>
      </c>
      <c r="I73" s="30" t="str">
        <f>IF(G73&gt;0,CONCATENATE(VLOOKUP(G73+1000,CONFIG!$W$2:$AF$804,3,FALSE),"  ",VLOOKUP(G73+1000,CONFIG!$W$2:$AF$804,4,FALSE)),"")</f>
        <v/>
      </c>
      <c r="J73" s="30" t="str">
        <f>IF($G73&gt;0,VLOOKUP(G73+1000,CONFIG!$W$2:$AF$804,5,FALSE),"")</f>
        <v/>
      </c>
      <c r="K73" s="144" t="str">
        <f>IF($G73&gt;0,VLOOKUP(G73+1000,CONFIG!$W:$AF,6,FALSE),"")</f>
        <v/>
      </c>
      <c r="L73" s="144" t="str">
        <f>IF($G73&gt;0,VLOOKUP(G73+1000,CONFIG!$W:$AF,7,FALSE),"")</f>
        <v/>
      </c>
      <c r="M73" s="144" t="str">
        <f>IF($G73&gt;0,VLOOKUP(G73+1000,CONFIG!$W:$AF,8,FALSE),"")</f>
        <v/>
      </c>
      <c r="N73" s="250" t="str">
        <f t="shared" si="18"/>
        <v/>
      </c>
      <c r="O73" s="6" t="str">
        <f t="shared" si="13"/>
        <v xml:space="preserve"> </v>
      </c>
      <c r="P73" s="179" t="str">
        <f>IF(G73&gt;0,VLOOKUP(G73,'Eng A1'!$A$8:$B$207,2,FALSE)," ")</f>
        <v xml:space="preserve"> </v>
      </c>
      <c r="Q73" s="6" t="str">
        <f t="shared" si="14"/>
        <v xml:space="preserve"> </v>
      </c>
      <c r="R73" s="6">
        <f t="shared" si="15"/>
        <v>0</v>
      </c>
      <c r="S73" s="6" t="str">
        <f>IF(G73&gt;0,COUNTIF($R$6:R73,R73),"")</f>
        <v/>
      </c>
      <c r="T73" s="6" t="str">
        <f t="shared" si="16"/>
        <v>01</v>
      </c>
      <c r="U73" s="6">
        <f t="shared" si="17"/>
        <v>68</v>
      </c>
    </row>
    <row r="74" spans="1:21" ht="15.75" hidden="1" customHeight="1" outlineLevel="1" x14ac:dyDescent="0.2">
      <c r="A74" s="3"/>
      <c r="B74" s="3"/>
      <c r="C74" s="3"/>
      <c r="D74" s="4">
        <f t="shared" si="12"/>
        <v>7.8472222222222221E-2</v>
      </c>
      <c r="E74" s="6">
        <v>69</v>
      </c>
      <c r="F74" s="199">
        <v>69</v>
      </c>
      <c r="G74" s="199"/>
      <c r="H74" s="247">
        <f>IF(G74&gt;0,VLOOKUP(G74+1000,CONFIG!$W$2:$AF$804,2,FALSE),0)</f>
        <v>0</v>
      </c>
      <c r="I74" s="30" t="str">
        <f>IF(G74&gt;0,CONCATENATE(VLOOKUP(G74+1000,CONFIG!$W$2:$AF$804,3,FALSE),"  ",VLOOKUP(G74+1000,CONFIG!$W$2:$AF$804,4,FALSE)),"")</f>
        <v/>
      </c>
      <c r="J74" s="30" t="str">
        <f>IF($G74&gt;0,VLOOKUP(G74+1000,CONFIG!$W$2:$AF$804,5,FALSE),"")</f>
        <v/>
      </c>
      <c r="K74" s="144" t="str">
        <f>IF($G74&gt;0,VLOOKUP(G74+1000,CONFIG!$W:$AF,6,FALSE),"")</f>
        <v/>
      </c>
      <c r="L74" s="144" t="str">
        <f>IF($G74&gt;0,VLOOKUP(G74+1000,CONFIG!$W:$AF,7,FALSE),"")</f>
        <v/>
      </c>
      <c r="M74" s="144" t="str">
        <f>IF($G74&gt;0,VLOOKUP(G74+1000,CONFIG!$W:$AF,8,FALSE),"")</f>
        <v/>
      </c>
      <c r="N74" s="250" t="str">
        <f t="shared" si="18"/>
        <v/>
      </c>
      <c r="O74" s="6" t="str">
        <f t="shared" si="13"/>
        <v xml:space="preserve"> </v>
      </c>
      <c r="P74" s="179" t="str">
        <f>IF(G74&gt;0,VLOOKUP(G74,'Eng A1'!$A$8:$B$207,2,FALSE)," ")</f>
        <v xml:space="preserve"> </v>
      </c>
      <c r="Q74" s="6" t="str">
        <f t="shared" si="14"/>
        <v xml:space="preserve"> </v>
      </c>
      <c r="R74" s="6">
        <f t="shared" si="15"/>
        <v>0</v>
      </c>
      <c r="S74" s="6" t="str">
        <f>IF(G74&gt;0,COUNTIF($R$6:R74,R74),"")</f>
        <v/>
      </c>
      <c r="T74" s="6" t="str">
        <f t="shared" si="16"/>
        <v>01</v>
      </c>
      <c r="U74" s="6">
        <f t="shared" si="17"/>
        <v>69</v>
      </c>
    </row>
    <row r="75" spans="1:21" ht="15.75" hidden="1" customHeight="1" outlineLevel="1" x14ac:dyDescent="0.2">
      <c r="A75" s="3"/>
      <c r="B75" s="3"/>
      <c r="C75" s="3"/>
      <c r="D75" s="4">
        <f t="shared" si="12"/>
        <v>7.8472222222222221E-2</v>
      </c>
      <c r="E75" s="6">
        <v>70</v>
      </c>
      <c r="F75" s="199">
        <v>70</v>
      </c>
      <c r="G75" s="199"/>
      <c r="H75" s="247">
        <f>IF(G75&gt;0,VLOOKUP(G75+1000,CONFIG!$W$2:$AF$804,2,FALSE),0)</f>
        <v>0</v>
      </c>
      <c r="I75" s="30" t="str">
        <f>IF(G75&gt;0,CONCATENATE(VLOOKUP(G75+1000,CONFIG!$W$2:$AF$804,3,FALSE),"  ",VLOOKUP(G75+1000,CONFIG!$W$2:$AF$804,4,FALSE)),"")</f>
        <v/>
      </c>
      <c r="J75" s="30" t="str">
        <f>IF($G75&gt;0,VLOOKUP(G75+1000,CONFIG!$W$2:$AF$804,5,FALSE),"")</f>
        <v/>
      </c>
      <c r="K75" s="144" t="str">
        <f>IF($G75&gt;0,VLOOKUP(G75+1000,CONFIG!$W:$AF,6,FALSE),"")</f>
        <v/>
      </c>
      <c r="L75" s="144" t="str">
        <f>IF($G75&gt;0,VLOOKUP(G75+1000,CONFIG!$W:$AF,7,FALSE),"")</f>
        <v/>
      </c>
      <c r="M75" s="144" t="str">
        <f>IF($G75&gt;0,VLOOKUP(G75+1000,CONFIG!$W:$AF,8,FALSE),"")</f>
        <v/>
      </c>
      <c r="N75" s="250" t="str">
        <f t="shared" si="18"/>
        <v/>
      </c>
      <c r="O75" s="6" t="str">
        <f t="shared" si="13"/>
        <v xml:space="preserve"> </v>
      </c>
      <c r="P75" s="179" t="str">
        <f>IF(G75&gt;0,VLOOKUP(G75,'Eng A1'!$A$8:$B$207,2,FALSE)," ")</f>
        <v xml:space="preserve"> </v>
      </c>
      <c r="Q75" s="6" t="str">
        <f t="shared" si="14"/>
        <v xml:space="preserve"> </v>
      </c>
      <c r="R75" s="6">
        <f t="shared" si="15"/>
        <v>0</v>
      </c>
      <c r="S75" s="6" t="str">
        <f>IF(G75&gt;0,COUNTIF($R$6:R75,R75),"")</f>
        <v/>
      </c>
      <c r="T75" s="6" t="str">
        <f t="shared" si="16"/>
        <v>01</v>
      </c>
      <c r="U75" s="6">
        <f t="shared" si="17"/>
        <v>70</v>
      </c>
    </row>
    <row r="76" spans="1:21" ht="15.75" hidden="1" customHeight="1" outlineLevel="1" x14ac:dyDescent="0.2">
      <c r="A76" s="3"/>
      <c r="B76" s="3"/>
      <c r="C76" s="3"/>
      <c r="D76" s="4">
        <f t="shared" si="12"/>
        <v>7.8472222222222221E-2</v>
      </c>
      <c r="E76" s="6">
        <v>71</v>
      </c>
      <c r="F76" s="199">
        <v>71</v>
      </c>
      <c r="G76" s="199"/>
      <c r="H76" s="247">
        <f>IF(G76&gt;0,VLOOKUP(G76+1000,CONFIG!$W$2:$AF$804,2,FALSE),0)</f>
        <v>0</v>
      </c>
      <c r="I76" s="30" t="str">
        <f>IF(G76&gt;0,CONCATENATE(VLOOKUP(G76+1000,CONFIG!$W$2:$AF$804,3,FALSE),"  ",VLOOKUP(G76+1000,CONFIG!$W$2:$AF$804,4,FALSE)),"")</f>
        <v/>
      </c>
      <c r="J76" s="30" t="str">
        <f>IF($G76&gt;0,VLOOKUP(G76+1000,CONFIG!$W$2:$AF$804,5,FALSE),"")</f>
        <v/>
      </c>
      <c r="K76" s="144" t="str">
        <f>IF($G76&gt;0,VLOOKUP(G76+1000,CONFIG!$W:$AF,6,FALSE),"")</f>
        <v/>
      </c>
      <c r="L76" s="144" t="str">
        <f>IF($G76&gt;0,VLOOKUP(G76+1000,CONFIG!$W:$AF,7,FALSE),"")</f>
        <v/>
      </c>
      <c r="M76" s="144" t="str">
        <f>IF($G76&gt;0,VLOOKUP(G76+1000,CONFIG!$W:$AF,8,FALSE),"")</f>
        <v/>
      </c>
      <c r="N76" s="250" t="str">
        <f t="shared" si="18"/>
        <v/>
      </c>
      <c r="O76" s="6" t="str">
        <f t="shared" si="13"/>
        <v xml:space="preserve"> </v>
      </c>
      <c r="P76" s="179" t="str">
        <f>IF(G76&gt;0,VLOOKUP(G76,'Eng A1'!$A$8:$B$207,2,FALSE)," ")</f>
        <v xml:space="preserve"> </v>
      </c>
      <c r="Q76" s="6" t="str">
        <f t="shared" si="14"/>
        <v xml:space="preserve"> </v>
      </c>
      <c r="R76" s="6">
        <f t="shared" si="15"/>
        <v>0</v>
      </c>
      <c r="S76" s="6" t="str">
        <f>IF(G76&gt;0,COUNTIF($R$6:R76,R76),"")</f>
        <v/>
      </c>
      <c r="T76" s="6" t="str">
        <f t="shared" si="16"/>
        <v>01</v>
      </c>
      <c r="U76" s="6">
        <f t="shared" si="17"/>
        <v>71</v>
      </c>
    </row>
    <row r="77" spans="1:21" ht="15.75" hidden="1" customHeight="1" outlineLevel="1" x14ac:dyDescent="0.2">
      <c r="A77" s="3"/>
      <c r="B77" s="3"/>
      <c r="C77" s="3"/>
      <c r="D77" s="4">
        <f t="shared" si="12"/>
        <v>7.8472222222222221E-2</v>
      </c>
      <c r="E77" s="6">
        <v>72</v>
      </c>
      <c r="F77" s="199">
        <v>72</v>
      </c>
      <c r="G77" s="199"/>
      <c r="H77" s="247">
        <f>IF(G77&gt;0,VLOOKUP(G77+1000,CONFIG!$W$2:$AF$804,2,FALSE),0)</f>
        <v>0</v>
      </c>
      <c r="I77" s="30" t="str">
        <f>IF(G77&gt;0,CONCATENATE(VLOOKUP(G77+1000,CONFIG!$W$2:$AF$804,3,FALSE),"  ",VLOOKUP(G77+1000,CONFIG!$W$2:$AF$804,4,FALSE)),"")</f>
        <v/>
      </c>
      <c r="J77" s="30" t="str">
        <f>IF($G77&gt;0,VLOOKUP(G77+1000,CONFIG!$W$2:$AF$804,5,FALSE),"")</f>
        <v/>
      </c>
      <c r="K77" s="144" t="str">
        <f>IF($G77&gt;0,VLOOKUP(G77+1000,CONFIG!$W:$AF,6,FALSE),"")</f>
        <v/>
      </c>
      <c r="L77" s="144" t="str">
        <f>IF($G77&gt;0,VLOOKUP(G77+1000,CONFIG!$W:$AF,7,FALSE),"")</f>
        <v/>
      </c>
      <c r="M77" s="144" t="str">
        <f>IF($G77&gt;0,VLOOKUP(G77+1000,CONFIG!$W:$AF,8,FALSE),"")</f>
        <v/>
      </c>
      <c r="N77" s="250" t="str">
        <f t="shared" si="18"/>
        <v/>
      </c>
      <c r="O77" s="6" t="str">
        <f t="shared" si="13"/>
        <v xml:space="preserve"> </v>
      </c>
      <c r="P77" s="179" t="str">
        <f>IF(G77&gt;0,VLOOKUP(G77,'Eng A1'!$A$8:$B$207,2,FALSE)," ")</f>
        <v xml:space="preserve"> </v>
      </c>
      <c r="Q77" s="6" t="str">
        <f t="shared" si="14"/>
        <v xml:space="preserve"> </v>
      </c>
      <c r="R77" s="6">
        <f t="shared" si="15"/>
        <v>0</v>
      </c>
      <c r="S77" s="6" t="str">
        <f>IF(G77&gt;0,COUNTIF($R$6:R77,R77),"")</f>
        <v/>
      </c>
      <c r="T77" s="6" t="str">
        <f t="shared" si="16"/>
        <v>01</v>
      </c>
      <c r="U77" s="6">
        <f t="shared" si="17"/>
        <v>72</v>
      </c>
    </row>
    <row r="78" spans="1:21" ht="15.75" hidden="1" customHeight="1" outlineLevel="1" x14ac:dyDescent="0.2">
      <c r="A78" s="3"/>
      <c r="B78" s="3"/>
      <c r="C78" s="3"/>
      <c r="D78" s="4">
        <f t="shared" si="12"/>
        <v>7.8472222222222221E-2</v>
      </c>
      <c r="E78" s="6">
        <v>73</v>
      </c>
      <c r="F78" s="199">
        <v>73</v>
      </c>
      <c r="G78" s="199"/>
      <c r="H78" s="247">
        <f>IF(G78&gt;0,VLOOKUP(G78+1000,CONFIG!$W$2:$AF$804,2,FALSE),0)</f>
        <v>0</v>
      </c>
      <c r="I78" s="30" t="str">
        <f>IF(G78&gt;0,CONCATENATE(VLOOKUP(G78+1000,CONFIG!$W$2:$AF$804,3,FALSE),"  ",VLOOKUP(G78+1000,CONFIG!$W$2:$AF$804,4,FALSE)),"")</f>
        <v/>
      </c>
      <c r="J78" s="30" t="str">
        <f>IF($G78&gt;0,VLOOKUP(G78+1000,CONFIG!$W$2:$AF$804,5,FALSE),"")</f>
        <v/>
      </c>
      <c r="K78" s="144" t="str">
        <f>IF($G78&gt;0,VLOOKUP(G78+1000,CONFIG!$W:$AF,6,FALSE),"")</f>
        <v/>
      </c>
      <c r="L78" s="144" t="str">
        <f>IF($G78&gt;0,VLOOKUP(G78+1000,CONFIG!$W:$AF,7,FALSE),"")</f>
        <v/>
      </c>
      <c r="M78" s="144" t="str">
        <f>IF($G78&gt;0,VLOOKUP(G78+1000,CONFIG!$W:$AF,8,FALSE),"")</f>
        <v/>
      </c>
      <c r="N78" s="250" t="str">
        <f t="shared" si="18"/>
        <v/>
      </c>
      <c r="O78" s="6" t="str">
        <f t="shared" si="13"/>
        <v xml:space="preserve"> </v>
      </c>
      <c r="P78" s="179" t="str">
        <f>IF(G78&gt;0,VLOOKUP(G78,'Eng A1'!$A$8:$B$207,2,FALSE)," ")</f>
        <v xml:space="preserve"> </v>
      </c>
      <c r="Q78" s="6" t="str">
        <f t="shared" si="14"/>
        <v xml:space="preserve"> </v>
      </c>
      <c r="R78" s="6">
        <f t="shared" si="15"/>
        <v>0</v>
      </c>
      <c r="S78" s="6" t="str">
        <f>IF(G78&gt;0,COUNTIF($R$6:R78,R78),"")</f>
        <v/>
      </c>
      <c r="T78" s="6" t="str">
        <f t="shared" si="16"/>
        <v>01</v>
      </c>
      <c r="U78" s="6">
        <f t="shared" si="17"/>
        <v>73</v>
      </c>
    </row>
    <row r="79" spans="1:21" ht="15.75" hidden="1" customHeight="1" outlineLevel="1" x14ac:dyDescent="0.2">
      <c r="A79" s="3"/>
      <c r="B79" s="3"/>
      <c r="C79" s="3"/>
      <c r="D79" s="4">
        <f t="shared" si="12"/>
        <v>7.8472222222222221E-2</v>
      </c>
      <c r="E79" s="6">
        <v>74</v>
      </c>
      <c r="F79" s="199">
        <v>74</v>
      </c>
      <c r="G79" s="199"/>
      <c r="H79" s="247">
        <f>IF(G79&gt;0,VLOOKUP(G79+1000,CONFIG!$W$2:$AF$804,2,FALSE),0)</f>
        <v>0</v>
      </c>
      <c r="I79" s="30" t="str">
        <f>IF(G79&gt;0,CONCATENATE(VLOOKUP(G79+1000,CONFIG!$W$2:$AF$804,3,FALSE),"  ",VLOOKUP(G79+1000,CONFIG!$W$2:$AF$804,4,FALSE)),"")</f>
        <v/>
      </c>
      <c r="J79" s="30" t="str">
        <f>IF($G79&gt;0,VLOOKUP(G79+1000,CONFIG!$W$2:$AF$804,5,FALSE),"")</f>
        <v/>
      </c>
      <c r="K79" s="144" t="str">
        <f>IF($G79&gt;0,VLOOKUP(G79+1000,CONFIG!$W:$AF,6,FALSE),"")</f>
        <v/>
      </c>
      <c r="L79" s="144" t="str">
        <f>IF($G79&gt;0,VLOOKUP(G79+1000,CONFIG!$W:$AF,7,FALSE),"")</f>
        <v/>
      </c>
      <c r="M79" s="144" t="str">
        <f>IF($G79&gt;0,VLOOKUP(G79+1000,CONFIG!$W:$AF,8,FALSE),"")</f>
        <v/>
      </c>
      <c r="N79" s="250" t="str">
        <f t="shared" si="18"/>
        <v/>
      </c>
      <c r="O79" s="6" t="str">
        <f t="shared" si="13"/>
        <v xml:space="preserve"> </v>
      </c>
      <c r="P79" s="179" t="str">
        <f>IF(G79&gt;0,VLOOKUP(G79,'Eng A1'!$A$8:$B$207,2,FALSE)," ")</f>
        <v xml:space="preserve"> </v>
      </c>
      <c r="Q79" s="6" t="str">
        <f t="shared" si="14"/>
        <v xml:space="preserve"> </v>
      </c>
      <c r="R79" s="6">
        <f t="shared" si="15"/>
        <v>0</v>
      </c>
      <c r="S79" s="6" t="str">
        <f>IF(G79&gt;0,COUNTIF($R$6:R79,R79),"")</f>
        <v/>
      </c>
      <c r="T79" s="6" t="str">
        <f t="shared" si="16"/>
        <v>01</v>
      </c>
      <c r="U79" s="6">
        <f t="shared" si="17"/>
        <v>74</v>
      </c>
    </row>
    <row r="80" spans="1:21" ht="15.75" hidden="1" customHeight="1" outlineLevel="1" x14ac:dyDescent="0.2">
      <c r="A80" s="3"/>
      <c r="B80" s="3"/>
      <c r="C80" s="3"/>
      <c r="D80" s="4">
        <f t="shared" si="12"/>
        <v>7.8472222222222221E-2</v>
      </c>
      <c r="E80" s="6">
        <v>75</v>
      </c>
      <c r="F80" s="199">
        <v>75</v>
      </c>
      <c r="G80" s="199"/>
      <c r="H80" s="247">
        <f>IF(G80&gt;0,VLOOKUP(G80+1000,CONFIG!$W$2:$AF$804,2,FALSE),0)</f>
        <v>0</v>
      </c>
      <c r="I80" s="30" t="str">
        <f>IF(G80&gt;0,CONCATENATE(VLOOKUP(G80+1000,CONFIG!$W$2:$AF$804,3,FALSE),"  ",VLOOKUP(G80+1000,CONFIG!$W$2:$AF$804,4,FALSE)),"")</f>
        <v/>
      </c>
      <c r="J80" s="30" t="str">
        <f>IF($G80&gt;0,VLOOKUP(G80+1000,CONFIG!$W$2:$AF$804,5,FALSE),"")</f>
        <v/>
      </c>
      <c r="K80" s="144" t="str">
        <f>IF($G80&gt;0,VLOOKUP(G80+1000,CONFIG!$W:$AF,6,FALSE),"")</f>
        <v/>
      </c>
      <c r="L80" s="144" t="str">
        <f>IF($G80&gt;0,VLOOKUP(G80+1000,CONFIG!$W:$AF,7,FALSE),"")</f>
        <v/>
      </c>
      <c r="M80" s="144" t="str">
        <f>IF($G80&gt;0,VLOOKUP(G80+1000,CONFIG!$W:$AF,8,FALSE),"")</f>
        <v/>
      </c>
      <c r="N80" s="250" t="str">
        <f t="shared" si="18"/>
        <v/>
      </c>
      <c r="O80" s="6" t="str">
        <f t="shared" si="13"/>
        <v xml:space="preserve"> </v>
      </c>
      <c r="P80" s="179" t="str">
        <f>IF(G80&gt;0,VLOOKUP(G80,'Eng A1'!$A$8:$B$207,2,FALSE)," ")</f>
        <v xml:space="preserve"> </v>
      </c>
      <c r="Q80" s="6" t="str">
        <f t="shared" si="14"/>
        <v xml:space="preserve"> </v>
      </c>
      <c r="R80" s="6">
        <f t="shared" si="15"/>
        <v>0</v>
      </c>
      <c r="S80" s="6" t="str">
        <f>IF(G80&gt;0,COUNTIF($R$6:R80,R80),"")</f>
        <v/>
      </c>
      <c r="T80" s="6" t="str">
        <f t="shared" si="16"/>
        <v>01</v>
      </c>
      <c r="U80" s="6">
        <f t="shared" si="17"/>
        <v>75</v>
      </c>
    </row>
    <row r="81" spans="1:21" ht="15.75" hidden="1" customHeight="1" outlineLevel="1" x14ac:dyDescent="0.2">
      <c r="A81" s="3"/>
      <c r="B81" s="3"/>
      <c r="C81" s="3"/>
      <c r="D81" s="4">
        <f t="shared" si="12"/>
        <v>7.8472222222222221E-2</v>
      </c>
      <c r="E81" s="6">
        <v>76</v>
      </c>
      <c r="F81" s="199">
        <v>76</v>
      </c>
      <c r="G81" s="199"/>
      <c r="H81" s="247">
        <f>IF(G81&gt;0,VLOOKUP(G81+1000,CONFIG!$W$2:$AF$804,2,FALSE),0)</f>
        <v>0</v>
      </c>
      <c r="I81" s="30" t="str">
        <f>IF(G81&gt;0,CONCATENATE(VLOOKUP(G81+1000,CONFIG!$W$2:$AF$804,3,FALSE),"  ",VLOOKUP(G81+1000,CONFIG!$W$2:$AF$804,4,FALSE)),"")</f>
        <v/>
      </c>
      <c r="J81" s="30" t="str">
        <f>IF($G81&gt;0,VLOOKUP(G81+1000,CONFIG!$W$2:$AF$804,5,FALSE),"")</f>
        <v/>
      </c>
      <c r="K81" s="144" t="str">
        <f>IF($G81&gt;0,VLOOKUP(G81+1000,CONFIG!$W:$AF,6,FALSE),"")</f>
        <v/>
      </c>
      <c r="L81" s="144" t="str">
        <f>IF($G81&gt;0,VLOOKUP(G81+1000,CONFIG!$W:$AF,7,FALSE),"")</f>
        <v/>
      </c>
      <c r="M81" s="144" t="str">
        <f>IF($G81&gt;0,VLOOKUP(G81+1000,CONFIG!$W:$AF,8,FALSE),"")</f>
        <v/>
      </c>
      <c r="N81" s="250" t="str">
        <f t="shared" si="18"/>
        <v/>
      </c>
      <c r="O81" s="6" t="str">
        <f t="shared" si="13"/>
        <v xml:space="preserve"> </v>
      </c>
      <c r="P81" s="179" t="str">
        <f>IF(G81&gt;0,VLOOKUP(G81,'Eng A1'!$A$8:$B$207,2,FALSE)," ")</f>
        <v xml:space="preserve"> </v>
      </c>
      <c r="Q81" s="6" t="str">
        <f t="shared" si="14"/>
        <v xml:space="preserve"> </v>
      </c>
      <c r="R81" s="6">
        <f t="shared" si="15"/>
        <v>0</v>
      </c>
      <c r="S81" s="6" t="str">
        <f>IF(G81&gt;0,COUNTIF($R$6:R81,R81),"")</f>
        <v/>
      </c>
      <c r="T81" s="6" t="str">
        <f t="shared" si="16"/>
        <v>01</v>
      </c>
      <c r="U81" s="6">
        <f t="shared" si="17"/>
        <v>76</v>
      </c>
    </row>
    <row r="82" spans="1:21" ht="15.75" hidden="1" customHeight="1" outlineLevel="1" x14ac:dyDescent="0.2">
      <c r="A82" s="3"/>
      <c r="B82" s="3"/>
      <c r="C82" s="3"/>
      <c r="D82" s="4">
        <f t="shared" si="12"/>
        <v>7.8472222222222221E-2</v>
      </c>
      <c r="E82" s="6">
        <v>77</v>
      </c>
      <c r="F82" s="199">
        <v>77</v>
      </c>
      <c r="G82" s="199"/>
      <c r="H82" s="247">
        <f>IF(G82&gt;0,VLOOKUP(G82+1000,CONFIG!$W$2:$AF$804,2,FALSE),0)</f>
        <v>0</v>
      </c>
      <c r="I82" s="30" t="str">
        <f>IF(G82&gt;0,CONCATENATE(VLOOKUP(G82+1000,CONFIG!$W$2:$AF$804,3,FALSE),"  ",VLOOKUP(G82+1000,CONFIG!$W$2:$AF$804,4,FALSE)),"")</f>
        <v/>
      </c>
      <c r="J82" s="30" t="str">
        <f>IF($G82&gt;0,VLOOKUP(G82+1000,CONFIG!$W$2:$AF$804,5,FALSE),"")</f>
        <v/>
      </c>
      <c r="K82" s="144" t="str">
        <f>IF($G82&gt;0,VLOOKUP(G82+1000,CONFIG!$W:$AF,6,FALSE),"")</f>
        <v/>
      </c>
      <c r="L82" s="144" t="str">
        <f>IF($G82&gt;0,VLOOKUP(G82+1000,CONFIG!$W:$AF,7,FALSE),"")</f>
        <v/>
      </c>
      <c r="M82" s="144" t="str">
        <f>IF($G82&gt;0,VLOOKUP(G82+1000,CONFIG!$W:$AF,8,FALSE),"")</f>
        <v/>
      </c>
      <c r="N82" s="250" t="str">
        <f t="shared" si="18"/>
        <v/>
      </c>
      <c r="O82" s="6" t="str">
        <f t="shared" si="13"/>
        <v xml:space="preserve"> </v>
      </c>
      <c r="P82" s="179" t="str">
        <f>IF(G82&gt;0,VLOOKUP(G82,'Eng A1'!$A$8:$B$207,2,FALSE)," ")</f>
        <v xml:space="preserve"> </v>
      </c>
      <c r="Q82" s="6" t="str">
        <f t="shared" si="14"/>
        <v xml:space="preserve"> </v>
      </c>
      <c r="R82" s="6">
        <f t="shared" si="15"/>
        <v>0</v>
      </c>
      <c r="S82" s="6" t="str">
        <f>IF(G82&gt;0,COUNTIF($R$6:R82,R82),"")</f>
        <v/>
      </c>
      <c r="T82" s="6" t="str">
        <f t="shared" si="16"/>
        <v>01</v>
      </c>
      <c r="U82" s="6">
        <f t="shared" si="17"/>
        <v>77</v>
      </c>
    </row>
    <row r="83" spans="1:21" ht="15.75" hidden="1" customHeight="1" outlineLevel="1" x14ac:dyDescent="0.2">
      <c r="A83" s="3"/>
      <c r="B83" s="3"/>
      <c r="C83" s="3"/>
      <c r="D83" s="4">
        <f t="shared" si="12"/>
        <v>7.8472222222222221E-2</v>
      </c>
      <c r="E83" s="6">
        <v>78</v>
      </c>
      <c r="F83" s="199">
        <v>78</v>
      </c>
      <c r="G83" s="199"/>
      <c r="H83" s="247">
        <f>IF(G83&gt;0,VLOOKUP(G83+1000,CONFIG!$W$2:$AF$804,2,FALSE),0)</f>
        <v>0</v>
      </c>
      <c r="I83" s="30" t="str">
        <f>IF(G83&gt;0,CONCATENATE(VLOOKUP(G83+1000,CONFIG!$W$2:$AF$804,3,FALSE),"  ",VLOOKUP(G83+1000,CONFIG!$W$2:$AF$804,4,FALSE)),"")</f>
        <v/>
      </c>
      <c r="J83" s="30" t="str">
        <f>IF($G83&gt;0,VLOOKUP(G83+1000,CONFIG!$W$2:$AF$804,5,FALSE),"")</f>
        <v/>
      </c>
      <c r="K83" s="144" t="str">
        <f>IF($G83&gt;0,VLOOKUP(G83+1000,CONFIG!$W:$AF,6,FALSE),"")</f>
        <v/>
      </c>
      <c r="L83" s="144" t="str">
        <f>IF($G83&gt;0,VLOOKUP(G83+1000,CONFIG!$W:$AF,7,FALSE),"")</f>
        <v/>
      </c>
      <c r="M83" s="144" t="str">
        <f>IF($G83&gt;0,VLOOKUP(G83+1000,CONFIG!$W:$AF,8,FALSE),"")</f>
        <v/>
      </c>
      <c r="N83" s="250" t="str">
        <f t="shared" si="18"/>
        <v/>
      </c>
      <c r="O83" s="6" t="str">
        <f t="shared" si="13"/>
        <v xml:space="preserve"> </v>
      </c>
      <c r="P83" s="179" t="str">
        <f>IF(G83&gt;0,VLOOKUP(G83,'Eng A1'!$A$8:$B$207,2,FALSE)," ")</f>
        <v xml:space="preserve"> </v>
      </c>
      <c r="Q83" s="6" t="str">
        <f t="shared" si="14"/>
        <v xml:space="preserve"> </v>
      </c>
      <c r="R83" s="6">
        <f t="shared" si="15"/>
        <v>0</v>
      </c>
      <c r="S83" s="6" t="str">
        <f>IF(G83&gt;0,COUNTIF($R$6:R83,R83),"")</f>
        <v/>
      </c>
      <c r="T83" s="6" t="str">
        <f t="shared" si="16"/>
        <v>01</v>
      </c>
      <c r="U83" s="6">
        <f t="shared" si="17"/>
        <v>78</v>
      </c>
    </row>
    <row r="84" spans="1:21" ht="15.75" hidden="1" customHeight="1" outlineLevel="1" x14ac:dyDescent="0.2">
      <c r="A84" s="3"/>
      <c r="B84" s="3"/>
      <c r="C84" s="3"/>
      <c r="D84" s="4">
        <f t="shared" si="12"/>
        <v>7.8472222222222221E-2</v>
      </c>
      <c r="E84" s="6">
        <v>79</v>
      </c>
      <c r="F84" s="199">
        <v>79</v>
      </c>
      <c r="G84" s="199"/>
      <c r="H84" s="247">
        <f>IF(G84&gt;0,VLOOKUP(G84+1000,CONFIG!$W$2:$AF$804,2,FALSE),0)</f>
        <v>0</v>
      </c>
      <c r="I84" s="30" t="str">
        <f>IF(G84&gt;0,CONCATENATE(VLOOKUP(G84+1000,CONFIG!$W$2:$AF$804,3,FALSE),"  ",VLOOKUP(G84+1000,CONFIG!$W$2:$AF$804,4,FALSE)),"")</f>
        <v/>
      </c>
      <c r="J84" s="30" t="str">
        <f>IF($G84&gt;0,VLOOKUP(G84+1000,CONFIG!$W$2:$AF$804,5,FALSE),"")</f>
        <v/>
      </c>
      <c r="K84" s="144" t="str">
        <f>IF($G84&gt;0,VLOOKUP(G84+1000,CONFIG!$W:$AF,6,FALSE),"")</f>
        <v/>
      </c>
      <c r="L84" s="144" t="str">
        <f>IF($G84&gt;0,VLOOKUP(G84+1000,CONFIG!$W:$AF,7,FALSE),"")</f>
        <v/>
      </c>
      <c r="M84" s="144" t="str">
        <f>IF($G84&gt;0,VLOOKUP(G84+1000,CONFIG!$W:$AF,8,FALSE),"")</f>
        <v/>
      </c>
      <c r="N84" s="250" t="str">
        <f t="shared" si="18"/>
        <v/>
      </c>
      <c r="O84" s="6" t="str">
        <f t="shared" si="13"/>
        <v xml:space="preserve"> </v>
      </c>
      <c r="P84" s="179" t="str">
        <f>IF(G84&gt;0,VLOOKUP(G84,'Eng A1'!$A$8:$B$207,2,FALSE)," ")</f>
        <v xml:space="preserve"> </v>
      </c>
      <c r="Q84" s="6" t="str">
        <f t="shared" si="14"/>
        <v xml:space="preserve"> </v>
      </c>
      <c r="R84" s="6">
        <f t="shared" si="15"/>
        <v>0</v>
      </c>
      <c r="S84" s="6" t="str">
        <f>IF(G84&gt;0,COUNTIF($R$6:R84,R84),"")</f>
        <v/>
      </c>
      <c r="T84" s="6" t="str">
        <f t="shared" si="16"/>
        <v>01</v>
      </c>
      <c r="U84" s="6">
        <f t="shared" si="17"/>
        <v>79</v>
      </c>
    </row>
    <row r="85" spans="1:21" ht="15.75" hidden="1" customHeight="1" outlineLevel="1" x14ac:dyDescent="0.2">
      <c r="A85" s="3"/>
      <c r="B85" s="3"/>
      <c r="C85" s="3"/>
      <c r="D85" s="4">
        <f t="shared" si="12"/>
        <v>7.8472222222222221E-2</v>
      </c>
      <c r="E85" s="6">
        <v>80</v>
      </c>
      <c r="F85" s="199">
        <v>80</v>
      </c>
      <c r="G85" s="199"/>
      <c r="H85" s="247">
        <f>IF(G85&gt;0,VLOOKUP(G85+1000,CONFIG!$W$2:$AF$804,2,FALSE),0)</f>
        <v>0</v>
      </c>
      <c r="I85" s="30" t="str">
        <f>IF(G85&gt;0,CONCATENATE(VLOOKUP(G85+1000,CONFIG!$W$2:$AF$804,3,FALSE),"  ",VLOOKUP(G85+1000,CONFIG!$W$2:$AF$804,4,FALSE)),"")</f>
        <v/>
      </c>
      <c r="J85" s="30" t="str">
        <f>IF($G85&gt;0,VLOOKUP(G85+1000,CONFIG!$W$2:$AF$804,5,FALSE),"")</f>
        <v/>
      </c>
      <c r="K85" s="144" t="str">
        <f>IF($G85&gt;0,VLOOKUP(G85+1000,CONFIG!$W:$AF,6,FALSE),"")</f>
        <v/>
      </c>
      <c r="L85" s="144" t="str">
        <f>IF($G85&gt;0,VLOOKUP(G85+1000,CONFIG!$W:$AF,7,FALSE),"")</f>
        <v/>
      </c>
      <c r="M85" s="144" t="str">
        <f>IF($G85&gt;0,VLOOKUP(G85+1000,CONFIG!$W:$AF,8,FALSE),"")</f>
        <v/>
      </c>
      <c r="N85" s="250" t="str">
        <f t="shared" si="18"/>
        <v/>
      </c>
      <c r="O85" s="6" t="str">
        <f t="shared" si="13"/>
        <v xml:space="preserve"> </v>
      </c>
      <c r="P85" s="179" t="str">
        <f>IF(G85&gt;0,VLOOKUP(G85,'Eng A1'!$A$8:$B$207,2,FALSE)," ")</f>
        <v xml:space="preserve"> </v>
      </c>
      <c r="Q85" s="6" t="str">
        <f t="shared" si="14"/>
        <v xml:space="preserve"> </v>
      </c>
      <c r="R85" s="6">
        <f t="shared" si="15"/>
        <v>0</v>
      </c>
      <c r="S85" s="6" t="str">
        <f>IF(G85&gt;0,COUNTIF($R$6:R85,R85),"")</f>
        <v/>
      </c>
      <c r="T85" s="6" t="str">
        <f t="shared" si="16"/>
        <v>01</v>
      </c>
      <c r="U85" s="6">
        <f t="shared" si="17"/>
        <v>80</v>
      </c>
    </row>
    <row r="86" spans="1:21" ht="15.75" hidden="1" customHeight="1" outlineLevel="1" x14ac:dyDescent="0.2">
      <c r="A86" s="3"/>
      <c r="B86" s="3"/>
      <c r="C86" s="3"/>
      <c r="D86" s="4">
        <f t="shared" si="12"/>
        <v>7.8472222222222221E-2</v>
      </c>
      <c r="E86" s="6">
        <v>81</v>
      </c>
      <c r="F86" s="199">
        <v>81</v>
      </c>
      <c r="G86" s="199"/>
      <c r="H86" s="247">
        <f>IF(G86&gt;0,VLOOKUP(G86+1000,CONFIG!$W$2:$AF$804,2,FALSE),0)</f>
        <v>0</v>
      </c>
      <c r="I86" s="30" t="str">
        <f>IF(G86&gt;0,CONCATENATE(VLOOKUP(G86+1000,CONFIG!$W$2:$AF$804,3,FALSE),"  ",VLOOKUP(G86+1000,CONFIG!$W$2:$AF$804,4,FALSE)),"")</f>
        <v/>
      </c>
      <c r="J86" s="30" t="str">
        <f>IF($G86&gt;0,VLOOKUP(G86+1000,CONFIG!$W$2:$AF$804,5,FALSE),"")</f>
        <v/>
      </c>
      <c r="K86" s="144" t="str">
        <f>IF($G86&gt;0,VLOOKUP(G86+1000,CONFIG!$W:$AF,6,FALSE),"")</f>
        <v/>
      </c>
      <c r="L86" s="144" t="str">
        <f>IF($G86&gt;0,VLOOKUP(G86+1000,CONFIG!$W:$AF,7,FALSE),"")</f>
        <v/>
      </c>
      <c r="M86" s="144" t="str">
        <f>IF($G86&gt;0,VLOOKUP(G86+1000,CONFIG!$W:$AF,8,FALSE),"")</f>
        <v/>
      </c>
      <c r="N86" s="250" t="str">
        <f t="shared" si="18"/>
        <v/>
      </c>
      <c r="O86" s="6" t="str">
        <f t="shared" si="13"/>
        <v xml:space="preserve"> </v>
      </c>
      <c r="P86" s="179" t="str">
        <f>IF(G86&gt;0,VLOOKUP(G86,'Eng A1'!$A$8:$B$207,2,FALSE)," ")</f>
        <v xml:space="preserve"> </v>
      </c>
      <c r="Q86" s="6" t="str">
        <f t="shared" si="14"/>
        <v xml:space="preserve"> </v>
      </c>
      <c r="R86" s="6">
        <f t="shared" si="15"/>
        <v>0</v>
      </c>
      <c r="S86" s="6" t="str">
        <f>IF(G86&gt;0,COUNTIF($R$6:R86,R86),"")</f>
        <v/>
      </c>
      <c r="T86" s="6" t="str">
        <f t="shared" si="16"/>
        <v>01</v>
      </c>
      <c r="U86" s="6">
        <f t="shared" si="17"/>
        <v>81</v>
      </c>
    </row>
    <row r="87" spans="1:21" ht="15.75" hidden="1" customHeight="1" outlineLevel="1" x14ac:dyDescent="0.2">
      <c r="A87" s="3"/>
      <c r="B87" s="3"/>
      <c r="C87" s="3"/>
      <c r="D87" s="4">
        <f t="shared" si="12"/>
        <v>7.8472222222222221E-2</v>
      </c>
      <c r="E87" s="6">
        <v>82</v>
      </c>
      <c r="F87" s="199">
        <v>82</v>
      </c>
      <c r="G87" s="199"/>
      <c r="H87" s="247">
        <f>IF(G87&gt;0,VLOOKUP(G87+1000,CONFIG!$W$2:$AF$804,2,FALSE),0)</f>
        <v>0</v>
      </c>
      <c r="I87" s="30" t="str">
        <f>IF(G87&gt;0,CONCATENATE(VLOOKUP(G87+1000,CONFIG!$W$2:$AF$804,3,FALSE),"  ",VLOOKUP(G87+1000,CONFIG!$W$2:$AF$804,4,FALSE)),"")</f>
        <v/>
      </c>
      <c r="J87" s="30" t="str">
        <f>IF($G87&gt;0,VLOOKUP(G87+1000,CONFIG!$W$2:$AF$804,5,FALSE),"")</f>
        <v/>
      </c>
      <c r="K87" s="144" t="str">
        <f>IF($G87&gt;0,VLOOKUP(G87+1000,CONFIG!$W:$AF,6,FALSE),"")</f>
        <v/>
      </c>
      <c r="L87" s="144" t="str">
        <f>IF($G87&gt;0,VLOOKUP(G87+1000,CONFIG!$W:$AF,7,FALSE),"")</f>
        <v/>
      </c>
      <c r="M87" s="144" t="str">
        <f>IF($G87&gt;0,VLOOKUP(G87+1000,CONFIG!$W:$AF,8,FALSE),"")</f>
        <v/>
      </c>
      <c r="N87" s="250" t="str">
        <f t="shared" si="18"/>
        <v/>
      </c>
      <c r="O87" s="6" t="str">
        <f t="shared" si="13"/>
        <v xml:space="preserve"> </v>
      </c>
      <c r="P87" s="179" t="str">
        <f>IF(G87&gt;0,VLOOKUP(G87,'Eng A1'!$A$8:$B$207,2,FALSE)," ")</f>
        <v xml:space="preserve"> </v>
      </c>
      <c r="Q87" s="6" t="str">
        <f t="shared" si="14"/>
        <v xml:space="preserve"> </v>
      </c>
      <c r="R87" s="6">
        <f t="shared" si="15"/>
        <v>0</v>
      </c>
      <c r="S87" s="6" t="str">
        <f>IF(G87&gt;0,COUNTIF($R$6:R87,R87),"")</f>
        <v/>
      </c>
      <c r="T87" s="6" t="str">
        <f t="shared" si="16"/>
        <v>01</v>
      </c>
      <c r="U87" s="6">
        <f t="shared" si="17"/>
        <v>82</v>
      </c>
    </row>
    <row r="88" spans="1:21" ht="15.75" hidden="1" customHeight="1" outlineLevel="1" x14ac:dyDescent="0.2">
      <c r="A88" s="3"/>
      <c r="B88" s="3"/>
      <c r="C88" s="3"/>
      <c r="D88" s="4">
        <f t="shared" si="12"/>
        <v>7.8472222222222221E-2</v>
      </c>
      <c r="E88" s="6">
        <v>83</v>
      </c>
      <c r="F88" s="199">
        <v>83</v>
      </c>
      <c r="G88" s="199"/>
      <c r="H88" s="247">
        <f>IF(G88&gt;0,VLOOKUP(G88+1000,CONFIG!$W$2:$AF$804,2,FALSE),0)</f>
        <v>0</v>
      </c>
      <c r="I88" s="30" t="str">
        <f>IF(G88&gt;0,CONCATENATE(VLOOKUP(G88+1000,CONFIG!$W$2:$AF$804,3,FALSE),"  ",VLOOKUP(G88+1000,CONFIG!$W$2:$AF$804,4,FALSE)),"")</f>
        <v/>
      </c>
      <c r="J88" s="30" t="str">
        <f>IF($G88&gt;0,VLOOKUP(G88+1000,CONFIG!$W$2:$AF$804,5,FALSE),"")</f>
        <v/>
      </c>
      <c r="K88" s="144" t="str">
        <f>IF($G88&gt;0,VLOOKUP(G88+1000,CONFIG!$W:$AF,6,FALSE),"")</f>
        <v/>
      </c>
      <c r="L88" s="144" t="str">
        <f>IF($G88&gt;0,VLOOKUP(G88+1000,CONFIG!$W:$AF,7,FALSE),"")</f>
        <v/>
      </c>
      <c r="M88" s="144" t="str">
        <f>IF($G88&gt;0,VLOOKUP(G88+1000,CONFIG!$W:$AF,8,FALSE),"")</f>
        <v/>
      </c>
      <c r="N88" s="250" t="str">
        <f t="shared" si="18"/>
        <v/>
      </c>
      <c r="O88" s="6" t="str">
        <f t="shared" si="13"/>
        <v xml:space="preserve"> </v>
      </c>
      <c r="P88" s="179" t="str">
        <f>IF(G88&gt;0,VLOOKUP(G88,'Eng A1'!$A$8:$B$207,2,FALSE)," ")</f>
        <v xml:space="preserve"> </v>
      </c>
      <c r="Q88" s="6" t="str">
        <f t="shared" si="14"/>
        <v xml:space="preserve"> </v>
      </c>
      <c r="R88" s="6">
        <f t="shared" si="15"/>
        <v>0</v>
      </c>
      <c r="S88" s="6" t="str">
        <f>IF(G88&gt;0,COUNTIF($R$6:R88,R88),"")</f>
        <v/>
      </c>
      <c r="T88" s="6" t="str">
        <f t="shared" si="16"/>
        <v>01</v>
      </c>
      <c r="U88" s="6">
        <f t="shared" si="17"/>
        <v>83</v>
      </c>
    </row>
    <row r="89" spans="1:21" ht="15.75" hidden="1" customHeight="1" outlineLevel="1" x14ac:dyDescent="0.2">
      <c r="A89" s="3"/>
      <c r="B89" s="3"/>
      <c r="C89" s="3"/>
      <c r="D89" s="4">
        <f t="shared" si="12"/>
        <v>7.8472222222222221E-2</v>
      </c>
      <c r="E89" s="6">
        <v>84</v>
      </c>
      <c r="F89" s="199">
        <v>84</v>
      </c>
      <c r="G89" s="199"/>
      <c r="H89" s="247">
        <f>IF(G89&gt;0,VLOOKUP(G89+1000,CONFIG!$W$2:$AF$804,2,FALSE),0)</f>
        <v>0</v>
      </c>
      <c r="I89" s="30" t="str">
        <f>IF(G89&gt;0,CONCATENATE(VLOOKUP(G89+1000,CONFIG!$W$2:$AF$804,3,FALSE),"  ",VLOOKUP(G89+1000,CONFIG!$W$2:$AF$804,4,FALSE)),"")</f>
        <v/>
      </c>
      <c r="J89" s="30" t="str">
        <f>IF($G89&gt;0,VLOOKUP(G89+1000,CONFIG!$W$2:$AF$804,5,FALSE),"")</f>
        <v/>
      </c>
      <c r="K89" s="144" t="str">
        <f>IF($G89&gt;0,VLOOKUP(G89+1000,CONFIG!$W:$AF,6,FALSE),"")</f>
        <v/>
      </c>
      <c r="L89" s="144" t="str">
        <f>IF($G89&gt;0,VLOOKUP(G89+1000,CONFIG!$W:$AF,7,FALSE),"")</f>
        <v/>
      </c>
      <c r="M89" s="144" t="str">
        <f>IF($G89&gt;0,VLOOKUP(G89+1000,CONFIG!$W:$AF,8,FALSE),"")</f>
        <v/>
      </c>
      <c r="N89" s="250" t="str">
        <f t="shared" si="18"/>
        <v/>
      </c>
      <c r="O89" s="6" t="str">
        <f t="shared" si="13"/>
        <v xml:space="preserve"> </v>
      </c>
      <c r="P89" s="179" t="str">
        <f>IF(G89&gt;0,VLOOKUP(G89,'Eng A1'!$A$8:$B$207,2,FALSE)," ")</f>
        <v xml:space="preserve"> </v>
      </c>
      <c r="Q89" s="6" t="str">
        <f t="shared" si="14"/>
        <v xml:space="preserve"> </v>
      </c>
      <c r="R89" s="6">
        <f t="shared" si="15"/>
        <v>0</v>
      </c>
      <c r="S89" s="6" t="str">
        <f>IF(G89&gt;0,COUNTIF($R$6:R89,R89),"")</f>
        <v/>
      </c>
      <c r="T89" s="6" t="str">
        <f t="shared" si="16"/>
        <v>01</v>
      </c>
      <c r="U89" s="6">
        <f t="shared" si="17"/>
        <v>84</v>
      </c>
    </row>
    <row r="90" spans="1:21" ht="15.75" hidden="1" customHeight="1" outlineLevel="1" x14ac:dyDescent="0.2">
      <c r="A90" s="3"/>
      <c r="B90" s="3"/>
      <c r="C90" s="3"/>
      <c r="D90" s="4">
        <f t="shared" si="12"/>
        <v>7.8472222222222221E-2</v>
      </c>
      <c r="E90" s="6">
        <v>85</v>
      </c>
      <c r="F90" s="199">
        <v>85</v>
      </c>
      <c r="G90" s="199"/>
      <c r="H90" s="247">
        <f>IF(G90&gt;0,VLOOKUP(G90+1000,CONFIG!$W$2:$AF$804,2,FALSE),0)</f>
        <v>0</v>
      </c>
      <c r="I90" s="30" t="str">
        <f>IF(G90&gt;0,CONCATENATE(VLOOKUP(G90+1000,CONFIG!$W$2:$AF$804,3,FALSE),"  ",VLOOKUP(G90+1000,CONFIG!$W$2:$AF$804,4,FALSE)),"")</f>
        <v/>
      </c>
      <c r="J90" s="30" t="str">
        <f>IF($G90&gt;0,VLOOKUP(G90+1000,CONFIG!$W$2:$AF$804,5,FALSE),"")</f>
        <v/>
      </c>
      <c r="K90" s="144" t="str">
        <f>IF($G90&gt;0,VLOOKUP(G90+1000,CONFIG!$W:$AF,6,FALSE),"")</f>
        <v/>
      </c>
      <c r="L90" s="144" t="str">
        <f>IF($G90&gt;0,VLOOKUP(G90+1000,CONFIG!$W:$AF,7,FALSE),"")</f>
        <v/>
      </c>
      <c r="M90" s="144" t="str">
        <f>IF($G90&gt;0,VLOOKUP(G90+1000,CONFIG!$W:$AF,8,FALSE),"")</f>
        <v/>
      </c>
      <c r="N90" s="250" t="str">
        <f t="shared" si="18"/>
        <v/>
      </c>
      <c r="O90" s="6" t="str">
        <f t="shared" si="13"/>
        <v xml:space="preserve"> </v>
      </c>
      <c r="P90" s="179" t="str">
        <f>IF(G90&gt;0,VLOOKUP(G90,'Eng A1'!$A$8:$B$207,2,FALSE)," ")</f>
        <v xml:space="preserve"> </v>
      </c>
      <c r="Q90" s="6" t="str">
        <f t="shared" si="14"/>
        <v xml:space="preserve"> </v>
      </c>
      <c r="R90" s="6">
        <f t="shared" si="15"/>
        <v>0</v>
      </c>
      <c r="S90" s="6" t="str">
        <f>IF(G90&gt;0,COUNTIF($R$6:R90,R90),"")</f>
        <v/>
      </c>
      <c r="T90" s="6" t="str">
        <f t="shared" si="16"/>
        <v>01</v>
      </c>
      <c r="U90" s="6">
        <f t="shared" si="17"/>
        <v>85</v>
      </c>
    </row>
    <row r="91" spans="1:21" ht="15.75" hidden="1" customHeight="1" outlineLevel="1" x14ac:dyDescent="0.2">
      <c r="A91" s="3"/>
      <c r="B91" s="3"/>
      <c r="C91" s="3"/>
      <c r="D91" s="4">
        <f t="shared" si="12"/>
        <v>7.8472222222222221E-2</v>
      </c>
      <c r="E91" s="6">
        <v>86</v>
      </c>
      <c r="F91" s="199">
        <v>86</v>
      </c>
      <c r="G91" s="199"/>
      <c r="H91" s="247">
        <f>IF(G91&gt;0,VLOOKUP(G91+1000,CONFIG!$W$2:$AF$804,2,FALSE),0)</f>
        <v>0</v>
      </c>
      <c r="I91" s="30" t="str">
        <f>IF(G91&gt;0,CONCATENATE(VLOOKUP(G91+1000,CONFIG!$W$2:$AF$804,3,FALSE),"  ",VLOOKUP(G91+1000,CONFIG!$W$2:$AF$804,4,FALSE)),"")</f>
        <v/>
      </c>
      <c r="J91" s="30" t="str">
        <f>IF($G91&gt;0,VLOOKUP(G91+1000,CONFIG!$W$2:$AF$804,5,FALSE),"")</f>
        <v/>
      </c>
      <c r="K91" s="144" t="str">
        <f>IF($G91&gt;0,VLOOKUP(G91+1000,CONFIG!$W:$AF,6,FALSE),"")</f>
        <v/>
      </c>
      <c r="L91" s="144" t="str">
        <f>IF($G91&gt;0,VLOOKUP(G91+1000,CONFIG!$W:$AF,7,FALSE),"")</f>
        <v/>
      </c>
      <c r="M91" s="144" t="str">
        <f>IF($G91&gt;0,VLOOKUP(G91+1000,CONFIG!$W:$AF,8,FALSE),"")</f>
        <v/>
      </c>
      <c r="N91" s="250" t="str">
        <f t="shared" si="18"/>
        <v/>
      </c>
      <c r="O91" s="6" t="str">
        <f t="shared" si="13"/>
        <v xml:space="preserve"> </v>
      </c>
      <c r="P91" s="179" t="str">
        <f>IF(G91&gt;0,VLOOKUP(G91,'Eng A1'!$A$8:$B$207,2,FALSE)," ")</f>
        <v xml:space="preserve"> </v>
      </c>
      <c r="Q91" s="6" t="str">
        <f t="shared" si="14"/>
        <v xml:space="preserve"> </v>
      </c>
      <c r="R91" s="6">
        <f t="shared" si="15"/>
        <v>0</v>
      </c>
      <c r="S91" s="6" t="str">
        <f>IF(G91&gt;0,COUNTIF($R$6:R91,R91),"")</f>
        <v/>
      </c>
      <c r="T91" s="6" t="str">
        <f t="shared" si="16"/>
        <v>01</v>
      </c>
      <c r="U91" s="6">
        <f t="shared" si="17"/>
        <v>86</v>
      </c>
    </row>
    <row r="92" spans="1:21" ht="15.75" hidden="1" customHeight="1" outlineLevel="1" x14ac:dyDescent="0.2">
      <c r="A92" s="3"/>
      <c r="B92" s="3"/>
      <c r="C92" s="3"/>
      <c r="D92" s="4">
        <f t="shared" si="12"/>
        <v>7.8472222222222221E-2</v>
      </c>
      <c r="E92" s="6">
        <v>87</v>
      </c>
      <c r="F92" s="199">
        <v>87</v>
      </c>
      <c r="G92" s="199"/>
      <c r="H92" s="247">
        <f>IF(G92&gt;0,VLOOKUP(G92+1000,CONFIG!$W$2:$AF$804,2,FALSE),0)</f>
        <v>0</v>
      </c>
      <c r="I92" s="30" t="str">
        <f>IF(G92&gt;0,CONCATENATE(VLOOKUP(G92+1000,CONFIG!$W$2:$AF$804,3,FALSE),"  ",VLOOKUP(G92+1000,CONFIG!$W$2:$AF$804,4,FALSE)),"")</f>
        <v/>
      </c>
      <c r="J92" s="30" t="str">
        <f>IF($G92&gt;0,VLOOKUP(G92+1000,CONFIG!$W$2:$AF$804,5,FALSE),"")</f>
        <v/>
      </c>
      <c r="K92" s="144" t="str">
        <f>IF($G92&gt;0,VLOOKUP(G92+1000,CONFIG!$W:$AF,6,FALSE),"")</f>
        <v/>
      </c>
      <c r="L92" s="144" t="str">
        <f>IF($G92&gt;0,VLOOKUP(G92+1000,CONFIG!$W:$AF,7,FALSE),"")</f>
        <v/>
      </c>
      <c r="M92" s="144" t="str">
        <f>IF($G92&gt;0,VLOOKUP(G92+1000,CONFIG!$W:$AF,8,FALSE),"")</f>
        <v/>
      </c>
      <c r="N92" s="250" t="str">
        <f t="shared" si="18"/>
        <v/>
      </c>
      <c r="O92" s="6" t="str">
        <f t="shared" si="13"/>
        <v xml:space="preserve"> </v>
      </c>
      <c r="P92" s="179" t="str">
        <f>IF(G92&gt;0,VLOOKUP(G92,'Eng A1'!$A$8:$B$207,2,FALSE)," ")</f>
        <v xml:space="preserve"> </v>
      </c>
      <c r="Q92" s="6" t="str">
        <f t="shared" si="14"/>
        <v xml:space="preserve"> </v>
      </c>
      <c r="R92" s="6">
        <f t="shared" si="15"/>
        <v>0</v>
      </c>
      <c r="S92" s="6" t="str">
        <f>IF(G92&gt;0,COUNTIF($R$6:R92,R92),"")</f>
        <v/>
      </c>
      <c r="T92" s="6" t="str">
        <f t="shared" si="16"/>
        <v>01</v>
      </c>
      <c r="U92" s="6">
        <f t="shared" si="17"/>
        <v>87</v>
      </c>
    </row>
    <row r="93" spans="1:21" ht="15.75" hidden="1" customHeight="1" outlineLevel="1" x14ac:dyDescent="0.2">
      <c r="A93" s="3"/>
      <c r="B93" s="3"/>
      <c r="C93" s="3"/>
      <c r="D93" s="4">
        <f t="shared" si="12"/>
        <v>7.8472222222222221E-2</v>
      </c>
      <c r="E93" s="6">
        <v>88</v>
      </c>
      <c r="F93" s="199">
        <v>88</v>
      </c>
      <c r="G93" s="199"/>
      <c r="H93" s="247">
        <f>IF(G93&gt;0,VLOOKUP(G93+1000,CONFIG!$W$2:$AF$804,2,FALSE),0)</f>
        <v>0</v>
      </c>
      <c r="I93" s="30" t="str">
        <f>IF(G93&gt;0,CONCATENATE(VLOOKUP(G93+1000,CONFIG!$W$2:$AF$804,3,FALSE),"  ",VLOOKUP(G93+1000,CONFIG!$W$2:$AF$804,4,FALSE)),"")</f>
        <v/>
      </c>
      <c r="J93" s="30" t="str">
        <f>IF($G93&gt;0,VLOOKUP(G93+1000,CONFIG!$W$2:$AF$804,5,FALSE),"")</f>
        <v/>
      </c>
      <c r="K93" s="144" t="str">
        <f>IF($G93&gt;0,VLOOKUP(G93+1000,CONFIG!$W:$AF,6,FALSE),"")</f>
        <v/>
      </c>
      <c r="L93" s="144" t="str">
        <f>IF($G93&gt;0,VLOOKUP(G93+1000,CONFIG!$W:$AF,7,FALSE),"")</f>
        <v/>
      </c>
      <c r="M93" s="144" t="str">
        <f>IF($G93&gt;0,VLOOKUP(G93+1000,CONFIG!$W:$AF,8,FALSE),"")</f>
        <v/>
      </c>
      <c r="N93" s="250" t="str">
        <f t="shared" si="18"/>
        <v/>
      </c>
      <c r="O93" s="6" t="str">
        <f t="shared" si="13"/>
        <v xml:space="preserve"> </v>
      </c>
      <c r="P93" s="179" t="str">
        <f>IF(G93&gt;0,VLOOKUP(G93,'Eng A1'!$A$8:$B$207,2,FALSE)," ")</f>
        <v xml:space="preserve"> </v>
      </c>
      <c r="Q93" s="6" t="str">
        <f t="shared" si="14"/>
        <v xml:space="preserve"> </v>
      </c>
      <c r="R93" s="6">
        <f t="shared" si="15"/>
        <v>0</v>
      </c>
      <c r="S93" s="6" t="str">
        <f>IF(G93&gt;0,COUNTIF($R$6:R93,R93),"")</f>
        <v/>
      </c>
      <c r="T93" s="6" t="str">
        <f t="shared" si="16"/>
        <v>01</v>
      </c>
      <c r="U93" s="6">
        <f t="shared" si="17"/>
        <v>88</v>
      </c>
    </row>
    <row r="94" spans="1:21" ht="15.75" hidden="1" customHeight="1" outlineLevel="1" x14ac:dyDescent="0.2">
      <c r="A94" s="3"/>
      <c r="B94" s="3"/>
      <c r="C94" s="3"/>
      <c r="D94" s="4">
        <f t="shared" si="12"/>
        <v>7.8472222222222221E-2</v>
      </c>
      <c r="E94" s="6">
        <v>89</v>
      </c>
      <c r="F94" s="199">
        <v>89</v>
      </c>
      <c r="G94" s="199"/>
      <c r="H94" s="247">
        <f>IF(G94&gt;0,VLOOKUP(G94+1000,CONFIG!$W$2:$AF$804,2,FALSE),0)</f>
        <v>0</v>
      </c>
      <c r="I94" s="30" t="str">
        <f>IF(G94&gt;0,CONCATENATE(VLOOKUP(G94+1000,CONFIG!$W$2:$AF$804,3,FALSE),"  ",VLOOKUP(G94+1000,CONFIG!$W$2:$AF$804,4,FALSE)),"")</f>
        <v/>
      </c>
      <c r="J94" s="30" t="str">
        <f>IF($G94&gt;0,VLOOKUP(G94+1000,CONFIG!$W$2:$AF$804,5,FALSE),"")</f>
        <v/>
      </c>
      <c r="K94" s="144" t="str">
        <f>IF($G94&gt;0,VLOOKUP(G94+1000,CONFIG!$W:$AF,6,FALSE),"")</f>
        <v/>
      </c>
      <c r="L94" s="144" t="str">
        <f>IF($G94&gt;0,VLOOKUP(G94+1000,CONFIG!$W:$AF,7,FALSE),"")</f>
        <v/>
      </c>
      <c r="M94" s="144" t="str">
        <f>IF($G94&gt;0,VLOOKUP(G94+1000,CONFIG!$W:$AF,8,FALSE),"")</f>
        <v/>
      </c>
      <c r="N94" s="250" t="str">
        <f t="shared" si="18"/>
        <v/>
      </c>
      <c r="O94" s="6" t="str">
        <f t="shared" si="13"/>
        <v xml:space="preserve"> </v>
      </c>
      <c r="P94" s="179" t="str">
        <f>IF(G94&gt;0,VLOOKUP(G94,'Eng A1'!$A$8:$B$207,2,FALSE)," ")</f>
        <v xml:space="preserve"> </v>
      </c>
      <c r="Q94" s="6" t="str">
        <f t="shared" si="14"/>
        <v xml:space="preserve"> </v>
      </c>
      <c r="R94" s="6">
        <f t="shared" si="15"/>
        <v>0</v>
      </c>
      <c r="S94" s="6" t="str">
        <f>IF(G94&gt;0,COUNTIF($R$6:R94,R94),"")</f>
        <v/>
      </c>
      <c r="T94" s="6" t="str">
        <f t="shared" si="16"/>
        <v>01</v>
      </c>
      <c r="U94" s="6">
        <f t="shared" si="17"/>
        <v>89</v>
      </c>
    </row>
    <row r="95" spans="1:21" ht="15.75" hidden="1" customHeight="1" outlineLevel="1" x14ac:dyDescent="0.2">
      <c r="A95" s="3"/>
      <c r="B95" s="3"/>
      <c r="C95" s="3"/>
      <c r="D95" s="4">
        <f t="shared" si="12"/>
        <v>7.8472222222222221E-2</v>
      </c>
      <c r="E95" s="6">
        <v>90</v>
      </c>
      <c r="F95" s="199">
        <v>90</v>
      </c>
      <c r="G95" s="199"/>
      <c r="H95" s="247">
        <f>IF(G95&gt;0,VLOOKUP(G95+1000,CONFIG!$W$2:$AF$804,2,FALSE),0)</f>
        <v>0</v>
      </c>
      <c r="I95" s="30" t="str">
        <f>IF(G95&gt;0,CONCATENATE(VLOOKUP(G95+1000,CONFIG!$W$2:$AF$804,3,FALSE),"  ",VLOOKUP(G95+1000,CONFIG!$W$2:$AF$804,4,FALSE)),"")</f>
        <v/>
      </c>
      <c r="J95" s="30" t="str">
        <f>IF($G95&gt;0,VLOOKUP(G95+1000,CONFIG!$W$2:$AF$804,5,FALSE),"")</f>
        <v/>
      </c>
      <c r="K95" s="144" t="str">
        <f>IF($G95&gt;0,VLOOKUP(G95+1000,CONFIG!$W:$AF,6,FALSE),"")</f>
        <v/>
      </c>
      <c r="L95" s="144" t="str">
        <f>IF($G95&gt;0,VLOOKUP(G95+1000,CONFIG!$W:$AF,7,FALSE),"")</f>
        <v/>
      </c>
      <c r="M95" s="144" t="str">
        <f>IF($G95&gt;0,VLOOKUP(G95+1000,CONFIG!$W:$AF,8,FALSE),"")</f>
        <v/>
      </c>
      <c r="N95" s="250" t="str">
        <f t="shared" si="18"/>
        <v/>
      </c>
      <c r="O95" s="6" t="str">
        <f t="shared" si="13"/>
        <v xml:space="preserve"> </v>
      </c>
      <c r="P95" s="179" t="str">
        <f>IF(G95&gt;0,VLOOKUP(G95,'Eng A1'!$A$8:$B$207,2,FALSE)," ")</f>
        <v xml:space="preserve"> </v>
      </c>
      <c r="Q95" s="6" t="str">
        <f t="shared" si="14"/>
        <v xml:space="preserve"> </v>
      </c>
      <c r="R95" s="6">
        <f t="shared" si="15"/>
        <v>0</v>
      </c>
      <c r="S95" s="6" t="str">
        <f>IF(G95&gt;0,COUNTIF($R$6:R95,R95),"")</f>
        <v/>
      </c>
      <c r="T95" s="6" t="str">
        <f t="shared" si="16"/>
        <v>01</v>
      </c>
      <c r="U95" s="6">
        <f t="shared" si="17"/>
        <v>90</v>
      </c>
    </row>
    <row r="96" spans="1:21" ht="15.75" hidden="1" customHeight="1" outlineLevel="1" x14ac:dyDescent="0.2">
      <c r="A96" s="3"/>
      <c r="B96" s="3"/>
      <c r="C96" s="3"/>
      <c r="D96" s="4">
        <f t="shared" si="12"/>
        <v>7.8472222222222221E-2</v>
      </c>
      <c r="E96" s="6">
        <v>91</v>
      </c>
      <c r="F96" s="199">
        <v>91</v>
      </c>
      <c r="G96" s="199"/>
      <c r="H96" s="247">
        <f>IF(G96&gt;0,VLOOKUP(G96+1000,CONFIG!$W$2:$AF$804,2,FALSE),0)</f>
        <v>0</v>
      </c>
      <c r="I96" s="30" t="str">
        <f>IF(G96&gt;0,CONCATENATE(VLOOKUP(G96+1000,CONFIG!$W$2:$AF$804,3,FALSE),"  ",VLOOKUP(G96+1000,CONFIG!$W$2:$AF$804,4,FALSE)),"")</f>
        <v/>
      </c>
      <c r="J96" s="30" t="str">
        <f>IF($G96&gt;0,VLOOKUP(G96+1000,CONFIG!$W$2:$AF$804,5,FALSE),"")</f>
        <v/>
      </c>
      <c r="K96" s="144" t="str">
        <f>IF($G96&gt;0,VLOOKUP(G96+1000,CONFIG!$W:$AF,6,FALSE),"")</f>
        <v/>
      </c>
      <c r="L96" s="144" t="str">
        <f>IF($G96&gt;0,VLOOKUP(G96+1000,CONFIG!$W:$AF,7,FALSE),"")</f>
        <v/>
      </c>
      <c r="M96" s="144" t="str">
        <f>IF($G96&gt;0,VLOOKUP(G96+1000,CONFIG!$W:$AF,8,FALSE),"")</f>
        <v/>
      </c>
      <c r="N96" s="250" t="str">
        <f t="shared" si="18"/>
        <v/>
      </c>
      <c r="O96" s="6" t="str">
        <f t="shared" si="13"/>
        <v xml:space="preserve"> </v>
      </c>
      <c r="P96" s="179" t="str">
        <f>IF(G96&gt;0,VLOOKUP(G96,'Eng A1'!$A$8:$B$207,2,FALSE)," ")</f>
        <v xml:space="preserve"> </v>
      </c>
      <c r="Q96" s="6" t="str">
        <f t="shared" si="14"/>
        <v xml:space="preserve"> </v>
      </c>
      <c r="R96" s="6">
        <f t="shared" si="15"/>
        <v>0</v>
      </c>
      <c r="S96" s="6" t="str">
        <f>IF(G96&gt;0,COUNTIF($R$6:R96,R96),"")</f>
        <v/>
      </c>
      <c r="T96" s="6" t="str">
        <f t="shared" si="16"/>
        <v>01</v>
      </c>
      <c r="U96" s="6">
        <f t="shared" si="17"/>
        <v>91</v>
      </c>
    </row>
    <row r="97" spans="1:21" ht="15.75" hidden="1" customHeight="1" outlineLevel="1" x14ac:dyDescent="0.2">
      <c r="A97" s="3"/>
      <c r="B97" s="3"/>
      <c r="C97" s="3"/>
      <c r="D97" s="4">
        <f t="shared" si="12"/>
        <v>7.8472222222222221E-2</v>
      </c>
      <c r="E97" s="6">
        <v>92</v>
      </c>
      <c r="F97" s="199">
        <v>92</v>
      </c>
      <c r="G97" s="199"/>
      <c r="H97" s="247">
        <f>IF(G97&gt;0,VLOOKUP(G97+1000,CONFIG!$W$2:$AF$804,2,FALSE),0)</f>
        <v>0</v>
      </c>
      <c r="I97" s="30" t="str">
        <f>IF(G97&gt;0,CONCATENATE(VLOOKUP(G97+1000,CONFIG!$W$2:$AF$804,3,FALSE),"  ",VLOOKUP(G97+1000,CONFIG!$W$2:$AF$804,4,FALSE)),"")</f>
        <v/>
      </c>
      <c r="J97" s="30" t="str">
        <f>IF($G97&gt;0,VLOOKUP(G97+1000,CONFIG!$W$2:$AF$804,5,FALSE),"")</f>
        <v/>
      </c>
      <c r="K97" s="144" t="str">
        <f>IF($G97&gt;0,VLOOKUP(G97+1000,CONFIG!$W:$AF,6,FALSE),"")</f>
        <v/>
      </c>
      <c r="L97" s="144" t="str">
        <f>IF($G97&gt;0,VLOOKUP(G97+1000,CONFIG!$W:$AF,7,FALSE),"")</f>
        <v/>
      </c>
      <c r="M97" s="144" t="str">
        <f>IF($G97&gt;0,VLOOKUP(G97+1000,CONFIG!$W:$AF,8,FALSE),"")</f>
        <v/>
      </c>
      <c r="N97" s="250" t="str">
        <f t="shared" si="18"/>
        <v/>
      </c>
      <c r="O97" s="6" t="str">
        <f t="shared" si="13"/>
        <v xml:space="preserve"> </v>
      </c>
      <c r="P97" s="179" t="str">
        <f>IF(G97&gt;0,VLOOKUP(G97,'Eng A1'!$A$8:$B$207,2,FALSE)," ")</f>
        <v xml:space="preserve"> </v>
      </c>
      <c r="Q97" s="6" t="str">
        <f t="shared" si="14"/>
        <v xml:space="preserve"> </v>
      </c>
      <c r="R97" s="6">
        <f t="shared" si="15"/>
        <v>0</v>
      </c>
      <c r="S97" s="6" t="str">
        <f>IF(G97&gt;0,COUNTIF($R$6:R97,R97),"")</f>
        <v/>
      </c>
      <c r="T97" s="6" t="str">
        <f t="shared" si="16"/>
        <v>01</v>
      </c>
      <c r="U97" s="6">
        <f t="shared" si="17"/>
        <v>92</v>
      </c>
    </row>
    <row r="98" spans="1:21" ht="15.75" hidden="1" customHeight="1" outlineLevel="1" x14ac:dyDescent="0.2">
      <c r="A98" s="3"/>
      <c r="B98" s="3"/>
      <c r="C98" s="3"/>
      <c r="D98" s="4">
        <f t="shared" si="12"/>
        <v>7.8472222222222221E-2</v>
      </c>
      <c r="E98" s="6">
        <v>93</v>
      </c>
      <c r="F98" s="199">
        <v>93</v>
      </c>
      <c r="G98" s="199"/>
      <c r="H98" s="247">
        <f>IF(G98&gt;0,VLOOKUP(G98+1000,CONFIG!$W$2:$AF$804,2,FALSE),0)</f>
        <v>0</v>
      </c>
      <c r="I98" s="30" t="str">
        <f>IF(G98&gt;0,CONCATENATE(VLOOKUP(G98+1000,CONFIG!$W$2:$AF$804,3,FALSE),"  ",VLOOKUP(G98+1000,CONFIG!$W$2:$AF$804,4,FALSE)),"")</f>
        <v/>
      </c>
      <c r="J98" s="30" t="str">
        <f>IF($G98&gt;0,VLOOKUP(G98+1000,CONFIG!$W$2:$AF$804,5,FALSE),"")</f>
        <v/>
      </c>
      <c r="K98" s="144" t="str">
        <f>IF($G98&gt;0,VLOOKUP(G98+1000,CONFIG!$W:$AF,6,FALSE),"")</f>
        <v/>
      </c>
      <c r="L98" s="144" t="str">
        <f>IF($G98&gt;0,VLOOKUP(G98+1000,CONFIG!$W:$AF,7,FALSE),"")</f>
        <v/>
      </c>
      <c r="M98" s="144" t="str">
        <f>IF($G98&gt;0,VLOOKUP(G98+1000,CONFIG!$W:$AF,8,FALSE),"")</f>
        <v/>
      </c>
      <c r="N98" s="250" t="str">
        <f t="shared" si="18"/>
        <v/>
      </c>
      <c r="O98" s="6" t="str">
        <f t="shared" si="13"/>
        <v xml:space="preserve"> </v>
      </c>
      <c r="P98" s="179" t="str">
        <f>IF(G98&gt;0,VLOOKUP(G98,'Eng A1'!$A$8:$B$207,2,FALSE)," ")</f>
        <v xml:space="preserve"> </v>
      </c>
      <c r="Q98" s="6" t="str">
        <f t="shared" si="14"/>
        <v xml:space="preserve"> </v>
      </c>
      <c r="R98" s="6">
        <f t="shared" si="15"/>
        <v>0</v>
      </c>
      <c r="S98" s="6" t="str">
        <f>IF(G98&gt;0,COUNTIF($R$6:R98,R98),"")</f>
        <v/>
      </c>
      <c r="T98" s="6" t="str">
        <f t="shared" si="16"/>
        <v>01</v>
      </c>
      <c r="U98" s="6">
        <f t="shared" si="17"/>
        <v>93</v>
      </c>
    </row>
    <row r="99" spans="1:21" ht="15.75" hidden="1" customHeight="1" outlineLevel="1" x14ac:dyDescent="0.2">
      <c r="A99" s="3"/>
      <c r="B99" s="3"/>
      <c r="C99" s="3"/>
      <c r="D99" s="4">
        <f t="shared" si="12"/>
        <v>7.8472222222222221E-2</v>
      </c>
      <c r="E99" s="6">
        <v>94</v>
      </c>
      <c r="F99" s="199">
        <v>94</v>
      </c>
      <c r="G99" s="199"/>
      <c r="H99" s="247">
        <f>IF(G99&gt;0,VLOOKUP(G99+1000,CONFIG!$W$2:$AF$804,2,FALSE),0)</f>
        <v>0</v>
      </c>
      <c r="I99" s="30" t="str">
        <f>IF(G99&gt;0,CONCATENATE(VLOOKUP(G99+1000,CONFIG!$W$2:$AF$804,3,FALSE),"  ",VLOOKUP(G99+1000,CONFIG!$W$2:$AF$804,4,FALSE)),"")</f>
        <v/>
      </c>
      <c r="J99" s="30" t="str">
        <f>IF($G99&gt;0,VLOOKUP(G99+1000,CONFIG!$W$2:$AF$804,5,FALSE),"")</f>
        <v/>
      </c>
      <c r="K99" s="144" t="str">
        <f>IF($G99&gt;0,VLOOKUP(G99+1000,CONFIG!$W:$AF,6,FALSE),"")</f>
        <v/>
      </c>
      <c r="L99" s="144" t="str">
        <f>IF($G99&gt;0,VLOOKUP(G99+1000,CONFIG!$W:$AF,7,FALSE),"")</f>
        <v/>
      </c>
      <c r="M99" s="144" t="str">
        <f>IF($G99&gt;0,VLOOKUP(G99+1000,CONFIG!$W:$AF,8,FALSE),"")</f>
        <v/>
      </c>
      <c r="N99" s="250" t="str">
        <f t="shared" si="18"/>
        <v/>
      </c>
      <c r="O99" s="6" t="str">
        <f t="shared" si="13"/>
        <v xml:space="preserve"> </v>
      </c>
      <c r="P99" s="179" t="str">
        <f>IF(G99&gt;0,VLOOKUP(G99,'Eng A1'!$A$8:$B$207,2,FALSE)," ")</f>
        <v xml:space="preserve"> </v>
      </c>
      <c r="Q99" s="6" t="str">
        <f t="shared" si="14"/>
        <v xml:space="preserve"> </v>
      </c>
      <c r="R99" s="6">
        <f t="shared" si="15"/>
        <v>0</v>
      </c>
      <c r="S99" s="6" t="str">
        <f>IF(G99&gt;0,COUNTIF($R$6:R99,R99),"")</f>
        <v/>
      </c>
      <c r="T99" s="6" t="str">
        <f t="shared" si="16"/>
        <v>01</v>
      </c>
      <c r="U99" s="6">
        <f t="shared" si="17"/>
        <v>94</v>
      </c>
    </row>
    <row r="100" spans="1:21" ht="15.75" hidden="1" customHeight="1" outlineLevel="1" x14ac:dyDescent="0.2">
      <c r="A100" s="3"/>
      <c r="B100" s="3"/>
      <c r="C100" s="3"/>
      <c r="D100" s="4">
        <f t="shared" si="12"/>
        <v>7.8472222222222221E-2</v>
      </c>
      <c r="E100" s="6">
        <v>95</v>
      </c>
      <c r="F100" s="199">
        <v>95</v>
      </c>
      <c r="G100" s="199"/>
      <c r="H100" s="247">
        <f>IF(G100&gt;0,VLOOKUP(G100+1000,CONFIG!$W$2:$AF$804,2,FALSE),0)</f>
        <v>0</v>
      </c>
      <c r="I100" s="30" t="str">
        <f>IF(G100&gt;0,CONCATENATE(VLOOKUP(G100+1000,CONFIG!$W$2:$AF$804,3,FALSE),"  ",VLOOKUP(G100+1000,CONFIG!$W$2:$AF$804,4,FALSE)),"")</f>
        <v/>
      </c>
      <c r="J100" s="30" t="str">
        <f>IF($G100&gt;0,VLOOKUP(G100+1000,CONFIG!$W$2:$AF$804,5,FALSE),"")</f>
        <v/>
      </c>
      <c r="K100" s="144" t="str">
        <f>IF($G100&gt;0,VLOOKUP(G100+1000,CONFIG!$W:$AF,6,FALSE),"")</f>
        <v/>
      </c>
      <c r="L100" s="144" t="str">
        <f>IF($G100&gt;0,VLOOKUP(G100+1000,CONFIG!$W:$AF,7,FALSE),"")</f>
        <v/>
      </c>
      <c r="M100" s="144" t="str">
        <f>IF($G100&gt;0,VLOOKUP(G100+1000,CONFIG!$W:$AF,8,FALSE),"")</f>
        <v/>
      </c>
      <c r="N100" s="250" t="str">
        <f t="shared" si="18"/>
        <v/>
      </c>
      <c r="O100" s="6" t="str">
        <f t="shared" si="13"/>
        <v xml:space="preserve"> </v>
      </c>
      <c r="P100" s="179" t="str">
        <f>IF(G100&gt;0,VLOOKUP(G100,'Eng A1'!$A$8:$B$207,2,FALSE)," ")</f>
        <v xml:space="preserve"> </v>
      </c>
      <c r="Q100" s="6" t="str">
        <f t="shared" si="14"/>
        <v xml:space="preserve"> </v>
      </c>
      <c r="R100" s="6">
        <f t="shared" si="15"/>
        <v>0</v>
      </c>
      <c r="S100" s="6" t="str">
        <f>IF(G100&gt;0,COUNTIF($R$6:R100,R100),"")</f>
        <v/>
      </c>
      <c r="T100" s="6" t="str">
        <f t="shared" si="16"/>
        <v>01</v>
      </c>
      <c r="U100" s="6">
        <f t="shared" si="17"/>
        <v>95</v>
      </c>
    </row>
    <row r="101" spans="1:21" ht="15.75" hidden="1" customHeight="1" outlineLevel="1" x14ac:dyDescent="0.2">
      <c r="A101" s="3"/>
      <c r="B101" s="3"/>
      <c r="C101" s="3"/>
      <c r="D101" s="4">
        <f t="shared" si="12"/>
        <v>7.8472222222222221E-2</v>
      </c>
      <c r="E101" s="6">
        <v>96</v>
      </c>
      <c r="F101" s="199">
        <v>96</v>
      </c>
      <c r="G101" s="199"/>
      <c r="H101" s="247">
        <f>IF(G101&gt;0,VLOOKUP(G101+1000,CONFIG!$W$2:$AF$804,2,FALSE),0)</f>
        <v>0</v>
      </c>
      <c r="I101" s="30" t="str">
        <f>IF(G101&gt;0,CONCATENATE(VLOOKUP(G101+1000,CONFIG!$W$2:$AF$804,3,FALSE),"  ",VLOOKUP(G101+1000,CONFIG!$W$2:$AF$804,4,FALSE)),"")</f>
        <v/>
      </c>
      <c r="J101" s="30" t="str">
        <f>IF($G101&gt;0,VLOOKUP(G101+1000,CONFIG!$W$2:$AF$804,5,FALSE),"")</f>
        <v/>
      </c>
      <c r="K101" s="144" t="str">
        <f>IF($G101&gt;0,VLOOKUP(G101+1000,CONFIG!$W:$AF,6,FALSE),"")</f>
        <v/>
      </c>
      <c r="L101" s="144" t="str">
        <f>IF($G101&gt;0,VLOOKUP(G101+1000,CONFIG!$W:$AF,7,FALSE),"")</f>
        <v/>
      </c>
      <c r="M101" s="144" t="str">
        <f>IF($G101&gt;0,VLOOKUP(G101+1000,CONFIG!$W:$AF,8,FALSE),"")</f>
        <v/>
      </c>
      <c r="N101" s="250" t="str">
        <f t="shared" si="18"/>
        <v/>
      </c>
      <c r="O101" s="6" t="str">
        <f t="shared" si="13"/>
        <v xml:space="preserve"> </v>
      </c>
      <c r="P101" s="179" t="str">
        <f>IF(G101&gt;0,VLOOKUP(G101,'Eng A1'!$A$8:$B$207,2,FALSE)," ")</f>
        <v xml:space="preserve"> </v>
      </c>
      <c r="Q101" s="6" t="str">
        <f t="shared" si="14"/>
        <v xml:space="preserve"> </v>
      </c>
      <c r="R101" s="6">
        <f t="shared" si="15"/>
        <v>0</v>
      </c>
      <c r="S101" s="6" t="str">
        <f>IF(G101&gt;0,COUNTIF($R$6:R101,R101),"")</f>
        <v/>
      </c>
      <c r="T101" s="6" t="str">
        <f t="shared" si="16"/>
        <v>01</v>
      </c>
      <c r="U101" s="6">
        <f t="shared" si="17"/>
        <v>96</v>
      </c>
    </row>
    <row r="102" spans="1:21" ht="15.75" hidden="1" customHeight="1" outlineLevel="1" x14ac:dyDescent="0.2">
      <c r="A102" s="3"/>
      <c r="B102" s="3"/>
      <c r="C102" s="3"/>
      <c r="D102" s="4">
        <f t="shared" si="12"/>
        <v>7.8472222222222221E-2</v>
      </c>
      <c r="E102" s="6">
        <v>97</v>
      </c>
      <c r="F102" s="199">
        <v>97</v>
      </c>
      <c r="G102" s="199"/>
      <c r="H102" s="247">
        <f>IF(G102&gt;0,VLOOKUP(G102+1000,CONFIG!$W$2:$AF$804,2,FALSE),0)</f>
        <v>0</v>
      </c>
      <c r="I102" s="30" t="str">
        <f>IF(G102&gt;0,CONCATENATE(VLOOKUP(G102+1000,CONFIG!$W$2:$AF$804,3,FALSE),"  ",VLOOKUP(G102+1000,CONFIG!$W$2:$AF$804,4,FALSE)),"")</f>
        <v/>
      </c>
      <c r="J102" s="30" t="str">
        <f>IF($G102&gt;0,VLOOKUP(G102+1000,CONFIG!$W$2:$AF$804,5,FALSE),"")</f>
        <v/>
      </c>
      <c r="K102" s="144" t="str">
        <f>IF($G102&gt;0,VLOOKUP(G102+1000,CONFIG!$W:$AF,6,FALSE),"")</f>
        <v/>
      </c>
      <c r="L102" s="144" t="str">
        <f>IF($G102&gt;0,VLOOKUP(G102+1000,CONFIG!$W:$AF,7,FALSE),"")</f>
        <v/>
      </c>
      <c r="M102" s="144" t="str">
        <f>IF($G102&gt;0,VLOOKUP(G102+1000,CONFIG!$W:$AF,8,FALSE),"")</f>
        <v/>
      </c>
      <c r="N102" s="250" t="str">
        <f t="shared" si="18"/>
        <v/>
      </c>
      <c r="O102" s="6" t="str">
        <f t="shared" ref="O102:O133" si="19">IF(COUNTIF($G$6:$G$205,G102)&gt;1,"X"," ")</f>
        <v xml:space="preserve"> </v>
      </c>
      <c r="P102" s="179" t="str">
        <f>IF(G102&gt;0,VLOOKUP(G102,'Eng A1'!$A$8:$B$207,2,FALSE)," ")</f>
        <v xml:space="preserve"> </v>
      </c>
      <c r="Q102" s="6" t="str">
        <f t="shared" ref="Q102:Q133" si="20">IF(AND(G102&gt;0,P102&lt;&gt;"X"),"Non Partant"," ")</f>
        <v xml:space="preserve"> </v>
      </c>
      <c r="R102" s="6">
        <f t="shared" ref="R102:R133" si="21">IF(H102&lt;&gt;0,MID(H102,1,7),0)</f>
        <v>0</v>
      </c>
      <c r="S102" s="6" t="str">
        <f>IF(G102&gt;0,COUNTIF($R$6:R102,R102),"")</f>
        <v/>
      </c>
      <c r="T102" s="6" t="str">
        <f t="shared" si="16"/>
        <v>01</v>
      </c>
      <c r="U102" s="6">
        <f t="shared" si="17"/>
        <v>97</v>
      </c>
    </row>
    <row r="103" spans="1:21" ht="15.75" hidden="1" customHeight="1" outlineLevel="1" x14ac:dyDescent="0.2">
      <c r="A103" s="3"/>
      <c r="B103" s="3"/>
      <c r="C103" s="3"/>
      <c r="D103" s="4">
        <f t="shared" si="12"/>
        <v>7.8472222222222221E-2</v>
      </c>
      <c r="E103" s="6">
        <v>98</v>
      </c>
      <c r="F103" s="199">
        <v>98</v>
      </c>
      <c r="G103" s="199"/>
      <c r="H103" s="247">
        <f>IF(G103&gt;0,VLOOKUP(G103+1000,CONFIG!$W$2:$AF$804,2,FALSE),0)</f>
        <v>0</v>
      </c>
      <c r="I103" s="30" t="str">
        <f>IF(G103&gt;0,CONCATENATE(VLOOKUP(G103+1000,CONFIG!$W$2:$AF$804,3,FALSE),"  ",VLOOKUP(G103+1000,CONFIG!$W$2:$AF$804,4,FALSE)),"")</f>
        <v/>
      </c>
      <c r="J103" s="30" t="str">
        <f>IF($G103&gt;0,VLOOKUP(G103+1000,CONFIG!$W$2:$AF$804,5,FALSE),"")</f>
        <v/>
      </c>
      <c r="K103" s="144" t="str">
        <f>IF($G103&gt;0,VLOOKUP(G103+1000,CONFIG!$W:$AF,6,FALSE),"")</f>
        <v/>
      </c>
      <c r="L103" s="144" t="str">
        <f>IF($G103&gt;0,VLOOKUP(G103+1000,CONFIG!$W:$AF,7,FALSE),"")</f>
        <v/>
      </c>
      <c r="M103" s="144" t="str">
        <f>IF($G103&gt;0,VLOOKUP(G103+1000,CONFIG!$W:$AF,8,FALSE),"")</f>
        <v/>
      </c>
      <c r="N103" s="250" t="str">
        <f t="shared" si="18"/>
        <v/>
      </c>
      <c r="O103" s="6" t="str">
        <f t="shared" si="19"/>
        <v xml:space="preserve"> </v>
      </c>
      <c r="P103" s="179" t="str">
        <f>IF(G103&gt;0,VLOOKUP(G103,'Eng A1'!$A$8:$B$207,2,FALSE)," ")</f>
        <v xml:space="preserve"> </v>
      </c>
      <c r="Q103" s="6" t="str">
        <f t="shared" si="20"/>
        <v xml:space="preserve"> </v>
      </c>
      <c r="R103" s="6">
        <f t="shared" si="21"/>
        <v>0</v>
      </c>
      <c r="S103" s="6" t="str">
        <f>IF(G103&gt;0,COUNTIF($R$6:R103,R103),"")</f>
        <v/>
      </c>
      <c r="T103" s="6" t="str">
        <f t="shared" si="16"/>
        <v>01</v>
      </c>
      <c r="U103" s="6">
        <f t="shared" ref="U103:U134" si="22">IF(F103=F104,(2*F103+COUNTIF($F$6:$F$205,F103)-1)/2,IF(F103=F102,U102,F103))</f>
        <v>98</v>
      </c>
    </row>
    <row r="104" spans="1:21" ht="15.75" hidden="1" customHeight="1" outlineLevel="1" x14ac:dyDescent="0.2">
      <c r="A104" s="3"/>
      <c r="B104" s="3"/>
      <c r="C104" s="3"/>
      <c r="D104" s="4">
        <f t="shared" si="12"/>
        <v>7.8472222222222221E-2</v>
      </c>
      <c r="E104" s="6">
        <v>99</v>
      </c>
      <c r="F104" s="199">
        <v>99</v>
      </c>
      <c r="G104" s="199"/>
      <c r="H104" s="247">
        <f>IF(G104&gt;0,VLOOKUP(G104+1000,CONFIG!$W$2:$AF$804,2,FALSE),0)</f>
        <v>0</v>
      </c>
      <c r="I104" s="30" t="str">
        <f>IF(G104&gt;0,CONCATENATE(VLOOKUP(G104+1000,CONFIG!$W$2:$AF$804,3,FALSE),"  ",VLOOKUP(G104+1000,CONFIG!$W$2:$AF$804,4,FALSE)),"")</f>
        <v/>
      </c>
      <c r="J104" s="30" t="str">
        <f>IF($G104&gt;0,VLOOKUP(G104+1000,CONFIG!$W$2:$AF$804,5,FALSE),"")</f>
        <v/>
      </c>
      <c r="K104" s="144" t="str">
        <f>IF($G104&gt;0,VLOOKUP(G104+1000,CONFIG!$W:$AF,6,FALSE),"")</f>
        <v/>
      </c>
      <c r="L104" s="144" t="str">
        <f>IF($G104&gt;0,VLOOKUP(G104+1000,CONFIG!$W:$AF,7,FALSE),"")</f>
        <v/>
      </c>
      <c r="M104" s="144" t="str">
        <f>IF($G104&gt;0,VLOOKUP(G104+1000,CONFIG!$W:$AF,8,FALSE),"")</f>
        <v/>
      </c>
      <c r="N104" s="250" t="str">
        <f t="shared" si="18"/>
        <v/>
      </c>
      <c r="O104" s="6" t="str">
        <f t="shared" si="19"/>
        <v xml:space="preserve"> </v>
      </c>
      <c r="P104" s="179" t="str">
        <f>IF(G104&gt;0,VLOOKUP(G104,'Eng A1'!$A$8:$B$207,2,FALSE)," ")</f>
        <v xml:space="preserve"> </v>
      </c>
      <c r="Q104" s="6" t="str">
        <f t="shared" si="20"/>
        <v xml:space="preserve"> </v>
      </c>
      <c r="R104" s="6">
        <f t="shared" si="21"/>
        <v>0</v>
      </c>
      <c r="S104" s="6" t="str">
        <f>IF(G104&gt;0,COUNTIF($R$6:R104,R104),"")</f>
        <v/>
      </c>
      <c r="T104" s="6" t="str">
        <f t="shared" si="16"/>
        <v>01</v>
      </c>
      <c r="U104" s="6">
        <f t="shared" si="22"/>
        <v>99</v>
      </c>
    </row>
    <row r="105" spans="1:21" ht="15.75" hidden="1" customHeight="1" outlineLevel="1" x14ac:dyDescent="0.2">
      <c r="A105" s="3"/>
      <c r="B105" s="3"/>
      <c r="C105" s="3"/>
      <c r="D105" s="4">
        <f t="shared" si="12"/>
        <v>7.8472222222222221E-2</v>
      </c>
      <c r="E105" s="6">
        <v>100</v>
      </c>
      <c r="F105" s="199">
        <v>100</v>
      </c>
      <c r="G105" s="199"/>
      <c r="H105" s="247">
        <f>IF(G105&gt;0,VLOOKUP(G105+1000,CONFIG!$W$2:$AF$804,2,FALSE),0)</f>
        <v>0</v>
      </c>
      <c r="I105" s="30" t="str">
        <f>IF(G105&gt;0,CONCATENATE(VLOOKUP(G105+1000,CONFIG!$W$2:$AF$804,3,FALSE),"  ",VLOOKUP(G105+1000,CONFIG!$W$2:$AF$804,4,FALSE)),"")</f>
        <v/>
      </c>
      <c r="J105" s="30" t="str">
        <f>IF($G105&gt;0,VLOOKUP(G105+1000,CONFIG!$W$2:$AF$804,5,FALSE),"")</f>
        <v/>
      </c>
      <c r="K105" s="144" t="str">
        <f>IF($G105&gt;0,VLOOKUP(G105+1000,CONFIG!$W:$AF,6,FALSE),"")</f>
        <v/>
      </c>
      <c r="L105" s="144" t="str">
        <f>IF($G105&gt;0,VLOOKUP(G105+1000,CONFIG!$W:$AF,7,FALSE),"")</f>
        <v/>
      </c>
      <c r="M105" s="144" t="str">
        <f>IF($G105&gt;0,VLOOKUP(G105+1000,CONFIG!$W:$AF,8,FALSE),"")</f>
        <v/>
      </c>
      <c r="N105" s="250" t="str">
        <f t="shared" si="18"/>
        <v/>
      </c>
      <c r="O105" s="6" t="str">
        <f t="shared" si="19"/>
        <v xml:space="preserve"> </v>
      </c>
      <c r="P105" s="179" t="str">
        <f>IF(G105&gt;0,VLOOKUP(G105,'Eng A1'!$A$8:$B$207,2,FALSE)," ")</f>
        <v xml:space="preserve"> </v>
      </c>
      <c r="Q105" s="6" t="str">
        <f t="shared" si="20"/>
        <v xml:space="preserve"> </v>
      </c>
      <c r="R105" s="6">
        <f t="shared" si="21"/>
        <v>0</v>
      </c>
      <c r="S105" s="6" t="str">
        <f>IF(G105&gt;0,COUNTIF($R$6:R105,R105),"")</f>
        <v/>
      </c>
      <c r="T105" s="6" t="str">
        <f t="shared" si="16"/>
        <v>01</v>
      </c>
      <c r="U105" s="6">
        <f t="shared" si="22"/>
        <v>100</v>
      </c>
    </row>
    <row r="106" spans="1:21" ht="15.75" hidden="1" customHeight="1" outlineLevel="1" x14ac:dyDescent="0.2">
      <c r="A106" s="3"/>
      <c r="B106" s="3"/>
      <c r="C106" s="3"/>
      <c r="D106" s="4">
        <f t="shared" si="12"/>
        <v>7.8472222222222221E-2</v>
      </c>
      <c r="E106" s="6">
        <v>101</v>
      </c>
      <c r="F106" s="199">
        <v>101</v>
      </c>
      <c r="G106" s="199"/>
      <c r="H106" s="247">
        <f>IF(G106&gt;0,VLOOKUP(G106+1000,CONFIG!$W$2:$AF$804,2,FALSE),0)</f>
        <v>0</v>
      </c>
      <c r="I106" s="30" t="str">
        <f>IF(G106&gt;0,CONCATENATE(VLOOKUP(G106+1000,CONFIG!$W$2:$AF$804,3,FALSE),"  ",VLOOKUP(G106+1000,CONFIG!$W$2:$AF$804,4,FALSE)),"")</f>
        <v/>
      </c>
      <c r="J106" s="30" t="str">
        <f>IF($G106&gt;0,VLOOKUP(G106+1000,CONFIG!$W$2:$AF$804,5,FALSE),"")</f>
        <v/>
      </c>
      <c r="K106" s="144" t="str">
        <f>IF($G106&gt;0,VLOOKUP(G106+1000,CONFIG!$W:$AF,6,FALSE),"")</f>
        <v/>
      </c>
      <c r="L106" s="144" t="str">
        <f>IF($G106&gt;0,VLOOKUP(G106+1000,CONFIG!$W:$AF,7,FALSE),"")</f>
        <v/>
      </c>
      <c r="M106" s="144" t="str">
        <f>IF($G106&gt;0,VLOOKUP(G106+1000,CONFIG!$W:$AF,8,FALSE),"")</f>
        <v/>
      </c>
      <c r="N106" s="250" t="str">
        <f t="shared" si="18"/>
        <v/>
      </c>
      <c r="O106" s="6" t="str">
        <f t="shared" si="19"/>
        <v xml:space="preserve"> </v>
      </c>
      <c r="P106" s="179" t="str">
        <f>IF(G106&gt;0,VLOOKUP(G106,'Eng A1'!$A$8:$B$207,2,FALSE)," ")</f>
        <v xml:space="preserve"> </v>
      </c>
      <c r="Q106" s="6" t="str">
        <f t="shared" si="20"/>
        <v xml:space="preserve"> </v>
      </c>
      <c r="R106" s="6">
        <f t="shared" si="21"/>
        <v>0</v>
      </c>
      <c r="S106" s="6" t="str">
        <f>IF(G106&gt;0,COUNTIF($R$6:R106,R106),"")</f>
        <v/>
      </c>
      <c r="T106" s="6" t="str">
        <f t="shared" si="16"/>
        <v>01</v>
      </c>
      <c r="U106" s="6">
        <f t="shared" si="22"/>
        <v>101</v>
      </c>
    </row>
    <row r="107" spans="1:21" ht="15.75" hidden="1" customHeight="1" outlineLevel="1" x14ac:dyDescent="0.2">
      <c r="A107" s="3"/>
      <c r="B107" s="3"/>
      <c r="C107" s="3"/>
      <c r="D107" s="4">
        <f t="shared" si="12"/>
        <v>7.8472222222222221E-2</v>
      </c>
      <c r="E107" s="6">
        <v>102</v>
      </c>
      <c r="F107" s="199">
        <v>102</v>
      </c>
      <c r="G107" s="199"/>
      <c r="H107" s="247">
        <f>IF(G107&gt;0,VLOOKUP(G107+1000,CONFIG!$W$2:$AF$804,2,FALSE),0)</f>
        <v>0</v>
      </c>
      <c r="I107" s="30" t="str">
        <f>IF(G107&gt;0,CONCATENATE(VLOOKUP(G107+1000,CONFIG!$W$2:$AF$804,3,FALSE),"  ",VLOOKUP(G107+1000,CONFIG!$W$2:$AF$804,4,FALSE)),"")</f>
        <v/>
      </c>
      <c r="J107" s="30" t="str">
        <f>IF($G107&gt;0,VLOOKUP(G107+1000,CONFIG!$W$2:$AF$804,5,FALSE),"")</f>
        <v/>
      </c>
      <c r="K107" s="144" t="str">
        <f>IF($G107&gt;0,VLOOKUP(G107+1000,CONFIG!$W:$AF,6,FALSE),"")</f>
        <v/>
      </c>
      <c r="L107" s="144" t="str">
        <f>IF($G107&gt;0,VLOOKUP(G107+1000,CONFIG!$W:$AF,7,FALSE),"")</f>
        <v/>
      </c>
      <c r="M107" s="144" t="str">
        <f>IF($G107&gt;0,VLOOKUP(G107+1000,CONFIG!$W:$AF,8,FALSE),"")</f>
        <v/>
      </c>
      <c r="N107" s="250" t="str">
        <f t="shared" si="18"/>
        <v/>
      </c>
      <c r="O107" s="6" t="str">
        <f t="shared" si="19"/>
        <v xml:space="preserve"> </v>
      </c>
      <c r="P107" s="179" t="str">
        <f>IF(G107&gt;0,VLOOKUP(G107,'Eng A1'!$A$8:$B$207,2,FALSE)," ")</f>
        <v xml:space="preserve"> </v>
      </c>
      <c r="Q107" s="6" t="str">
        <f t="shared" si="20"/>
        <v xml:space="preserve"> </v>
      </c>
      <c r="R107" s="6">
        <f t="shared" si="21"/>
        <v>0</v>
      </c>
      <c r="S107" s="6" t="str">
        <f>IF(G107&gt;0,COUNTIF($R$6:R107,R107),"")</f>
        <v/>
      </c>
      <c r="T107" s="6" t="str">
        <f t="shared" si="16"/>
        <v>01</v>
      </c>
      <c r="U107" s="6">
        <f t="shared" si="22"/>
        <v>102</v>
      </c>
    </row>
    <row r="108" spans="1:21" ht="15.75" hidden="1" customHeight="1" outlineLevel="1" x14ac:dyDescent="0.2">
      <c r="A108" s="3"/>
      <c r="B108" s="3"/>
      <c r="C108" s="3"/>
      <c r="D108" s="4">
        <f t="shared" si="12"/>
        <v>7.8472222222222221E-2</v>
      </c>
      <c r="E108" s="6">
        <v>103</v>
      </c>
      <c r="F108" s="199">
        <v>103</v>
      </c>
      <c r="G108" s="199"/>
      <c r="H108" s="247">
        <f>IF(G108&gt;0,VLOOKUP(G108+1000,CONFIG!$W$2:$AF$804,2,FALSE),0)</f>
        <v>0</v>
      </c>
      <c r="I108" s="30" t="str">
        <f>IF(G108&gt;0,CONCATENATE(VLOOKUP(G108+1000,CONFIG!$W$2:$AF$804,3,FALSE),"  ",VLOOKUP(G108+1000,CONFIG!$W$2:$AF$804,4,FALSE)),"")</f>
        <v/>
      </c>
      <c r="J108" s="30" t="str">
        <f>IF($G108&gt;0,VLOOKUP(G108+1000,CONFIG!$W$2:$AF$804,5,FALSE),"")</f>
        <v/>
      </c>
      <c r="K108" s="144" t="str">
        <f>IF($G108&gt;0,VLOOKUP(G108+1000,CONFIG!$W:$AF,6,FALSE),"")</f>
        <v/>
      </c>
      <c r="L108" s="144" t="str">
        <f>IF($G108&gt;0,VLOOKUP(G108+1000,CONFIG!$W:$AF,7,FALSE),"")</f>
        <v/>
      </c>
      <c r="M108" s="144" t="str">
        <f>IF($G108&gt;0,VLOOKUP(G108+1000,CONFIG!$W:$AF,8,FALSE),"")</f>
        <v/>
      </c>
      <c r="N108" s="250" t="str">
        <f t="shared" si="18"/>
        <v/>
      </c>
      <c r="O108" s="6" t="str">
        <f t="shared" si="19"/>
        <v xml:space="preserve"> </v>
      </c>
      <c r="P108" s="179" t="str">
        <f>IF(G108&gt;0,VLOOKUP(G108,'Eng A1'!$A$8:$B$207,2,FALSE)," ")</f>
        <v xml:space="preserve"> </v>
      </c>
      <c r="Q108" s="6" t="str">
        <f t="shared" si="20"/>
        <v xml:space="preserve"> </v>
      </c>
      <c r="R108" s="6">
        <f t="shared" si="21"/>
        <v>0</v>
      </c>
      <c r="S108" s="6" t="str">
        <f>IF(G108&gt;0,COUNTIF($R$6:R108,R108),"")</f>
        <v/>
      </c>
      <c r="T108" s="6" t="str">
        <f t="shared" si="16"/>
        <v>01</v>
      </c>
      <c r="U108" s="6">
        <f t="shared" si="22"/>
        <v>103</v>
      </c>
    </row>
    <row r="109" spans="1:21" ht="15.75" hidden="1" customHeight="1" outlineLevel="1" x14ac:dyDescent="0.2">
      <c r="A109" s="3"/>
      <c r="B109" s="3"/>
      <c r="C109" s="3"/>
      <c r="D109" s="4">
        <f t="shared" si="12"/>
        <v>7.8472222222222221E-2</v>
      </c>
      <c r="E109" s="6">
        <v>104</v>
      </c>
      <c r="F109" s="199">
        <v>104</v>
      </c>
      <c r="G109" s="199"/>
      <c r="H109" s="247">
        <f>IF(G109&gt;0,VLOOKUP(G109+1000,CONFIG!$W$2:$AF$804,2,FALSE),0)</f>
        <v>0</v>
      </c>
      <c r="I109" s="30" t="str">
        <f>IF(G109&gt;0,CONCATENATE(VLOOKUP(G109+1000,CONFIG!$W$2:$AF$804,3,FALSE),"  ",VLOOKUP(G109+1000,CONFIG!$W$2:$AF$804,4,FALSE)),"")</f>
        <v/>
      </c>
      <c r="J109" s="30" t="str">
        <f>IF($G109&gt;0,VLOOKUP(G109+1000,CONFIG!$W$2:$AF$804,5,FALSE),"")</f>
        <v/>
      </c>
      <c r="K109" s="144" t="str">
        <f>IF($G109&gt;0,VLOOKUP(G109+1000,CONFIG!$W:$AF,6,FALSE),"")</f>
        <v/>
      </c>
      <c r="L109" s="144" t="str">
        <f>IF($G109&gt;0,VLOOKUP(G109+1000,CONFIG!$W:$AF,7,FALSE),"")</f>
        <v/>
      </c>
      <c r="M109" s="144" t="str">
        <f>IF($G109&gt;0,VLOOKUP(G109+1000,CONFIG!$W:$AF,8,FALSE),"")</f>
        <v/>
      </c>
      <c r="N109" s="250" t="str">
        <f t="shared" si="18"/>
        <v/>
      </c>
      <c r="O109" s="6" t="str">
        <f t="shared" si="19"/>
        <v xml:space="preserve"> </v>
      </c>
      <c r="P109" s="179" t="str">
        <f>IF(G109&gt;0,VLOOKUP(G109,'Eng A1'!$A$8:$B$207,2,FALSE)," ")</f>
        <v xml:space="preserve"> </v>
      </c>
      <c r="Q109" s="6" t="str">
        <f t="shared" si="20"/>
        <v xml:space="preserve"> </v>
      </c>
      <c r="R109" s="6">
        <f t="shared" si="21"/>
        <v>0</v>
      </c>
      <c r="S109" s="6" t="str">
        <f>IF(G109&gt;0,COUNTIF($R$6:R109,R109),"")</f>
        <v/>
      </c>
      <c r="T109" s="6" t="str">
        <f t="shared" si="16"/>
        <v>01</v>
      </c>
      <c r="U109" s="6">
        <f t="shared" si="22"/>
        <v>104</v>
      </c>
    </row>
    <row r="110" spans="1:21" ht="15.75" hidden="1" customHeight="1" outlineLevel="1" x14ac:dyDescent="0.2">
      <c r="A110" s="3"/>
      <c r="B110" s="3"/>
      <c r="C110" s="3"/>
      <c r="D110" s="4">
        <f t="shared" si="12"/>
        <v>7.8472222222222221E-2</v>
      </c>
      <c r="E110" s="6">
        <v>105</v>
      </c>
      <c r="F110" s="199">
        <v>105</v>
      </c>
      <c r="G110" s="199"/>
      <c r="H110" s="247">
        <f>IF(G110&gt;0,VLOOKUP(G110+1000,CONFIG!$W$2:$AF$804,2,FALSE),0)</f>
        <v>0</v>
      </c>
      <c r="I110" s="30" t="str">
        <f>IF(G110&gt;0,CONCATENATE(VLOOKUP(G110+1000,CONFIG!$W$2:$AF$804,3,FALSE),"  ",VLOOKUP(G110+1000,CONFIG!$W$2:$AF$804,4,FALSE)),"")</f>
        <v/>
      </c>
      <c r="J110" s="30" t="str">
        <f>IF($G110&gt;0,VLOOKUP(G110+1000,CONFIG!$W$2:$AF$804,5,FALSE),"")</f>
        <v/>
      </c>
      <c r="K110" s="144" t="str">
        <f>IF($G110&gt;0,VLOOKUP(G110+1000,CONFIG!$W:$AF,6,FALSE),"")</f>
        <v/>
      </c>
      <c r="L110" s="144" t="str">
        <f>IF($G110&gt;0,VLOOKUP(G110+1000,CONFIG!$W:$AF,7,FALSE),"")</f>
        <v/>
      </c>
      <c r="M110" s="144" t="str">
        <f>IF($G110&gt;0,VLOOKUP(G110+1000,CONFIG!$W:$AF,8,FALSE),"")</f>
        <v/>
      </c>
      <c r="N110" s="250" t="str">
        <f t="shared" si="18"/>
        <v/>
      </c>
      <c r="O110" s="6" t="str">
        <f t="shared" si="19"/>
        <v xml:space="preserve"> </v>
      </c>
      <c r="P110" s="179" t="str">
        <f>IF(G110&gt;0,VLOOKUP(G110,'Eng A1'!$A$8:$B$207,2,FALSE)," ")</f>
        <v xml:space="preserve"> </v>
      </c>
      <c r="Q110" s="6" t="str">
        <f t="shared" si="20"/>
        <v xml:space="preserve"> </v>
      </c>
      <c r="R110" s="6">
        <f t="shared" si="21"/>
        <v>0</v>
      </c>
      <c r="S110" s="6" t="str">
        <f>IF(G110&gt;0,COUNTIF($R$6:R110,R110),"")</f>
        <v/>
      </c>
      <c r="T110" s="6" t="str">
        <f t="shared" si="16"/>
        <v>01</v>
      </c>
      <c r="U110" s="6">
        <f t="shared" si="22"/>
        <v>105</v>
      </c>
    </row>
    <row r="111" spans="1:21" ht="15.75" hidden="1" customHeight="1" outlineLevel="1" x14ac:dyDescent="0.2">
      <c r="A111" s="3"/>
      <c r="B111" s="3"/>
      <c r="C111" s="3"/>
      <c r="D111" s="4">
        <f t="shared" si="12"/>
        <v>7.8472222222222221E-2</v>
      </c>
      <c r="E111" s="6">
        <v>106</v>
      </c>
      <c r="F111" s="199">
        <v>106</v>
      </c>
      <c r="G111" s="199"/>
      <c r="H111" s="247">
        <f>IF(G111&gt;0,VLOOKUP(G111+1000,CONFIG!$W$2:$AF$804,2,FALSE),0)</f>
        <v>0</v>
      </c>
      <c r="I111" s="30" t="str">
        <f>IF(G111&gt;0,CONCATENATE(VLOOKUP(G111+1000,CONFIG!$W$2:$AF$804,3,FALSE),"  ",VLOOKUP(G111+1000,CONFIG!$W$2:$AF$804,4,FALSE)),"")</f>
        <v/>
      </c>
      <c r="J111" s="30" t="str">
        <f>IF($G111&gt;0,VLOOKUP(G111+1000,CONFIG!$W$2:$AF$804,5,FALSE),"")</f>
        <v/>
      </c>
      <c r="K111" s="144" t="str">
        <f>IF($G111&gt;0,VLOOKUP(G111+1000,CONFIG!$W:$AF,6,FALSE),"")</f>
        <v/>
      </c>
      <c r="L111" s="144" t="str">
        <f>IF($G111&gt;0,VLOOKUP(G111+1000,CONFIG!$W:$AF,7,FALSE),"")</f>
        <v/>
      </c>
      <c r="M111" s="144" t="str">
        <f>IF($G111&gt;0,VLOOKUP(G111+1000,CONFIG!$W:$AF,8,FALSE),"")</f>
        <v/>
      </c>
      <c r="N111" s="250" t="str">
        <f t="shared" si="18"/>
        <v/>
      </c>
      <c r="O111" s="6" t="str">
        <f t="shared" si="19"/>
        <v xml:space="preserve"> </v>
      </c>
      <c r="P111" s="179" t="str">
        <f>IF(G111&gt;0,VLOOKUP(G111,'Eng A1'!$A$8:$B$207,2,FALSE)," ")</f>
        <v xml:space="preserve"> </v>
      </c>
      <c r="Q111" s="6" t="str">
        <f t="shared" si="20"/>
        <v xml:space="preserve"> </v>
      </c>
      <c r="R111" s="6">
        <f t="shared" si="21"/>
        <v>0</v>
      </c>
      <c r="S111" s="6" t="str">
        <f>IF(G111&gt;0,COUNTIF($R$6:R111,R111),"")</f>
        <v/>
      </c>
      <c r="T111" s="6" t="str">
        <f t="shared" si="16"/>
        <v>01</v>
      </c>
      <c r="U111" s="6">
        <f t="shared" si="22"/>
        <v>106</v>
      </c>
    </row>
    <row r="112" spans="1:21" ht="15.75" hidden="1" customHeight="1" outlineLevel="1" x14ac:dyDescent="0.2">
      <c r="A112" s="3"/>
      <c r="B112" s="3"/>
      <c r="C112" s="3"/>
      <c r="D112" s="4">
        <f t="shared" si="12"/>
        <v>7.8472222222222221E-2</v>
      </c>
      <c r="E112" s="6">
        <v>107</v>
      </c>
      <c r="F112" s="199">
        <v>107</v>
      </c>
      <c r="G112" s="199"/>
      <c r="H112" s="247">
        <f>IF(G112&gt;0,VLOOKUP(G112+1000,CONFIG!$W$2:$AF$804,2,FALSE),0)</f>
        <v>0</v>
      </c>
      <c r="I112" s="30" t="str">
        <f>IF(G112&gt;0,CONCATENATE(VLOOKUP(G112+1000,CONFIG!$W$2:$AF$804,3,FALSE),"  ",VLOOKUP(G112+1000,CONFIG!$W$2:$AF$804,4,FALSE)),"")</f>
        <v/>
      </c>
      <c r="J112" s="30" t="str">
        <f>IF($G112&gt;0,VLOOKUP(G112+1000,CONFIG!$W$2:$AF$804,5,FALSE),"")</f>
        <v/>
      </c>
      <c r="K112" s="144" t="str">
        <f>IF($G112&gt;0,VLOOKUP(G112+1000,CONFIG!$W:$AF,6,FALSE),"")</f>
        <v/>
      </c>
      <c r="L112" s="144" t="str">
        <f>IF($G112&gt;0,VLOOKUP(G112+1000,CONFIG!$W:$AF,7,FALSE),"")</f>
        <v/>
      </c>
      <c r="M112" s="144" t="str">
        <f>IF($G112&gt;0,VLOOKUP(G112+1000,CONFIG!$W:$AF,8,FALSE),"")</f>
        <v/>
      </c>
      <c r="N112" s="250" t="str">
        <f t="shared" si="18"/>
        <v/>
      </c>
      <c r="O112" s="6" t="str">
        <f t="shared" si="19"/>
        <v xml:space="preserve"> </v>
      </c>
      <c r="P112" s="179" t="str">
        <f>IF(G112&gt;0,VLOOKUP(G112,'Eng A1'!$A$8:$B$207,2,FALSE)," ")</f>
        <v xml:space="preserve"> </v>
      </c>
      <c r="Q112" s="6" t="str">
        <f t="shared" si="20"/>
        <v xml:space="preserve"> </v>
      </c>
      <c r="R112" s="6">
        <f t="shared" si="21"/>
        <v>0</v>
      </c>
      <c r="S112" s="6" t="str">
        <f>IF(G112&gt;0,COUNTIF($R$6:R112,R112),"")</f>
        <v/>
      </c>
      <c r="T112" s="6" t="str">
        <f t="shared" si="16"/>
        <v>01</v>
      </c>
      <c r="U112" s="6">
        <f t="shared" si="22"/>
        <v>107</v>
      </c>
    </row>
    <row r="113" spans="1:21" ht="15.75" hidden="1" customHeight="1" outlineLevel="1" x14ac:dyDescent="0.2">
      <c r="A113" s="3"/>
      <c r="B113" s="3"/>
      <c r="C113" s="3"/>
      <c r="D113" s="4">
        <f t="shared" si="12"/>
        <v>7.8472222222222221E-2</v>
      </c>
      <c r="E113" s="6">
        <v>108</v>
      </c>
      <c r="F113" s="199">
        <v>108</v>
      </c>
      <c r="G113" s="199"/>
      <c r="H113" s="247">
        <f>IF(G113&gt;0,VLOOKUP(G113+1000,CONFIG!$W$2:$AF$804,2,FALSE),0)</f>
        <v>0</v>
      </c>
      <c r="I113" s="30" t="str">
        <f>IF(G113&gt;0,CONCATENATE(VLOOKUP(G113+1000,CONFIG!$W$2:$AF$804,3,FALSE),"  ",VLOOKUP(G113+1000,CONFIG!$W$2:$AF$804,4,FALSE)),"")</f>
        <v/>
      </c>
      <c r="J113" s="30" t="str">
        <f>IF($G113&gt;0,VLOOKUP(G113+1000,CONFIG!$W$2:$AF$804,5,FALSE),"")</f>
        <v/>
      </c>
      <c r="K113" s="144" t="str">
        <f>IF($G113&gt;0,VLOOKUP(G113+1000,CONFIG!$W:$AF,6,FALSE),"")</f>
        <v/>
      </c>
      <c r="L113" s="144" t="str">
        <f>IF($G113&gt;0,VLOOKUP(G113+1000,CONFIG!$W:$AF,7,FALSE),"")</f>
        <v/>
      </c>
      <c r="M113" s="144" t="str">
        <f>IF($G113&gt;0,VLOOKUP(G113+1000,CONFIG!$W:$AF,8,FALSE),"")</f>
        <v/>
      </c>
      <c r="N113" s="250" t="str">
        <f t="shared" si="18"/>
        <v/>
      </c>
      <c r="O113" s="6" t="str">
        <f t="shared" si="19"/>
        <v xml:space="preserve"> </v>
      </c>
      <c r="P113" s="179" t="str">
        <f>IF(G113&gt;0,VLOOKUP(G113,'Eng A1'!$A$8:$B$207,2,FALSE)," ")</f>
        <v xml:space="preserve"> </v>
      </c>
      <c r="Q113" s="6" t="str">
        <f t="shared" si="20"/>
        <v xml:space="preserve"> </v>
      </c>
      <c r="R113" s="6">
        <f t="shared" si="21"/>
        <v>0</v>
      </c>
      <c r="S113" s="6" t="str">
        <f>IF(G113&gt;0,COUNTIF($R$6:R113,R113),"")</f>
        <v/>
      </c>
      <c r="T113" s="6" t="str">
        <f t="shared" si="16"/>
        <v>01</v>
      </c>
      <c r="U113" s="6">
        <f t="shared" si="22"/>
        <v>108</v>
      </c>
    </row>
    <row r="114" spans="1:21" ht="15.75" hidden="1" customHeight="1" outlineLevel="1" x14ac:dyDescent="0.2">
      <c r="A114" s="3"/>
      <c r="B114" s="3"/>
      <c r="C114" s="3"/>
      <c r="D114" s="4">
        <f t="shared" si="12"/>
        <v>7.8472222222222221E-2</v>
      </c>
      <c r="E114" s="6">
        <v>109</v>
      </c>
      <c r="F114" s="199">
        <v>109</v>
      </c>
      <c r="G114" s="199"/>
      <c r="H114" s="247">
        <f>IF(G114&gt;0,VLOOKUP(G114+1000,CONFIG!$W$2:$AF$804,2,FALSE),0)</f>
        <v>0</v>
      </c>
      <c r="I114" s="30" t="str">
        <f>IF(G114&gt;0,CONCATENATE(VLOOKUP(G114+1000,CONFIG!$W$2:$AF$804,3,FALSE),"  ",VLOOKUP(G114+1000,CONFIG!$W$2:$AF$804,4,FALSE)),"")</f>
        <v/>
      </c>
      <c r="J114" s="30" t="str">
        <f>IF($G114&gt;0,VLOOKUP(G114+1000,CONFIG!$W$2:$AF$804,5,FALSE),"")</f>
        <v/>
      </c>
      <c r="K114" s="144" t="str">
        <f>IF($G114&gt;0,VLOOKUP(G114+1000,CONFIG!$W:$AF,6,FALSE),"")</f>
        <v/>
      </c>
      <c r="L114" s="144" t="str">
        <f>IF($G114&gt;0,VLOOKUP(G114+1000,CONFIG!$W:$AF,7,FALSE),"")</f>
        <v/>
      </c>
      <c r="M114" s="144" t="str">
        <f>IF($G114&gt;0,VLOOKUP(G114+1000,CONFIG!$W:$AF,8,FALSE),"")</f>
        <v/>
      </c>
      <c r="N114" s="250" t="str">
        <f t="shared" si="18"/>
        <v/>
      </c>
      <c r="O114" s="6" t="str">
        <f t="shared" si="19"/>
        <v xml:space="preserve"> </v>
      </c>
      <c r="P114" s="179" t="str">
        <f>IF(G114&gt;0,VLOOKUP(G114,'Eng A1'!$A$8:$B$207,2,FALSE)," ")</f>
        <v xml:space="preserve"> </v>
      </c>
      <c r="Q114" s="6" t="str">
        <f t="shared" si="20"/>
        <v xml:space="preserve"> </v>
      </c>
      <c r="R114" s="6">
        <f t="shared" si="21"/>
        <v>0</v>
      </c>
      <c r="S114" s="6" t="str">
        <f>IF(G114&gt;0,COUNTIF($R$6:R114,R114),"")</f>
        <v/>
      </c>
      <c r="T114" s="6" t="str">
        <f t="shared" si="16"/>
        <v>01</v>
      </c>
      <c r="U114" s="6">
        <f t="shared" si="22"/>
        <v>109</v>
      </c>
    </row>
    <row r="115" spans="1:21" ht="15.75" hidden="1" customHeight="1" outlineLevel="1" x14ac:dyDescent="0.2">
      <c r="A115" s="3"/>
      <c r="B115" s="3"/>
      <c r="C115" s="3"/>
      <c r="D115" s="4">
        <f t="shared" si="12"/>
        <v>7.8472222222222221E-2</v>
      </c>
      <c r="E115" s="6">
        <v>110</v>
      </c>
      <c r="F115" s="199">
        <v>110</v>
      </c>
      <c r="G115" s="199"/>
      <c r="H115" s="247">
        <f>IF(G115&gt;0,VLOOKUP(G115+1000,CONFIG!$W$2:$AF$804,2,FALSE),0)</f>
        <v>0</v>
      </c>
      <c r="I115" s="30" t="str">
        <f>IF(G115&gt;0,CONCATENATE(VLOOKUP(G115+1000,CONFIG!$W$2:$AF$804,3,FALSE),"  ",VLOOKUP(G115+1000,CONFIG!$W$2:$AF$804,4,FALSE)),"")</f>
        <v/>
      </c>
      <c r="J115" s="30" t="str">
        <f>IF($G115&gt;0,VLOOKUP(G115+1000,CONFIG!$W$2:$AF$804,5,FALSE),"")</f>
        <v/>
      </c>
      <c r="K115" s="144" t="str">
        <f>IF($G115&gt;0,VLOOKUP(G115+1000,CONFIG!$W:$AF,6,FALSE),"")</f>
        <v/>
      </c>
      <c r="L115" s="144" t="str">
        <f>IF($G115&gt;0,VLOOKUP(G115+1000,CONFIG!$W:$AF,7,FALSE),"")</f>
        <v/>
      </c>
      <c r="M115" s="144" t="str">
        <f>IF($G115&gt;0,VLOOKUP(G115+1000,CONFIG!$W:$AF,8,FALSE),"")</f>
        <v/>
      </c>
      <c r="N115" s="250" t="str">
        <f t="shared" si="18"/>
        <v/>
      </c>
      <c r="O115" s="6" t="str">
        <f t="shared" si="19"/>
        <v xml:space="preserve"> </v>
      </c>
      <c r="P115" s="179" t="str">
        <f>IF(G115&gt;0,VLOOKUP(G115,'Eng A1'!$A$8:$B$207,2,FALSE)," ")</f>
        <v xml:space="preserve"> </v>
      </c>
      <c r="Q115" s="6" t="str">
        <f t="shared" si="20"/>
        <v xml:space="preserve"> </v>
      </c>
      <c r="R115" s="6">
        <f t="shared" si="21"/>
        <v>0</v>
      </c>
      <c r="S115" s="6" t="str">
        <f>IF(G115&gt;0,COUNTIF($R$6:R115,R115),"")</f>
        <v/>
      </c>
      <c r="T115" s="6" t="str">
        <f t="shared" si="16"/>
        <v>01</v>
      </c>
      <c r="U115" s="6">
        <f t="shared" si="22"/>
        <v>110</v>
      </c>
    </row>
    <row r="116" spans="1:21" ht="15.75" hidden="1" customHeight="1" outlineLevel="1" x14ac:dyDescent="0.2">
      <c r="A116" s="3"/>
      <c r="B116" s="3"/>
      <c r="C116" s="3"/>
      <c r="D116" s="4">
        <f t="shared" si="12"/>
        <v>7.8472222222222221E-2</v>
      </c>
      <c r="E116" s="6">
        <v>111</v>
      </c>
      <c r="F116" s="199">
        <v>111</v>
      </c>
      <c r="G116" s="199"/>
      <c r="H116" s="247">
        <f>IF(G116&gt;0,VLOOKUP(G116+1000,CONFIG!$W$2:$AF$804,2,FALSE),0)</f>
        <v>0</v>
      </c>
      <c r="I116" s="30" t="str">
        <f>IF(G116&gt;0,CONCATENATE(VLOOKUP(G116+1000,CONFIG!$W$2:$AF$804,3,FALSE),"  ",VLOOKUP(G116+1000,CONFIG!$W$2:$AF$804,4,FALSE)),"")</f>
        <v/>
      </c>
      <c r="J116" s="30" t="str">
        <f>IF($G116&gt;0,VLOOKUP(G116+1000,CONFIG!$W$2:$AF$804,5,FALSE),"")</f>
        <v/>
      </c>
      <c r="K116" s="144" t="str">
        <f>IF($G116&gt;0,VLOOKUP(G116+1000,CONFIG!$W:$AF,6,FALSE),"")</f>
        <v/>
      </c>
      <c r="L116" s="144" t="str">
        <f>IF($G116&gt;0,VLOOKUP(G116+1000,CONFIG!$W:$AF,7,FALSE),"")</f>
        <v/>
      </c>
      <c r="M116" s="144" t="str">
        <f>IF($G116&gt;0,VLOOKUP(G116+1000,CONFIG!$W:$AF,8,FALSE),"")</f>
        <v/>
      </c>
      <c r="N116" s="250" t="str">
        <f t="shared" si="18"/>
        <v/>
      </c>
      <c r="O116" s="6" t="str">
        <f t="shared" si="19"/>
        <v xml:space="preserve"> </v>
      </c>
      <c r="P116" s="179" t="str">
        <f>IF(G116&gt;0,VLOOKUP(G116,'Eng A1'!$A$8:$B$207,2,FALSE)," ")</f>
        <v xml:space="preserve"> </v>
      </c>
      <c r="Q116" s="6" t="str">
        <f t="shared" si="20"/>
        <v xml:space="preserve"> </v>
      </c>
      <c r="R116" s="6">
        <f t="shared" si="21"/>
        <v>0</v>
      </c>
      <c r="S116" s="6" t="str">
        <f>IF(G116&gt;0,COUNTIF($R$6:R116,R116),"")</f>
        <v/>
      </c>
      <c r="T116" s="6" t="str">
        <f t="shared" si="16"/>
        <v>01</v>
      </c>
      <c r="U116" s="6">
        <f t="shared" si="22"/>
        <v>111</v>
      </c>
    </row>
    <row r="117" spans="1:21" ht="15.75" hidden="1" customHeight="1" outlineLevel="1" x14ac:dyDescent="0.2">
      <c r="A117" s="3"/>
      <c r="B117" s="3"/>
      <c r="C117" s="3"/>
      <c r="D117" s="4">
        <f t="shared" si="12"/>
        <v>7.8472222222222221E-2</v>
      </c>
      <c r="E117" s="6">
        <v>112</v>
      </c>
      <c r="F117" s="199">
        <v>112</v>
      </c>
      <c r="G117" s="199"/>
      <c r="H117" s="247">
        <f>IF(G117&gt;0,VLOOKUP(G117+1000,CONFIG!$W$2:$AF$804,2,FALSE),0)</f>
        <v>0</v>
      </c>
      <c r="I117" s="30" t="str">
        <f>IF(G117&gt;0,CONCATENATE(VLOOKUP(G117+1000,CONFIG!$W$2:$AF$804,3,FALSE),"  ",VLOOKUP(G117+1000,CONFIG!$W$2:$AF$804,4,FALSE)),"")</f>
        <v/>
      </c>
      <c r="J117" s="30" t="str">
        <f>IF($G117&gt;0,VLOOKUP(G117+1000,CONFIG!$W$2:$AF$804,5,FALSE),"")</f>
        <v/>
      </c>
      <c r="K117" s="144" t="str">
        <f>IF($G117&gt;0,VLOOKUP(G117+1000,CONFIG!$W:$AF,6,FALSE),"")</f>
        <v/>
      </c>
      <c r="L117" s="144" t="str">
        <f>IF($G117&gt;0,VLOOKUP(G117+1000,CONFIG!$W:$AF,7,FALSE),"")</f>
        <v/>
      </c>
      <c r="M117" s="144" t="str">
        <f>IF($G117&gt;0,VLOOKUP(G117+1000,CONFIG!$W:$AF,8,FALSE),"")</f>
        <v/>
      </c>
      <c r="N117" s="250" t="str">
        <f t="shared" si="18"/>
        <v/>
      </c>
      <c r="O117" s="6" t="str">
        <f t="shared" si="19"/>
        <v xml:space="preserve"> </v>
      </c>
      <c r="P117" s="179" t="str">
        <f>IF(G117&gt;0,VLOOKUP(G117,'Eng A1'!$A$8:$B$207,2,FALSE)," ")</f>
        <v xml:space="preserve"> </v>
      </c>
      <c r="Q117" s="6" t="str">
        <f t="shared" si="20"/>
        <v xml:space="preserve"> </v>
      </c>
      <c r="R117" s="6">
        <f t="shared" si="21"/>
        <v>0</v>
      </c>
      <c r="S117" s="6" t="str">
        <f>IF(G117&gt;0,COUNTIF($R$6:R117,R117),"")</f>
        <v/>
      </c>
      <c r="T117" s="6" t="str">
        <f t="shared" si="16"/>
        <v>01</v>
      </c>
      <c r="U117" s="6">
        <f t="shared" si="22"/>
        <v>112</v>
      </c>
    </row>
    <row r="118" spans="1:21" ht="15.75" hidden="1" customHeight="1" outlineLevel="1" x14ac:dyDescent="0.2">
      <c r="A118" s="3"/>
      <c r="B118" s="3"/>
      <c r="C118" s="3"/>
      <c r="D118" s="4">
        <f t="shared" si="12"/>
        <v>7.8472222222222221E-2</v>
      </c>
      <c r="E118" s="6">
        <v>113</v>
      </c>
      <c r="F118" s="199">
        <v>113</v>
      </c>
      <c r="G118" s="199"/>
      <c r="H118" s="247">
        <f>IF(G118&gt;0,VLOOKUP(G118+1000,CONFIG!$W$2:$AF$804,2,FALSE),0)</f>
        <v>0</v>
      </c>
      <c r="I118" s="30" t="str">
        <f>IF(G118&gt;0,CONCATENATE(VLOOKUP(G118+1000,CONFIG!$W$2:$AF$804,3,FALSE),"  ",VLOOKUP(G118+1000,CONFIG!$W$2:$AF$804,4,FALSE)),"")</f>
        <v/>
      </c>
      <c r="J118" s="30" t="str">
        <f>IF($G118&gt;0,VLOOKUP(G118+1000,CONFIG!$W$2:$AF$804,5,FALSE),"")</f>
        <v/>
      </c>
      <c r="K118" s="144" t="str">
        <f>IF($G118&gt;0,VLOOKUP(G118+1000,CONFIG!$W:$AF,6,FALSE),"")</f>
        <v/>
      </c>
      <c r="L118" s="144" t="str">
        <f>IF($G118&gt;0,VLOOKUP(G118+1000,CONFIG!$W:$AF,7,FALSE),"")</f>
        <v/>
      </c>
      <c r="M118" s="144" t="str">
        <f>IF($G118&gt;0,VLOOKUP(G118+1000,CONFIG!$W:$AF,8,FALSE),"")</f>
        <v/>
      </c>
      <c r="N118" s="250" t="str">
        <f t="shared" si="18"/>
        <v/>
      </c>
      <c r="O118" s="6" t="str">
        <f t="shared" si="19"/>
        <v xml:space="preserve"> </v>
      </c>
      <c r="P118" s="179" t="str">
        <f>IF(G118&gt;0,VLOOKUP(G118,'Eng A1'!$A$8:$B$207,2,FALSE)," ")</f>
        <v xml:space="preserve"> </v>
      </c>
      <c r="Q118" s="6" t="str">
        <f t="shared" si="20"/>
        <v xml:space="preserve"> </v>
      </c>
      <c r="R118" s="6">
        <f t="shared" si="21"/>
        <v>0</v>
      </c>
      <c r="S118" s="6" t="str">
        <f>IF(G118&gt;0,COUNTIF($R$6:R118,R118),"")</f>
        <v/>
      </c>
      <c r="T118" s="6" t="str">
        <f t="shared" si="16"/>
        <v>01</v>
      </c>
      <c r="U118" s="6">
        <f t="shared" si="22"/>
        <v>113</v>
      </c>
    </row>
    <row r="119" spans="1:21" ht="15.75" hidden="1" customHeight="1" outlineLevel="1" x14ac:dyDescent="0.2">
      <c r="A119" s="3"/>
      <c r="B119" s="3"/>
      <c r="C119" s="3"/>
      <c r="D119" s="4">
        <f t="shared" si="12"/>
        <v>7.8472222222222221E-2</v>
      </c>
      <c r="E119" s="6">
        <v>114</v>
      </c>
      <c r="F119" s="199">
        <v>114</v>
      </c>
      <c r="G119" s="199"/>
      <c r="H119" s="247">
        <f>IF(G119&gt;0,VLOOKUP(G119+1000,CONFIG!$W$2:$AF$804,2,FALSE),0)</f>
        <v>0</v>
      </c>
      <c r="I119" s="30" t="str">
        <f>IF(G119&gt;0,CONCATENATE(VLOOKUP(G119+1000,CONFIG!$W$2:$AF$804,3,FALSE),"  ",VLOOKUP(G119+1000,CONFIG!$W$2:$AF$804,4,FALSE)),"")</f>
        <v/>
      </c>
      <c r="J119" s="30" t="str">
        <f>IF($G119&gt;0,VLOOKUP(G119+1000,CONFIG!$W$2:$AF$804,5,FALSE),"")</f>
        <v/>
      </c>
      <c r="K119" s="144" t="str">
        <f>IF($G119&gt;0,VLOOKUP(G119+1000,CONFIG!$W:$AF,6,FALSE),"")</f>
        <v/>
      </c>
      <c r="L119" s="144" t="str">
        <f>IF($G119&gt;0,VLOOKUP(G119+1000,CONFIG!$W:$AF,7,FALSE),"")</f>
        <v/>
      </c>
      <c r="M119" s="144" t="str">
        <f>IF($G119&gt;0,VLOOKUP(G119+1000,CONFIG!$W:$AF,8,FALSE),"")</f>
        <v/>
      </c>
      <c r="N119" s="250" t="str">
        <f t="shared" si="18"/>
        <v/>
      </c>
      <c r="O119" s="6" t="str">
        <f t="shared" si="19"/>
        <v xml:space="preserve"> </v>
      </c>
      <c r="P119" s="179" t="str">
        <f>IF(G119&gt;0,VLOOKUP(G119,'Eng A1'!$A$8:$B$207,2,FALSE)," ")</f>
        <v xml:space="preserve"> </v>
      </c>
      <c r="Q119" s="6" t="str">
        <f t="shared" si="20"/>
        <v xml:space="preserve"> </v>
      </c>
      <c r="R119" s="6">
        <f t="shared" si="21"/>
        <v>0</v>
      </c>
      <c r="S119" s="6" t="str">
        <f>IF(G119&gt;0,COUNTIF($R$6:R119,R119),"")</f>
        <v/>
      </c>
      <c r="T119" s="6" t="str">
        <f t="shared" si="16"/>
        <v>01</v>
      </c>
      <c r="U119" s="6">
        <f t="shared" si="22"/>
        <v>114</v>
      </c>
    </row>
    <row r="120" spans="1:21" ht="15.75" hidden="1" customHeight="1" outlineLevel="1" x14ac:dyDescent="0.2">
      <c r="A120" s="3"/>
      <c r="B120" s="3"/>
      <c r="C120" s="3"/>
      <c r="D120" s="4">
        <f t="shared" si="12"/>
        <v>7.8472222222222221E-2</v>
      </c>
      <c r="E120" s="6">
        <v>115</v>
      </c>
      <c r="F120" s="199">
        <v>115</v>
      </c>
      <c r="G120" s="199"/>
      <c r="H120" s="247">
        <f>IF(G120&gt;0,VLOOKUP(G120+1000,CONFIG!$W$2:$AF$804,2,FALSE),0)</f>
        <v>0</v>
      </c>
      <c r="I120" s="30" t="str">
        <f>IF(G120&gt;0,CONCATENATE(VLOOKUP(G120+1000,CONFIG!$W$2:$AF$804,3,FALSE),"  ",VLOOKUP(G120+1000,CONFIG!$W$2:$AF$804,4,FALSE)),"")</f>
        <v/>
      </c>
      <c r="J120" s="30" t="str">
        <f>IF($G120&gt;0,VLOOKUP(G120+1000,CONFIG!$W$2:$AF$804,5,FALSE),"")</f>
        <v/>
      </c>
      <c r="K120" s="144" t="str">
        <f>IF($G120&gt;0,VLOOKUP(G120+1000,CONFIG!$W:$AF,6,FALSE),"")</f>
        <v/>
      </c>
      <c r="L120" s="144" t="str">
        <f>IF($G120&gt;0,VLOOKUP(G120+1000,CONFIG!$W:$AF,7,FALSE),"")</f>
        <v/>
      </c>
      <c r="M120" s="144" t="str">
        <f>IF($G120&gt;0,VLOOKUP(G120+1000,CONFIG!$W:$AF,8,FALSE),"")</f>
        <v/>
      </c>
      <c r="N120" s="250" t="str">
        <f t="shared" si="18"/>
        <v/>
      </c>
      <c r="O120" s="6" t="str">
        <f t="shared" si="19"/>
        <v xml:space="preserve"> </v>
      </c>
      <c r="P120" s="179" t="str">
        <f>IF(G120&gt;0,VLOOKUP(G120,'Eng A1'!$A$8:$B$207,2,FALSE)," ")</f>
        <v xml:space="preserve"> </v>
      </c>
      <c r="Q120" s="6" t="str">
        <f t="shared" si="20"/>
        <v xml:space="preserve"> </v>
      </c>
      <c r="R120" s="6">
        <f t="shared" si="21"/>
        <v>0</v>
      </c>
      <c r="S120" s="6" t="str">
        <f>IF(G120&gt;0,COUNTIF($R$6:R120,R120),"")</f>
        <v/>
      </c>
      <c r="T120" s="6" t="str">
        <f t="shared" si="16"/>
        <v>01</v>
      </c>
      <c r="U120" s="6">
        <f t="shared" si="22"/>
        <v>115</v>
      </c>
    </row>
    <row r="121" spans="1:21" ht="15.75" hidden="1" customHeight="1" outlineLevel="1" x14ac:dyDescent="0.2">
      <c r="A121" s="3"/>
      <c r="B121" s="3"/>
      <c r="C121" s="3"/>
      <c r="D121" s="4">
        <f t="shared" si="12"/>
        <v>7.8472222222222221E-2</v>
      </c>
      <c r="E121" s="6">
        <v>116</v>
      </c>
      <c r="F121" s="199">
        <v>116</v>
      </c>
      <c r="G121" s="199"/>
      <c r="H121" s="247">
        <f>IF(G121&gt;0,VLOOKUP(G121+1000,CONFIG!$W$2:$AF$804,2,FALSE),0)</f>
        <v>0</v>
      </c>
      <c r="I121" s="30" t="str">
        <f>IF(G121&gt;0,CONCATENATE(VLOOKUP(G121+1000,CONFIG!$W$2:$AF$804,3,FALSE),"  ",VLOOKUP(G121+1000,CONFIG!$W$2:$AF$804,4,FALSE)),"")</f>
        <v/>
      </c>
      <c r="J121" s="30" t="str">
        <f>IF($G121&gt;0,VLOOKUP(G121+1000,CONFIG!$W$2:$AF$804,5,FALSE),"")</f>
        <v/>
      </c>
      <c r="K121" s="144" t="str">
        <f>IF($G121&gt;0,VLOOKUP(G121+1000,CONFIG!$W:$AF,6,FALSE),"")</f>
        <v/>
      </c>
      <c r="L121" s="144" t="str">
        <f>IF($G121&gt;0,VLOOKUP(G121+1000,CONFIG!$W:$AF,7,FALSE),"")</f>
        <v/>
      </c>
      <c r="M121" s="144" t="str">
        <f>IF($G121&gt;0,VLOOKUP(G121+1000,CONFIG!$W:$AF,8,FALSE),"")</f>
        <v/>
      </c>
      <c r="N121" s="250" t="str">
        <f t="shared" si="18"/>
        <v/>
      </c>
      <c r="O121" s="6" t="str">
        <f t="shared" si="19"/>
        <v xml:space="preserve"> </v>
      </c>
      <c r="P121" s="179" t="str">
        <f>IF(G121&gt;0,VLOOKUP(G121,'Eng A1'!$A$8:$B$207,2,FALSE)," ")</f>
        <v xml:space="preserve"> </v>
      </c>
      <c r="Q121" s="6" t="str">
        <f t="shared" si="20"/>
        <v xml:space="preserve"> </v>
      </c>
      <c r="R121" s="6">
        <f t="shared" si="21"/>
        <v>0</v>
      </c>
      <c r="S121" s="6" t="str">
        <f>IF(G121&gt;0,COUNTIF($R$6:R121,R121),"")</f>
        <v/>
      </c>
      <c r="T121" s="6" t="str">
        <f t="shared" si="16"/>
        <v>01</v>
      </c>
      <c r="U121" s="6">
        <f t="shared" si="22"/>
        <v>116</v>
      </c>
    </row>
    <row r="122" spans="1:21" ht="15.75" hidden="1" customHeight="1" outlineLevel="1" x14ac:dyDescent="0.2">
      <c r="A122" s="3"/>
      <c r="B122" s="3"/>
      <c r="C122" s="3"/>
      <c r="D122" s="4">
        <f t="shared" si="12"/>
        <v>7.8472222222222221E-2</v>
      </c>
      <c r="E122" s="6">
        <v>117</v>
      </c>
      <c r="F122" s="199">
        <v>117</v>
      </c>
      <c r="G122" s="199"/>
      <c r="H122" s="247">
        <f>IF(G122&gt;0,VLOOKUP(G122+1000,CONFIG!$W$2:$AF$804,2,FALSE),0)</f>
        <v>0</v>
      </c>
      <c r="I122" s="30" t="str">
        <f>IF(G122&gt;0,CONCATENATE(VLOOKUP(G122+1000,CONFIG!$W$2:$AF$804,3,FALSE),"  ",VLOOKUP(G122+1000,CONFIG!$W$2:$AF$804,4,FALSE)),"")</f>
        <v/>
      </c>
      <c r="J122" s="30" t="str">
        <f>IF($G122&gt;0,VLOOKUP(G122+1000,CONFIG!$W$2:$AF$804,5,FALSE),"")</f>
        <v/>
      </c>
      <c r="K122" s="144" t="str">
        <f>IF($G122&gt;0,VLOOKUP(G122+1000,CONFIG!$W:$AF,6,FALSE),"")</f>
        <v/>
      </c>
      <c r="L122" s="144" t="str">
        <f>IF($G122&gt;0,VLOOKUP(G122+1000,CONFIG!$W:$AF,7,FALSE),"")</f>
        <v/>
      </c>
      <c r="M122" s="144" t="str">
        <f>IF($G122&gt;0,VLOOKUP(G122+1000,CONFIG!$W:$AF,8,FALSE),"")</f>
        <v/>
      </c>
      <c r="N122" s="250" t="str">
        <f t="shared" si="18"/>
        <v/>
      </c>
      <c r="O122" s="6" t="str">
        <f t="shared" si="19"/>
        <v xml:space="preserve"> </v>
      </c>
      <c r="P122" s="179" t="str">
        <f>IF(G122&gt;0,VLOOKUP(G122,'Eng A1'!$A$8:$B$207,2,FALSE)," ")</f>
        <v xml:space="preserve"> </v>
      </c>
      <c r="Q122" s="6" t="str">
        <f t="shared" si="20"/>
        <v xml:space="preserve"> </v>
      </c>
      <c r="R122" s="6">
        <f t="shared" si="21"/>
        <v>0</v>
      </c>
      <c r="S122" s="6" t="str">
        <f>IF(G122&gt;0,COUNTIF($R$6:R122,R122),"")</f>
        <v/>
      </c>
      <c r="T122" s="6" t="str">
        <f t="shared" si="16"/>
        <v>01</v>
      </c>
      <c r="U122" s="6">
        <f t="shared" si="22"/>
        <v>117</v>
      </c>
    </row>
    <row r="123" spans="1:21" ht="15.75" hidden="1" customHeight="1" outlineLevel="1" x14ac:dyDescent="0.2">
      <c r="A123" s="3"/>
      <c r="B123" s="3"/>
      <c r="C123" s="3"/>
      <c r="D123" s="4">
        <f t="shared" si="12"/>
        <v>7.8472222222222221E-2</v>
      </c>
      <c r="E123" s="6">
        <v>118</v>
      </c>
      <c r="F123" s="199">
        <v>118</v>
      </c>
      <c r="G123" s="199"/>
      <c r="H123" s="247">
        <f>IF(G123&gt;0,VLOOKUP(G123+1000,CONFIG!$W$2:$AF$804,2,FALSE),0)</f>
        <v>0</v>
      </c>
      <c r="I123" s="30" t="str">
        <f>IF(G123&gt;0,CONCATENATE(VLOOKUP(G123+1000,CONFIG!$W$2:$AF$804,3,FALSE),"  ",VLOOKUP(G123+1000,CONFIG!$W$2:$AF$804,4,FALSE)),"")</f>
        <v/>
      </c>
      <c r="J123" s="30" t="str">
        <f>IF($G123&gt;0,VLOOKUP(G123+1000,CONFIG!$W$2:$AF$804,5,FALSE),"")</f>
        <v/>
      </c>
      <c r="K123" s="144" t="str">
        <f>IF($G123&gt;0,VLOOKUP(G123+1000,CONFIG!$W:$AF,6,FALSE),"")</f>
        <v/>
      </c>
      <c r="L123" s="144" t="str">
        <f>IF($G123&gt;0,VLOOKUP(G123+1000,CONFIG!$W:$AF,7,FALSE),"")</f>
        <v/>
      </c>
      <c r="M123" s="144" t="str">
        <f>IF($G123&gt;0,VLOOKUP(G123+1000,CONFIG!$W:$AF,8,FALSE),"")</f>
        <v/>
      </c>
      <c r="N123" s="250" t="str">
        <f t="shared" si="18"/>
        <v/>
      </c>
      <c r="O123" s="6" t="str">
        <f t="shared" si="19"/>
        <v xml:space="preserve"> </v>
      </c>
      <c r="P123" s="179" t="str">
        <f>IF(G123&gt;0,VLOOKUP(G123,'Eng A1'!$A$8:$B$207,2,FALSE)," ")</f>
        <v xml:space="preserve"> </v>
      </c>
      <c r="Q123" s="6" t="str">
        <f t="shared" si="20"/>
        <v xml:space="preserve"> </v>
      </c>
      <c r="R123" s="6">
        <f t="shared" si="21"/>
        <v>0</v>
      </c>
      <c r="S123" s="6" t="str">
        <f>IF(G123&gt;0,COUNTIF($R$6:R123,R123),"")</f>
        <v/>
      </c>
      <c r="T123" s="6" t="str">
        <f t="shared" si="16"/>
        <v>01</v>
      </c>
      <c r="U123" s="6">
        <f t="shared" si="22"/>
        <v>118</v>
      </c>
    </row>
    <row r="124" spans="1:21" ht="15.75" hidden="1" customHeight="1" outlineLevel="1" x14ac:dyDescent="0.2">
      <c r="A124" s="3"/>
      <c r="B124" s="3"/>
      <c r="C124" s="3"/>
      <c r="D124" s="4">
        <f t="shared" si="12"/>
        <v>7.8472222222222221E-2</v>
      </c>
      <c r="E124" s="6">
        <v>119</v>
      </c>
      <c r="F124" s="199">
        <v>119</v>
      </c>
      <c r="G124" s="199"/>
      <c r="H124" s="247">
        <f>IF(G124&gt;0,VLOOKUP(G124+1000,CONFIG!$W$2:$AF$804,2,FALSE),0)</f>
        <v>0</v>
      </c>
      <c r="I124" s="30" t="str">
        <f>IF(G124&gt;0,CONCATENATE(VLOOKUP(G124+1000,CONFIG!$W$2:$AF$804,3,FALSE),"  ",VLOOKUP(G124+1000,CONFIG!$W$2:$AF$804,4,FALSE)),"")</f>
        <v/>
      </c>
      <c r="J124" s="30" t="str">
        <f>IF($G124&gt;0,VLOOKUP(G124+1000,CONFIG!$W$2:$AF$804,5,FALSE),"")</f>
        <v/>
      </c>
      <c r="K124" s="144" t="str">
        <f>IF($G124&gt;0,VLOOKUP(G124+1000,CONFIG!$W:$AF,6,FALSE),"")</f>
        <v/>
      </c>
      <c r="L124" s="144" t="str">
        <f>IF($G124&gt;0,VLOOKUP(G124+1000,CONFIG!$W:$AF,7,FALSE),"")</f>
        <v/>
      </c>
      <c r="M124" s="144" t="str">
        <f>IF($G124&gt;0,VLOOKUP(G124+1000,CONFIG!$W:$AF,8,FALSE),"")</f>
        <v/>
      </c>
      <c r="N124" s="250" t="str">
        <f t="shared" si="18"/>
        <v/>
      </c>
      <c r="O124" s="6" t="str">
        <f t="shared" si="19"/>
        <v xml:space="preserve"> </v>
      </c>
      <c r="P124" s="179" t="str">
        <f>IF(G124&gt;0,VLOOKUP(G124,'Eng A1'!$A$8:$B$207,2,FALSE)," ")</f>
        <v xml:space="preserve"> </v>
      </c>
      <c r="Q124" s="6" t="str">
        <f t="shared" si="20"/>
        <v xml:space="preserve"> </v>
      </c>
      <c r="R124" s="6">
        <f t="shared" si="21"/>
        <v>0</v>
      </c>
      <c r="S124" s="6" t="str">
        <f>IF(G124&gt;0,COUNTIF($R$6:R124,R124),"")</f>
        <v/>
      </c>
      <c r="T124" s="6" t="str">
        <f t="shared" si="16"/>
        <v>01</v>
      </c>
      <c r="U124" s="6">
        <f t="shared" si="22"/>
        <v>119</v>
      </c>
    </row>
    <row r="125" spans="1:21" ht="15.75" hidden="1" customHeight="1" outlineLevel="1" x14ac:dyDescent="0.2">
      <c r="A125" s="3"/>
      <c r="B125" s="3"/>
      <c r="C125" s="3"/>
      <c r="D125" s="4">
        <f t="shared" si="12"/>
        <v>7.8472222222222221E-2</v>
      </c>
      <c r="E125" s="6">
        <v>120</v>
      </c>
      <c r="F125" s="199">
        <v>120</v>
      </c>
      <c r="G125" s="199"/>
      <c r="H125" s="247">
        <f>IF(G125&gt;0,VLOOKUP(G125+1000,CONFIG!$W$2:$AF$804,2,FALSE),0)</f>
        <v>0</v>
      </c>
      <c r="I125" s="30" t="str">
        <f>IF(G125&gt;0,CONCATENATE(VLOOKUP(G125+1000,CONFIG!$W$2:$AF$804,3,FALSE),"  ",VLOOKUP(G125+1000,CONFIG!$W$2:$AF$804,4,FALSE)),"")</f>
        <v/>
      </c>
      <c r="J125" s="30" t="str">
        <f>IF($G125&gt;0,VLOOKUP(G125+1000,CONFIG!$W$2:$AF$804,5,FALSE),"")</f>
        <v/>
      </c>
      <c r="K125" s="144" t="str">
        <f>IF($G125&gt;0,VLOOKUP(G125+1000,CONFIG!$W:$AF,6,FALSE),"")</f>
        <v/>
      </c>
      <c r="L125" s="144" t="str">
        <f>IF($G125&gt;0,VLOOKUP(G125+1000,CONFIG!$W:$AF,7,FALSE),"")</f>
        <v/>
      </c>
      <c r="M125" s="144" t="str">
        <f>IF($G125&gt;0,VLOOKUP(G125+1000,CONFIG!$W:$AF,8,FALSE),"")</f>
        <v/>
      </c>
      <c r="N125" s="250" t="str">
        <f t="shared" si="18"/>
        <v/>
      </c>
      <c r="O125" s="6" t="str">
        <f t="shared" si="19"/>
        <v xml:space="preserve"> </v>
      </c>
      <c r="P125" s="179" t="str">
        <f>IF(G125&gt;0,VLOOKUP(G125,'Eng A1'!$A$8:$B$207,2,FALSE)," ")</f>
        <v xml:space="preserve"> </v>
      </c>
      <c r="Q125" s="6" t="str">
        <f t="shared" si="20"/>
        <v xml:space="preserve"> </v>
      </c>
      <c r="R125" s="6">
        <f t="shared" si="21"/>
        <v>0</v>
      </c>
      <c r="S125" s="6" t="str">
        <f>IF(G125&gt;0,COUNTIF($R$6:R125,R125),"")</f>
        <v/>
      </c>
      <c r="T125" s="6" t="str">
        <f t="shared" si="16"/>
        <v>01</v>
      </c>
      <c r="U125" s="6">
        <f t="shared" si="22"/>
        <v>120</v>
      </c>
    </row>
    <row r="126" spans="1:21" ht="15.75" hidden="1" customHeight="1" outlineLevel="1" x14ac:dyDescent="0.2">
      <c r="A126" s="3"/>
      <c r="B126" s="3"/>
      <c r="C126" s="3"/>
      <c r="D126" s="4">
        <f t="shared" si="12"/>
        <v>7.8472222222222221E-2</v>
      </c>
      <c r="E126" s="6">
        <v>121</v>
      </c>
      <c r="F126" s="199">
        <v>121</v>
      </c>
      <c r="G126" s="199"/>
      <c r="H126" s="247">
        <f>IF(G126&gt;0,VLOOKUP(G126+1000,CONFIG!$W$2:$AF$804,2,FALSE),0)</f>
        <v>0</v>
      </c>
      <c r="I126" s="30" t="str">
        <f>IF(G126&gt;0,CONCATENATE(VLOOKUP(G126+1000,CONFIG!$W$2:$AF$804,3,FALSE),"  ",VLOOKUP(G126+1000,CONFIG!$W$2:$AF$804,4,FALSE)),"")</f>
        <v/>
      </c>
      <c r="J126" s="30" t="str">
        <f>IF($G126&gt;0,VLOOKUP(G126+1000,CONFIG!$W$2:$AF$804,5,FALSE),"")</f>
        <v/>
      </c>
      <c r="K126" s="144" t="str">
        <f>IF($G126&gt;0,VLOOKUP(G126+1000,CONFIG!$W:$AF,6,FALSE),"")</f>
        <v/>
      </c>
      <c r="L126" s="144" t="str">
        <f>IF($G126&gt;0,VLOOKUP(G126+1000,CONFIG!$W:$AF,7,FALSE),"")</f>
        <v/>
      </c>
      <c r="M126" s="144" t="str">
        <f>IF($G126&gt;0,VLOOKUP(G126+1000,CONFIG!$W:$AF,8,FALSE),"")</f>
        <v/>
      </c>
      <c r="N126" s="250" t="str">
        <f t="shared" si="18"/>
        <v/>
      </c>
      <c r="O126" s="6" t="str">
        <f t="shared" si="19"/>
        <v xml:space="preserve"> </v>
      </c>
      <c r="P126" s="179" t="str">
        <f>IF(G126&gt;0,VLOOKUP(G126,'Eng A1'!$A$8:$B$207,2,FALSE)," ")</f>
        <v xml:space="preserve"> </v>
      </c>
      <c r="Q126" s="6" t="str">
        <f t="shared" si="20"/>
        <v xml:space="preserve"> </v>
      </c>
      <c r="R126" s="6">
        <f t="shared" si="21"/>
        <v>0</v>
      </c>
      <c r="S126" s="6" t="str">
        <f>IF(G126&gt;0,COUNTIF($R$6:R126,R126),"")</f>
        <v/>
      </c>
      <c r="T126" s="6" t="str">
        <f t="shared" si="16"/>
        <v>01</v>
      </c>
      <c r="U126" s="6">
        <f t="shared" si="22"/>
        <v>121</v>
      </c>
    </row>
    <row r="127" spans="1:21" ht="15.75" hidden="1" customHeight="1" outlineLevel="1" x14ac:dyDescent="0.2">
      <c r="A127" s="3"/>
      <c r="B127" s="3"/>
      <c r="C127" s="3"/>
      <c r="D127" s="4">
        <f t="shared" si="12"/>
        <v>7.8472222222222221E-2</v>
      </c>
      <c r="E127" s="6">
        <v>122</v>
      </c>
      <c r="F127" s="199">
        <v>122</v>
      </c>
      <c r="G127" s="199"/>
      <c r="H127" s="247">
        <f>IF(G127&gt;0,VLOOKUP(G127+1000,CONFIG!$W$2:$AF$804,2,FALSE),0)</f>
        <v>0</v>
      </c>
      <c r="I127" s="30" t="str">
        <f>IF(G127&gt;0,CONCATENATE(VLOOKUP(G127+1000,CONFIG!$W$2:$AF$804,3,FALSE),"  ",VLOOKUP(G127+1000,CONFIG!$W$2:$AF$804,4,FALSE)),"")</f>
        <v/>
      </c>
      <c r="J127" s="30" t="str">
        <f>IF($G127&gt;0,VLOOKUP(G127+1000,CONFIG!$W$2:$AF$804,5,FALSE),"")</f>
        <v/>
      </c>
      <c r="K127" s="144" t="str">
        <f>IF($G127&gt;0,VLOOKUP(G127+1000,CONFIG!$W:$AF,6,FALSE),"")</f>
        <v/>
      </c>
      <c r="L127" s="144" t="str">
        <f>IF($G127&gt;0,VLOOKUP(G127+1000,CONFIG!$W:$AF,7,FALSE),"")</f>
        <v/>
      </c>
      <c r="M127" s="144" t="str">
        <f>IF($G127&gt;0,VLOOKUP(G127+1000,CONFIG!$W:$AF,8,FALSE),"")</f>
        <v/>
      </c>
      <c r="N127" s="250" t="str">
        <f t="shared" si="18"/>
        <v/>
      </c>
      <c r="O127" s="6" t="str">
        <f t="shared" si="19"/>
        <v xml:space="preserve"> </v>
      </c>
      <c r="P127" s="179" t="str">
        <f>IF(G127&gt;0,VLOOKUP(G127,'Eng A1'!$A$8:$B$207,2,FALSE)," ")</f>
        <v xml:space="preserve"> </v>
      </c>
      <c r="Q127" s="6" t="str">
        <f t="shared" si="20"/>
        <v xml:space="preserve"> </v>
      </c>
      <c r="R127" s="6">
        <f t="shared" si="21"/>
        <v>0</v>
      </c>
      <c r="S127" s="6" t="str">
        <f>IF(G127&gt;0,COUNTIF($R$6:R127,R127),"")</f>
        <v/>
      </c>
      <c r="T127" s="6" t="str">
        <f t="shared" si="16"/>
        <v>01</v>
      </c>
      <c r="U127" s="6">
        <f t="shared" si="22"/>
        <v>122</v>
      </c>
    </row>
    <row r="128" spans="1:21" ht="15.75" hidden="1" customHeight="1" outlineLevel="1" x14ac:dyDescent="0.2">
      <c r="A128" s="3"/>
      <c r="B128" s="3"/>
      <c r="C128" s="3"/>
      <c r="D128" s="4">
        <f t="shared" si="12"/>
        <v>7.8472222222222221E-2</v>
      </c>
      <c r="E128" s="6">
        <v>123</v>
      </c>
      <c r="F128" s="199">
        <v>123</v>
      </c>
      <c r="G128" s="199"/>
      <c r="H128" s="247">
        <f>IF(G128&gt;0,VLOOKUP(G128+1000,CONFIG!$W$2:$AF$804,2,FALSE),0)</f>
        <v>0</v>
      </c>
      <c r="I128" s="30" t="str">
        <f>IF(G128&gt;0,CONCATENATE(VLOOKUP(G128+1000,CONFIG!$W$2:$AF$804,3,FALSE),"  ",VLOOKUP(G128+1000,CONFIG!$W$2:$AF$804,4,FALSE)),"")</f>
        <v/>
      </c>
      <c r="J128" s="30" t="str">
        <f>IF($G128&gt;0,VLOOKUP(G128+1000,CONFIG!$W$2:$AF$804,5,FALSE),"")</f>
        <v/>
      </c>
      <c r="K128" s="144" t="str">
        <f>IF($G128&gt;0,VLOOKUP(G128+1000,CONFIG!$W:$AF,6,FALSE),"")</f>
        <v/>
      </c>
      <c r="L128" s="144" t="str">
        <f>IF($G128&gt;0,VLOOKUP(G128+1000,CONFIG!$W:$AF,7,FALSE),"")</f>
        <v/>
      </c>
      <c r="M128" s="144" t="str">
        <f>IF($G128&gt;0,VLOOKUP(G128+1000,CONFIG!$W:$AF,8,FALSE),"")</f>
        <v/>
      </c>
      <c r="N128" s="250" t="str">
        <f t="shared" si="18"/>
        <v/>
      </c>
      <c r="O128" s="6" t="str">
        <f t="shared" si="19"/>
        <v xml:space="preserve"> </v>
      </c>
      <c r="P128" s="179" t="str">
        <f>IF(G128&gt;0,VLOOKUP(G128,'Eng A1'!$A$8:$B$207,2,FALSE)," ")</f>
        <v xml:space="preserve"> </v>
      </c>
      <c r="Q128" s="6" t="str">
        <f t="shared" si="20"/>
        <v xml:space="preserve"> </v>
      </c>
      <c r="R128" s="6">
        <f t="shared" si="21"/>
        <v>0</v>
      </c>
      <c r="S128" s="6" t="str">
        <f>IF(G128&gt;0,COUNTIF($R$6:R128,R128),"")</f>
        <v/>
      </c>
      <c r="T128" s="6" t="str">
        <f t="shared" si="16"/>
        <v>01</v>
      </c>
      <c r="U128" s="6">
        <f t="shared" si="22"/>
        <v>123</v>
      </c>
    </row>
    <row r="129" spans="1:21" ht="15.75" hidden="1" customHeight="1" outlineLevel="1" x14ac:dyDescent="0.2">
      <c r="A129" s="3"/>
      <c r="B129" s="3"/>
      <c r="C129" s="3"/>
      <c r="D129" s="4">
        <f t="shared" si="12"/>
        <v>7.8472222222222221E-2</v>
      </c>
      <c r="E129" s="6">
        <v>124</v>
      </c>
      <c r="F129" s="199">
        <v>124</v>
      </c>
      <c r="G129" s="199"/>
      <c r="H129" s="247">
        <f>IF(G129&gt;0,VLOOKUP(G129+1000,CONFIG!$W$2:$AF$804,2,FALSE),0)</f>
        <v>0</v>
      </c>
      <c r="I129" s="30" t="str">
        <f>IF(G129&gt;0,CONCATENATE(VLOOKUP(G129+1000,CONFIG!$W$2:$AF$804,3,FALSE),"  ",VLOOKUP(G129+1000,CONFIG!$W$2:$AF$804,4,FALSE)),"")</f>
        <v/>
      </c>
      <c r="J129" s="30" t="str">
        <f>IF($G129&gt;0,VLOOKUP(G129+1000,CONFIG!$W$2:$AF$804,5,FALSE),"")</f>
        <v/>
      </c>
      <c r="K129" s="144" t="str">
        <f>IF($G129&gt;0,VLOOKUP(G129+1000,CONFIG!$W:$AF,6,FALSE),"")</f>
        <v/>
      </c>
      <c r="L129" s="144" t="str">
        <f>IF($G129&gt;0,VLOOKUP(G129+1000,CONFIG!$W:$AF,7,FALSE),"")</f>
        <v/>
      </c>
      <c r="M129" s="144" t="str">
        <f>IF($G129&gt;0,VLOOKUP(G129+1000,CONFIG!$W:$AF,8,FALSE),"")</f>
        <v/>
      </c>
      <c r="N129" s="250" t="str">
        <f t="shared" si="18"/>
        <v/>
      </c>
      <c r="O129" s="6" t="str">
        <f t="shared" si="19"/>
        <v xml:space="preserve"> </v>
      </c>
      <c r="P129" s="179" t="str">
        <f>IF(G129&gt;0,VLOOKUP(G129,'Eng A1'!$A$8:$B$207,2,FALSE)," ")</f>
        <v xml:space="preserve"> </v>
      </c>
      <c r="Q129" s="6" t="str">
        <f t="shared" si="20"/>
        <v xml:space="preserve"> </v>
      </c>
      <c r="R129" s="6">
        <f t="shared" si="21"/>
        <v>0</v>
      </c>
      <c r="S129" s="6" t="str">
        <f>IF(G129&gt;0,COUNTIF($R$6:R129,R129),"")</f>
        <v/>
      </c>
      <c r="T129" s="6" t="str">
        <f t="shared" si="16"/>
        <v>01</v>
      </c>
      <c r="U129" s="6">
        <f t="shared" si="22"/>
        <v>124</v>
      </c>
    </row>
    <row r="130" spans="1:21" ht="15.75" hidden="1" customHeight="1" outlineLevel="1" x14ac:dyDescent="0.2">
      <c r="A130" s="3"/>
      <c r="B130" s="3"/>
      <c r="C130" s="3"/>
      <c r="D130" s="4">
        <f t="shared" si="12"/>
        <v>7.8472222222222221E-2</v>
      </c>
      <c r="E130" s="6">
        <v>125</v>
      </c>
      <c r="F130" s="199">
        <v>125</v>
      </c>
      <c r="G130" s="199"/>
      <c r="H130" s="247">
        <f>IF(G130&gt;0,VLOOKUP(G130+1000,CONFIG!$W$2:$AF$804,2,FALSE),0)</f>
        <v>0</v>
      </c>
      <c r="I130" s="30" t="str">
        <f>IF(G130&gt;0,CONCATENATE(VLOOKUP(G130+1000,CONFIG!$W$2:$AF$804,3,FALSE),"  ",VLOOKUP(G130+1000,CONFIG!$W$2:$AF$804,4,FALSE)),"")</f>
        <v/>
      </c>
      <c r="J130" s="30" t="str">
        <f>IF($G130&gt;0,VLOOKUP(G130+1000,CONFIG!$W$2:$AF$804,5,FALSE),"")</f>
        <v/>
      </c>
      <c r="K130" s="144" t="str">
        <f>IF($G130&gt;0,VLOOKUP(G130+1000,CONFIG!$W:$AF,6,FALSE),"")</f>
        <v/>
      </c>
      <c r="L130" s="144" t="str">
        <f>IF($G130&gt;0,VLOOKUP(G130+1000,CONFIG!$W:$AF,7,FALSE),"")</f>
        <v/>
      </c>
      <c r="M130" s="144" t="str">
        <f>IF($G130&gt;0,VLOOKUP(G130+1000,CONFIG!$W:$AF,8,FALSE),"")</f>
        <v/>
      </c>
      <c r="N130" s="250" t="str">
        <f t="shared" si="18"/>
        <v/>
      </c>
      <c r="O130" s="6" t="str">
        <f t="shared" si="19"/>
        <v xml:space="preserve"> </v>
      </c>
      <c r="P130" s="179" t="str">
        <f>IF(G130&gt;0,VLOOKUP(G130,'Eng A1'!$A$8:$B$207,2,FALSE)," ")</f>
        <v xml:space="preserve"> </v>
      </c>
      <c r="Q130" s="6" t="str">
        <f t="shared" si="20"/>
        <v xml:space="preserve"> </v>
      </c>
      <c r="R130" s="6">
        <f t="shared" si="21"/>
        <v>0</v>
      </c>
      <c r="S130" s="6" t="str">
        <f>IF(G130&gt;0,COUNTIF($R$6:R130,R130),"")</f>
        <v/>
      </c>
      <c r="T130" s="6" t="str">
        <f t="shared" si="16"/>
        <v>01</v>
      </c>
      <c r="U130" s="6">
        <f t="shared" si="22"/>
        <v>125</v>
      </c>
    </row>
    <row r="131" spans="1:21" ht="15.75" hidden="1" customHeight="1" outlineLevel="1" x14ac:dyDescent="0.2">
      <c r="A131" s="3"/>
      <c r="B131" s="3"/>
      <c r="C131" s="3"/>
      <c r="D131" s="4">
        <f t="shared" si="12"/>
        <v>7.8472222222222221E-2</v>
      </c>
      <c r="E131" s="6">
        <v>126</v>
      </c>
      <c r="F131" s="199">
        <v>126</v>
      </c>
      <c r="G131" s="199"/>
      <c r="H131" s="247">
        <f>IF(G131&gt;0,VLOOKUP(G131+1000,CONFIG!$W$2:$AF$804,2,FALSE),0)</f>
        <v>0</v>
      </c>
      <c r="I131" s="30" t="str">
        <f>IF(G131&gt;0,CONCATENATE(VLOOKUP(G131+1000,CONFIG!$W$2:$AF$804,3,FALSE),"  ",VLOOKUP(G131+1000,CONFIG!$W$2:$AF$804,4,FALSE)),"")</f>
        <v/>
      </c>
      <c r="J131" s="30" t="str">
        <f>IF($G131&gt;0,VLOOKUP(G131+1000,CONFIG!$W$2:$AF$804,5,FALSE),"")</f>
        <v/>
      </c>
      <c r="K131" s="144" t="str">
        <f>IF($G131&gt;0,VLOOKUP(G131+1000,CONFIG!$W:$AF,6,FALSE),"")</f>
        <v/>
      </c>
      <c r="L131" s="144" t="str">
        <f>IF($G131&gt;0,VLOOKUP(G131+1000,CONFIG!$W:$AF,7,FALSE),"")</f>
        <v/>
      </c>
      <c r="M131" s="144" t="str">
        <f>IF($G131&gt;0,VLOOKUP(G131+1000,CONFIG!$W:$AF,8,FALSE),"")</f>
        <v/>
      </c>
      <c r="N131" s="250" t="str">
        <f t="shared" si="18"/>
        <v/>
      </c>
      <c r="O131" s="6" t="str">
        <f t="shared" si="19"/>
        <v xml:space="preserve"> </v>
      </c>
      <c r="P131" s="179" t="str">
        <f>IF(G131&gt;0,VLOOKUP(G131,'Eng A1'!$A$8:$B$207,2,FALSE)," ")</f>
        <v xml:space="preserve"> </v>
      </c>
      <c r="Q131" s="6" t="str">
        <f t="shared" si="20"/>
        <v xml:space="preserve"> </v>
      </c>
      <c r="R131" s="6">
        <f t="shared" si="21"/>
        <v>0</v>
      </c>
      <c r="S131" s="6" t="str">
        <f>IF(G131&gt;0,COUNTIF($R$6:R131,R131),"")</f>
        <v/>
      </c>
      <c r="T131" s="6" t="str">
        <f t="shared" si="16"/>
        <v>01</v>
      </c>
      <c r="U131" s="6">
        <f t="shared" si="22"/>
        <v>126</v>
      </c>
    </row>
    <row r="132" spans="1:21" ht="15.75" hidden="1" customHeight="1" outlineLevel="1" x14ac:dyDescent="0.2">
      <c r="A132" s="3"/>
      <c r="B132" s="3"/>
      <c r="C132" s="3"/>
      <c r="D132" s="4">
        <f t="shared" si="12"/>
        <v>7.8472222222222221E-2</v>
      </c>
      <c r="E132" s="6">
        <v>127</v>
      </c>
      <c r="F132" s="199">
        <v>127</v>
      </c>
      <c r="G132" s="199"/>
      <c r="H132" s="247">
        <f>IF(G132&gt;0,VLOOKUP(G132+1000,CONFIG!$W$2:$AF$804,2,FALSE),0)</f>
        <v>0</v>
      </c>
      <c r="I132" s="30" t="str">
        <f>IF(G132&gt;0,CONCATENATE(VLOOKUP(G132+1000,CONFIG!$W$2:$AF$804,3,FALSE),"  ",VLOOKUP(G132+1000,CONFIG!$W$2:$AF$804,4,FALSE)),"")</f>
        <v/>
      </c>
      <c r="J132" s="30" t="str">
        <f>IF($G132&gt;0,VLOOKUP(G132+1000,CONFIG!$W$2:$AF$804,5,FALSE),"")</f>
        <v/>
      </c>
      <c r="K132" s="144" t="str">
        <f>IF($G132&gt;0,VLOOKUP(G132+1000,CONFIG!$W:$AF,6,FALSE),"")</f>
        <v/>
      </c>
      <c r="L132" s="144" t="str">
        <f>IF($G132&gt;0,VLOOKUP(G132+1000,CONFIG!$W:$AF,7,FALSE),"")</f>
        <v/>
      </c>
      <c r="M132" s="144" t="str">
        <f>IF($G132&gt;0,VLOOKUP(G132+1000,CONFIG!$W:$AF,8,FALSE),"")</f>
        <v/>
      </c>
      <c r="N132" s="250" t="str">
        <f t="shared" si="18"/>
        <v/>
      </c>
      <c r="O132" s="6" t="str">
        <f t="shared" si="19"/>
        <v xml:space="preserve"> </v>
      </c>
      <c r="P132" s="179" t="str">
        <f>IF(G132&gt;0,VLOOKUP(G132,'Eng A1'!$A$8:$B$207,2,FALSE)," ")</f>
        <v xml:space="preserve"> </v>
      </c>
      <c r="Q132" s="6" t="str">
        <f t="shared" si="20"/>
        <v xml:space="preserve"> </v>
      </c>
      <c r="R132" s="6">
        <f t="shared" si="21"/>
        <v>0</v>
      </c>
      <c r="S132" s="6" t="str">
        <f>IF(G132&gt;0,COUNTIF($R$6:R132,R132),"")</f>
        <v/>
      </c>
      <c r="T132" s="6" t="str">
        <f t="shared" si="16"/>
        <v>01</v>
      </c>
      <c r="U132" s="6">
        <f t="shared" si="22"/>
        <v>127</v>
      </c>
    </row>
    <row r="133" spans="1:21" ht="15.75" hidden="1" customHeight="1" outlineLevel="1" x14ac:dyDescent="0.2">
      <c r="A133" s="3"/>
      <c r="B133" s="3"/>
      <c r="C133" s="3"/>
      <c r="D133" s="4">
        <f t="shared" si="12"/>
        <v>7.8472222222222221E-2</v>
      </c>
      <c r="E133" s="6">
        <v>128</v>
      </c>
      <c r="F133" s="199">
        <v>128</v>
      </c>
      <c r="G133" s="199"/>
      <c r="H133" s="247">
        <f>IF(G133&gt;0,VLOOKUP(G133+1000,CONFIG!$W$2:$AF$804,2,FALSE),0)</f>
        <v>0</v>
      </c>
      <c r="I133" s="30" t="str">
        <f>IF(G133&gt;0,CONCATENATE(VLOOKUP(G133+1000,CONFIG!$W$2:$AF$804,3,FALSE),"  ",VLOOKUP(G133+1000,CONFIG!$W$2:$AF$804,4,FALSE)),"")</f>
        <v/>
      </c>
      <c r="J133" s="30" t="str">
        <f>IF($G133&gt;0,VLOOKUP(G133+1000,CONFIG!$W$2:$AF$804,5,FALSE),"")</f>
        <v/>
      </c>
      <c r="K133" s="144" t="str">
        <f>IF($G133&gt;0,VLOOKUP(G133+1000,CONFIG!$W:$AF,6,FALSE),"")</f>
        <v/>
      </c>
      <c r="L133" s="144" t="str">
        <f>IF($G133&gt;0,VLOOKUP(G133+1000,CONFIG!$W:$AF,7,FALSE),"")</f>
        <v/>
      </c>
      <c r="M133" s="144" t="str">
        <f>IF($G133&gt;0,VLOOKUP(G133+1000,CONFIG!$W:$AF,8,FALSE),"")</f>
        <v/>
      </c>
      <c r="N133" s="250" t="str">
        <f t="shared" si="18"/>
        <v/>
      </c>
      <c r="O133" s="6" t="str">
        <f t="shared" si="19"/>
        <v xml:space="preserve"> </v>
      </c>
      <c r="P133" s="179" t="str">
        <f>IF(G133&gt;0,VLOOKUP(G133,'Eng A1'!$A$8:$B$207,2,FALSE)," ")</f>
        <v xml:space="preserve"> </v>
      </c>
      <c r="Q133" s="6" t="str">
        <f t="shared" si="20"/>
        <v xml:space="preserve"> </v>
      </c>
      <c r="R133" s="6">
        <f t="shared" si="21"/>
        <v>0</v>
      </c>
      <c r="S133" s="6" t="str">
        <f>IF(G133&gt;0,COUNTIF($R$6:R133,R133),"")</f>
        <v/>
      </c>
      <c r="T133" s="6" t="str">
        <f t="shared" si="16"/>
        <v>01</v>
      </c>
      <c r="U133" s="6">
        <f t="shared" si="22"/>
        <v>128</v>
      </c>
    </row>
    <row r="134" spans="1:21" ht="15.75" hidden="1" customHeight="1" outlineLevel="1" x14ac:dyDescent="0.2">
      <c r="A134" s="3"/>
      <c r="B134" s="3"/>
      <c r="C134" s="3"/>
      <c r="D134" s="4">
        <f t="shared" ref="D134:D197" si="23">IF(G134&gt;0,TIME(IF(LEN(A134)&gt;0,A134,HOUR(D133)),IF(LEN(B134)&gt;0,B134,MINUTE(D133)),IF(LEN(C134)&gt;0,C134,SECOND(D133))),IF(G134="",D133,""))</f>
        <v>7.8472222222222221E-2</v>
      </c>
      <c r="E134" s="6">
        <v>129</v>
      </c>
      <c r="F134" s="199">
        <v>129</v>
      </c>
      <c r="G134" s="199"/>
      <c r="H134" s="247">
        <f>IF(G134&gt;0,VLOOKUP(G134+1000,CONFIG!$W$2:$AF$804,2,FALSE),0)</f>
        <v>0</v>
      </c>
      <c r="I134" s="30" t="str">
        <f>IF(G134&gt;0,CONCATENATE(VLOOKUP(G134+1000,CONFIG!$W$2:$AF$804,3,FALSE),"  ",VLOOKUP(G134+1000,CONFIG!$W$2:$AF$804,4,FALSE)),"")</f>
        <v/>
      </c>
      <c r="J134" s="30" t="str">
        <f>IF($G134&gt;0,VLOOKUP(G134+1000,CONFIG!$W$2:$AF$804,5,FALSE),"")</f>
        <v/>
      </c>
      <c r="K134" s="144" t="str">
        <f>IF($G134&gt;0,VLOOKUP(G134+1000,CONFIG!$W:$AF,6,FALSE),"")</f>
        <v/>
      </c>
      <c r="L134" s="144" t="str">
        <f>IF($G134&gt;0,VLOOKUP(G134+1000,CONFIG!$W:$AF,7,FALSE),"")</f>
        <v/>
      </c>
      <c r="M134" s="144" t="str">
        <f>IF($G134&gt;0,VLOOKUP(G134+1000,CONFIG!$W:$AF,8,FALSE),"")</f>
        <v/>
      </c>
      <c r="N134" s="250" t="str">
        <f t="shared" si="18"/>
        <v/>
      </c>
      <c r="O134" s="6" t="str">
        <f t="shared" ref="O134:O165" si="24">IF(COUNTIF($G$6:$G$205,G134)&gt;1,"X"," ")</f>
        <v xml:space="preserve"> </v>
      </c>
      <c r="P134" s="179" t="str">
        <f>IF(G134&gt;0,VLOOKUP(G134,'Eng A1'!$A$8:$B$207,2,FALSE)," ")</f>
        <v xml:space="preserve"> </v>
      </c>
      <c r="Q134" s="6" t="str">
        <f t="shared" ref="Q134:Q165" si="25">IF(AND(G134&gt;0,P134&lt;&gt;"X"),"Non Partant"," ")</f>
        <v xml:space="preserve"> </v>
      </c>
      <c r="R134" s="6">
        <f t="shared" ref="R134:R165" si="26">IF(H134&lt;&gt;0,MID(H134,1,7),0)</f>
        <v>0</v>
      </c>
      <c r="S134" s="6" t="str">
        <f>IF(G134&gt;0,COUNTIF($R$6:R134,R134),"")</f>
        <v/>
      </c>
      <c r="T134" s="6" t="str">
        <f t="shared" si="16"/>
        <v>01</v>
      </c>
      <c r="U134" s="6">
        <f t="shared" si="22"/>
        <v>129</v>
      </c>
    </row>
    <row r="135" spans="1:21" ht="15.75" hidden="1" customHeight="1" outlineLevel="1" x14ac:dyDescent="0.2">
      <c r="A135" s="3"/>
      <c r="B135" s="3"/>
      <c r="C135" s="3"/>
      <c r="D135" s="4">
        <f t="shared" si="23"/>
        <v>7.8472222222222221E-2</v>
      </c>
      <c r="E135" s="6">
        <v>130</v>
      </c>
      <c r="F135" s="199">
        <v>130</v>
      </c>
      <c r="G135" s="199"/>
      <c r="H135" s="247">
        <f>IF(G135&gt;0,VLOOKUP(G135+1000,CONFIG!$W$2:$AF$804,2,FALSE),0)</f>
        <v>0</v>
      </c>
      <c r="I135" s="30" t="str">
        <f>IF(G135&gt;0,CONCATENATE(VLOOKUP(G135+1000,CONFIG!$W$2:$AF$804,3,FALSE),"  ",VLOOKUP(G135+1000,CONFIG!$W$2:$AF$804,4,FALSE)),"")</f>
        <v/>
      </c>
      <c r="J135" s="30" t="str">
        <f>IF($G135&gt;0,VLOOKUP(G135+1000,CONFIG!$W$2:$AF$804,5,FALSE),"")</f>
        <v/>
      </c>
      <c r="K135" s="144" t="str">
        <f>IF($G135&gt;0,VLOOKUP(G135+1000,CONFIG!$W:$AF,6,FALSE),"")</f>
        <v/>
      </c>
      <c r="L135" s="144" t="str">
        <f>IF($G135&gt;0,VLOOKUP(G135+1000,CONFIG!$W:$AF,7,FALSE),"")</f>
        <v/>
      </c>
      <c r="M135" s="144" t="str">
        <f>IF($G135&gt;0,VLOOKUP(G135+1000,CONFIG!$W:$AF,8,FALSE),"")</f>
        <v/>
      </c>
      <c r="N135" s="250" t="str">
        <f t="shared" si="18"/>
        <v/>
      </c>
      <c r="O135" s="6" t="str">
        <f t="shared" si="24"/>
        <v xml:space="preserve"> </v>
      </c>
      <c r="P135" s="179" t="str">
        <f>IF(G135&gt;0,VLOOKUP(G135,'Eng A1'!$A$8:$B$207,2,FALSE)," ")</f>
        <v xml:space="preserve"> </v>
      </c>
      <c r="Q135" s="6" t="str">
        <f t="shared" si="25"/>
        <v xml:space="preserve"> </v>
      </c>
      <c r="R135" s="6">
        <f t="shared" si="26"/>
        <v>0</v>
      </c>
      <c r="S135" s="6" t="str">
        <f>IF(G135&gt;0,COUNTIF($R$6:R135,R135),"")</f>
        <v/>
      </c>
      <c r="T135" s="6" t="str">
        <f t="shared" ref="T135:T198" si="27">CONCATENATE(R135,"1",S135)</f>
        <v>01</v>
      </c>
      <c r="U135" s="6">
        <f t="shared" ref="U135:U166" si="28">IF(F135=F136,(2*F135+COUNTIF($F$6:$F$205,F135)-1)/2,IF(F135=F134,U134,F135))</f>
        <v>130</v>
      </c>
    </row>
    <row r="136" spans="1:21" ht="15.75" hidden="1" customHeight="1" outlineLevel="1" x14ac:dyDescent="0.2">
      <c r="A136" s="3"/>
      <c r="B136" s="3"/>
      <c r="C136" s="3"/>
      <c r="D136" s="4">
        <f t="shared" si="23"/>
        <v>7.8472222222222221E-2</v>
      </c>
      <c r="E136" s="6">
        <v>131</v>
      </c>
      <c r="F136" s="199">
        <v>131</v>
      </c>
      <c r="G136" s="199"/>
      <c r="H136" s="247">
        <f>IF(G136&gt;0,VLOOKUP(G136+1000,CONFIG!$W$2:$AF$804,2,FALSE),0)</f>
        <v>0</v>
      </c>
      <c r="I136" s="30" t="str">
        <f>IF(G136&gt;0,CONCATENATE(VLOOKUP(G136+1000,CONFIG!$W$2:$AF$804,3,FALSE),"  ",VLOOKUP(G136+1000,CONFIG!$W$2:$AF$804,4,FALSE)),"")</f>
        <v/>
      </c>
      <c r="J136" s="30" t="str">
        <f>IF($G136&gt;0,VLOOKUP(G136+1000,CONFIG!$W$2:$AF$804,5,FALSE),"")</f>
        <v/>
      </c>
      <c r="K136" s="144" t="str">
        <f>IF($G136&gt;0,VLOOKUP(G136+1000,CONFIG!$W:$AF,6,FALSE),"")</f>
        <v/>
      </c>
      <c r="L136" s="144" t="str">
        <f>IF($G136&gt;0,VLOOKUP(G136+1000,CONFIG!$W:$AF,7,FALSE),"")</f>
        <v/>
      </c>
      <c r="M136" s="144" t="str">
        <f>IF($G136&gt;0,VLOOKUP(G136+1000,CONFIG!$W:$AF,8,FALSE),"")</f>
        <v/>
      </c>
      <c r="N136" s="250" t="str">
        <f t="shared" ref="N136:N199" si="29">IF(G136&gt;0,IF((D136-$D$6)&lt;0,"Erreur",IF(D136&lt;D135,D136-D$6,IF(D136=D135,"''",D136-D$6))),"")</f>
        <v/>
      </c>
      <c r="O136" s="6" t="str">
        <f t="shared" si="24"/>
        <v xml:space="preserve"> </v>
      </c>
      <c r="P136" s="179" t="str">
        <f>IF(G136&gt;0,VLOOKUP(G136,'Eng A1'!$A$8:$B$207,2,FALSE)," ")</f>
        <v xml:space="preserve"> </v>
      </c>
      <c r="Q136" s="6" t="str">
        <f t="shared" si="25"/>
        <v xml:space="preserve"> </v>
      </c>
      <c r="R136" s="6">
        <f t="shared" si="26"/>
        <v>0</v>
      </c>
      <c r="S136" s="6" t="str">
        <f>IF(G136&gt;0,COUNTIF($R$6:R136,R136),"")</f>
        <v/>
      </c>
      <c r="T136" s="6" t="str">
        <f t="shared" si="27"/>
        <v>01</v>
      </c>
      <c r="U136" s="6">
        <f t="shared" si="28"/>
        <v>131</v>
      </c>
    </row>
    <row r="137" spans="1:21" ht="15.75" hidden="1" customHeight="1" outlineLevel="1" x14ac:dyDescent="0.2">
      <c r="A137" s="3"/>
      <c r="B137" s="3"/>
      <c r="C137" s="3"/>
      <c r="D137" s="4">
        <f t="shared" si="23"/>
        <v>7.8472222222222221E-2</v>
      </c>
      <c r="E137" s="6">
        <v>132</v>
      </c>
      <c r="F137" s="199">
        <v>132</v>
      </c>
      <c r="G137" s="199"/>
      <c r="H137" s="247">
        <f>IF(G137&gt;0,VLOOKUP(G137+1000,CONFIG!$W$2:$AF$804,2,FALSE),0)</f>
        <v>0</v>
      </c>
      <c r="I137" s="30" t="str">
        <f>IF(G137&gt;0,CONCATENATE(VLOOKUP(G137+1000,CONFIG!$W$2:$AF$804,3,FALSE),"  ",VLOOKUP(G137+1000,CONFIG!$W$2:$AF$804,4,FALSE)),"")</f>
        <v/>
      </c>
      <c r="J137" s="30" t="str">
        <f>IF($G137&gt;0,VLOOKUP(G137+1000,CONFIG!$W$2:$AF$804,5,FALSE),"")</f>
        <v/>
      </c>
      <c r="K137" s="144" t="str">
        <f>IF($G137&gt;0,VLOOKUP(G137+1000,CONFIG!$W:$AF,6,FALSE),"")</f>
        <v/>
      </c>
      <c r="L137" s="144" t="str">
        <f>IF($G137&gt;0,VLOOKUP(G137+1000,CONFIG!$W:$AF,7,FALSE),"")</f>
        <v/>
      </c>
      <c r="M137" s="144" t="str">
        <f>IF($G137&gt;0,VLOOKUP(G137+1000,CONFIG!$W:$AF,8,FALSE),"")</f>
        <v/>
      </c>
      <c r="N137" s="250" t="str">
        <f t="shared" si="29"/>
        <v/>
      </c>
      <c r="O137" s="6" t="str">
        <f t="shared" si="24"/>
        <v xml:space="preserve"> </v>
      </c>
      <c r="P137" s="179" t="str">
        <f>IF(G137&gt;0,VLOOKUP(G137,'Eng A1'!$A$8:$B$207,2,FALSE)," ")</f>
        <v xml:space="preserve"> </v>
      </c>
      <c r="Q137" s="6" t="str">
        <f t="shared" si="25"/>
        <v xml:space="preserve"> </v>
      </c>
      <c r="R137" s="6">
        <f t="shared" si="26"/>
        <v>0</v>
      </c>
      <c r="S137" s="6" t="str">
        <f>IF(G137&gt;0,COUNTIF($R$6:R137,R137),"")</f>
        <v/>
      </c>
      <c r="T137" s="6" t="str">
        <f t="shared" si="27"/>
        <v>01</v>
      </c>
      <c r="U137" s="6">
        <f t="shared" si="28"/>
        <v>132</v>
      </c>
    </row>
    <row r="138" spans="1:21" ht="15.75" hidden="1" customHeight="1" outlineLevel="1" x14ac:dyDescent="0.2">
      <c r="A138" s="3"/>
      <c r="B138" s="3"/>
      <c r="C138" s="3"/>
      <c r="D138" s="4">
        <f t="shared" si="23"/>
        <v>7.8472222222222221E-2</v>
      </c>
      <c r="E138" s="6">
        <v>133</v>
      </c>
      <c r="F138" s="199">
        <v>133</v>
      </c>
      <c r="G138" s="199"/>
      <c r="H138" s="247">
        <f>IF(G138&gt;0,VLOOKUP(G138+1000,CONFIG!$W$2:$AF$804,2,FALSE),0)</f>
        <v>0</v>
      </c>
      <c r="I138" s="30" t="str">
        <f>IF(G138&gt;0,CONCATENATE(VLOOKUP(G138+1000,CONFIG!$W$2:$AF$804,3,FALSE),"  ",VLOOKUP(G138+1000,CONFIG!$W$2:$AF$804,4,FALSE)),"")</f>
        <v/>
      </c>
      <c r="J138" s="30" t="str">
        <f>IF($G138&gt;0,VLOOKUP(G138+1000,CONFIG!$W$2:$AF$804,5,FALSE),"")</f>
        <v/>
      </c>
      <c r="K138" s="144" t="str">
        <f>IF($G138&gt;0,VLOOKUP(G138+1000,CONFIG!$W:$AF,6,FALSE),"")</f>
        <v/>
      </c>
      <c r="L138" s="144" t="str">
        <f>IF($G138&gt;0,VLOOKUP(G138+1000,CONFIG!$W:$AF,7,FALSE),"")</f>
        <v/>
      </c>
      <c r="M138" s="144" t="str">
        <f>IF($G138&gt;0,VLOOKUP(G138+1000,CONFIG!$W:$AF,8,FALSE),"")</f>
        <v/>
      </c>
      <c r="N138" s="250" t="str">
        <f t="shared" si="29"/>
        <v/>
      </c>
      <c r="O138" s="6" t="str">
        <f t="shared" si="24"/>
        <v xml:space="preserve"> </v>
      </c>
      <c r="P138" s="179" t="str">
        <f>IF(G138&gt;0,VLOOKUP(G138,'Eng A1'!$A$8:$B$207,2,FALSE)," ")</f>
        <v xml:space="preserve"> </v>
      </c>
      <c r="Q138" s="6" t="str">
        <f t="shared" si="25"/>
        <v xml:space="preserve"> </v>
      </c>
      <c r="R138" s="6">
        <f t="shared" si="26"/>
        <v>0</v>
      </c>
      <c r="S138" s="6" t="str">
        <f>IF(G138&gt;0,COUNTIF($R$6:R138,R138),"")</f>
        <v/>
      </c>
      <c r="T138" s="6" t="str">
        <f t="shared" si="27"/>
        <v>01</v>
      </c>
      <c r="U138" s="6">
        <f t="shared" si="28"/>
        <v>133</v>
      </c>
    </row>
    <row r="139" spans="1:21" ht="15.75" hidden="1" customHeight="1" outlineLevel="1" x14ac:dyDescent="0.2">
      <c r="A139" s="3"/>
      <c r="B139" s="3"/>
      <c r="C139" s="3"/>
      <c r="D139" s="4">
        <f t="shared" si="23"/>
        <v>7.8472222222222221E-2</v>
      </c>
      <c r="E139" s="6">
        <v>134</v>
      </c>
      <c r="F139" s="199">
        <v>134</v>
      </c>
      <c r="G139" s="199"/>
      <c r="H139" s="247">
        <f>IF(G139&gt;0,VLOOKUP(G139+1000,CONFIG!$W$2:$AF$804,2,FALSE),0)</f>
        <v>0</v>
      </c>
      <c r="I139" s="30" t="str">
        <f>IF(G139&gt;0,CONCATENATE(VLOOKUP(G139+1000,CONFIG!$W$2:$AF$804,3,FALSE),"  ",VLOOKUP(G139+1000,CONFIG!$W$2:$AF$804,4,FALSE)),"")</f>
        <v/>
      </c>
      <c r="J139" s="30" t="str">
        <f>IF($G139&gt;0,VLOOKUP(G139+1000,CONFIG!$W$2:$AF$804,5,FALSE),"")</f>
        <v/>
      </c>
      <c r="K139" s="144" t="str">
        <f>IF($G139&gt;0,VLOOKUP(G139+1000,CONFIG!$W:$AF,6,FALSE),"")</f>
        <v/>
      </c>
      <c r="L139" s="144" t="str">
        <f>IF($G139&gt;0,VLOOKUP(G139+1000,CONFIG!$W:$AF,7,FALSE),"")</f>
        <v/>
      </c>
      <c r="M139" s="144" t="str">
        <f>IF($G139&gt;0,VLOOKUP(G139+1000,CONFIG!$W:$AF,8,FALSE),"")</f>
        <v/>
      </c>
      <c r="N139" s="250" t="str">
        <f t="shared" si="29"/>
        <v/>
      </c>
      <c r="O139" s="6" t="str">
        <f t="shared" si="24"/>
        <v xml:space="preserve"> </v>
      </c>
      <c r="P139" s="179" t="str">
        <f>IF(G139&gt;0,VLOOKUP(G139,'Eng A1'!$A$8:$B$207,2,FALSE)," ")</f>
        <v xml:space="preserve"> </v>
      </c>
      <c r="Q139" s="6" t="str">
        <f t="shared" si="25"/>
        <v xml:space="preserve"> </v>
      </c>
      <c r="R139" s="6">
        <f t="shared" si="26"/>
        <v>0</v>
      </c>
      <c r="S139" s="6" t="str">
        <f>IF(G139&gt;0,COUNTIF($R$6:R139,R139),"")</f>
        <v/>
      </c>
      <c r="T139" s="6" t="str">
        <f t="shared" si="27"/>
        <v>01</v>
      </c>
      <c r="U139" s="6">
        <f t="shared" si="28"/>
        <v>134</v>
      </c>
    </row>
    <row r="140" spans="1:21" ht="15.75" hidden="1" customHeight="1" outlineLevel="1" x14ac:dyDescent="0.2">
      <c r="A140" s="3"/>
      <c r="B140" s="3"/>
      <c r="C140" s="3"/>
      <c r="D140" s="4">
        <f t="shared" si="23"/>
        <v>7.8472222222222221E-2</v>
      </c>
      <c r="E140" s="6">
        <v>135</v>
      </c>
      <c r="F140" s="199">
        <v>135</v>
      </c>
      <c r="G140" s="199"/>
      <c r="H140" s="247">
        <f>IF(G140&gt;0,VLOOKUP(G140+1000,CONFIG!$W$2:$AF$804,2,FALSE),0)</f>
        <v>0</v>
      </c>
      <c r="I140" s="30" t="str">
        <f>IF(G140&gt;0,CONCATENATE(VLOOKUP(G140+1000,CONFIG!$W$2:$AF$804,3,FALSE),"  ",VLOOKUP(G140+1000,CONFIG!$W$2:$AF$804,4,FALSE)),"")</f>
        <v/>
      </c>
      <c r="J140" s="30" t="str">
        <f>IF($G140&gt;0,VLOOKUP(G140+1000,CONFIG!$W$2:$AF$804,5,FALSE),"")</f>
        <v/>
      </c>
      <c r="K140" s="144" t="str">
        <f>IF($G140&gt;0,VLOOKUP(G140+1000,CONFIG!$W:$AF,6,FALSE),"")</f>
        <v/>
      </c>
      <c r="L140" s="144" t="str">
        <f>IF($G140&gt;0,VLOOKUP(G140+1000,CONFIG!$W:$AF,7,FALSE),"")</f>
        <v/>
      </c>
      <c r="M140" s="144" t="str">
        <f>IF($G140&gt;0,VLOOKUP(G140+1000,CONFIG!$W:$AF,8,FALSE),"")</f>
        <v/>
      </c>
      <c r="N140" s="250" t="str">
        <f t="shared" si="29"/>
        <v/>
      </c>
      <c r="O140" s="6" t="str">
        <f t="shared" si="24"/>
        <v xml:space="preserve"> </v>
      </c>
      <c r="P140" s="179" t="str">
        <f>IF(G140&gt;0,VLOOKUP(G140,'Eng A1'!$A$8:$B$207,2,FALSE)," ")</f>
        <v xml:space="preserve"> </v>
      </c>
      <c r="Q140" s="6" t="str">
        <f t="shared" si="25"/>
        <v xml:space="preserve"> </v>
      </c>
      <c r="R140" s="6">
        <f t="shared" si="26"/>
        <v>0</v>
      </c>
      <c r="S140" s="6" t="str">
        <f>IF(G140&gt;0,COUNTIF($R$6:R140,R140),"")</f>
        <v/>
      </c>
      <c r="T140" s="6" t="str">
        <f t="shared" si="27"/>
        <v>01</v>
      </c>
      <c r="U140" s="6">
        <f t="shared" si="28"/>
        <v>135</v>
      </c>
    </row>
    <row r="141" spans="1:21" ht="15.75" hidden="1" customHeight="1" outlineLevel="1" x14ac:dyDescent="0.2">
      <c r="A141" s="3"/>
      <c r="B141" s="3"/>
      <c r="C141" s="3"/>
      <c r="D141" s="4">
        <f t="shared" si="23"/>
        <v>7.8472222222222221E-2</v>
      </c>
      <c r="E141" s="6">
        <v>136</v>
      </c>
      <c r="F141" s="199">
        <v>136</v>
      </c>
      <c r="G141" s="199"/>
      <c r="H141" s="247">
        <f>IF(G141&gt;0,VLOOKUP(G141+1000,CONFIG!$W$2:$AF$804,2,FALSE),0)</f>
        <v>0</v>
      </c>
      <c r="I141" s="30" t="str">
        <f>IF(G141&gt;0,CONCATENATE(VLOOKUP(G141+1000,CONFIG!$W$2:$AF$804,3,FALSE),"  ",VLOOKUP(G141+1000,CONFIG!$W$2:$AF$804,4,FALSE)),"")</f>
        <v/>
      </c>
      <c r="J141" s="30" t="str">
        <f>IF($G141&gt;0,VLOOKUP(G141+1000,CONFIG!$W$2:$AF$804,5,FALSE),"")</f>
        <v/>
      </c>
      <c r="K141" s="144" t="str">
        <f>IF($G141&gt;0,VLOOKUP(G141+1000,CONFIG!$W:$AF,6,FALSE),"")</f>
        <v/>
      </c>
      <c r="L141" s="144" t="str">
        <f>IF($G141&gt;0,VLOOKUP(G141+1000,CONFIG!$W:$AF,7,FALSE),"")</f>
        <v/>
      </c>
      <c r="M141" s="144" t="str">
        <f>IF($G141&gt;0,VLOOKUP(G141+1000,CONFIG!$W:$AF,8,FALSE),"")</f>
        <v/>
      </c>
      <c r="N141" s="250" t="str">
        <f t="shared" si="29"/>
        <v/>
      </c>
      <c r="O141" s="6" t="str">
        <f t="shared" si="24"/>
        <v xml:space="preserve"> </v>
      </c>
      <c r="P141" s="179" t="str">
        <f>IF(G141&gt;0,VLOOKUP(G141,'Eng A1'!$A$8:$B$207,2,FALSE)," ")</f>
        <v xml:space="preserve"> </v>
      </c>
      <c r="Q141" s="6" t="str">
        <f t="shared" si="25"/>
        <v xml:space="preserve"> </v>
      </c>
      <c r="R141" s="6">
        <f t="shared" si="26"/>
        <v>0</v>
      </c>
      <c r="S141" s="6" t="str">
        <f>IF(G141&gt;0,COUNTIF($R$6:R141,R141),"")</f>
        <v/>
      </c>
      <c r="T141" s="6" t="str">
        <f t="shared" si="27"/>
        <v>01</v>
      </c>
      <c r="U141" s="6">
        <f t="shared" si="28"/>
        <v>136</v>
      </c>
    </row>
    <row r="142" spans="1:21" ht="15.75" hidden="1" customHeight="1" outlineLevel="1" x14ac:dyDescent="0.2">
      <c r="A142" s="3"/>
      <c r="B142" s="3"/>
      <c r="C142" s="3"/>
      <c r="D142" s="4">
        <f t="shared" si="23"/>
        <v>7.8472222222222221E-2</v>
      </c>
      <c r="E142" s="6">
        <v>137</v>
      </c>
      <c r="F142" s="199">
        <v>137</v>
      </c>
      <c r="G142" s="199"/>
      <c r="H142" s="247">
        <f>IF(G142&gt;0,VLOOKUP(G142+1000,CONFIG!$W$2:$AF$804,2,FALSE),0)</f>
        <v>0</v>
      </c>
      <c r="I142" s="30" t="str">
        <f>IF(G142&gt;0,CONCATENATE(VLOOKUP(G142+1000,CONFIG!$W$2:$AF$804,3,FALSE),"  ",VLOOKUP(G142+1000,CONFIG!$W$2:$AF$804,4,FALSE)),"")</f>
        <v/>
      </c>
      <c r="J142" s="30" t="str">
        <f>IF($G142&gt;0,VLOOKUP(G142+1000,CONFIG!$W$2:$AF$804,5,FALSE),"")</f>
        <v/>
      </c>
      <c r="K142" s="144" t="str">
        <f>IF($G142&gt;0,VLOOKUP(G142+1000,CONFIG!$W:$AF,6,FALSE),"")</f>
        <v/>
      </c>
      <c r="L142" s="144" t="str">
        <f>IF($G142&gt;0,VLOOKUP(G142+1000,CONFIG!$W:$AF,7,FALSE),"")</f>
        <v/>
      </c>
      <c r="M142" s="144" t="str">
        <f>IF($G142&gt;0,VLOOKUP(G142+1000,CONFIG!$W:$AF,8,FALSE),"")</f>
        <v/>
      </c>
      <c r="N142" s="250" t="str">
        <f t="shared" si="29"/>
        <v/>
      </c>
      <c r="O142" s="6" t="str">
        <f t="shared" si="24"/>
        <v xml:space="preserve"> </v>
      </c>
      <c r="P142" s="179" t="str">
        <f>IF(G142&gt;0,VLOOKUP(G142,'Eng A1'!$A$8:$B$207,2,FALSE)," ")</f>
        <v xml:space="preserve"> </v>
      </c>
      <c r="Q142" s="6" t="str">
        <f t="shared" si="25"/>
        <v xml:space="preserve"> </v>
      </c>
      <c r="R142" s="6">
        <f t="shared" si="26"/>
        <v>0</v>
      </c>
      <c r="S142" s="6" t="str">
        <f>IF(G142&gt;0,COUNTIF($R$6:R142,R142),"")</f>
        <v/>
      </c>
      <c r="T142" s="6" t="str">
        <f t="shared" si="27"/>
        <v>01</v>
      </c>
      <c r="U142" s="6">
        <f t="shared" si="28"/>
        <v>137</v>
      </c>
    </row>
    <row r="143" spans="1:21" ht="15.75" hidden="1" customHeight="1" outlineLevel="1" x14ac:dyDescent="0.2">
      <c r="A143" s="3"/>
      <c r="B143" s="3"/>
      <c r="C143" s="3"/>
      <c r="D143" s="4">
        <f t="shared" si="23"/>
        <v>7.8472222222222221E-2</v>
      </c>
      <c r="E143" s="6">
        <v>138</v>
      </c>
      <c r="F143" s="199">
        <v>138</v>
      </c>
      <c r="G143" s="199"/>
      <c r="H143" s="247">
        <f>IF(G143&gt;0,VLOOKUP(G143+1000,CONFIG!$W$2:$AF$804,2,FALSE),0)</f>
        <v>0</v>
      </c>
      <c r="I143" s="30" t="str">
        <f>IF(G143&gt;0,CONCATENATE(VLOOKUP(G143+1000,CONFIG!$W$2:$AF$804,3,FALSE),"  ",VLOOKUP(G143+1000,CONFIG!$W$2:$AF$804,4,FALSE)),"")</f>
        <v/>
      </c>
      <c r="J143" s="30" t="str">
        <f>IF($G143&gt;0,VLOOKUP(G143+1000,CONFIG!$W$2:$AF$804,5,FALSE),"")</f>
        <v/>
      </c>
      <c r="K143" s="144" t="str">
        <f>IF($G143&gt;0,VLOOKUP(G143+1000,CONFIG!$W:$AF,6,FALSE),"")</f>
        <v/>
      </c>
      <c r="L143" s="144" t="str">
        <f>IF($G143&gt;0,VLOOKUP(G143+1000,CONFIG!$W:$AF,7,FALSE),"")</f>
        <v/>
      </c>
      <c r="M143" s="144" t="str">
        <f>IF($G143&gt;0,VLOOKUP(G143+1000,CONFIG!$W:$AF,8,FALSE),"")</f>
        <v/>
      </c>
      <c r="N143" s="250" t="str">
        <f t="shared" si="29"/>
        <v/>
      </c>
      <c r="O143" s="6" t="str">
        <f t="shared" si="24"/>
        <v xml:space="preserve"> </v>
      </c>
      <c r="P143" s="179" t="str">
        <f>IF(G143&gt;0,VLOOKUP(G143,'Eng A1'!$A$8:$B$207,2,FALSE)," ")</f>
        <v xml:space="preserve"> </v>
      </c>
      <c r="Q143" s="6" t="str">
        <f t="shared" si="25"/>
        <v xml:space="preserve"> </v>
      </c>
      <c r="R143" s="6">
        <f t="shared" si="26"/>
        <v>0</v>
      </c>
      <c r="S143" s="6" t="str">
        <f>IF(G143&gt;0,COUNTIF($R$6:R143,R143),"")</f>
        <v/>
      </c>
      <c r="T143" s="6" t="str">
        <f t="shared" si="27"/>
        <v>01</v>
      </c>
      <c r="U143" s="6">
        <f t="shared" si="28"/>
        <v>138</v>
      </c>
    </row>
    <row r="144" spans="1:21" ht="15.75" hidden="1" customHeight="1" outlineLevel="1" x14ac:dyDescent="0.2">
      <c r="A144" s="3"/>
      <c r="B144" s="3"/>
      <c r="C144" s="3"/>
      <c r="D144" s="4">
        <f t="shared" si="23"/>
        <v>7.8472222222222221E-2</v>
      </c>
      <c r="E144" s="6">
        <v>139</v>
      </c>
      <c r="F144" s="199">
        <v>139</v>
      </c>
      <c r="G144" s="199"/>
      <c r="H144" s="247">
        <f>IF(G144&gt;0,VLOOKUP(G144+1000,CONFIG!$W$2:$AF$804,2,FALSE),0)</f>
        <v>0</v>
      </c>
      <c r="I144" s="30" t="str">
        <f>IF(G144&gt;0,CONCATENATE(VLOOKUP(G144+1000,CONFIG!$W$2:$AF$804,3,FALSE),"  ",VLOOKUP(G144+1000,CONFIG!$W$2:$AF$804,4,FALSE)),"")</f>
        <v/>
      </c>
      <c r="J144" s="30" t="str">
        <f>IF($G144&gt;0,VLOOKUP(G144+1000,CONFIG!$W$2:$AF$804,5,FALSE),"")</f>
        <v/>
      </c>
      <c r="K144" s="144" t="str">
        <f>IF($G144&gt;0,VLOOKUP(G144+1000,CONFIG!$W:$AF,6,FALSE),"")</f>
        <v/>
      </c>
      <c r="L144" s="144" t="str">
        <f>IF($G144&gt;0,VLOOKUP(G144+1000,CONFIG!$W:$AF,7,FALSE),"")</f>
        <v/>
      </c>
      <c r="M144" s="144" t="str">
        <f>IF($G144&gt;0,VLOOKUP(G144+1000,CONFIG!$W:$AF,8,FALSE),"")</f>
        <v/>
      </c>
      <c r="N144" s="250" t="str">
        <f t="shared" si="29"/>
        <v/>
      </c>
      <c r="O144" s="6" t="str">
        <f t="shared" si="24"/>
        <v xml:space="preserve"> </v>
      </c>
      <c r="P144" s="179" t="str">
        <f>IF(G144&gt;0,VLOOKUP(G144,'Eng A1'!$A$8:$B$207,2,FALSE)," ")</f>
        <v xml:space="preserve"> </v>
      </c>
      <c r="Q144" s="6" t="str">
        <f t="shared" si="25"/>
        <v xml:space="preserve"> </v>
      </c>
      <c r="R144" s="6">
        <f t="shared" si="26"/>
        <v>0</v>
      </c>
      <c r="S144" s="6" t="str">
        <f>IF(G144&gt;0,COUNTIF($R$6:R144,R144),"")</f>
        <v/>
      </c>
      <c r="T144" s="6" t="str">
        <f t="shared" si="27"/>
        <v>01</v>
      </c>
      <c r="U144" s="6">
        <f t="shared" si="28"/>
        <v>139</v>
      </c>
    </row>
    <row r="145" spans="1:21" ht="15.75" hidden="1" customHeight="1" outlineLevel="1" x14ac:dyDescent="0.2">
      <c r="A145" s="3"/>
      <c r="B145" s="3"/>
      <c r="C145" s="3"/>
      <c r="D145" s="4">
        <f t="shared" si="23"/>
        <v>7.8472222222222221E-2</v>
      </c>
      <c r="E145" s="6">
        <v>140</v>
      </c>
      <c r="F145" s="199">
        <v>140</v>
      </c>
      <c r="G145" s="199"/>
      <c r="H145" s="247">
        <f>IF(G145&gt;0,VLOOKUP(G145+1000,CONFIG!$W$2:$AF$804,2,FALSE),0)</f>
        <v>0</v>
      </c>
      <c r="I145" s="30" t="str">
        <f>IF(G145&gt;0,CONCATENATE(VLOOKUP(G145+1000,CONFIG!$W$2:$AF$804,3,FALSE),"  ",VLOOKUP(G145+1000,CONFIG!$W$2:$AF$804,4,FALSE)),"")</f>
        <v/>
      </c>
      <c r="J145" s="30" t="str">
        <f>IF($G145&gt;0,VLOOKUP(G145+1000,CONFIG!$W$2:$AF$804,5,FALSE),"")</f>
        <v/>
      </c>
      <c r="K145" s="144" t="str">
        <f>IF($G145&gt;0,VLOOKUP(G145+1000,CONFIG!$W:$AF,6,FALSE),"")</f>
        <v/>
      </c>
      <c r="L145" s="144" t="str">
        <f>IF($G145&gt;0,VLOOKUP(G145+1000,CONFIG!$W:$AF,7,FALSE),"")</f>
        <v/>
      </c>
      <c r="M145" s="144" t="str">
        <f>IF($G145&gt;0,VLOOKUP(G145+1000,CONFIG!$W:$AF,8,FALSE),"")</f>
        <v/>
      </c>
      <c r="N145" s="250" t="str">
        <f t="shared" si="29"/>
        <v/>
      </c>
      <c r="O145" s="6" t="str">
        <f t="shared" si="24"/>
        <v xml:space="preserve"> </v>
      </c>
      <c r="P145" s="179" t="str">
        <f>IF(G145&gt;0,VLOOKUP(G145,'Eng A1'!$A$8:$B$207,2,FALSE)," ")</f>
        <v xml:space="preserve"> </v>
      </c>
      <c r="Q145" s="6" t="str">
        <f t="shared" si="25"/>
        <v xml:space="preserve"> </v>
      </c>
      <c r="R145" s="6">
        <f t="shared" si="26"/>
        <v>0</v>
      </c>
      <c r="S145" s="6" t="str">
        <f>IF(G145&gt;0,COUNTIF($R$6:R145,R145),"")</f>
        <v/>
      </c>
      <c r="T145" s="6" t="str">
        <f t="shared" si="27"/>
        <v>01</v>
      </c>
      <c r="U145" s="6">
        <f t="shared" si="28"/>
        <v>140</v>
      </c>
    </row>
    <row r="146" spans="1:21" ht="15.75" hidden="1" customHeight="1" outlineLevel="1" x14ac:dyDescent="0.2">
      <c r="A146" s="3"/>
      <c r="B146" s="3"/>
      <c r="C146" s="3"/>
      <c r="D146" s="4">
        <f t="shared" si="23"/>
        <v>7.8472222222222221E-2</v>
      </c>
      <c r="E146" s="6">
        <v>141</v>
      </c>
      <c r="F146" s="199">
        <v>141</v>
      </c>
      <c r="G146" s="199"/>
      <c r="H146" s="247">
        <f>IF(G146&gt;0,VLOOKUP(G146+1000,CONFIG!$W$2:$AF$804,2,FALSE),0)</f>
        <v>0</v>
      </c>
      <c r="I146" s="30" t="str">
        <f>IF(G146&gt;0,CONCATENATE(VLOOKUP(G146+1000,CONFIG!$W$2:$AF$804,3,FALSE),"  ",VLOOKUP(G146+1000,CONFIG!$W$2:$AF$804,4,FALSE)),"")</f>
        <v/>
      </c>
      <c r="J146" s="30" t="str">
        <f>IF($G146&gt;0,VLOOKUP(G146+1000,CONFIG!$W$2:$AF$804,5,FALSE),"")</f>
        <v/>
      </c>
      <c r="K146" s="144" t="str">
        <f>IF($G146&gt;0,VLOOKUP(G146+1000,CONFIG!$W:$AF,6,FALSE),"")</f>
        <v/>
      </c>
      <c r="L146" s="144" t="str">
        <f>IF($G146&gt;0,VLOOKUP(G146+1000,CONFIG!$W:$AF,7,FALSE),"")</f>
        <v/>
      </c>
      <c r="M146" s="144" t="str">
        <f>IF($G146&gt;0,VLOOKUP(G146+1000,CONFIG!$W:$AF,8,FALSE),"")</f>
        <v/>
      </c>
      <c r="N146" s="250" t="str">
        <f t="shared" si="29"/>
        <v/>
      </c>
      <c r="O146" s="6" t="str">
        <f t="shared" si="24"/>
        <v xml:space="preserve"> </v>
      </c>
      <c r="P146" s="179" t="str">
        <f>IF(G146&gt;0,VLOOKUP(G146,'Eng A1'!$A$8:$B$207,2,FALSE)," ")</f>
        <v xml:space="preserve"> </v>
      </c>
      <c r="Q146" s="6" t="str">
        <f t="shared" si="25"/>
        <v xml:space="preserve"> </v>
      </c>
      <c r="R146" s="6">
        <f t="shared" si="26"/>
        <v>0</v>
      </c>
      <c r="S146" s="6" t="str">
        <f>IF(G146&gt;0,COUNTIF($R$6:R146,R146),"")</f>
        <v/>
      </c>
      <c r="T146" s="6" t="str">
        <f t="shared" si="27"/>
        <v>01</v>
      </c>
      <c r="U146" s="6">
        <f t="shared" si="28"/>
        <v>141</v>
      </c>
    </row>
    <row r="147" spans="1:21" ht="15.75" hidden="1" customHeight="1" outlineLevel="1" x14ac:dyDescent="0.2">
      <c r="A147" s="3"/>
      <c r="B147" s="3"/>
      <c r="C147" s="3"/>
      <c r="D147" s="4">
        <f t="shared" si="23"/>
        <v>7.8472222222222221E-2</v>
      </c>
      <c r="E147" s="6">
        <v>142</v>
      </c>
      <c r="F147" s="199">
        <v>142</v>
      </c>
      <c r="G147" s="199"/>
      <c r="H147" s="247">
        <f>IF(G147&gt;0,VLOOKUP(G147+1000,CONFIG!$W$2:$AF$804,2,FALSE),0)</f>
        <v>0</v>
      </c>
      <c r="I147" s="30" t="str">
        <f>IF(G147&gt;0,CONCATENATE(VLOOKUP(G147+1000,CONFIG!$W$2:$AF$804,3,FALSE),"  ",VLOOKUP(G147+1000,CONFIG!$W$2:$AF$804,4,FALSE)),"")</f>
        <v/>
      </c>
      <c r="J147" s="30" t="str">
        <f>IF($G147&gt;0,VLOOKUP(G147+1000,CONFIG!$W$2:$AF$804,5,FALSE),"")</f>
        <v/>
      </c>
      <c r="K147" s="144" t="str">
        <f>IF($G147&gt;0,VLOOKUP(G147+1000,CONFIG!$W:$AF,6,FALSE),"")</f>
        <v/>
      </c>
      <c r="L147" s="144" t="str">
        <f>IF($G147&gt;0,VLOOKUP(G147+1000,CONFIG!$W:$AF,7,FALSE),"")</f>
        <v/>
      </c>
      <c r="M147" s="144" t="str">
        <f>IF($G147&gt;0,VLOOKUP(G147+1000,CONFIG!$W:$AF,8,FALSE),"")</f>
        <v/>
      </c>
      <c r="N147" s="250" t="str">
        <f t="shared" si="29"/>
        <v/>
      </c>
      <c r="O147" s="6" t="str">
        <f t="shared" si="24"/>
        <v xml:space="preserve"> </v>
      </c>
      <c r="P147" s="179" t="str">
        <f>IF(G147&gt;0,VLOOKUP(G147,'Eng A1'!$A$8:$B$207,2,FALSE)," ")</f>
        <v xml:space="preserve"> </v>
      </c>
      <c r="Q147" s="6" t="str">
        <f t="shared" si="25"/>
        <v xml:space="preserve"> </v>
      </c>
      <c r="R147" s="6">
        <f t="shared" si="26"/>
        <v>0</v>
      </c>
      <c r="S147" s="6" t="str">
        <f>IF(G147&gt;0,COUNTIF($R$6:R147,R147),"")</f>
        <v/>
      </c>
      <c r="T147" s="6" t="str">
        <f t="shared" si="27"/>
        <v>01</v>
      </c>
      <c r="U147" s="6">
        <f t="shared" si="28"/>
        <v>142</v>
      </c>
    </row>
    <row r="148" spans="1:21" ht="15.75" hidden="1" customHeight="1" outlineLevel="1" x14ac:dyDescent="0.2">
      <c r="A148" s="3"/>
      <c r="B148" s="3"/>
      <c r="C148" s="3"/>
      <c r="D148" s="4">
        <f t="shared" si="23"/>
        <v>7.8472222222222221E-2</v>
      </c>
      <c r="E148" s="6">
        <v>143</v>
      </c>
      <c r="F148" s="199">
        <v>143</v>
      </c>
      <c r="G148" s="199"/>
      <c r="H148" s="247">
        <f>IF(G148&gt;0,VLOOKUP(G148+1000,CONFIG!$W$2:$AF$804,2,FALSE),0)</f>
        <v>0</v>
      </c>
      <c r="I148" s="30" t="str">
        <f>IF(G148&gt;0,CONCATENATE(VLOOKUP(G148+1000,CONFIG!$W$2:$AF$804,3,FALSE),"  ",VLOOKUP(G148+1000,CONFIG!$W$2:$AF$804,4,FALSE)),"")</f>
        <v/>
      </c>
      <c r="J148" s="30" t="str">
        <f>IF($G148&gt;0,VLOOKUP(G148+1000,CONFIG!$W$2:$AF$804,5,FALSE),"")</f>
        <v/>
      </c>
      <c r="K148" s="144" t="str">
        <f>IF($G148&gt;0,VLOOKUP(G148+1000,CONFIG!$W:$AF,6,FALSE),"")</f>
        <v/>
      </c>
      <c r="L148" s="144" t="str">
        <f>IF($G148&gt;0,VLOOKUP(G148+1000,CONFIG!$W:$AF,7,FALSE),"")</f>
        <v/>
      </c>
      <c r="M148" s="144" t="str">
        <f>IF($G148&gt;0,VLOOKUP(G148+1000,CONFIG!$W:$AF,8,FALSE),"")</f>
        <v/>
      </c>
      <c r="N148" s="250" t="str">
        <f t="shared" si="29"/>
        <v/>
      </c>
      <c r="O148" s="6" t="str">
        <f t="shared" si="24"/>
        <v xml:space="preserve"> </v>
      </c>
      <c r="P148" s="179" t="str">
        <f>IF(G148&gt;0,VLOOKUP(G148,'Eng A1'!$A$8:$B$207,2,FALSE)," ")</f>
        <v xml:space="preserve"> </v>
      </c>
      <c r="Q148" s="6" t="str">
        <f t="shared" si="25"/>
        <v xml:space="preserve"> </v>
      </c>
      <c r="R148" s="6">
        <f t="shared" si="26"/>
        <v>0</v>
      </c>
      <c r="S148" s="6" t="str">
        <f>IF(G148&gt;0,COUNTIF($R$6:R148,R148),"")</f>
        <v/>
      </c>
      <c r="T148" s="6" t="str">
        <f t="shared" si="27"/>
        <v>01</v>
      </c>
      <c r="U148" s="6">
        <f t="shared" si="28"/>
        <v>143</v>
      </c>
    </row>
    <row r="149" spans="1:21" ht="15.75" hidden="1" customHeight="1" outlineLevel="1" x14ac:dyDescent="0.2">
      <c r="A149" s="3"/>
      <c r="B149" s="3"/>
      <c r="C149" s="3"/>
      <c r="D149" s="4">
        <f t="shared" si="23"/>
        <v>7.8472222222222221E-2</v>
      </c>
      <c r="E149" s="6">
        <v>144</v>
      </c>
      <c r="F149" s="199">
        <v>144</v>
      </c>
      <c r="G149" s="199"/>
      <c r="H149" s="247">
        <f>IF(G149&gt;0,VLOOKUP(G149+1000,CONFIG!$W$2:$AF$804,2,FALSE),0)</f>
        <v>0</v>
      </c>
      <c r="I149" s="30" t="str">
        <f>IF(G149&gt;0,CONCATENATE(VLOOKUP(G149+1000,CONFIG!$W$2:$AF$804,3,FALSE),"  ",VLOOKUP(G149+1000,CONFIG!$W$2:$AF$804,4,FALSE)),"")</f>
        <v/>
      </c>
      <c r="J149" s="30" t="str">
        <f>IF($G149&gt;0,VLOOKUP(G149+1000,CONFIG!$W$2:$AF$804,5,FALSE),"")</f>
        <v/>
      </c>
      <c r="K149" s="144" t="str">
        <f>IF($G149&gt;0,VLOOKUP(G149+1000,CONFIG!$W:$AF,6,FALSE),"")</f>
        <v/>
      </c>
      <c r="L149" s="144" t="str">
        <f>IF($G149&gt;0,VLOOKUP(G149+1000,CONFIG!$W:$AF,7,FALSE),"")</f>
        <v/>
      </c>
      <c r="M149" s="144" t="str">
        <f>IF($G149&gt;0,VLOOKUP(G149+1000,CONFIG!$W:$AF,8,FALSE),"")</f>
        <v/>
      </c>
      <c r="N149" s="250" t="str">
        <f t="shared" si="29"/>
        <v/>
      </c>
      <c r="O149" s="6" t="str">
        <f t="shared" si="24"/>
        <v xml:space="preserve"> </v>
      </c>
      <c r="P149" s="179" t="str">
        <f>IF(G149&gt;0,VLOOKUP(G149,'Eng A1'!$A$8:$B$207,2,FALSE)," ")</f>
        <v xml:space="preserve"> </v>
      </c>
      <c r="Q149" s="6" t="str">
        <f t="shared" si="25"/>
        <v xml:space="preserve"> </v>
      </c>
      <c r="R149" s="6">
        <f t="shared" si="26"/>
        <v>0</v>
      </c>
      <c r="S149" s="6" t="str">
        <f>IF(G149&gt;0,COUNTIF($R$6:R149,R149),"")</f>
        <v/>
      </c>
      <c r="T149" s="6" t="str">
        <f t="shared" si="27"/>
        <v>01</v>
      </c>
      <c r="U149" s="6">
        <f t="shared" si="28"/>
        <v>144</v>
      </c>
    </row>
    <row r="150" spans="1:21" ht="15.75" hidden="1" customHeight="1" outlineLevel="1" x14ac:dyDescent="0.2">
      <c r="A150" s="3"/>
      <c r="B150" s="3"/>
      <c r="C150" s="3"/>
      <c r="D150" s="4">
        <f t="shared" si="23"/>
        <v>7.8472222222222221E-2</v>
      </c>
      <c r="E150" s="6">
        <v>145</v>
      </c>
      <c r="F150" s="199">
        <v>145</v>
      </c>
      <c r="G150" s="199"/>
      <c r="H150" s="247">
        <f>IF(G150&gt;0,VLOOKUP(G150+1000,CONFIG!$W$2:$AF$804,2,FALSE),0)</f>
        <v>0</v>
      </c>
      <c r="I150" s="30" t="str">
        <f>IF(G150&gt;0,CONCATENATE(VLOOKUP(G150+1000,CONFIG!$W$2:$AF$804,3,FALSE),"  ",VLOOKUP(G150+1000,CONFIG!$W$2:$AF$804,4,FALSE)),"")</f>
        <v/>
      </c>
      <c r="J150" s="30" t="str">
        <f>IF($G150&gt;0,VLOOKUP(G150+1000,CONFIG!$W$2:$AF$804,5,FALSE),"")</f>
        <v/>
      </c>
      <c r="K150" s="144" t="str">
        <f>IF($G150&gt;0,VLOOKUP(G150+1000,CONFIG!$W:$AF,6,FALSE),"")</f>
        <v/>
      </c>
      <c r="L150" s="144" t="str">
        <f>IF($G150&gt;0,VLOOKUP(G150+1000,CONFIG!$W:$AF,7,FALSE),"")</f>
        <v/>
      </c>
      <c r="M150" s="144" t="str">
        <f>IF($G150&gt;0,VLOOKUP(G150+1000,CONFIG!$W:$AF,8,FALSE),"")</f>
        <v/>
      </c>
      <c r="N150" s="250" t="str">
        <f t="shared" si="29"/>
        <v/>
      </c>
      <c r="O150" s="6" t="str">
        <f t="shared" si="24"/>
        <v xml:space="preserve"> </v>
      </c>
      <c r="P150" s="179" t="str">
        <f>IF(G150&gt;0,VLOOKUP(G150,'Eng A1'!$A$8:$B$207,2,FALSE)," ")</f>
        <v xml:space="preserve"> </v>
      </c>
      <c r="Q150" s="6" t="str">
        <f t="shared" si="25"/>
        <v xml:space="preserve"> </v>
      </c>
      <c r="R150" s="6">
        <f t="shared" si="26"/>
        <v>0</v>
      </c>
      <c r="S150" s="6" t="str">
        <f>IF(G150&gt;0,COUNTIF($R$6:R150,R150),"")</f>
        <v/>
      </c>
      <c r="T150" s="6" t="str">
        <f t="shared" si="27"/>
        <v>01</v>
      </c>
      <c r="U150" s="6">
        <f t="shared" si="28"/>
        <v>145</v>
      </c>
    </row>
    <row r="151" spans="1:21" ht="15.75" hidden="1" customHeight="1" outlineLevel="1" x14ac:dyDescent="0.2">
      <c r="A151" s="3"/>
      <c r="B151" s="3"/>
      <c r="C151" s="3"/>
      <c r="D151" s="4">
        <f t="shared" si="23"/>
        <v>7.8472222222222221E-2</v>
      </c>
      <c r="E151" s="6">
        <v>146</v>
      </c>
      <c r="F151" s="199">
        <v>146</v>
      </c>
      <c r="G151" s="199"/>
      <c r="H151" s="247">
        <f>IF(G151&gt;0,VLOOKUP(G151+1000,CONFIG!$W$2:$AF$804,2,FALSE),0)</f>
        <v>0</v>
      </c>
      <c r="I151" s="30" t="str">
        <f>IF(G151&gt;0,CONCATENATE(VLOOKUP(G151+1000,CONFIG!$W$2:$AF$804,3,FALSE),"  ",VLOOKUP(G151+1000,CONFIG!$W$2:$AF$804,4,FALSE)),"")</f>
        <v/>
      </c>
      <c r="J151" s="30" t="str">
        <f>IF($G151&gt;0,VLOOKUP(G151+1000,CONFIG!$W$2:$AF$804,5,FALSE),"")</f>
        <v/>
      </c>
      <c r="K151" s="144" t="str">
        <f>IF($G151&gt;0,VLOOKUP(G151+1000,CONFIG!$W:$AF,6,FALSE),"")</f>
        <v/>
      </c>
      <c r="L151" s="144" t="str">
        <f>IF($G151&gt;0,VLOOKUP(G151+1000,CONFIG!$W:$AF,7,FALSE),"")</f>
        <v/>
      </c>
      <c r="M151" s="144" t="str">
        <f>IF($G151&gt;0,VLOOKUP(G151+1000,CONFIG!$W:$AF,8,FALSE),"")</f>
        <v/>
      </c>
      <c r="N151" s="250" t="str">
        <f t="shared" si="29"/>
        <v/>
      </c>
      <c r="O151" s="6" t="str">
        <f t="shared" si="24"/>
        <v xml:space="preserve"> </v>
      </c>
      <c r="P151" s="179" t="str">
        <f>IF(G151&gt;0,VLOOKUP(G151,'Eng A1'!$A$8:$B$207,2,FALSE)," ")</f>
        <v xml:space="preserve"> </v>
      </c>
      <c r="Q151" s="6" t="str">
        <f t="shared" si="25"/>
        <v xml:space="preserve"> </v>
      </c>
      <c r="R151" s="6">
        <f t="shared" si="26"/>
        <v>0</v>
      </c>
      <c r="S151" s="6" t="str">
        <f>IF(G151&gt;0,COUNTIF($R$6:R151,R151),"")</f>
        <v/>
      </c>
      <c r="T151" s="6" t="str">
        <f t="shared" si="27"/>
        <v>01</v>
      </c>
      <c r="U151" s="6">
        <f t="shared" si="28"/>
        <v>146</v>
      </c>
    </row>
    <row r="152" spans="1:21" ht="15.75" hidden="1" customHeight="1" outlineLevel="1" x14ac:dyDescent="0.2">
      <c r="A152" s="3"/>
      <c r="B152" s="3"/>
      <c r="C152" s="3"/>
      <c r="D152" s="4">
        <f t="shared" si="23"/>
        <v>7.8472222222222221E-2</v>
      </c>
      <c r="E152" s="6">
        <v>147</v>
      </c>
      <c r="F152" s="199">
        <v>147</v>
      </c>
      <c r="G152" s="199"/>
      <c r="H152" s="247">
        <f>IF(G152&gt;0,VLOOKUP(G152+1000,CONFIG!$W$2:$AF$804,2,FALSE),0)</f>
        <v>0</v>
      </c>
      <c r="I152" s="30" t="str">
        <f>IF(G152&gt;0,CONCATENATE(VLOOKUP(G152+1000,CONFIG!$W$2:$AF$804,3,FALSE),"  ",VLOOKUP(G152+1000,CONFIG!$W$2:$AF$804,4,FALSE)),"")</f>
        <v/>
      </c>
      <c r="J152" s="30" t="str">
        <f>IF($G152&gt;0,VLOOKUP(G152+1000,CONFIG!$W$2:$AF$804,5,FALSE),"")</f>
        <v/>
      </c>
      <c r="K152" s="144" t="str">
        <f>IF($G152&gt;0,VLOOKUP(G152+1000,CONFIG!$W:$AF,6,FALSE),"")</f>
        <v/>
      </c>
      <c r="L152" s="144" t="str">
        <f>IF($G152&gt;0,VLOOKUP(G152+1000,CONFIG!$W:$AF,7,FALSE),"")</f>
        <v/>
      </c>
      <c r="M152" s="144" t="str">
        <f>IF($G152&gt;0,VLOOKUP(G152+1000,CONFIG!$W:$AF,8,FALSE),"")</f>
        <v/>
      </c>
      <c r="N152" s="250" t="str">
        <f t="shared" si="29"/>
        <v/>
      </c>
      <c r="O152" s="6" t="str">
        <f t="shared" si="24"/>
        <v xml:space="preserve"> </v>
      </c>
      <c r="P152" s="179" t="str">
        <f>IF(G152&gt;0,VLOOKUP(G152,'Eng A1'!$A$8:$B$207,2,FALSE)," ")</f>
        <v xml:space="preserve"> </v>
      </c>
      <c r="Q152" s="6" t="str">
        <f t="shared" si="25"/>
        <v xml:space="preserve"> </v>
      </c>
      <c r="R152" s="6">
        <f t="shared" si="26"/>
        <v>0</v>
      </c>
      <c r="S152" s="6" t="str">
        <f>IF(G152&gt;0,COUNTIF($R$6:R152,R152),"")</f>
        <v/>
      </c>
      <c r="T152" s="6" t="str">
        <f t="shared" si="27"/>
        <v>01</v>
      </c>
      <c r="U152" s="6">
        <f t="shared" si="28"/>
        <v>147</v>
      </c>
    </row>
    <row r="153" spans="1:21" ht="15.75" hidden="1" customHeight="1" outlineLevel="1" x14ac:dyDescent="0.2">
      <c r="A153" s="3"/>
      <c r="B153" s="3"/>
      <c r="C153" s="3"/>
      <c r="D153" s="4">
        <f t="shared" si="23"/>
        <v>7.8472222222222221E-2</v>
      </c>
      <c r="E153" s="6">
        <v>148</v>
      </c>
      <c r="F153" s="199">
        <v>148</v>
      </c>
      <c r="G153" s="199"/>
      <c r="H153" s="247">
        <f>IF(G153&gt;0,VLOOKUP(G153+1000,CONFIG!$W$2:$AF$804,2,FALSE),0)</f>
        <v>0</v>
      </c>
      <c r="I153" s="30" t="str">
        <f>IF(G153&gt;0,CONCATENATE(VLOOKUP(G153+1000,CONFIG!$W$2:$AF$804,3,FALSE),"  ",VLOOKUP(G153+1000,CONFIG!$W$2:$AF$804,4,FALSE)),"")</f>
        <v/>
      </c>
      <c r="J153" s="30" t="str">
        <f>IF($G153&gt;0,VLOOKUP(G153+1000,CONFIG!$W$2:$AF$804,5,FALSE),"")</f>
        <v/>
      </c>
      <c r="K153" s="144" t="str">
        <f>IF($G153&gt;0,VLOOKUP(G153+1000,CONFIG!$W:$AF,6,FALSE),"")</f>
        <v/>
      </c>
      <c r="L153" s="144" t="str">
        <f>IF($G153&gt;0,VLOOKUP(G153+1000,CONFIG!$W:$AF,7,FALSE),"")</f>
        <v/>
      </c>
      <c r="M153" s="144" t="str">
        <f>IF($G153&gt;0,VLOOKUP(G153+1000,CONFIG!$W:$AF,8,FALSE),"")</f>
        <v/>
      </c>
      <c r="N153" s="250" t="str">
        <f t="shared" si="29"/>
        <v/>
      </c>
      <c r="O153" s="6" t="str">
        <f t="shared" si="24"/>
        <v xml:space="preserve"> </v>
      </c>
      <c r="P153" s="179" t="str">
        <f>IF(G153&gt;0,VLOOKUP(G153,'Eng A1'!$A$8:$B$207,2,FALSE)," ")</f>
        <v xml:space="preserve"> </v>
      </c>
      <c r="Q153" s="6" t="str">
        <f t="shared" si="25"/>
        <v xml:space="preserve"> </v>
      </c>
      <c r="R153" s="6">
        <f t="shared" si="26"/>
        <v>0</v>
      </c>
      <c r="S153" s="6" t="str">
        <f>IF(G153&gt;0,COUNTIF($R$6:R153,R153),"")</f>
        <v/>
      </c>
      <c r="T153" s="6" t="str">
        <f t="shared" si="27"/>
        <v>01</v>
      </c>
      <c r="U153" s="6">
        <f t="shared" si="28"/>
        <v>148</v>
      </c>
    </row>
    <row r="154" spans="1:21" ht="15.75" hidden="1" customHeight="1" outlineLevel="1" x14ac:dyDescent="0.2">
      <c r="A154" s="3"/>
      <c r="B154" s="3"/>
      <c r="C154" s="3"/>
      <c r="D154" s="4">
        <f t="shared" si="23"/>
        <v>7.8472222222222221E-2</v>
      </c>
      <c r="E154" s="6">
        <v>149</v>
      </c>
      <c r="F154" s="199">
        <v>149</v>
      </c>
      <c r="G154" s="199"/>
      <c r="H154" s="247">
        <f>IF(G154&gt;0,VLOOKUP(G154+1000,CONFIG!$W$2:$AF$804,2,FALSE),0)</f>
        <v>0</v>
      </c>
      <c r="I154" s="30" t="str">
        <f>IF(G154&gt;0,CONCATENATE(VLOOKUP(G154+1000,CONFIG!$W$2:$AF$804,3,FALSE),"  ",VLOOKUP(G154+1000,CONFIG!$W$2:$AF$804,4,FALSE)),"")</f>
        <v/>
      </c>
      <c r="J154" s="30" t="str">
        <f>IF($G154&gt;0,VLOOKUP(G154+1000,CONFIG!$W$2:$AF$804,5,FALSE),"")</f>
        <v/>
      </c>
      <c r="K154" s="144" t="str">
        <f>IF($G154&gt;0,VLOOKUP(G154+1000,CONFIG!$W:$AF,6,FALSE),"")</f>
        <v/>
      </c>
      <c r="L154" s="144" t="str">
        <f>IF($G154&gt;0,VLOOKUP(G154+1000,CONFIG!$W:$AF,7,FALSE),"")</f>
        <v/>
      </c>
      <c r="M154" s="144" t="str">
        <f>IF($G154&gt;0,VLOOKUP(G154+1000,CONFIG!$W:$AF,8,FALSE),"")</f>
        <v/>
      </c>
      <c r="N154" s="250" t="str">
        <f t="shared" si="29"/>
        <v/>
      </c>
      <c r="O154" s="6" t="str">
        <f t="shared" si="24"/>
        <v xml:space="preserve"> </v>
      </c>
      <c r="P154" s="179" t="str">
        <f>IF(G154&gt;0,VLOOKUP(G154,'Eng A1'!$A$8:$B$207,2,FALSE)," ")</f>
        <v xml:space="preserve"> </v>
      </c>
      <c r="Q154" s="6" t="str">
        <f t="shared" si="25"/>
        <v xml:space="preserve"> </v>
      </c>
      <c r="R154" s="6">
        <f t="shared" si="26"/>
        <v>0</v>
      </c>
      <c r="S154" s="6" t="str">
        <f>IF(G154&gt;0,COUNTIF($R$6:R154,R154),"")</f>
        <v/>
      </c>
      <c r="T154" s="6" t="str">
        <f t="shared" si="27"/>
        <v>01</v>
      </c>
      <c r="U154" s="6">
        <f t="shared" si="28"/>
        <v>149</v>
      </c>
    </row>
    <row r="155" spans="1:21" ht="15.75" hidden="1" customHeight="1" outlineLevel="1" x14ac:dyDescent="0.2">
      <c r="A155" s="3"/>
      <c r="B155" s="3"/>
      <c r="C155" s="3"/>
      <c r="D155" s="4">
        <f t="shared" si="23"/>
        <v>7.8472222222222221E-2</v>
      </c>
      <c r="E155" s="6">
        <v>150</v>
      </c>
      <c r="F155" s="199">
        <v>150</v>
      </c>
      <c r="G155" s="199"/>
      <c r="H155" s="247">
        <f>IF(G155&gt;0,VLOOKUP(G155+1000,CONFIG!$W$2:$AF$804,2,FALSE),0)</f>
        <v>0</v>
      </c>
      <c r="I155" s="30" t="str">
        <f>IF(G155&gt;0,CONCATENATE(VLOOKUP(G155+1000,CONFIG!$W$2:$AF$804,3,FALSE),"  ",VLOOKUP(G155+1000,CONFIG!$W$2:$AF$804,4,FALSE)),"")</f>
        <v/>
      </c>
      <c r="J155" s="30" t="str">
        <f>IF($G155&gt;0,VLOOKUP(G155+1000,CONFIG!$W$2:$AF$804,5,FALSE),"")</f>
        <v/>
      </c>
      <c r="K155" s="144" t="str">
        <f>IF($G155&gt;0,VLOOKUP(G155+1000,CONFIG!$W:$AF,6,FALSE),"")</f>
        <v/>
      </c>
      <c r="L155" s="144" t="str">
        <f>IF($G155&gt;0,VLOOKUP(G155+1000,CONFIG!$W:$AF,7,FALSE),"")</f>
        <v/>
      </c>
      <c r="M155" s="144" t="str">
        <f>IF($G155&gt;0,VLOOKUP(G155+1000,CONFIG!$W:$AF,8,FALSE),"")</f>
        <v/>
      </c>
      <c r="N155" s="250" t="str">
        <f t="shared" si="29"/>
        <v/>
      </c>
      <c r="O155" s="6" t="str">
        <f t="shared" si="24"/>
        <v xml:space="preserve"> </v>
      </c>
      <c r="P155" s="179" t="str">
        <f>IF(G155&gt;0,VLOOKUP(G155,'Eng A1'!$A$8:$B$207,2,FALSE)," ")</f>
        <v xml:space="preserve"> </v>
      </c>
      <c r="Q155" s="6" t="str">
        <f t="shared" si="25"/>
        <v xml:space="preserve"> </v>
      </c>
      <c r="R155" s="6">
        <f t="shared" si="26"/>
        <v>0</v>
      </c>
      <c r="S155" s="6" t="str">
        <f>IF(G155&gt;0,COUNTIF($R$6:R155,R155),"")</f>
        <v/>
      </c>
      <c r="T155" s="6" t="str">
        <f t="shared" si="27"/>
        <v>01</v>
      </c>
      <c r="U155" s="6">
        <f t="shared" si="28"/>
        <v>150</v>
      </c>
    </row>
    <row r="156" spans="1:21" ht="15.75" hidden="1" customHeight="1" outlineLevel="1" x14ac:dyDescent="0.2">
      <c r="A156" s="3"/>
      <c r="B156" s="3"/>
      <c r="C156" s="3"/>
      <c r="D156" s="4">
        <f t="shared" si="23"/>
        <v>7.8472222222222221E-2</v>
      </c>
      <c r="E156" s="6">
        <v>151</v>
      </c>
      <c r="F156" s="199">
        <v>151</v>
      </c>
      <c r="G156" s="199"/>
      <c r="H156" s="247">
        <f>IF(G156&gt;0,VLOOKUP(G156+1000,CONFIG!$W$2:$AF$804,2,FALSE),0)</f>
        <v>0</v>
      </c>
      <c r="I156" s="30" t="str">
        <f>IF(G156&gt;0,CONCATENATE(VLOOKUP(G156+1000,CONFIG!$W$2:$AF$804,3,FALSE),"  ",VLOOKUP(G156+1000,CONFIG!$W$2:$AF$804,4,FALSE)),"")</f>
        <v/>
      </c>
      <c r="J156" s="30" t="str">
        <f>IF($G156&gt;0,VLOOKUP(G156+1000,CONFIG!$W$2:$AF$804,5,FALSE),"")</f>
        <v/>
      </c>
      <c r="K156" s="144" t="str">
        <f>IF($G156&gt;0,VLOOKUP(G156+1000,CONFIG!$W:$AF,6,FALSE),"")</f>
        <v/>
      </c>
      <c r="L156" s="144" t="str">
        <f>IF($G156&gt;0,VLOOKUP(G156+1000,CONFIG!$W:$AF,7,FALSE),"")</f>
        <v/>
      </c>
      <c r="M156" s="144" t="str">
        <f>IF($G156&gt;0,VLOOKUP(G156+1000,CONFIG!$W:$AF,8,FALSE),"")</f>
        <v/>
      </c>
      <c r="N156" s="250" t="str">
        <f t="shared" si="29"/>
        <v/>
      </c>
      <c r="O156" s="6" t="str">
        <f t="shared" si="24"/>
        <v xml:space="preserve"> </v>
      </c>
      <c r="P156" s="179" t="str">
        <f>IF(G156&gt;0,VLOOKUP(G156,'Eng A1'!$A$8:$B$207,2,FALSE)," ")</f>
        <v xml:space="preserve"> </v>
      </c>
      <c r="Q156" s="6" t="str">
        <f t="shared" si="25"/>
        <v xml:space="preserve"> </v>
      </c>
      <c r="R156" s="6">
        <f t="shared" si="26"/>
        <v>0</v>
      </c>
      <c r="S156" s="6" t="str">
        <f>IF(G156&gt;0,COUNTIF($R$6:R156,R156),"")</f>
        <v/>
      </c>
      <c r="T156" s="6" t="str">
        <f t="shared" si="27"/>
        <v>01</v>
      </c>
      <c r="U156" s="6">
        <f t="shared" si="28"/>
        <v>151</v>
      </c>
    </row>
    <row r="157" spans="1:21" ht="15.75" hidden="1" customHeight="1" outlineLevel="1" x14ac:dyDescent="0.2">
      <c r="A157" s="3"/>
      <c r="B157" s="3"/>
      <c r="C157" s="3"/>
      <c r="D157" s="4">
        <f t="shared" si="23"/>
        <v>7.8472222222222221E-2</v>
      </c>
      <c r="E157" s="6">
        <v>152</v>
      </c>
      <c r="F157" s="199">
        <v>152</v>
      </c>
      <c r="G157" s="199"/>
      <c r="H157" s="247">
        <f>IF(G157&gt;0,VLOOKUP(G157+1000,CONFIG!$W$2:$AF$804,2,FALSE),0)</f>
        <v>0</v>
      </c>
      <c r="I157" s="30" t="str">
        <f>IF(G157&gt;0,CONCATENATE(VLOOKUP(G157+1000,CONFIG!$W$2:$AF$804,3,FALSE),"  ",VLOOKUP(G157+1000,CONFIG!$W$2:$AF$804,4,FALSE)),"")</f>
        <v/>
      </c>
      <c r="J157" s="30" t="str">
        <f>IF($G157&gt;0,VLOOKUP(G157+1000,CONFIG!$W$2:$AF$804,5,FALSE),"")</f>
        <v/>
      </c>
      <c r="K157" s="144" t="str">
        <f>IF($G157&gt;0,VLOOKUP(G157+1000,CONFIG!$W:$AF,6,FALSE),"")</f>
        <v/>
      </c>
      <c r="L157" s="144" t="str">
        <f>IF($G157&gt;0,VLOOKUP(G157+1000,CONFIG!$W:$AF,7,FALSE),"")</f>
        <v/>
      </c>
      <c r="M157" s="144" t="str">
        <f>IF($G157&gt;0,VLOOKUP(G157+1000,CONFIG!$W:$AF,8,FALSE),"")</f>
        <v/>
      </c>
      <c r="N157" s="250" t="str">
        <f t="shared" si="29"/>
        <v/>
      </c>
      <c r="O157" s="6" t="str">
        <f t="shared" si="24"/>
        <v xml:space="preserve"> </v>
      </c>
      <c r="P157" s="179" t="str">
        <f>IF(G157&gt;0,VLOOKUP(G157,'Eng A1'!$A$8:$B$207,2,FALSE)," ")</f>
        <v xml:space="preserve"> </v>
      </c>
      <c r="Q157" s="6" t="str">
        <f t="shared" si="25"/>
        <v xml:space="preserve"> </v>
      </c>
      <c r="R157" s="6">
        <f t="shared" si="26"/>
        <v>0</v>
      </c>
      <c r="S157" s="6" t="str">
        <f>IF(G157&gt;0,COUNTIF($R$6:R157,R157),"")</f>
        <v/>
      </c>
      <c r="T157" s="6" t="str">
        <f t="shared" si="27"/>
        <v>01</v>
      </c>
      <c r="U157" s="6">
        <f t="shared" si="28"/>
        <v>152</v>
      </c>
    </row>
    <row r="158" spans="1:21" ht="15.75" hidden="1" customHeight="1" outlineLevel="1" x14ac:dyDescent="0.2">
      <c r="A158" s="3"/>
      <c r="B158" s="3"/>
      <c r="C158" s="3"/>
      <c r="D158" s="4">
        <f t="shared" si="23"/>
        <v>7.8472222222222221E-2</v>
      </c>
      <c r="E158" s="6">
        <v>153</v>
      </c>
      <c r="F158" s="199">
        <v>153</v>
      </c>
      <c r="G158" s="199"/>
      <c r="H158" s="247">
        <f>IF(G158&gt;0,VLOOKUP(G158+1000,CONFIG!$W$2:$AF$804,2,FALSE),0)</f>
        <v>0</v>
      </c>
      <c r="I158" s="30" t="str">
        <f>IF(G158&gt;0,CONCATENATE(VLOOKUP(G158+1000,CONFIG!$W$2:$AF$804,3,FALSE),"  ",VLOOKUP(G158+1000,CONFIG!$W$2:$AF$804,4,FALSE)),"")</f>
        <v/>
      </c>
      <c r="J158" s="30" t="str">
        <f>IF($G158&gt;0,VLOOKUP(G158+1000,CONFIG!$W$2:$AF$804,5,FALSE),"")</f>
        <v/>
      </c>
      <c r="K158" s="144" t="str">
        <f>IF($G158&gt;0,VLOOKUP(G158+1000,CONFIG!$W:$AF,6,FALSE),"")</f>
        <v/>
      </c>
      <c r="L158" s="144" t="str">
        <f>IF($G158&gt;0,VLOOKUP(G158+1000,CONFIG!$W:$AF,7,FALSE),"")</f>
        <v/>
      </c>
      <c r="M158" s="144" t="str">
        <f>IF($G158&gt;0,VLOOKUP(G158+1000,CONFIG!$W:$AF,8,FALSE),"")</f>
        <v/>
      </c>
      <c r="N158" s="250" t="str">
        <f t="shared" si="29"/>
        <v/>
      </c>
      <c r="O158" s="6" t="str">
        <f t="shared" si="24"/>
        <v xml:space="preserve"> </v>
      </c>
      <c r="P158" s="179" t="str">
        <f>IF(G158&gt;0,VLOOKUP(G158,'Eng A1'!$A$8:$B$207,2,FALSE)," ")</f>
        <v xml:space="preserve"> </v>
      </c>
      <c r="Q158" s="6" t="str">
        <f t="shared" si="25"/>
        <v xml:space="preserve"> </v>
      </c>
      <c r="R158" s="6">
        <f t="shared" si="26"/>
        <v>0</v>
      </c>
      <c r="S158" s="6" t="str">
        <f>IF(G158&gt;0,COUNTIF($R$6:R158,R158),"")</f>
        <v/>
      </c>
      <c r="T158" s="6" t="str">
        <f t="shared" si="27"/>
        <v>01</v>
      </c>
      <c r="U158" s="6">
        <f t="shared" si="28"/>
        <v>153</v>
      </c>
    </row>
    <row r="159" spans="1:21" ht="15.75" hidden="1" customHeight="1" outlineLevel="1" x14ac:dyDescent="0.2">
      <c r="A159" s="3"/>
      <c r="B159" s="3"/>
      <c r="C159" s="3"/>
      <c r="D159" s="4">
        <f t="shared" si="23"/>
        <v>7.8472222222222221E-2</v>
      </c>
      <c r="E159" s="6">
        <v>154</v>
      </c>
      <c r="F159" s="199">
        <v>154</v>
      </c>
      <c r="G159" s="199"/>
      <c r="H159" s="247">
        <f>IF(G159&gt;0,VLOOKUP(G159+1000,CONFIG!$W$2:$AF$804,2,FALSE),0)</f>
        <v>0</v>
      </c>
      <c r="I159" s="30" t="str">
        <f>IF(G159&gt;0,CONCATENATE(VLOOKUP(G159+1000,CONFIG!$W$2:$AF$804,3,FALSE),"  ",VLOOKUP(G159+1000,CONFIG!$W$2:$AF$804,4,FALSE)),"")</f>
        <v/>
      </c>
      <c r="J159" s="30" t="str">
        <f>IF($G159&gt;0,VLOOKUP(G159+1000,CONFIG!$W$2:$AF$804,5,FALSE),"")</f>
        <v/>
      </c>
      <c r="K159" s="144" t="str">
        <f>IF($G159&gt;0,VLOOKUP(G159+1000,CONFIG!$W:$AF,6,FALSE),"")</f>
        <v/>
      </c>
      <c r="L159" s="144" t="str">
        <f>IF($G159&gt;0,VLOOKUP(G159+1000,CONFIG!$W:$AF,7,FALSE),"")</f>
        <v/>
      </c>
      <c r="M159" s="144" t="str">
        <f>IF($G159&gt;0,VLOOKUP(G159+1000,CONFIG!$W:$AF,8,FALSE),"")</f>
        <v/>
      </c>
      <c r="N159" s="250" t="str">
        <f t="shared" si="29"/>
        <v/>
      </c>
      <c r="O159" s="6" t="str">
        <f t="shared" si="24"/>
        <v xml:space="preserve"> </v>
      </c>
      <c r="P159" s="179" t="str">
        <f>IF(G159&gt;0,VLOOKUP(G159,'Eng A1'!$A$8:$B$207,2,FALSE)," ")</f>
        <v xml:space="preserve"> </v>
      </c>
      <c r="Q159" s="6" t="str">
        <f t="shared" si="25"/>
        <v xml:space="preserve"> </v>
      </c>
      <c r="R159" s="6">
        <f t="shared" si="26"/>
        <v>0</v>
      </c>
      <c r="S159" s="6" t="str">
        <f>IF(G159&gt;0,COUNTIF($R$6:R159,R159),"")</f>
        <v/>
      </c>
      <c r="T159" s="6" t="str">
        <f t="shared" si="27"/>
        <v>01</v>
      </c>
      <c r="U159" s="6">
        <f t="shared" si="28"/>
        <v>154</v>
      </c>
    </row>
    <row r="160" spans="1:21" ht="15.75" hidden="1" customHeight="1" outlineLevel="1" x14ac:dyDescent="0.2">
      <c r="A160" s="3"/>
      <c r="B160" s="3"/>
      <c r="C160" s="3"/>
      <c r="D160" s="4">
        <f t="shared" si="23"/>
        <v>7.8472222222222221E-2</v>
      </c>
      <c r="E160" s="6">
        <v>155</v>
      </c>
      <c r="F160" s="199">
        <v>155</v>
      </c>
      <c r="G160" s="199"/>
      <c r="H160" s="247">
        <f>IF(G160&gt;0,VLOOKUP(G160+1000,CONFIG!$W$2:$AF$804,2,FALSE),0)</f>
        <v>0</v>
      </c>
      <c r="I160" s="30" t="str">
        <f>IF(G160&gt;0,CONCATENATE(VLOOKUP(G160+1000,CONFIG!$W$2:$AF$804,3,FALSE),"  ",VLOOKUP(G160+1000,CONFIG!$W$2:$AF$804,4,FALSE)),"")</f>
        <v/>
      </c>
      <c r="J160" s="30" t="str">
        <f>IF($G160&gt;0,VLOOKUP(G160+1000,CONFIG!$W$2:$AF$804,5,FALSE),"")</f>
        <v/>
      </c>
      <c r="K160" s="144" t="str">
        <f>IF($G160&gt;0,VLOOKUP(G160+1000,CONFIG!$W:$AF,6,FALSE),"")</f>
        <v/>
      </c>
      <c r="L160" s="144" t="str">
        <f>IF($G160&gt;0,VLOOKUP(G160+1000,CONFIG!$W:$AF,7,FALSE),"")</f>
        <v/>
      </c>
      <c r="M160" s="144" t="str">
        <f>IF($G160&gt;0,VLOOKUP(G160+1000,CONFIG!$W:$AF,8,FALSE),"")</f>
        <v/>
      </c>
      <c r="N160" s="250" t="str">
        <f t="shared" si="29"/>
        <v/>
      </c>
      <c r="O160" s="6" t="str">
        <f t="shared" si="24"/>
        <v xml:space="preserve"> </v>
      </c>
      <c r="P160" s="179" t="str">
        <f>IF(G160&gt;0,VLOOKUP(G160,'Eng A1'!$A$8:$B$207,2,FALSE)," ")</f>
        <v xml:space="preserve"> </v>
      </c>
      <c r="Q160" s="6" t="str">
        <f t="shared" si="25"/>
        <v xml:space="preserve"> </v>
      </c>
      <c r="R160" s="6">
        <f t="shared" si="26"/>
        <v>0</v>
      </c>
      <c r="S160" s="6" t="str">
        <f>IF(G160&gt;0,COUNTIF($R$6:R160,R160),"")</f>
        <v/>
      </c>
      <c r="T160" s="6" t="str">
        <f t="shared" si="27"/>
        <v>01</v>
      </c>
      <c r="U160" s="6">
        <f t="shared" si="28"/>
        <v>155</v>
      </c>
    </row>
    <row r="161" spans="1:21" ht="15.75" hidden="1" customHeight="1" outlineLevel="1" x14ac:dyDescent="0.2">
      <c r="A161" s="3"/>
      <c r="B161" s="3"/>
      <c r="C161" s="3"/>
      <c r="D161" s="4">
        <f t="shared" si="23"/>
        <v>7.8472222222222221E-2</v>
      </c>
      <c r="E161" s="6">
        <v>156</v>
      </c>
      <c r="F161" s="199">
        <v>156</v>
      </c>
      <c r="G161" s="199"/>
      <c r="H161" s="247">
        <f>IF(G161&gt;0,VLOOKUP(G161+1000,CONFIG!$W$2:$AF$804,2,FALSE),0)</f>
        <v>0</v>
      </c>
      <c r="I161" s="30" t="str">
        <f>IF(G161&gt;0,CONCATENATE(VLOOKUP(G161+1000,CONFIG!$W$2:$AF$804,3,FALSE),"  ",VLOOKUP(G161+1000,CONFIG!$W$2:$AF$804,4,FALSE)),"")</f>
        <v/>
      </c>
      <c r="J161" s="30" t="str">
        <f>IF($G161&gt;0,VLOOKUP(G161+1000,CONFIG!$W$2:$AF$804,5,FALSE),"")</f>
        <v/>
      </c>
      <c r="K161" s="144" t="str">
        <f>IF($G161&gt;0,VLOOKUP(G161+1000,CONFIG!$W:$AF,6,FALSE),"")</f>
        <v/>
      </c>
      <c r="L161" s="144" t="str">
        <f>IF($G161&gt;0,VLOOKUP(G161+1000,CONFIG!$W:$AF,7,FALSE),"")</f>
        <v/>
      </c>
      <c r="M161" s="144" t="str">
        <f>IF($G161&gt;0,VLOOKUP(G161+1000,CONFIG!$W:$AF,8,FALSE),"")</f>
        <v/>
      </c>
      <c r="N161" s="250" t="str">
        <f t="shared" si="29"/>
        <v/>
      </c>
      <c r="O161" s="6" t="str">
        <f t="shared" si="24"/>
        <v xml:space="preserve"> </v>
      </c>
      <c r="P161" s="179" t="str">
        <f>IF(G161&gt;0,VLOOKUP(G161,'Eng A1'!$A$8:$B$207,2,FALSE)," ")</f>
        <v xml:space="preserve"> </v>
      </c>
      <c r="Q161" s="6" t="str">
        <f t="shared" si="25"/>
        <v xml:space="preserve"> </v>
      </c>
      <c r="R161" s="6">
        <f t="shared" si="26"/>
        <v>0</v>
      </c>
      <c r="S161" s="6" t="str">
        <f>IF(G161&gt;0,COUNTIF($R$6:R161,R161),"")</f>
        <v/>
      </c>
      <c r="T161" s="6" t="str">
        <f t="shared" si="27"/>
        <v>01</v>
      </c>
      <c r="U161" s="6">
        <f t="shared" si="28"/>
        <v>156</v>
      </c>
    </row>
    <row r="162" spans="1:21" ht="15.75" hidden="1" customHeight="1" outlineLevel="1" x14ac:dyDescent="0.2">
      <c r="A162" s="3"/>
      <c r="B162" s="3"/>
      <c r="C162" s="3"/>
      <c r="D162" s="4">
        <f t="shared" si="23"/>
        <v>7.8472222222222221E-2</v>
      </c>
      <c r="E162" s="6">
        <v>157</v>
      </c>
      <c r="F162" s="199">
        <v>157</v>
      </c>
      <c r="G162" s="199"/>
      <c r="H162" s="247">
        <f>IF(G162&gt;0,VLOOKUP(G162+1000,CONFIG!$W$2:$AF$804,2,FALSE),0)</f>
        <v>0</v>
      </c>
      <c r="I162" s="30" t="str">
        <f>IF(G162&gt;0,CONCATENATE(VLOOKUP(G162+1000,CONFIG!$W$2:$AF$804,3,FALSE),"  ",VLOOKUP(G162+1000,CONFIG!$W$2:$AF$804,4,FALSE)),"")</f>
        <v/>
      </c>
      <c r="J162" s="30" t="str">
        <f>IF($G162&gt;0,VLOOKUP(G162+1000,CONFIG!$W$2:$AF$804,5,FALSE),"")</f>
        <v/>
      </c>
      <c r="K162" s="144" t="str">
        <f>IF($G162&gt;0,VLOOKUP(G162+1000,CONFIG!$W:$AF,6,FALSE),"")</f>
        <v/>
      </c>
      <c r="L162" s="144" t="str">
        <f>IF($G162&gt;0,VLOOKUP(G162+1000,CONFIG!$W:$AF,7,FALSE),"")</f>
        <v/>
      </c>
      <c r="M162" s="144" t="str">
        <f>IF($G162&gt;0,VLOOKUP(G162+1000,CONFIG!$W:$AF,8,FALSE),"")</f>
        <v/>
      </c>
      <c r="N162" s="250" t="str">
        <f t="shared" si="29"/>
        <v/>
      </c>
      <c r="O162" s="6" t="str">
        <f t="shared" si="24"/>
        <v xml:space="preserve"> </v>
      </c>
      <c r="P162" s="179" t="str">
        <f>IF(G162&gt;0,VLOOKUP(G162,'Eng A1'!$A$8:$B$207,2,FALSE)," ")</f>
        <v xml:space="preserve"> </v>
      </c>
      <c r="Q162" s="6" t="str">
        <f t="shared" si="25"/>
        <v xml:space="preserve"> </v>
      </c>
      <c r="R162" s="6">
        <f t="shared" si="26"/>
        <v>0</v>
      </c>
      <c r="S162" s="6" t="str">
        <f>IF(G162&gt;0,COUNTIF($R$6:R162,R162),"")</f>
        <v/>
      </c>
      <c r="T162" s="6" t="str">
        <f t="shared" si="27"/>
        <v>01</v>
      </c>
      <c r="U162" s="6">
        <f t="shared" si="28"/>
        <v>157</v>
      </c>
    </row>
    <row r="163" spans="1:21" ht="15.75" hidden="1" customHeight="1" outlineLevel="1" x14ac:dyDescent="0.2">
      <c r="A163" s="3"/>
      <c r="B163" s="3"/>
      <c r="C163" s="3"/>
      <c r="D163" s="4">
        <f t="shared" si="23"/>
        <v>7.8472222222222221E-2</v>
      </c>
      <c r="E163" s="6">
        <v>158</v>
      </c>
      <c r="F163" s="199">
        <v>158</v>
      </c>
      <c r="G163" s="199"/>
      <c r="H163" s="247">
        <f>IF(G163&gt;0,VLOOKUP(G163+1000,CONFIG!$W$2:$AF$804,2,FALSE),0)</f>
        <v>0</v>
      </c>
      <c r="I163" s="30" t="str">
        <f>IF(G163&gt;0,CONCATENATE(VLOOKUP(G163+1000,CONFIG!$W$2:$AF$804,3,FALSE),"  ",VLOOKUP(G163+1000,CONFIG!$W$2:$AF$804,4,FALSE)),"")</f>
        <v/>
      </c>
      <c r="J163" s="30" t="str">
        <f>IF($G163&gt;0,VLOOKUP(G163+1000,CONFIG!$W$2:$AF$804,5,FALSE),"")</f>
        <v/>
      </c>
      <c r="K163" s="144" t="str">
        <f>IF($G163&gt;0,VLOOKUP(G163+1000,CONFIG!$W:$AF,6,FALSE),"")</f>
        <v/>
      </c>
      <c r="L163" s="144" t="str">
        <f>IF($G163&gt;0,VLOOKUP(G163+1000,CONFIG!$W:$AF,7,FALSE),"")</f>
        <v/>
      </c>
      <c r="M163" s="144" t="str">
        <f>IF($G163&gt;0,VLOOKUP(G163+1000,CONFIG!$W:$AF,8,FALSE),"")</f>
        <v/>
      </c>
      <c r="N163" s="250" t="str">
        <f t="shared" si="29"/>
        <v/>
      </c>
      <c r="O163" s="6" t="str">
        <f t="shared" si="24"/>
        <v xml:space="preserve"> </v>
      </c>
      <c r="P163" s="179" t="str">
        <f>IF(G163&gt;0,VLOOKUP(G163,'Eng A1'!$A$8:$B$207,2,FALSE)," ")</f>
        <v xml:space="preserve"> </v>
      </c>
      <c r="Q163" s="6" t="str">
        <f t="shared" si="25"/>
        <v xml:space="preserve"> </v>
      </c>
      <c r="R163" s="6">
        <f t="shared" si="26"/>
        <v>0</v>
      </c>
      <c r="S163" s="6" t="str">
        <f>IF(G163&gt;0,COUNTIF($R$6:R163,R163),"")</f>
        <v/>
      </c>
      <c r="T163" s="6" t="str">
        <f t="shared" si="27"/>
        <v>01</v>
      </c>
      <c r="U163" s="6">
        <f t="shared" si="28"/>
        <v>158</v>
      </c>
    </row>
    <row r="164" spans="1:21" ht="15.75" hidden="1" customHeight="1" outlineLevel="1" x14ac:dyDescent="0.2">
      <c r="A164" s="3"/>
      <c r="B164" s="3"/>
      <c r="C164" s="3"/>
      <c r="D164" s="4">
        <f t="shared" si="23"/>
        <v>7.8472222222222221E-2</v>
      </c>
      <c r="E164" s="6">
        <v>159</v>
      </c>
      <c r="F164" s="199">
        <v>159</v>
      </c>
      <c r="G164" s="199"/>
      <c r="H164" s="247">
        <f>IF(G164&gt;0,VLOOKUP(G164+1000,CONFIG!$W$2:$AF$804,2,FALSE),0)</f>
        <v>0</v>
      </c>
      <c r="I164" s="30" t="str">
        <f>IF(G164&gt;0,CONCATENATE(VLOOKUP(G164+1000,CONFIG!$W$2:$AF$804,3,FALSE),"  ",VLOOKUP(G164+1000,CONFIG!$W$2:$AF$804,4,FALSE)),"")</f>
        <v/>
      </c>
      <c r="J164" s="30" t="str">
        <f>IF($G164&gt;0,VLOOKUP(G164+1000,CONFIG!$W$2:$AF$804,5,FALSE),"")</f>
        <v/>
      </c>
      <c r="K164" s="144" t="str">
        <f>IF($G164&gt;0,VLOOKUP(G164+1000,CONFIG!$W:$AF,6,FALSE),"")</f>
        <v/>
      </c>
      <c r="L164" s="144" t="str">
        <f>IF($G164&gt;0,VLOOKUP(G164+1000,CONFIG!$W:$AF,7,FALSE),"")</f>
        <v/>
      </c>
      <c r="M164" s="144" t="str">
        <f>IF($G164&gt;0,VLOOKUP(G164+1000,CONFIG!$W:$AF,8,FALSE),"")</f>
        <v/>
      </c>
      <c r="N164" s="250" t="str">
        <f t="shared" si="29"/>
        <v/>
      </c>
      <c r="O164" s="6" t="str">
        <f t="shared" si="24"/>
        <v xml:space="preserve"> </v>
      </c>
      <c r="P164" s="179" t="str">
        <f>IF(G164&gt;0,VLOOKUP(G164,'Eng A1'!$A$8:$B$207,2,FALSE)," ")</f>
        <v xml:space="preserve"> </v>
      </c>
      <c r="Q164" s="6" t="str">
        <f t="shared" si="25"/>
        <v xml:space="preserve"> </v>
      </c>
      <c r="R164" s="6">
        <f t="shared" si="26"/>
        <v>0</v>
      </c>
      <c r="S164" s="6" t="str">
        <f>IF(G164&gt;0,COUNTIF($R$6:R164,R164),"")</f>
        <v/>
      </c>
      <c r="T164" s="6" t="str">
        <f t="shared" si="27"/>
        <v>01</v>
      </c>
      <c r="U164" s="6">
        <f t="shared" si="28"/>
        <v>159</v>
      </c>
    </row>
    <row r="165" spans="1:21" ht="15.75" hidden="1" customHeight="1" outlineLevel="1" x14ac:dyDescent="0.2">
      <c r="A165" s="3"/>
      <c r="B165" s="3"/>
      <c r="C165" s="3"/>
      <c r="D165" s="4">
        <f t="shared" si="23"/>
        <v>7.8472222222222221E-2</v>
      </c>
      <c r="E165" s="6">
        <v>160</v>
      </c>
      <c r="F165" s="199">
        <v>160</v>
      </c>
      <c r="G165" s="199"/>
      <c r="H165" s="247">
        <f>IF(G165&gt;0,VLOOKUP(G165+1000,CONFIG!$W$2:$AF$804,2,FALSE),0)</f>
        <v>0</v>
      </c>
      <c r="I165" s="30" t="str">
        <f>IF(G165&gt;0,CONCATENATE(VLOOKUP(G165+1000,CONFIG!$W$2:$AF$804,3,FALSE),"  ",VLOOKUP(G165+1000,CONFIG!$W$2:$AF$804,4,FALSE)),"")</f>
        <v/>
      </c>
      <c r="J165" s="30" t="str">
        <f>IF($G165&gt;0,VLOOKUP(G165+1000,CONFIG!$W$2:$AF$804,5,FALSE),"")</f>
        <v/>
      </c>
      <c r="K165" s="144" t="str">
        <f>IF($G165&gt;0,VLOOKUP(G165+1000,CONFIG!$W:$AF,6,FALSE),"")</f>
        <v/>
      </c>
      <c r="L165" s="144" t="str">
        <f>IF($G165&gt;0,VLOOKUP(G165+1000,CONFIG!$W:$AF,7,FALSE),"")</f>
        <v/>
      </c>
      <c r="M165" s="144" t="str">
        <f>IF($G165&gt;0,VLOOKUP(G165+1000,CONFIG!$W:$AF,8,FALSE),"")</f>
        <v/>
      </c>
      <c r="N165" s="250" t="str">
        <f t="shared" si="29"/>
        <v/>
      </c>
      <c r="O165" s="6" t="str">
        <f t="shared" si="24"/>
        <v xml:space="preserve"> </v>
      </c>
      <c r="P165" s="179" t="str">
        <f>IF(G165&gt;0,VLOOKUP(G165,'Eng A1'!$A$8:$B$207,2,FALSE)," ")</f>
        <v xml:space="preserve"> </v>
      </c>
      <c r="Q165" s="6" t="str">
        <f t="shared" si="25"/>
        <v xml:space="preserve"> </v>
      </c>
      <c r="R165" s="6">
        <f t="shared" si="26"/>
        <v>0</v>
      </c>
      <c r="S165" s="6" t="str">
        <f>IF(G165&gt;0,COUNTIF($R$6:R165,R165),"")</f>
        <v/>
      </c>
      <c r="T165" s="6" t="str">
        <f t="shared" si="27"/>
        <v>01</v>
      </c>
      <c r="U165" s="6">
        <f t="shared" si="28"/>
        <v>160</v>
      </c>
    </row>
    <row r="166" spans="1:21" ht="15.75" hidden="1" customHeight="1" outlineLevel="1" x14ac:dyDescent="0.2">
      <c r="A166" s="3"/>
      <c r="B166" s="3"/>
      <c r="C166" s="3"/>
      <c r="D166" s="4">
        <f t="shared" si="23"/>
        <v>7.8472222222222221E-2</v>
      </c>
      <c r="E166" s="6">
        <v>161</v>
      </c>
      <c r="F166" s="199">
        <v>161</v>
      </c>
      <c r="G166" s="199"/>
      <c r="H166" s="247">
        <f>IF(G166&gt;0,VLOOKUP(G166+1000,CONFIG!$W$2:$AF$804,2,FALSE),0)</f>
        <v>0</v>
      </c>
      <c r="I166" s="30" t="str">
        <f>IF(G166&gt;0,CONCATENATE(VLOOKUP(G166+1000,CONFIG!$W$2:$AF$804,3,FALSE),"  ",VLOOKUP(G166+1000,CONFIG!$W$2:$AF$804,4,FALSE)),"")</f>
        <v/>
      </c>
      <c r="J166" s="30" t="str">
        <f>IF($G166&gt;0,VLOOKUP(G166+1000,CONFIG!$W$2:$AF$804,5,FALSE),"")</f>
        <v/>
      </c>
      <c r="K166" s="144" t="str">
        <f>IF($G166&gt;0,VLOOKUP(G166+1000,CONFIG!$W:$AF,6,FALSE),"")</f>
        <v/>
      </c>
      <c r="L166" s="144" t="str">
        <f>IF($G166&gt;0,VLOOKUP(G166+1000,CONFIG!$W:$AF,7,FALSE),"")</f>
        <v/>
      </c>
      <c r="M166" s="144" t="str">
        <f>IF($G166&gt;0,VLOOKUP(G166+1000,CONFIG!$W:$AF,8,FALSE),"")</f>
        <v/>
      </c>
      <c r="N166" s="250" t="str">
        <f t="shared" si="29"/>
        <v/>
      </c>
      <c r="O166" s="6" t="str">
        <f t="shared" ref="O166:O197" si="30">IF(COUNTIF($G$6:$G$205,G166)&gt;1,"X"," ")</f>
        <v xml:space="preserve"> </v>
      </c>
      <c r="P166" s="179" t="str">
        <f>IF(G166&gt;0,VLOOKUP(G166,'Eng A1'!$A$8:$B$207,2,FALSE)," ")</f>
        <v xml:space="preserve"> </v>
      </c>
      <c r="Q166" s="6" t="str">
        <f t="shared" ref="Q166:Q197" si="31">IF(AND(G166&gt;0,P166&lt;&gt;"X"),"Non Partant"," ")</f>
        <v xml:space="preserve"> </v>
      </c>
      <c r="R166" s="6">
        <f t="shared" ref="R166:R197" si="32">IF(H166&lt;&gt;0,MID(H166,1,7),0)</f>
        <v>0</v>
      </c>
      <c r="S166" s="6" t="str">
        <f>IF(G166&gt;0,COUNTIF($R$6:R166,R166),"")</f>
        <v/>
      </c>
      <c r="T166" s="6" t="str">
        <f t="shared" si="27"/>
        <v>01</v>
      </c>
      <c r="U166" s="6">
        <f t="shared" si="28"/>
        <v>161</v>
      </c>
    </row>
    <row r="167" spans="1:21" ht="15.75" hidden="1" customHeight="1" outlineLevel="1" x14ac:dyDescent="0.2">
      <c r="A167" s="3"/>
      <c r="B167" s="3"/>
      <c r="C167" s="3"/>
      <c r="D167" s="4">
        <f t="shared" si="23"/>
        <v>7.8472222222222221E-2</v>
      </c>
      <c r="E167" s="6">
        <v>162</v>
      </c>
      <c r="F167" s="199">
        <v>162</v>
      </c>
      <c r="G167" s="199"/>
      <c r="H167" s="247">
        <f>IF(G167&gt;0,VLOOKUP(G167+1000,CONFIG!$W$2:$AF$804,2,FALSE),0)</f>
        <v>0</v>
      </c>
      <c r="I167" s="30" t="str">
        <f>IF(G167&gt;0,CONCATENATE(VLOOKUP(G167+1000,CONFIG!$W$2:$AF$804,3,FALSE),"  ",VLOOKUP(G167+1000,CONFIG!$W$2:$AF$804,4,FALSE)),"")</f>
        <v/>
      </c>
      <c r="J167" s="30" t="str">
        <f>IF($G167&gt;0,VLOOKUP(G167+1000,CONFIG!$W$2:$AF$804,5,FALSE),"")</f>
        <v/>
      </c>
      <c r="K167" s="144" t="str">
        <f>IF($G167&gt;0,VLOOKUP(G167+1000,CONFIG!$W:$AF,6,FALSE),"")</f>
        <v/>
      </c>
      <c r="L167" s="144" t="str">
        <f>IF($G167&gt;0,VLOOKUP(G167+1000,CONFIG!$W:$AF,7,FALSE),"")</f>
        <v/>
      </c>
      <c r="M167" s="144" t="str">
        <f>IF($G167&gt;0,VLOOKUP(G167+1000,CONFIG!$W:$AF,8,FALSE),"")</f>
        <v/>
      </c>
      <c r="N167" s="250" t="str">
        <f t="shared" si="29"/>
        <v/>
      </c>
      <c r="O167" s="6" t="str">
        <f t="shared" si="30"/>
        <v xml:space="preserve"> </v>
      </c>
      <c r="P167" s="179" t="str">
        <f>IF(G167&gt;0,VLOOKUP(G167,'Eng A1'!$A$8:$B$207,2,FALSE)," ")</f>
        <v xml:space="preserve"> </v>
      </c>
      <c r="Q167" s="6" t="str">
        <f t="shared" si="31"/>
        <v xml:space="preserve"> </v>
      </c>
      <c r="R167" s="6">
        <f t="shared" si="32"/>
        <v>0</v>
      </c>
      <c r="S167" s="6" t="str">
        <f>IF(G167&gt;0,COUNTIF($R$6:R167,R167),"")</f>
        <v/>
      </c>
      <c r="T167" s="6" t="str">
        <f t="shared" si="27"/>
        <v>01</v>
      </c>
      <c r="U167" s="6">
        <f t="shared" ref="U167:U198" si="33">IF(F167=F168,(2*F167+COUNTIF($F$6:$F$205,F167)-1)/2,IF(F167=F166,U166,F167))</f>
        <v>162</v>
      </c>
    </row>
    <row r="168" spans="1:21" ht="15.75" hidden="1" customHeight="1" outlineLevel="1" x14ac:dyDescent="0.2">
      <c r="A168" s="3"/>
      <c r="B168" s="3"/>
      <c r="C168" s="3"/>
      <c r="D168" s="4">
        <f t="shared" si="23"/>
        <v>7.8472222222222221E-2</v>
      </c>
      <c r="E168" s="6">
        <v>163</v>
      </c>
      <c r="F168" s="199">
        <v>163</v>
      </c>
      <c r="G168" s="199"/>
      <c r="H168" s="247">
        <f>IF(G168&gt;0,VLOOKUP(G168+1000,CONFIG!$W$2:$AF$804,2,FALSE),0)</f>
        <v>0</v>
      </c>
      <c r="I168" s="30" t="str">
        <f>IF(G168&gt;0,CONCATENATE(VLOOKUP(G168+1000,CONFIG!$W$2:$AF$804,3,FALSE),"  ",VLOOKUP(G168+1000,CONFIG!$W$2:$AF$804,4,FALSE)),"")</f>
        <v/>
      </c>
      <c r="J168" s="30" t="str">
        <f>IF($G168&gt;0,VLOOKUP(G168+1000,CONFIG!$W$2:$AF$804,5,FALSE),"")</f>
        <v/>
      </c>
      <c r="K168" s="144" t="str">
        <f>IF($G168&gt;0,VLOOKUP(G168+1000,CONFIG!$W:$AF,6,FALSE),"")</f>
        <v/>
      </c>
      <c r="L168" s="144" t="str">
        <f>IF($G168&gt;0,VLOOKUP(G168+1000,CONFIG!$W:$AF,7,FALSE),"")</f>
        <v/>
      </c>
      <c r="M168" s="144" t="str">
        <f>IF($G168&gt;0,VLOOKUP(G168+1000,CONFIG!$W:$AF,8,FALSE),"")</f>
        <v/>
      </c>
      <c r="N168" s="250" t="str">
        <f t="shared" si="29"/>
        <v/>
      </c>
      <c r="O168" s="6" t="str">
        <f t="shared" si="30"/>
        <v xml:space="preserve"> </v>
      </c>
      <c r="P168" s="179" t="str">
        <f>IF(G168&gt;0,VLOOKUP(G168,'Eng A1'!$A$8:$B$207,2,FALSE)," ")</f>
        <v xml:space="preserve"> </v>
      </c>
      <c r="Q168" s="6" t="str">
        <f t="shared" si="31"/>
        <v xml:space="preserve"> </v>
      </c>
      <c r="R168" s="6">
        <f t="shared" si="32"/>
        <v>0</v>
      </c>
      <c r="S168" s="6" t="str">
        <f>IF(G168&gt;0,COUNTIF($R$6:R168,R168),"")</f>
        <v/>
      </c>
      <c r="T168" s="6" t="str">
        <f t="shared" si="27"/>
        <v>01</v>
      </c>
      <c r="U168" s="6">
        <f t="shared" si="33"/>
        <v>163</v>
      </c>
    </row>
    <row r="169" spans="1:21" ht="15.75" hidden="1" customHeight="1" outlineLevel="1" x14ac:dyDescent="0.2">
      <c r="A169" s="3"/>
      <c r="B169" s="3"/>
      <c r="C169" s="3"/>
      <c r="D169" s="4">
        <f t="shared" si="23"/>
        <v>7.8472222222222221E-2</v>
      </c>
      <c r="E169" s="6">
        <v>164</v>
      </c>
      <c r="F169" s="199">
        <v>164</v>
      </c>
      <c r="G169" s="199"/>
      <c r="H169" s="247">
        <f>IF(G169&gt;0,VLOOKUP(G169+1000,CONFIG!$W$2:$AF$804,2,FALSE),0)</f>
        <v>0</v>
      </c>
      <c r="I169" s="30" t="str">
        <f>IF(G169&gt;0,CONCATENATE(VLOOKUP(G169+1000,CONFIG!$W$2:$AF$804,3,FALSE),"  ",VLOOKUP(G169+1000,CONFIG!$W$2:$AF$804,4,FALSE)),"")</f>
        <v/>
      </c>
      <c r="J169" s="30" t="str">
        <f>IF($G169&gt;0,VLOOKUP(G169+1000,CONFIG!$W$2:$AF$804,5,FALSE),"")</f>
        <v/>
      </c>
      <c r="K169" s="144" t="str">
        <f>IF($G169&gt;0,VLOOKUP(G169+1000,CONFIG!$W:$AF,6,FALSE),"")</f>
        <v/>
      </c>
      <c r="L169" s="144" t="str">
        <f>IF($G169&gt;0,VLOOKUP(G169+1000,CONFIG!$W:$AF,7,FALSE),"")</f>
        <v/>
      </c>
      <c r="M169" s="144" t="str">
        <f>IF($G169&gt;0,VLOOKUP(G169+1000,CONFIG!$W:$AF,8,FALSE),"")</f>
        <v/>
      </c>
      <c r="N169" s="250" t="str">
        <f t="shared" si="29"/>
        <v/>
      </c>
      <c r="O169" s="6" t="str">
        <f t="shared" si="30"/>
        <v xml:space="preserve"> </v>
      </c>
      <c r="P169" s="179" t="str">
        <f>IF(G169&gt;0,VLOOKUP(G169,'Eng A1'!$A$8:$B$207,2,FALSE)," ")</f>
        <v xml:space="preserve"> </v>
      </c>
      <c r="Q169" s="6" t="str">
        <f t="shared" si="31"/>
        <v xml:space="preserve"> </v>
      </c>
      <c r="R169" s="6">
        <f t="shared" si="32"/>
        <v>0</v>
      </c>
      <c r="S169" s="6" t="str">
        <f>IF(G169&gt;0,COUNTIF($R$6:R169,R169),"")</f>
        <v/>
      </c>
      <c r="T169" s="6" t="str">
        <f t="shared" si="27"/>
        <v>01</v>
      </c>
      <c r="U169" s="6">
        <f t="shared" si="33"/>
        <v>164</v>
      </c>
    </row>
    <row r="170" spans="1:21" ht="15.75" hidden="1" customHeight="1" outlineLevel="1" x14ac:dyDescent="0.2">
      <c r="A170" s="3"/>
      <c r="B170" s="3"/>
      <c r="C170" s="3"/>
      <c r="D170" s="4">
        <f t="shared" si="23"/>
        <v>7.8472222222222221E-2</v>
      </c>
      <c r="E170" s="6">
        <v>165</v>
      </c>
      <c r="F170" s="199">
        <v>165</v>
      </c>
      <c r="G170" s="199"/>
      <c r="H170" s="247">
        <f>IF(G170&gt;0,VLOOKUP(G170+1000,CONFIG!$W$2:$AF$804,2,FALSE),0)</f>
        <v>0</v>
      </c>
      <c r="I170" s="30" t="str">
        <f>IF(G170&gt;0,CONCATENATE(VLOOKUP(G170+1000,CONFIG!$W$2:$AF$804,3,FALSE),"  ",VLOOKUP(G170+1000,CONFIG!$W$2:$AF$804,4,FALSE)),"")</f>
        <v/>
      </c>
      <c r="J170" s="30" t="str">
        <f>IF($G170&gt;0,VLOOKUP(G170+1000,CONFIG!$W$2:$AF$804,5,FALSE),"")</f>
        <v/>
      </c>
      <c r="K170" s="144" t="str">
        <f>IF($G170&gt;0,VLOOKUP(G170+1000,CONFIG!$W:$AF,6,FALSE),"")</f>
        <v/>
      </c>
      <c r="L170" s="144" t="str">
        <f>IF($G170&gt;0,VLOOKUP(G170+1000,CONFIG!$W:$AF,7,FALSE),"")</f>
        <v/>
      </c>
      <c r="M170" s="144" t="str">
        <f>IF($G170&gt;0,VLOOKUP(G170+1000,CONFIG!$W:$AF,8,FALSE),"")</f>
        <v/>
      </c>
      <c r="N170" s="250" t="str">
        <f t="shared" si="29"/>
        <v/>
      </c>
      <c r="O170" s="6" t="str">
        <f t="shared" si="30"/>
        <v xml:space="preserve"> </v>
      </c>
      <c r="P170" s="179" t="str">
        <f>IF(G170&gt;0,VLOOKUP(G170,'Eng A1'!$A$8:$B$207,2,FALSE)," ")</f>
        <v xml:space="preserve"> </v>
      </c>
      <c r="Q170" s="6" t="str">
        <f t="shared" si="31"/>
        <v xml:space="preserve"> </v>
      </c>
      <c r="R170" s="6">
        <f t="shared" si="32"/>
        <v>0</v>
      </c>
      <c r="S170" s="6" t="str">
        <f>IF(G170&gt;0,COUNTIF($R$6:R170,R170),"")</f>
        <v/>
      </c>
      <c r="T170" s="6" t="str">
        <f t="shared" si="27"/>
        <v>01</v>
      </c>
      <c r="U170" s="6">
        <f t="shared" si="33"/>
        <v>165</v>
      </c>
    </row>
    <row r="171" spans="1:21" ht="15.75" hidden="1" customHeight="1" outlineLevel="1" x14ac:dyDescent="0.2">
      <c r="A171" s="3"/>
      <c r="B171" s="3"/>
      <c r="C171" s="3"/>
      <c r="D171" s="4">
        <f t="shared" si="23"/>
        <v>7.8472222222222221E-2</v>
      </c>
      <c r="E171" s="6">
        <v>166</v>
      </c>
      <c r="F171" s="199">
        <v>166</v>
      </c>
      <c r="G171" s="199"/>
      <c r="H171" s="247">
        <f>IF(G171&gt;0,VLOOKUP(G171+1000,CONFIG!$W$2:$AF$804,2,FALSE),0)</f>
        <v>0</v>
      </c>
      <c r="I171" s="30" t="str">
        <f>IF(G171&gt;0,CONCATENATE(VLOOKUP(G171+1000,CONFIG!$W$2:$AF$804,3,FALSE),"  ",VLOOKUP(G171+1000,CONFIG!$W$2:$AF$804,4,FALSE)),"")</f>
        <v/>
      </c>
      <c r="J171" s="30" t="str">
        <f>IF($G171&gt;0,VLOOKUP(G171+1000,CONFIG!$W$2:$AF$804,5,FALSE),"")</f>
        <v/>
      </c>
      <c r="K171" s="144" t="str">
        <f>IF($G171&gt;0,VLOOKUP(G171+1000,CONFIG!$W:$AF,6,FALSE),"")</f>
        <v/>
      </c>
      <c r="L171" s="144" t="str">
        <f>IF($G171&gt;0,VLOOKUP(G171+1000,CONFIG!$W:$AF,7,FALSE),"")</f>
        <v/>
      </c>
      <c r="M171" s="144" t="str">
        <f>IF($G171&gt;0,VLOOKUP(G171+1000,CONFIG!$W:$AF,8,FALSE),"")</f>
        <v/>
      </c>
      <c r="N171" s="250" t="str">
        <f t="shared" si="29"/>
        <v/>
      </c>
      <c r="O171" s="6" t="str">
        <f t="shared" si="30"/>
        <v xml:space="preserve"> </v>
      </c>
      <c r="P171" s="179" t="str">
        <f>IF(G171&gt;0,VLOOKUP(G171,'Eng A1'!$A$8:$B$207,2,FALSE)," ")</f>
        <v xml:space="preserve"> </v>
      </c>
      <c r="Q171" s="6" t="str">
        <f t="shared" si="31"/>
        <v xml:space="preserve"> </v>
      </c>
      <c r="R171" s="6">
        <f t="shared" si="32"/>
        <v>0</v>
      </c>
      <c r="S171" s="6" t="str">
        <f>IF(G171&gt;0,COUNTIF($R$6:R171,R171),"")</f>
        <v/>
      </c>
      <c r="T171" s="6" t="str">
        <f t="shared" si="27"/>
        <v>01</v>
      </c>
      <c r="U171" s="6">
        <f t="shared" si="33"/>
        <v>166</v>
      </c>
    </row>
    <row r="172" spans="1:21" ht="15.75" hidden="1" customHeight="1" outlineLevel="1" x14ac:dyDescent="0.2">
      <c r="A172" s="3"/>
      <c r="B172" s="3"/>
      <c r="C172" s="3"/>
      <c r="D172" s="4">
        <f t="shared" si="23"/>
        <v>7.8472222222222221E-2</v>
      </c>
      <c r="E172" s="6">
        <v>167</v>
      </c>
      <c r="F172" s="199">
        <v>167</v>
      </c>
      <c r="G172" s="199"/>
      <c r="H172" s="247">
        <f>IF(G172&gt;0,VLOOKUP(G172+1000,CONFIG!$W$2:$AF$804,2,FALSE),0)</f>
        <v>0</v>
      </c>
      <c r="I172" s="30" t="str">
        <f>IF(G172&gt;0,CONCATENATE(VLOOKUP(G172+1000,CONFIG!$W$2:$AF$804,3,FALSE),"  ",VLOOKUP(G172+1000,CONFIG!$W$2:$AF$804,4,FALSE)),"")</f>
        <v/>
      </c>
      <c r="J172" s="30" t="str">
        <f>IF($G172&gt;0,VLOOKUP(G172+1000,CONFIG!$W$2:$AF$804,5,FALSE),"")</f>
        <v/>
      </c>
      <c r="K172" s="144" t="str">
        <f>IF($G172&gt;0,VLOOKUP(G172+1000,CONFIG!$W:$AF,6,FALSE),"")</f>
        <v/>
      </c>
      <c r="L172" s="144" t="str">
        <f>IF($G172&gt;0,VLOOKUP(G172+1000,CONFIG!$W:$AF,7,FALSE),"")</f>
        <v/>
      </c>
      <c r="M172" s="144" t="str">
        <f>IF($G172&gt;0,VLOOKUP(G172+1000,CONFIG!$W:$AF,8,FALSE),"")</f>
        <v/>
      </c>
      <c r="N172" s="250" t="str">
        <f t="shared" si="29"/>
        <v/>
      </c>
      <c r="O172" s="6" t="str">
        <f t="shared" si="30"/>
        <v xml:space="preserve"> </v>
      </c>
      <c r="P172" s="179" t="str">
        <f>IF(G172&gt;0,VLOOKUP(G172,'Eng A1'!$A$8:$B$207,2,FALSE)," ")</f>
        <v xml:space="preserve"> </v>
      </c>
      <c r="Q172" s="6" t="str">
        <f t="shared" si="31"/>
        <v xml:space="preserve"> </v>
      </c>
      <c r="R172" s="6">
        <f t="shared" si="32"/>
        <v>0</v>
      </c>
      <c r="S172" s="6" t="str">
        <f>IF(G172&gt;0,COUNTIF($R$6:R172,R172),"")</f>
        <v/>
      </c>
      <c r="T172" s="6" t="str">
        <f t="shared" si="27"/>
        <v>01</v>
      </c>
      <c r="U172" s="6">
        <f t="shared" si="33"/>
        <v>167</v>
      </c>
    </row>
    <row r="173" spans="1:21" ht="15.75" hidden="1" customHeight="1" outlineLevel="1" x14ac:dyDescent="0.2">
      <c r="A173" s="3"/>
      <c r="B173" s="3"/>
      <c r="C173" s="3"/>
      <c r="D173" s="4">
        <f t="shared" si="23"/>
        <v>7.8472222222222221E-2</v>
      </c>
      <c r="E173" s="6">
        <v>168</v>
      </c>
      <c r="F173" s="199">
        <v>168</v>
      </c>
      <c r="G173" s="199"/>
      <c r="H173" s="247">
        <f>IF(G173&gt;0,VLOOKUP(G173+1000,CONFIG!$W$2:$AF$804,2,FALSE),0)</f>
        <v>0</v>
      </c>
      <c r="I173" s="30" t="str">
        <f>IF(G173&gt;0,CONCATENATE(VLOOKUP(G173+1000,CONFIG!$W$2:$AF$804,3,FALSE),"  ",VLOOKUP(G173+1000,CONFIG!$W$2:$AF$804,4,FALSE)),"")</f>
        <v/>
      </c>
      <c r="J173" s="30" t="str">
        <f>IF($G173&gt;0,VLOOKUP(G173+1000,CONFIG!$W$2:$AF$804,5,FALSE),"")</f>
        <v/>
      </c>
      <c r="K173" s="144" t="str">
        <f>IF($G173&gt;0,VLOOKUP(G173+1000,CONFIG!$W:$AF,6,FALSE),"")</f>
        <v/>
      </c>
      <c r="L173" s="144" t="str">
        <f>IF($G173&gt;0,VLOOKUP(G173+1000,CONFIG!$W:$AF,7,FALSE),"")</f>
        <v/>
      </c>
      <c r="M173" s="144" t="str">
        <f>IF($G173&gt;0,VLOOKUP(G173+1000,CONFIG!$W:$AF,8,FALSE),"")</f>
        <v/>
      </c>
      <c r="N173" s="250" t="str">
        <f t="shared" si="29"/>
        <v/>
      </c>
      <c r="O173" s="6" t="str">
        <f t="shared" si="30"/>
        <v xml:space="preserve"> </v>
      </c>
      <c r="P173" s="179" t="str">
        <f>IF(G173&gt;0,VLOOKUP(G173,'Eng A1'!$A$8:$B$207,2,FALSE)," ")</f>
        <v xml:space="preserve"> </v>
      </c>
      <c r="Q173" s="6" t="str">
        <f t="shared" si="31"/>
        <v xml:space="preserve"> </v>
      </c>
      <c r="R173" s="6">
        <f t="shared" si="32"/>
        <v>0</v>
      </c>
      <c r="S173" s="6" t="str">
        <f>IF(G173&gt;0,COUNTIF($R$6:R173,R173),"")</f>
        <v/>
      </c>
      <c r="T173" s="6" t="str">
        <f t="shared" si="27"/>
        <v>01</v>
      </c>
      <c r="U173" s="6">
        <f t="shared" si="33"/>
        <v>168</v>
      </c>
    </row>
    <row r="174" spans="1:21" ht="15.75" hidden="1" customHeight="1" outlineLevel="1" x14ac:dyDescent="0.2">
      <c r="A174" s="3"/>
      <c r="B174" s="3"/>
      <c r="C174" s="3"/>
      <c r="D174" s="4">
        <f t="shared" si="23"/>
        <v>7.8472222222222221E-2</v>
      </c>
      <c r="E174" s="6">
        <v>169</v>
      </c>
      <c r="F174" s="199">
        <v>169</v>
      </c>
      <c r="G174" s="199"/>
      <c r="H174" s="247">
        <f>IF(G174&gt;0,VLOOKUP(G174+1000,CONFIG!$W$2:$AF$804,2,FALSE),0)</f>
        <v>0</v>
      </c>
      <c r="I174" s="30" t="str">
        <f>IF(G174&gt;0,CONCATENATE(VLOOKUP(G174+1000,CONFIG!$W$2:$AF$804,3,FALSE),"  ",VLOOKUP(G174+1000,CONFIG!$W$2:$AF$804,4,FALSE)),"")</f>
        <v/>
      </c>
      <c r="J174" s="30" t="str">
        <f>IF($G174&gt;0,VLOOKUP(G174+1000,CONFIG!$W$2:$AF$804,5,FALSE),"")</f>
        <v/>
      </c>
      <c r="K174" s="144" t="str">
        <f>IF($G174&gt;0,VLOOKUP(G174+1000,CONFIG!$W:$AF,6,FALSE),"")</f>
        <v/>
      </c>
      <c r="L174" s="144" t="str">
        <f>IF($G174&gt;0,VLOOKUP(G174+1000,CONFIG!$W:$AF,7,FALSE),"")</f>
        <v/>
      </c>
      <c r="M174" s="144" t="str">
        <f>IF($G174&gt;0,VLOOKUP(G174+1000,CONFIG!$W:$AF,8,FALSE),"")</f>
        <v/>
      </c>
      <c r="N174" s="250" t="str">
        <f t="shared" si="29"/>
        <v/>
      </c>
      <c r="O174" s="6" t="str">
        <f t="shared" si="30"/>
        <v xml:space="preserve"> </v>
      </c>
      <c r="P174" s="179" t="str">
        <f>IF(G174&gt;0,VLOOKUP(G174,'Eng A1'!$A$8:$B$207,2,FALSE)," ")</f>
        <v xml:space="preserve"> </v>
      </c>
      <c r="Q174" s="6" t="str">
        <f t="shared" si="31"/>
        <v xml:space="preserve"> </v>
      </c>
      <c r="R174" s="6">
        <f t="shared" si="32"/>
        <v>0</v>
      </c>
      <c r="S174" s="6" t="str">
        <f>IF(G174&gt;0,COUNTIF($R$6:R174,R174),"")</f>
        <v/>
      </c>
      <c r="T174" s="6" t="str">
        <f t="shared" si="27"/>
        <v>01</v>
      </c>
      <c r="U174" s="6">
        <f t="shared" si="33"/>
        <v>169</v>
      </c>
    </row>
    <row r="175" spans="1:21" ht="15.75" hidden="1" customHeight="1" outlineLevel="1" x14ac:dyDescent="0.2">
      <c r="A175" s="3"/>
      <c r="B175" s="3"/>
      <c r="C175" s="3"/>
      <c r="D175" s="4">
        <f t="shared" si="23"/>
        <v>7.8472222222222221E-2</v>
      </c>
      <c r="E175" s="6">
        <v>170</v>
      </c>
      <c r="F175" s="199">
        <v>170</v>
      </c>
      <c r="G175" s="199"/>
      <c r="H175" s="247">
        <f>IF(G175&gt;0,VLOOKUP(G175+1000,CONFIG!$W$2:$AF$804,2,FALSE),0)</f>
        <v>0</v>
      </c>
      <c r="I175" s="30" t="str">
        <f>IF(G175&gt;0,CONCATENATE(VLOOKUP(G175+1000,CONFIG!$W$2:$AF$804,3,FALSE),"  ",VLOOKUP(G175+1000,CONFIG!$W$2:$AF$804,4,FALSE)),"")</f>
        <v/>
      </c>
      <c r="J175" s="30" t="str">
        <f>IF($G175&gt;0,VLOOKUP(G175+1000,CONFIG!$W$2:$AF$804,5,FALSE),"")</f>
        <v/>
      </c>
      <c r="K175" s="144" t="str">
        <f>IF($G175&gt;0,VLOOKUP(G175+1000,CONFIG!$W:$AF,6,FALSE),"")</f>
        <v/>
      </c>
      <c r="L175" s="144" t="str">
        <f>IF($G175&gt;0,VLOOKUP(G175+1000,CONFIG!$W:$AF,7,FALSE),"")</f>
        <v/>
      </c>
      <c r="M175" s="144" t="str">
        <f>IF($G175&gt;0,VLOOKUP(G175+1000,CONFIG!$W:$AF,8,FALSE),"")</f>
        <v/>
      </c>
      <c r="N175" s="250" t="str">
        <f t="shared" si="29"/>
        <v/>
      </c>
      <c r="O175" s="6" t="str">
        <f t="shared" si="30"/>
        <v xml:space="preserve"> </v>
      </c>
      <c r="P175" s="179" t="str">
        <f>IF(G175&gt;0,VLOOKUP(G175,'Eng A1'!$A$8:$B$207,2,FALSE)," ")</f>
        <v xml:space="preserve"> </v>
      </c>
      <c r="Q175" s="6" t="str">
        <f t="shared" si="31"/>
        <v xml:space="preserve"> </v>
      </c>
      <c r="R175" s="6">
        <f t="shared" si="32"/>
        <v>0</v>
      </c>
      <c r="S175" s="6" t="str">
        <f>IF(G175&gt;0,COUNTIF($R$6:R175,R175),"")</f>
        <v/>
      </c>
      <c r="T175" s="6" t="str">
        <f t="shared" si="27"/>
        <v>01</v>
      </c>
      <c r="U175" s="6">
        <f t="shared" si="33"/>
        <v>170</v>
      </c>
    </row>
    <row r="176" spans="1:21" ht="15.75" hidden="1" customHeight="1" outlineLevel="1" x14ac:dyDescent="0.2">
      <c r="A176" s="3"/>
      <c r="B176" s="3"/>
      <c r="C176" s="3"/>
      <c r="D176" s="4">
        <f t="shared" si="23"/>
        <v>7.8472222222222221E-2</v>
      </c>
      <c r="E176" s="6">
        <v>171</v>
      </c>
      <c r="F176" s="199">
        <v>171</v>
      </c>
      <c r="G176" s="199"/>
      <c r="H176" s="247">
        <f>IF(G176&gt;0,VLOOKUP(G176+1000,CONFIG!$W$2:$AF$804,2,FALSE),0)</f>
        <v>0</v>
      </c>
      <c r="I176" s="30" t="str">
        <f>IF(G176&gt;0,CONCATENATE(VLOOKUP(G176+1000,CONFIG!$W$2:$AF$804,3,FALSE),"  ",VLOOKUP(G176+1000,CONFIG!$W$2:$AF$804,4,FALSE)),"")</f>
        <v/>
      </c>
      <c r="J176" s="30" t="str">
        <f>IF($G176&gt;0,VLOOKUP(G176+1000,CONFIG!$W$2:$AF$804,5,FALSE),"")</f>
        <v/>
      </c>
      <c r="K176" s="144" t="str">
        <f>IF($G176&gt;0,VLOOKUP(G176+1000,CONFIG!$W:$AF,6,FALSE),"")</f>
        <v/>
      </c>
      <c r="L176" s="144" t="str">
        <f>IF($G176&gt;0,VLOOKUP(G176+1000,CONFIG!$W:$AF,7,FALSE),"")</f>
        <v/>
      </c>
      <c r="M176" s="144" t="str">
        <f>IF($G176&gt;0,VLOOKUP(G176+1000,CONFIG!$W:$AF,8,FALSE),"")</f>
        <v/>
      </c>
      <c r="N176" s="250" t="str">
        <f t="shared" si="29"/>
        <v/>
      </c>
      <c r="O176" s="6" t="str">
        <f t="shared" si="30"/>
        <v xml:space="preserve"> </v>
      </c>
      <c r="P176" s="179" t="str">
        <f>IF(G176&gt;0,VLOOKUP(G176,'Eng A1'!$A$8:$B$207,2,FALSE)," ")</f>
        <v xml:space="preserve"> </v>
      </c>
      <c r="Q176" s="6" t="str">
        <f t="shared" si="31"/>
        <v xml:space="preserve"> </v>
      </c>
      <c r="R176" s="6">
        <f t="shared" si="32"/>
        <v>0</v>
      </c>
      <c r="S176" s="6" t="str">
        <f>IF(G176&gt;0,COUNTIF($R$6:R176,R176),"")</f>
        <v/>
      </c>
      <c r="T176" s="6" t="str">
        <f t="shared" si="27"/>
        <v>01</v>
      </c>
      <c r="U176" s="6">
        <f t="shared" si="33"/>
        <v>171</v>
      </c>
    </row>
    <row r="177" spans="1:21" ht="15.75" hidden="1" customHeight="1" outlineLevel="1" x14ac:dyDescent="0.2">
      <c r="A177" s="3"/>
      <c r="B177" s="3"/>
      <c r="C177" s="3"/>
      <c r="D177" s="4">
        <f t="shared" si="23"/>
        <v>7.8472222222222221E-2</v>
      </c>
      <c r="E177" s="6">
        <v>172</v>
      </c>
      <c r="F177" s="199">
        <v>172</v>
      </c>
      <c r="G177" s="199"/>
      <c r="H177" s="247">
        <f>IF(G177&gt;0,VLOOKUP(G177+1000,CONFIG!$W$2:$AF$804,2,FALSE),0)</f>
        <v>0</v>
      </c>
      <c r="I177" s="30" t="str">
        <f>IF(G177&gt;0,CONCATENATE(VLOOKUP(G177+1000,CONFIG!$W$2:$AF$804,3,FALSE),"  ",VLOOKUP(G177+1000,CONFIG!$W$2:$AF$804,4,FALSE)),"")</f>
        <v/>
      </c>
      <c r="J177" s="30" t="str">
        <f>IF($G177&gt;0,VLOOKUP(G177+1000,CONFIG!$W$2:$AF$804,5,FALSE),"")</f>
        <v/>
      </c>
      <c r="K177" s="144" t="str">
        <f>IF($G177&gt;0,VLOOKUP(G177+1000,CONFIG!$W:$AF,6,FALSE),"")</f>
        <v/>
      </c>
      <c r="L177" s="144" t="str">
        <f>IF($G177&gt;0,VLOOKUP(G177+1000,CONFIG!$W:$AF,7,FALSE),"")</f>
        <v/>
      </c>
      <c r="M177" s="144" t="str">
        <f>IF($G177&gt;0,VLOOKUP(G177+1000,CONFIG!$W:$AF,8,FALSE),"")</f>
        <v/>
      </c>
      <c r="N177" s="250" t="str">
        <f t="shared" si="29"/>
        <v/>
      </c>
      <c r="O177" s="6" t="str">
        <f t="shared" si="30"/>
        <v xml:space="preserve"> </v>
      </c>
      <c r="P177" s="179" t="str">
        <f>IF(G177&gt;0,VLOOKUP(G177,'Eng A1'!$A$8:$B$207,2,FALSE)," ")</f>
        <v xml:space="preserve"> </v>
      </c>
      <c r="Q177" s="6" t="str">
        <f t="shared" si="31"/>
        <v xml:space="preserve"> </v>
      </c>
      <c r="R177" s="6">
        <f t="shared" si="32"/>
        <v>0</v>
      </c>
      <c r="S177" s="6" t="str">
        <f>IF(G177&gt;0,COUNTIF($R$6:R177,R177),"")</f>
        <v/>
      </c>
      <c r="T177" s="6" t="str">
        <f t="shared" si="27"/>
        <v>01</v>
      </c>
      <c r="U177" s="6">
        <f t="shared" si="33"/>
        <v>172</v>
      </c>
    </row>
    <row r="178" spans="1:21" ht="15.75" hidden="1" customHeight="1" outlineLevel="1" x14ac:dyDescent="0.2">
      <c r="A178" s="3"/>
      <c r="B178" s="3"/>
      <c r="C178" s="3"/>
      <c r="D178" s="4">
        <f t="shared" si="23"/>
        <v>7.8472222222222221E-2</v>
      </c>
      <c r="E178" s="6">
        <v>173</v>
      </c>
      <c r="F178" s="199">
        <v>173</v>
      </c>
      <c r="G178" s="199"/>
      <c r="H178" s="247">
        <f>IF(G178&gt;0,VLOOKUP(G178+1000,CONFIG!$W$2:$AF$804,2,FALSE),0)</f>
        <v>0</v>
      </c>
      <c r="I178" s="30" t="str">
        <f>IF(G178&gt;0,CONCATENATE(VLOOKUP(G178+1000,CONFIG!$W$2:$AF$804,3,FALSE),"  ",VLOOKUP(G178+1000,CONFIG!$W$2:$AF$804,4,FALSE)),"")</f>
        <v/>
      </c>
      <c r="J178" s="30" t="str">
        <f>IF($G178&gt;0,VLOOKUP(G178+1000,CONFIG!$W$2:$AF$804,5,FALSE),"")</f>
        <v/>
      </c>
      <c r="K178" s="144" t="str">
        <f>IF($G178&gt;0,VLOOKUP(G178+1000,CONFIG!$W:$AF,6,FALSE),"")</f>
        <v/>
      </c>
      <c r="L178" s="144" t="str">
        <f>IF($G178&gt;0,VLOOKUP(G178+1000,CONFIG!$W:$AF,7,FALSE),"")</f>
        <v/>
      </c>
      <c r="M178" s="144" t="str">
        <f>IF($G178&gt;0,VLOOKUP(G178+1000,CONFIG!$W:$AF,8,FALSE),"")</f>
        <v/>
      </c>
      <c r="N178" s="250" t="str">
        <f t="shared" si="29"/>
        <v/>
      </c>
      <c r="O178" s="6" t="str">
        <f t="shared" si="30"/>
        <v xml:space="preserve"> </v>
      </c>
      <c r="P178" s="179" t="str">
        <f>IF(G178&gt;0,VLOOKUP(G178,'Eng A1'!$A$8:$B$207,2,FALSE)," ")</f>
        <v xml:space="preserve"> </v>
      </c>
      <c r="Q178" s="6" t="str">
        <f t="shared" si="31"/>
        <v xml:space="preserve"> </v>
      </c>
      <c r="R178" s="6">
        <f t="shared" si="32"/>
        <v>0</v>
      </c>
      <c r="S178" s="6" t="str">
        <f>IF(G178&gt;0,COUNTIF($R$6:R178,R178),"")</f>
        <v/>
      </c>
      <c r="T178" s="6" t="str">
        <f t="shared" si="27"/>
        <v>01</v>
      </c>
      <c r="U178" s="6">
        <f t="shared" si="33"/>
        <v>173</v>
      </c>
    </row>
    <row r="179" spans="1:21" ht="15.75" hidden="1" customHeight="1" outlineLevel="1" x14ac:dyDescent="0.2">
      <c r="A179" s="3"/>
      <c r="B179" s="3"/>
      <c r="C179" s="3"/>
      <c r="D179" s="4">
        <f t="shared" si="23"/>
        <v>7.8472222222222221E-2</v>
      </c>
      <c r="E179" s="6">
        <v>174</v>
      </c>
      <c r="F179" s="199">
        <v>174</v>
      </c>
      <c r="G179" s="199"/>
      <c r="H179" s="247">
        <f>IF(G179&gt;0,VLOOKUP(G179+1000,CONFIG!$W$2:$AF$804,2,FALSE),0)</f>
        <v>0</v>
      </c>
      <c r="I179" s="30" t="str">
        <f>IF(G179&gt;0,CONCATENATE(VLOOKUP(G179+1000,CONFIG!$W$2:$AF$804,3,FALSE),"  ",VLOOKUP(G179+1000,CONFIG!$W$2:$AF$804,4,FALSE)),"")</f>
        <v/>
      </c>
      <c r="J179" s="30" t="str">
        <f>IF($G179&gt;0,VLOOKUP(G179+1000,CONFIG!$W$2:$AF$804,5,FALSE),"")</f>
        <v/>
      </c>
      <c r="K179" s="144" t="str">
        <f>IF($G179&gt;0,VLOOKUP(G179+1000,CONFIG!$W:$AF,6,FALSE),"")</f>
        <v/>
      </c>
      <c r="L179" s="144" t="str">
        <f>IF($G179&gt;0,VLOOKUP(G179+1000,CONFIG!$W:$AF,7,FALSE),"")</f>
        <v/>
      </c>
      <c r="M179" s="144" t="str">
        <f>IF($G179&gt;0,VLOOKUP(G179+1000,CONFIG!$W:$AF,8,FALSE),"")</f>
        <v/>
      </c>
      <c r="N179" s="250" t="str">
        <f t="shared" si="29"/>
        <v/>
      </c>
      <c r="O179" s="6" t="str">
        <f t="shared" si="30"/>
        <v xml:space="preserve"> </v>
      </c>
      <c r="P179" s="179" t="str">
        <f>IF(G179&gt;0,VLOOKUP(G179,'Eng A1'!$A$8:$B$207,2,FALSE)," ")</f>
        <v xml:space="preserve"> </v>
      </c>
      <c r="Q179" s="6" t="str">
        <f t="shared" si="31"/>
        <v xml:space="preserve"> </v>
      </c>
      <c r="R179" s="6">
        <f t="shared" si="32"/>
        <v>0</v>
      </c>
      <c r="S179" s="6" t="str">
        <f>IF(G179&gt;0,COUNTIF($R$6:R179,R179),"")</f>
        <v/>
      </c>
      <c r="T179" s="6" t="str">
        <f t="shared" si="27"/>
        <v>01</v>
      </c>
      <c r="U179" s="6">
        <f t="shared" si="33"/>
        <v>174</v>
      </c>
    </row>
    <row r="180" spans="1:21" ht="15.75" hidden="1" customHeight="1" outlineLevel="1" x14ac:dyDescent="0.2">
      <c r="A180" s="3"/>
      <c r="B180" s="3"/>
      <c r="C180" s="3"/>
      <c r="D180" s="4">
        <f t="shared" si="23"/>
        <v>7.8472222222222221E-2</v>
      </c>
      <c r="E180" s="6">
        <v>175</v>
      </c>
      <c r="F180" s="199">
        <v>175</v>
      </c>
      <c r="G180" s="199"/>
      <c r="H180" s="247">
        <f>IF(G180&gt;0,VLOOKUP(G180+1000,CONFIG!$W$2:$AF$804,2,FALSE),0)</f>
        <v>0</v>
      </c>
      <c r="I180" s="30" t="str">
        <f>IF(G180&gt;0,CONCATENATE(VLOOKUP(G180+1000,CONFIG!$W$2:$AF$804,3,FALSE),"  ",VLOOKUP(G180+1000,CONFIG!$W$2:$AF$804,4,FALSE)),"")</f>
        <v/>
      </c>
      <c r="J180" s="30" t="str">
        <f>IF($G180&gt;0,VLOOKUP(G180+1000,CONFIG!$W$2:$AF$804,5,FALSE),"")</f>
        <v/>
      </c>
      <c r="K180" s="144" t="str">
        <f>IF($G180&gt;0,VLOOKUP(G180+1000,CONFIG!$W:$AF,6,FALSE),"")</f>
        <v/>
      </c>
      <c r="L180" s="144" t="str">
        <f>IF($G180&gt;0,VLOOKUP(G180+1000,CONFIG!$W:$AF,7,FALSE),"")</f>
        <v/>
      </c>
      <c r="M180" s="144" t="str">
        <f>IF($G180&gt;0,VLOOKUP(G180+1000,CONFIG!$W:$AF,8,FALSE),"")</f>
        <v/>
      </c>
      <c r="N180" s="250" t="str">
        <f t="shared" si="29"/>
        <v/>
      </c>
      <c r="O180" s="6" t="str">
        <f t="shared" si="30"/>
        <v xml:space="preserve"> </v>
      </c>
      <c r="P180" s="179" t="str">
        <f>IF(G180&gt;0,VLOOKUP(G180,'Eng A1'!$A$8:$B$207,2,FALSE)," ")</f>
        <v xml:space="preserve"> </v>
      </c>
      <c r="Q180" s="6" t="str">
        <f t="shared" si="31"/>
        <v xml:space="preserve"> </v>
      </c>
      <c r="R180" s="6">
        <f t="shared" si="32"/>
        <v>0</v>
      </c>
      <c r="S180" s="6" t="str">
        <f>IF(G180&gt;0,COUNTIF($R$6:R180,R180),"")</f>
        <v/>
      </c>
      <c r="T180" s="6" t="str">
        <f t="shared" si="27"/>
        <v>01</v>
      </c>
      <c r="U180" s="6">
        <f t="shared" si="33"/>
        <v>175</v>
      </c>
    </row>
    <row r="181" spans="1:21" ht="15.75" hidden="1" customHeight="1" outlineLevel="1" x14ac:dyDescent="0.2">
      <c r="A181" s="3"/>
      <c r="B181" s="3"/>
      <c r="C181" s="3"/>
      <c r="D181" s="4">
        <f t="shared" si="23"/>
        <v>7.8472222222222221E-2</v>
      </c>
      <c r="E181" s="6">
        <v>176</v>
      </c>
      <c r="F181" s="199">
        <v>176</v>
      </c>
      <c r="G181" s="199"/>
      <c r="H181" s="247">
        <f>IF(G181&gt;0,VLOOKUP(G181+1000,CONFIG!$W$2:$AF$804,2,FALSE),0)</f>
        <v>0</v>
      </c>
      <c r="I181" s="30" t="str">
        <f>IF(G181&gt;0,CONCATENATE(VLOOKUP(G181+1000,CONFIG!$W$2:$AF$804,3,FALSE),"  ",VLOOKUP(G181+1000,CONFIG!$W$2:$AF$804,4,FALSE)),"")</f>
        <v/>
      </c>
      <c r="J181" s="30" t="str">
        <f>IF($G181&gt;0,VLOOKUP(G181+1000,CONFIG!$W$2:$AF$804,5,FALSE),"")</f>
        <v/>
      </c>
      <c r="K181" s="144" t="str">
        <f>IF($G181&gt;0,VLOOKUP(G181+1000,CONFIG!$W:$AF,6,FALSE),"")</f>
        <v/>
      </c>
      <c r="L181" s="144" t="str">
        <f>IF($G181&gt;0,VLOOKUP(G181+1000,CONFIG!$W:$AF,7,FALSE),"")</f>
        <v/>
      </c>
      <c r="M181" s="144" t="str">
        <f>IF($G181&gt;0,VLOOKUP(G181+1000,CONFIG!$W:$AF,8,FALSE),"")</f>
        <v/>
      </c>
      <c r="N181" s="250" t="str">
        <f t="shared" si="29"/>
        <v/>
      </c>
      <c r="O181" s="6" t="str">
        <f t="shared" si="30"/>
        <v xml:space="preserve"> </v>
      </c>
      <c r="P181" s="179" t="str">
        <f>IF(G181&gt;0,VLOOKUP(G181,'Eng A1'!$A$8:$B$207,2,FALSE)," ")</f>
        <v xml:space="preserve"> </v>
      </c>
      <c r="Q181" s="6" t="str">
        <f t="shared" si="31"/>
        <v xml:space="preserve"> </v>
      </c>
      <c r="R181" s="6">
        <f t="shared" si="32"/>
        <v>0</v>
      </c>
      <c r="S181" s="6" t="str">
        <f>IF(G181&gt;0,COUNTIF($R$6:R181,R181),"")</f>
        <v/>
      </c>
      <c r="T181" s="6" t="str">
        <f t="shared" si="27"/>
        <v>01</v>
      </c>
      <c r="U181" s="6">
        <f t="shared" si="33"/>
        <v>176</v>
      </c>
    </row>
    <row r="182" spans="1:21" ht="15.75" hidden="1" customHeight="1" outlineLevel="1" x14ac:dyDescent="0.2">
      <c r="A182" s="3"/>
      <c r="B182" s="3"/>
      <c r="C182" s="3"/>
      <c r="D182" s="4">
        <f t="shared" si="23"/>
        <v>7.8472222222222221E-2</v>
      </c>
      <c r="E182" s="6">
        <v>177</v>
      </c>
      <c r="F182" s="199">
        <v>177</v>
      </c>
      <c r="G182" s="199"/>
      <c r="H182" s="247">
        <f>IF(G182&gt;0,VLOOKUP(G182+1000,CONFIG!$W$2:$AF$804,2,FALSE),0)</f>
        <v>0</v>
      </c>
      <c r="I182" s="30" t="str">
        <f>IF(G182&gt;0,CONCATENATE(VLOOKUP(G182+1000,CONFIG!$W$2:$AF$804,3,FALSE),"  ",VLOOKUP(G182+1000,CONFIG!$W$2:$AF$804,4,FALSE)),"")</f>
        <v/>
      </c>
      <c r="J182" s="30" t="str">
        <f>IF($G182&gt;0,VLOOKUP(G182+1000,CONFIG!$W$2:$AF$804,5,FALSE),"")</f>
        <v/>
      </c>
      <c r="K182" s="144" t="str">
        <f>IF($G182&gt;0,VLOOKUP(G182+1000,CONFIG!$W:$AF,6,FALSE),"")</f>
        <v/>
      </c>
      <c r="L182" s="144" t="str">
        <f>IF($G182&gt;0,VLOOKUP(G182+1000,CONFIG!$W:$AF,7,FALSE),"")</f>
        <v/>
      </c>
      <c r="M182" s="144" t="str">
        <f>IF($G182&gt;0,VLOOKUP(G182+1000,CONFIG!$W:$AF,8,FALSE),"")</f>
        <v/>
      </c>
      <c r="N182" s="250" t="str">
        <f t="shared" si="29"/>
        <v/>
      </c>
      <c r="O182" s="6" t="str">
        <f t="shared" si="30"/>
        <v xml:space="preserve"> </v>
      </c>
      <c r="P182" s="179" t="str">
        <f>IF(G182&gt;0,VLOOKUP(G182,'Eng A1'!$A$8:$B$207,2,FALSE)," ")</f>
        <v xml:space="preserve"> </v>
      </c>
      <c r="Q182" s="6" t="str">
        <f t="shared" si="31"/>
        <v xml:space="preserve"> </v>
      </c>
      <c r="R182" s="6">
        <f t="shared" si="32"/>
        <v>0</v>
      </c>
      <c r="S182" s="6" t="str">
        <f>IF(G182&gt;0,COUNTIF($R$6:R182,R182),"")</f>
        <v/>
      </c>
      <c r="T182" s="6" t="str">
        <f t="shared" si="27"/>
        <v>01</v>
      </c>
      <c r="U182" s="6">
        <f t="shared" si="33"/>
        <v>177</v>
      </c>
    </row>
    <row r="183" spans="1:21" ht="15.75" hidden="1" customHeight="1" outlineLevel="1" x14ac:dyDescent="0.2">
      <c r="A183" s="3"/>
      <c r="B183" s="3"/>
      <c r="C183" s="3"/>
      <c r="D183" s="4">
        <f t="shared" si="23"/>
        <v>7.8472222222222221E-2</v>
      </c>
      <c r="E183" s="6">
        <v>178</v>
      </c>
      <c r="F183" s="199">
        <v>178</v>
      </c>
      <c r="G183" s="199"/>
      <c r="H183" s="247">
        <f>IF(G183&gt;0,VLOOKUP(G183+1000,CONFIG!$W$2:$AF$804,2,FALSE),0)</f>
        <v>0</v>
      </c>
      <c r="I183" s="30" t="str">
        <f>IF(G183&gt;0,CONCATENATE(VLOOKUP(G183+1000,CONFIG!$W$2:$AF$804,3,FALSE),"  ",VLOOKUP(G183+1000,CONFIG!$W$2:$AF$804,4,FALSE)),"")</f>
        <v/>
      </c>
      <c r="J183" s="30" t="str">
        <f>IF($G183&gt;0,VLOOKUP(G183+1000,CONFIG!$W$2:$AF$804,5,FALSE),"")</f>
        <v/>
      </c>
      <c r="K183" s="144" t="str">
        <f>IF($G183&gt;0,VLOOKUP(G183+1000,CONFIG!$W:$AF,6,FALSE),"")</f>
        <v/>
      </c>
      <c r="L183" s="144" t="str">
        <f>IF($G183&gt;0,VLOOKUP(G183+1000,CONFIG!$W:$AF,7,FALSE),"")</f>
        <v/>
      </c>
      <c r="M183" s="144" t="str">
        <f>IF($G183&gt;0,VLOOKUP(G183+1000,CONFIG!$W:$AF,8,FALSE),"")</f>
        <v/>
      </c>
      <c r="N183" s="250" t="str">
        <f t="shared" si="29"/>
        <v/>
      </c>
      <c r="O183" s="6" t="str">
        <f t="shared" si="30"/>
        <v xml:space="preserve"> </v>
      </c>
      <c r="P183" s="179" t="str">
        <f>IF(G183&gt;0,VLOOKUP(G183,'Eng A1'!$A$8:$B$207,2,FALSE)," ")</f>
        <v xml:space="preserve"> </v>
      </c>
      <c r="Q183" s="6" t="str">
        <f t="shared" si="31"/>
        <v xml:space="preserve"> </v>
      </c>
      <c r="R183" s="6">
        <f t="shared" si="32"/>
        <v>0</v>
      </c>
      <c r="S183" s="6" t="str">
        <f>IF(G183&gt;0,COUNTIF($R$6:R183,R183),"")</f>
        <v/>
      </c>
      <c r="T183" s="6" t="str">
        <f t="shared" si="27"/>
        <v>01</v>
      </c>
      <c r="U183" s="6">
        <f t="shared" si="33"/>
        <v>178</v>
      </c>
    </row>
    <row r="184" spans="1:21" ht="15.75" hidden="1" customHeight="1" outlineLevel="1" x14ac:dyDescent="0.2">
      <c r="A184" s="3"/>
      <c r="B184" s="3"/>
      <c r="C184" s="3"/>
      <c r="D184" s="4">
        <f t="shared" si="23"/>
        <v>7.8472222222222221E-2</v>
      </c>
      <c r="E184" s="6">
        <v>179</v>
      </c>
      <c r="F184" s="199">
        <v>179</v>
      </c>
      <c r="G184" s="199"/>
      <c r="H184" s="247">
        <f>IF(G184&gt;0,VLOOKUP(G184+1000,CONFIG!$W$2:$AF$804,2,FALSE),0)</f>
        <v>0</v>
      </c>
      <c r="I184" s="30" t="str">
        <f>IF(G184&gt;0,CONCATENATE(VLOOKUP(G184+1000,CONFIG!$W$2:$AF$804,3,FALSE),"  ",VLOOKUP(G184+1000,CONFIG!$W$2:$AF$804,4,FALSE)),"")</f>
        <v/>
      </c>
      <c r="J184" s="30" t="str">
        <f>IF($G184&gt;0,VLOOKUP(G184+1000,CONFIG!$W$2:$AF$804,5,FALSE),"")</f>
        <v/>
      </c>
      <c r="K184" s="144" t="str">
        <f>IF($G184&gt;0,VLOOKUP(G184+1000,CONFIG!$W:$AF,6,FALSE),"")</f>
        <v/>
      </c>
      <c r="L184" s="144" t="str">
        <f>IF($G184&gt;0,VLOOKUP(G184+1000,CONFIG!$W:$AF,7,FALSE),"")</f>
        <v/>
      </c>
      <c r="M184" s="144" t="str">
        <f>IF($G184&gt;0,VLOOKUP(G184+1000,CONFIG!$W:$AF,8,FALSE),"")</f>
        <v/>
      </c>
      <c r="N184" s="250" t="str">
        <f t="shared" si="29"/>
        <v/>
      </c>
      <c r="O184" s="6" t="str">
        <f t="shared" si="30"/>
        <v xml:space="preserve"> </v>
      </c>
      <c r="P184" s="179" t="str">
        <f>IF(G184&gt;0,VLOOKUP(G184,'Eng A1'!$A$8:$B$207,2,FALSE)," ")</f>
        <v xml:space="preserve"> </v>
      </c>
      <c r="Q184" s="6" t="str">
        <f t="shared" si="31"/>
        <v xml:space="preserve"> </v>
      </c>
      <c r="R184" s="6">
        <f t="shared" si="32"/>
        <v>0</v>
      </c>
      <c r="S184" s="6" t="str">
        <f>IF(G184&gt;0,COUNTIF($R$6:R184,R184),"")</f>
        <v/>
      </c>
      <c r="T184" s="6" t="str">
        <f t="shared" si="27"/>
        <v>01</v>
      </c>
      <c r="U184" s="6">
        <f t="shared" si="33"/>
        <v>179</v>
      </c>
    </row>
    <row r="185" spans="1:21" ht="15.75" hidden="1" customHeight="1" outlineLevel="1" x14ac:dyDescent="0.2">
      <c r="A185" s="3"/>
      <c r="B185" s="3"/>
      <c r="C185" s="3"/>
      <c r="D185" s="4">
        <f t="shared" si="23"/>
        <v>7.8472222222222221E-2</v>
      </c>
      <c r="E185" s="6">
        <v>180</v>
      </c>
      <c r="F185" s="199">
        <v>180</v>
      </c>
      <c r="G185" s="199"/>
      <c r="H185" s="247">
        <f>IF(G185&gt;0,VLOOKUP(G185+1000,CONFIG!$W$2:$AF$804,2,FALSE),0)</f>
        <v>0</v>
      </c>
      <c r="I185" s="30" t="str">
        <f>IF(G185&gt;0,CONCATENATE(VLOOKUP(G185+1000,CONFIG!$W$2:$AF$804,3,FALSE),"  ",VLOOKUP(G185+1000,CONFIG!$W$2:$AF$804,4,FALSE)),"")</f>
        <v/>
      </c>
      <c r="J185" s="30" t="str">
        <f>IF($G185&gt;0,VLOOKUP(G185+1000,CONFIG!$W$2:$AF$804,5,FALSE),"")</f>
        <v/>
      </c>
      <c r="K185" s="144" t="str">
        <f>IF($G185&gt;0,VLOOKUP(G185+1000,CONFIG!$W:$AF,6,FALSE),"")</f>
        <v/>
      </c>
      <c r="L185" s="144" t="str">
        <f>IF($G185&gt;0,VLOOKUP(G185+1000,CONFIG!$W:$AF,7,FALSE),"")</f>
        <v/>
      </c>
      <c r="M185" s="144" t="str">
        <f>IF($G185&gt;0,VLOOKUP(G185+1000,CONFIG!$W:$AF,8,FALSE),"")</f>
        <v/>
      </c>
      <c r="N185" s="250" t="str">
        <f t="shared" si="29"/>
        <v/>
      </c>
      <c r="O185" s="6" t="str">
        <f t="shared" si="30"/>
        <v xml:space="preserve"> </v>
      </c>
      <c r="P185" s="179" t="str">
        <f>IF(G185&gt;0,VLOOKUP(G185,'Eng A1'!$A$8:$B$207,2,FALSE)," ")</f>
        <v xml:space="preserve"> </v>
      </c>
      <c r="Q185" s="6" t="str">
        <f t="shared" si="31"/>
        <v xml:space="preserve"> </v>
      </c>
      <c r="R185" s="6">
        <f t="shared" si="32"/>
        <v>0</v>
      </c>
      <c r="S185" s="6" t="str">
        <f>IF(G185&gt;0,COUNTIF($R$6:R185,R185),"")</f>
        <v/>
      </c>
      <c r="T185" s="6" t="str">
        <f t="shared" si="27"/>
        <v>01</v>
      </c>
      <c r="U185" s="6">
        <f t="shared" si="33"/>
        <v>180</v>
      </c>
    </row>
    <row r="186" spans="1:21" ht="15.75" hidden="1" customHeight="1" outlineLevel="1" x14ac:dyDescent="0.2">
      <c r="A186" s="3"/>
      <c r="B186" s="3"/>
      <c r="C186" s="3"/>
      <c r="D186" s="4">
        <f t="shared" si="23"/>
        <v>7.8472222222222221E-2</v>
      </c>
      <c r="E186" s="6">
        <v>181</v>
      </c>
      <c r="F186" s="199">
        <v>181</v>
      </c>
      <c r="G186" s="199"/>
      <c r="H186" s="247">
        <f>IF(G186&gt;0,VLOOKUP(G186+1000,CONFIG!$W$2:$AF$804,2,FALSE),0)</f>
        <v>0</v>
      </c>
      <c r="I186" s="30" t="str">
        <f>IF(G186&gt;0,CONCATENATE(VLOOKUP(G186+1000,CONFIG!$W$2:$AF$804,3,FALSE),"  ",VLOOKUP(G186+1000,CONFIG!$W$2:$AF$804,4,FALSE)),"")</f>
        <v/>
      </c>
      <c r="J186" s="30" t="str">
        <f>IF($G186&gt;0,VLOOKUP(G186+1000,CONFIG!$W$2:$AF$804,5,FALSE),"")</f>
        <v/>
      </c>
      <c r="K186" s="144" t="str">
        <f>IF($G186&gt;0,VLOOKUP(G186+1000,CONFIG!$W:$AF,6,FALSE),"")</f>
        <v/>
      </c>
      <c r="L186" s="144" t="str">
        <f>IF($G186&gt;0,VLOOKUP(G186+1000,CONFIG!$W:$AF,7,FALSE),"")</f>
        <v/>
      </c>
      <c r="M186" s="144" t="str">
        <f>IF($G186&gt;0,VLOOKUP(G186+1000,CONFIG!$W:$AF,8,FALSE),"")</f>
        <v/>
      </c>
      <c r="N186" s="250" t="str">
        <f t="shared" si="29"/>
        <v/>
      </c>
      <c r="O186" s="6" t="str">
        <f t="shared" si="30"/>
        <v xml:space="preserve"> </v>
      </c>
      <c r="P186" s="179" t="str">
        <f>IF(G186&gt;0,VLOOKUP(G186,'Eng A1'!$A$8:$B$207,2,FALSE)," ")</f>
        <v xml:space="preserve"> </v>
      </c>
      <c r="Q186" s="6" t="str">
        <f t="shared" si="31"/>
        <v xml:space="preserve"> </v>
      </c>
      <c r="R186" s="6">
        <f t="shared" si="32"/>
        <v>0</v>
      </c>
      <c r="S186" s="6" t="str">
        <f>IF(G186&gt;0,COUNTIF($R$6:R186,R186),"")</f>
        <v/>
      </c>
      <c r="T186" s="6" t="str">
        <f t="shared" si="27"/>
        <v>01</v>
      </c>
      <c r="U186" s="6">
        <f t="shared" si="33"/>
        <v>181</v>
      </c>
    </row>
    <row r="187" spans="1:21" ht="15.75" hidden="1" customHeight="1" outlineLevel="1" x14ac:dyDescent="0.2">
      <c r="A187" s="3"/>
      <c r="B187" s="3"/>
      <c r="C187" s="3"/>
      <c r="D187" s="4">
        <f t="shared" si="23"/>
        <v>7.8472222222222221E-2</v>
      </c>
      <c r="E187" s="6">
        <v>182</v>
      </c>
      <c r="F187" s="199">
        <v>182</v>
      </c>
      <c r="G187" s="199"/>
      <c r="H187" s="247">
        <f>IF(G187&gt;0,VLOOKUP(G187+1000,CONFIG!$W$2:$AF$804,2,FALSE),0)</f>
        <v>0</v>
      </c>
      <c r="I187" s="30" t="str">
        <f>IF(G187&gt;0,CONCATENATE(VLOOKUP(G187+1000,CONFIG!$W$2:$AF$804,3,FALSE),"  ",VLOOKUP(G187+1000,CONFIG!$W$2:$AF$804,4,FALSE)),"")</f>
        <v/>
      </c>
      <c r="J187" s="30" t="str">
        <f>IF($G187&gt;0,VLOOKUP(G187+1000,CONFIG!$W$2:$AF$804,5,FALSE),"")</f>
        <v/>
      </c>
      <c r="K187" s="144" t="str">
        <f>IF($G187&gt;0,VLOOKUP(G187+1000,CONFIG!$W:$AF,6,FALSE),"")</f>
        <v/>
      </c>
      <c r="L187" s="144" t="str">
        <f>IF($G187&gt;0,VLOOKUP(G187+1000,CONFIG!$W:$AF,7,FALSE),"")</f>
        <v/>
      </c>
      <c r="M187" s="144" t="str">
        <f>IF($G187&gt;0,VLOOKUP(G187+1000,CONFIG!$W:$AF,8,FALSE),"")</f>
        <v/>
      </c>
      <c r="N187" s="250" t="str">
        <f t="shared" si="29"/>
        <v/>
      </c>
      <c r="O187" s="6" t="str">
        <f t="shared" si="30"/>
        <v xml:space="preserve"> </v>
      </c>
      <c r="P187" s="179" t="str">
        <f>IF(G187&gt;0,VLOOKUP(G187,'Eng A1'!$A$8:$B$207,2,FALSE)," ")</f>
        <v xml:space="preserve"> </v>
      </c>
      <c r="Q187" s="6" t="str">
        <f t="shared" si="31"/>
        <v xml:space="preserve"> </v>
      </c>
      <c r="R187" s="6">
        <f t="shared" si="32"/>
        <v>0</v>
      </c>
      <c r="S187" s="6" t="str">
        <f>IF(G187&gt;0,COUNTIF($R$6:R187,R187),"")</f>
        <v/>
      </c>
      <c r="T187" s="6" t="str">
        <f t="shared" si="27"/>
        <v>01</v>
      </c>
      <c r="U187" s="6">
        <f t="shared" si="33"/>
        <v>182</v>
      </c>
    </row>
    <row r="188" spans="1:21" ht="15.75" hidden="1" customHeight="1" outlineLevel="1" x14ac:dyDescent="0.2">
      <c r="A188" s="3"/>
      <c r="B188" s="3"/>
      <c r="C188" s="3"/>
      <c r="D188" s="4">
        <f t="shared" si="23"/>
        <v>7.8472222222222221E-2</v>
      </c>
      <c r="E188" s="6">
        <v>183</v>
      </c>
      <c r="F188" s="199">
        <v>183</v>
      </c>
      <c r="G188" s="199"/>
      <c r="H188" s="247">
        <f>IF(G188&gt;0,VLOOKUP(G188+1000,CONFIG!$W$2:$AF$804,2,FALSE),0)</f>
        <v>0</v>
      </c>
      <c r="I188" s="30" t="str">
        <f>IF(G188&gt;0,CONCATENATE(VLOOKUP(G188+1000,CONFIG!$W$2:$AF$804,3,FALSE),"  ",VLOOKUP(G188+1000,CONFIG!$W$2:$AF$804,4,FALSE)),"")</f>
        <v/>
      </c>
      <c r="J188" s="30" t="str">
        <f>IF($G188&gt;0,VLOOKUP(G188+1000,CONFIG!$W$2:$AF$804,5,FALSE),"")</f>
        <v/>
      </c>
      <c r="K188" s="144" t="str">
        <f>IF($G188&gt;0,VLOOKUP(G188+1000,CONFIG!$W:$AF,6,FALSE),"")</f>
        <v/>
      </c>
      <c r="L188" s="144" t="str">
        <f>IF($G188&gt;0,VLOOKUP(G188+1000,CONFIG!$W:$AF,7,FALSE),"")</f>
        <v/>
      </c>
      <c r="M188" s="144" t="str">
        <f>IF($G188&gt;0,VLOOKUP(G188+1000,CONFIG!$W:$AF,8,FALSE),"")</f>
        <v/>
      </c>
      <c r="N188" s="250" t="str">
        <f t="shared" si="29"/>
        <v/>
      </c>
      <c r="O188" s="6" t="str">
        <f t="shared" si="30"/>
        <v xml:space="preserve"> </v>
      </c>
      <c r="P188" s="179" t="str">
        <f>IF(G188&gt;0,VLOOKUP(G188,'Eng A1'!$A$8:$B$207,2,FALSE)," ")</f>
        <v xml:space="preserve"> </v>
      </c>
      <c r="Q188" s="6" t="str">
        <f t="shared" si="31"/>
        <v xml:space="preserve"> </v>
      </c>
      <c r="R188" s="6">
        <f t="shared" si="32"/>
        <v>0</v>
      </c>
      <c r="S188" s="6" t="str">
        <f>IF(G188&gt;0,COUNTIF($R$6:R188,R188),"")</f>
        <v/>
      </c>
      <c r="T188" s="6" t="str">
        <f t="shared" si="27"/>
        <v>01</v>
      </c>
      <c r="U188" s="6">
        <f t="shared" si="33"/>
        <v>183</v>
      </c>
    </row>
    <row r="189" spans="1:21" ht="15.75" hidden="1" customHeight="1" outlineLevel="1" x14ac:dyDescent="0.2">
      <c r="A189" s="3"/>
      <c r="B189" s="3"/>
      <c r="C189" s="3"/>
      <c r="D189" s="4">
        <f t="shared" si="23"/>
        <v>7.8472222222222221E-2</v>
      </c>
      <c r="E189" s="6">
        <v>184</v>
      </c>
      <c r="F189" s="199">
        <v>184</v>
      </c>
      <c r="G189" s="199"/>
      <c r="H189" s="247">
        <f>IF(G189&gt;0,VLOOKUP(G189+1000,CONFIG!$W$2:$AF$804,2,FALSE),0)</f>
        <v>0</v>
      </c>
      <c r="I189" s="30" t="str">
        <f>IF(G189&gt;0,CONCATENATE(VLOOKUP(G189+1000,CONFIG!$W$2:$AF$804,3,FALSE),"  ",VLOOKUP(G189+1000,CONFIG!$W$2:$AF$804,4,FALSE)),"")</f>
        <v/>
      </c>
      <c r="J189" s="30" t="str">
        <f>IF($G189&gt;0,VLOOKUP(G189+1000,CONFIG!$W$2:$AF$804,5,FALSE),"")</f>
        <v/>
      </c>
      <c r="K189" s="144" t="str">
        <f>IF($G189&gt;0,VLOOKUP(G189+1000,CONFIG!$W:$AF,6,FALSE),"")</f>
        <v/>
      </c>
      <c r="L189" s="144" t="str">
        <f>IF($G189&gt;0,VLOOKUP(G189+1000,CONFIG!$W:$AF,7,FALSE),"")</f>
        <v/>
      </c>
      <c r="M189" s="144" t="str">
        <f>IF($G189&gt;0,VLOOKUP(G189+1000,CONFIG!$W:$AF,8,FALSE),"")</f>
        <v/>
      </c>
      <c r="N189" s="250" t="str">
        <f t="shared" si="29"/>
        <v/>
      </c>
      <c r="O189" s="6" t="str">
        <f t="shared" si="30"/>
        <v xml:space="preserve"> </v>
      </c>
      <c r="P189" s="179" t="str">
        <f>IF(G189&gt;0,VLOOKUP(G189,'Eng A1'!$A$8:$B$207,2,FALSE)," ")</f>
        <v xml:space="preserve"> </v>
      </c>
      <c r="Q189" s="6" t="str">
        <f t="shared" si="31"/>
        <v xml:space="preserve"> </v>
      </c>
      <c r="R189" s="6">
        <f t="shared" si="32"/>
        <v>0</v>
      </c>
      <c r="S189" s="6" t="str">
        <f>IF(G189&gt;0,COUNTIF($R$6:R189,R189),"")</f>
        <v/>
      </c>
      <c r="T189" s="6" t="str">
        <f t="shared" si="27"/>
        <v>01</v>
      </c>
      <c r="U189" s="6">
        <f t="shared" si="33"/>
        <v>184</v>
      </c>
    </row>
    <row r="190" spans="1:21" ht="15.75" hidden="1" customHeight="1" outlineLevel="1" x14ac:dyDescent="0.2">
      <c r="A190" s="3"/>
      <c r="B190" s="3"/>
      <c r="C190" s="3"/>
      <c r="D190" s="4">
        <f t="shared" si="23"/>
        <v>7.8472222222222221E-2</v>
      </c>
      <c r="E190" s="6">
        <v>185</v>
      </c>
      <c r="F190" s="199">
        <v>185</v>
      </c>
      <c r="G190" s="199"/>
      <c r="H190" s="247">
        <f>IF(G190&gt;0,VLOOKUP(G190+1000,CONFIG!$W$2:$AF$804,2,FALSE),0)</f>
        <v>0</v>
      </c>
      <c r="I190" s="30" t="str">
        <f>IF(G190&gt;0,CONCATENATE(VLOOKUP(G190+1000,CONFIG!$W$2:$AF$804,3,FALSE),"  ",VLOOKUP(G190+1000,CONFIG!$W$2:$AF$804,4,FALSE)),"")</f>
        <v/>
      </c>
      <c r="J190" s="30" t="str">
        <f>IF($G190&gt;0,VLOOKUP(G190+1000,CONFIG!$W$2:$AF$804,5,FALSE),"")</f>
        <v/>
      </c>
      <c r="K190" s="144" t="str">
        <f>IF($G190&gt;0,VLOOKUP(G190+1000,CONFIG!$W:$AF,6,FALSE),"")</f>
        <v/>
      </c>
      <c r="L190" s="144" t="str">
        <f>IF($G190&gt;0,VLOOKUP(G190+1000,CONFIG!$W:$AF,7,FALSE),"")</f>
        <v/>
      </c>
      <c r="M190" s="144" t="str">
        <f>IF($G190&gt;0,VLOOKUP(G190+1000,CONFIG!$W:$AF,8,FALSE),"")</f>
        <v/>
      </c>
      <c r="N190" s="250" t="str">
        <f t="shared" si="29"/>
        <v/>
      </c>
      <c r="O190" s="6" t="str">
        <f t="shared" si="30"/>
        <v xml:space="preserve"> </v>
      </c>
      <c r="P190" s="179" t="str">
        <f>IF(G190&gt;0,VLOOKUP(G190,'Eng A1'!$A$8:$B$207,2,FALSE)," ")</f>
        <v xml:space="preserve"> </v>
      </c>
      <c r="Q190" s="6" t="str">
        <f t="shared" si="31"/>
        <v xml:space="preserve"> </v>
      </c>
      <c r="R190" s="6">
        <f t="shared" si="32"/>
        <v>0</v>
      </c>
      <c r="S190" s="6" t="str">
        <f>IF(G190&gt;0,COUNTIF($R$6:R190,R190),"")</f>
        <v/>
      </c>
      <c r="T190" s="6" t="str">
        <f t="shared" si="27"/>
        <v>01</v>
      </c>
      <c r="U190" s="6">
        <f t="shared" si="33"/>
        <v>185</v>
      </c>
    </row>
    <row r="191" spans="1:21" ht="15.75" hidden="1" customHeight="1" outlineLevel="1" x14ac:dyDescent="0.2">
      <c r="A191" s="3"/>
      <c r="B191" s="3"/>
      <c r="C191" s="3"/>
      <c r="D191" s="4">
        <f t="shared" si="23"/>
        <v>7.8472222222222221E-2</v>
      </c>
      <c r="E191" s="6">
        <v>186</v>
      </c>
      <c r="F191" s="199">
        <v>186</v>
      </c>
      <c r="G191" s="199"/>
      <c r="H191" s="247">
        <f>IF(G191&gt;0,VLOOKUP(G191+1000,CONFIG!$W$2:$AF$804,2,FALSE),0)</f>
        <v>0</v>
      </c>
      <c r="I191" s="30" t="str">
        <f>IF(G191&gt;0,CONCATENATE(VLOOKUP(G191+1000,CONFIG!$W$2:$AF$804,3,FALSE),"  ",VLOOKUP(G191+1000,CONFIG!$W$2:$AF$804,4,FALSE)),"")</f>
        <v/>
      </c>
      <c r="J191" s="30" t="str">
        <f>IF($G191&gt;0,VLOOKUP(G191+1000,CONFIG!$W$2:$AF$804,5,FALSE),"")</f>
        <v/>
      </c>
      <c r="K191" s="144" t="str">
        <f>IF($G191&gt;0,VLOOKUP(G191+1000,CONFIG!$W:$AF,6,FALSE),"")</f>
        <v/>
      </c>
      <c r="L191" s="144" t="str">
        <f>IF($G191&gt;0,VLOOKUP(G191+1000,CONFIG!$W:$AF,7,FALSE),"")</f>
        <v/>
      </c>
      <c r="M191" s="144" t="str">
        <f>IF($G191&gt;0,VLOOKUP(G191+1000,CONFIG!$W:$AF,8,FALSE),"")</f>
        <v/>
      </c>
      <c r="N191" s="250" t="str">
        <f t="shared" si="29"/>
        <v/>
      </c>
      <c r="O191" s="6" t="str">
        <f t="shared" si="30"/>
        <v xml:space="preserve"> </v>
      </c>
      <c r="P191" s="179" t="str">
        <f>IF(G191&gt;0,VLOOKUP(G191,'Eng A1'!$A$8:$B$207,2,FALSE)," ")</f>
        <v xml:space="preserve"> </v>
      </c>
      <c r="Q191" s="6" t="str">
        <f t="shared" si="31"/>
        <v xml:space="preserve"> </v>
      </c>
      <c r="R191" s="6">
        <f t="shared" si="32"/>
        <v>0</v>
      </c>
      <c r="S191" s="6" t="str">
        <f>IF(G191&gt;0,COUNTIF($R$6:R191,R191),"")</f>
        <v/>
      </c>
      <c r="T191" s="6" t="str">
        <f t="shared" si="27"/>
        <v>01</v>
      </c>
      <c r="U191" s="6">
        <f t="shared" si="33"/>
        <v>186</v>
      </c>
    </row>
    <row r="192" spans="1:21" ht="15.75" hidden="1" customHeight="1" outlineLevel="1" x14ac:dyDescent="0.2">
      <c r="A192" s="3"/>
      <c r="B192" s="3"/>
      <c r="C192" s="3"/>
      <c r="D192" s="4">
        <f t="shared" si="23"/>
        <v>7.8472222222222221E-2</v>
      </c>
      <c r="E192" s="6">
        <v>187</v>
      </c>
      <c r="F192" s="199">
        <v>187</v>
      </c>
      <c r="G192" s="199"/>
      <c r="H192" s="247">
        <f>IF(G192&gt;0,VLOOKUP(G192+1000,CONFIG!$W$2:$AF$804,2,FALSE),0)</f>
        <v>0</v>
      </c>
      <c r="I192" s="30" t="str">
        <f>IF(G192&gt;0,CONCATENATE(VLOOKUP(G192+1000,CONFIG!$W$2:$AF$804,3,FALSE),"  ",VLOOKUP(G192+1000,CONFIG!$W$2:$AF$804,4,FALSE)),"")</f>
        <v/>
      </c>
      <c r="J192" s="30" t="str">
        <f>IF($G192&gt;0,VLOOKUP(G192+1000,CONFIG!$W$2:$AF$804,5,FALSE),"")</f>
        <v/>
      </c>
      <c r="K192" s="144" t="str">
        <f>IF($G192&gt;0,VLOOKUP(G192+1000,CONFIG!$W:$AF,6,FALSE),"")</f>
        <v/>
      </c>
      <c r="L192" s="144" t="str">
        <f>IF($G192&gt;0,VLOOKUP(G192+1000,CONFIG!$W:$AF,7,FALSE),"")</f>
        <v/>
      </c>
      <c r="M192" s="144" t="str">
        <f>IF($G192&gt;0,VLOOKUP(G192+1000,CONFIG!$W:$AF,8,FALSE),"")</f>
        <v/>
      </c>
      <c r="N192" s="250" t="str">
        <f t="shared" si="29"/>
        <v/>
      </c>
      <c r="O192" s="6" t="str">
        <f t="shared" si="30"/>
        <v xml:space="preserve"> </v>
      </c>
      <c r="P192" s="179" t="str">
        <f>IF(G192&gt;0,VLOOKUP(G192,'Eng A1'!$A$8:$B$207,2,FALSE)," ")</f>
        <v xml:space="preserve"> </v>
      </c>
      <c r="Q192" s="6" t="str">
        <f t="shared" si="31"/>
        <v xml:space="preserve"> </v>
      </c>
      <c r="R192" s="6">
        <f t="shared" si="32"/>
        <v>0</v>
      </c>
      <c r="S192" s="6" t="str">
        <f>IF(G192&gt;0,COUNTIF($R$6:R192,R192),"")</f>
        <v/>
      </c>
      <c r="T192" s="6" t="str">
        <f t="shared" si="27"/>
        <v>01</v>
      </c>
      <c r="U192" s="6">
        <f t="shared" si="33"/>
        <v>187</v>
      </c>
    </row>
    <row r="193" spans="1:21" ht="15.75" hidden="1" customHeight="1" outlineLevel="1" x14ac:dyDescent="0.2">
      <c r="A193" s="3"/>
      <c r="B193" s="3"/>
      <c r="C193" s="3"/>
      <c r="D193" s="4">
        <f t="shared" si="23"/>
        <v>7.8472222222222221E-2</v>
      </c>
      <c r="E193" s="6">
        <v>188</v>
      </c>
      <c r="F193" s="199">
        <v>188</v>
      </c>
      <c r="G193" s="199"/>
      <c r="H193" s="247">
        <f>IF(G193&gt;0,VLOOKUP(G193+1000,CONFIG!$W$2:$AF$804,2,FALSE),0)</f>
        <v>0</v>
      </c>
      <c r="I193" s="30" t="str">
        <f>IF(G193&gt;0,CONCATENATE(VLOOKUP(G193+1000,CONFIG!$W$2:$AF$804,3,FALSE),"  ",VLOOKUP(G193+1000,CONFIG!$W$2:$AF$804,4,FALSE)),"")</f>
        <v/>
      </c>
      <c r="J193" s="30" t="str">
        <f>IF($G193&gt;0,VLOOKUP(G193+1000,CONFIG!$W$2:$AF$804,5,FALSE),"")</f>
        <v/>
      </c>
      <c r="K193" s="144" t="str">
        <f>IF($G193&gt;0,VLOOKUP(G193+1000,CONFIG!$W:$AF,6,FALSE),"")</f>
        <v/>
      </c>
      <c r="L193" s="144" t="str">
        <f>IF($G193&gt;0,VLOOKUP(G193+1000,CONFIG!$W:$AF,7,FALSE),"")</f>
        <v/>
      </c>
      <c r="M193" s="144" t="str">
        <f>IF($G193&gt;0,VLOOKUP(G193+1000,CONFIG!$W:$AF,8,FALSE),"")</f>
        <v/>
      </c>
      <c r="N193" s="250" t="str">
        <f t="shared" si="29"/>
        <v/>
      </c>
      <c r="O193" s="6" t="str">
        <f t="shared" si="30"/>
        <v xml:space="preserve"> </v>
      </c>
      <c r="P193" s="179" t="str">
        <f>IF(G193&gt;0,VLOOKUP(G193,'Eng A1'!$A$8:$B$207,2,FALSE)," ")</f>
        <v xml:space="preserve"> </v>
      </c>
      <c r="Q193" s="6" t="str">
        <f t="shared" si="31"/>
        <v xml:space="preserve"> </v>
      </c>
      <c r="R193" s="6">
        <f t="shared" si="32"/>
        <v>0</v>
      </c>
      <c r="S193" s="6" t="str">
        <f>IF(G193&gt;0,COUNTIF($R$6:R193,R193),"")</f>
        <v/>
      </c>
      <c r="T193" s="6" t="str">
        <f t="shared" si="27"/>
        <v>01</v>
      </c>
      <c r="U193" s="6">
        <f t="shared" si="33"/>
        <v>188</v>
      </c>
    </row>
    <row r="194" spans="1:21" ht="15.75" hidden="1" customHeight="1" outlineLevel="1" x14ac:dyDescent="0.2">
      <c r="A194" s="3"/>
      <c r="B194" s="3"/>
      <c r="C194" s="3"/>
      <c r="D194" s="4">
        <f t="shared" si="23"/>
        <v>7.8472222222222221E-2</v>
      </c>
      <c r="E194" s="6">
        <v>189</v>
      </c>
      <c r="F194" s="199">
        <v>189</v>
      </c>
      <c r="G194" s="199"/>
      <c r="H194" s="247">
        <f>IF(G194&gt;0,VLOOKUP(G194+1000,CONFIG!$W$2:$AF$804,2,FALSE),0)</f>
        <v>0</v>
      </c>
      <c r="I194" s="30" t="str">
        <f>IF(G194&gt;0,CONCATENATE(VLOOKUP(G194+1000,CONFIG!$W$2:$AF$804,3,FALSE),"  ",VLOOKUP(G194+1000,CONFIG!$W$2:$AF$804,4,FALSE)),"")</f>
        <v/>
      </c>
      <c r="J194" s="30" t="str">
        <f>IF($G194&gt;0,VLOOKUP(G194+1000,CONFIG!$W$2:$AF$804,5,FALSE),"")</f>
        <v/>
      </c>
      <c r="K194" s="144" t="str">
        <f>IF($G194&gt;0,VLOOKUP(G194+1000,CONFIG!$W:$AF,6,FALSE),"")</f>
        <v/>
      </c>
      <c r="L194" s="144" t="str">
        <f>IF($G194&gt;0,VLOOKUP(G194+1000,CONFIG!$W:$AF,7,FALSE),"")</f>
        <v/>
      </c>
      <c r="M194" s="144" t="str">
        <f>IF($G194&gt;0,VLOOKUP(G194+1000,CONFIG!$W:$AF,8,FALSE),"")</f>
        <v/>
      </c>
      <c r="N194" s="250" t="str">
        <f t="shared" si="29"/>
        <v/>
      </c>
      <c r="O194" s="6" t="str">
        <f t="shared" si="30"/>
        <v xml:space="preserve"> </v>
      </c>
      <c r="P194" s="179" t="str">
        <f>IF(G194&gt;0,VLOOKUP(G194,'Eng A1'!$A$8:$B$207,2,FALSE)," ")</f>
        <v xml:space="preserve"> </v>
      </c>
      <c r="Q194" s="6" t="str">
        <f t="shared" si="31"/>
        <v xml:space="preserve"> </v>
      </c>
      <c r="R194" s="6">
        <f t="shared" si="32"/>
        <v>0</v>
      </c>
      <c r="S194" s="6" t="str">
        <f>IF(G194&gt;0,COUNTIF($R$6:R194,R194),"")</f>
        <v/>
      </c>
      <c r="T194" s="6" t="str">
        <f t="shared" si="27"/>
        <v>01</v>
      </c>
      <c r="U194" s="6">
        <f t="shared" si="33"/>
        <v>189</v>
      </c>
    </row>
    <row r="195" spans="1:21" ht="15.75" hidden="1" customHeight="1" outlineLevel="1" x14ac:dyDescent="0.2">
      <c r="A195" s="3"/>
      <c r="B195" s="3"/>
      <c r="C195" s="3"/>
      <c r="D195" s="4">
        <f t="shared" si="23"/>
        <v>7.8472222222222221E-2</v>
      </c>
      <c r="E195" s="6">
        <v>190</v>
      </c>
      <c r="F195" s="199">
        <v>190</v>
      </c>
      <c r="G195" s="199"/>
      <c r="H195" s="247">
        <f>IF(G195&gt;0,VLOOKUP(G195+1000,CONFIG!$W$2:$AF$804,2,FALSE),0)</f>
        <v>0</v>
      </c>
      <c r="I195" s="30" t="str">
        <f>IF(G195&gt;0,CONCATENATE(VLOOKUP(G195+1000,CONFIG!$W$2:$AF$804,3,FALSE),"  ",VLOOKUP(G195+1000,CONFIG!$W$2:$AF$804,4,FALSE)),"")</f>
        <v/>
      </c>
      <c r="J195" s="30" t="str">
        <f>IF($G195&gt;0,VLOOKUP(G195+1000,CONFIG!$W$2:$AF$804,5,FALSE),"")</f>
        <v/>
      </c>
      <c r="K195" s="144" t="str">
        <f>IF($G195&gt;0,VLOOKUP(G195+1000,CONFIG!$W:$AF,6,FALSE),"")</f>
        <v/>
      </c>
      <c r="L195" s="144" t="str">
        <f>IF($G195&gt;0,VLOOKUP(G195+1000,CONFIG!$W:$AF,7,FALSE),"")</f>
        <v/>
      </c>
      <c r="M195" s="144" t="str">
        <f>IF($G195&gt;0,VLOOKUP(G195+1000,CONFIG!$W:$AF,8,FALSE),"")</f>
        <v/>
      </c>
      <c r="N195" s="250" t="str">
        <f t="shared" si="29"/>
        <v/>
      </c>
      <c r="O195" s="6" t="str">
        <f t="shared" si="30"/>
        <v xml:space="preserve"> </v>
      </c>
      <c r="P195" s="179" t="str">
        <f>IF(G195&gt;0,VLOOKUP(G195,'Eng A1'!$A$8:$B$207,2,FALSE)," ")</f>
        <v xml:space="preserve"> </v>
      </c>
      <c r="Q195" s="6" t="str">
        <f t="shared" si="31"/>
        <v xml:space="preserve"> </v>
      </c>
      <c r="R195" s="6">
        <f t="shared" si="32"/>
        <v>0</v>
      </c>
      <c r="S195" s="6" t="str">
        <f>IF(G195&gt;0,COUNTIF($R$6:R195,R195),"")</f>
        <v/>
      </c>
      <c r="T195" s="6" t="str">
        <f t="shared" si="27"/>
        <v>01</v>
      </c>
      <c r="U195" s="6">
        <f t="shared" si="33"/>
        <v>190</v>
      </c>
    </row>
    <row r="196" spans="1:21" ht="15.75" hidden="1" customHeight="1" outlineLevel="1" x14ac:dyDescent="0.2">
      <c r="A196" s="3"/>
      <c r="B196" s="3"/>
      <c r="C196" s="3"/>
      <c r="D196" s="4">
        <f t="shared" si="23"/>
        <v>7.8472222222222221E-2</v>
      </c>
      <c r="E196" s="6">
        <v>191</v>
      </c>
      <c r="F196" s="199">
        <v>191</v>
      </c>
      <c r="G196" s="199"/>
      <c r="H196" s="247">
        <f>IF(G196&gt;0,VLOOKUP(G196+1000,CONFIG!$W$2:$AF$804,2,FALSE),0)</f>
        <v>0</v>
      </c>
      <c r="I196" s="30" t="str">
        <f>IF(G196&gt;0,CONCATENATE(VLOOKUP(G196+1000,CONFIG!$W$2:$AF$804,3,FALSE),"  ",VLOOKUP(G196+1000,CONFIG!$W$2:$AF$804,4,FALSE)),"")</f>
        <v/>
      </c>
      <c r="J196" s="30" t="str">
        <f>IF($G196&gt;0,VLOOKUP(G196+1000,CONFIG!$W$2:$AF$804,5,FALSE),"")</f>
        <v/>
      </c>
      <c r="K196" s="144" t="str">
        <f>IF($G196&gt;0,VLOOKUP(G196+1000,CONFIG!$W:$AF,6,FALSE),"")</f>
        <v/>
      </c>
      <c r="L196" s="144" t="str">
        <f>IF($G196&gt;0,VLOOKUP(G196+1000,CONFIG!$W:$AF,7,FALSE),"")</f>
        <v/>
      </c>
      <c r="M196" s="144" t="str">
        <f>IF($G196&gt;0,VLOOKUP(G196+1000,CONFIG!$W:$AF,8,FALSE),"")</f>
        <v/>
      </c>
      <c r="N196" s="250" t="str">
        <f t="shared" si="29"/>
        <v/>
      </c>
      <c r="O196" s="6" t="str">
        <f t="shared" si="30"/>
        <v xml:space="preserve"> </v>
      </c>
      <c r="P196" s="179" t="str">
        <f>IF(G196&gt;0,VLOOKUP(G196,'Eng A1'!$A$8:$B$207,2,FALSE)," ")</f>
        <v xml:space="preserve"> </v>
      </c>
      <c r="Q196" s="6" t="str">
        <f t="shared" si="31"/>
        <v xml:space="preserve"> </v>
      </c>
      <c r="R196" s="6">
        <f t="shared" si="32"/>
        <v>0</v>
      </c>
      <c r="S196" s="6" t="str">
        <f>IF(G196&gt;0,COUNTIF($R$6:R196,R196),"")</f>
        <v/>
      </c>
      <c r="T196" s="6" t="str">
        <f t="shared" si="27"/>
        <v>01</v>
      </c>
      <c r="U196" s="6">
        <f t="shared" si="33"/>
        <v>191</v>
      </c>
    </row>
    <row r="197" spans="1:21" ht="15.75" hidden="1" customHeight="1" outlineLevel="1" x14ac:dyDescent="0.2">
      <c r="A197" s="3"/>
      <c r="B197" s="3"/>
      <c r="C197" s="3"/>
      <c r="D197" s="4">
        <f t="shared" si="23"/>
        <v>7.8472222222222221E-2</v>
      </c>
      <c r="E197" s="6">
        <v>192</v>
      </c>
      <c r="F197" s="199">
        <v>192</v>
      </c>
      <c r="G197" s="199"/>
      <c r="H197" s="247">
        <f>IF(G197&gt;0,VLOOKUP(G197+1000,CONFIG!$W$2:$AF$804,2,FALSE),0)</f>
        <v>0</v>
      </c>
      <c r="I197" s="30" t="str">
        <f>IF(G197&gt;0,CONCATENATE(VLOOKUP(G197+1000,CONFIG!$W$2:$AF$804,3,FALSE),"  ",VLOOKUP(G197+1000,CONFIG!$W$2:$AF$804,4,FALSE)),"")</f>
        <v/>
      </c>
      <c r="J197" s="30" t="str">
        <f>IF($G197&gt;0,VLOOKUP(G197+1000,CONFIG!$W$2:$AF$804,5,FALSE),"")</f>
        <v/>
      </c>
      <c r="K197" s="144" t="str">
        <f>IF($G197&gt;0,VLOOKUP(G197+1000,CONFIG!$W:$AF,6,FALSE),"")</f>
        <v/>
      </c>
      <c r="L197" s="144" t="str">
        <f>IF($G197&gt;0,VLOOKUP(G197+1000,CONFIG!$W:$AF,7,FALSE),"")</f>
        <v/>
      </c>
      <c r="M197" s="144" t="str">
        <f>IF($G197&gt;0,VLOOKUP(G197+1000,CONFIG!$W:$AF,8,FALSE),"")</f>
        <v/>
      </c>
      <c r="N197" s="250" t="str">
        <f t="shared" si="29"/>
        <v/>
      </c>
      <c r="O197" s="6" t="str">
        <f t="shared" si="30"/>
        <v xml:space="preserve"> </v>
      </c>
      <c r="P197" s="179" t="str">
        <f>IF(G197&gt;0,VLOOKUP(G197,'Eng A1'!$A$8:$B$207,2,FALSE)," ")</f>
        <v xml:space="preserve"> </v>
      </c>
      <c r="Q197" s="6" t="str">
        <f t="shared" si="31"/>
        <v xml:space="preserve"> </v>
      </c>
      <c r="R197" s="6">
        <f t="shared" si="32"/>
        <v>0</v>
      </c>
      <c r="S197" s="6" t="str">
        <f>IF(G197&gt;0,COUNTIF($R$6:R197,R197),"")</f>
        <v/>
      </c>
      <c r="T197" s="6" t="str">
        <f t="shared" si="27"/>
        <v>01</v>
      </c>
      <c r="U197" s="6">
        <f t="shared" si="33"/>
        <v>192</v>
      </c>
    </row>
    <row r="198" spans="1:21" ht="15.75" hidden="1" customHeight="1" outlineLevel="1" x14ac:dyDescent="0.2">
      <c r="A198" s="3"/>
      <c r="B198" s="3"/>
      <c r="C198" s="3"/>
      <c r="D198" s="4">
        <f t="shared" ref="D198:D205" si="34">IF(G198&gt;0,TIME(IF(LEN(A198)&gt;0,A198,HOUR(D197)),IF(LEN(B198)&gt;0,B198,MINUTE(D197)),IF(LEN(C198)&gt;0,C198,SECOND(D197))),IF(G198="",D197,""))</f>
        <v>7.8472222222222221E-2</v>
      </c>
      <c r="E198" s="6">
        <v>193</v>
      </c>
      <c r="F198" s="199">
        <v>193</v>
      </c>
      <c r="G198" s="199"/>
      <c r="H198" s="247">
        <f>IF(G198&gt;0,VLOOKUP(G198+1000,CONFIG!$W$2:$AF$804,2,FALSE),0)</f>
        <v>0</v>
      </c>
      <c r="I198" s="30" t="str">
        <f>IF(G198&gt;0,CONCATENATE(VLOOKUP(G198+1000,CONFIG!$W$2:$AF$804,3,FALSE),"  ",VLOOKUP(G198+1000,CONFIG!$W$2:$AF$804,4,FALSE)),"")</f>
        <v/>
      </c>
      <c r="J198" s="30" t="str">
        <f>IF($G198&gt;0,VLOOKUP(G198+1000,CONFIG!$W$2:$AF$804,5,FALSE),"")</f>
        <v/>
      </c>
      <c r="K198" s="144" t="str">
        <f>IF($G198&gt;0,VLOOKUP(G198+1000,CONFIG!$W:$AF,6,FALSE),"")</f>
        <v/>
      </c>
      <c r="L198" s="144" t="str">
        <f>IF($G198&gt;0,VLOOKUP(G198+1000,CONFIG!$W:$AF,7,FALSE),"")</f>
        <v/>
      </c>
      <c r="M198" s="144" t="str">
        <f>IF($G198&gt;0,VLOOKUP(G198+1000,CONFIG!$W:$AF,8,FALSE),"")</f>
        <v/>
      </c>
      <c r="N198" s="250" t="str">
        <f t="shared" si="29"/>
        <v/>
      </c>
      <c r="O198" s="6" t="str">
        <f t="shared" ref="O198:O205" si="35">IF(COUNTIF($G$6:$G$205,G198)&gt;1,"X"," ")</f>
        <v xml:space="preserve"> </v>
      </c>
      <c r="P198" s="179" t="str">
        <f>IF(G198&gt;0,VLOOKUP(G198,'Eng A1'!$A$8:$B$207,2,FALSE)," ")</f>
        <v xml:space="preserve"> </v>
      </c>
      <c r="Q198" s="6" t="str">
        <f t="shared" ref="Q198:Q205" si="36">IF(AND(G198&gt;0,P198&lt;&gt;"X"),"Non Partant"," ")</f>
        <v xml:space="preserve"> </v>
      </c>
      <c r="R198" s="6">
        <f t="shared" ref="R198:R205" si="37">IF(H198&lt;&gt;0,MID(H198,1,7),0)</f>
        <v>0</v>
      </c>
      <c r="S198" s="6" t="str">
        <f>IF(G198&gt;0,COUNTIF($R$6:R198,R198),"")</f>
        <v/>
      </c>
      <c r="T198" s="6" t="str">
        <f t="shared" si="27"/>
        <v>01</v>
      </c>
      <c r="U198" s="6">
        <f t="shared" si="33"/>
        <v>193</v>
      </c>
    </row>
    <row r="199" spans="1:21" ht="15.75" hidden="1" customHeight="1" outlineLevel="1" x14ac:dyDescent="0.2">
      <c r="A199" s="3"/>
      <c r="B199" s="3"/>
      <c r="C199" s="3"/>
      <c r="D199" s="4">
        <f t="shared" si="34"/>
        <v>7.8472222222222221E-2</v>
      </c>
      <c r="E199" s="6">
        <v>194</v>
      </c>
      <c r="F199" s="199">
        <v>194</v>
      </c>
      <c r="G199" s="199"/>
      <c r="H199" s="247">
        <f>IF(G199&gt;0,VLOOKUP(G199+1000,CONFIG!$W$2:$AF$804,2,FALSE),0)</f>
        <v>0</v>
      </c>
      <c r="I199" s="30" t="str">
        <f>IF(G199&gt;0,CONCATENATE(VLOOKUP(G199+1000,CONFIG!$W$2:$AF$804,3,FALSE),"  ",VLOOKUP(G199+1000,CONFIG!$W$2:$AF$804,4,FALSE)),"")</f>
        <v/>
      </c>
      <c r="J199" s="30" t="str">
        <f>IF($G199&gt;0,VLOOKUP(G199+1000,CONFIG!$W$2:$AF$804,5,FALSE),"")</f>
        <v/>
      </c>
      <c r="K199" s="144" t="str">
        <f>IF($G199&gt;0,VLOOKUP(G199+1000,CONFIG!$W:$AF,6,FALSE),"")</f>
        <v/>
      </c>
      <c r="L199" s="144" t="str">
        <f>IF($G199&gt;0,VLOOKUP(G199+1000,CONFIG!$W:$AF,7,FALSE),"")</f>
        <v/>
      </c>
      <c r="M199" s="144" t="str">
        <f>IF($G199&gt;0,VLOOKUP(G199+1000,CONFIG!$W:$AF,8,FALSE),"")</f>
        <v/>
      </c>
      <c r="N199" s="250" t="str">
        <f t="shared" si="29"/>
        <v/>
      </c>
      <c r="O199" s="6" t="str">
        <f t="shared" si="35"/>
        <v xml:space="preserve"> </v>
      </c>
      <c r="P199" s="179" t="str">
        <f>IF(G199&gt;0,VLOOKUP(G199,'Eng A1'!$A$8:$B$207,2,FALSE)," ")</f>
        <v xml:space="preserve"> </v>
      </c>
      <c r="Q199" s="6" t="str">
        <f t="shared" si="36"/>
        <v xml:space="preserve"> </v>
      </c>
      <c r="R199" s="6">
        <f t="shared" si="37"/>
        <v>0</v>
      </c>
      <c r="S199" s="6" t="str">
        <f>IF(G199&gt;0,COUNTIF($R$6:R199,R199),"")</f>
        <v/>
      </c>
      <c r="T199" s="6" t="str">
        <f t="shared" ref="T199:T204" si="38">CONCATENATE(R199,"1",S199)</f>
        <v>01</v>
      </c>
      <c r="U199" s="6">
        <f t="shared" ref="U199:U205" si="39">IF(F199=F200,(2*F199+COUNTIF($F$6:$F$205,F199)-1)/2,IF(F199=F198,U198,F199))</f>
        <v>194</v>
      </c>
    </row>
    <row r="200" spans="1:21" ht="15.75" hidden="1" customHeight="1" outlineLevel="1" x14ac:dyDescent="0.2">
      <c r="A200" s="3"/>
      <c r="B200" s="3"/>
      <c r="C200" s="3"/>
      <c r="D200" s="4">
        <f t="shared" si="34"/>
        <v>7.8472222222222221E-2</v>
      </c>
      <c r="E200" s="6">
        <v>195</v>
      </c>
      <c r="F200" s="199">
        <v>195</v>
      </c>
      <c r="G200" s="199"/>
      <c r="H200" s="247">
        <f>IF(G200&gt;0,VLOOKUP(G200+1000,CONFIG!$W$2:$AF$804,2,FALSE),0)</f>
        <v>0</v>
      </c>
      <c r="I200" s="30" t="str">
        <f>IF(G200&gt;0,CONCATENATE(VLOOKUP(G200+1000,CONFIG!$W$2:$AF$804,3,FALSE),"  ",VLOOKUP(G200+1000,CONFIG!$W$2:$AF$804,4,FALSE)),"")</f>
        <v/>
      </c>
      <c r="J200" s="30" t="str">
        <f>IF($G200&gt;0,VLOOKUP(G200+1000,CONFIG!$W$2:$AF$804,5,FALSE),"")</f>
        <v/>
      </c>
      <c r="K200" s="144" t="str">
        <f>IF($G200&gt;0,VLOOKUP(G200+1000,CONFIG!$W:$AF,6,FALSE),"")</f>
        <v/>
      </c>
      <c r="L200" s="144" t="str">
        <f>IF($G200&gt;0,VLOOKUP(G200+1000,CONFIG!$W:$AF,7,FALSE),"")</f>
        <v/>
      </c>
      <c r="M200" s="144" t="str">
        <f>IF($G200&gt;0,VLOOKUP(G200+1000,CONFIG!$W:$AF,8,FALSE),"")</f>
        <v/>
      </c>
      <c r="N200" s="250" t="str">
        <f t="shared" ref="N200:N205" si="40">IF(G200&gt;0,IF((D200-$D$6)&lt;0,"Erreur",IF(D200&lt;D199,D200-D$6,IF(D200=D199,"''",D200-D$6))),"")</f>
        <v/>
      </c>
      <c r="O200" s="6" t="str">
        <f t="shared" si="35"/>
        <v xml:space="preserve"> </v>
      </c>
      <c r="P200" s="179" t="str">
        <f>IF(G200&gt;0,VLOOKUP(G200,'Eng A1'!$A$8:$B$207,2,FALSE)," ")</f>
        <v xml:space="preserve"> </v>
      </c>
      <c r="Q200" s="6" t="str">
        <f t="shared" si="36"/>
        <v xml:space="preserve"> </v>
      </c>
      <c r="R200" s="6">
        <f t="shared" si="37"/>
        <v>0</v>
      </c>
      <c r="S200" s="6" t="str">
        <f>IF(G200&gt;0,COUNTIF($R$6:R200,R200),"")</f>
        <v/>
      </c>
      <c r="T200" s="6" t="str">
        <f t="shared" si="38"/>
        <v>01</v>
      </c>
      <c r="U200" s="6">
        <f t="shared" si="39"/>
        <v>195</v>
      </c>
    </row>
    <row r="201" spans="1:21" ht="15.75" hidden="1" customHeight="1" outlineLevel="1" x14ac:dyDescent="0.2">
      <c r="A201" s="3"/>
      <c r="B201" s="3"/>
      <c r="C201" s="3"/>
      <c r="D201" s="4">
        <f t="shared" si="34"/>
        <v>7.8472222222222221E-2</v>
      </c>
      <c r="E201" s="6">
        <v>196</v>
      </c>
      <c r="F201" s="199">
        <v>196</v>
      </c>
      <c r="G201" s="199"/>
      <c r="H201" s="247">
        <f>IF(G201&gt;0,VLOOKUP(G201+1000,CONFIG!$W$2:$AF$804,2,FALSE),0)</f>
        <v>0</v>
      </c>
      <c r="I201" s="30" t="str">
        <f>IF(G201&gt;0,CONCATENATE(VLOOKUP(G201+1000,CONFIG!$W$2:$AF$804,3,FALSE),"  ",VLOOKUP(G201+1000,CONFIG!$W$2:$AF$804,4,FALSE)),"")</f>
        <v/>
      </c>
      <c r="J201" s="30" t="str">
        <f>IF($G201&gt;0,VLOOKUP(G201+1000,CONFIG!$W$2:$AF$804,5,FALSE),"")</f>
        <v/>
      </c>
      <c r="K201" s="144" t="str">
        <f>IF($G201&gt;0,VLOOKUP(G201+1000,CONFIG!$W:$AF,6,FALSE),"")</f>
        <v/>
      </c>
      <c r="L201" s="144" t="str">
        <f>IF($G201&gt;0,VLOOKUP(G201+1000,CONFIG!$W:$AF,7,FALSE),"")</f>
        <v/>
      </c>
      <c r="M201" s="144" t="str">
        <f>IF($G201&gt;0,VLOOKUP(G201+1000,CONFIG!$W:$AF,8,FALSE),"")</f>
        <v/>
      </c>
      <c r="N201" s="250" t="str">
        <f t="shared" si="40"/>
        <v/>
      </c>
      <c r="O201" s="6" t="str">
        <f t="shared" si="35"/>
        <v xml:space="preserve"> </v>
      </c>
      <c r="P201" s="179" t="str">
        <f>IF(G201&gt;0,VLOOKUP(G201,'Eng A1'!$A$8:$B$207,2,FALSE)," ")</f>
        <v xml:space="preserve"> </v>
      </c>
      <c r="Q201" s="6" t="str">
        <f t="shared" si="36"/>
        <v xml:space="preserve"> </v>
      </c>
      <c r="R201" s="6">
        <f t="shared" si="37"/>
        <v>0</v>
      </c>
      <c r="S201" s="6" t="str">
        <f>IF(G201&gt;0,COUNTIF($R$6:R201,R201),"")</f>
        <v/>
      </c>
      <c r="T201" s="6" t="str">
        <f t="shared" si="38"/>
        <v>01</v>
      </c>
      <c r="U201" s="6">
        <f t="shared" si="39"/>
        <v>196</v>
      </c>
    </row>
    <row r="202" spans="1:21" ht="15.75" hidden="1" customHeight="1" outlineLevel="1" x14ac:dyDescent="0.2">
      <c r="A202" s="3"/>
      <c r="B202" s="3"/>
      <c r="C202" s="3"/>
      <c r="D202" s="4">
        <f t="shared" si="34"/>
        <v>7.8472222222222221E-2</v>
      </c>
      <c r="E202" s="6">
        <v>197</v>
      </c>
      <c r="F202" s="199">
        <v>197</v>
      </c>
      <c r="G202" s="199"/>
      <c r="H202" s="247">
        <f>IF(G202&gt;0,VLOOKUP(G202+1000,CONFIG!$W$2:$AF$804,2,FALSE),0)</f>
        <v>0</v>
      </c>
      <c r="I202" s="30" t="str">
        <f>IF(G202&gt;0,CONCATENATE(VLOOKUP(G202+1000,CONFIG!$W$2:$AF$804,3,FALSE),"  ",VLOOKUP(G202+1000,CONFIG!$W$2:$AF$804,4,FALSE)),"")</f>
        <v/>
      </c>
      <c r="J202" s="30" t="str">
        <f>IF($G202&gt;0,VLOOKUP(G202+1000,CONFIG!$W$2:$AF$804,5,FALSE),"")</f>
        <v/>
      </c>
      <c r="K202" s="144" t="str">
        <f>IF($G202&gt;0,VLOOKUP(G202+1000,CONFIG!$W:$AF,6,FALSE),"")</f>
        <v/>
      </c>
      <c r="L202" s="144" t="str">
        <f>IF($G202&gt;0,VLOOKUP(G202+1000,CONFIG!$W:$AF,7,FALSE),"")</f>
        <v/>
      </c>
      <c r="M202" s="144" t="str">
        <f>IF($G202&gt;0,VLOOKUP(G202+1000,CONFIG!$W:$AF,8,FALSE),"")</f>
        <v/>
      </c>
      <c r="N202" s="250" t="str">
        <f t="shared" si="40"/>
        <v/>
      </c>
      <c r="O202" s="6" t="str">
        <f t="shared" si="35"/>
        <v xml:space="preserve"> </v>
      </c>
      <c r="P202" s="179" t="str">
        <f>IF(G202&gt;0,VLOOKUP(G202,'Eng A1'!$A$8:$B$207,2,FALSE)," ")</f>
        <v xml:space="preserve"> </v>
      </c>
      <c r="Q202" s="6" t="str">
        <f t="shared" si="36"/>
        <v xml:space="preserve"> </v>
      </c>
      <c r="R202" s="6">
        <f t="shared" si="37"/>
        <v>0</v>
      </c>
      <c r="S202" s="6" t="str">
        <f>IF(G202&gt;0,COUNTIF($R$6:R202,R202),"")</f>
        <v/>
      </c>
      <c r="T202" s="6" t="str">
        <f t="shared" si="38"/>
        <v>01</v>
      </c>
      <c r="U202" s="6">
        <f t="shared" si="39"/>
        <v>197</v>
      </c>
    </row>
    <row r="203" spans="1:21" ht="15.75" hidden="1" customHeight="1" outlineLevel="1" x14ac:dyDescent="0.2">
      <c r="A203" s="3"/>
      <c r="B203" s="3"/>
      <c r="C203" s="3"/>
      <c r="D203" s="4">
        <f t="shared" si="34"/>
        <v>7.8472222222222221E-2</v>
      </c>
      <c r="E203" s="6">
        <v>198</v>
      </c>
      <c r="F203" s="199">
        <v>198</v>
      </c>
      <c r="G203" s="199"/>
      <c r="H203" s="247">
        <f>IF(G203&gt;0,VLOOKUP(G203+1000,CONFIG!$W$2:$AF$804,2,FALSE),0)</f>
        <v>0</v>
      </c>
      <c r="I203" s="30" t="str">
        <f>IF(G203&gt;0,CONCATENATE(VLOOKUP(G203+1000,CONFIG!$W$2:$AF$804,3,FALSE),"  ",VLOOKUP(G203+1000,CONFIG!$W$2:$AF$804,4,FALSE)),"")</f>
        <v/>
      </c>
      <c r="J203" s="30" t="str">
        <f>IF($G203&gt;0,VLOOKUP(G203+1000,CONFIG!$W$2:$AF$804,5,FALSE),"")</f>
        <v/>
      </c>
      <c r="K203" s="144" t="str">
        <f>IF($G203&gt;0,VLOOKUP(G203+1000,CONFIG!$W:$AF,6,FALSE),"")</f>
        <v/>
      </c>
      <c r="L203" s="144" t="str">
        <f>IF($G203&gt;0,VLOOKUP(G203+1000,CONFIG!$W:$AF,7,FALSE),"")</f>
        <v/>
      </c>
      <c r="M203" s="144" t="str">
        <f>IF($G203&gt;0,VLOOKUP(G203+1000,CONFIG!$W:$AF,8,FALSE),"")</f>
        <v/>
      </c>
      <c r="N203" s="250" t="str">
        <f t="shared" si="40"/>
        <v/>
      </c>
      <c r="O203" s="6" t="str">
        <f t="shared" si="35"/>
        <v xml:space="preserve"> </v>
      </c>
      <c r="P203" s="179" t="str">
        <f>IF(G203&gt;0,VLOOKUP(G203,'Eng A1'!$A$8:$B$207,2,FALSE)," ")</f>
        <v xml:space="preserve"> </v>
      </c>
      <c r="Q203" s="6" t="str">
        <f t="shared" si="36"/>
        <v xml:space="preserve"> </v>
      </c>
      <c r="R203" s="6">
        <f t="shared" si="37"/>
        <v>0</v>
      </c>
      <c r="S203" s="6" t="str">
        <f>IF(G203&gt;0,COUNTIF($R$6:R203,R203),"")</f>
        <v/>
      </c>
      <c r="T203" s="6" t="str">
        <f t="shared" si="38"/>
        <v>01</v>
      </c>
      <c r="U203" s="6">
        <f t="shared" si="39"/>
        <v>198</v>
      </c>
    </row>
    <row r="204" spans="1:21" ht="15.75" hidden="1" customHeight="1" outlineLevel="1" x14ac:dyDescent="0.2">
      <c r="A204" s="3"/>
      <c r="B204" s="3"/>
      <c r="C204" s="3"/>
      <c r="D204" s="4">
        <f t="shared" si="34"/>
        <v>7.8472222222222221E-2</v>
      </c>
      <c r="E204" s="6">
        <v>199</v>
      </c>
      <c r="F204" s="199">
        <v>199</v>
      </c>
      <c r="G204" s="199"/>
      <c r="H204" s="247">
        <f>IF(G204&gt;0,VLOOKUP(G204+1000,CONFIG!$W$2:$AF$804,2,FALSE),0)</f>
        <v>0</v>
      </c>
      <c r="I204" s="30" t="str">
        <f>IF(G204&gt;0,CONCATENATE(VLOOKUP(G204+1000,CONFIG!$W$2:$AF$804,3,FALSE),"  ",VLOOKUP(G204+1000,CONFIG!$W$2:$AF$804,4,FALSE)),"")</f>
        <v/>
      </c>
      <c r="J204" s="30" t="str">
        <f>IF($G204&gt;0,VLOOKUP(G204+1000,CONFIG!$W$2:$AF$804,5,FALSE),"")</f>
        <v/>
      </c>
      <c r="K204" s="144" t="str">
        <f>IF($G204&gt;0,VLOOKUP(G204+1000,CONFIG!$W:$AF,6,FALSE),"")</f>
        <v/>
      </c>
      <c r="L204" s="144" t="str">
        <f>IF($G204&gt;0,VLOOKUP(G204+1000,CONFIG!$W:$AF,7,FALSE),"")</f>
        <v/>
      </c>
      <c r="M204" s="144" t="str">
        <f>IF($G204&gt;0,VLOOKUP(G204+1000,CONFIG!$W:$AF,8,FALSE),"")</f>
        <v/>
      </c>
      <c r="N204" s="250" t="str">
        <f t="shared" si="40"/>
        <v/>
      </c>
      <c r="O204" s="6" t="str">
        <f t="shared" si="35"/>
        <v xml:space="preserve"> </v>
      </c>
      <c r="P204" s="179" t="str">
        <f>IF(G204&gt;0,VLOOKUP(G204,'Eng A1'!$A$8:$B$207,2,FALSE)," ")</f>
        <v xml:space="preserve"> </v>
      </c>
      <c r="Q204" s="6" t="str">
        <f t="shared" si="36"/>
        <v xml:space="preserve"> </v>
      </c>
      <c r="R204" s="6">
        <f t="shared" si="37"/>
        <v>0</v>
      </c>
      <c r="S204" s="6" t="str">
        <f>IF(G204&gt;0,COUNTIF($R$6:R204,R204),"")</f>
        <v/>
      </c>
      <c r="T204" s="6" t="str">
        <f t="shared" si="38"/>
        <v>01</v>
      </c>
      <c r="U204" s="6">
        <f t="shared" si="39"/>
        <v>199</v>
      </c>
    </row>
    <row r="205" spans="1:21" ht="15.75" hidden="1" customHeight="1" x14ac:dyDescent="0.2">
      <c r="A205" s="3"/>
      <c r="B205" s="3"/>
      <c r="C205" s="3"/>
      <c r="D205" s="4">
        <f t="shared" si="34"/>
        <v>7.8472222222222221E-2</v>
      </c>
      <c r="E205" s="178"/>
      <c r="F205" s="253">
        <v>200</v>
      </c>
      <c r="G205" s="199"/>
      <c r="H205" s="247">
        <f>IF(G205&gt;0,VLOOKUP(G205+1000,CONFIG!$W$2:$AF$804,2,FALSE),0)</f>
        <v>0</v>
      </c>
      <c r="I205" s="30" t="str">
        <f>IF(G205&gt;0,CONCATENATE(VLOOKUP(G205+1000,CONFIG!$W$2:$AF$804,3,FALSE),"  ",VLOOKUP(G205+1000,CONFIG!$W$2:$AF$804,4,FALSE)),"")</f>
        <v/>
      </c>
      <c r="J205" s="30" t="str">
        <f>IF($G205&gt;0,VLOOKUP(G205+1000,CONFIG!$W$2:$AF$804,5,FALSE),"")</f>
        <v/>
      </c>
      <c r="K205" s="144" t="str">
        <f>IF($G205&gt;0,VLOOKUP(G205+1000,CONFIG!$W:$AF,6,FALSE),"")</f>
        <v/>
      </c>
      <c r="L205" s="144" t="str">
        <f>IF($G205&gt;0,VLOOKUP(G205+1000,CONFIG!$W:$AF,7,FALSE),"")</f>
        <v/>
      </c>
      <c r="M205" s="144" t="str">
        <f>IF($G205&gt;0,VLOOKUP(G205+1000,CONFIG!$W:$AF,8,FALSE),"")</f>
        <v/>
      </c>
      <c r="N205" s="250" t="str">
        <f t="shared" si="40"/>
        <v/>
      </c>
      <c r="O205" s="6" t="str">
        <f t="shared" si="35"/>
        <v xml:space="preserve"> </v>
      </c>
      <c r="P205" s="179" t="str">
        <f>IF(G205&gt;0,VLOOKUP(G205,'Eng A1'!$A$8:$B$207,2,FALSE)," ")</f>
        <v xml:space="preserve"> </v>
      </c>
      <c r="Q205" s="6" t="str">
        <f t="shared" si="36"/>
        <v xml:space="preserve"> </v>
      </c>
      <c r="R205" s="6">
        <f t="shared" si="37"/>
        <v>0</v>
      </c>
      <c r="T205" s="6" t="str">
        <f>CONCATENATE(R205,"1",S205)</f>
        <v>01</v>
      </c>
      <c r="U205" s="6">
        <f t="shared" si="39"/>
        <v>200</v>
      </c>
    </row>
    <row r="206" spans="1:21" x14ac:dyDescent="0.2">
      <c r="D206" s="177"/>
    </row>
    <row r="207" spans="1:21" ht="18" customHeight="1" x14ac:dyDescent="0.2">
      <c r="F207" s="363" t="s">
        <v>3185</v>
      </c>
      <c r="G207" s="364"/>
      <c r="H207" s="364"/>
      <c r="I207" s="364"/>
      <c r="J207" s="364"/>
      <c r="K207" s="364"/>
      <c r="L207" s="364"/>
      <c r="M207" s="364"/>
      <c r="N207" s="365"/>
      <c r="R207" s="6">
        <f>IF(H207&lt;&gt;0,MID(H207,1,7),0)</f>
        <v>0</v>
      </c>
      <c r="U207" s="6">
        <f>E207</f>
        <v>0</v>
      </c>
    </row>
    <row r="208" spans="1:21" x14ac:dyDescent="0.2">
      <c r="A208" s="366" t="s">
        <v>12</v>
      </c>
      <c r="B208" s="367"/>
      <c r="C208" s="368"/>
      <c r="D208" s="369" t="s">
        <v>12</v>
      </c>
      <c r="F208" s="85"/>
      <c r="I208" s="6" t="str">
        <f>'Eng A2'!E6</f>
        <v>NOMBRE DE PARTANTS : 38</v>
      </c>
      <c r="J208" s="24" t="str">
        <f>CONCATENATE("NOMBRE DE CLASSES : ",CONFIG!B50)</f>
        <v>NOMBRE DE CLASSES : 35</v>
      </c>
      <c r="K208" s="25"/>
      <c r="L208" s="25"/>
      <c r="M208" s="25"/>
      <c r="N208" s="26"/>
      <c r="O208" s="179"/>
      <c r="P208" s="179"/>
      <c r="R208" s="6">
        <f>IF(H208&lt;&gt;0,MID(H208,1,7),0)</f>
        <v>0</v>
      </c>
      <c r="U208" s="6">
        <f>E208</f>
        <v>0</v>
      </c>
    </row>
    <row r="209" spans="1:21" ht="15.75" customHeight="1" thickBot="1" x14ac:dyDescent="0.25">
      <c r="A209" s="2" t="s">
        <v>13</v>
      </c>
      <c r="B209" s="2" t="s">
        <v>14</v>
      </c>
      <c r="C209" s="2" t="s">
        <v>15</v>
      </c>
      <c r="D209" s="370"/>
      <c r="E209" s="6" t="s">
        <v>201</v>
      </c>
      <c r="F209" s="28" t="s">
        <v>23</v>
      </c>
      <c r="G209" s="147" t="s">
        <v>24</v>
      </c>
      <c r="H209" s="246" t="s">
        <v>161</v>
      </c>
      <c r="I209" s="28" t="s">
        <v>8</v>
      </c>
      <c r="J209" s="28" t="s">
        <v>9</v>
      </c>
      <c r="K209" s="28" t="s">
        <v>10</v>
      </c>
      <c r="L209" s="28" t="s">
        <v>3183</v>
      </c>
      <c r="M209" s="28" t="s">
        <v>148</v>
      </c>
      <c r="N209" s="28" t="s">
        <v>12</v>
      </c>
      <c r="O209" s="176" t="s">
        <v>279</v>
      </c>
      <c r="P209" s="179"/>
      <c r="Q209" s="208" t="s">
        <v>280</v>
      </c>
    </row>
    <row r="210" spans="1:21" ht="15.75" customHeight="1" outlineLevel="1" thickTop="1" x14ac:dyDescent="0.2">
      <c r="A210" s="3">
        <v>1</v>
      </c>
      <c r="B210" s="3">
        <v>58</v>
      </c>
      <c r="C210" s="3"/>
      <c r="D210" s="4">
        <f>IF(G210&gt;0,TIME(IF(LEN(A210)&gt;0,A210,HOUR(D209)),IF(LEN(B210)&gt;0,B210,MINUTE(D209)),IF(LEN(C210)&gt;0,C210,SECOND(D209))),IF(G210="",D209,""))</f>
        <v>8.1944444444444445E-2</v>
      </c>
      <c r="E210" s="6">
        <v>1</v>
      </c>
      <c r="F210" s="199">
        <v>1</v>
      </c>
      <c r="G210" s="199">
        <v>17</v>
      </c>
      <c r="H210" s="247">
        <f>IF(G210&gt;0,VLOOKUP(G210+2000,CONFIG!$W$2:$AF$804,2,FALSE),0)</f>
        <v>0</v>
      </c>
      <c r="I210" s="30" t="str">
        <f>IF(G210&gt;0,CONCATENATE(VLOOKUP(G210+2000,CONFIG!$W$2:$AF$804,3,FALSE),"  ",VLOOKUP(G210+2000,CONFIG!$W$2:$AF$804,4,FALSE)),"")</f>
        <v xml:space="preserve">  </v>
      </c>
      <c r="J210" s="30" t="str">
        <f>IF($G210&gt;0,VLOOKUP(G210+2000,CONFIG!$W$2:$AF$804,5,FALSE),"")</f>
        <v/>
      </c>
      <c r="K210" s="144" t="str">
        <f>IF($G210&gt;0,VLOOKUP(G210+2000,CONFIG!$W:$AF,6,FALSE),"")</f>
        <v/>
      </c>
      <c r="L210" s="144" t="str">
        <f>IF($G210&gt;0,VLOOKUP(G210+2000,CONFIG!$W:$AF,7,FALSE),"")</f>
        <v/>
      </c>
      <c r="M210" s="144" t="str">
        <f>IF($G210&gt;0,VLOOKUP(G210+2000,CONFIG!$W:$AF,8,FALSE),"")</f>
        <v/>
      </c>
      <c r="N210" s="250" t="str">
        <f>IF(H210&gt;0,D210,"")</f>
        <v/>
      </c>
      <c r="O210" s="6" t="str">
        <f t="shared" ref="O210:O223" si="41">IF(COUNTIF($G$210:$G$409,G210)&gt;1,"X"," ")</f>
        <v xml:space="preserve"> </v>
      </c>
      <c r="P210" s="179" t="str">
        <f>IF(G210&gt;0,VLOOKUP(G210,'Eng A2'!$A$8:$B$207,2,FALSE)," ")</f>
        <v>X</v>
      </c>
      <c r="Q210" s="6" t="str">
        <f t="shared" ref="Q210:Q241" si="42">IF(AND(G210&gt;0,P210&lt;&gt;"X"),"Non Partant"," ")</f>
        <v xml:space="preserve"> </v>
      </c>
      <c r="R210" s="6">
        <f t="shared" ref="R210:R241" si="43">IF(H210&lt;&gt;0,MID(H210,1,7),0)</f>
        <v>0</v>
      </c>
      <c r="S210" s="6">
        <f>IF(G210&gt;0,COUNTIF($R$210:R210,R210),"")</f>
        <v>1</v>
      </c>
      <c r="T210" s="6" t="str">
        <f t="shared" ref="T210:T223" si="44">CONCATENATE(R210,"2",S210)</f>
        <v>021</v>
      </c>
      <c r="U210" s="6">
        <f>E210</f>
        <v>1</v>
      </c>
    </row>
    <row r="211" spans="1:21" ht="15.75" customHeight="1" outlineLevel="1" x14ac:dyDescent="0.25">
      <c r="A211" s="3"/>
      <c r="B211" s="3"/>
      <c r="C211" s="3"/>
      <c r="D211" s="4">
        <f t="shared" ref="D211:D273" si="45">IF(G211&gt;0,TIME(IF(LEN(A211)&gt;0,A211,HOUR(D210)),IF(LEN(B211)&gt;0,B211,MINUTE(D210)),IF(LEN(C211)&gt;0,C211,SECOND(D210))),IF(G211="",D210,""))</f>
        <v>8.1944444444444445E-2</v>
      </c>
      <c r="E211" s="6">
        <v>2</v>
      </c>
      <c r="F211" s="199">
        <v>2</v>
      </c>
      <c r="G211" s="199">
        <v>9</v>
      </c>
      <c r="H211" s="247">
        <f>IF(G211&gt;0,VLOOKUP(G211+2000,CONFIG!$W$2:$AF$804,2,FALSE),0)</f>
        <v>0</v>
      </c>
      <c r="I211" s="30" t="str">
        <f>IF(G211&gt;0,CONCATENATE(VLOOKUP(G211+2000,CONFIG!$W$2:$AF$804,3,FALSE),"  ",VLOOKUP(G211+2000,CONFIG!$W$2:$AF$804,4,FALSE)),"")</f>
        <v xml:space="preserve">  </v>
      </c>
      <c r="J211" s="30" t="str">
        <f>IF($G211&gt;0,VLOOKUP(G211+2000,CONFIG!$W$2:$AF$804,5,FALSE),"")</f>
        <v/>
      </c>
      <c r="K211" s="144" t="str">
        <f>IF($G211&gt;0,VLOOKUP(G211+2000,CONFIG!$W:$AF,6,FALSE),"")</f>
        <v/>
      </c>
      <c r="L211" s="144" t="str">
        <f>IF($G211&gt;0,VLOOKUP(G211+2000,CONFIG!$W:$AF,7,FALSE),"")</f>
        <v/>
      </c>
      <c r="M211" s="144" t="str">
        <f>IF($G211&gt;0,VLOOKUP(G211+2000,CONFIG!$W:$AF,8,FALSE),"")</f>
        <v/>
      </c>
      <c r="N211" s="250" t="str">
        <f>IF(G211&gt;0,IF((D211-$D$210)&lt;0,"Erreur",IF(D211&lt;D210,D211-D$210,IF(D211=D210,"''",D211-D$210))),"")</f>
        <v>''</v>
      </c>
      <c r="O211" s="6" t="str">
        <f t="shared" si="41"/>
        <v xml:space="preserve"> </v>
      </c>
      <c r="P211" s="179" t="str">
        <f>IF(G211&gt;0,VLOOKUP(G211,'Eng A2'!$A$8:$B$207,2,FALSE)," ")</f>
        <v>X</v>
      </c>
      <c r="Q211" s="6" t="str">
        <f t="shared" si="42"/>
        <v xml:space="preserve"> </v>
      </c>
      <c r="R211" s="6">
        <f t="shared" si="43"/>
        <v>0</v>
      </c>
      <c r="S211" s="6">
        <f>IF(G211&gt;0,COUNTIF($R$210:R211,R211),"")</f>
        <v>2</v>
      </c>
      <c r="T211" s="6" t="str">
        <f t="shared" si="44"/>
        <v>022</v>
      </c>
      <c r="U211" s="254">
        <f t="shared" ref="U211:U242" si="46">IF(F211=F212,(2*F211+COUNTIF($F$210:$F$409,F211)-1)/2,IF(F211=F210,U210,F211))</f>
        <v>2</v>
      </c>
    </row>
    <row r="212" spans="1:21" ht="15.75" customHeight="1" outlineLevel="1" x14ac:dyDescent="0.25">
      <c r="A212" s="3"/>
      <c r="B212" s="3"/>
      <c r="C212" s="3"/>
      <c r="D212" s="4">
        <f t="shared" si="45"/>
        <v>8.1944444444444445E-2</v>
      </c>
      <c r="E212" s="6">
        <v>3</v>
      </c>
      <c r="F212" s="199">
        <v>3</v>
      </c>
      <c r="G212" s="199">
        <v>18</v>
      </c>
      <c r="H212" s="247">
        <f>IF(G212&gt;0,VLOOKUP(G212+2000,CONFIG!$W$2:$AF$804,2,FALSE),0)</f>
        <v>0</v>
      </c>
      <c r="I212" s="30" t="str">
        <f>IF(G212&gt;0,CONCATENATE(VLOOKUP(G212+2000,CONFIG!$W$2:$AF$804,3,FALSE),"  ",VLOOKUP(G212+2000,CONFIG!$W$2:$AF$804,4,FALSE)),"")</f>
        <v xml:space="preserve">  </v>
      </c>
      <c r="J212" s="30" t="str">
        <f>IF($G212&gt;0,VLOOKUP(G212+2000,CONFIG!$W$2:$AF$804,5,FALSE),"")</f>
        <v/>
      </c>
      <c r="K212" s="144" t="str">
        <f>IF($G212&gt;0,VLOOKUP(G212+2000,CONFIG!$W:$AF,6,FALSE),"")</f>
        <v/>
      </c>
      <c r="L212" s="144" t="str">
        <f>IF($G212&gt;0,VLOOKUP(G212+2000,CONFIG!$W:$AF,7,FALSE),"")</f>
        <v/>
      </c>
      <c r="M212" s="144" t="str">
        <f>IF($G212&gt;0,VLOOKUP(G212+2000,CONFIG!$W:$AF,8,FALSE),"")</f>
        <v/>
      </c>
      <c r="N212" s="250" t="str">
        <f t="shared" ref="N212:N275" si="47">IF(G212&gt;0,IF((D212-$D$210)&lt;0,"Erreur",IF(D212&lt;D211,D212-D$210,IF(D212=D211,"''",D212-D$210))),"")</f>
        <v>''</v>
      </c>
      <c r="O212" s="6" t="str">
        <f t="shared" si="41"/>
        <v xml:space="preserve"> </v>
      </c>
      <c r="P212" s="179" t="str">
        <f>IF(G212&gt;0,VLOOKUP(G212,'Eng A2'!$A$8:$B$207,2,FALSE)," ")</f>
        <v>X</v>
      </c>
      <c r="Q212" s="6" t="str">
        <f t="shared" si="42"/>
        <v xml:space="preserve"> </v>
      </c>
      <c r="R212" s="6">
        <f t="shared" si="43"/>
        <v>0</v>
      </c>
      <c r="S212" s="6">
        <f>IF(G212&gt;0,COUNTIF($R$210:R212,R212),"")</f>
        <v>3</v>
      </c>
      <c r="T212" s="6" t="str">
        <f t="shared" si="44"/>
        <v>023</v>
      </c>
      <c r="U212" s="254">
        <f t="shared" si="46"/>
        <v>3</v>
      </c>
    </row>
    <row r="213" spans="1:21" ht="15.75" customHeight="1" outlineLevel="1" x14ac:dyDescent="0.25">
      <c r="A213" s="3"/>
      <c r="B213" s="3"/>
      <c r="C213" s="3"/>
      <c r="D213" s="4">
        <f t="shared" si="45"/>
        <v>8.1944444444444445E-2</v>
      </c>
      <c r="E213" s="6">
        <v>4</v>
      </c>
      <c r="F213" s="199">
        <v>4</v>
      </c>
      <c r="G213" s="199">
        <v>16</v>
      </c>
      <c r="H213" s="247">
        <f>IF(G213&gt;0,VLOOKUP(G213+2000,CONFIG!$W$2:$AF$804,2,FALSE),0)</f>
        <v>0</v>
      </c>
      <c r="I213" s="30" t="str">
        <f>IF(G213&gt;0,CONCATENATE(VLOOKUP(G213+2000,CONFIG!$W$2:$AF$804,3,FALSE),"  ",VLOOKUP(G213+2000,CONFIG!$W$2:$AF$804,4,FALSE)),"")</f>
        <v xml:space="preserve">  </v>
      </c>
      <c r="J213" s="30" t="str">
        <f>IF($G213&gt;0,VLOOKUP(G213+2000,CONFIG!$W$2:$AF$804,5,FALSE),"")</f>
        <v/>
      </c>
      <c r="K213" s="144" t="str">
        <f>IF($G213&gt;0,VLOOKUP(G213+2000,CONFIG!$W:$AF,6,FALSE),"")</f>
        <v/>
      </c>
      <c r="L213" s="144" t="str">
        <f>IF($G213&gt;0,VLOOKUP(G213+2000,CONFIG!$W:$AF,7,FALSE),"")</f>
        <v/>
      </c>
      <c r="M213" s="144" t="str">
        <f>IF($G213&gt;0,VLOOKUP(G213+2000,CONFIG!$W:$AF,8,FALSE),"")</f>
        <v/>
      </c>
      <c r="N213" s="250" t="str">
        <f t="shared" si="47"/>
        <v>''</v>
      </c>
      <c r="O213" s="6" t="str">
        <f t="shared" si="41"/>
        <v xml:space="preserve"> </v>
      </c>
      <c r="P213" s="179" t="str">
        <f>IF(G213&gt;0,VLOOKUP(G213,'Eng A2'!$A$8:$B$207,2,FALSE)," ")</f>
        <v>X</v>
      </c>
      <c r="Q213" s="6" t="str">
        <f t="shared" si="42"/>
        <v xml:space="preserve"> </v>
      </c>
      <c r="R213" s="6">
        <f t="shared" si="43"/>
        <v>0</v>
      </c>
      <c r="S213" s="6">
        <f>IF(G213&gt;0,COUNTIF($R$210:R213,R213),"")</f>
        <v>4</v>
      </c>
      <c r="T213" s="6" t="str">
        <f t="shared" si="44"/>
        <v>024</v>
      </c>
      <c r="U213" s="254">
        <f t="shared" si="46"/>
        <v>4</v>
      </c>
    </row>
    <row r="214" spans="1:21" ht="15.75" customHeight="1" outlineLevel="1" x14ac:dyDescent="0.25">
      <c r="A214" s="3"/>
      <c r="B214" s="3"/>
      <c r="C214" s="3"/>
      <c r="D214" s="4">
        <f t="shared" si="45"/>
        <v>8.1944444444444445E-2</v>
      </c>
      <c r="E214" s="6">
        <v>5</v>
      </c>
      <c r="F214" s="199">
        <v>5</v>
      </c>
      <c r="G214" s="199">
        <v>8</v>
      </c>
      <c r="H214" s="247">
        <f>IF(G214&gt;0,VLOOKUP(G214+2000,CONFIG!$W$2:$AF$804,2,FALSE),0)</f>
        <v>0</v>
      </c>
      <c r="I214" s="30" t="str">
        <f>IF(G214&gt;0,CONCATENATE(VLOOKUP(G214+2000,CONFIG!$W$2:$AF$804,3,FALSE),"  ",VLOOKUP(G214+2000,CONFIG!$W$2:$AF$804,4,FALSE)),"")</f>
        <v xml:space="preserve">  </v>
      </c>
      <c r="J214" s="30" t="str">
        <f>IF($G214&gt;0,VLOOKUP(G214+2000,CONFIG!$W$2:$AF$804,5,FALSE),"")</f>
        <v/>
      </c>
      <c r="K214" s="144" t="str">
        <f>IF($G214&gt;0,VLOOKUP(G214+2000,CONFIG!$W:$AF,6,FALSE),"")</f>
        <v/>
      </c>
      <c r="L214" s="144" t="str">
        <f>IF($G214&gt;0,VLOOKUP(G214+2000,CONFIG!$W:$AF,7,FALSE),"")</f>
        <v/>
      </c>
      <c r="M214" s="144" t="str">
        <f>IF($G214&gt;0,VLOOKUP(G214+2000,CONFIG!$W:$AF,8,FALSE),"")</f>
        <v/>
      </c>
      <c r="N214" s="250" t="str">
        <f t="shared" si="47"/>
        <v>''</v>
      </c>
      <c r="O214" s="6" t="str">
        <f t="shared" si="41"/>
        <v xml:space="preserve"> </v>
      </c>
      <c r="P214" s="179" t="str">
        <f>IF(G214&gt;0,VLOOKUP(G214,'Eng A2'!$A$8:$B$207,2,FALSE)," ")</f>
        <v>X</v>
      </c>
      <c r="Q214" s="6" t="str">
        <f t="shared" si="42"/>
        <v xml:space="preserve"> </v>
      </c>
      <c r="R214" s="6">
        <f t="shared" si="43"/>
        <v>0</v>
      </c>
      <c r="S214" s="6">
        <f>IF(G214&gt;0,COUNTIF($R$210:R214,R214),"")</f>
        <v>5</v>
      </c>
      <c r="T214" s="6" t="str">
        <f t="shared" si="44"/>
        <v>025</v>
      </c>
      <c r="U214" s="254">
        <f t="shared" si="46"/>
        <v>5</v>
      </c>
    </row>
    <row r="215" spans="1:21" ht="15.75" customHeight="1" outlineLevel="1" x14ac:dyDescent="0.25">
      <c r="A215" s="3"/>
      <c r="B215" s="3"/>
      <c r="C215" s="3"/>
      <c r="D215" s="4">
        <f t="shared" si="45"/>
        <v>8.1944444444444445E-2</v>
      </c>
      <c r="E215" s="6">
        <v>6</v>
      </c>
      <c r="F215" s="199">
        <v>6</v>
      </c>
      <c r="G215" s="199">
        <v>28</v>
      </c>
      <c r="H215" s="247">
        <f>IF(G215&gt;0,VLOOKUP(G215+2000,CONFIG!$W$2:$AF$804,2,FALSE),0)</f>
        <v>0</v>
      </c>
      <c r="I215" s="30" t="str">
        <f>IF(G215&gt;0,CONCATENATE(VLOOKUP(G215+2000,CONFIG!$W$2:$AF$804,3,FALSE),"  ",VLOOKUP(G215+2000,CONFIG!$W$2:$AF$804,4,FALSE)),"")</f>
        <v xml:space="preserve">  </v>
      </c>
      <c r="J215" s="30" t="str">
        <f>IF($G215&gt;0,VLOOKUP(G215+2000,CONFIG!$W$2:$AF$804,5,FALSE),"")</f>
        <v/>
      </c>
      <c r="K215" s="144" t="str">
        <f>IF($G215&gt;0,VLOOKUP(G215+2000,CONFIG!$W:$AF,6,FALSE),"")</f>
        <v/>
      </c>
      <c r="L215" s="144" t="str">
        <f>IF($G215&gt;0,VLOOKUP(G215+2000,CONFIG!$W:$AF,7,FALSE),"")</f>
        <v/>
      </c>
      <c r="M215" s="144" t="str">
        <f>IF($G215&gt;0,VLOOKUP(G215+2000,CONFIG!$W:$AF,8,FALSE),"")</f>
        <v/>
      </c>
      <c r="N215" s="250" t="str">
        <f t="shared" si="47"/>
        <v>''</v>
      </c>
      <c r="O215" s="6" t="str">
        <f t="shared" si="41"/>
        <v xml:space="preserve"> </v>
      </c>
      <c r="P215" s="179" t="str">
        <f>IF(G215&gt;0,VLOOKUP(G215,'Eng A2'!$A$8:$B$207,2,FALSE)," ")</f>
        <v>X</v>
      </c>
      <c r="Q215" s="6" t="str">
        <f t="shared" si="42"/>
        <v xml:space="preserve"> </v>
      </c>
      <c r="R215" s="6">
        <f t="shared" si="43"/>
        <v>0</v>
      </c>
      <c r="S215" s="6">
        <f>IF(G215&gt;0,COUNTIF($R$210:R215,R215),"")</f>
        <v>6</v>
      </c>
      <c r="T215" s="6" t="str">
        <f t="shared" si="44"/>
        <v>026</v>
      </c>
      <c r="U215" s="254">
        <f t="shared" si="46"/>
        <v>6</v>
      </c>
    </row>
    <row r="216" spans="1:21" ht="15.75" customHeight="1" outlineLevel="1" x14ac:dyDescent="0.25">
      <c r="A216" s="3"/>
      <c r="B216" s="3"/>
      <c r="C216" s="3"/>
      <c r="D216" s="4">
        <f t="shared" si="45"/>
        <v>8.1944444444444445E-2</v>
      </c>
      <c r="E216" s="6">
        <v>7</v>
      </c>
      <c r="F216" s="199">
        <v>7</v>
      </c>
      <c r="G216" s="199">
        <v>7</v>
      </c>
      <c r="H216" s="247">
        <f>IF(G216&gt;0,VLOOKUP(G216+2000,CONFIG!$W$2:$AF$804,2,FALSE),0)</f>
        <v>0</v>
      </c>
      <c r="I216" s="30" t="str">
        <f>IF(G216&gt;0,CONCATENATE(VLOOKUP(G216+2000,CONFIG!$W$2:$AF$804,3,FALSE),"  ",VLOOKUP(G216+2000,CONFIG!$W$2:$AF$804,4,FALSE)),"")</f>
        <v xml:space="preserve">  </v>
      </c>
      <c r="J216" s="30" t="str">
        <f>IF($G216&gt;0,VLOOKUP(G216+2000,CONFIG!$W$2:$AF$804,5,FALSE),"")</f>
        <v/>
      </c>
      <c r="K216" s="144" t="str">
        <f>IF($G216&gt;0,VLOOKUP(G216+2000,CONFIG!$W:$AF,6,FALSE),"")</f>
        <v/>
      </c>
      <c r="L216" s="144" t="str">
        <f>IF($G216&gt;0,VLOOKUP(G216+2000,CONFIG!$W:$AF,7,FALSE),"")</f>
        <v/>
      </c>
      <c r="M216" s="144" t="str">
        <f>IF($G216&gt;0,VLOOKUP(G216+2000,CONFIG!$W:$AF,8,FALSE),"")</f>
        <v/>
      </c>
      <c r="N216" s="250" t="str">
        <f t="shared" si="47"/>
        <v>''</v>
      </c>
      <c r="O216" s="6" t="str">
        <f t="shared" si="41"/>
        <v xml:space="preserve"> </v>
      </c>
      <c r="P216" s="179" t="str">
        <f>IF(G216&gt;0,VLOOKUP(G216,'Eng A2'!$A$8:$B$207,2,FALSE)," ")</f>
        <v>X</v>
      </c>
      <c r="Q216" s="6" t="str">
        <f t="shared" si="42"/>
        <v xml:space="preserve"> </v>
      </c>
      <c r="R216" s="6">
        <f t="shared" si="43"/>
        <v>0</v>
      </c>
      <c r="S216" s="6">
        <f>IF(G216&gt;0,COUNTIF($R$210:R216,R216),"")</f>
        <v>7</v>
      </c>
      <c r="T216" s="6" t="str">
        <f t="shared" si="44"/>
        <v>027</v>
      </c>
      <c r="U216" s="254">
        <f t="shared" si="46"/>
        <v>7</v>
      </c>
    </row>
    <row r="217" spans="1:21" ht="15.75" customHeight="1" outlineLevel="1" x14ac:dyDescent="0.25">
      <c r="A217" s="3"/>
      <c r="B217" s="3"/>
      <c r="C217" s="3"/>
      <c r="D217" s="4">
        <f t="shared" si="45"/>
        <v>8.1944444444444445E-2</v>
      </c>
      <c r="E217" s="6">
        <v>8</v>
      </c>
      <c r="F217" s="199">
        <v>8</v>
      </c>
      <c r="G217" s="199">
        <v>25</v>
      </c>
      <c r="H217" s="247">
        <f>IF(G217&gt;0,VLOOKUP(G217+2000,CONFIG!$W$2:$AF$804,2,FALSE),0)</f>
        <v>0</v>
      </c>
      <c r="I217" s="30" t="str">
        <f>IF(G217&gt;0,CONCATENATE(VLOOKUP(G217+2000,CONFIG!$W$2:$AF$804,3,FALSE),"  ",VLOOKUP(G217+2000,CONFIG!$W$2:$AF$804,4,FALSE)),"")</f>
        <v xml:space="preserve">  </v>
      </c>
      <c r="J217" s="30" t="str">
        <f>IF($G217&gt;0,VLOOKUP(G217+2000,CONFIG!$W$2:$AF$804,5,FALSE),"")</f>
        <v/>
      </c>
      <c r="K217" s="144" t="str">
        <f>IF($G217&gt;0,VLOOKUP(G217+2000,CONFIG!$W:$AF,6,FALSE),"")</f>
        <v/>
      </c>
      <c r="L217" s="144" t="str">
        <f>IF($G217&gt;0,VLOOKUP(G217+2000,CONFIG!$W:$AF,7,FALSE),"")</f>
        <v/>
      </c>
      <c r="M217" s="144" t="str">
        <f>IF($G217&gt;0,VLOOKUP(G217+2000,CONFIG!$W:$AF,8,FALSE),"")</f>
        <v/>
      </c>
      <c r="N217" s="250" t="str">
        <f t="shared" si="47"/>
        <v>''</v>
      </c>
      <c r="O217" s="6" t="str">
        <f t="shared" si="41"/>
        <v xml:space="preserve"> </v>
      </c>
      <c r="P217" s="179" t="str">
        <f>IF(G217&gt;0,VLOOKUP(G217,'Eng A2'!$A$8:$B$207,2,FALSE)," ")</f>
        <v>X</v>
      </c>
      <c r="Q217" s="6" t="str">
        <f t="shared" si="42"/>
        <v xml:space="preserve"> </v>
      </c>
      <c r="R217" s="6">
        <f t="shared" si="43"/>
        <v>0</v>
      </c>
      <c r="S217" s="6">
        <f>IF(G217&gt;0,COUNTIF($R$210:R217,R217),"")</f>
        <v>8</v>
      </c>
      <c r="T217" s="6" t="str">
        <f t="shared" si="44"/>
        <v>028</v>
      </c>
      <c r="U217" s="254">
        <f t="shared" si="46"/>
        <v>8</v>
      </c>
    </row>
    <row r="218" spans="1:21" ht="15.75" customHeight="1" outlineLevel="1" x14ac:dyDescent="0.25">
      <c r="A218" s="3"/>
      <c r="B218" s="3"/>
      <c r="C218" s="3"/>
      <c r="D218" s="4">
        <f t="shared" si="45"/>
        <v>8.1944444444444445E-2</v>
      </c>
      <c r="E218" s="6">
        <v>9</v>
      </c>
      <c r="F218" s="199">
        <v>9</v>
      </c>
      <c r="G218" s="199">
        <v>34</v>
      </c>
      <c r="H218" s="247">
        <f>IF(G218&gt;0,VLOOKUP(G218+2000,CONFIG!$W$2:$AF$804,2,FALSE),0)</f>
        <v>0</v>
      </c>
      <c r="I218" s="30" t="str">
        <f>IF(G218&gt;0,CONCATENATE(VLOOKUP(G218+2000,CONFIG!$W$2:$AF$804,3,FALSE),"  ",VLOOKUP(G218+2000,CONFIG!$W$2:$AF$804,4,FALSE)),"")</f>
        <v xml:space="preserve">  </v>
      </c>
      <c r="J218" s="30" t="str">
        <f>IF($G218&gt;0,VLOOKUP(G218+2000,CONFIG!$W$2:$AF$804,5,FALSE),"")</f>
        <v/>
      </c>
      <c r="K218" s="144" t="str">
        <f>IF($G218&gt;0,VLOOKUP(G218+2000,CONFIG!$W:$AF,6,FALSE),"")</f>
        <v/>
      </c>
      <c r="L218" s="144" t="str">
        <f>IF($G218&gt;0,VLOOKUP(G218+2000,CONFIG!$W:$AF,7,FALSE),"")</f>
        <v/>
      </c>
      <c r="M218" s="144" t="str">
        <f>IF($G218&gt;0,VLOOKUP(G218+2000,CONFIG!$W:$AF,8,FALSE),"")</f>
        <v/>
      </c>
      <c r="N218" s="250" t="str">
        <f t="shared" si="47"/>
        <v>''</v>
      </c>
      <c r="O218" s="6" t="str">
        <f t="shared" si="41"/>
        <v xml:space="preserve"> </v>
      </c>
      <c r="P218" s="179" t="str">
        <f>IF(G218&gt;0,VLOOKUP(G218,'Eng A2'!$A$8:$B$207,2,FALSE)," ")</f>
        <v>X</v>
      </c>
      <c r="Q218" s="6" t="str">
        <f t="shared" si="42"/>
        <v xml:space="preserve"> </v>
      </c>
      <c r="R218" s="6">
        <f t="shared" si="43"/>
        <v>0</v>
      </c>
      <c r="S218" s="6">
        <f>IF(G218&gt;0,COUNTIF($R$210:R218,R218),"")</f>
        <v>9</v>
      </c>
      <c r="T218" s="6" t="str">
        <f t="shared" si="44"/>
        <v>029</v>
      </c>
      <c r="U218" s="254">
        <f t="shared" si="46"/>
        <v>9</v>
      </c>
    </row>
    <row r="219" spans="1:21" ht="15.75" customHeight="1" outlineLevel="1" x14ac:dyDescent="0.25">
      <c r="A219" s="3"/>
      <c r="B219" s="3"/>
      <c r="C219" s="3"/>
      <c r="D219" s="4">
        <f t="shared" si="45"/>
        <v>8.1944444444444445E-2</v>
      </c>
      <c r="E219" s="6">
        <v>10</v>
      </c>
      <c r="F219" s="199">
        <v>10</v>
      </c>
      <c r="G219" s="199">
        <v>31</v>
      </c>
      <c r="H219" s="247">
        <f>IF(G219&gt;0,VLOOKUP(G219+2000,CONFIG!$W$2:$AF$804,2,FALSE),0)</f>
        <v>0</v>
      </c>
      <c r="I219" s="30" t="str">
        <f>IF(G219&gt;0,CONCATENATE(VLOOKUP(G219+2000,CONFIG!$W$2:$AF$804,3,FALSE),"  ",VLOOKUP(G219+2000,CONFIG!$W$2:$AF$804,4,FALSE)),"")</f>
        <v xml:space="preserve">  </v>
      </c>
      <c r="J219" s="30" t="str">
        <f>IF($G219&gt;0,VLOOKUP(G219+2000,CONFIG!$W$2:$AF$804,5,FALSE),"")</f>
        <v/>
      </c>
      <c r="K219" s="144" t="str">
        <f>IF($G219&gt;0,VLOOKUP(G219+2000,CONFIG!$W:$AF,6,FALSE),"")</f>
        <v/>
      </c>
      <c r="L219" s="144" t="str">
        <f>IF($G219&gt;0,VLOOKUP(G219+2000,CONFIG!$W:$AF,7,FALSE),"")</f>
        <v/>
      </c>
      <c r="M219" s="144" t="str">
        <f>IF($G219&gt;0,VLOOKUP(G219+2000,CONFIG!$W:$AF,8,FALSE),"")</f>
        <v/>
      </c>
      <c r="N219" s="250" t="str">
        <f t="shared" si="47"/>
        <v>''</v>
      </c>
      <c r="O219" s="6" t="str">
        <f t="shared" si="41"/>
        <v xml:space="preserve"> </v>
      </c>
      <c r="P219" s="179" t="str">
        <f>IF(G219&gt;0,VLOOKUP(G219,'Eng A2'!$A$8:$B$207,2,FALSE)," ")</f>
        <v>X</v>
      </c>
      <c r="Q219" s="6" t="str">
        <f t="shared" si="42"/>
        <v xml:space="preserve"> </v>
      </c>
      <c r="R219" s="6">
        <f t="shared" si="43"/>
        <v>0</v>
      </c>
      <c r="S219" s="6">
        <f>IF(G219&gt;0,COUNTIF($R$210:R219,R219),"")</f>
        <v>10</v>
      </c>
      <c r="T219" s="6" t="str">
        <f t="shared" si="44"/>
        <v>0210</v>
      </c>
      <c r="U219" s="254">
        <f t="shared" si="46"/>
        <v>10</v>
      </c>
    </row>
    <row r="220" spans="1:21" ht="15.75" customHeight="1" outlineLevel="1" x14ac:dyDescent="0.25">
      <c r="A220" s="3"/>
      <c r="B220" s="3"/>
      <c r="C220" s="3"/>
      <c r="D220" s="4">
        <f t="shared" si="45"/>
        <v>8.1944444444444445E-2</v>
      </c>
      <c r="E220" s="6">
        <v>11</v>
      </c>
      <c r="F220" s="199">
        <v>11</v>
      </c>
      <c r="G220" s="199">
        <v>12</v>
      </c>
      <c r="H220" s="247">
        <f>IF(G220&gt;0,VLOOKUP(G220+2000,CONFIG!$W$2:$AF$804,2,FALSE),0)</f>
        <v>0</v>
      </c>
      <c r="I220" s="30" t="str">
        <f>IF(G220&gt;0,CONCATENATE(VLOOKUP(G220+2000,CONFIG!$W$2:$AF$804,3,FALSE),"  ",VLOOKUP(G220+2000,CONFIG!$W$2:$AF$804,4,FALSE)),"")</f>
        <v xml:space="preserve">  </v>
      </c>
      <c r="J220" s="30" t="str">
        <f>IF($G220&gt;0,VLOOKUP(G220+2000,CONFIG!$W$2:$AF$804,5,FALSE),"")</f>
        <v/>
      </c>
      <c r="K220" s="144" t="str">
        <f>IF($G220&gt;0,VLOOKUP(G220+2000,CONFIG!$W:$AF,6,FALSE),"")</f>
        <v/>
      </c>
      <c r="L220" s="144" t="str">
        <f>IF($G220&gt;0,VLOOKUP(G220+2000,CONFIG!$W:$AF,7,FALSE),"")</f>
        <v/>
      </c>
      <c r="M220" s="144" t="str">
        <f>IF($G220&gt;0,VLOOKUP(G220+2000,CONFIG!$W:$AF,8,FALSE),"")</f>
        <v/>
      </c>
      <c r="N220" s="250" t="str">
        <f t="shared" si="47"/>
        <v>''</v>
      </c>
      <c r="O220" s="6" t="str">
        <f t="shared" si="41"/>
        <v xml:space="preserve"> </v>
      </c>
      <c r="P220" s="179" t="str">
        <f>IF(G220&gt;0,VLOOKUP(G220,'Eng A2'!$A$8:$B$207,2,FALSE)," ")</f>
        <v>X</v>
      </c>
      <c r="Q220" s="6" t="str">
        <f t="shared" si="42"/>
        <v xml:space="preserve"> </v>
      </c>
      <c r="R220" s="6">
        <f t="shared" si="43"/>
        <v>0</v>
      </c>
      <c r="S220" s="6">
        <f>IF(G220&gt;0,COUNTIF($R$210:R220,R220),"")</f>
        <v>11</v>
      </c>
      <c r="T220" s="6" t="str">
        <f t="shared" si="44"/>
        <v>0211</v>
      </c>
      <c r="U220" s="254">
        <f t="shared" si="46"/>
        <v>11</v>
      </c>
    </row>
    <row r="221" spans="1:21" ht="15.75" customHeight="1" outlineLevel="1" x14ac:dyDescent="0.25">
      <c r="A221" s="3"/>
      <c r="B221" s="3"/>
      <c r="C221" s="3"/>
      <c r="D221" s="4">
        <f t="shared" si="45"/>
        <v>8.1944444444444445E-2</v>
      </c>
      <c r="E221" s="6">
        <v>12</v>
      </c>
      <c r="F221" s="199">
        <v>12</v>
      </c>
      <c r="G221" s="199">
        <v>36</v>
      </c>
      <c r="H221" s="247">
        <f>IF(G221&gt;0,VLOOKUP(G221+2000,CONFIG!$W$2:$AF$804,2,FALSE),0)</f>
        <v>0</v>
      </c>
      <c r="I221" s="30" t="str">
        <f>IF(G221&gt;0,CONCATENATE(VLOOKUP(G221+2000,CONFIG!$W$2:$AF$804,3,FALSE),"  ",VLOOKUP(G221+2000,CONFIG!$W$2:$AF$804,4,FALSE)),"")</f>
        <v xml:space="preserve">  </v>
      </c>
      <c r="J221" s="30" t="str">
        <f>IF($G221&gt;0,VLOOKUP(G221+2000,CONFIG!$W$2:$AF$804,5,FALSE),"")</f>
        <v/>
      </c>
      <c r="K221" s="144" t="str">
        <f>IF($G221&gt;0,VLOOKUP(G221+2000,CONFIG!$W:$AF,6,FALSE),"")</f>
        <v/>
      </c>
      <c r="L221" s="144" t="str">
        <f>IF($G221&gt;0,VLOOKUP(G221+2000,CONFIG!$W:$AF,7,FALSE),"")</f>
        <v/>
      </c>
      <c r="M221" s="144" t="str">
        <f>IF($G221&gt;0,VLOOKUP(G221+2000,CONFIG!$W:$AF,8,FALSE),"")</f>
        <v/>
      </c>
      <c r="N221" s="250" t="str">
        <f t="shared" si="47"/>
        <v>''</v>
      </c>
      <c r="O221" s="6" t="str">
        <f t="shared" si="41"/>
        <v xml:space="preserve"> </v>
      </c>
      <c r="P221" s="179" t="str">
        <f>IF(G221&gt;0,VLOOKUP(G221,'Eng A2'!$A$8:$B$207,2,FALSE)," ")</f>
        <v>X</v>
      </c>
      <c r="Q221" s="6" t="str">
        <f t="shared" si="42"/>
        <v xml:space="preserve"> </v>
      </c>
      <c r="R221" s="6">
        <f t="shared" si="43"/>
        <v>0</v>
      </c>
      <c r="S221" s="6">
        <f>IF(G221&gt;0,COUNTIF($R$210:R221,R221),"")</f>
        <v>12</v>
      </c>
      <c r="T221" s="6" t="str">
        <f t="shared" si="44"/>
        <v>0212</v>
      </c>
      <c r="U221" s="254">
        <f t="shared" si="46"/>
        <v>12</v>
      </c>
    </row>
    <row r="222" spans="1:21" ht="15.75" customHeight="1" outlineLevel="1" x14ac:dyDescent="0.25">
      <c r="A222" s="3"/>
      <c r="B222" s="3"/>
      <c r="C222" s="3"/>
      <c r="D222" s="4">
        <f t="shared" si="45"/>
        <v>8.1944444444444445E-2</v>
      </c>
      <c r="E222" s="6">
        <v>13</v>
      </c>
      <c r="F222" s="199">
        <v>13</v>
      </c>
      <c r="G222" s="199">
        <v>40</v>
      </c>
      <c r="H222" s="247">
        <f>IF(G222&gt;0,VLOOKUP(G222+2000,CONFIG!$W$2:$AF$804,2,FALSE),0)</f>
        <v>0</v>
      </c>
      <c r="I222" s="30" t="str">
        <f>IF(G222&gt;0,CONCATENATE(VLOOKUP(G222+2000,CONFIG!$W$2:$AF$804,3,FALSE),"  ",VLOOKUP(G222+2000,CONFIG!$W$2:$AF$804,4,FALSE)),"")</f>
        <v xml:space="preserve">  </v>
      </c>
      <c r="J222" s="30" t="str">
        <f>IF($G222&gt;0,VLOOKUP(G222+2000,CONFIG!$W$2:$AF$804,5,FALSE),"")</f>
        <v/>
      </c>
      <c r="K222" s="144" t="str">
        <f>IF($G222&gt;0,VLOOKUP(G222+2000,CONFIG!$W:$AF,6,FALSE),"")</f>
        <v/>
      </c>
      <c r="L222" s="144" t="str">
        <f>IF($G222&gt;0,VLOOKUP(G222+2000,CONFIG!$W:$AF,7,FALSE),"")</f>
        <v/>
      </c>
      <c r="M222" s="144" t="str">
        <f>IF($G222&gt;0,VLOOKUP(G222+2000,CONFIG!$W:$AF,8,FALSE),"")</f>
        <v/>
      </c>
      <c r="N222" s="250" t="str">
        <f t="shared" si="47"/>
        <v>''</v>
      </c>
      <c r="O222" s="6" t="str">
        <f t="shared" si="41"/>
        <v xml:space="preserve"> </v>
      </c>
      <c r="P222" s="179" t="str">
        <f>IF(G222&gt;0,VLOOKUP(G222,'Eng A2'!$A$8:$B$207,2,FALSE)," ")</f>
        <v>X</v>
      </c>
      <c r="Q222" s="6" t="str">
        <f t="shared" si="42"/>
        <v xml:space="preserve"> </v>
      </c>
      <c r="R222" s="6">
        <f t="shared" si="43"/>
        <v>0</v>
      </c>
      <c r="S222" s="6">
        <f>IF(G222&gt;0,COUNTIF($R$210:R222,R222),"")</f>
        <v>13</v>
      </c>
      <c r="T222" s="6" t="str">
        <f t="shared" si="44"/>
        <v>0213</v>
      </c>
      <c r="U222" s="254">
        <f t="shared" si="46"/>
        <v>13</v>
      </c>
    </row>
    <row r="223" spans="1:21" ht="15.75" customHeight="1" outlineLevel="1" x14ac:dyDescent="0.25">
      <c r="A223" s="3"/>
      <c r="B223" s="3"/>
      <c r="C223" s="3"/>
      <c r="D223" s="4">
        <f t="shared" si="45"/>
        <v>8.1944444444444445E-2</v>
      </c>
      <c r="E223" s="6">
        <v>14</v>
      </c>
      <c r="F223" s="199">
        <v>14</v>
      </c>
      <c r="G223" s="199">
        <v>3</v>
      </c>
      <c r="H223" s="247">
        <f>IF(G223&gt;0,VLOOKUP(G223+2000,CONFIG!$W$2:$AF$804,2,FALSE),0)</f>
        <v>0</v>
      </c>
      <c r="I223" s="30" t="str">
        <f>IF(G223&gt;0,CONCATENATE(VLOOKUP(G223+2000,CONFIG!$W$2:$AF$804,3,FALSE),"  ",VLOOKUP(G223+2000,CONFIG!$W$2:$AF$804,4,FALSE)),"")</f>
        <v xml:space="preserve">  </v>
      </c>
      <c r="J223" s="30" t="str">
        <f>IF($G223&gt;0,VLOOKUP(G223+2000,CONFIG!$W$2:$AF$804,5,FALSE),"")</f>
        <v/>
      </c>
      <c r="K223" s="144" t="str">
        <f>IF($G223&gt;0,VLOOKUP(G223+2000,CONFIG!$W:$AF,6,FALSE),"")</f>
        <v/>
      </c>
      <c r="L223" s="144" t="str">
        <f>IF($G223&gt;0,VLOOKUP(G223+2000,CONFIG!$W:$AF,7,FALSE),"")</f>
        <v/>
      </c>
      <c r="M223" s="144" t="str">
        <f>IF($G223&gt;0,VLOOKUP(G223+2000,CONFIG!$W:$AF,8,FALSE),"")</f>
        <v/>
      </c>
      <c r="N223" s="250" t="str">
        <f t="shared" si="47"/>
        <v>''</v>
      </c>
      <c r="O223" s="6" t="str">
        <f t="shared" si="41"/>
        <v xml:space="preserve"> </v>
      </c>
      <c r="P223" s="179" t="str">
        <f>IF(G223&gt;0,VLOOKUP(G223,'Eng A2'!$A$8:$B$207,2,FALSE)," ")</f>
        <v>X</v>
      </c>
      <c r="Q223" s="6" t="str">
        <f t="shared" si="42"/>
        <v xml:space="preserve"> </v>
      </c>
      <c r="R223" s="6">
        <f t="shared" si="43"/>
        <v>0</v>
      </c>
      <c r="S223" s="6">
        <f>IF(G223&gt;0,COUNTIF($R$210:R223,R223),"")</f>
        <v>14</v>
      </c>
      <c r="T223" s="6" t="str">
        <f t="shared" si="44"/>
        <v>0214</v>
      </c>
      <c r="U223" s="254">
        <f t="shared" si="46"/>
        <v>14</v>
      </c>
    </row>
    <row r="224" spans="1:21" ht="15" outlineLevel="1" x14ac:dyDescent="0.25">
      <c r="A224" s="3"/>
      <c r="B224" s="3"/>
      <c r="C224" s="3"/>
      <c r="D224" s="4">
        <f t="shared" si="45"/>
        <v>8.1944444444444445E-2</v>
      </c>
      <c r="E224" s="6">
        <v>15</v>
      </c>
      <c r="F224" s="199">
        <v>15</v>
      </c>
      <c r="G224" s="199">
        <v>32</v>
      </c>
      <c r="H224" s="247">
        <f>IF(G224&gt;0,VLOOKUP(G224+2000,CONFIG!$W$2:$AF$804,2,FALSE),0)</f>
        <v>0</v>
      </c>
      <c r="I224" s="30" t="str">
        <f>IF(G224&gt;0,CONCATENATE(VLOOKUP(G224+2000,CONFIG!$W$2:$AF$804,3,FALSE),"  ",VLOOKUP(G224+2000,CONFIG!$W$2:$AF$804,4,FALSE)),"")</f>
        <v xml:space="preserve">  </v>
      </c>
      <c r="J224" s="30" t="str">
        <f>IF($G224&gt;0,VLOOKUP(G224+2000,CONFIG!$W$2:$AF$804,5,FALSE),"")</f>
        <v/>
      </c>
      <c r="K224" s="144" t="str">
        <f>IF($G224&gt;0,VLOOKUP(G224+2000,CONFIG!$W:$AF,6,FALSE),"")</f>
        <v/>
      </c>
      <c r="L224" s="144" t="str">
        <f>IF($G224&gt;0,VLOOKUP(G224+2000,CONFIG!$W:$AF,7,FALSE),"")</f>
        <v/>
      </c>
      <c r="M224" s="144" t="str">
        <f>IF($G224&gt;0,VLOOKUP(G224+2000,CONFIG!$W:$AF,8,FALSE),"")</f>
        <v/>
      </c>
      <c r="N224" s="250" t="str">
        <f t="shared" si="47"/>
        <v>''</v>
      </c>
      <c r="O224" s="6" t="str">
        <f t="shared" ref="O224:O255" si="48">IF(COUNTIF($G$210:$G$409,G224)&gt;1,"X"," ")</f>
        <v xml:space="preserve"> </v>
      </c>
      <c r="P224" s="179" t="str">
        <f>IF(G224&gt;0,VLOOKUP(G224,'Eng A2'!$A$8:$B$207,2,FALSE)," ")</f>
        <v>X</v>
      </c>
      <c r="Q224" s="6" t="str">
        <f t="shared" si="42"/>
        <v xml:space="preserve"> </v>
      </c>
      <c r="R224" s="6">
        <f t="shared" si="43"/>
        <v>0</v>
      </c>
      <c r="S224" s="6">
        <f>IF(G224&gt;0,COUNTIF($R$210:R224,R224),"")</f>
        <v>15</v>
      </c>
      <c r="T224" s="6" t="str">
        <f t="shared" ref="T224:T274" si="49">CONCATENATE(R224,"2",S224)</f>
        <v>0215</v>
      </c>
      <c r="U224" s="254">
        <f t="shared" si="46"/>
        <v>15</v>
      </c>
    </row>
    <row r="225" spans="1:21" ht="15" outlineLevel="1" x14ac:dyDescent="0.25">
      <c r="A225" s="3"/>
      <c r="B225" s="3"/>
      <c r="C225" s="3"/>
      <c r="D225" s="4">
        <f t="shared" si="45"/>
        <v>8.1944444444444445E-2</v>
      </c>
      <c r="E225" s="6">
        <v>16</v>
      </c>
      <c r="F225" s="199">
        <v>16</v>
      </c>
      <c r="G225" s="199">
        <v>11</v>
      </c>
      <c r="H225" s="247">
        <f>IF(G225&gt;0,VLOOKUP(G225+2000,CONFIG!$W$2:$AF$804,2,FALSE),0)</f>
        <v>0</v>
      </c>
      <c r="I225" s="30" t="str">
        <f>IF(G225&gt;0,CONCATENATE(VLOOKUP(G225+2000,CONFIG!$W$2:$AF$804,3,FALSE),"  ",VLOOKUP(G225+2000,CONFIG!$W$2:$AF$804,4,FALSE)),"")</f>
        <v xml:space="preserve">  </v>
      </c>
      <c r="J225" s="30" t="str">
        <f>IF($G225&gt;0,VLOOKUP(G225+2000,CONFIG!$W$2:$AF$804,5,FALSE),"")</f>
        <v/>
      </c>
      <c r="K225" s="144" t="str">
        <f>IF($G225&gt;0,VLOOKUP(G225+2000,CONFIG!$W:$AF,6,FALSE),"")</f>
        <v/>
      </c>
      <c r="L225" s="144" t="str">
        <f>IF($G225&gt;0,VLOOKUP(G225+2000,CONFIG!$W:$AF,7,FALSE),"")</f>
        <v/>
      </c>
      <c r="M225" s="144" t="str">
        <f>IF($G225&gt;0,VLOOKUP(G225+2000,CONFIG!$W:$AF,8,FALSE),"")</f>
        <v/>
      </c>
      <c r="N225" s="250" t="str">
        <f t="shared" si="47"/>
        <v>''</v>
      </c>
      <c r="O225" s="6" t="str">
        <f t="shared" si="48"/>
        <v xml:space="preserve"> </v>
      </c>
      <c r="P225" s="179" t="str">
        <f>IF(G225&gt;0,VLOOKUP(G225,'Eng A2'!$A$8:$B$207,2,FALSE)," ")</f>
        <v>X</v>
      </c>
      <c r="Q225" s="6" t="str">
        <f t="shared" si="42"/>
        <v xml:space="preserve"> </v>
      </c>
      <c r="R225" s="6">
        <f t="shared" si="43"/>
        <v>0</v>
      </c>
      <c r="S225" s="6">
        <f>IF(G225&gt;0,COUNTIF($R$210:R225,R225),"")</f>
        <v>16</v>
      </c>
      <c r="T225" s="6" t="str">
        <f t="shared" si="49"/>
        <v>0216</v>
      </c>
      <c r="U225" s="254">
        <f t="shared" si="46"/>
        <v>16</v>
      </c>
    </row>
    <row r="226" spans="1:21" ht="15" outlineLevel="1" x14ac:dyDescent="0.25">
      <c r="A226" s="3"/>
      <c r="B226" s="3"/>
      <c r="C226" s="3"/>
      <c r="D226" s="4">
        <f t="shared" si="45"/>
        <v>8.1944444444444445E-2</v>
      </c>
      <c r="E226" s="6">
        <v>17</v>
      </c>
      <c r="F226" s="199">
        <v>17</v>
      </c>
      <c r="G226" s="199">
        <v>24</v>
      </c>
      <c r="H226" s="247">
        <f>IF(G226&gt;0,VLOOKUP(G226+2000,CONFIG!$W$2:$AF$804,2,FALSE),0)</f>
        <v>0</v>
      </c>
      <c r="I226" s="30" t="str">
        <f>IF(G226&gt;0,CONCATENATE(VLOOKUP(G226+2000,CONFIG!$W$2:$AF$804,3,FALSE),"  ",VLOOKUP(G226+2000,CONFIG!$W$2:$AF$804,4,FALSE)),"")</f>
        <v xml:space="preserve">  </v>
      </c>
      <c r="J226" s="30" t="str">
        <f>IF($G226&gt;0,VLOOKUP(G226+2000,CONFIG!$W$2:$AF$804,5,FALSE),"")</f>
        <v/>
      </c>
      <c r="K226" s="144" t="str">
        <f>IF($G226&gt;0,VLOOKUP(G226+2000,CONFIG!$W:$AF,6,FALSE),"")</f>
        <v/>
      </c>
      <c r="L226" s="144" t="str">
        <f>IF($G226&gt;0,VLOOKUP(G226+2000,CONFIG!$W:$AF,7,FALSE),"")</f>
        <v/>
      </c>
      <c r="M226" s="144" t="str">
        <f>IF($G226&gt;0,VLOOKUP(G226+2000,CONFIG!$W:$AF,8,FALSE),"")</f>
        <v/>
      </c>
      <c r="N226" s="250" t="str">
        <f t="shared" si="47"/>
        <v>''</v>
      </c>
      <c r="O226" s="6" t="str">
        <f t="shared" si="48"/>
        <v xml:space="preserve"> </v>
      </c>
      <c r="P226" s="179" t="str">
        <f>IF(G226&gt;0,VLOOKUP(G226,'Eng A2'!$A$8:$B$207,2,FALSE)," ")</f>
        <v>X</v>
      </c>
      <c r="Q226" s="6" t="str">
        <f t="shared" si="42"/>
        <v xml:space="preserve"> </v>
      </c>
      <c r="R226" s="6">
        <f t="shared" si="43"/>
        <v>0</v>
      </c>
      <c r="S226" s="6">
        <f>IF(G226&gt;0,COUNTIF($R$210:R226,R226),"")</f>
        <v>17</v>
      </c>
      <c r="T226" s="6" t="str">
        <f t="shared" si="49"/>
        <v>0217</v>
      </c>
      <c r="U226" s="254">
        <f t="shared" si="46"/>
        <v>17</v>
      </c>
    </row>
    <row r="227" spans="1:21" ht="15" outlineLevel="1" x14ac:dyDescent="0.25">
      <c r="A227" s="3"/>
      <c r="B227" s="3"/>
      <c r="C227" s="3"/>
      <c r="D227" s="4">
        <f t="shared" si="45"/>
        <v>8.1944444444444445E-2</v>
      </c>
      <c r="E227" s="6">
        <v>18</v>
      </c>
      <c r="F227" s="199">
        <v>18</v>
      </c>
      <c r="G227" s="199">
        <v>38</v>
      </c>
      <c r="H227" s="247">
        <f>IF(G227&gt;0,VLOOKUP(G227+2000,CONFIG!$W$2:$AF$804,2,FALSE),0)</f>
        <v>0</v>
      </c>
      <c r="I227" s="30" t="str">
        <f>IF(G227&gt;0,CONCATENATE(VLOOKUP(G227+2000,CONFIG!$W$2:$AF$804,3,FALSE),"  ",VLOOKUP(G227+2000,CONFIG!$W$2:$AF$804,4,FALSE)),"")</f>
        <v xml:space="preserve">  </v>
      </c>
      <c r="J227" s="30" t="str">
        <f>IF($G227&gt;0,VLOOKUP(G227+2000,CONFIG!$W$2:$AF$804,5,FALSE),"")</f>
        <v/>
      </c>
      <c r="K227" s="144" t="str">
        <f>IF($G227&gt;0,VLOOKUP(G227+2000,CONFIG!$W:$AF,6,FALSE),"")</f>
        <v/>
      </c>
      <c r="L227" s="144" t="str">
        <f>IF($G227&gt;0,VLOOKUP(G227+2000,CONFIG!$W:$AF,7,FALSE),"")</f>
        <v/>
      </c>
      <c r="M227" s="144" t="str">
        <f>IF($G227&gt;0,VLOOKUP(G227+2000,CONFIG!$W:$AF,8,FALSE),"")</f>
        <v/>
      </c>
      <c r="N227" s="250" t="str">
        <f t="shared" si="47"/>
        <v>''</v>
      </c>
      <c r="O227" s="6" t="str">
        <f t="shared" si="48"/>
        <v xml:space="preserve"> </v>
      </c>
      <c r="P227" s="179" t="str">
        <f>IF(G227&gt;0,VLOOKUP(G227,'Eng A2'!$A$8:$B$207,2,FALSE)," ")</f>
        <v>X</v>
      </c>
      <c r="Q227" s="6" t="str">
        <f t="shared" si="42"/>
        <v xml:space="preserve"> </v>
      </c>
      <c r="R227" s="6">
        <f t="shared" si="43"/>
        <v>0</v>
      </c>
      <c r="S227" s="6">
        <f>IF(G227&gt;0,COUNTIF($R$210:R227,R227),"")</f>
        <v>18</v>
      </c>
      <c r="T227" s="6" t="str">
        <f t="shared" si="49"/>
        <v>0218</v>
      </c>
      <c r="U227" s="254">
        <f t="shared" si="46"/>
        <v>18</v>
      </c>
    </row>
    <row r="228" spans="1:21" ht="15" outlineLevel="1" x14ac:dyDescent="0.25">
      <c r="A228" s="3"/>
      <c r="B228" s="3"/>
      <c r="C228" s="3"/>
      <c r="D228" s="4">
        <f t="shared" si="45"/>
        <v>8.1944444444444445E-2</v>
      </c>
      <c r="E228" s="6">
        <v>19</v>
      </c>
      <c r="F228" s="199">
        <v>19</v>
      </c>
      <c r="G228" s="199">
        <v>6</v>
      </c>
      <c r="H228" s="247">
        <f>IF(G228&gt;0,VLOOKUP(G228+2000,CONFIG!$W$2:$AF$804,2,FALSE),0)</f>
        <v>0</v>
      </c>
      <c r="I228" s="30" t="str">
        <f>IF(G228&gt;0,CONCATENATE(VLOOKUP(G228+2000,CONFIG!$W$2:$AF$804,3,FALSE),"  ",VLOOKUP(G228+2000,CONFIG!$W$2:$AF$804,4,FALSE)),"")</f>
        <v xml:space="preserve">  </v>
      </c>
      <c r="J228" s="30" t="str">
        <f>IF($G228&gt;0,VLOOKUP(G228+2000,CONFIG!$W$2:$AF$804,5,FALSE),"")</f>
        <v/>
      </c>
      <c r="K228" s="144" t="str">
        <f>IF($G228&gt;0,VLOOKUP(G228+2000,CONFIG!$W:$AF,6,FALSE),"")</f>
        <v/>
      </c>
      <c r="L228" s="144" t="str">
        <f>IF($G228&gt;0,VLOOKUP(G228+2000,CONFIG!$W:$AF,7,FALSE),"")</f>
        <v/>
      </c>
      <c r="M228" s="144" t="str">
        <f>IF($G228&gt;0,VLOOKUP(G228+2000,CONFIG!$W:$AF,8,FALSE),"")</f>
        <v/>
      </c>
      <c r="N228" s="250" t="str">
        <f t="shared" si="47"/>
        <v>''</v>
      </c>
      <c r="O228" s="6" t="str">
        <f t="shared" si="48"/>
        <v xml:space="preserve"> </v>
      </c>
      <c r="P228" s="179" t="str">
        <f>IF(G228&gt;0,VLOOKUP(G228,'Eng A2'!$A$8:$B$207,2,FALSE)," ")</f>
        <v>X</v>
      </c>
      <c r="Q228" s="6" t="str">
        <f t="shared" si="42"/>
        <v xml:space="preserve"> </v>
      </c>
      <c r="R228" s="6">
        <f t="shared" si="43"/>
        <v>0</v>
      </c>
      <c r="S228" s="6">
        <f>IF(G228&gt;0,COUNTIF($R$210:R228,R228),"")</f>
        <v>19</v>
      </c>
      <c r="T228" s="6" t="str">
        <f t="shared" si="49"/>
        <v>0219</v>
      </c>
      <c r="U228" s="254">
        <f t="shared" si="46"/>
        <v>19</v>
      </c>
    </row>
    <row r="229" spans="1:21" ht="15" outlineLevel="1" x14ac:dyDescent="0.25">
      <c r="A229" s="3"/>
      <c r="B229" s="3"/>
      <c r="C229" s="3"/>
      <c r="D229" s="4">
        <f t="shared" si="45"/>
        <v>8.1944444444444445E-2</v>
      </c>
      <c r="E229" s="6">
        <v>20</v>
      </c>
      <c r="F229" s="199">
        <v>20</v>
      </c>
      <c r="G229" s="199">
        <v>1</v>
      </c>
      <c r="H229" s="247">
        <f>IF(G229&gt;0,VLOOKUP(G229+2000,CONFIG!$W$2:$AF$804,2,FALSE),0)</f>
        <v>0</v>
      </c>
      <c r="I229" s="30" t="str">
        <f>IF(G229&gt;0,CONCATENATE(VLOOKUP(G229+2000,CONFIG!$W$2:$AF$804,3,FALSE),"  ",VLOOKUP(G229+2000,CONFIG!$W$2:$AF$804,4,FALSE)),"")</f>
        <v xml:space="preserve">  </v>
      </c>
      <c r="J229" s="30" t="str">
        <f>IF($G229&gt;0,VLOOKUP(G229+2000,CONFIG!$W$2:$AF$804,5,FALSE),"")</f>
        <v/>
      </c>
      <c r="K229" s="144" t="str">
        <f>IF($G229&gt;0,VLOOKUP(G229+2000,CONFIG!$W:$AF,6,FALSE),"")</f>
        <v/>
      </c>
      <c r="L229" s="144" t="str">
        <f>IF($G229&gt;0,VLOOKUP(G229+2000,CONFIG!$W:$AF,7,FALSE),"")</f>
        <v/>
      </c>
      <c r="M229" s="144" t="str">
        <f>IF($G229&gt;0,VLOOKUP(G229+2000,CONFIG!$W:$AF,8,FALSE),"")</f>
        <v/>
      </c>
      <c r="N229" s="250" t="str">
        <f t="shared" si="47"/>
        <v>''</v>
      </c>
      <c r="O229" s="6" t="str">
        <f t="shared" si="48"/>
        <v xml:space="preserve"> </v>
      </c>
      <c r="P229" s="179" t="str">
        <f>IF(G229&gt;0,VLOOKUP(G229,'Eng A2'!$A$8:$B$207,2,FALSE)," ")</f>
        <v>X</v>
      </c>
      <c r="Q229" s="6" t="str">
        <f t="shared" si="42"/>
        <v xml:space="preserve"> </v>
      </c>
      <c r="R229" s="6">
        <f t="shared" si="43"/>
        <v>0</v>
      </c>
      <c r="S229" s="6">
        <f>IF(G229&gt;0,COUNTIF($R$210:R229,R229),"")</f>
        <v>20</v>
      </c>
      <c r="T229" s="6" t="str">
        <f t="shared" si="49"/>
        <v>0220</v>
      </c>
      <c r="U229" s="254">
        <f t="shared" si="46"/>
        <v>20</v>
      </c>
    </row>
    <row r="230" spans="1:21" ht="15" outlineLevel="1" x14ac:dyDescent="0.25">
      <c r="A230" s="3"/>
      <c r="B230" s="3"/>
      <c r="C230" s="3"/>
      <c r="D230" s="4">
        <f t="shared" si="45"/>
        <v>8.1944444444444445E-2</v>
      </c>
      <c r="E230" s="6">
        <v>21</v>
      </c>
      <c r="F230" s="301">
        <v>21</v>
      </c>
      <c r="G230" s="301">
        <v>2</v>
      </c>
      <c r="H230" s="302">
        <f>IF(G230&gt;0,VLOOKUP(G230+2000,CONFIG!$W$2:$AF$804,2,FALSE),0)</f>
        <v>0</v>
      </c>
      <c r="I230" s="303" t="str">
        <f>IF(G230&gt;0,CONCATENATE(VLOOKUP(G230+2000,CONFIG!$W$2:$AF$804,3,FALSE),"  ",VLOOKUP(G230+2000,CONFIG!$W$2:$AF$804,4,FALSE)),"")</f>
        <v xml:space="preserve">  </v>
      </c>
      <c r="J230" s="303" t="str">
        <f>IF($G230&gt;0,VLOOKUP(G230+2000,CONFIG!$W$2:$AF$804,5,FALSE),"")</f>
        <v/>
      </c>
      <c r="K230" s="304" t="str">
        <f>IF($G230&gt;0,VLOOKUP(G230+2000,CONFIG!$W:$AF,6,FALSE),"")</f>
        <v/>
      </c>
      <c r="L230" s="304" t="str">
        <f>IF($G230&gt;0,VLOOKUP(G230+2000,CONFIG!$W:$AF,7,FALSE),"")</f>
        <v/>
      </c>
      <c r="M230" s="304" t="str">
        <f>IF($G230&gt;0,VLOOKUP(G230+2000,CONFIG!$W:$AF,8,FALSE),"")</f>
        <v/>
      </c>
      <c r="N230" s="305" t="str">
        <f t="shared" si="47"/>
        <v>''</v>
      </c>
      <c r="O230" s="6" t="str">
        <f t="shared" si="48"/>
        <v xml:space="preserve"> </v>
      </c>
      <c r="P230" s="179" t="str">
        <f>IF(G230&gt;0,VLOOKUP(G230,'Eng A2'!$A$8:$B$207,2,FALSE)," ")</f>
        <v>X</v>
      </c>
      <c r="Q230" s="6" t="str">
        <f t="shared" si="42"/>
        <v xml:space="preserve"> </v>
      </c>
      <c r="R230" s="6">
        <f t="shared" si="43"/>
        <v>0</v>
      </c>
      <c r="S230" s="6">
        <f>IF(G230&gt;0,COUNTIF($R$210:R230,R230),"")</f>
        <v>21</v>
      </c>
      <c r="T230" s="6" t="str">
        <f t="shared" si="49"/>
        <v>0221</v>
      </c>
      <c r="U230" s="254">
        <f t="shared" si="46"/>
        <v>21</v>
      </c>
    </row>
    <row r="231" spans="1:21" ht="15" outlineLevel="1" x14ac:dyDescent="0.25">
      <c r="A231" s="3"/>
      <c r="B231" s="3"/>
      <c r="C231" s="3"/>
      <c r="D231" s="4">
        <f t="shared" si="45"/>
        <v>8.1944444444444445E-2</v>
      </c>
      <c r="E231" s="6">
        <v>22</v>
      </c>
      <c r="F231" s="199">
        <v>22</v>
      </c>
      <c r="G231" s="199">
        <v>30</v>
      </c>
      <c r="H231" s="247">
        <f>IF(G231&gt;0,VLOOKUP(G231+2000,CONFIG!$W$2:$AF$804,2,FALSE),0)</f>
        <v>0</v>
      </c>
      <c r="I231" s="30" t="str">
        <f>IF(G231&gt;0,CONCATENATE(VLOOKUP(G231+2000,CONFIG!$W$2:$AF$804,3,FALSE),"  ",VLOOKUP(G231+2000,CONFIG!$W$2:$AF$804,4,FALSE)),"")</f>
        <v xml:space="preserve">  </v>
      </c>
      <c r="J231" s="30" t="str">
        <f>IF($G231&gt;0,VLOOKUP(G231+2000,CONFIG!$W$2:$AF$804,5,FALSE),"")</f>
        <v/>
      </c>
      <c r="K231" s="144" t="str">
        <f>IF($G231&gt;0,VLOOKUP(G231+2000,CONFIG!$W:$AF,6,FALSE),"")</f>
        <v/>
      </c>
      <c r="L231" s="144" t="str">
        <f>IF($G231&gt;0,VLOOKUP(G231+2000,CONFIG!$W:$AF,7,FALSE),"")</f>
        <v/>
      </c>
      <c r="M231" s="144" t="str">
        <f>IF($G231&gt;0,VLOOKUP(G231+2000,CONFIG!$W:$AF,8,FALSE),"")</f>
        <v/>
      </c>
      <c r="N231" s="250" t="str">
        <f t="shared" si="47"/>
        <v>''</v>
      </c>
      <c r="O231" s="6" t="str">
        <f t="shared" si="48"/>
        <v xml:space="preserve"> </v>
      </c>
      <c r="P231" s="179" t="str">
        <f>IF(G231&gt;0,VLOOKUP(G231,'Eng A2'!$A$8:$B$207,2,FALSE)," ")</f>
        <v>X</v>
      </c>
      <c r="Q231" s="6" t="str">
        <f t="shared" si="42"/>
        <v xml:space="preserve"> </v>
      </c>
      <c r="R231" s="6">
        <f t="shared" si="43"/>
        <v>0</v>
      </c>
      <c r="S231" s="6">
        <f>IF(G231&gt;0,COUNTIF($R$210:R231,R231),"")</f>
        <v>22</v>
      </c>
      <c r="T231" s="6" t="str">
        <f t="shared" si="49"/>
        <v>0222</v>
      </c>
      <c r="U231" s="254">
        <f t="shared" si="46"/>
        <v>22</v>
      </c>
    </row>
    <row r="232" spans="1:21" ht="15" outlineLevel="1" x14ac:dyDescent="0.25">
      <c r="A232" s="3"/>
      <c r="B232" s="3"/>
      <c r="C232" s="3"/>
      <c r="D232" s="4">
        <f t="shared" si="45"/>
        <v>8.1944444444444445E-2</v>
      </c>
      <c r="E232" s="6">
        <v>23</v>
      </c>
      <c r="F232" s="199">
        <v>23</v>
      </c>
      <c r="G232" s="199">
        <v>5</v>
      </c>
      <c r="H232" s="247">
        <f>IF(G232&gt;0,VLOOKUP(G232+2000,CONFIG!$W$2:$AF$804,2,FALSE),0)</f>
        <v>0</v>
      </c>
      <c r="I232" s="30" t="str">
        <f>IF(G232&gt;0,CONCATENATE(VLOOKUP(G232+2000,CONFIG!$W$2:$AF$804,3,FALSE),"  ",VLOOKUP(G232+2000,CONFIG!$W$2:$AF$804,4,FALSE)),"")</f>
        <v xml:space="preserve">  </v>
      </c>
      <c r="J232" s="30" t="str">
        <f>IF($G232&gt;0,VLOOKUP(G232+2000,CONFIG!$W$2:$AF$804,5,FALSE),"")</f>
        <v/>
      </c>
      <c r="K232" s="144" t="str">
        <f>IF($G232&gt;0,VLOOKUP(G232+2000,CONFIG!$W:$AF,6,FALSE),"")</f>
        <v/>
      </c>
      <c r="L232" s="144" t="str">
        <f>IF($G232&gt;0,VLOOKUP(G232+2000,CONFIG!$W:$AF,7,FALSE),"")</f>
        <v/>
      </c>
      <c r="M232" s="144" t="str">
        <f>IF($G232&gt;0,VLOOKUP(G232+2000,CONFIG!$W:$AF,8,FALSE),"")</f>
        <v/>
      </c>
      <c r="N232" s="250" t="str">
        <f t="shared" si="47"/>
        <v>''</v>
      </c>
      <c r="O232" s="6" t="str">
        <f t="shared" si="48"/>
        <v xml:space="preserve"> </v>
      </c>
      <c r="P232" s="179" t="str">
        <f>IF(G232&gt;0,VLOOKUP(G232,'Eng A2'!$A$8:$B$207,2,FALSE)," ")</f>
        <v>X</v>
      </c>
      <c r="Q232" s="6" t="str">
        <f t="shared" si="42"/>
        <v xml:space="preserve"> </v>
      </c>
      <c r="R232" s="6">
        <f t="shared" si="43"/>
        <v>0</v>
      </c>
      <c r="S232" s="6">
        <f>IF(G232&gt;0,COUNTIF($R$210:R232,R232),"")</f>
        <v>23</v>
      </c>
      <c r="T232" s="6" t="str">
        <f t="shared" si="49"/>
        <v>0223</v>
      </c>
      <c r="U232" s="254">
        <f t="shared" si="46"/>
        <v>23</v>
      </c>
    </row>
    <row r="233" spans="1:21" ht="15" outlineLevel="1" x14ac:dyDescent="0.25">
      <c r="A233" s="3"/>
      <c r="B233" s="3"/>
      <c r="C233" s="3"/>
      <c r="D233" s="4">
        <f t="shared" si="45"/>
        <v>8.1944444444444445E-2</v>
      </c>
      <c r="E233" s="6">
        <v>24</v>
      </c>
      <c r="F233" s="199">
        <v>24</v>
      </c>
      <c r="G233" s="199">
        <v>26</v>
      </c>
      <c r="H233" s="247">
        <f>IF(G233&gt;0,VLOOKUP(G233+2000,CONFIG!$W$2:$AF$804,2,FALSE),0)</f>
        <v>0</v>
      </c>
      <c r="I233" s="30" t="str">
        <f>IF(G233&gt;0,CONCATENATE(VLOOKUP(G233+2000,CONFIG!$W$2:$AF$804,3,FALSE),"  ",VLOOKUP(G233+2000,CONFIG!$W$2:$AF$804,4,FALSE)),"")</f>
        <v xml:space="preserve">  </v>
      </c>
      <c r="J233" s="30" t="str">
        <f>IF($G233&gt;0,VLOOKUP(G233+2000,CONFIG!$W$2:$AF$804,5,FALSE),"")</f>
        <v/>
      </c>
      <c r="K233" s="144" t="str">
        <f>IF($G233&gt;0,VLOOKUP(G233+2000,CONFIG!$W:$AF,6,FALSE),"")</f>
        <v/>
      </c>
      <c r="L233" s="144" t="str">
        <f>IF($G233&gt;0,VLOOKUP(G233+2000,CONFIG!$W:$AF,7,FALSE),"")</f>
        <v/>
      </c>
      <c r="M233" s="144" t="str">
        <f>IF($G233&gt;0,VLOOKUP(G233+2000,CONFIG!$W:$AF,8,FALSE),"")</f>
        <v/>
      </c>
      <c r="N233" s="250" t="str">
        <f t="shared" si="47"/>
        <v>''</v>
      </c>
      <c r="O233" s="6" t="str">
        <f t="shared" si="48"/>
        <v xml:space="preserve"> </v>
      </c>
      <c r="P233" s="179" t="str">
        <f>IF(G233&gt;0,VLOOKUP(G233,'Eng A2'!$A$8:$B$207,2,FALSE)," ")</f>
        <v>X</v>
      </c>
      <c r="Q233" s="6" t="str">
        <f t="shared" si="42"/>
        <v xml:space="preserve"> </v>
      </c>
      <c r="R233" s="6">
        <f t="shared" si="43"/>
        <v>0</v>
      </c>
      <c r="S233" s="6">
        <f>IF(G233&gt;0,COUNTIF($R$210:R233,R233),"")</f>
        <v>24</v>
      </c>
      <c r="T233" s="6" t="str">
        <f t="shared" si="49"/>
        <v>0224</v>
      </c>
      <c r="U233" s="254">
        <f t="shared" si="46"/>
        <v>24</v>
      </c>
    </row>
    <row r="234" spans="1:21" ht="15" outlineLevel="1" x14ac:dyDescent="0.25">
      <c r="A234" s="3"/>
      <c r="B234" s="3"/>
      <c r="C234" s="3"/>
      <c r="D234" s="4">
        <f t="shared" si="45"/>
        <v>8.1944444444444445E-2</v>
      </c>
      <c r="E234" s="6">
        <v>25</v>
      </c>
      <c r="F234" s="199">
        <v>25</v>
      </c>
      <c r="G234" s="199">
        <v>23</v>
      </c>
      <c r="H234" s="247">
        <f>IF(G234&gt;0,VLOOKUP(G234+2000,CONFIG!$W$2:$AF$804,2,FALSE),0)</f>
        <v>0</v>
      </c>
      <c r="I234" s="30" t="str">
        <f>IF(G234&gt;0,CONCATENATE(VLOOKUP(G234+2000,CONFIG!$W$2:$AF$804,3,FALSE),"  ",VLOOKUP(G234+2000,CONFIG!$W$2:$AF$804,4,FALSE)),"")</f>
        <v xml:space="preserve">  </v>
      </c>
      <c r="J234" s="30" t="str">
        <f>IF($G234&gt;0,VLOOKUP(G234+2000,CONFIG!$W$2:$AF$804,5,FALSE),"")</f>
        <v/>
      </c>
      <c r="K234" s="144" t="str">
        <f>IF($G234&gt;0,VLOOKUP(G234+2000,CONFIG!$W:$AF,6,FALSE),"")</f>
        <v/>
      </c>
      <c r="L234" s="144" t="str">
        <f>IF($G234&gt;0,VLOOKUP(G234+2000,CONFIG!$W:$AF,7,FALSE),"")</f>
        <v/>
      </c>
      <c r="M234" s="144" t="str">
        <f>IF($G234&gt;0,VLOOKUP(G234+2000,CONFIG!$W:$AF,8,FALSE),"")</f>
        <v/>
      </c>
      <c r="N234" s="250" t="str">
        <f t="shared" si="47"/>
        <v>''</v>
      </c>
      <c r="O234" s="6" t="str">
        <f t="shared" si="48"/>
        <v xml:space="preserve"> </v>
      </c>
      <c r="P234" s="179" t="str">
        <f>IF(G234&gt;0,VLOOKUP(G234,'Eng A2'!$A$8:$B$207,2,FALSE)," ")</f>
        <v>X</v>
      </c>
      <c r="Q234" s="6" t="str">
        <f t="shared" si="42"/>
        <v xml:space="preserve"> </v>
      </c>
      <c r="R234" s="6">
        <f t="shared" si="43"/>
        <v>0</v>
      </c>
      <c r="S234" s="6">
        <f>IF(G234&gt;0,COUNTIF($R$210:R234,R234),"")</f>
        <v>25</v>
      </c>
      <c r="T234" s="6" t="str">
        <f t="shared" si="49"/>
        <v>0225</v>
      </c>
      <c r="U234" s="254">
        <f t="shared" si="46"/>
        <v>25</v>
      </c>
    </row>
    <row r="235" spans="1:21" ht="15" outlineLevel="1" x14ac:dyDescent="0.25">
      <c r="A235" s="3"/>
      <c r="B235" s="3"/>
      <c r="C235" s="3"/>
      <c r="D235" s="4">
        <f t="shared" si="45"/>
        <v>8.1944444444444445E-2</v>
      </c>
      <c r="E235" s="6">
        <v>26</v>
      </c>
      <c r="F235" s="199">
        <v>26</v>
      </c>
      <c r="G235" s="199">
        <v>27</v>
      </c>
      <c r="H235" s="247">
        <f>IF(G235&gt;0,VLOOKUP(G235+2000,CONFIG!$W$2:$AF$804,2,FALSE),0)</f>
        <v>0</v>
      </c>
      <c r="I235" s="30" t="str">
        <f>IF(G235&gt;0,CONCATENATE(VLOOKUP(G235+2000,CONFIG!$W$2:$AF$804,3,FALSE),"  ",VLOOKUP(G235+2000,CONFIG!$W$2:$AF$804,4,FALSE)),"")</f>
        <v xml:space="preserve">  </v>
      </c>
      <c r="J235" s="30" t="str">
        <f>IF($G235&gt;0,VLOOKUP(G235+2000,CONFIG!$W$2:$AF$804,5,FALSE),"")</f>
        <v/>
      </c>
      <c r="K235" s="144" t="str">
        <f>IF($G235&gt;0,VLOOKUP(G235+2000,CONFIG!$W:$AF,6,FALSE),"")</f>
        <v/>
      </c>
      <c r="L235" s="144" t="str">
        <f>IF($G235&gt;0,VLOOKUP(G235+2000,CONFIG!$W:$AF,7,FALSE),"")</f>
        <v/>
      </c>
      <c r="M235" s="144" t="str">
        <f>IF($G235&gt;0,VLOOKUP(G235+2000,CONFIG!$W:$AF,8,FALSE),"")</f>
        <v/>
      </c>
      <c r="N235" s="250" t="str">
        <f t="shared" si="47"/>
        <v>''</v>
      </c>
      <c r="O235" s="6" t="str">
        <f t="shared" si="48"/>
        <v xml:space="preserve"> </v>
      </c>
      <c r="P235" s="179" t="str">
        <f>IF(G235&gt;0,VLOOKUP(G235,'Eng A2'!$A$8:$B$207,2,FALSE)," ")</f>
        <v>X</v>
      </c>
      <c r="Q235" s="6" t="str">
        <f t="shared" si="42"/>
        <v xml:space="preserve"> </v>
      </c>
      <c r="R235" s="6">
        <f t="shared" si="43"/>
        <v>0</v>
      </c>
      <c r="S235" s="6">
        <f>IF(G235&gt;0,COUNTIF($R$210:R235,R235),"")</f>
        <v>26</v>
      </c>
      <c r="T235" s="6" t="str">
        <f t="shared" si="49"/>
        <v>0226</v>
      </c>
      <c r="U235" s="254">
        <f t="shared" si="46"/>
        <v>26</v>
      </c>
    </row>
    <row r="236" spans="1:21" ht="15" outlineLevel="1" x14ac:dyDescent="0.25">
      <c r="A236" s="3"/>
      <c r="B236" s="3"/>
      <c r="C236" s="3"/>
      <c r="D236" s="4">
        <f t="shared" si="45"/>
        <v>8.1944444444444445E-2</v>
      </c>
      <c r="E236" s="6">
        <v>27</v>
      </c>
      <c r="F236" s="199">
        <v>27</v>
      </c>
      <c r="G236" s="199">
        <v>15</v>
      </c>
      <c r="H236" s="247">
        <f>IF(G236&gt;0,VLOOKUP(G236+2000,CONFIG!$W$2:$AF$804,2,FALSE),0)</f>
        <v>0</v>
      </c>
      <c r="I236" s="30" t="str">
        <f>IF(G236&gt;0,CONCATENATE(VLOOKUP(G236+2000,CONFIG!$W$2:$AF$804,3,FALSE),"  ",VLOOKUP(G236+2000,CONFIG!$W$2:$AF$804,4,FALSE)),"")</f>
        <v xml:space="preserve">  </v>
      </c>
      <c r="J236" s="30" t="str">
        <f>IF($G236&gt;0,VLOOKUP(G236+2000,CONFIG!$W$2:$AF$804,5,FALSE),"")</f>
        <v/>
      </c>
      <c r="K236" s="144" t="str">
        <f>IF($G236&gt;0,VLOOKUP(G236+2000,CONFIG!$W:$AF,6,FALSE),"")</f>
        <v/>
      </c>
      <c r="L236" s="144" t="str">
        <f>IF($G236&gt;0,VLOOKUP(G236+2000,CONFIG!$W:$AF,7,FALSE),"")</f>
        <v/>
      </c>
      <c r="M236" s="144" t="str">
        <f>IF($G236&gt;0,VLOOKUP(G236+2000,CONFIG!$W:$AF,8,FALSE),"")</f>
        <v/>
      </c>
      <c r="N236" s="250" t="str">
        <f t="shared" si="47"/>
        <v>''</v>
      </c>
      <c r="O236" s="6" t="str">
        <f t="shared" si="48"/>
        <v xml:space="preserve"> </v>
      </c>
      <c r="P236" s="179" t="str">
        <f>IF(G236&gt;0,VLOOKUP(G236,'Eng A2'!$A$8:$B$207,2,FALSE)," ")</f>
        <v>X</v>
      </c>
      <c r="Q236" s="6" t="str">
        <f t="shared" si="42"/>
        <v xml:space="preserve"> </v>
      </c>
      <c r="R236" s="6">
        <f t="shared" si="43"/>
        <v>0</v>
      </c>
      <c r="S236" s="6">
        <f>IF(G236&gt;0,COUNTIF($R$210:R236,R236),"")</f>
        <v>27</v>
      </c>
      <c r="T236" s="6" t="str">
        <f t="shared" si="49"/>
        <v>0227</v>
      </c>
      <c r="U236" s="254">
        <f t="shared" si="46"/>
        <v>27</v>
      </c>
    </row>
    <row r="237" spans="1:21" ht="15" outlineLevel="1" x14ac:dyDescent="0.25">
      <c r="A237" s="3"/>
      <c r="B237" s="3"/>
      <c r="C237" s="3"/>
      <c r="D237" s="4">
        <f t="shared" si="45"/>
        <v>8.1944444444444445E-2</v>
      </c>
      <c r="E237" s="6">
        <v>28</v>
      </c>
      <c r="F237" s="199">
        <v>28</v>
      </c>
      <c r="G237" s="199">
        <v>19</v>
      </c>
      <c r="H237" s="247">
        <f>IF(G237&gt;0,VLOOKUP(G237+2000,CONFIG!$W$2:$AF$804,2,FALSE),0)</f>
        <v>0</v>
      </c>
      <c r="I237" s="30" t="str">
        <f>IF(G237&gt;0,CONCATENATE(VLOOKUP(G237+2000,CONFIG!$W$2:$AF$804,3,FALSE),"  ",VLOOKUP(G237+2000,CONFIG!$W$2:$AF$804,4,FALSE)),"")</f>
        <v xml:space="preserve">  </v>
      </c>
      <c r="J237" s="30" t="str">
        <f>IF($G237&gt;0,VLOOKUP(G237+2000,CONFIG!$W$2:$AF$804,5,FALSE),"")</f>
        <v/>
      </c>
      <c r="K237" s="144" t="str">
        <f>IF($G237&gt;0,VLOOKUP(G237+2000,CONFIG!$W:$AF,6,FALSE),"")</f>
        <v/>
      </c>
      <c r="L237" s="144" t="str">
        <f>IF($G237&gt;0,VLOOKUP(G237+2000,CONFIG!$W:$AF,7,FALSE),"")</f>
        <v/>
      </c>
      <c r="M237" s="144" t="str">
        <f>IF($G237&gt;0,VLOOKUP(G237+2000,CONFIG!$W:$AF,8,FALSE),"")</f>
        <v/>
      </c>
      <c r="N237" s="250" t="str">
        <f t="shared" si="47"/>
        <v>''</v>
      </c>
      <c r="O237" s="6" t="str">
        <f t="shared" si="48"/>
        <v xml:space="preserve"> </v>
      </c>
      <c r="P237" s="179" t="str">
        <f>IF(G237&gt;0,VLOOKUP(G237,'Eng A2'!$A$8:$B$207,2,FALSE)," ")</f>
        <v>X</v>
      </c>
      <c r="Q237" s="6" t="str">
        <f t="shared" si="42"/>
        <v xml:space="preserve"> </v>
      </c>
      <c r="R237" s="6">
        <f t="shared" si="43"/>
        <v>0</v>
      </c>
      <c r="S237" s="6">
        <f>IF(G237&gt;0,COUNTIF($R$210:R237,R237),"")</f>
        <v>28</v>
      </c>
      <c r="T237" s="6" t="str">
        <f t="shared" si="49"/>
        <v>0228</v>
      </c>
      <c r="U237" s="254">
        <f t="shared" si="46"/>
        <v>28</v>
      </c>
    </row>
    <row r="238" spans="1:21" ht="15" outlineLevel="1" x14ac:dyDescent="0.25">
      <c r="A238" s="3"/>
      <c r="B238" s="3"/>
      <c r="C238" s="3"/>
      <c r="D238" s="4">
        <f t="shared" si="45"/>
        <v>8.1944444444444445E-2</v>
      </c>
      <c r="E238" s="6">
        <v>29</v>
      </c>
      <c r="F238" s="199">
        <v>29</v>
      </c>
      <c r="G238" s="199">
        <v>22</v>
      </c>
      <c r="H238" s="247">
        <f>IF(G238&gt;0,VLOOKUP(G238+2000,CONFIG!$W$2:$AF$804,2,FALSE),0)</f>
        <v>0</v>
      </c>
      <c r="I238" s="30" t="str">
        <f>IF(G238&gt;0,CONCATENATE(VLOOKUP(G238+2000,CONFIG!$W$2:$AF$804,3,FALSE),"  ",VLOOKUP(G238+2000,CONFIG!$W$2:$AF$804,4,FALSE)),"")</f>
        <v xml:space="preserve">  </v>
      </c>
      <c r="J238" s="30" t="str">
        <f>IF($G238&gt;0,VLOOKUP(G238+2000,CONFIG!$W$2:$AF$804,5,FALSE),"")</f>
        <v/>
      </c>
      <c r="K238" s="144" t="str">
        <f>IF($G238&gt;0,VLOOKUP(G238+2000,CONFIG!$W:$AF,6,FALSE),"")</f>
        <v/>
      </c>
      <c r="L238" s="144" t="str">
        <f>IF($G238&gt;0,VLOOKUP(G238+2000,CONFIG!$W:$AF,7,FALSE),"")</f>
        <v/>
      </c>
      <c r="M238" s="144" t="str">
        <f>IF($G238&gt;0,VLOOKUP(G238+2000,CONFIG!$W:$AF,8,FALSE),"")</f>
        <v/>
      </c>
      <c r="N238" s="250" t="str">
        <f t="shared" si="47"/>
        <v>''</v>
      </c>
      <c r="O238" s="6" t="str">
        <f t="shared" si="48"/>
        <v xml:space="preserve"> </v>
      </c>
      <c r="P238" s="179" t="str">
        <f>IF(G238&gt;0,VLOOKUP(G238,'Eng A2'!$A$8:$B$207,2,FALSE)," ")</f>
        <v>X</v>
      </c>
      <c r="Q238" s="6" t="str">
        <f t="shared" si="42"/>
        <v xml:space="preserve"> </v>
      </c>
      <c r="R238" s="6">
        <f t="shared" si="43"/>
        <v>0</v>
      </c>
      <c r="S238" s="6">
        <f>IF(G238&gt;0,COUNTIF($R$210:R238,R238),"")</f>
        <v>29</v>
      </c>
      <c r="T238" s="6" t="str">
        <f t="shared" si="49"/>
        <v>0229</v>
      </c>
      <c r="U238" s="254">
        <f t="shared" si="46"/>
        <v>29</v>
      </c>
    </row>
    <row r="239" spans="1:21" ht="15" outlineLevel="1" x14ac:dyDescent="0.25">
      <c r="A239" s="3"/>
      <c r="B239" s="3"/>
      <c r="C239" s="3"/>
      <c r="D239" s="4">
        <f t="shared" si="45"/>
        <v>8.1944444444444445E-2</v>
      </c>
      <c r="E239" s="6">
        <v>30</v>
      </c>
      <c r="F239" s="199">
        <v>30</v>
      </c>
      <c r="G239" s="199">
        <v>39</v>
      </c>
      <c r="H239" s="247">
        <f>IF(G239&gt;0,VLOOKUP(G239+2000,CONFIG!$W$2:$AF$804,2,FALSE),0)</f>
        <v>0</v>
      </c>
      <c r="I239" s="30" t="str">
        <f>IF(G239&gt;0,CONCATENATE(VLOOKUP(G239+2000,CONFIG!$W$2:$AF$804,3,FALSE),"  ",VLOOKUP(G239+2000,CONFIG!$W$2:$AF$804,4,FALSE)),"")</f>
        <v xml:space="preserve">  </v>
      </c>
      <c r="J239" s="30" t="str">
        <f>IF($G239&gt;0,VLOOKUP(G239+2000,CONFIG!$W$2:$AF$804,5,FALSE),"")</f>
        <v/>
      </c>
      <c r="K239" s="144" t="str">
        <f>IF($G239&gt;0,VLOOKUP(G239+2000,CONFIG!$W:$AF,6,FALSE),"")</f>
        <v/>
      </c>
      <c r="L239" s="144" t="str">
        <f>IF($G239&gt;0,VLOOKUP(G239+2000,CONFIG!$W:$AF,7,FALSE),"")</f>
        <v/>
      </c>
      <c r="M239" s="144" t="str">
        <f>IF($G239&gt;0,VLOOKUP(G239+2000,CONFIG!$W:$AF,8,FALSE),"")</f>
        <v/>
      </c>
      <c r="N239" s="250" t="str">
        <f t="shared" si="47"/>
        <v>''</v>
      </c>
      <c r="O239" s="6" t="str">
        <f t="shared" si="48"/>
        <v xml:space="preserve"> </v>
      </c>
      <c r="P239" s="179" t="str">
        <f>IF(G239&gt;0,VLOOKUP(G239,'Eng A2'!$A$8:$B$207,2,FALSE)," ")</f>
        <v>X</v>
      </c>
      <c r="Q239" s="6" t="str">
        <f t="shared" si="42"/>
        <v xml:space="preserve"> </v>
      </c>
      <c r="R239" s="6">
        <f t="shared" si="43"/>
        <v>0</v>
      </c>
      <c r="S239" s="6">
        <f>IF(G239&gt;0,COUNTIF($R$210:R239,R239),"")</f>
        <v>30</v>
      </c>
      <c r="T239" s="6" t="str">
        <f t="shared" si="49"/>
        <v>0230</v>
      </c>
      <c r="U239" s="254">
        <f t="shared" si="46"/>
        <v>30</v>
      </c>
    </row>
    <row r="240" spans="1:21" ht="15" outlineLevel="1" x14ac:dyDescent="0.25">
      <c r="A240" s="3"/>
      <c r="B240" s="3"/>
      <c r="C240" s="3"/>
      <c r="D240" s="4">
        <f t="shared" si="45"/>
        <v>8.1944444444444445E-2</v>
      </c>
      <c r="E240" s="6">
        <v>31</v>
      </c>
      <c r="F240" s="199">
        <v>31</v>
      </c>
      <c r="G240" s="199">
        <v>21</v>
      </c>
      <c r="H240" s="247">
        <f>IF(G240&gt;0,VLOOKUP(G240+2000,CONFIG!$W$2:$AF$804,2,FALSE),0)</f>
        <v>0</v>
      </c>
      <c r="I240" s="30" t="str">
        <f>IF(G240&gt;0,CONCATENATE(VLOOKUP(G240+2000,CONFIG!$W$2:$AF$804,3,FALSE),"  ",VLOOKUP(G240+2000,CONFIG!$W$2:$AF$804,4,FALSE)),"")</f>
        <v xml:space="preserve">  </v>
      </c>
      <c r="J240" s="30" t="str">
        <f>IF($G240&gt;0,VLOOKUP(G240+2000,CONFIG!$W$2:$AF$804,5,FALSE),"")</f>
        <v/>
      </c>
      <c r="K240" s="144" t="str">
        <f>IF($G240&gt;0,VLOOKUP(G240+2000,CONFIG!$W:$AF,6,FALSE),"")</f>
        <v/>
      </c>
      <c r="L240" s="144" t="str">
        <f>IF($G240&gt;0,VLOOKUP(G240+2000,CONFIG!$W:$AF,7,FALSE),"")</f>
        <v/>
      </c>
      <c r="M240" s="144" t="str">
        <f>IF($G240&gt;0,VLOOKUP(G240+2000,CONFIG!$W:$AF,8,FALSE),"")</f>
        <v/>
      </c>
      <c r="N240" s="250" t="str">
        <f t="shared" si="47"/>
        <v>''</v>
      </c>
      <c r="O240" s="6" t="str">
        <f t="shared" si="48"/>
        <v xml:space="preserve"> </v>
      </c>
      <c r="P240" s="179" t="str">
        <f>IF(G240&gt;0,VLOOKUP(G240,'Eng A2'!$A$8:$B$207,2,FALSE)," ")</f>
        <v>X</v>
      </c>
      <c r="Q240" s="6" t="str">
        <f t="shared" si="42"/>
        <v xml:space="preserve"> </v>
      </c>
      <c r="R240" s="6">
        <f t="shared" si="43"/>
        <v>0</v>
      </c>
      <c r="S240" s="6">
        <f>IF(G240&gt;0,COUNTIF($R$210:R240,R240),"")</f>
        <v>31</v>
      </c>
      <c r="T240" s="6" t="str">
        <f t="shared" si="49"/>
        <v>0231</v>
      </c>
      <c r="U240" s="254">
        <f t="shared" si="46"/>
        <v>31</v>
      </c>
    </row>
    <row r="241" spans="1:21" ht="15" outlineLevel="1" x14ac:dyDescent="0.25">
      <c r="A241" s="3"/>
      <c r="B241" s="3"/>
      <c r="C241" s="3"/>
      <c r="D241" s="4">
        <f t="shared" si="45"/>
        <v>8.1944444444444445E-2</v>
      </c>
      <c r="E241" s="6">
        <v>32</v>
      </c>
      <c r="F241" s="199">
        <v>32</v>
      </c>
      <c r="G241" s="199">
        <v>13</v>
      </c>
      <c r="H241" s="247">
        <f>IF(G241&gt;0,VLOOKUP(G241+2000,CONFIG!$W$2:$AF$804,2,FALSE),0)</f>
        <v>0</v>
      </c>
      <c r="I241" s="30" t="str">
        <f>IF(G241&gt;0,CONCATENATE(VLOOKUP(G241+2000,CONFIG!$W$2:$AF$804,3,FALSE),"  ",VLOOKUP(G241+2000,CONFIG!$W$2:$AF$804,4,FALSE)),"")</f>
        <v xml:space="preserve">  </v>
      </c>
      <c r="J241" s="30" t="str">
        <f>IF($G241&gt;0,VLOOKUP(G241+2000,CONFIG!$W$2:$AF$804,5,FALSE),"")</f>
        <v/>
      </c>
      <c r="K241" s="144" t="str">
        <f>IF($G241&gt;0,VLOOKUP(G241+2000,CONFIG!$W:$AF,6,FALSE),"")</f>
        <v/>
      </c>
      <c r="L241" s="144" t="str">
        <f>IF($G241&gt;0,VLOOKUP(G241+2000,CONFIG!$W:$AF,7,FALSE),"")</f>
        <v/>
      </c>
      <c r="M241" s="144" t="str">
        <f>IF($G241&gt;0,VLOOKUP(G241+2000,CONFIG!$W:$AF,8,FALSE),"")</f>
        <v/>
      </c>
      <c r="N241" s="250" t="str">
        <f t="shared" si="47"/>
        <v>''</v>
      </c>
      <c r="O241" s="6" t="str">
        <f t="shared" si="48"/>
        <v xml:space="preserve"> </v>
      </c>
      <c r="P241" s="179" t="str">
        <f>IF(G241&gt;0,VLOOKUP(G241,'Eng A2'!$A$8:$B$207,2,FALSE)," ")</f>
        <v>X</v>
      </c>
      <c r="Q241" s="6" t="str">
        <f t="shared" si="42"/>
        <v xml:space="preserve"> </v>
      </c>
      <c r="R241" s="6">
        <f t="shared" si="43"/>
        <v>0</v>
      </c>
      <c r="S241" s="6">
        <f>IF(G241&gt;0,COUNTIF($R$210:R241,R241),"")</f>
        <v>32</v>
      </c>
      <c r="T241" s="6" t="str">
        <f t="shared" si="49"/>
        <v>0232</v>
      </c>
      <c r="U241" s="254">
        <f t="shared" si="46"/>
        <v>32</v>
      </c>
    </row>
    <row r="242" spans="1:21" ht="15" outlineLevel="1" x14ac:dyDescent="0.25">
      <c r="A242" s="3"/>
      <c r="B242" s="3"/>
      <c r="C242" s="3"/>
      <c r="D242" s="4">
        <f t="shared" si="45"/>
        <v>8.1944444444444445E-2</v>
      </c>
      <c r="E242" s="6">
        <v>33</v>
      </c>
      <c r="F242" s="199">
        <v>33</v>
      </c>
      <c r="G242" s="199">
        <v>4</v>
      </c>
      <c r="H242" s="247">
        <f>IF(G242&gt;0,VLOOKUP(G242+2000,CONFIG!$W$2:$AF$804,2,FALSE),0)</f>
        <v>0</v>
      </c>
      <c r="I242" s="30" t="str">
        <f>IF(G242&gt;0,CONCATENATE(VLOOKUP(G242+2000,CONFIG!$W$2:$AF$804,3,FALSE),"  ",VLOOKUP(G242+2000,CONFIG!$W$2:$AF$804,4,FALSE)),"")</f>
        <v xml:space="preserve">  </v>
      </c>
      <c r="J242" s="30" t="str">
        <f>IF($G242&gt;0,VLOOKUP(G242+2000,CONFIG!$W$2:$AF$804,5,FALSE),"")</f>
        <v/>
      </c>
      <c r="K242" s="144" t="str">
        <f>IF($G242&gt;0,VLOOKUP(G242+2000,CONFIG!$W:$AF,6,FALSE),"")</f>
        <v/>
      </c>
      <c r="L242" s="144" t="str">
        <f>IF($G242&gt;0,VLOOKUP(G242+2000,CONFIG!$W:$AF,7,FALSE),"")</f>
        <v/>
      </c>
      <c r="M242" s="144" t="str">
        <f>IF($G242&gt;0,VLOOKUP(G242+2000,CONFIG!$W:$AF,8,FALSE),"")</f>
        <v/>
      </c>
      <c r="N242" s="250" t="str">
        <f t="shared" si="47"/>
        <v>''</v>
      </c>
      <c r="O242" s="6" t="str">
        <f t="shared" si="48"/>
        <v xml:space="preserve"> </v>
      </c>
      <c r="P242" s="179" t="str">
        <f>IF(G242&gt;0,VLOOKUP(G242,'Eng A2'!$A$8:$B$207,2,FALSE)," ")</f>
        <v>X</v>
      </c>
      <c r="Q242" s="6" t="str">
        <f t="shared" ref="Q242:Q273" si="50">IF(AND(G242&gt;0,P242&lt;&gt;"X"),"Non Partant"," ")</f>
        <v xml:space="preserve"> </v>
      </c>
      <c r="R242" s="6">
        <f t="shared" ref="R242:R273" si="51">IF(H242&lt;&gt;0,MID(H242,1,7),0)</f>
        <v>0</v>
      </c>
      <c r="S242" s="6">
        <f>IF(G242&gt;0,COUNTIF($R$210:R242,R242),"")</f>
        <v>33</v>
      </c>
      <c r="T242" s="6" t="str">
        <f t="shared" si="49"/>
        <v>0233</v>
      </c>
      <c r="U242" s="254">
        <f t="shared" si="46"/>
        <v>33</v>
      </c>
    </row>
    <row r="243" spans="1:21" ht="15" outlineLevel="1" x14ac:dyDescent="0.25">
      <c r="A243" s="3"/>
      <c r="B243" s="3"/>
      <c r="C243" s="3"/>
      <c r="D243" s="4">
        <f t="shared" si="45"/>
        <v>8.1944444444444445E-2</v>
      </c>
      <c r="E243" s="6">
        <v>34</v>
      </c>
      <c r="F243" s="199">
        <v>34</v>
      </c>
      <c r="G243" s="199">
        <v>35</v>
      </c>
      <c r="H243" s="247">
        <f>IF(G243&gt;0,VLOOKUP(G243+2000,CONFIG!$W$2:$AF$804,2,FALSE),0)</f>
        <v>0</v>
      </c>
      <c r="I243" s="30" t="str">
        <f>IF(G243&gt;0,CONCATENATE(VLOOKUP(G243+2000,CONFIG!$W$2:$AF$804,3,FALSE),"  ",VLOOKUP(G243+2000,CONFIG!$W$2:$AF$804,4,FALSE)),"")</f>
        <v xml:space="preserve">  </v>
      </c>
      <c r="J243" s="30" t="str">
        <f>IF($G243&gt;0,VLOOKUP(G243+2000,CONFIG!$W$2:$AF$804,5,FALSE),"")</f>
        <v/>
      </c>
      <c r="K243" s="144" t="str">
        <f>IF($G243&gt;0,VLOOKUP(G243+2000,CONFIG!$W:$AF,6,FALSE),"")</f>
        <v/>
      </c>
      <c r="L243" s="144" t="str">
        <f>IF($G243&gt;0,VLOOKUP(G243+2000,CONFIG!$W:$AF,7,FALSE),"")</f>
        <v/>
      </c>
      <c r="M243" s="144" t="str">
        <f>IF($G243&gt;0,VLOOKUP(G243+2000,CONFIG!$W:$AF,8,FALSE),"")</f>
        <v/>
      </c>
      <c r="N243" s="250" t="str">
        <f t="shared" si="47"/>
        <v>''</v>
      </c>
      <c r="O243" s="6" t="str">
        <f t="shared" si="48"/>
        <v xml:space="preserve"> </v>
      </c>
      <c r="P243" s="179" t="str">
        <f>IF(G243&gt;0,VLOOKUP(G243,'Eng A2'!$A$8:$B$207,2,FALSE)," ")</f>
        <v>X</v>
      </c>
      <c r="Q243" s="6" t="str">
        <f t="shared" si="50"/>
        <v xml:space="preserve"> </v>
      </c>
      <c r="R243" s="6">
        <f t="shared" si="51"/>
        <v>0</v>
      </c>
      <c r="S243" s="6">
        <f>IF(G243&gt;0,COUNTIF($R$210:R243,R243),"")</f>
        <v>34</v>
      </c>
      <c r="T243" s="6" t="str">
        <f t="shared" si="49"/>
        <v>0234</v>
      </c>
      <c r="U243" s="254">
        <f t="shared" ref="U243:U274" si="52">IF(F243=F244,(2*F243+COUNTIF($F$210:$F$409,F243)-1)/2,IF(F243=F242,U242,F243))</f>
        <v>34</v>
      </c>
    </row>
    <row r="244" spans="1:21" ht="15" outlineLevel="1" x14ac:dyDescent="0.25">
      <c r="A244" s="3"/>
      <c r="B244" s="3"/>
      <c r="C244" s="3"/>
      <c r="D244" s="4">
        <f t="shared" si="45"/>
        <v>8.1944444444444445E-2</v>
      </c>
      <c r="E244" s="6">
        <v>35</v>
      </c>
      <c r="F244" s="199">
        <v>35</v>
      </c>
      <c r="G244" s="199">
        <v>29</v>
      </c>
      <c r="H244" s="247">
        <f>IF(G244&gt;0,VLOOKUP(G244+2000,CONFIG!$W$2:$AF$804,2,FALSE),0)</f>
        <v>0</v>
      </c>
      <c r="I244" s="30" t="str">
        <f>IF(G244&gt;0,CONCATENATE(VLOOKUP(G244+2000,CONFIG!$W$2:$AF$804,3,FALSE),"  ",VLOOKUP(G244+2000,CONFIG!$W$2:$AF$804,4,FALSE)),"")</f>
        <v xml:space="preserve">  </v>
      </c>
      <c r="J244" s="30" t="str">
        <f>IF($G244&gt;0,VLOOKUP(G244+2000,CONFIG!$W$2:$AF$804,5,FALSE),"")</f>
        <v/>
      </c>
      <c r="K244" s="144" t="str">
        <f>IF($G244&gt;0,VLOOKUP(G244+2000,CONFIG!$W:$AF,6,FALSE),"")</f>
        <v/>
      </c>
      <c r="L244" s="144" t="str">
        <f>IF($G244&gt;0,VLOOKUP(G244+2000,CONFIG!$W:$AF,7,FALSE),"")</f>
        <v/>
      </c>
      <c r="M244" s="144" t="str">
        <f>IF($G244&gt;0,VLOOKUP(G244+2000,CONFIG!$W:$AF,8,FALSE),"")</f>
        <v/>
      </c>
      <c r="N244" s="250" t="str">
        <f t="shared" si="47"/>
        <v>''</v>
      </c>
      <c r="O244" s="6" t="str">
        <f t="shared" si="48"/>
        <v xml:space="preserve"> </v>
      </c>
      <c r="P244" s="179" t="str">
        <f>IF(G244&gt;0,VLOOKUP(G244,'Eng A2'!$A$8:$B$207,2,FALSE)," ")</f>
        <v>X</v>
      </c>
      <c r="Q244" s="6" t="str">
        <f t="shared" si="50"/>
        <v xml:space="preserve"> </v>
      </c>
      <c r="R244" s="6">
        <f t="shared" si="51"/>
        <v>0</v>
      </c>
      <c r="S244" s="6">
        <f>IF(G244&gt;0,COUNTIF($R$210:R244,R244),"")</f>
        <v>35</v>
      </c>
      <c r="T244" s="6" t="str">
        <f t="shared" si="49"/>
        <v>0235</v>
      </c>
      <c r="U244" s="254">
        <f t="shared" si="52"/>
        <v>35</v>
      </c>
    </row>
    <row r="245" spans="1:21" ht="15" hidden="1" outlineLevel="1" x14ac:dyDescent="0.25">
      <c r="A245" s="3"/>
      <c r="B245" s="3"/>
      <c r="C245" s="3"/>
      <c r="D245" s="4">
        <f t="shared" si="45"/>
        <v>8.1944444444444445E-2</v>
      </c>
      <c r="E245" s="6">
        <v>36</v>
      </c>
      <c r="F245" s="199">
        <v>36</v>
      </c>
      <c r="G245" s="199"/>
      <c r="H245" s="247">
        <f>IF(G245&gt;0,VLOOKUP(G245+2000,CONFIG!$W$2:$AF$804,2,FALSE),0)</f>
        <v>0</v>
      </c>
      <c r="I245" s="30" t="str">
        <f>IF(G245&gt;0,CONCATENATE(VLOOKUP(G245+2000,CONFIG!$W$2:$AF$804,3,FALSE),"  ",VLOOKUP(G245+2000,CONFIG!$W$2:$AF$804,4,FALSE)),"")</f>
        <v/>
      </c>
      <c r="J245" s="30" t="str">
        <f>IF($G245&gt;0,VLOOKUP(G245+2000,CONFIG!$W$2:$AF$804,5,FALSE),"")</f>
        <v/>
      </c>
      <c r="K245" s="144" t="str">
        <f>IF($G245&gt;0,VLOOKUP(G245+2000,CONFIG!$W:$AF,6,FALSE),"")</f>
        <v/>
      </c>
      <c r="L245" s="144" t="str">
        <f>IF($G245&gt;0,VLOOKUP(G245+2000,CONFIG!$W:$AF,7,FALSE),"")</f>
        <v/>
      </c>
      <c r="M245" s="144" t="str">
        <f>IF($G245&gt;0,VLOOKUP(G245+2000,CONFIG!$W:$AF,8,FALSE),"")</f>
        <v/>
      </c>
      <c r="N245" s="250" t="str">
        <f t="shared" si="47"/>
        <v/>
      </c>
      <c r="O245" s="6" t="str">
        <f t="shared" si="48"/>
        <v xml:space="preserve"> </v>
      </c>
      <c r="P245" s="179" t="str">
        <f>IF(G245&gt;0,VLOOKUP(G245,'Eng A2'!$A$8:$B$207,2,FALSE)," ")</f>
        <v xml:space="preserve"> </v>
      </c>
      <c r="Q245" s="6" t="str">
        <f t="shared" si="50"/>
        <v xml:space="preserve"> </v>
      </c>
      <c r="R245" s="6">
        <f t="shared" si="51"/>
        <v>0</v>
      </c>
      <c r="S245" s="6" t="str">
        <f>IF(G245&gt;0,COUNTIF($R$210:R245,R245),"")</f>
        <v/>
      </c>
      <c r="T245" s="6" t="str">
        <f t="shared" si="49"/>
        <v>02</v>
      </c>
      <c r="U245" s="254">
        <f t="shared" si="52"/>
        <v>36</v>
      </c>
    </row>
    <row r="246" spans="1:21" ht="15" hidden="1" outlineLevel="1" x14ac:dyDescent="0.25">
      <c r="A246" s="3"/>
      <c r="B246" s="3"/>
      <c r="C246" s="3"/>
      <c r="D246" s="4">
        <f t="shared" si="45"/>
        <v>8.1944444444444445E-2</v>
      </c>
      <c r="E246" s="6">
        <v>37</v>
      </c>
      <c r="F246" s="199">
        <v>37</v>
      </c>
      <c r="G246" s="199"/>
      <c r="H246" s="247">
        <f>IF(G246&gt;0,VLOOKUP(G246+2000,CONFIG!$W$2:$AF$804,2,FALSE),0)</f>
        <v>0</v>
      </c>
      <c r="I246" s="30" t="str">
        <f>IF(G246&gt;0,CONCATENATE(VLOOKUP(G246+2000,CONFIG!$W$2:$AF$804,3,FALSE),"  ",VLOOKUP(G246+2000,CONFIG!$W$2:$AF$804,4,FALSE)),"")</f>
        <v/>
      </c>
      <c r="J246" s="30" t="str">
        <f>IF($G246&gt;0,VLOOKUP(G246+2000,CONFIG!$W$2:$AF$804,5,FALSE),"")</f>
        <v/>
      </c>
      <c r="K246" s="144" t="str">
        <f>IF($G246&gt;0,VLOOKUP(G246+2000,CONFIG!$W:$AF,6,FALSE),"")</f>
        <v/>
      </c>
      <c r="L246" s="144" t="str">
        <f>IF($G246&gt;0,VLOOKUP(G246+2000,CONFIG!$W:$AF,7,FALSE),"")</f>
        <v/>
      </c>
      <c r="M246" s="144" t="str">
        <f>IF($G246&gt;0,VLOOKUP(G246+2000,CONFIG!$W:$AF,8,FALSE),"")</f>
        <v/>
      </c>
      <c r="N246" s="250" t="str">
        <f t="shared" si="47"/>
        <v/>
      </c>
      <c r="O246" s="6" t="str">
        <f t="shared" si="48"/>
        <v xml:space="preserve"> </v>
      </c>
      <c r="P246" s="179" t="str">
        <f>IF(G246&gt;0,VLOOKUP(G246,'Eng A2'!$A$8:$B$207,2,FALSE)," ")</f>
        <v xml:space="preserve"> </v>
      </c>
      <c r="Q246" s="6" t="str">
        <f t="shared" si="50"/>
        <v xml:space="preserve"> </v>
      </c>
      <c r="R246" s="6">
        <f t="shared" si="51"/>
        <v>0</v>
      </c>
      <c r="S246" s="6" t="str">
        <f>IF(G246&gt;0,COUNTIF($R$210:R246,R246),"")</f>
        <v/>
      </c>
      <c r="T246" s="6" t="str">
        <f t="shared" si="49"/>
        <v>02</v>
      </c>
      <c r="U246" s="254">
        <f t="shared" si="52"/>
        <v>37</v>
      </c>
    </row>
    <row r="247" spans="1:21" ht="15" hidden="1" outlineLevel="1" x14ac:dyDescent="0.25">
      <c r="A247" s="3"/>
      <c r="B247" s="3"/>
      <c r="C247" s="3"/>
      <c r="D247" s="4">
        <f t="shared" si="45"/>
        <v>8.1944444444444445E-2</v>
      </c>
      <c r="E247" s="6">
        <v>38</v>
      </c>
      <c r="F247" s="199">
        <v>38</v>
      </c>
      <c r="G247" s="199"/>
      <c r="H247" s="247">
        <f>IF(G247&gt;0,VLOOKUP(G247+2000,CONFIG!$W$2:$AF$804,2,FALSE),0)</f>
        <v>0</v>
      </c>
      <c r="I247" s="30" t="str">
        <f>IF(G247&gt;0,CONCATENATE(VLOOKUP(G247+2000,CONFIG!$W$2:$AF$804,3,FALSE),"  ",VLOOKUP(G247+2000,CONFIG!$W$2:$AF$804,4,FALSE)),"")</f>
        <v/>
      </c>
      <c r="J247" s="30" t="str">
        <f>IF($G247&gt;0,VLOOKUP(G247+2000,CONFIG!$W$2:$AF$804,5,FALSE),"")</f>
        <v/>
      </c>
      <c r="K247" s="144" t="str">
        <f>IF($G247&gt;0,VLOOKUP(G247+2000,CONFIG!$W:$AF,6,FALSE),"")</f>
        <v/>
      </c>
      <c r="L247" s="144" t="str">
        <f>IF($G247&gt;0,VLOOKUP(G247+2000,CONFIG!$W:$AF,7,FALSE),"")</f>
        <v/>
      </c>
      <c r="M247" s="144" t="str">
        <f>IF($G247&gt;0,VLOOKUP(G247+2000,CONFIG!$W:$AF,8,FALSE),"")</f>
        <v/>
      </c>
      <c r="N247" s="250" t="str">
        <f t="shared" si="47"/>
        <v/>
      </c>
      <c r="O247" s="6" t="str">
        <f t="shared" si="48"/>
        <v xml:space="preserve"> </v>
      </c>
      <c r="P247" s="179" t="str">
        <f>IF(G247&gt;0,VLOOKUP(G247,'Eng A2'!$A$8:$B$207,2,FALSE)," ")</f>
        <v xml:space="preserve"> </v>
      </c>
      <c r="Q247" s="6" t="str">
        <f t="shared" si="50"/>
        <v xml:space="preserve"> </v>
      </c>
      <c r="R247" s="6">
        <f t="shared" si="51"/>
        <v>0</v>
      </c>
      <c r="S247" s="6" t="str">
        <f>IF(G247&gt;0,COUNTIF($R$210:R247,R247),"")</f>
        <v/>
      </c>
      <c r="T247" s="6" t="str">
        <f t="shared" si="49"/>
        <v>02</v>
      </c>
      <c r="U247" s="254">
        <f t="shared" si="52"/>
        <v>38</v>
      </c>
    </row>
    <row r="248" spans="1:21" ht="15" hidden="1" outlineLevel="1" x14ac:dyDescent="0.25">
      <c r="A248" s="3"/>
      <c r="B248" s="3"/>
      <c r="C248" s="3"/>
      <c r="D248" s="4">
        <f t="shared" si="45"/>
        <v>8.1944444444444445E-2</v>
      </c>
      <c r="E248" s="6">
        <v>39</v>
      </c>
      <c r="F248" s="199">
        <v>39</v>
      </c>
      <c r="G248" s="199"/>
      <c r="H248" s="247">
        <f>IF(G248&gt;0,VLOOKUP(G248+2000,CONFIG!$W$2:$AF$804,2,FALSE),0)</f>
        <v>0</v>
      </c>
      <c r="I248" s="30" t="str">
        <f>IF(G248&gt;0,CONCATENATE(VLOOKUP(G248+2000,CONFIG!$W$2:$AF$804,3,FALSE),"  ",VLOOKUP(G248+2000,CONFIG!$W$2:$AF$804,4,FALSE)),"")</f>
        <v/>
      </c>
      <c r="J248" s="30" t="str">
        <f>IF($G248&gt;0,VLOOKUP(G248+2000,CONFIG!$W$2:$AF$804,5,FALSE),"")</f>
        <v/>
      </c>
      <c r="K248" s="144" t="str">
        <f>IF($G248&gt;0,VLOOKUP(G248+2000,CONFIG!$W:$AF,6,FALSE),"")</f>
        <v/>
      </c>
      <c r="L248" s="144" t="str">
        <f>IF($G248&gt;0,VLOOKUP(G248+2000,CONFIG!$W:$AF,7,FALSE),"")</f>
        <v/>
      </c>
      <c r="M248" s="144" t="str">
        <f>IF($G248&gt;0,VLOOKUP(G248+2000,CONFIG!$W:$AF,8,FALSE),"")</f>
        <v/>
      </c>
      <c r="N248" s="250" t="str">
        <f t="shared" si="47"/>
        <v/>
      </c>
      <c r="O248" s="6" t="str">
        <f t="shared" si="48"/>
        <v xml:space="preserve"> </v>
      </c>
      <c r="P248" s="179" t="str">
        <f>IF(G248&gt;0,VLOOKUP(G248,'Eng A2'!$A$8:$B$207,2,FALSE)," ")</f>
        <v xml:space="preserve"> </v>
      </c>
      <c r="Q248" s="6" t="str">
        <f t="shared" si="50"/>
        <v xml:space="preserve"> </v>
      </c>
      <c r="R248" s="6">
        <f t="shared" si="51"/>
        <v>0</v>
      </c>
      <c r="S248" s="6" t="str">
        <f>IF(G248&gt;0,COUNTIF($R$210:R248,R248),"")</f>
        <v/>
      </c>
      <c r="T248" s="6" t="str">
        <f t="shared" si="49"/>
        <v>02</v>
      </c>
      <c r="U248" s="254">
        <f t="shared" si="52"/>
        <v>39</v>
      </c>
    </row>
    <row r="249" spans="1:21" ht="15" hidden="1" outlineLevel="1" x14ac:dyDescent="0.25">
      <c r="A249" s="3"/>
      <c r="B249" s="3"/>
      <c r="C249" s="3"/>
      <c r="D249" s="4">
        <f t="shared" si="45"/>
        <v>8.1944444444444445E-2</v>
      </c>
      <c r="E249" s="6">
        <v>40</v>
      </c>
      <c r="F249" s="199">
        <v>40</v>
      </c>
      <c r="G249" s="199"/>
      <c r="H249" s="247">
        <f>IF(G249&gt;0,VLOOKUP(G249+2000,CONFIG!$W$2:$AF$804,2,FALSE),0)</f>
        <v>0</v>
      </c>
      <c r="I249" s="30" t="str">
        <f>IF(G249&gt;0,CONCATENATE(VLOOKUP(G249+2000,CONFIG!$W$2:$AF$804,3,FALSE),"  ",VLOOKUP(G249+2000,CONFIG!$W$2:$AF$804,4,FALSE)),"")</f>
        <v/>
      </c>
      <c r="J249" s="30" t="str">
        <f>IF($G249&gt;0,VLOOKUP(G249+2000,CONFIG!$W$2:$AF$804,5,FALSE),"")</f>
        <v/>
      </c>
      <c r="K249" s="144" t="str">
        <f>IF($G249&gt;0,VLOOKUP(G249+2000,CONFIG!$W:$AF,6,FALSE),"")</f>
        <v/>
      </c>
      <c r="L249" s="144" t="str">
        <f>IF($G249&gt;0,VLOOKUP(G249+2000,CONFIG!$W:$AF,7,FALSE),"")</f>
        <v/>
      </c>
      <c r="M249" s="144" t="str">
        <f>IF($G249&gt;0,VLOOKUP(G249+2000,CONFIG!$W:$AF,8,FALSE),"")</f>
        <v/>
      </c>
      <c r="N249" s="250" t="str">
        <f t="shared" si="47"/>
        <v/>
      </c>
      <c r="O249" s="6" t="str">
        <f t="shared" si="48"/>
        <v xml:space="preserve"> </v>
      </c>
      <c r="P249" s="179" t="str">
        <f>IF(G249&gt;0,VLOOKUP(G249,'Eng A2'!$A$8:$B$207,2,FALSE)," ")</f>
        <v xml:space="preserve"> </v>
      </c>
      <c r="Q249" s="6" t="str">
        <f t="shared" si="50"/>
        <v xml:space="preserve"> </v>
      </c>
      <c r="R249" s="6">
        <f t="shared" si="51"/>
        <v>0</v>
      </c>
      <c r="S249" s="6" t="str">
        <f>IF(G249&gt;0,COUNTIF($R$210:R249,R249),"")</f>
        <v/>
      </c>
      <c r="T249" s="6" t="str">
        <f t="shared" si="49"/>
        <v>02</v>
      </c>
      <c r="U249" s="254">
        <f t="shared" si="52"/>
        <v>40</v>
      </c>
    </row>
    <row r="250" spans="1:21" ht="15" hidden="1" outlineLevel="1" x14ac:dyDescent="0.25">
      <c r="A250" s="3"/>
      <c r="B250" s="3"/>
      <c r="C250" s="3"/>
      <c r="D250" s="4">
        <f t="shared" si="45"/>
        <v>8.1944444444444445E-2</v>
      </c>
      <c r="E250" s="6">
        <v>41</v>
      </c>
      <c r="F250" s="199">
        <v>41</v>
      </c>
      <c r="G250" s="199"/>
      <c r="H250" s="247">
        <f>IF(G250&gt;0,VLOOKUP(G250+2000,CONFIG!$W$2:$AF$804,2,FALSE),0)</f>
        <v>0</v>
      </c>
      <c r="I250" s="30" t="str">
        <f>IF(G250&gt;0,CONCATENATE(VLOOKUP(G250+2000,CONFIG!$W$2:$AF$804,3,FALSE),"  ",VLOOKUP(G250+2000,CONFIG!$W$2:$AF$804,4,FALSE)),"")</f>
        <v/>
      </c>
      <c r="J250" s="30" t="str">
        <f>IF($G250&gt;0,VLOOKUP(G250+2000,CONFIG!$W$2:$AF$804,5,FALSE),"")</f>
        <v/>
      </c>
      <c r="K250" s="144" t="str">
        <f>IF($G250&gt;0,VLOOKUP(G250+2000,CONFIG!$W:$AF,6,FALSE),"")</f>
        <v/>
      </c>
      <c r="L250" s="144" t="str">
        <f>IF($G250&gt;0,VLOOKUP(G250+2000,CONFIG!$W:$AF,7,FALSE),"")</f>
        <v/>
      </c>
      <c r="M250" s="144" t="str">
        <f>IF($G250&gt;0,VLOOKUP(G250+2000,CONFIG!$W:$AF,8,FALSE),"")</f>
        <v/>
      </c>
      <c r="N250" s="250" t="str">
        <f t="shared" si="47"/>
        <v/>
      </c>
      <c r="O250" s="6" t="str">
        <f t="shared" si="48"/>
        <v xml:space="preserve"> </v>
      </c>
      <c r="P250" s="179" t="str">
        <f>IF(G250&gt;0,VLOOKUP(G250,'Eng A2'!$A$8:$B$207,2,FALSE)," ")</f>
        <v xml:space="preserve"> </v>
      </c>
      <c r="Q250" s="6" t="str">
        <f t="shared" si="50"/>
        <v xml:space="preserve"> </v>
      </c>
      <c r="R250" s="6">
        <f t="shared" si="51"/>
        <v>0</v>
      </c>
      <c r="S250" s="6" t="str">
        <f>IF(G250&gt;0,COUNTIF($R$210:R250,R250),"")</f>
        <v/>
      </c>
      <c r="T250" s="6" t="str">
        <f t="shared" si="49"/>
        <v>02</v>
      </c>
      <c r="U250" s="254">
        <f t="shared" si="52"/>
        <v>41</v>
      </c>
    </row>
    <row r="251" spans="1:21" ht="15" hidden="1" outlineLevel="1" x14ac:dyDescent="0.25">
      <c r="A251" s="3"/>
      <c r="B251" s="3"/>
      <c r="C251" s="3"/>
      <c r="D251" s="4">
        <f t="shared" si="45"/>
        <v>8.1944444444444445E-2</v>
      </c>
      <c r="E251" s="6">
        <v>42</v>
      </c>
      <c r="F251" s="199">
        <v>42</v>
      </c>
      <c r="G251" s="199"/>
      <c r="H251" s="247">
        <f>IF(G251&gt;0,VLOOKUP(G251+2000,CONFIG!$W$2:$AF$804,2,FALSE),0)</f>
        <v>0</v>
      </c>
      <c r="I251" s="30" t="str">
        <f>IF(G251&gt;0,CONCATENATE(VLOOKUP(G251+2000,CONFIG!$W$2:$AF$804,3,FALSE),"  ",VLOOKUP(G251+2000,CONFIG!$W$2:$AF$804,4,FALSE)),"")</f>
        <v/>
      </c>
      <c r="J251" s="30" t="str">
        <f>IF($G251&gt;0,VLOOKUP(G251+2000,CONFIG!$W$2:$AF$804,5,FALSE),"")</f>
        <v/>
      </c>
      <c r="K251" s="144" t="str">
        <f>IF($G251&gt;0,VLOOKUP(G251+2000,CONFIG!$W:$AF,6,FALSE),"")</f>
        <v/>
      </c>
      <c r="L251" s="144" t="str">
        <f>IF($G251&gt;0,VLOOKUP(G251+2000,CONFIG!$W:$AF,7,FALSE),"")</f>
        <v/>
      </c>
      <c r="M251" s="144" t="str">
        <f>IF($G251&gt;0,VLOOKUP(G251+2000,CONFIG!$W:$AF,8,FALSE),"")</f>
        <v/>
      </c>
      <c r="N251" s="250" t="str">
        <f t="shared" si="47"/>
        <v/>
      </c>
      <c r="O251" s="6" t="str">
        <f t="shared" si="48"/>
        <v xml:space="preserve"> </v>
      </c>
      <c r="P251" s="179" t="str">
        <f>IF(G251&gt;0,VLOOKUP(G251,'Eng A2'!$A$8:$B$207,2,FALSE)," ")</f>
        <v xml:space="preserve"> </v>
      </c>
      <c r="Q251" s="6" t="str">
        <f t="shared" si="50"/>
        <v xml:space="preserve"> </v>
      </c>
      <c r="R251" s="6">
        <f t="shared" si="51"/>
        <v>0</v>
      </c>
      <c r="S251" s="6" t="str">
        <f>IF(G251&gt;0,COUNTIF($R$210:R251,R251),"")</f>
        <v/>
      </c>
      <c r="T251" s="6" t="str">
        <f t="shared" si="49"/>
        <v>02</v>
      </c>
      <c r="U251" s="254">
        <f t="shared" si="52"/>
        <v>42</v>
      </c>
    </row>
    <row r="252" spans="1:21" ht="15" hidden="1" outlineLevel="1" x14ac:dyDescent="0.25">
      <c r="A252" s="3"/>
      <c r="B252" s="3"/>
      <c r="C252" s="3"/>
      <c r="D252" s="4">
        <f t="shared" si="45"/>
        <v>8.1944444444444445E-2</v>
      </c>
      <c r="E252" s="6">
        <v>43</v>
      </c>
      <c r="F252" s="199">
        <v>43</v>
      </c>
      <c r="G252" s="199"/>
      <c r="H252" s="247">
        <f>IF(G252&gt;0,VLOOKUP(G252+2000,CONFIG!$W$2:$AF$804,2,FALSE),0)</f>
        <v>0</v>
      </c>
      <c r="I252" s="30" t="str">
        <f>IF(G252&gt;0,CONCATENATE(VLOOKUP(G252+2000,CONFIG!$W$2:$AF$804,3,FALSE),"  ",VLOOKUP(G252+2000,CONFIG!$W$2:$AF$804,4,FALSE)),"")</f>
        <v/>
      </c>
      <c r="J252" s="30" t="str">
        <f>IF($G252&gt;0,VLOOKUP(G252+2000,CONFIG!$W$2:$AF$804,5,FALSE),"")</f>
        <v/>
      </c>
      <c r="K252" s="144" t="str">
        <f>IF($G252&gt;0,VLOOKUP(G252+2000,CONFIG!$W:$AF,6,FALSE),"")</f>
        <v/>
      </c>
      <c r="L252" s="144" t="str">
        <f>IF($G252&gt;0,VLOOKUP(G252+2000,CONFIG!$W:$AF,7,FALSE),"")</f>
        <v/>
      </c>
      <c r="M252" s="144" t="str">
        <f>IF($G252&gt;0,VLOOKUP(G252+2000,CONFIG!$W:$AF,8,FALSE),"")</f>
        <v/>
      </c>
      <c r="N252" s="250" t="str">
        <f t="shared" si="47"/>
        <v/>
      </c>
      <c r="O252" s="6" t="str">
        <f t="shared" si="48"/>
        <v xml:space="preserve"> </v>
      </c>
      <c r="P252" s="179" t="str">
        <f>IF(G252&gt;0,VLOOKUP(G252,'Eng A2'!$A$8:$B$207,2,FALSE)," ")</f>
        <v xml:space="preserve"> </v>
      </c>
      <c r="Q252" s="6" t="str">
        <f t="shared" si="50"/>
        <v xml:space="preserve"> </v>
      </c>
      <c r="R252" s="6">
        <f t="shared" si="51"/>
        <v>0</v>
      </c>
      <c r="S252" s="6" t="str">
        <f>IF(G252&gt;0,COUNTIF($R$210:R252,R252),"")</f>
        <v/>
      </c>
      <c r="T252" s="6" t="str">
        <f t="shared" si="49"/>
        <v>02</v>
      </c>
      <c r="U252" s="254">
        <f t="shared" si="52"/>
        <v>43</v>
      </c>
    </row>
    <row r="253" spans="1:21" ht="15" hidden="1" outlineLevel="1" x14ac:dyDescent="0.25">
      <c r="A253" s="3"/>
      <c r="B253" s="3"/>
      <c r="C253" s="3"/>
      <c r="D253" s="4">
        <f t="shared" si="45"/>
        <v>8.1944444444444445E-2</v>
      </c>
      <c r="E253" s="6">
        <v>44</v>
      </c>
      <c r="F253" s="199">
        <v>44</v>
      </c>
      <c r="G253" s="199"/>
      <c r="H253" s="247">
        <f>IF(G253&gt;0,VLOOKUP(G253+2000,CONFIG!$W$2:$AF$804,2,FALSE),0)</f>
        <v>0</v>
      </c>
      <c r="I253" s="30" t="str">
        <f>IF(G253&gt;0,CONCATENATE(VLOOKUP(G253+2000,CONFIG!$W$2:$AF$804,3,FALSE),"  ",VLOOKUP(G253+2000,CONFIG!$W$2:$AF$804,4,FALSE)),"")</f>
        <v/>
      </c>
      <c r="J253" s="30" t="str">
        <f>IF($G253&gt;0,VLOOKUP(G253+2000,CONFIG!$W$2:$AF$804,5,FALSE),"")</f>
        <v/>
      </c>
      <c r="K253" s="144" t="str">
        <f>IF($G253&gt;0,VLOOKUP(G253+2000,CONFIG!$W:$AF,6,FALSE),"")</f>
        <v/>
      </c>
      <c r="L253" s="144" t="str">
        <f>IF($G253&gt;0,VLOOKUP(G253+2000,CONFIG!$W:$AF,7,FALSE),"")</f>
        <v/>
      </c>
      <c r="M253" s="144" t="str">
        <f>IF($G253&gt;0,VLOOKUP(G253+2000,CONFIG!$W:$AF,8,FALSE),"")</f>
        <v/>
      </c>
      <c r="N253" s="250" t="str">
        <f t="shared" si="47"/>
        <v/>
      </c>
      <c r="O253" s="6" t="str">
        <f t="shared" si="48"/>
        <v xml:space="preserve"> </v>
      </c>
      <c r="P253" s="179" t="str">
        <f>IF(G253&gt;0,VLOOKUP(G253,'Eng A2'!$A$8:$B$207,2,FALSE)," ")</f>
        <v xml:space="preserve"> </v>
      </c>
      <c r="Q253" s="6" t="str">
        <f t="shared" si="50"/>
        <v xml:space="preserve"> </v>
      </c>
      <c r="R253" s="6">
        <f t="shared" si="51"/>
        <v>0</v>
      </c>
      <c r="S253" s="6" t="str">
        <f>IF(G253&gt;0,COUNTIF($R$210:R253,R253),"")</f>
        <v/>
      </c>
      <c r="T253" s="6" t="str">
        <f t="shared" si="49"/>
        <v>02</v>
      </c>
      <c r="U253" s="254">
        <f t="shared" si="52"/>
        <v>44</v>
      </c>
    </row>
    <row r="254" spans="1:21" ht="15" hidden="1" outlineLevel="1" x14ac:dyDescent="0.25">
      <c r="A254" s="3"/>
      <c r="B254" s="3"/>
      <c r="C254" s="3"/>
      <c r="D254" s="4">
        <f t="shared" si="45"/>
        <v>8.1944444444444445E-2</v>
      </c>
      <c r="E254" s="6">
        <v>45</v>
      </c>
      <c r="F254" s="199">
        <v>45</v>
      </c>
      <c r="G254" s="199"/>
      <c r="H254" s="247">
        <f>IF(G254&gt;0,VLOOKUP(G254+2000,CONFIG!$W$2:$AF$804,2,FALSE),0)</f>
        <v>0</v>
      </c>
      <c r="I254" s="30" t="str">
        <f>IF(G254&gt;0,CONCATENATE(VLOOKUP(G254+2000,CONFIG!$W$2:$AF$804,3,FALSE),"  ",VLOOKUP(G254+2000,CONFIG!$W$2:$AF$804,4,FALSE)),"")</f>
        <v/>
      </c>
      <c r="J254" s="30" t="str">
        <f>IF($G254&gt;0,VLOOKUP(G254+2000,CONFIG!$W$2:$AF$804,5,FALSE),"")</f>
        <v/>
      </c>
      <c r="K254" s="144" t="str">
        <f>IF($G254&gt;0,VLOOKUP(G254+2000,CONFIG!$W:$AF,6,FALSE),"")</f>
        <v/>
      </c>
      <c r="L254" s="144" t="str">
        <f>IF($G254&gt;0,VLOOKUP(G254+2000,CONFIG!$W:$AF,7,FALSE),"")</f>
        <v/>
      </c>
      <c r="M254" s="144" t="str">
        <f>IF($G254&gt;0,VLOOKUP(G254+2000,CONFIG!$W:$AF,8,FALSE),"")</f>
        <v/>
      </c>
      <c r="N254" s="250" t="str">
        <f t="shared" si="47"/>
        <v/>
      </c>
      <c r="O254" s="6" t="str">
        <f t="shared" si="48"/>
        <v xml:space="preserve"> </v>
      </c>
      <c r="P254" s="179" t="str">
        <f>IF(G254&gt;0,VLOOKUP(G254,'Eng A2'!$A$8:$B$207,2,FALSE)," ")</f>
        <v xml:space="preserve"> </v>
      </c>
      <c r="Q254" s="6" t="str">
        <f t="shared" si="50"/>
        <v xml:space="preserve"> </v>
      </c>
      <c r="R254" s="6">
        <f t="shared" si="51"/>
        <v>0</v>
      </c>
      <c r="S254" s="6" t="str">
        <f>IF(G254&gt;0,COUNTIF($R$210:R254,R254),"")</f>
        <v/>
      </c>
      <c r="T254" s="6" t="str">
        <f t="shared" si="49"/>
        <v>02</v>
      </c>
      <c r="U254" s="254">
        <f t="shared" si="52"/>
        <v>45</v>
      </c>
    </row>
    <row r="255" spans="1:21" ht="15" hidden="1" outlineLevel="1" x14ac:dyDescent="0.25">
      <c r="A255" s="3"/>
      <c r="B255" s="3"/>
      <c r="C255" s="3"/>
      <c r="D255" s="4">
        <f t="shared" si="45"/>
        <v>8.1944444444444445E-2</v>
      </c>
      <c r="E255" s="6">
        <v>46</v>
      </c>
      <c r="F255" s="199">
        <v>46</v>
      </c>
      <c r="G255" s="199"/>
      <c r="H255" s="247">
        <f>IF(G255&gt;0,VLOOKUP(G255+2000,CONFIG!$W$2:$AF$804,2,FALSE),0)</f>
        <v>0</v>
      </c>
      <c r="I255" s="30" t="str">
        <f>IF(G255&gt;0,CONCATENATE(VLOOKUP(G255+2000,CONFIG!$W$2:$AF$804,3,FALSE),"  ",VLOOKUP(G255+2000,CONFIG!$W$2:$AF$804,4,FALSE)),"")</f>
        <v/>
      </c>
      <c r="J255" s="30" t="str">
        <f>IF($G255&gt;0,VLOOKUP(G255+2000,CONFIG!$W$2:$AF$804,5,FALSE),"")</f>
        <v/>
      </c>
      <c r="K255" s="144" t="str">
        <f>IF($G255&gt;0,VLOOKUP(G255+2000,CONFIG!$W:$AF,6,FALSE),"")</f>
        <v/>
      </c>
      <c r="L255" s="144" t="str">
        <f>IF($G255&gt;0,VLOOKUP(G255+2000,CONFIG!$W:$AF,7,FALSE),"")</f>
        <v/>
      </c>
      <c r="M255" s="144" t="str">
        <f>IF($G255&gt;0,VLOOKUP(G255+2000,CONFIG!$W:$AF,8,FALSE),"")</f>
        <v/>
      </c>
      <c r="N255" s="250" t="str">
        <f t="shared" si="47"/>
        <v/>
      </c>
      <c r="O255" s="6" t="str">
        <f t="shared" si="48"/>
        <v xml:space="preserve"> </v>
      </c>
      <c r="P255" s="179" t="str">
        <f>IF(G255&gt;0,VLOOKUP(G255,'Eng A2'!$A$8:$B$207,2,FALSE)," ")</f>
        <v xml:space="preserve"> </v>
      </c>
      <c r="Q255" s="6" t="str">
        <f t="shared" si="50"/>
        <v xml:space="preserve"> </v>
      </c>
      <c r="R255" s="6">
        <f t="shared" si="51"/>
        <v>0</v>
      </c>
      <c r="S255" s="6" t="str">
        <f>IF(G255&gt;0,COUNTIF($R$210:R255,R255),"")</f>
        <v/>
      </c>
      <c r="T255" s="6" t="str">
        <f t="shared" si="49"/>
        <v>02</v>
      </c>
      <c r="U255" s="254">
        <f t="shared" si="52"/>
        <v>46</v>
      </c>
    </row>
    <row r="256" spans="1:21" ht="15" hidden="1" outlineLevel="1" x14ac:dyDescent="0.25">
      <c r="A256" s="3"/>
      <c r="B256" s="3"/>
      <c r="C256" s="3"/>
      <c r="D256" s="4">
        <f t="shared" si="45"/>
        <v>8.1944444444444445E-2</v>
      </c>
      <c r="E256" s="6">
        <v>47</v>
      </c>
      <c r="F256" s="199">
        <v>47</v>
      </c>
      <c r="G256" s="199"/>
      <c r="H256" s="247">
        <f>IF(G256&gt;0,VLOOKUP(G256+2000,CONFIG!$W$2:$AF$804,2,FALSE),0)</f>
        <v>0</v>
      </c>
      <c r="I256" s="30" t="str">
        <f>IF(G256&gt;0,CONCATENATE(VLOOKUP(G256+2000,CONFIG!$W$2:$AF$804,3,FALSE),"  ",VLOOKUP(G256+2000,CONFIG!$W$2:$AF$804,4,FALSE)),"")</f>
        <v/>
      </c>
      <c r="J256" s="30" t="str">
        <f>IF($G256&gt;0,VLOOKUP(G256+2000,CONFIG!$W$2:$AF$804,5,FALSE),"")</f>
        <v/>
      </c>
      <c r="K256" s="144" t="str">
        <f>IF($G256&gt;0,VLOOKUP(G256+2000,CONFIG!$W:$AF,6,FALSE),"")</f>
        <v/>
      </c>
      <c r="L256" s="144" t="str">
        <f>IF($G256&gt;0,VLOOKUP(G256+2000,CONFIG!$W:$AF,7,FALSE),"")</f>
        <v/>
      </c>
      <c r="M256" s="144" t="str">
        <f>IF($G256&gt;0,VLOOKUP(G256+2000,CONFIG!$W:$AF,8,FALSE),"")</f>
        <v/>
      </c>
      <c r="N256" s="250" t="str">
        <f t="shared" si="47"/>
        <v/>
      </c>
      <c r="O256" s="6" t="str">
        <f t="shared" ref="O256:O287" si="53">IF(COUNTIF($G$210:$G$409,G256)&gt;1,"X"," ")</f>
        <v xml:space="preserve"> </v>
      </c>
      <c r="P256" s="179" t="str">
        <f>IF(G256&gt;0,VLOOKUP(G256,'Eng A2'!$A$8:$B$207,2,FALSE)," ")</f>
        <v xml:space="preserve"> </v>
      </c>
      <c r="Q256" s="6" t="str">
        <f t="shared" si="50"/>
        <v xml:space="preserve"> </v>
      </c>
      <c r="R256" s="6">
        <f t="shared" si="51"/>
        <v>0</v>
      </c>
      <c r="S256" s="6" t="str">
        <f>IF(G256&gt;0,COUNTIF($R$210:R256,R256),"")</f>
        <v/>
      </c>
      <c r="T256" s="6" t="str">
        <f t="shared" si="49"/>
        <v>02</v>
      </c>
      <c r="U256" s="254">
        <f t="shared" si="52"/>
        <v>47</v>
      </c>
    </row>
    <row r="257" spans="1:21" ht="15" hidden="1" outlineLevel="1" x14ac:dyDescent="0.25">
      <c r="A257" s="3"/>
      <c r="B257" s="3"/>
      <c r="C257" s="3"/>
      <c r="D257" s="4">
        <f t="shared" si="45"/>
        <v>8.1944444444444445E-2</v>
      </c>
      <c r="E257" s="6">
        <v>48</v>
      </c>
      <c r="F257" s="199">
        <v>48</v>
      </c>
      <c r="G257" s="199"/>
      <c r="H257" s="247">
        <f>IF(G257&gt;0,VLOOKUP(G257+2000,CONFIG!$W$2:$AF$804,2,FALSE),0)</f>
        <v>0</v>
      </c>
      <c r="I257" s="30" t="str">
        <f>IF(G257&gt;0,CONCATENATE(VLOOKUP(G257+2000,CONFIG!$W$2:$AF$804,3,FALSE),"  ",VLOOKUP(G257+2000,CONFIG!$W$2:$AF$804,4,FALSE)),"")</f>
        <v/>
      </c>
      <c r="J257" s="30" t="str">
        <f>IF($G257&gt;0,VLOOKUP(G257+2000,CONFIG!$W$2:$AF$804,5,FALSE),"")</f>
        <v/>
      </c>
      <c r="K257" s="144" t="str">
        <f>IF($G257&gt;0,VLOOKUP(G257+2000,CONFIG!$W:$AF,6,FALSE),"")</f>
        <v/>
      </c>
      <c r="L257" s="144" t="str">
        <f>IF($G257&gt;0,VLOOKUP(G257+2000,CONFIG!$W:$AF,7,FALSE),"")</f>
        <v/>
      </c>
      <c r="M257" s="144" t="str">
        <f>IF($G257&gt;0,VLOOKUP(G257+2000,CONFIG!$W:$AF,8,FALSE),"")</f>
        <v/>
      </c>
      <c r="N257" s="250" t="str">
        <f t="shared" si="47"/>
        <v/>
      </c>
      <c r="O257" s="6" t="str">
        <f t="shared" si="53"/>
        <v xml:space="preserve"> </v>
      </c>
      <c r="P257" s="179" t="str">
        <f>IF(G257&gt;0,VLOOKUP(G257,'Eng A2'!$A$8:$B$207,2,FALSE)," ")</f>
        <v xml:space="preserve"> </v>
      </c>
      <c r="Q257" s="6" t="str">
        <f t="shared" si="50"/>
        <v xml:space="preserve"> </v>
      </c>
      <c r="R257" s="6">
        <f t="shared" si="51"/>
        <v>0</v>
      </c>
      <c r="S257" s="6" t="str">
        <f>IF(G257&gt;0,COUNTIF($R$210:R257,R257),"")</f>
        <v/>
      </c>
      <c r="T257" s="6" t="str">
        <f t="shared" si="49"/>
        <v>02</v>
      </c>
      <c r="U257" s="254">
        <f t="shared" si="52"/>
        <v>48</v>
      </c>
    </row>
    <row r="258" spans="1:21" ht="15" hidden="1" outlineLevel="1" x14ac:dyDescent="0.25">
      <c r="A258" s="3"/>
      <c r="B258" s="3"/>
      <c r="C258" s="3"/>
      <c r="D258" s="4">
        <f t="shared" si="45"/>
        <v>8.1944444444444445E-2</v>
      </c>
      <c r="E258" s="6">
        <v>49</v>
      </c>
      <c r="F258" s="199">
        <v>49</v>
      </c>
      <c r="G258" s="199"/>
      <c r="H258" s="247">
        <f>IF(G258&gt;0,VLOOKUP(G258+2000,CONFIG!$W$2:$AF$804,2,FALSE),0)</f>
        <v>0</v>
      </c>
      <c r="I258" s="30" t="str">
        <f>IF(G258&gt;0,CONCATENATE(VLOOKUP(G258+2000,CONFIG!$W$2:$AF$804,3,FALSE),"  ",VLOOKUP(G258+2000,CONFIG!$W$2:$AF$804,4,FALSE)),"")</f>
        <v/>
      </c>
      <c r="J258" s="30" t="str">
        <f>IF($G258&gt;0,VLOOKUP(G258+2000,CONFIG!$W$2:$AF$804,5,FALSE),"")</f>
        <v/>
      </c>
      <c r="K258" s="144" t="str">
        <f>IF($G258&gt;0,VLOOKUP(G258+2000,CONFIG!$W:$AF,6,FALSE),"")</f>
        <v/>
      </c>
      <c r="L258" s="144" t="str">
        <f>IF($G258&gt;0,VLOOKUP(G258+2000,CONFIG!$W:$AF,7,FALSE),"")</f>
        <v/>
      </c>
      <c r="M258" s="144" t="str">
        <f>IF($G258&gt;0,VLOOKUP(G258+2000,CONFIG!$W:$AF,8,FALSE),"")</f>
        <v/>
      </c>
      <c r="N258" s="250" t="str">
        <f t="shared" si="47"/>
        <v/>
      </c>
      <c r="O258" s="6" t="str">
        <f t="shared" si="53"/>
        <v xml:space="preserve"> </v>
      </c>
      <c r="P258" s="179" t="str">
        <f>IF(G258&gt;0,VLOOKUP(G258,'Eng A2'!$A$8:$B$207,2,FALSE)," ")</f>
        <v xml:space="preserve"> </v>
      </c>
      <c r="Q258" s="6" t="str">
        <f t="shared" si="50"/>
        <v xml:space="preserve"> </v>
      </c>
      <c r="R258" s="6">
        <f t="shared" si="51"/>
        <v>0</v>
      </c>
      <c r="S258" s="6" t="str">
        <f>IF(G258&gt;0,COUNTIF($R$210:R258,R258),"")</f>
        <v/>
      </c>
      <c r="T258" s="6" t="str">
        <f t="shared" si="49"/>
        <v>02</v>
      </c>
      <c r="U258" s="254">
        <f t="shared" si="52"/>
        <v>49</v>
      </c>
    </row>
    <row r="259" spans="1:21" ht="15" hidden="1" outlineLevel="1" x14ac:dyDescent="0.25">
      <c r="A259" s="3"/>
      <c r="B259" s="3"/>
      <c r="C259" s="3"/>
      <c r="D259" s="4">
        <f t="shared" si="45"/>
        <v>8.1944444444444445E-2</v>
      </c>
      <c r="E259" s="6">
        <v>50</v>
      </c>
      <c r="F259" s="199">
        <v>50</v>
      </c>
      <c r="G259" s="199"/>
      <c r="H259" s="247">
        <f>IF(G259&gt;0,VLOOKUP(G259+2000,CONFIG!$W$2:$AF$804,2,FALSE),0)</f>
        <v>0</v>
      </c>
      <c r="I259" s="30" t="str">
        <f>IF(G259&gt;0,CONCATENATE(VLOOKUP(G259+2000,CONFIG!$W$2:$AF$804,3,FALSE),"  ",VLOOKUP(G259+2000,CONFIG!$W$2:$AF$804,4,FALSE)),"")</f>
        <v/>
      </c>
      <c r="J259" s="30" t="str">
        <f>IF($G259&gt;0,VLOOKUP(G259+2000,CONFIG!$W$2:$AF$804,5,FALSE),"")</f>
        <v/>
      </c>
      <c r="K259" s="144" t="str">
        <f>IF($G259&gt;0,VLOOKUP(G259+2000,CONFIG!$W:$AF,6,FALSE),"")</f>
        <v/>
      </c>
      <c r="L259" s="144" t="str">
        <f>IF($G259&gt;0,VLOOKUP(G259+2000,CONFIG!$W:$AF,7,FALSE),"")</f>
        <v/>
      </c>
      <c r="M259" s="144" t="str">
        <f>IF($G259&gt;0,VLOOKUP(G259+2000,CONFIG!$W:$AF,8,FALSE),"")</f>
        <v/>
      </c>
      <c r="N259" s="250" t="str">
        <f t="shared" si="47"/>
        <v/>
      </c>
      <c r="O259" s="6" t="str">
        <f t="shared" si="53"/>
        <v xml:space="preserve"> </v>
      </c>
      <c r="P259" s="179" t="str">
        <f>IF(G259&gt;0,VLOOKUP(G259,'Eng A2'!$A$8:$B$207,2,FALSE)," ")</f>
        <v xml:space="preserve"> </v>
      </c>
      <c r="Q259" s="6" t="str">
        <f t="shared" si="50"/>
        <v xml:space="preserve"> </v>
      </c>
      <c r="R259" s="6">
        <f t="shared" si="51"/>
        <v>0</v>
      </c>
      <c r="S259" s="6" t="str">
        <f>IF(G259&gt;0,COUNTIF($R$210:R259,R259),"")</f>
        <v/>
      </c>
      <c r="T259" s="6" t="str">
        <f t="shared" si="49"/>
        <v>02</v>
      </c>
      <c r="U259" s="254">
        <f t="shared" si="52"/>
        <v>50</v>
      </c>
    </row>
    <row r="260" spans="1:21" ht="15" hidden="1" outlineLevel="1" x14ac:dyDescent="0.25">
      <c r="A260" s="3"/>
      <c r="B260" s="3"/>
      <c r="C260" s="3"/>
      <c r="D260" s="4">
        <f t="shared" si="45"/>
        <v>8.1944444444444445E-2</v>
      </c>
      <c r="E260" s="6">
        <v>51</v>
      </c>
      <c r="F260" s="199">
        <v>51</v>
      </c>
      <c r="G260" s="199"/>
      <c r="H260" s="247">
        <f>IF(G260&gt;0,VLOOKUP(G260+2000,CONFIG!$W$2:$AF$804,2,FALSE),0)</f>
        <v>0</v>
      </c>
      <c r="I260" s="30" t="str">
        <f>IF(G260&gt;0,CONCATENATE(VLOOKUP(G260+2000,CONFIG!$W$2:$AF$804,3,FALSE),"  ",VLOOKUP(G260+2000,CONFIG!$W$2:$AF$804,4,FALSE)),"")</f>
        <v/>
      </c>
      <c r="J260" s="30" t="str">
        <f>IF($G260&gt;0,VLOOKUP(G260+2000,CONFIG!$W$2:$AF$804,5,FALSE),"")</f>
        <v/>
      </c>
      <c r="K260" s="144" t="str">
        <f>IF($G260&gt;0,VLOOKUP(G260+2000,CONFIG!$W:$AF,6,FALSE),"")</f>
        <v/>
      </c>
      <c r="L260" s="144" t="str">
        <f>IF($G260&gt;0,VLOOKUP(G260+2000,CONFIG!$W:$AF,7,FALSE),"")</f>
        <v/>
      </c>
      <c r="M260" s="144" t="str">
        <f>IF($G260&gt;0,VLOOKUP(G260+2000,CONFIG!$W:$AF,8,FALSE),"")</f>
        <v/>
      </c>
      <c r="N260" s="250" t="str">
        <f t="shared" si="47"/>
        <v/>
      </c>
      <c r="O260" s="6" t="str">
        <f t="shared" si="53"/>
        <v xml:space="preserve"> </v>
      </c>
      <c r="P260" s="179" t="str">
        <f>IF(G260&gt;0,VLOOKUP(G260,'Eng A2'!$A$8:$B$207,2,FALSE)," ")</f>
        <v xml:space="preserve"> </v>
      </c>
      <c r="Q260" s="6" t="str">
        <f t="shared" si="50"/>
        <v xml:space="preserve"> </v>
      </c>
      <c r="R260" s="6">
        <f t="shared" si="51"/>
        <v>0</v>
      </c>
      <c r="S260" s="6" t="str">
        <f>IF(G260&gt;0,COUNTIF($R$210:R260,R260),"")</f>
        <v/>
      </c>
      <c r="T260" s="6" t="str">
        <f t="shared" si="49"/>
        <v>02</v>
      </c>
      <c r="U260" s="254">
        <f t="shared" si="52"/>
        <v>51</v>
      </c>
    </row>
    <row r="261" spans="1:21" ht="15" hidden="1" outlineLevel="1" x14ac:dyDescent="0.25">
      <c r="A261" s="3"/>
      <c r="B261" s="3"/>
      <c r="C261" s="3"/>
      <c r="D261" s="4">
        <f t="shared" si="45"/>
        <v>8.1944444444444445E-2</v>
      </c>
      <c r="E261" s="6">
        <v>52</v>
      </c>
      <c r="F261" s="199">
        <v>52</v>
      </c>
      <c r="G261" s="199"/>
      <c r="H261" s="247">
        <f>IF(G261&gt;0,VLOOKUP(G261+2000,CONFIG!$W$2:$AF$804,2,FALSE),0)</f>
        <v>0</v>
      </c>
      <c r="I261" s="30" t="str">
        <f>IF(G261&gt;0,CONCATENATE(VLOOKUP(G261+2000,CONFIG!$W$2:$AF$804,3,FALSE),"  ",VLOOKUP(G261+2000,CONFIG!$W$2:$AF$804,4,FALSE)),"")</f>
        <v/>
      </c>
      <c r="J261" s="30" t="str">
        <f>IF($G261&gt;0,VLOOKUP(G261+2000,CONFIG!$W$2:$AF$804,5,FALSE),"")</f>
        <v/>
      </c>
      <c r="K261" s="144" t="str">
        <f>IF($G261&gt;0,VLOOKUP(G261+2000,CONFIG!$W:$AF,6,FALSE),"")</f>
        <v/>
      </c>
      <c r="L261" s="144" t="str">
        <f>IF($G261&gt;0,VLOOKUP(G261+2000,CONFIG!$W:$AF,7,FALSE),"")</f>
        <v/>
      </c>
      <c r="M261" s="144" t="str">
        <f>IF($G261&gt;0,VLOOKUP(G261+2000,CONFIG!$W:$AF,8,FALSE),"")</f>
        <v/>
      </c>
      <c r="N261" s="250" t="str">
        <f t="shared" si="47"/>
        <v/>
      </c>
      <c r="O261" s="6" t="str">
        <f t="shared" si="53"/>
        <v xml:space="preserve"> </v>
      </c>
      <c r="P261" s="179" t="str">
        <f>IF(G261&gt;0,VLOOKUP(G261,'Eng A2'!$A$8:$B$207,2,FALSE)," ")</f>
        <v xml:space="preserve"> </v>
      </c>
      <c r="Q261" s="6" t="str">
        <f t="shared" si="50"/>
        <v xml:space="preserve"> </v>
      </c>
      <c r="R261" s="6">
        <f t="shared" si="51"/>
        <v>0</v>
      </c>
      <c r="S261" s="6" t="str">
        <f>IF(G261&gt;0,COUNTIF($R$210:R261,R261),"")</f>
        <v/>
      </c>
      <c r="T261" s="6" t="str">
        <f t="shared" si="49"/>
        <v>02</v>
      </c>
      <c r="U261" s="254">
        <f t="shared" si="52"/>
        <v>52</v>
      </c>
    </row>
    <row r="262" spans="1:21" ht="15" hidden="1" outlineLevel="1" x14ac:dyDescent="0.25">
      <c r="A262" s="3"/>
      <c r="B262" s="3"/>
      <c r="C262" s="3"/>
      <c r="D262" s="4">
        <f t="shared" si="45"/>
        <v>8.1944444444444445E-2</v>
      </c>
      <c r="E262" s="6">
        <v>53</v>
      </c>
      <c r="F262" s="199">
        <v>53</v>
      </c>
      <c r="G262" s="199"/>
      <c r="H262" s="247">
        <f>IF(G262&gt;0,VLOOKUP(G262+2000,CONFIG!$W$2:$AF$804,2,FALSE),0)</f>
        <v>0</v>
      </c>
      <c r="I262" s="30" t="str">
        <f>IF(G262&gt;0,CONCATENATE(VLOOKUP(G262+2000,CONFIG!$W$2:$AF$804,3,FALSE),"  ",VLOOKUP(G262+2000,CONFIG!$W$2:$AF$804,4,FALSE)),"")</f>
        <v/>
      </c>
      <c r="J262" s="30" t="str">
        <f>IF($G262&gt;0,VLOOKUP(G262+2000,CONFIG!$W$2:$AF$804,5,FALSE),"")</f>
        <v/>
      </c>
      <c r="K262" s="144" t="str">
        <f>IF($G262&gt;0,VLOOKUP(G262+2000,CONFIG!$W:$AF,6,FALSE),"")</f>
        <v/>
      </c>
      <c r="L262" s="144" t="str">
        <f>IF($G262&gt;0,VLOOKUP(G262+2000,CONFIG!$W:$AF,7,FALSE),"")</f>
        <v/>
      </c>
      <c r="M262" s="144" t="str">
        <f>IF($G262&gt;0,VLOOKUP(G262+2000,CONFIG!$W:$AF,8,FALSE),"")</f>
        <v/>
      </c>
      <c r="N262" s="250" t="str">
        <f t="shared" si="47"/>
        <v/>
      </c>
      <c r="O262" s="6" t="str">
        <f t="shared" si="53"/>
        <v xml:space="preserve"> </v>
      </c>
      <c r="P262" s="179" t="str">
        <f>IF(G262&gt;0,VLOOKUP(G262,'Eng A2'!$A$8:$B$207,2,FALSE)," ")</f>
        <v xml:space="preserve"> </v>
      </c>
      <c r="Q262" s="6" t="str">
        <f t="shared" si="50"/>
        <v xml:space="preserve"> </v>
      </c>
      <c r="R262" s="6">
        <f t="shared" si="51"/>
        <v>0</v>
      </c>
      <c r="S262" s="6" t="str">
        <f>IF(G262&gt;0,COUNTIF($R$210:R262,R262),"")</f>
        <v/>
      </c>
      <c r="T262" s="6" t="str">
        <f t="shared" si="49"/>
        <v>02</v>
      </c>
      <c r="U262" s="254">
        <f t="shared" si="52"/>
        <v>53</v>
      </c>
    </row>
    <row r="263" spans="1:21" ht="15" hidden="1" outlineLevel="1" x14ac:dyDescent="0.25">
      <c r="A263" s="3"/>
      <c r="B263" s="3"/>
      <c r="C263" s="3"/>
      <c r="D263" s="4">
        <f t="shared" si="45"/>
        <v>8.1944444444444445E-2</v>
      </c>
      <c r="E263" s="6">
        <v>54</v>
      </c>
      <c r="F263" s="199">
        <v>54</v>
      </c>
      <c r="G263" s="199"/>
      <c r="H263" s="247">
        <f>IF(G263&gt;0,VLOOKUP(G263+2000,CONFIG!$W$2:$AF$804,2,FALSE),0)</f>
        <v>0</v>
      </c>
      <c r="I263" s="30" t="str">
        <f>IF(G263&gt;0,CONCATENATE(VLOOKUP(G263+2000,CONFIG!$W$2:$AF$804,3,FALSE),"  ",VLOOKUP(G263+2000,CONFIG!$W$2:$AF$804,4,FALSE)),"")</f>
        <v/>
      </c>
      <c r="J263" s="30" t="str">
        <f>IF($G263&gt;0,VLOOKUP(G263+2000,CONFIG!$W$2:$AF$804,5,FALSE),"")</f>
        <v/>
      </c>
      <c r="K263" s="144" t="str">
        <f>IF($G263&gt;0,VLOOKUP(G263+2000,CONFIG!$W:$AF,6,FALSE),"")</f>
        <v/>
      </c>
      <c r="L263" s="144" t="str">
        <f>IF($G263&gt;0,VLOOKUP(G263+2000,CONFIG!$W:$AF,7,FALSE),"")</f>
        <v/>
      </c>
      <c r="M263" s="144" t="str">
        <f>IF($G263&gt;0,VLOOKUP(G263+2000,CONFIG!$W:$AF,8,FALSE),"")</f>
        <v/>
      </c>
      <c r="N263" s="250" t="str">
        <f t="shared" si="47"/>
        <v/>
      </c>
      <c r="O263" s="6" t="str">
        <f t="shared" si="53"/>
        <v xml:space="preserve"> </v>
      </c>
      <c r="P263" s="179" t="str">
        <f>IF(G263&gt;0,VLOOKUP(G263,'Eng A2'!$A$8:$B$207,2,FALSE)," ")</f>
        <v xml:space="preserve"> </v>
      </c>
      <c r="Q263" s="6" t="str">
        <f t="shared" si="50"/>
        <v xml:space="preserve"> </v>
      </c>
      <c r="R263" s="6">
        <f t="shared" si="51"/>
        <v>0</v>
      </c>
      <c r="S263" s="6" t="str">
        <f>IF(G263&gt;0,COUNTIF($R$210:R263,R263),"")</f>
        <v/>
      </c>
      <c r="T263" s="6" t="str">
        <f t="shared" si="49"/>
        <v>02</v>
      </c>
      <c r="U263" s="254">
        <f t="shared" si="52"/>
        <v>54</v>
      </c>
    </row>
    <row r="264" spans="1:21" ht="15" hidden="1" outlineLevel="1" x14ac:dyDescent="0.25">
      <c r="A264" s="3"/>
      <c r="B264" s="3"/>
      <c r="C264" s="3"/>
      <c r="D264" s="4">
        <f t="shared" si="45"/>
        <v>8.1944444444444445E-2</v>
      </c>
      <c r="E264" s="6">
        <v>55</v>
      </c>
      <c r="F264" s="199">
        <v>55</v>
      </c>
      <c r="G264" s="199"/>
      <c r="H264" s="247">
        <f>IF(G264&gt;0,VLOOKUP(G264+2000,CONFIG!$W$2:$AF$804,2,FALSE),0)</f>
        <v>0</v>
      </c>
      <c r="I264" s="30" t="str">
        <f>IF(G264&gt;0,CONCATENATE(VLOOKUP(G264+2000,CONFIG!$W$2:$AF$804,3,FALSE),"  ",VLOOKUP(G264+2000,CONFIG!$W$2:$AF$804,4,FALSE)),"")</f>
        <v/>
      </c>
      <c r="J264" s="30" t="str">
        <f>IF($G264&gt;0,VLOOKUP(G264+2000,CONFIG!$W$2:$AF$804,5,FALSE),"")</f>
        <v/>
      </c>
      <c r="K264" s="144" t="str">
        <f>IF($G264&gt;0,VLOOKUP(G264+2000,CONFIG!$W:$AF,6,FALSE),"")</f>
        <v/>
      </c>
      <c r="L264" s="144" t="str">
        <f>IF($G264&gt;0,VLOOKUP(G264+2000,CONFIG!$W:$AF,7,FALSE),"")</f>
        <v/>
      </c>
      <c r="M264" s="144" t="str">
        <f>IF($G264&gt;0,VLOOKUP(G264+2000,CONFIG!$W:$AF,8,FALSE),"")</f>
        <v/>
      </c>
      <c r="N264" s="250" t="str">
        <f t="shared" si="47"/>
        <v/>
      </c>
      <c r="O264" s="6" t="str">
        <f t="shared" si="53"/>
        <v xml:space="preserve"> </v>
      </c>
      <c r="P264" s="179" t="str">
        <f>IF(G264&gt;0,VLOOKUP(G264,'Eng A2'!$A$8:$B$207,2,FALSE)," ")</f>
        <v xml:space="preserve"> </v>
      </c>
      <c r="Q264" s="6" t="str">
        <f t="shared" si="50"/>
        <v xml:space="preserve"> </v>
      </c>
      <c r="R264" s="6">
        <f t="shared" si="51"/>
        <v>0</v>
      </c>
      <c r="S264" s="6" t="str">
        <f>IF(G264&gt;0,COUNTIF($R$210:R264,R264),"")</f>
        <v/>
      </c>
      <c r="T264" s="6" t="str">
        <f t="shared" si="49"/>
        <v>02</v>
      </c>
      <c r="U264" s="254">
        <f t="shared" si="52"/>
        <v>55</v>
      </c>
    </row>
    <row r="265" spans="1:21" ht="15" hidden="1" outlineLevel="1" x14ac:dyDescent="0.25">
      <c r="A265" s="3"/>
      <c r="B265" s="3"/>
      <c r="C265" s="3"/>
      <c r="D265" s="4">
        <f t="shared" si="45"/>
        <v>8.1944444444444445E-2</v>
      </c>
      <c r="E265" s="6">
        <v>56</v>
      </c>
      <c r="F265" s="199">
        <v>56</v>
      </c>
      <c r="G265" s="199"/>
      <c r="H265" s="247">
        <f>IF(G265&gt;0,VLOOKUP(G265+2000,CONFIG!$W$2:$AF$804,2,FALSE),0)</f>
        <v>0</v>
      </c>
      <c r="I265" s="30" t="str">
        <f>IF(G265&gt;0,CONCATENATE(VLOOKUP(G265+2000,CONFIG!$W$2:$AF$804,3,FALSE),"  ",VLOOKUP(G265+2000,CONFIG!$W$2:$AF$804,4,FALSE)),"")</f>
        <v/>
      </c>
      <c r="J265" s="30" t="str">
        <f>IF($G265&gt;0,VLOOKUP(G265+2000,CONFIG!$W$2:$AF$804,5,FALSE),"")</f>
        <v/>
      </c>
      <c r="K265" s="144" t="str">
        <f>IF($G265&gt;0,VLOOKUP(G265+2000,CONFIG!$W:$AF,6,FALSE),"")</f>
        <v/>
      </c>
      <c r="L265" s="144" t="str">
        <f>IF($G265&gt;0,VLOOKUP(G265+2000,CONFIG!$W:$AF,7,FALSE),"")</f>
        <v/>
      </c>
      <c r="M265" s="144" t="str">
        <f>IF($G265&gt;0,VLOOKUP(G265+2000,CONFIG!$W:$AF,8,FALSE),"")</f>
        <v/>
      </c>
      <c r="N265" s="250" t="str">
        <f t="shared" si="47"/>
        <v/>
      </c>
      <c r="O265" s="6" t="str">
        <f t="shared" si="53"/>
        <v xml:space="preserve"> </v>
      </c>
      <c r="P265" s="179" t="str">
        <f>IF(G265&gt;0,VLOOKUP(G265,'Eng A2'!$A$8:$B$207,2,FALSE)," ")</f>
        <v xml:space="preserve"> </v>
      </c>
      <c r="Q265" s="6" t="str">
        <f t="shared" si="50"/>
        <v xml:space="preserve"> </v>
      </c>
      <c r="R265" s="6">
        <f t="shared" si="51"/>
        <v>0</v>
      </c>
      <c r="S265" s="6" t="str">
        <f>IF(G265&gt;0,COUNTIF($R$210:R265,R265),"")</f>
        <v/>
      </c>
      <c r="T265" s="6" t="str">
        <f t="shared" si="49"/>
        <v>02</v>
      </c>
      <c r="U265" s="254">
        <f t="shared" si="52"/>
        <v>56</v>
      </c>
    </row>
    <row r="266" spans="1:21" ht="15" hidden="1" outlineLevel="1" x14ac:dyDescent="0.25">
      <c r="A266" s="3"/>
      <c r="B266" s="3"/>
      <c r="C266" s="3"/>
      <c r="D266" s="4">
        <f t="shared" si="45"/>
        <v>8.1944444444444445E-2</v>
      </c>
      <c r="E266" s="6">
        <v>57</v>
      </c>
      <c r="F266" s="199">
        <v>57</v>
      </c>
      <c r="G266" s="199"/>
      <c r="H266" s="247">
        <f>IF(G266&gt;0,VLOOKUP(G266+2000,CONFIG!$W$2:$AF$804,2,FALSE),0)</f>
        <v>0</v>
      </c>
      <c r="I266" s="30" t="str">
        <f>IF(G266&gt;0,CONCATENATE(VLOOKUP(G266+2000,CONFIG!$W$2:$AF$804,3,FALSE),"  ",VLOOKUP(G266+2000,CONFIG!$W$2:$AF$804,4,FALSE)),"")</f>
        <v/>
      </c>
      <c r="J266" s="30" t="str">
        <f>IF($G266&gt;0,VLOOKUP(G266+2000,CONFIG!$W$2:$AF$804,5,FALSE),"")</f>
        <v/>
      </c>
      <c r="K266" s="144" t="str">
        <f>IF($G266&gt;0,VLOOKUP(G266+2000,CONFIG!$W:$AF,6,FALSE),"")</f>
        <v/>
      </c>
      <c r="L266" s="144" t="str">
        <f>IF($G266&gt;0,VLOOKUP(G266+2000,CONFIG!$W:$AF,7,FALSE),"")</f>
        <v/>
      </c>
      <c r="M266" s="144" t="str">
        <f>IF($G266&gt;0,VLOOKUP(G266+2000,CONFIG!$W:$AF,8,FALSE),"")</f>
        <v/>
      </c>
      <c r="N266" s="250" t="str">
        <f t="shared" si="47"/>
        <v/>
      </c>
      <c r="O266" s="6" t="str">
        <f t="shared" si="53"/>
        <v xml:space="preserve"> </v>
      </c>
      <c r="P266" s="179" t="str">
        <f>IF(G266&gt;0,VLOOKUP(G266,'Eng A2'!$A$8:$B$207,2,FALSE)," ")</f>
        <v xml:space="preserve"> </v>
      </c>
      <c r="Q266" s="6" t="str">
        <f t="shared" si="50"/>
        <v xml:space="preserve"> </v>
      </c>
      <c r="R266" s="6">
        <f t="shared" si="51"/>
        <v>0</v>
      </c>
      <c r="S266" s="6" t="str">
        <f>IF(G266&gt;0,COUNTIF($R$210:R266,R266),"")</f>
        <v/>
      </c>
      <c r="T266" s="6" t="str">
        <f t="shared" si="49"/>
        <v>02</v>
      </c>
      <c r="U266" s="254">
        <f t="shared" si="52"/>
        <v>57</v>
      </c>
    </row>
    <row r="267" spans="1:21" ht="15" hidden="1" outlineLevel="1" x14ac:dyDescent="0.25">
      <c r="A267" s="3"/>
      <c r="B267" s="3"/>
      <c r="C267" s="3"/>
      <c r="D267" s="4">
        <f t="shared" si="45"/>
        <v>8.1944444444444445E-2</v>
      </c>
      <c r="E267" s="6">
        <v>58</v>
      </c>
      <c r="F267" s="199">
        <v>58</v>
      </c>
      <c r="G267" s="199"/>
      <c r="H267" s="247">
        <f>IF(G267&gt;0,VLOOKUP(G267+2000,CONFIG!$W$2:$AF$804,2,FALSE),0)</f>
        <v>0</v>
      </c>
      <c r="I267" s="30" t="str">
        <f>IF(G267&gt;0,CONCATENATE(VLOOKUP(G267+2000,CONFIG!$W$2:$AF$804,3,FALSE),"  ",VLOOKUP(G267+2000,CONFIG!$W$2:$AF$804,4,FALSE)),"")</f>
        <v/>
      </c>
      <c r="J267" s="30" t="str">
        <f>IF($G267&gt;0,VLOOKUP(G267+2000,CONFIG!$W$2:$AF$804,5,FALSE),"")</f>
        <v/>
      </c>
      <c r="K267" s="144" t="str">
        <f>IF($G267&gt;0,VLOOKUP(G267+2000,CONFIG!$W:$AF,6,FALSE),"")</f>
        <v/>
      </c>
      <c r="L267" s="144" t="str">
        <f>IF($G267&gt;0,VLOOKUP(G267+2000,CONFIG!$W:$AF,7,FALSE),"")</f>
        <v/>
      </c>
      <c r="M267" s="144" t="str">
        <f>IF($G267&gt;0,VLOOKUP(G267+2000,CONFIG!$W:$AF,8,FALSE),"")</f>
        <v/>
      </c>
      <c r="N267" s="250" t="str">
        <f t="shared" si="47"/>
        <v/>
      </c>
      <c r="O267" s="6" t="str">
        <f t="shared" si="53"/>
        <v xml:space="preserve"> </v>
      </c>
      <c r="P267" s="179" t="str">
        <f>IF(G267&gt;0,VLOOKUP(G267,'Eng A2'!$A$8:$B$207,2,FALSE)," ")</f>
        <v xml:space="preserve"> </v>
      </c>
      <c r="Q267" s="6" t="str">
        <f t="shared" si="50"/>
        <v xml:space="preserve"> </v>
      </c>
      <c r="R267" s="6">
        <f t="shared" si="51"/>
        <v>0</v>
      </c>
      <c r="S267" s="6" t="str">
        <f>IF(G267&gt;0,COUNTIF($R$210:R267,R267),"")</f>
        <v/>
      </c>
      <c r="T267" s="6" t="str">
        <f t="shared" si="49"/>
        <v>02</v>
      </c>
      <c r="U267" s="254">
        <f t="shared" si="52"/>
        <v>58</v>
      </c>
    </row>
    <row r="268" spans="1:21" ht="15" hidden="1" outlineLevel="1" x14ac:dyDescent="0.25">
      <c r="A268" s="3"/>
      <c r="B268" s="3"/>
      <c r="C268" s="3"/>
      <c r="D268" s="4">
        <f t="shared" si="45"/>
        <v>8.1944444444444445E-2</v>
      </c>
      <c r="E268" s="6">
        <v>59</v>
      </c>
      <c r="F268" s="199">
        <v>59</v>
      </c>
      <c r="G268" s="199"/>
      <c r="H268" s="247">
        <f>IF(G268&gt;0,VLOOKUP(G268+2000,CONFIG!$W$2:$AF$804,2,FALSE),0)</f>
        <v>0</v>
      </c>
      <c r="I268" s="30" t="str">
        <f>IF(G268&gt;0,CONCATENATE(VLOOKUP(G268+2000,CONFIG!$W$2:$AF$804,3,FALSE),"  ",VLOOKUP(G268+2000,CONFIG!$W$2:$AF$804,4,FALSE)),"")</f>
        <v/>
      </c>
      <c r="J268" s="30" t="str">
        <f>IF($G268&gt;0,VLOOKUP(G268+2000,CONFIG!$W$2:$AF$804,5,FALSE),"")</f>
        <v/>
      </c>
      <c r="K268" s="144" t="str">
        <f>IF($G268&gt;0,VLOOKUP(G268+2000,CONFIG!$W:$AF,6,FALSE),"")</f>
        <v/>
      </c>
      <c r="L268" s="144" t="str">
        <f>IF($G268&gt;0,VLOOKUP(G268+2000,CONFIG!$W:$AF,7,FALSE),"")</f>
        <v/>
      </c>
      <c r="M268" s="144" t="str">
        <f>IF($G268&gt;0,VLOOKUP(G268+2000,CONFIG!$W:$AF,8,FALSE),"")</f>
        <v/>
      </c>
      <c r="N268" s="250" t="str">
        <f t="shared" si="47"/>
        <v/>
      </c>
      <c r="O268" s="6" t="str">
        <f t="shared" si="53"/>
        <v xml:space="preserve"> </v>
      </c>
      <c r="P268" s="179" t="str">
        <f>IF(G268&gt;0,VLOOKUP(G268,'Eng A2'!$A$8:$B$207,2,FALSE)," ")</f>
        <v xml:space="preserve"> </v>
      </c>
      <c r="Q268" s="6" t="str">
        <f t="shared" si="50"/>
        <v xml:space="preserve"> </v>
      </c>
      <c r="R268" s="6">
        <f t="shared" si="51"/>
        <v>0</v>
      </c>
      <c r="S268" s="6" t="str">
        <f>IF(G268&gt;0,COUNTIF($R$210:R268,R268),"")</f>
        <v/>
      </c>
      <c r="T268" s="6" t="str">
        <f t="shared" si="49"/>
        <v>02</v>
      </c>
      <c r="U268" s="254">
        <f t="shared" si="52"/>
        <v>59</v>
      </c>
    </row>
    <row r="269" spans="1:21" ht="15" hidden="1" outlineLevel="1" x14ac:dyDescent="0.25">
      <c r="A269" s="3"/>
      <c r="B269" s="3"/>
      <c r="C269" s="3"/>
      <c r="D269" s="4">
        <f t="shared" si="45"/>
        <v>8.1944444444444445E-2</v>
      </c>
      <c r="E269" s="6">
        <v>60</v>
      </c>
      <c r="F269" s="199">
        <v>60</v>
      </c>
      <c r="G269" s="199"/>
      <c r="H269" s="247">
        <f>IF(G269&gt;0,VLOOKUP(G269+2000,CONFIG!$W$2:$AF$804,2,FALSE),0)</f>
        <v>0</v>
      </c>
      <c r="I269" s="30" t="str">
        <f>IF(G269&gt;0,CONCATENATE(VLOOKUP(G269+2000,CONFIG!$W$2:$AF$804,3,FALSE),"  ",VLOOKUP(G269+2000,CONFIG!$W$2:$AF$804,4,FALSE)),"")</f>
        <v/>
      </c>
      <c r="J269" s="30" t="str">
        <f>IF($G269&gt;0,VLOOKUP(G269+2000,CONFIG!$W$2:$AF$804,5,FALSE),"")</f>
        <v/>
      </c>
      <c r="K269" s="144" t="str">
        <f>IF($G269&gt;0,VLOOKUP(G269+2000,CONFIG!$W:$AF,6,FALSE),"")</f>
        <v/>
      </c>
      <c r="L269" s="144" t="str">
        <f>IF($G269&gt;0,VLOOKUP(G269+2000,CONFIG!$W:$AF,7,FALSE),"")</f>
        <v/>
      </c>
      <c r="M269" s="144" t="str">
        <f>IF($G269&gt;0,VLOOKUP(G269+2000,CONFIG!$W:$AF,8,FALSE),"")</f>
        <v/>
      </c>
      <c r="N269" s="250" t="str">
        <f t="shared" si="47"/>
        <v/>
      </c>
      <c r="O269" s="6" t="str">
        <f t="shared" si="53"/>
        <v xml:space="preserve"> </v>
      </c>
      <c r="P269" s="179" t="str">
        <f>IF(G269&gt;0,VLOOKUP(G269,'Eng A2'!$A$8:$B$207,2,FALSE)," ")</f>
        <v xml:space="preserve"> </v>
      </c>
      <c r="Q269" s="6" t="str">
        <f t="shared" si="50"/>
        <v xml:space="preserve"> </v>
      </c>
      <c r="R269" s="6">
        <f t="shared" si="51"/>
        <v>0</v>
      </c>
      <c r="S269" s="6" t="str">
        <f>IF(G269&gt;0,COUNTIF($R$210:R269,R269),"")</f>
        <v/>
      </c>
      <c r="T269" s="6" t="str">
        <f t="shared" si="49"/>
        <v>02</v>
      </c>
      <c r="U269" s="254">
        <f t="shared" si="52"/>
        <v>60</v>
      </c>
    </row>
    <row r="270" spans="1:21" ht="15" hidden="1" outlineLevel="1" x14ac:dyDescent="0.25">
      <c r="A270" s="3"/>
      <c r="B270" s="3"/>
      <c r="C270" s="3"/>
      <c r="D270" s="4">
        <f t="shared" si="45"/>
        <v>8.1944444444444445E-2</v>
      </c>
      <c r="E270" s="6">
        <v>61</v>
      </c>
      <c r="F270" s="199">
        <v>61</v>
      </c>
      <c r="G270" s="199"/>
      <c r="H270" s="247">
        <f>IF(G270&gt;0,VLOOKUP(G270+2000,CONFIG!$W$2:$AF$804,2,FALSE),0)</f>
        <v>0</v>
      </c>
      <c r="I270" s="30" t="str">
        <f>IF(G270&gt;0,CONCATENATE(VLOOKUP(G270+2000,CONFIG!$W$2:$AF$804,3,FALSE),"  ",VLOOKUP(G270+2000,CONFIG!$W$2:$AF$804,4,FALSE)),"")</f>
        <v/>
      </c>
      <c r="J270" s="30" t="str">
        <f>IF($G270&gt;0,VLOOKUP(G270+2000,CONFIG!$W$2:$AF$804,5,FALSE),"")</f>
        <v/>
      </c>
      <c r="K270" s="144" t="str">
        <f>IF($G270&gt;0,VLOOKUP(G270+2000,CONFIG!$W:$AF,6,FALSE),"")</f>
        <v/>
      </c>
      <c r="L270" s="144" t="str">
        <f>IF($G270&gt;0,VLOOKUP(G270+2000,CONFIG!$W:$AF,7,FALSE),"")</f>
        <v/>
      </c>
      <c r="M270" s="144" t="str">
        <f>IF($G270&gt;0,VLOOKUP(G270+2000,CONFIG!$W:$AF,8,FALSE),"")</f>
        <v/>
      </c>
      <c r="N270" s="250" t="str">
        <f t="shared" si="47"/>
        <v/>
      </c>
      <c r="O270" s="6" t="str">
        <f t="shared" si="53"/>
        <v xml:space="preserve"> </v>
      </c>
      <c r="P270" s="179" t="str">
        <f>IF(G270&gt;0,VLOOKUP(G270,'Eng A2'!$A$8:$B$207,2,FALSE)," ")</f>
        <v xml:space="preserve"> </v>
      </c>
      <c r="Q270" s="6" t="str">
        <f t="shared" si="50"/>
        <v xml:space="preserve"> </v>
      </c>
      <c r="R270" s="6">
        <f t="shared" si="51"/>
        <v>0</v>
      </c>
      <c r="S270" s="6" t="str">
        <f>IF(G270&gt;0,COUNTIF($R$210:R270,R270),"")</f>
        <v/>
      </c>
      <c r="T270" s="6" t="str">
        <f t="shared" si="49"/>
        <v>02</v>
      </c>
      <c r="U270" s="254">
        <f t="shared" si="52"/>
        <v>61</v>
      </c>
    </row>
    <row r="271" spans="1:21" ht="15" hidden="1" outlineLevel="1" x14ac:dyDescent="0.25">
      <c r="A271" s="3"/>
      <c r="B271" s="3"/>
      <c r="C271" s="3"/>
      <c r="D271" s="4">
        <f t="shared" si="45"/>
        <v>8.1944444444444445E-2</v>
      </c>
      <c r="E271" s="6">
        <v>62</v>
      </c>
      <c r="F271" s="199">
        <v>62</v>
      </c>
      <c r="G271" s="199"/>
      <c r="H271" s="247">
        <f>IF(G271&gt;0,VLOOKUP(G271+2000,CONFIG!$W$2:$AF$804,2,FALSE),0)</f>
        <v>0</v>
      </c>
      <c r="I271" s="30" t="str">
        <f>IF(G271&gt;0,CONCATENATE(VLOOKUP(G271+2000,CONFIG!$W$2:$AF$804,3,FALSE),"  ",VLOOKUP(G271+2000,CONFIG!$W$2:$AF$804,4,FALSE)),"")</f>
        <v/>
      </c>
      <c r="J271" s="30" t="str">
        <f>IF($G271&gt;0,VLOOKUP(G271+2000,CONFIG!$W$2:$AF$804,5,FALSE),"")</f>
        <v/>
      </c>
      <c r="K271" s="144" t="str">
        <f>IF($G271&gt;0,VLOOKUP(G271+2000,CONFIG!$W:$AF,6,FALSE),"")</f>
        <v/>
      </c>
      <c r="L271" s="144" t="str">
        <f>IF($G271&gt;0,VLOOKUP(G271+2000,CONFIG!$W:$AF,7,FALSE),"")</f>
        <v/>
      </c>
      <c r="M271" s="144" t="str">
        <f>IF($G271&gt;0,VLOOKUP(G271+2000,CONFIG!$W:$AF,8,FALSE),"")</f>
        <v/>
      </c>
      <c r="N271" s="250" t="str">
        <f t="shared" si="47"/>
        <v/>
      </c>
      <c r="O271" s="6" t="str">
        <f t="shared" si="53"/>
        <v xml:space="preserve"> </v>
      </c>
      <c r="P271" s="179" t="str">
        <f>IF(G271&gt;0,VLOOKUP(G271,'Eng A2'!$A$8:$B$207,2,FALSE)," ")</f>
        <v xml:space="preserve"> </v>
      </c>
      <c r="Q271" s="6" t="str">
        <f t="shared" si="50"/>
        <v xml:space="preserve"> </v>
      </c>
      <c r="R271" s="6">
        <f t="shared" si="51"/>
        <v>0</v>
      </c>
      <c r="S271" s="6" t="str">
        <f>IF(G271&gt;0,COUNTIF($R$210:R271,R271),"")</f>
        <v/>
      </c>
      <c r="T271" s="6" t="str">
        <f t="shared" si="49"/>
        <v>02</v>
      </c>
      <c r="U271" s="254">
        <f t="shared" si="52"/>
        <v>62</v>
      </c>
    </row>
    <row r="272" spans="1:21" ht="15" hidden="1" outlineLevel="1" x14ac:dyDescent="0.25">
      <c r="A272" s="3"/>
      <c r="B272" s="3"/>
      <c r="C272" s="3"/>
      <c r="D272" s="4">
        <f t="shared" si="45"/>
        <v>8.1944444444444445E-2</v>
      </c>
      <c r="E272" s="6">
        <v>63</v>
      </c>
      <c r="F272" s="199">
        <v>63</v>
      </c>
      <c r="G272" s="199"/>
      <c r="H272" s="247">
        <f>IF(G272&gt;0,VLOOKUP(G272+2000,CONFIG!$W$2:$AF$804,2,FALSE),0)</f>
        <v>0</v>
      </c>
      <c r="I272" s="30" t="str">
        <f>IF(G272&gt;0,CONCATENATE(VLOOKUP(G272+2000,CONFIG!$W$2:$AF$804,3,FALSE),"  ",VLOOKUP(G272+2000,CONFIG!$W$2:$AF$804,4,FALSE)),"")</f>
        <v/>
      </c>
      <c r="J272" s="30" t="str">
        <f>IF($G272&gt;0,VLOOKUP(G272+2000,CONFIG!$W$2:$AF$804,5,FALSE),"")</f>
        <v/>
      </c>
      <c r="K272" s="144" t="str">
        <f>IF($G272&gt;0,VLOOKUP(G272+2000,CONFIG!$W:$AF,6,FALSE),"")</f>
        <v/>
      </c>
      <c r="L272" s="144" t="str">
        <f>IF($G272&gt;0,VLOOKUP(G272+2000,CONFIG!$W:$AF,7,FALSE),"")</f>
        <v/>
      </c>
      <c r="M272" s="144" t="str">
        <f>IF($G272&gt;0,VLOOKUP(G272+2000,CONFIG!$W:$AF,8,FALSE),"")</f>
        <v/>
      </c>
      <c r="N272" s="250" t="str">
        <f t="shared" si="47"/>
        <v/>
      </c>
      <c r="O272" s="6" t="str">
        <f t="shared" si="53"/>
        <v xml:space="preserve"> </v>
      </c>
      <c r="P272" s="179" t="str">
        <f>IF(G272&gt;0,VLOOKUP(G272,'Eng A2'!$A$8:$B$207,2,FALSE)," ")</f>
        <v xml:space="preserve"> </v>
      </c>
      <c r="Q272" s="6" t="str">
        <f t="shared" si="50"/>
        <v xml:space="preserve"> </v>
      </c>
      <c r="R272" s="6">
        <f t="shared" si="51"/>
        <v>0</v>
      </c>
      <c r="S272" s="6" t="str">
        <f>IF(G272&gt;0,COUNTIF($R$210:R272,R272),"")</f>
        <v/>
      </c>
      <c r="T272" s="6" t="str">
        <f t="shared" si="49"/>
        <v>02</v>
      </c>
      <c r="U272" s="254">
        <f t="shared" si="52"/>
        <v>63</v>
      </c>
    </row>
    <row r="273" spans="1:21" ht="15" hidden="1" outlineLevel="1" x14ac:dyDescent="0.25">
      <c r="A273" s="3"/>
      <c r="B273" s="3"/>
      <c r="C273" s="3"/>
      <c r="D273" s="4">
        <f t="shared" si="45"/>
        <v>8.1944444444444445E-2</v>
      </c>
      <c r="E273" s="6">
        <v>64</v>
      </c>
      <c r="F273" s="199">
        <v>64</v>
      </c>
      <c r="G273" s="199"/>
      <c r="H273" s="247">
        <f>IF(G273&gt;0,VLOOKUP(G273+2000,CONFIG!$W$2:$AF$804,2,FALSE),0)</f>
        <v>0</v>
      </c>
      <c r="I273" s="30" t="str">
        <f>IF(G273&gt;0,CONCATENATE(VLOOKUP(G273+2000,CONFIG!$W$2:$AF$804,3,FALSE),"  ",VLOOKUP(G273+2000,CONFIG!$W$2:$AF$804,4,FALSE)),"")</f>
        <v/>
      </c>
      <c r="J273" s="30" t="str">
        <f>IF($G273&gt;0,VLOOKUP(G273+2000,CONFIG!$W$2:$AF$804,5,FALSE),"")</f>
        <v/>
      </c>
      <c r="K273" s="144" t="str">
        <f>IF($G273&gt;0,VLOOKUP(G273+2000,CONFIG!$W:$AF,6,FALSE),"")</f>
        <v/>
      </c>
      <c r="L273" s="144" t="str">
        <f>IF($G273&gt;0,VLOOKUP(G273+2000,CONFIG!$W:$AF,7,FALSE),"")</f>
        <v/>
      </c>
      <c r="M273" s="144" t="str">
        <f>IF($G273&gt;0,VLOOKUP(G273+2000,CONFIG!$W:$AF,8,FALSE),"")</f>
        <v/>
      </c>
      <c r="N273" s="250" t="str">
        <f t="shared" si="47"/>
        <v/>
      </c>
      <c r="O273" s="6" t="str">
        <f t="shared" si="53"/>
        <v xml:space="preserve"> </v>
      </c>
      <c r="P273" s="179" t="str">
        <f>IF(G273&gt;0,VLOOKUP(G273,'Eng A2'!$A$8:$B$207,2,FALSE)," ")</f>
        <v xml:space="preserve"> </v>
      </c>
      <c r="Q273" s="6" t="str">
        <f t="shared" si="50"/>
        <v xml:space="preserve"> </v>
      </c>
      <c r="R273" s="6">
        <f t="shared" si="51"/>
        <v>0</v>
      </c>
      <c r="S273" s="6" t="str">
        <f>IF(G273&gt;0,COUNTIF($R$210:R273,R273),"")</f>
        <v/>
      </c>
      <c r="T273" s="6" t="str">
        <f t="shared" si="49"/>
        <v>02</v>
      </c>
      <c r="U273" s="254">
        <f t="shared" si="52"/>
        <v>64</v>
      </c>
    </row>
    <row r="274" spans="1:21" ht="15" hidden="1" outlineLevel="1" x14ac:dyDescent="0.25">
      <c r="A274" s="3"/>
      <c r="B274" s="3"/>
      <c r="C274" s="3"/>
      <c r="D274" s="4">
        <f t="shared" ref="D274:D337" si="54">IF(G274&gt;0,TIME(IF(LEN(A274)&gt;0,A274,HOUR(D273)),IF(LEN(B274)&gt;0,B274,MINUTE(D273)),IF(LEN(C274)&gt;0,C274,SECOND(D273))),IF(G274="",D273,""))</f>
        <v>8.1944444444444445E-2</v>
      </c>
      <c r="E274" s="6">
        <v>65</v>
      </c>
      <c r="F274" s="199">
        <v>65</v>
      </c>
      <c r="G274" s="199"/>
      <c r="H274" s="247">
        <f>IF(G274&gt;0,VLOOKUP(G274+2000,CONFIG!$W$2:$AF$804,2,FALSE),0)</f>
        <v>0</v>
      </c>
      <c r="I274" s="30" t="str">
        <f>IF(G274&gt;0,CONCATENATE(VLOOKUP(G274+2000,CONFIG!$W$2:$AF$804,3,FALSE),"  ",VLOOKUP(G274+2000,CONFIG!$W$2:$AF$804,4,FALSE)),"")</f>
        <v/>
      </c>
      <c r="J274" s="30" t="str">
        <f>IF($G274&gt;0,VLOOKUP(G274+2000,CONFIG!$W$2:$AF$804,5,FALSE),"")</f>
        <v/>
      </c>
      <c r="K274" s="144" t="str">
        <f>IF($G274&gt;0,VLOOKUP(G274+2000,CONFIG!$W:$AF,6,FALSE),"")</f>
        <v/>
      </c>
      <c r="L274" s="144" t="str">
        <f>IF($G274&gt;0,VLOOKUP(G274+2000,CONFIG!$W:$AF,7,FALSE),"")</f>
        <v/>
      </c>
      <c r="M274" s="144" t="str">
        <f>IF($G274&gt;0,VLOOKUP(G274+2000,CONFIG!$W:$AF,8,FALSE),"")</f>
        <v/>
      </c>
      <c r="N274" s="250" t="str">
        <f t="shared" si="47"/>
        <v/>
      </c>
      <c r="O274" s="6" t="str">
        <f t="shared" si="53"/>
        <v xml:space="preserve"> </v>
      </c>
      <c r="P274" s="179" t="str">
        <f>IF(G274&gt;0,VLOOKUP(G274,'Eng A2'!$A$8:$B$207,2,FALSE)," ")</f>
        <v xml:space="preserve"> </v>
      </c>
      <c r="Q274" s="6" t="str">
        <f t="shared" ref="Q274:Q305" si="55">IF(AND(G274&gt;0,P274&lt;&gt;"X"),"Non Partant"," ")</f>
        <v xml:space="preserve"> </v>
      </c>
      <c r="R274" s="6">
        <f t="shared" ref="R274:R305" si="56">IF(H274&lt;&gt;0,MID(H274,1,7),0)</f>
        <v>0</v>
      </c>
      <c r="S274" s="6" t="str">
        <f>IF(G274&gt;0,COUNTIF($R$210:R274,R274),"")</f>
        <v/>
      </c>
      <c r="T274" s="6" t="str">
        <f t="shared" si="49"/>
        <v>02</v>
      </c>
      <c r="U274" s="254">
        <f t="shared" si="52"/>
        <v>65</v>
      </c>
    </row>
    <row r="275" spans="1:21" ht="15" hidden="1" outlineLevel="1" x14ac:dyDescent="0.25">
      <c r="A275" s="3"/>
      <c r="B275" s="3"/>
      <c r="C275" s="3"/>
      <c r="D275" s="4">
        <f t="shared" si="54"/>
        <v>8.1944444444444445E-2</v>
      </c>
      <c r="E275" s="6">
        <v>66</v>
      </c>
      <c r="F275" s="199">
        <v>66</v>
      </c>
      <c r="G275" s="199"/>
      <c r="H275" s="247">
        <f>IF(G275&gt;0,VLOOKUP(G275+2000,CONFIG!$W$2:$AF$804,2,FALSE),0)</f>
        <v>0</v>
      </c>
      <c r="I275" s="30" t="str">
        <f>IF(G275&gt;0,CONCATENATE(VLOOKUP(G275+2000,CONFIG!$W$2:$AF$804,3,FALSE),"  ",VLOOKUP(G275+2000,CONFIG!$W$2:$AF$804,4,FALSE)),"")</f>
        <v/>
      </c>
      <c r="J275" s="30" t="str">
        <f>IF($G275&gt;0,VLOOKUP(G275+2000,CONFIG!$W$2:$AF$804,5,FALSE),"")</f>
        <v/>
      </c>
      <c r="K275" s="144" t="str">
        <f>IF($G275&gt;0,VLOOKUP(G275+2000,CONFIG!$W:$AF,6,FALSE),"")</f>
        <v/>
      </c>
      <c r="L275" s="144" t="str">
        <f>IF($G275&gt;0,VLOOKUP(G275+2000,CONFIG!$W:$AF,7,FALSE),"")</f>
        <v/>
      </c>
      <c r="M275" s="144" t="str">
        <f>IF($G275&gt;0,VLOOKUP(G275+2000,CONFIG!$W:$AF,8,FALSE),"")</f>
        <v/>
      </c>
      <c r="N275" s="250" t="str">
        <f t="shared" si="47"/>
        <v/>
      </c>
      <c r="O275" s="6" t="str">
        <f t="shared" si="53"/>
        <v xml:space="preserve"> </v>
      </c>
      <c r="P275" s="179" t="str">
        <f>IF(G275&gt;0,VLOOKUP(G275,'Eng A2'!$A$8:$B$207,2,FALSE)," ")</f>
        <v xml:space="preserve"> </v>
      </c>
      <c r="Q275" s="6" t="str">
        <f t="shared" si="55"/>
        <v xml:space="preserve"> </v>
      </c>
      <c r="R275" s="6">
        <f t="shared" si="56"/>
        <v>0</v>
      </c>
      <c r="S275" s="6" t="str">
        <f>IF(G275&gt;0,COUNTIF($R$210:R275,R275),"")</f>
        <v/>
      </c>
      <c r="T275" s="6" t="str">
        <f t="shared" ref="T275:T338" si="57">CONCATENATE(R275,"2",S275)</f>
        <v>02</v>
      </c>
      <c r="U275" s="254">
        <f t="shared" ref="U275:U306" si="58">IF(F275=F276,(2*F275+COUNTIF($F$210:$F$409,F275)-1)/2,IF(F275=F274,U274,F275))</f>
        <v>66</v>
      </c>
    </row>
    <row r="276" spans="1:21" ht="15" hidden="1" outlineLevel="1" x14ac:dyDescent="0.25">
      <c r="A276" s="3"/>
      <c r="B276" s="3"/>
      <c r="C276" s="3"/>
      <c r="D276" s="4">
        <f t="shared" si="54"/>
        <v>8.1944444444444445E-2</v>
      </c>
      <c r="E276" s="6">
        <v>67</v>
      </c>
      <c r="F276" s="199">
        <v>67</v>
      </c>
      <c r="G276" s="199"/>
      <c r="H276" s="247">
        <f>IF(G276&gt;0,VLOOKUP(G276+2000,CONFIG!$W$2:$AF$804,2,FALSE),0)</f>
        <v>0</v>
      </c>
      <c r="I276" s="30" t="str">
        <f>IF(G276&gt;0,CONCATENATE(VLOOKUP(G276+2000,CONFIG!$W$2:$AF$804,3,FALSE),"  ",VLOOKUP(G276+2000,CONFIG!$W$2:$AF$804,4,FALSE)),"")</f>
        <v/>
      </c>
      <c r="J276" s="30" t="str">
        <f>IF($G276&gt;0,VLOOKUP(G276+2000,CONFIG!$W$2:$AF$804,5,FALSE),"")</f>
        <v/>
      </c>
      <c r="K276" s="144" t="str">
        <f>IF($G276&gt;0,VLOOKUP(G276+2000,CONFIG!$W:$AF,6,FALSE),"")</f>
        <v/>
      </c>
      <c r="L276" s="144" t="str">
        <f>IF($G276&gt;0,VLOOKUP(G276+2000,CONFIG!$W:$AF,7,FALSE),"")</f>
        <v/>
      </c>
      <c r="M276" s="144" t="str">
        <f>IF($G276&gt;0,VLOOKUP(G276+2000,CONFIG!$W:$AF,8,FALSE),"")</f>
        <v/>
      </c>
      <c r="N276" s="250" t="str">
        <f t="shared" ref="N276:N339" si="59">IF(G276&gt;0,IF((D276-$D$210)&lt;0,"Erreur",IF(D276&lt;D275,D276-D$210,IF(D276=D275,"''",D276-D$210))),"")</f>
        <v/>
      </c>
      <c r="O276" s="6" t="str">
        <f t="shared" si="53"/>
        <v xml:space="preserve"> </v>
      </c>
      <c r="P276" s="179" t="str">
        <f>IF(G276&gt;0,VLOOKUP(G276,'Eng A2'!$A$8:$B$207,2,FALSE)," ")</f>
        <v xml:space="preserve"> </v>
      </c>
      <c r="Q276" s="6" t="str">
        <f t="shared" si="55"/>
        <v xml:space="preserve"> </v>
      </c>
      <c r="R276" s="6">
        <f t="shared" si="56"/>
        <v>0</v>
      </c>
      <c r="S276" s="6" t="str">
        <f>IF(G276&gt;0,COUNTIF($R$210:R276,R276),"")</f>
        <v/>
      </c>
      <c r="T276" s="6" t="str">
        <f t="shared" si="57"/>
        <v>02</v>
      </c>
      <c r="U276" s="254">
        <f t="shared" si="58"/>
        <v>67</v>
      </c>
    </row>
    <row r="277" spans="1:21" ht="15" hidden="1" outlineLevel="1" x14ac:dyDescent="0.25">
      <c r="A277" s="3"/>
      <c r="B277" s="3"/>
      <c r="C277" s="3"/>
      <c r="D277" s="4">
        <f t="shared" si="54"/>
        <v>8.1944444444444445E-2</v>
      </c>
      <c r="E277" s="6">
        <v>68</v>
      </c>
      <c r="F277" s="199">
        <v>68</v>
      </c>
      <c r="G277" s="199"/>
      <c r="H277" s="247">
        <f>IF(G277&gt;0,VLOOKUP(G277+2000,CONFIG!$W$2:$AF$804,2,FALSE),0)</f>
        <v>0</v>
      </c>
      <c r="I277" s="30" t="str">
        <f>IF(G277&gt;0,CONCATENATE(VLOOKUP(G277+2000,CONFIG!$W$2:$AF$804,3,FALSE),"  ",VLOOKUP(G277+2000,CONFIG!$W$2:$AF$804,4,FALSE)),"")</f>
        <v/>
      </c>
      <c r="J277" s="30" t="str">
        <f>IF($G277&gt;0,VLOOKUP(G277+2000,CONFIG!$W$2:$AF$804,5,FALSE),"")</f>
        <v/>
      </c>
      <c r="K277" s="144" t="str">
        <f>IF($G277&gt;0,VLOOKUP(G277+2000,CONFIG!$W:$AF,6,FALSE),"")</f>
        <v/>
      </c>
      <c r="L277" s="144" t="str">
        <f>IF($G277&gt;0,VLOOKUP(G277+2000,CONFIG!$W:$AF,7,FALSE),"")</f>
        <v/>
      </c>
      <c r="M277" s="144" t="str">
        <f>IF($G277&gt;0,VLOOKUP(G277+2000,CONFIG!$W:$AF,8,FALSE),"")</f>
        <v/>
      </c>
      <c r="N277" s="250" t="str">
        <f t="shared" si="59"/>
        <v/>
      </c>
      <c r="O277" s="6" t="str">
        <f t="shared" si="53"/>
        <v xml:space="preserve"> </v>
      </c>
      <c r="P277" s="179" t="str">
        <f>IF(G277&gt;0,VLOOKUP(G277,'Eng A2'!$A$8:$B$207,2,FALSE)," ")</f>
        <v xml:space="preserve"> </v>
      </c>
      <c r="Q277" s="6" t="str">
        <f t="shared" si="55"/>
        <v xml:space="preserve"> </v>
      </c>
      <c r="R277" s="6">
        <f t="shared" si="56"/>
        <v>0</v>
      </c>
      <c r="S277" s="6" t="str">
        <f>IF(G277&gt;0,COUNTIF($R$210:R277,R277),"")</f>
        <v/>
      </c>
      <c r="T277" s="6" t="str">
        <f t="shared" si="57"/>
        <v>02</v>
      </c>
      <c r="U277" s="254">
        <f t="shared" si="58"/>
        <v>68</v>
      </c>
    </row>
    <row r="278" spans="1:21" ht="15" hidden="1" outlineLevel="1" x14ac:dyDescent="0.25">
      <c r="A278" s="3"/>
      <c r="B278" s="3"/>
      <c r="C278" s="3"/>
      <c r="D278" s="4">
        <f t="shared" si="54"/>
        <v>8.1944444444444445E-2</v>
      </c>
      <c r="E278" s="6">
        <v>69</v>
      </c>
      <c r="F278" s="199">
        <v>69</v>
      </c>
      <c r="G278" s="199"/>
      <c r="H278" s="247">
        <f>IF(G278&gt;0,VLOOKUP(G278+2000,CONFIG!$W$2:$AF$804,2,FALSE),0)</f>
        <v>0</v>
      </c>
      <c r="I278" s="30" t="str">
        <f>IF(G278&gt;0,CONCATENATE(VLOOKUP(G278+2000,CONFIG!$W$2:$AF$804,3,FALSE),"  ",VLOOKUP(G278+2000,CONFIG!$W$2:$AF$804,4,FALSE)),"")</f>
        <v/>
      </c>
      <c r="J278" s="30" t="str">
        <f>IF($G278&gt;0,VLOOKUP(G278+2000,CONFIG!$W$2:$AF$804,5,FALSE),"")</f>
        <v/>
      </c>
      <c r="K278" s="144" t="str">
        <f>IF($G278&gt;0,VLOOKUP(G278+2000,CONFIG!$W:$AF,6,FALSE),"")</f>
        <v/>
      </c>
      <c r="L278" s="144" t="str">
        <f>IF($G278&gt;0,VLOOKUP(G278+2000,CONFIG!$W:$AF,7,FALSE),"")</f>
        <v/>
      </c>
      <c r="M278" s="144" t="str">
        <f>IF($G278&gt;0,VLOOKUP(G278+2000,CONFIG!$W:$AF,8,FALSE),"")</f>
        <v/>
      </c>
      <c r="N278" s="250" t="str">
        <f t="shared" si="59"/>
        <v/>
      </c>
      <c r="O278" s="6" t="str">
        <f t="shared" si="53"/>
        <v xml:space="preserve"> </v>
      </c>
      <c r="P278" s="179" t="str">
        <f>IF(G278&gt;0,VLOOKUP(G278,'Eng A2'!$A$8:$B$207,2,FALSE)," ")</f>
        <v xml:space="preserve"> </v>
      </c>
      <c r="Q278" s="6" t="str">
        <f t="shared" si="55"/>
        <v xml:space="preserve"> </v>
      </c>
      <c r="R278" s="6">
        <f t="shared" si="56"/>
        <v>0</v>
      </c>
      <c r="S278" s="6" t="str">
        <f>IF(G278&gt;0,COUNTIF($R$210:R278,R278),"")</f>
        <v/>
      </c>
      <c r="T278" s="6" t="str">
        <f t="shared" si="57"/>
        <v>02</v>
      </c>
      <c r="U278" s="254">
        <f t="shared" si="58"/>
        <v>69</v>
      </c>
    </row>
    <row r="279" spans="1:21" ht="15" hidden="1" outlineLevel="1" x14ac:dyDescent="0.25">
      <c r="A279" s="3"/>
      <c r="B279" s="3"/>
      <c r="C279" s="3"/>
      <c r="D279" s="4">
        <f t="shared" si="54"/>
        <v>8.1944444444444445E-2</v>
      </c>
      <c r="E279" s="6">
        <v>70</v>
      </c>
      <c r="F279" s="199">
        <v>70</v>
      </c>
      <c r="G279" s="199"/>
      <c r="H279" s="247">
        <f>IF(G279&gt;0,VLOOKUP(G279+2000,CONFIG!$W$2:$AF$804,2,FALSE),0)</f>
        <v>0</v>
      </c>
      <c r="I279" s="30" t="str">
        <f>IF(G279&gt;0,CONCATENATE(VLOOKUP(G279+2000,CONFIG!$W$2:$AF$804,3,FALSE),"  ",VLOOKUP(G279+2000,CONFIG!$W$2:$AF$804,4,FALSE)),"")</f>
        <v/>
      </c>
      <c r="J279" s="30" t="str">
        <f>IF($G279&gt;0,VLOOKUP(G279+2000,CONFIG!$W$2:$AF$804,5,FALSE),"")</f>
        <v/>
      </c>
      <c r="K279" s="144" t="str">
        <f>IF($G279&gt;0,VLOOKUP(G279+2000,CONFIG!$W:$AF,6,FALSE),"")</f>
        <v/>
      </c>
      <c r="L279" s="144" t="str">
        <f>IF($G279&gt;0,VLOOKUP(G279+2000,CONFIG!$W:$AF,7,FALSE),"")</f>
        <v/>
      </c>
      <c r="M279" s="144" t="str">
        <f>IF($G279&gt;0,VLOOKUP(G279+2000,CONFIG!$W:$AF,8,FALSE),"")</f>
        <v/>
      </c>
      <c r="N279" s="250" t="str">
        <f t="shared" si="59"/>
        <v/>
      </c>
      <c r="O279" s="6" t="str">
        <f t="shared" si="53"/>
        <v xml:space="preserve"> </v>
      </c>
      <c r="P279" s="179" t="str">
        <f>IF(G279&gt;0,VLOOKUP(G279,'Eng A2'!$A$8:$B$207,2,FALSE)," ")</f>
        <v xml:space="preserve"> </v>
      </c>
      <c r="Q279" s="6" t="str">
        <f t="shared" si="55"/>
        <v xml:space="preserve"> </v>
      </c>
      <c r="R279" s="6">
        <f t="shared" si="56"/>
        <v>0</v>
      </c>
      <c r="S279" s="6" t="str">
        <f>IF(G279&gt;0,COUNTIF($R$210:R279,R279),"")</f>
        <v/>
      </c>
      <c r="T279" s="6" t="str">
        <f t="shared" si="57"/>
        <v>02</v>
      </c>
      <c r="U279" s="254">
        <f t="shared" si="58"/>
        <v>70</v>
      </c>
    </row>
    <row r="280" spans="1:21" ht="15" hidden="1" outlineLevel="1" x14ac:dyDescent="0.25">
      <c r="A280" s="3"/>
      <c r="B280" s="3"/>
      <c r="C280" s="3"/>
      <c r="D280" s="4">
        <f t="shared" si="54"/>
        <v>8.1944444444444445E-2</v>
      </c>
      <c r="E280" s="6">
        <v>71</v>
      </c>
      <c r="F280" s="199">
        <v>71</v>
      </c>
      <c r="G280" s="199"/>
      <c r="H280" s="247">
        <f>IF(G280&gt;0,VLOOKUP(G280+2000,CONFIG!$W$2:$AF$804,2,FALSE),0)</f>
        <v>0</v>
      </c>
      <c r="I280" s="30" t="str">
        <f>IF(G280&gt;0,CONCATENATE(VLOOKUP(G280+2000,CONFIG!$W$2:$AF$804,3,FALSE),"  ",VLOOKUP(G280+2000,CONFIG!$W$2:$AF$804,4,FALSE)),"")</f>
        <v/>
      </c>
      <c r="J280" s="30" t="str">
        <f>IF($G280&gt;0,VLOOKUP(G280+2000,CONFIG!$W$2:$AF$804,5,FALSE),"")</f>
        <v/>
      </c>
      <c r="K280" s="144" t="str">
        <f>IF($G280&gt;0,VLOOKUP(G280+2000,CONFIG!$W:$AF,6,FALSE),"")</f>
        <v/>
      </c>
      <c r="L280" s="144" t="str">
        <f>IF($G280&gt;0,VLOOKUP(G280+2000,CONFIG!$W:$AF,7,FALSE),"")</f>
        <v/>
      </c>
      <c r="M280" s="144" t="str">
        <f>IF($G280&gt;0,VLOOKUP(G280+2000,CONFIG!$W:$AF,8,FALSE),"")</f>
        <v/>
      </c>
      <c r="N280" s="250" t="str">
        <f t="shared" si="59"/>
        <v/>
      </c>
      <c r="O280" s="6" t="str">
        <f t="shared" si="53"/>
        <v xml:space="preserve"> </v>
      </c>
      <c r="P280" s="179" t="str">
        <f>IF(G280&gt;0,VLOOKUP(G280,'Eng A2'!$A$8:$B$207,2,FALSE)," ")</f>
        <v xml:space="preserve"> </v>
      </c>
      <c r="Q280" s="6" t="str">
        <f t="shared" si="55"/>
        <v xml:space="preserve"> </v>
      </c>
      <c r="R280" s="6">
        <f t="shared" si="56"/>
        <v>0</v>
      </c>
      <c r="S280" s="6" t="str">
        <f>IF(G280&gt;0,COUNTIF($R$210:R280,R280),"")</f>
        <v/>
      </c>
      <c r="T280" s="6" t="str">
        <f t="shared" si="57"/>
        <v>02</v>
      </c>
      <c r="U280" s="254">
        <f t="shared" si="58"/>
        <v>71</v>
      </c>
    </row>
    <row r="281" spans="1:21" ht="15" hidden="1" outlineLevel="1" x14ac:dyDescent="0.25">
      <c r="A281" s="3"/>
      <c r="B281" s="3"/>
      <c r="C281" s="3"/>
      <c r="D281" s="4">
        <f t="shared" si="54"/>
        <v>8.1944444444444445E-2</v>
      </c>
      <c r="E281" s="6">
        <v>72</v>
      </c>
      <c r="F281" s="199">
        <v>72</v>
      </c>
      <c r="G281" s="199"/>
      <c r="H281" s="247">
        <f>IF(G281&gt;0,VLOOKUP(G281+2000,CONFIG!$W$2:$AF$804,2,FALSE),0)</f>
        <v>0</v>
      </c>
      <c r="I281" s="30" t="str">
        <f>IF(G281&gt;0,CONCATENATE(VLOOKUP(G281+2000,CONFIG!$W$2:$AF$804,3,FALSE),"  ",VLOOKUP(G281+2000,CONFIG!$W$2:$AF$804,4,FALSE)),"")</f>
        <v/>
      </c>
      <c r="J281" s="30" t="str">
        <f>IF($G281&gt;0,VLOOKUP(G281+2000,CONFIG!$W$2:$AF$804,5,FALSE),"")</f>
        <v/>
      </c>
      <c r="K281" s="144" t="str">
        <f>IF($G281&gt;0,VLOOKUP(G281+2000,CONFIG!$W:$AF,6,FALSE),"")</f>
        <v/>
      </c>
      <c r="L281" s="144" t="str">
        <f>IF($G281&gt;0,VLOOKUP(G281+2000,CONFIG!$W:$AF,7,FALSE),"")</f>
        <v/>
      </c>
      <c r="M281" s="144" t="str">
        <f>IF($G281&gt;0,VLOOKUP(G281+2000,CONFIG!$W:$AF,8,FALSE),"")</f>
        <v/>
      </c>
      <c r="N281" s="250" t="str">
        <f t="shared" si="59"/>
        <v/>
      </c>
      <c r="O281" s="6" t="str">
        <f t="shared" si="53"/>
        <v xml:space="preserve"> </v>
      </c>
      <c r="P281" s="179" t="str">
        <f>IF(G281&gt;0,VLOOKUP(G281,'Eng A2'!$A$8:$B$207,2,FALSE)," ")</f>
        <v xml:space="preserve"> </v>
      </c>
      <c r="Q281" s="6" t="str">
        <f t="shared" si="55"/>
        <v xml:space="preserve"> </v>
      </c>
      <c r="R281" s="6">
        <f t="shared" si="56"/>
        <v>0</v>
      </c>
      <c r="S281" s="6" t="str">
        <f>IF(G281&gt;0,COUNTIF($R$210:R281,R281),"")</f>
        <v/>
      </c>
      <c r="T281" s="6" t="str">
        <f t="shared" si="57"/>
        <v>02</v>
      </c>
      <c r="U281" s="254">
        <f t="shared" si="58"/>
        <v>72</v>
      </c>
    </row>
    <row r="282" spans="1:21" ht="15" hidden="1" outlineLevel="1" x14ac:dyDescent="0.25">
      <c r="A282" s="3"/>
      <c r="B282" s="3"/>
      <c r="C282" s="3"/>
      <c r="D282" s="4">
        <f t="shared" si="54"/>
        <v>8.1944444444444445E-2</v>
      </c>
      <c r="E282" s="6">
        <v>73</v>
      </c>
      <c r="F282" s="199">
        <v>73</v>
      </c>
      <c r="G282" s="199"/>
      <c r="H282" s="247">
        <f>IF(G282&gt;0,VLOOKUP(G282+2000,CONFIG!$W$2:$AF$804,2,FALSE),0)</f>
        <v>0</v>
      </c>
      <c r="I282" s="30" t="str">
        <f>IF(G282&gt;0,CONCATENATE(VLOOKUP(G282+2000,CONFIG!$W$2:$AF$804,3,FALSE),"  ",VLOOKUP(G282+2000,CONFIG!$W$2:$AF$804,4,FALSE)),"")</f>
        <v/>
      </c>
      <c r="J282" s="30" t="str">
        <f>IF($G282&gt;0,VLOOKUP(G282+2000,CONFIG!$W$2:$AF$804,5,FALSE),"")</f>
        <v/>
      </c>
      <c r="K282" s="144" t="str">
        <f>IF($G282&gt;0,VLOOKUP(G282+2000,CONFIG!$W:$AF,6,FALSE),"")</f>
        <v/>
      </c>
      <c r="L282" s="144" t="str">
        <f>IF($G282&gt;0,VLOOKUP(G282+2000,CONFIG!$W:$AF,7,FALSE),"")</f>
        <v/>
      </c>
      <c r="M282" s="144" t="str">
        <f>IF($G282&gt;0,VLOOKUP(G282+2000,CONFIG!$W:$AF,8,FALSE),"")</f>
        <v/>
      </c>
      <c r="N282" s="250" t="str">
        <f t="shared" si="59"/>
        <v/>
      </c>
      <c r="O282" s="6" t="str">
        <f t="shared" si="53"/>
        <v xml:space="preserve"> </v>
      </c>
      <c r="P282" s="179" t="str">
        <f>IF(G282&gt;0,VLOOKUP(G282,'Eng A2'!$A$8:$B$207,2,FALSE)," ")</f>
        <v xml:space="preserve"> </v>
      </c>
      <c r="Q282" s="6" t="str">
        <f t="shared" si="55"/>
        <v xml:space="preserve"> </v>
      </c>
      <c r="R282" s="6">
        <f t="shared" si="56"/>
        <v>0</v>
      </c>
      <c r="S282" s="6" t="str">
        <f>IF(G282&gt;0,COUNTIF($R$210:R282,R282),"")</f>
        <v/>
      </c>
      <c r="T282" s="6" t="str">
        <f t="shared" si="57"/>
        <v>02</v>
      </c>
      <c r="U282" s="254">
        <f t="shared" si="58"/>
        <v>73</v>
      </c>
    </row>
    <row r="283" spans="1:21" ht="15" hidden="1" outlineLevel="1" x14ac:dyDescent="0.25">
      <c r="A283" s="3"/>
      <c r="B283" s="3"/>
      <c r="C283" s="3"/>
      <c r="D283" s="4">
        <f t="shared" si="54"/>
        <v>8.1944444444444445E-2</v>
      </c>
      <c r="E283" s="6">
        <v>74</v>
      </c>
      <c r="F283" s="199">
        <v>74</v>
      </c>
      <c r="G283" s="199"/>
      <c r="H283" s="247">
        <f>IF(G283&gt;0,VLOOKUP(G283+2000,CONFIG!$W$2:$AF$804,2,FALSE),0)</f>
        <v>0</v>
      </c>
      <c r="I283" s="30" t="str">
        <f>IF(G283&gt;0,CONCATENATE(VLOOKUP(G283+2000,CONFIG!$W$2:$AF$804,3,FALSE),"  ",VLOOKUP(G283+2000,CONFIG!$W$2:$AF$804,4,FALSE)),"")</f>
        <v/>
      </c>
      <c r="J283" s="30" t="str">
        <f>IF($G283&gt;0,VLOOKUP(G283+2000,CONFIG!$W$2:$AF$804,5,FALSE),"")</f>
        <v/>
      </c>
      <c r="K283" s="144" t="str">
        <f>IF($G283&gt;0,VLOOKUP(G283+2000,CONFIG!$W:$AF,6,FALSE),"")</f>
        <v/>
      </c>
      <c r="L283" s="144" t="str">
        <f>IF($G283&gt;0,VLOOKUP(G283+2000,CONFIG!$W:$AF,7,FALSE),"")</f>
        <v/>
      </c>
      <c r="M283" s="144" t="str">
        <f>IF($G283&gt;0,VLOOKUP(G283+2000,CONFIG!$W:$AF,8,FALSE),"")</f>
        <v/>
      </c>
      <c r="N283" s="250" t="str">
        <f t="shared" si="59"/>
        <v/>
      </c>
      <c r="O283" s="6" t="str">
        <f t="shared" si="53"/>
        <v xml:space="preserve"> </v>
      </c>
      <c r="P283" s="179" t="str">
        <f>IF(G283&gt;0,VLOOKUP(G283,'Eng A2'!$A$8:$B$207,2,FALSE)," ")</f>
        <v xml:space="preserve"> </v>
      </c>
      <c r="Q283" s="6" t="str">
        <f t="shared" si="55"/>
        <v xml:space="preserve"> </v>
      </c>
      <c r="R283" s="6">
        <f t="shared" si="56"/>
        <v>0</v>
      </c>
      <c r="S283" s="6" t="str">
        <f>IF(G283&gt;0,COUNTIF($R$210:R283,R283),"")</f>
        <v/>
      </c>
      <c r="T283" s="6" t="str">
        <f t="shared" si="57"/>
        <v>02</v>
      </c>
      <c r="U283" s="254">
        <f t="shared" si="58"/>
        <v>74</v>
      </c>
    </row>
    <row r="284" spans="1:21" ht="15" hidden="1" outlineLevel="1" x14ac:dyDescent="0.25">
      <c r="A284" s="3"/>
      <c r="B284" s="3"/>
      <c r="C284" s="3"/>
      <c r="D284" s="4">
        <f t="shared" si="54"/>
        <v>8.1944444444444445E-2</v>
      </c>
      <c r="E284" s="6">
        <v>75</v>
      </c>
      <c r="F284" s="199">
        <v>75</v>
      </c>
      <c r="G284" s="199"/>
      <c r="H284" s="247">
        <f>IF(G284&gt;0,VLOOKUP(G284+2000,CONFIG!$W$2:$AF$804,2,FALSE),0)</f>
        <v>0</v>
      </c>
      <c r="I284" s="30" t="str">
        <f>IF(G284&gt;0,CONCATENATE(VLOOKUP(G284+2000,CONFIG!$W$2:$AF$804,3,FALSE),"  ",VLOOKUP(G284+2000,CONFIG!$W$2:$AF$804,4,FALSE)),"")</f>
        <v/>
      </c>
      <c r="J284" s="30" t="str">
        <f>IF($G284&gt;0,VLOOKUP(G284+2000,CONFIG!$W$2:$AF$804,5,FALSE),"")</f>
        <v/>
      </c>
      <c r="K284" s="144" t="str">
        <f>IF($G284&gt;0,VLOOKUP(G284+2000,CONFIG!$W:$AF,6,FALSE),"")</f>
        <v/>
      </c>
      <c r="L284" s="144" t="str">
        <f>IF($G284&gt;0,VLOOKUP(G284+2000,CONFIG!$W:$AF,7,FALSE),"")</f>
        <v/>
      </c>
      <c r="M284" s="144" t="str">
        <f>IF($G284&gt;0,VLOOKUP(G284+2000,CONFIG!$W:$AF,8,FALSE),"")</f>
        <v/>
      </c>
      <c r="N284" s="250" t="str">
        <f t="shared" si="59"/>
        <v/>
      </c>
      <c r="O284" s="6" t="str">
        <f t="shared" si="53"/>
        <v xml:space="preserve"> </v>
      </c>
      <c r="P284" s="179" t="str">
        <f>IF(G284&gt;0,VLOOKUP(G284,'Eng A2'!$A$8:$B$207,2,FALSE)," ")</f>
        <v xml:space="preserve"> </v>
      </c>
      <c r="Q284" s="6" t="str">
        <f t="shared" si="55"/>
        <v xml:space="preserve"> </v>
      </c>
      <c r="R284" s="6">
        <f t="shared" si="56"/>
        <v>0</v>
      </c>
      <c r="S284" s="6" t="str">
        <f>IF(G284&gt;0,COUNTIF($R$210:R284,R284),"")</f>
        <v/>
      </c>
      <c r="T284" s="6" t="str">
        <f t="shared" si="57"/>
        <v>02</v>
      </c>
      <c r="U284" s="254">
        <f t="shared" si="58"/>
        <v>75</v>
      </c>
    </row>
    <row r="285" spans="1:21" ht="15" hidden="1" outlineLevel="1" x14ac:dyDescent="0.25">
      <c r="A285" s="3"/>
      <c r="B285" s="3"/>
      <c r="C285" s="3"/>
      <c r="D285" s="4">
        <f t="shared" si="54"/>
        <v>8.1944444444444445E-2</v>
      </c>
      <c r="E285" s="6">
        <v>76</v>
      </c>
      <c r="F285" s="199">
        <v>76</v>
      </c>
      <c r="G285" s="199"/>
      <c r="H285" s="247">
        <f>IF(G285&gt;0,VLOOKUP(G285+2000,CONFIG!$W$2:$AF$804,2,FALSE),0)</f>
        <v>0</v>
      </c>
      <c r="I285" s="30" t="str">
        <f>IF(G285&gt;0,CONCATENATE(VLOOKUP(G285+2000,CONFIG!$W$2:$AF$804,3,FALSE),"  ",VLOOKUP(G285+2000,CONFIG!$W$2:$AF$804,4,FALSE)),"")</f>
        <v/>
      </c>
      <c r="J285" s="30" t="str">
        <f>IF($G285&gt;0,VLOOKUP(G285+2000,CONFIG!$W$2:$AF$804,5,FALSE),"")</f>
        <v/>
      </c>
      <c r="K285" s="144" t="str">
        <f>IF($G285&gt;0,VLOOKUP(G285+2000,CONFIG!$W:$AF,6,FALSE),"")</f>
        <v/>
      </c>
      <c r="L285" s="144" t="str">
        <f>IF($G285&gt;0,VLOOKUP(G285+2000,CONFIG!$W:$AF,7,FALSE),"")</f>
        <v/>
      </c>
      <c r="M285" s="144" t="str">
        <f>IF($G285&gt;0,VLOOKUP(G285+2000,CONFIG!$W:$AF,8,FALSE),"")</f>
        <v/>
      </c>
      <c r="N285" s="250" t="str">
        <f t="shared" si="59"/>
        <v/>
      </c>
      <c r="O285" s="6" t="str">
        <f t="shared" si="53"/>
        <v xml:space="preserve"> </v>
      </c>
      <c r="P285" s="179" t="str">
        <f>IF(G285&gt;0,VLOOKUP(G285,'Eng A2'!$A$8:$B$207,2,FALSE)," ")</f>
        <v xml:space="preserve"> </v>
      </c>
      <c r="Q285" s="6" t="str">
        <f t="shared" si="55"/>
        <v xml:space="preserve"> </v>
      </c>
      <c r="R285" s="6">
        <f t="shared" si="56"/>
        <v>0</v>
      </c>
      <c r="S285" s="6" t="str">
        <f>IF(G285&gt;0,COUNTIF($R$210:R285,R285),"")</f>
        <v/>
      </c>
      <c r="T285" s="6" t="str">
        <f t="shared" si="57"/>
        <v>02</v>
      </c>
      <c r="U285" s="254">
        <f t="shared" si="58"/>
        <v>76</v>
      </c>
    </row>
    <row r="286" spans="1:21" ht="15" hidden="1" outlineLevel="1" x14ac:dyDescent="0.25">
      <c r="A286" s="3"/>
      <c r="B286" s="3"/>
      <c r="C286" s="3"/>
      <c r="D286" s="4">
        <f t="shared" si="54"/>
        <v>8.1944444444444445E-2</v>
      </c>
      <c r="E286" s="6">
        <v>77</v>
      </c>
      <c r="F286" s="199">
        <v>77</v>
      </c>
      <c r="G286" s="199"/>
      <c r="H286" s="247">
        <f>IF(G286&gt;0,VLOOKUP(G286+2000,CONFIG!$W$2:$AF$804,2,FALSE),0)</f>
        <v>0</v>
      </c>
      <c r="I286" s="30" t="str">
        <f>IF(G286&gt;0,CONCATENATE(VLOOKUP(G286+2000,CONFIG!$W$2:$AF$804,3,FALSE),"  ",VLOOKUP(G286+2000,CONFIG!$W$2:$AF$804,4,FALSE)),"")</f>
        <v/>
      </c>
      <c r="J286" s="30" t="str">
        <f>IF($G286&gt;0,VLOOKUP(G286+2000,CONFIG!$W$2:$AF$804,5,FALSE),"")</f>
        <v/>
      </c>
      <c r="K286" s="144" t="str">
        <f>IF($G286&gt;0,VLOOKUP(G286+2000,CONFIG!$W:$AF,6,FALSE),"")</f>
        <v/>
      </c>
      <c r="L286" s="144" t="str">
        <f>IF($G286&gt;0,VLOOKUP(G286+2000,CONFIG!$W:$AF,7,FALSE),"")</f>
        <v/>
      </c>
      <c r="M286" s="144" t="str">
        <f>IF($G286&gt;0,VLOOKUP(G286+2000,CONFIG!$W:$AF,8,FALSE),"")</f>
        <v/>
      </c>
      <c r="N286" s="250" t="str">
        <f t="shared" si="59"/>
        <v/>
      </c>
      <c r="O286" s="6" t="str">
        <f t="shared" si="53"/>
        <v xml:space="preserve"> </v>
      </c>
      <c r="P286" s="179" t="str">
        <f>IF(G286&gt;0,VLOOKUP(G286,'Eng A2'!$A$8:$B$207,2,FALSE)," ")</f>
        <v xml:space="preserve"> </v>
      </c>
      <c r="Q286" s="6" t="str">
        <f t="shared" si="55"/>
        <v xml:space="preserve"> </v>
      </c>
      <c r="R286" s="6">
        <f t="shared" si="56"/>
        <v>0</v>
      </c>
      <c r="S286" s="6" t="str">
        <f>IF(G286&gt;0,COUNTIF($R$210:R286,R286),"")</f>
        <v/>
      </c>
      <c r="T286" s="6" t="str">
        <f t="shared" si="57"/>
        <v>02</v>
      </c>
      <c r="U286" s="254">
        <f t="shared" si="58"/>
        <v>77</v>
      </c>
    </row>
    <row r="287" spans="1:21" ht="15" hidden="1" outlineLevel="1" x14ac:dyDescent="0.25">
      <c r="A287" s="3"/>
      <c r="B287" s="3"/>
      <c r="C287" s="3"/>
      <c r="D287" s="4">
        <f t="shared" si="54"/>
        <v>8.1944444444444445E-2</v>
      </c>
      <c r="E287" s="6">
        <v>78</v>
      </c>
      <c r="F287" s="199">
        <v>78</v>
      </c>
      <c r="G287" s="199"/>
      <c r="H287" s="247">
        <f>IF(G287&gt;0,VLOOKUP(G287+2000,CONFIG!$W$2:$AF$804,2,FALSE),0)</f>
        <v>0</v>
      </c>
      <c r="I287" s="30" t="str">
        <f>IF(G287&gt;0,CONCATENATE(VLOOKUP(G287+2000,CONFIG!$W$2:$AF$804,3,FALSE),"  ",VLOOKUP(G287+2000,CONFIG!$W$2:$AF$804,4,FALSE)),"")</f>
        <v/>
      </c>
      <c r="J287" s="30" t="str">
        <f>IF($G287&gt;0,VLOOKUP(G287+2000,CONFIG!$W$2:$AF$804,5,FALSE),"")</f>
        <v/>
      </c>
      <c r="K287" s="144" t="str">
        <f>IF($G287&gt;0,VLOOKUP(G287+2000,CONFIG!$W:$AF,6,FALSE),"")</f>
        <v/>
      </c>
      <c r="L287" s="144" t="str">
        <f>IF($G287&gt;0,VLOOKUP(G287+2000,CONFIG!$W:$AF,7,FALSE),"")</f>
        <v/>
      </c>
      <c r="M287" s="144" t="str">
        <f>IF($G287&gt;0,VLOOKUP(G287+2000,CONFIG!$W:$AF,8,FALSE),"")</f>
        <v/>
      </c>
      <c r="N287" s="250" t="str">
        <f t="shared" si="59"/>
        <v/>
      </c>
      <c r="O287" s="6" t="str">
        <f t="shared" si="53"/>
        <v xml:space="preserve"> </v>
      </c>
      <c r="P287" s="179" t="str">
        <f>IF(G287&gt;0,VLOOKUP(G287,'Eng A2'!$A$8:$B$207,2,FALSE)," ")</f>
        <v xml:space="preserve"> </v>
      </c>
      <c r="Q287" s="6" t="str">
        <f t="shared" si="55"/>
        <v xml:space="preserve"> </v>
      </c>
      <c r="R287" s="6">
        <f t="shared" si="56"/>
        <v>0</v>
      </c>
      <c r="S287" s="6" t="str">
        <f>IF(G287&gt;0,COUNTIF($R$210:R287,R287),"")</f>
        <v/>
      </c>
      <c r="T287" s="6" t="str">
        <f t="shared" si="57"/>
        <v>02</v>
      </c>
      <c r="U287" s="254">
        <f t="shared" si="58"/>
        <v>78</v>
      </c>
    </row>
    <row r="288" spans="1:21" ht="15" hidden="1" outlineLevel="1" x14ac:dyDescent="0.25">
      <c r="A288" s="3"/>
      <c r="B288" s="3"/>
      <c r="C288" s="3"/>
      <c r="D288" s="4">
        <f t="shared" si="54"/>
        <v>8.1944444444444445E-2</v>
      </c>
      <c r="E288" s="6">
        <v>79</v>
      </c>
      <c r="F288" s="199">
        <v>79</v>
      </c>
      <c r="G288" s="199"/>
      <c r="H288" s="247">
        <f>IF(G288&gt;0,VLOOKUP(G288+2000,CONFIG!$W$2:$AF$804,2,FALSE),0)</f>
        <v>0</v>
      </c>
      <c r="I288" s="30" t="str">
        <f>IF(G288&gt;0,CONCATENATE(VLOOKUP(G288+2000,CONFIG!$W$2:$AF$804,3,FALSE),"  ",VLOOKUP(G288+2000,CONFIG!$W$2:$AF$804,4,FALSE)),"")</f>
        <v/>
      </c>
      <c r="J288" s="30" t="str">
        <f>IF($G288&gt;0,VLOOKUP(G288+2000,CONFIG!$W$2:$AF$804,5,FALSE),"")</f>
        <v/>
      </c>
      <c r="K288" s="144" t="str">
        <f>IF($G288&gt;0,VLOOKUP(G288+2000,CONFIG!$W:$AF,6,FALSE),"")</f>
        <v/>
      </c>
      <c r="L288" s="144" t="str">
        <f>IF($G288&gt;0,VLOOKUP(G288+2000,CONFIG!$W:$AF,7,FALSE),"")</f>
        <v/>
      </c>
      <c r="M288" s="144" t="str">
        <f>IF($G288&gt;0,VLOOKUP(G288+2000,CONFIG!$W:$AF,8,FALSE),"")</f>
        <v/>
      </c>
      <c r="N288" s="250" t="str">
        <f t="shared" si="59"/>
        <v/>
      </c>
      <c r="O288" s="6" t="str">
        <f t="shared" ref="O288:O319" si="60">IF(COUNTIF($G$210:$G$409,G288)&gt;1,"X"," ")</f>
        <v xml:space="preserve"> </v>
      </c>
      <c r="P288" s="179" t="str">
        <f>IF(G288&gt;0,VLOOKUP(G288,'Eng A2'!$A$8:$B$207,2,FALSE)," ")</f>
        <v xml:space="preserve"> </v>
      </c>
      <c r="Q288" s="6" t="str">
        <f t="shared" si="55"/>
        <v xml:space="preserve"> </v>
      </c>
      <c r="R288" s="6">
        <f t="shared" si="56"/>
        <v>0</v>
      </c>
      <c r="S288" s="6" t="str">
        <f>IF(G288&gt;0,COUNTIF($R$210:R288,R288),"")</f>
        <v/>
      </c>
      <c r="T288" s="6" t="str">
        <f t="shared" si="57"/>
        <v>02</v>
      </c>
      <c r="U288" s="254">
        <f t="shared" si="58"/>
        <v>79</v>
      </c>
    </row>
    <row r="289" spans="1:21" ht="15" hidden="1" outlineLevel="1" x14ac:dyDescent="0.25">
      <c r="A289" s="3"/>
      <c r="B289" s="3"/>
      <c r="C289" s="3"/>
      <c r="D289" s="4">
        <f t="shared" si="54"/>
        <v>8.1944444444444445E-2</v>
      </c>
      <c r="E289" s="6">
        <v>80</v>
      </c>
      <c r="F289" s="199">
        <v>80</v>
      </c>
      <c r="G289" s="199"/>
      <c r="H289" s="247">
        <f>IF(G289&gt;0,VLOOKUP(G289+2000,CONFIG!$W$2:$AF$804,2,FALSE),0)</f>
        <v>0</v>
      </c>
      <c r="I289" s="30" t="str">
        <f>IF(G289&gt;0,CONCATENATE(VLOOKUP(G289+2000,CONFIG!$W$2:$AF$804,3,FALSE),"  ",VLOOKUP(G289+2000,CONFIG!$W$2:$AF$804,4,FALSE)),"")</f>
        <v/>
      </c>
      <c r="J289" s="30" t="str">
        <f>IF($G289&gt;0,VLOOKUP(G289+2000,CONFIG!$W$2:$AF$804,5,FALSE),"")</f>
        <v/>
      </c>
      <c r="K289" s="144" t="str">
        <f>IF($G289&gt;0,VLOOKUP(G289+2000,CONFIG!$W:$AF,6,FALSE),"")</f>
        <v/>
      </c>
      <c r="L289" s="144" t="str">
        <f>IF($G289&gt;0,VLOOKUP(G289+2000,CONFIG!$W:$AF,7,FALSE),"")</f>
        <v/>
      </c>
      <c r="M289" s="144" t="str">
        <f>IF($G289&gt;0,VLOOKUP(G289+2000,CONFIG!$W:$AF,8,FALSE),"")</f>
        <v/>
      </c>
      <c r="N289" s="250" t="str">
        <f t="shared" si="59"/>
        <v/>
      </c>
      <c r="O289" s="6" t="str">
        <f t="shared" si="60"/>
        <v xml:space="preserve"> </v>
      </c>
      <c r="P289" s="179" t="str">
        <f>IF(G289&gt;0,VLOOKUP(G289,'Eng A2'!$A$8:$B$207,2,FALSE)," ")</f>
        <v xml:space="preserve"> </v>
      </c>
      <c r="Q289" s="6" t="str">
        <f t="shared" si="55"/>
        <v xml:space="preserve"> </v>
      </c>
      <c r="R289" s="6">
        <f t="shared" si="56"/>
        <v>0</v>
      </c>
      <c r="S289" s="6" t="str">
        <f>IF(G289&gt;0,COUNTIF($R$210:R289,R289),"")</f>
        <v/>
      </c>
      <c r="T289" s="6" t="str">
        <f t="shared" si="57"/>
        <v>02</v>
      </c>
      <c r="U289" s="254">
        <f t="shared" si="58"/>
        <v>80</v>
      </c>
    </row>
    <row r="290" spans="1:21" ht="15" hidden="1" outlineLevel="1" x14ac:dyDescent="0.25">
      <c r="A290" s="3"/>
      <c r="B290" s="3"/>
      <c r="C290" s="3"/>
      <c r="D290" s="4">
        <f t="shared" si="54"/>
        <v>8.1944444444444445E-2</v>
      </c>
      <c r="E290" s="6">
        <v>81</v>
      </c>
      <c r="F290" s="199">
        <v>81</v>
      </c>
      <c r="G290" s="199"/>
      <c r="H290" s="247">
        <f>IF(G290&gt;0,VLOOKUP(G290+2000,CONFIG!$W$2:$AF$804,2,FALSE),0)</f>
        <v>0</v>
      </c>
      <c r="I290" s="30" t="str">
        <f>IF(G290&gt;0,CONCATENATE(VLOOKUP(G290+2000,CONFIG!$W$2:$AF$804,3,FALSE),"  ",VLOOKUP(G290+2000,CONFIG!$W$2:$AF$804,4,FALSE)),"")</f>
        <v/>
      </c>
      <c r="J290" s="30" t="str">
        <f>IF($G290&gt;0,VLOOKUP(G290+2000,CONFIG!$W$2:$AF$804,5,FALSE),"")</f>
        <v/>
      </c>
      <c r="K290" s="144" t="str">
        <f>IF($G290&gt;0,VLOOKUP(G290+2000,CONFIG!$W:$AF,6,FALSE),"")</f>
        <v/>
      </c>
      <c r="L290" s="144" t="str">
        <f>IF($G290&gt;0,VLOOKUP(G290+2000,CONFIG!$W:$AF,7,FALSE),"")</f>
        <v/>
      </c>
      <c r="M290" s="144" t="str">
        <f>IF($G290&gt;0,VLOOKUP(G290+2000,CONFIG!$W:$AF,8,FALSE),"")</f>
        <v/>
      </c>
      <c r="N290" s="250" t="str">
        <f t="shared" si="59"/>
        <v/>
      </c>
      <c r="O290" s="6" t="str">
        <f t="shared" si="60"/>
        <v xml:space="preserve"> </v>
      </c>
      <c r="P290" s="179" t="str">
        <f>IF(G290&gt;0,VLOOKUP(G290,'Eng A2'!$A$8:$B$207,2,FALSE)," ")</f>
        <v xml:space="preserve"> </v>
      </c>
      <c r="Q290" s="6" t="str">
        <f t="shared" si="55"/>
        <v xml:space="preserve"> </v>
      </c>
      <c r="R290" s="6">
        <f t="shared" si="56"/>
        <v>0</v>
      </c>
      <c r="S290" s="6" t="str">
        <f>IF(G290&gt;0,COUNTIF($R$210:R290,R290),"")</f>
        <v/>
      </c>
      <c r="T290" s="6" t="str">
        <f t="shared" si="57"/>
        <v>02</v>
      </c>
      <c r="U290" s="254">
        <f t="shared" si="58"/>
        <v>81</v>
      </c>
    </row>
    <row r="291" spans="1:21" ht="15" hidden="1" outlineLevel="1" x14ac:dyDescent="0.25">
      <c r="A291" s="3"/>
      <c r="B291" s="3"/>
      <c r="C291" s="3"/>
      <c r="D291" s="4">
        <f t="shared" si="54"/>
        <v>8.1944444444444445E-2</v>
      </c>
      <c r="E291" s="6">
        <v>82</v>
      </c>
      <c r="F291" s="199">
        <v>82</v>
      </c>
      <c r="G291" s="199"/>
      <c r="H291" s="247">
        <f>IF(G291&gt;0,VLOOKUP(G291+2000,CONFIG!$W$2:$AF$804,2,FALSE),0)</f>
        <v>0</v>
      </c>
      <c r="I291" s="30" t="str">
        <f>IF(G291&gt;0,CONCATENATE(VLOOKUP(G291+2000,CONFIG!$W$2:$AF$804,3,FALSE),"  ",VLOOKUP(G291+2000,CONFIG!$W$2:$AF$804,4,FALSE)),"")</f>
        <v/>
      </c>
      <c r="J291" s="30" t="str">
        <f>IF($G291&gt;0,VLOOKUP(G291+2000,CONFIG!$W$2:$AF$804,5,FALSE),"")</f>
        <v/>
      </c>
      <c r="K291" s="144" t="str">
        <f>IF($G291&gt;0,VLOOKUP(G291+2000,CONFIG!$W:$AF,6,FALSE),"")</f>
        <v/>
      </c>
      <c r="L291" s="144" t="str">
        <f>IF($G291&gt;0,VLOOKUP(G291+2000,CONFIG!$W:$AF,7,FALSE),"")</f>
        <v/>
      </c>
      <c r="M291" s="144" t="str">
        <f>IF($G291&gt;0,VLOOKUP(G291+2000,CONFIG!$W:$AF,8,FALSE),"")</f>
        <v/>
      </c>
      <c r="N291" s="250" t="str">
        <f t="shared" si="59"/>
        <v/>
      </c>
      <c r="O291" s="6" t="str">
        <f t="shared" si="60"/>
        <v xml:space="preserve"> </v>
      </c>
      <c r="P291" s="179" t="str">
        <f>IF(G291&gt;0,VLOOKUP(G291,'Eng A2'!$A$8:$B$207,2,FALSE)," ")</f>
        <v xml:space="preserve"> </v>
      </c>
      <c r="Q291" s="6" t="str">
        <f t="shared" si="55"/>
        <v xml:space="preserve"> </v>
      </c>
      <c r="R291" s="6">
        <f t="shared" si="56"/>
        <v>0</v>
      </c>
      <c r="S291" s="6" t="str">
        <f>IF(G291&gt;0,COUNTIF($R$210:R291,R291),"")</f>
        <v/>
      </c>
      <c r="T291" s="6" t="str">
        <f t="shared" si="57"/>
        <v>02</v>
      </c>
      <c r="U291" s="254">
        <f t="shared" si="58"/>
        <v>82</v>
      </c>
    </row>
    <row r="292" spans="1:21" ht="15" hidden="1" outlineLevel="1" x14ac:dyDescent="0.25">
      <c r="A292" s="3"/>
      <c r="B292" s="3"/>
      <c r="C292" s="3"/>
      <c r="D292" s="4">
        <f t="shared" si="54"/>
        <v>8.1944444444444445E-2</v>
      </c>
      <c r="E292" s="6">
        <v>83</v>
      </c>
      <c r="F292" s="199">
        <v>83</v>
      </c>
      <c r="G292" s="199"/>
      <c r="H292" s="247">
        <f>IF(G292&gt;0,VLOOKUP(G292+2000,CONFIG!$W$2:$AF$804,2,FALSE),0)</f>
        <v>0</v>
      </c>
      <c r="I292" s="30" t="str">
        <f>IF(G292&gt;0,CONCATENATE(VLOOKUP(G292+2000,CONFIG!$W$2:$AF$804,3,FALSE),"  ",VLOOKUP(G292+2000,CONFIG!$W$2:$AF$804,4,FALSE)),"")</f>
        <v/>
      </c>
      <c r="J292" s="30" t="str">
        <f>IF($G292&gt;0,VLOOKUP(G292+2000,CONFIG!$W$2:$AF$804,5,FALSE),"")</f>
        <v/>
      </c>
      <c r="K292" s="144" t="str">
        <f>IF($G292&gt;0,VLOOKUP(G292+2000,CONFIG!$W:$AF,6,FALSE),"")</f>
        <v/>
      </c>
      <c r="L292" s="144" t="str">
        <f>IF($G292&gt;0,VLOOKUP(G292+2000,CONFIG!$W:$AF,7,FALSE),"")</f>
        <v/>
      </c>
      <c r="M292" s="144" t="str">
        <f>IF($G292&gt;0,VLOOKUP(G292+2000,CONFIG!$W:$AF,8,FALSE),"")</f>
        <v/>
      </c>
      <c r="N292" s="250" t="str">
        <f t="shared" si="59"/>
        <v/>
      </c>
      <c r="O292" s="6" t="str">
        <f t="shared" si="60"/>
        <v xml:space="preserve"> </v>
      </c>
      <c r="P292" s="179" t="str">
        <f>IF(G292&gt;0,VLOOKUP(G292,'Eng A2'!$A$8:$B$207,2,FALSE)," ")</f>
        <v xml:space="preserve"> </v>
      </c>
      <c r="Q292" s="6" t="str">
        <f t="shared" si="55"/>
        <v xml:space="preserve"> </v>
      </c>
      <c r="R292" s="6">
        <f t="shared" si="56"/>
        <v>0</v>
      </c>
      <c r="S292" s="6" t="str">
        <f>IF(G292&gt;0,COUNTIF($R$210:R292,R292),"")</f>
        <v/>
      </c>
      <c r="T292" s="6" t="str">
        <f t="shared" si="57"/>
        <v>02</v>
      </c>
      <c r="U292" s="254">
        <f t="shared" si="58"/>
        <v>83</v>
      </c>
    </row>
    <row r="293" spans="1:21" ht="15" hidden="1" outlineLevel="1" x14ac:dyDescent="0.25">
      <c r="A293" s="3"/>
      <c r="B293" s="3"/>
      <c r="C293" s="3"/>
      <c r="D293" s="4">
        <f t="shared" si="54"/>
        <v>8.1944444444444445E-2</v>
      </c>
      <c r="E293" s="6">
        <v>84</v>
      </c>
      <c r="F293" s="199">
        <v>84</v>
      </c>
      <c r="G293" s="199"/>
      <c r="H293" s="247">
        <f>IF(G293&gt;0,VLOOKUP(G293+2000,CONFIG!$W$2:$AF$804,2,FALSE),0)</f>
        <v>0</v>
      </c>
      <c r="I293" s="30" t="str">
        <f>IF(G293&gt;0,CONCATENATE(VLOOKUP(G293+2000,CONFIG!$W$2:$AF$804,3,FALSE),"  ",VLOOKUP(G293+2000,CONFIG!$W$2:$AF$804,4,FALSE)),"")</f>
        <v/>
      </c>
      <c r="J293" s="30" t="str">
        <f>IF($G293&gt;0,VLOOKUP(G293+2000,CONFIG!$W$2:$AF$804,5,FALSE),"")</f>
        <v/>
      </c>
      <c r="K293" s="144" t="str">
        <f>IF($G293&gt;0,VLOOKUP(G293+2000,CONFIG!$W:$AF,6,FALSE),"")</f>
        <v/>
      </c>
      <c r="L293" s="144" t="str">
        <f>IF($G293&gt;0,VLOOKUP(G293+2000,CONFIG!$W:$AF,7,FALSE),"")</f>
        <v/>
      </c>
      <c r="M293" s="144" t="str">
        <f>IF($G293&gt;0,VLOOKUP(G293+2000,CONFIG!$W:$AF,8,FALSE),"")</f>
        <v/>
      </c>
      <c r="N293" s="250" t="str">
        <f t="shared" si="59"/>
        <v/>
      </c>
      <c r="O293" s="6" t="str">
        <f t="shared" si="60"/>
        <v xml:space="preserve"> </v>
      </c>
      <c r="P293" s="179" t="str">
        <f>IF(G293&gt;0,VLOOKUP(G293,'Eng A2'!$A$8:$B$207,2,FALSE)," ")</f>
        <v xml:space="preserve"> </v>
      </c>
      <c r="Q293" s="6" t="str">
        <f t="shared" si="55"/>
        <v xml:space="preserve"> </v>
      </c>
      <c r="R293" s="6">
        <f t="shared" si="56"/>
        <v>0</v>
      </c>
      <c r="S293" s="6" t="str">
        <f>IF(G293&gt;0,COUNTIF($R$210:R293,R293),"")</f>
        <v/>
      </c>
      <c r="T293" s="6" t="str">
        <f t="shared" si="57"/>
        <v>02</v>
      </c>
      <c r="U293" s="254">
        <f t="shared" si="58"/>
        <v>84</v>
      </c>
    </row>
    <row r="294" spans="1:21" ht="15" hidden="1" outlineLevel="1" x14ac:dyDescent="0.25">
      <c r="A294" s="3"/>
      <c r="B294" s="3"/>
      <c r="C294" s="3"/>
      <c r="D294" s="4">
        <f t="shared" si="54"/>
        <v>8.1944444444444445E-2</v>
      </c>
      <c r="E294" s="6">
        <v>85</v>
      </c>
      <c r="F294" s="199">
        <v>85</v>
      </c>
      <c r="G294" s="199"/>
      <c r="H294" s="247">
        <f>IF(G294&gt;0,VLOOKUP(G294+2000,CONFIG!$W$2:$AF$804,2,FALSE),0)</f>
        <v>0</v>
      </c>
      <c r="I294" s="30" t="str">
        <f>IF(G294&gt;0,CONCATENATE(VLOOKUP(G294+2000,CONFIG!$W$2:$AF$804,3,FALSE),"  ",VLOOKUP(G294+2000,CONFIG!$W$2:$AF$804,4,FALSE)),"")</f>
        <v/>
      </c>
      <c r="J294" s="30" t="str">
        <f>IF($G294&gt;0,VLOOKUP(G294+2000,CONFIG!$W$2:$AF$804,5,FALSE),"")</f>
        <v/>
      </c>
      <c r="K294" s="144" t="str">
        <f>IF($G294&gt;0,VLOOKUP(G294+2000,CONFIG!$W:$AF,6,FALSE),"")</f>
        <v/>
      </c>
      <c r="L294" s="144" t="str">
        <f>IF($G294&gt;0,VLOOKUP(G294+2000,CONFIG!$W:$AF,7,FALSE),"")</f>
        <v/>
      </c>
      <c r="M294" s="144" t="str">
        <f>IF($G294&gt;0,VLOOKUP(G294+2000,CONFIG!$W:$AF,8,FALSE),"")</f>
        <v/>
      </c>
      <c r="N294" s="250" t="str">
        <f t="shared" si="59"/>
        <v/>
      </c>
      <c r="O294" s="6" t="str">
        <f t="shared" si="60"/>
        <v xml:space="preserve"> </v>
      </c>
      <c r="P294" s="179" t="str">
        <f>IF(G294&gt;0,VLOOKUP(G294,'Eng A2'!$A$8:$B$207,2,FALSE)," ")</f>
        <v xml:space="preserve"> </v>
      </c>
      <c r="Q294" s="6" t="str">
        <f t="shared" si="55"/>
        <v xml:space="preserve"> </v>
      </c>
      <c r="R294" s="6">
        <f t="shared" si="56"/>
        <v>0</v>
      </c>
      <c r="S294" s="6" t="str">
        <f>IF(G294&gt;0,COUNTIF($R$210:R294,R294),"")</f>
        <v/>
      </c>
      <c r="T294" s="6" t="str">
        <f t="shared" si="57"/>
        <v>02</v>
      </c>
      <c r="U294" s="254">
        <f t="shared" si="58"/>
        <v>85</v>
      </c>
    </row>
    <row r="295" spans="1:21" ht="15" hidden="1" outlineLevel="1" x14ac:dyDescent="0.25">
      <c r="A295" s="3"/>
      <c r="B295" s="3"/>
      <c r="C295" s="3"/>
      <c r="D295" s="4">
        <f t="shared" si="54"/>
        <v>8.1944444444444445E-2</v>
      </c>
      <c r="E295" s="6">
        <v>86</v>
      </c>
      <c r="F295" s="199">
        <v>86</v>
      </c>
      <c r="G295" s="199"/>
      <c r="H295" s="247">
        <f>IF(G295&gt;0,VLOOKUP(G295+2000,CONFIG!$W$2:$AF$804,2,FALSE),0)</f>
        <v>0</v>
      </c>
      <c r="I295" s="30" t="str">
        <f>IF(G295&gt;0,CONCATENATE(VLOOKUP(G295+2000,CONFIG!$W$2:$AF$804,3,FALSE),"  ",VLOOKUP(G295+2000,CONFIG!$W$2:$AF$804,4,FALSE)),"")</f>
        <v/>
      </c>
      <c r="J295" s="30" t="str">
        <f>IF($G295&gt;0,VLOOKUP(G295+2000,CONFIG!$W$2:$AF$804,5,FALSE),"")</f>
        <v/>
      </c>
      <c r="K295" s="144" t="str">
        <f>IF($G295&gt;0,VLOOKUP(G295+2000,CONFIG!$W:$AF,6,FALSE),"")</f>
        <v/>
      </c>
      <c r="L295" s="144" t="str">
        <f>IF($G295&gt;0,VLOOKUP(G295+2000,CONFIG!$W:$AF,7,FALSE),"")</f>
        <v/>
      </c>
      <c r="M295" s="144" t="str">
        <f>IF($G295&gt;0,VLOOKUP(G295+2000,CONFIG!$W:$AF,8,FALSE),"")</f>
        <v/>
      </c>
      <c r="N295" s="250" t="str">
        <f t="shared" si="59"/>
        <v/>
      </c>
      <c r="O295" s="6" t="str">
        <f t="shared" si="60"/>
        <v xml:space="preserve"> </v>
      </c>
      <c r="P295" s="179" t="str">
        <f>IF(G295&gt;0,VLOOKUP(G295,'Eng A2'!$A$8:$B$207,2,FALSE)," ")</f>
        <v xml:space="preserve"> </v>
      </c>
      <c r="Q295" s="6" t="str">
        <f t="shared" si="55"/>
        <v xml:space="preserve"> </v>
      </c>
      <c r="R295" s="6">
        <f t="shared" si="56"/>
        <v>0</v>
      </c>
      <c r="S295" s="6" t="str">
        <f>IF(G295&gt;0,COUNTIF($R$210:R295,R295),"")</f>
        <v/>
      </c>
      <c r="T295" s="6" t="str">
        <f t="shared" si="57"/>
        <v>02</v>
      </c>
      <c r="U295" s="254">
        <f t="shared" si="58"/>
        <v>86</v>
      </c>
    </row>
    <row r="296" spans="1:21" ht="15" hidden="1" outlineLevel="1" x14ac:dyDescent="0.25">
      <c r="A296" s="3"/>
      <c r="B296" s="3"/>
      <c r="C296" s="3"/>
      <c r="D296" s="4">
        <f t="shared" si="54"/>
        <v>8.1944444444444445E-2</v>
      </c>
      <c r="E296" s="6">
        <v>87</v>
      </c>
      <c r="F296" s="199">
        <v>87</v>
      </c>
      <c r="G296" s="199"/>
      <c r="H296" s="247">
        <f>IF(G296&gt;0,VLOOKUP(G296+2000,CONFIG!$W$2:$AF$804,2,FALSE),0)</f>
        <v>0</v>
      </c>
      <c r="I296" s="30" t="str">
        <f>IF(G296&gt;0,CONCATENATE(VLOOKUP(G296+2000,CONFIG!$W$2:$AF$804,3,FALSE),"  ",VLOOKUP(G296+2000,CONFIG!$W$2:$AF$804,4,FALSE)),"")</f>
        <v/>
      </c>
      <c r="J296" s="30" t="str">
        <f>IF($G296&gt;0,VLOOKUP(G296+2000,CONFIG!$W$2:$AF$804,5,FALSE),"")</f>
        <v/>
      </c>
      <c r="K296" s="144" t="str">
        <f>IF($G296&gt;0,VLOOKUP(G296+2000,CONFIG!$W:$AF,6,FALSE),"")</f>
        <v/>
      </c>
      <c r="L296" s="144" t="str">
        <f>IF($G296&gt;0,VLOOKUP(G296+2000,CONFIG!$W:$AF,7,FALSE),"")</f>
        <v/>
      </c>
      <c r="M296" s="144" t="str">
        <f>IF($G296&gt;0,VLOOKUP(G296+2000,CONFIG!$W:$AF,8,FALSE),"")</f>
        <v/>
      </c>
      <c r="N296" s="250" t="str">
        <f t="shared" si="59"/>
        <v/>
      </c>
      <c r="O296" s="6" t="str">
        <f t="shared" si="60"/>
        <v xml:space="preserve"> </v>
      </c>
      <c r="P296" s="179" t="str">
        <f>IF(G296&gt;0,VLOOKUP(G296,'Eng A2'!$A$8:$B$207,2,FALSE)," ")</f>
        <v xml:space="preserve"> </v>
      </c>
      <c r="Q296" s="6" t="str">
        <f t="shared" si="55"/>
        <v xml:space="preserve"> </v>
      </c>
      <c r="R296" s="6">
        <f t="shared" si="56"/>
        <v>0</v>
      </c>
      <c r="S296" s="6" t="str">
        <f>IF(G296&gt;0,COUNTIF($R$210:R296,R296),"")</f>
        <v/>
      </c>
      <c r="T296" s="6" t="str">
        <f t="shared" si="57"/>
        <v>02</v>
      </c>
      <c r="U296" s="254">
        <f t="shared" si="58"/>
        <v>87</v>
      </c>
    </row>
    <row r="297" spans="1:21" ht="15" hidden="1" outlineLevel="1" x14ac:dyDescent="0.25">
      <c r="A297" s="3"/>
      <c r="B297" s="3"/>
      <c r="C297" s="3"/>
      <c r="D297" s="4">
        <f t="shared" si="54"/>
        <v>8.1944444444444445E-2</v>
      </c>
      <c r="E297" s="6">
        <v>88</v>
      </c>
      <c r="F297" s="199">
        <v>88</v>
      </c>
      <c r="G297" s="199"/>
      <c r="H297" s="247">
        <f>IF(G297&gt;0,VLOOKUP(G297+2000,CONFIG!$W$2:$AF$804,2,FALSE),0)</f>
        <v>0</v>
      </c>
      <c r="I297" s="30" t="str">
        <f>IF(G297&gt;0,CONCATENATE(VLOOKUP(G297+2000,CONFIG!$W$2:$AF$804,3,FALSE),"  ",VLOOKUP(G297+2000,CONFIG!$W$2:$AF$804,4,FALSE)),"")</f>
        <v/>
      </c>
      <c r="J297" s="30" t="str">
        <f>IF($G297&gt;0,VLOOKUP(G297+2000,CONFIG!$W$2:$AF$804,5,FALSE),"")</f>
        <v/>
      </c>
      <c r="K297" s="144" t="str">
        <f>IF($G297&gt;0,VLOOKUP(G297+2000,CONFIG!$W:$AF,6,FALSE),"")</f>
        <v/>
      </c>
      <c r="L297" s="144" t="str">
        <f>IF($G297&gt;0,VLOOKUP(G297+2000,CONFIG!$W:$AF,7,FALSE),"")</f>
        <v/>
      </c>
      <c r="M297" s="144" t="str">
        <f>IF($G297&gt;0,VLOOKUP(G297+2000,CONFIG!$W:$AF,8,FALSE),"")</f>
        <v/>
      </c>
      <c r="N297" s="250" t="str">
        <f t="shared" si="59"/>
        <v/>
      </c>
      <c r="O297" s="6" t="str">
        <f t="shared" si="60"/>
        <v xml:space="preserve"> </v>
      </c>
      <c r="P297" s="179" t="str">
        <f>IF(G297&gt;0,VLOOKUP(G297,'Eng A2'!$A$8:$B$207,2,FALSE)," ")</f>
        <v xml:space="preserve"> </v>
      </c>
      <c r="Q297" s="6" t="str">
        <f t="shared" si="55"/>
        <v xml:space="preserve"> </v>
      </c>
      <c r="R297" s="6">
        <f t="shared" si="56"/>
        <v>0</v>
      </c>
      <c r="S297" s="6" t="str">
        <f>IF(G297&gt;0,COUNTIF($R$210:R297,R297),"")</f>
        <v/>
      </c>
      <c r="T297" s="6" t="str">
        <f t="shared" si="57"/>
        <v>02</v>
      </c>
      <c r="U297" s="254">
        <f t="shared" si="58"/>
        <v>88</v>
      </c>
    </row>
    <row r="298" spans="1:21" ht="15" hidden="1" outlineLevel="1" x14ac:dyDescent="0.25">
      <c r="A298" s="3"/>
      <c r="B298" s="3"/>
      <c r="C298" s="3"/>
      <c r="D298" s="4">
        <f t="shared" si="54"/>
        <v>8.1944444444444445E-2</v>
      </c>
      <c r="E298" s="6">
        <v>89</v>
      </c>
      <c r="F298" s="199">
        <v>89</v>
      </c>
      <c r="G298" s="199"/>
      <c r="H298" s="247">
        <f>IF(G298&gt;0,VLOOKUP(G298+2000,CONFIG!$W$2:$AF$804,2,FALSE),0)</f>
        <v>0</v>
      </c>
      <c r="I298" s="30" t="str">
        <f>IF(G298&gt;0,CONCATENATE(VLOOKUP(G298+2000,CONFIG!$W$2:$AF$804,3,FALSE),"  ",VLOOKUP(G298+2000,CONFIG!$W$2:$AF$804,4,FALSE)),"")</f>
        <v/>
      </c>
      <c r="J298" s="30" t="str">
        <f>IF($G298&gt;0,VLOOKUP(G298+2000,CONFIG!$W$2:$AF$804,5,FALSE),"")</f>
        <v/>
      </c>
      <c r="K298" s="144" t="str">
        <f>IF($G298&gt;0,VLOOKUP(G298+2000,CONFIG!$W:$AF,6,FALSE),"")</f>
        <v/>
      </c>
      <c r="L298" s="144" t="str">
        <f>IF($G298&gt;0,VLOOKUP(G298+2000,CONFIG!$W:$AF,7,FALSE),"")</f>
        <v/>
      </c>
      <c r="M298" s="144" t="str">
        <f>IF($G298&gt;0,VLOOKUP(G298+2000,CONFIG!$W:$AF,8,FALSE),"")</f>
        <v/>
      </c>
      <c r="N298" s="250" t="str">
        <f t="shared" si="59"/>
        <v/>
      </c>
      <c r="O298" s="6" t="str">
        <f t="shared" si="60"/>
        <v xml:space="preserve"> </v>
      </c>
      <c r="P298" s="179" t="str">
        <f>IF(G298&gt;0,VLOOKUP(G298,'Eng A2'!$A$8:$B$207,2,FALSE)," ")</f>
        <v xml:space="preserve"> </v>
      </c>
      <c r="Q298" s="6" t="str">
        <f t="shared" si="55"/>
        <v xml:space="preserve"> </v>
      </c>
      <c r="R298" s="6">
        <f t="shared" si="56"/>
        <v>0</v>
      </c>
      <c r="S298" s="6" t="str">
        <f>IF(G298&gt;0,COUNTIF($R$210:R298,R298),"")</f>
        <v/>
      </c>
      <c r="T298" s="6" t="str">
        <f t="shared" si="57"/>
        <v>02</v>
      </c>
      <c r="U298" s="254">
        <f t="shared" si="58"/>
        <v>89</v>
      </c>
    </row>
    <row r="299" spans="1:21" ht="15" hidden="1" outlineLevel="1" x14ac:dyDescent="0.25">
      <c r="A299" s="3"/>
      <c r="B299" s="3"/>
      <c r="C299" s="3"/>
      <c r="D299" s="4">
        <f t="shared" si="54"/>
        <v>8.1944444444444445E-2</v>
      </c>
      <c r="E299" s="6">
        <v>90</v>
      </c>
      <c r="F299" s="199">
        <v>90</v>
      </c>
      <c r="G299" s="199"/>
      <c r="H299" s="247">
        <f>IF(G299&gt;0,VLOOKUP(G299+2000,CONFIG!$W$2:$AF$804,2,FALSE),0)</f>
        <v>0</v>
      </c>
      <c r="I299" s="30" t="str">
        <f>IF(G299&gt;0,CONCATENATE(VLOOKUP(G299+2000,CONFIG!$W$2:$AF$804,3,FALSE),"  ",VLOOKUP(G299+2000,CONFIG!$W$2:$AF$804,4,FALSE)),"")</f>
        <v/>
      </c>
      <c r="J299" s="30" t="str">
        <f>IF($G299&gt;0,VLOOKUP(G299+2000,CONFIG!$W$2:$AF$804,5,FALSE),"")</f>
        <v/>
      </c>
      <c r="K299" s="144" t="str">
        <f>IF($G299&gt;0,VLOOKUP(G299+2000,CONFIG!$W:$AF,6,FALSE),"")</f>
        <v/>
      </c>
      <c r="L299" s="144" t="str">
        <f>IF($G299&gt;0,VLOOKUP(G299+2000,CONFIG!$W:$AF,7,FALSE),"")</f>
        <v/>
      </c>
      <c r="M299" s="144" t="str">
        <f>IF($G299&gt;0,VLOOKUP(G299+2000,CONFIG!$W:$AF,8,FALSE),"")</f>
        <v/>
      </c>
      <c r="N299" s="250" t="str">
        <f t="shared" si="59"/>
        <v/>
      </c>
      <c r="O299" s="6" t="str">
        <f t="shared" si="60"/>
        <v xml:space="preserve"> </v>
      </c>
      <c r="P299" s="179" t="str">
        <f>IF(G299&gt;0,VLOOKUP(G299,'Eng A2'!$A$8:$B$207,2,FALSE)," ")</f>
        <v xml:space="preserve"> </v>
      </c>
      <c r="Q299" s="6" t="str">
        <f t="shared" si="55"/>
        <v xml:space="preserve"> </v>
      </c>
      <c r="R299" s="6">
        <f t="shared" si="56"/>
        <v>0</v>
      </c>
      <c r="S299" s="6" t="str">
        <f>IF(G299&gt;0,COUNTIF($R$210:R299,R299),"")</f>
        <v/>
      </c>
      <c r="T299" s="6" t="str">
        <f t="shared" si="57"/>
        <v>02</v>
      </c>
      <c r="U299" s="254">
        <f t="shared" si="58"/>
        <v>90</v>
      </c>
    </row>
    <row r="300" spans="1:21" ht="15" hidden="1" outlineLevel="1" x14ac:dyDescent="0.25">
      <c r="A300" s="3"/>
      <c r="B300" s="3"/>
      <c r="C300" s="3"/>
      <c r="D300" s="4">
        <f t="shared" si="54"/>
        <v>8.1944444444444445E-2</v>
      </c>
      <c r="E300" s="6">
        <v>91</v>
      </c>
      <c r="F300" s="199">
        <v>91</v>
      </c>
      <c r="G300" s="199"/>
      <c r="H300" s="247">
        <f>IF(G300&gt;0,VLOOKUP(G300+2000,CONFIG!$W$2:$AF$804,2,FALSE),0)</f>
        <v>0</v>
      </c>
      <c r="I300" s="30" t="str">
        <f>IF(G300&gt;0,CONCATENATE(VLOOKUP(G300+2000,CONFIG!$W$2:$AF$804,3,FALSE),"  ",VLOOKUP(G300+2000,CONFIG!$W$2:$AF$804,4,FALSE)),"")</f>
        <v/>
      </c>
      <c r="J300" s="30" t="str">
        <f>IF($G300&gt;0,VLOOKUP(G300+2000,CONFIG!$W$2:$AF$804,5,FALSE),"")</f>
        <v/>
      </c>
      <c r="K300" s="144" t="str">
        <f>IF($G300&gt;0,VLOOKUP(G300+2000,CONFIG!$W:$AF,6,FALSE),"")</f>
        <v/>
      </c>
      <c r="L300" s="144" t="str">
        <f>IF($G300&gt;0,VLOOKUP(G300+2000,CONFIG!$W:$AF,7,FALSE),"")</f>
        <v/>
      </c>
      <c r="M300" s="144" t="str">
        <f>IF($G300&gt;0,VLOOKUP(G300+2000,CONFIG!$W:$AF,8,FALSE),"")</f>
        <v/>
      </c>
      <c r="N300" s="250" t="str">
        <f t="shared" si="59"/>
        <v/>
      </c>
      <c r="O300" s="6" t="str">
        <f t="shared" si="60"/>
        <v xml:space="preserve"> </v>
      </c>
      <c r="P300" s="179" t="str">
        <f>IF(G300&gt;0,VLOOKUP(G300,'Eng A2'!$A$8:$B$207,2,FALSE)," ")</f>
        <v xml:space="preserve"> </v>
      </c>
      <c r="Q300" s="6" t="str">
        <f t="shared" si="55"/>
        <v xml:space="preserve"> </v>
      </c>
      <c r="R300" s="6">
        <f t="shared" si="56"/>
        <v>0</v>
      </c>
      <c r="S300" s="6" t="str">
        <f>IF(G300&gt;0,COUNTIF($R$210:R300,R300),"")</f>
        <v/>
      </c>
      <c r="T300" s="6" t="str">
        <f t="shared" si="57"/>
        <v>02</v>
      </c>
      <c r="U300" s="254">
        <f t="shared" si="58"/>
        <v>91</v>
      </c>
    </row>
    <row r="301" spans="1:21" ht="15" hidden="1" outlineLevel="1" x14ac:dyDescent="0.25">
      <c r="A301" s="3"/>
      <c r="B301" s="3"/>
      <c r="C301" s="3"/>
      <c r="D301" s="4">
        <f t="shared" si="54"/>
        <v>8.1944444444444445E-2</v>
      </c>
      <c r="E301" s="6">
        <v>92</v>
      </c>
      <c r="F301" s="199">
        <v>92</v>
      </c>
      <c r="G301" s="199"/>
      <c r="H301" s="247">
        <f>IF(G301&gt;0,VLOOKUP(G301+2000,CONFIG!$W$2:$AF$804,2,FALSE),0)</f>
        <v>0</v>
      </c>
      <c r="I301" s="30" t="str">
        <f>IF(G301&gt;0,CONCATENATE(VLOOKUP(G301+2000,CONFIG!$W$2:$AF$804,3,FALSE),"  ",VLOOKUP(G301+2000,CONFIG!$W$2:$AF$804,4,FALSE)),"")</f>
        <v/>
      </c>
      <c r="J301" s="30" t="str">
        <f>IF($G301&gt;0,VLOOKUP(G301+2000,CONFIG!$W$2:$AF$804,5,FALSE),"")</f>
        <v/>
      </c>
      <c r="K301" s="144" t="str">
        <f>IF($G301&gt;0,VLOOKUP(G301+2000,CONFIG!$W:$AF,6,FALSE),"")</f>
        <v/>
      </c>
      <c r="L301" s="144" t="str">
        <f>IF($G301&gt;0,VLOOKUP(G301+2000,CONFIG!$W:$AF,7,FALSE),"")</f>
        <v/>
      </c>
      <c r="M301" s="144" t="str">
        <f>IF($G301&gt;0,VLOOKUP(G301+2000,CONFIG!$W:$AF,8,FALSE),"")</f>
        <v/>
      </c>
      <c r="N301" s="250" t="str">
        <f t="shared" si="59"/>
        <v/>
      </c>
      <c r="O301" s="6" t="str">
        <f t="shared" si="60"/>
        <v xml:space="preserve"> </v>
      </c>
      <c r="P301" s="179" t="str">
        <f>IF(G301&gt;0,VLOOKUP(G301,'Eng A2'!$A$8:$B$207,2,FALSE)," ")</f>
        <v xml:space="preserve"> </v>
      </c>
      <c r="Q301" s="6" t="str">
        <f t="shared" si="55"/>
        <v xml:space="preserve"> </v>
      </c>
      <c r="R301" s="6">
        <f t="shared" si="56"/>
        <v>0</v>
      </c>
      <c r="S301" s="6" t="str">
        <f>IF(G301&gt;0,COUNTIF($R$210:R301,R301),"")</f>
        <v/>
      </c>
      <c r="T301" s="6" t="str">
        <f t="shared" si="57"/>
        <v>02</v>
      </c>
      <c r="U301" s="254">
        <f t="shared" si="58"/>
        <v>92</v>
      </c>
    </row>
    <row r="302" spans="1:21" ht="15" hidden="1" outlineLevel="1" x14ac:dyDescent="0.25">
      <c r="A302" s="3"/>
      <c r="B302" s="3"/>
      <c r="C302" s="3"/>
      <c r="D302" s="4">
        <f t="shared" si="54"/>
        <v>8.1944444444444445E-2</v>
      </c>
      <c r="E302" s="6">
        <v>93</v>
      </c>
      <c r="F302" s="199">
        <v>93</v>
      </c>
      <c r="G302" s="199"/>
      <c r="H302" s="247">
        <f>IF(G302&gt;0,VLOOKUP(G302+2000,CONFIG!$W$2:$AF$804,2,FALSE),0)</f>
        <v>0</v>
      </c>
      <c r="I302" s="30" t="str">
        <f>IF(G302&gt;0,CONCATENATE(VLOOKUP(G302+2000,CONFIG!$W$2:$AF$804,3,FALSE),"  ",VLOOKUP(G302+2000,CONFIG!$W$2:$AF$804,4,FALSE)),"")</f>
        <v/>
      </c>
      <c r="J302" s="30" t="str">
        <f>IF($G302&gt;0,VLOOKUP(G302+2000,CONFIG!$W$2:$AF$804,5,FALSE),"")</f>
        <v/>
      </c>
      <c r="K302" s="144" t="str">
        <f>IF($G302&gt;0,VLOOKUP(G302+2000,CONFIG!$W:$AF,6,FALSE),"")</f>
        <v/>
      </c>
      <c r="L302" s="144" t="str">
        <f>IF($G302&gt;0,VLOOKUP(G302+2000,CONFIG!$W:$AF,7,FALSE),"")</f>
        <v/>
      </c>
      <c r="M302" s="144" t="str">
        <f>IF($G302&gt;0,VLOOKUP(G302+2000,CONFIG!$W:$AF,8,FALSE),"")</f>
        <v/>
      </c>
      <c r="N302" s="250" t="str">
        <f t="shared" si="59"/>
        <v/>
      </c>
      <c r="O302" s="6" t="str">
        <f t="shared" si="60"/>
        <v xml:space="preserve"> </v>
      </c>
      <c r="P302" s="179" t="str">
        <f>IF(G302&gt;0,VLOOKUP(G302,'Eng A2'!$A$8:$B$207,2,FALSE)," ")</f>
        <v xml:space="preserve"> </v>
      </c>
      <c r="Q302" s="6" t="str">
        <f t="shared" si="55"/>
        <v xml:space="preserve"> </v>
      </c>
      <c r="R302" s="6">
        <f t="shared" si="56"/>
        <v>0</v>
      </c>
      <c r="S302" s="6" t="str">
        <f>IF(G302&gt;0,COUNTIF($R$210:R302,R302),"")</f>
        <v/>
      </c>
      <c r="T302" s="6" t="str">
        <f t="shared" si="57"/>
        <v>02</v>
      </c>
      <c r="U302" s="254">
        <f t="shared" si="58"/>
        <v>93</v>
      </c>
    </row>
    <row r="303" spans="1:21" ht="15" hidden="1" outlineLevel="1" x14ac:dyDescent="0.25">
      <c r="A303" s="3"/>
      <c r="B303" s="3"/>
      <c r="C303" s="3"/>
      <c r="D303" s="4">
        <f t="shared" si="54"/>
        <v>8.1944444444444445E-2</v>
      </c>
      <c r="E303" s="6">
        <v>94</v>
      </c>
      <c r="F303" s="199">
        <v>94</v>
      </c>
      <c r="G303" s="199"/>
      <c r="H303" s="247">
        <f>IF(G303&gt;0,VLOOKUP(G303+2000,CONFIG!$W$2:$AF$804,2,FALSE),0)</f>
        <v>0</v>
      </c>
      <c r="I303" s="30" t="str">
        <f>IF(G303&gt;0,CONCATENATE(VLOOKUP(G303+2000,CONFIG!$W$2:$AF$804,3,FALSE),"  ",VLOOKUP(G303+2000,CONFIG!$W$2:$AF$804,4,FALSE)),"")</f>
        <v/>
      </c>
      <c r="J303" s="30" t="str">
        <f>IF($G303&gt;0,VLOOKUP(G303+2000,CONFIG!$W$2:$AF$804,5,FALSE),"")</f>
        <v/>
      </c>
      <c r="K303" s="144" t="str">
        <f>IF($G303&gt;0,VLOOKUP(G303+2000,CONFIG!$W:$AF,6,FALSE),"")</f>
        <v/>
      </c>
      <c r="L303" s="144" t="str">
        <f>IF($G303&gt;0,VLOOKUP(G303+2000,CONFIG!$W:$AF,7,FALSE),"")</f>
        <v/>
      </c>
      <c r="M303" s="144" t="str">
        <f>IF($G303&gt;0,VLOOKUP(G303+2000,CONFIG!$W:$AF,8,FALSE),"")</f>
        <v/>
      </c>
      <c r="N303" s="250" t="str">
        <f t="shared" si="59"/>
        <v/>
      </c>
      <c r="O303" s="6" t="str">
        <f t="shared" si="60"/>
        <v xml:space="preserve"> </v>
      </c>
      <c r="P303" s="179" t="str">
        <f>IF(G303&gt;0,VLOOKUP(G303,'Eng A2'!$A$8:$B$207,2,FALSE)," ")</f>
        <v xml:space="preserve"> </v>
      </c>
      <c r="Q303" s="6" t="str">
        <f t="shared" si="55"/>
        <v xml:space="preserve"> </v>
      </c>
      <c r="R303" s="6">
        <f t="shared" si="56"/>
        <v>0</v>
      </c>
      <c r="S303" s="6" t="str">
        <f>IF(G303&gt;0,COUNTIF($R$210:R303,R303),"")</f>
        <v/>
      </c>
      <c r="T303" s="6" t="str">
        <f t="shared" si="57"/>
        <v>02</v>
      </c>
      <c r="U303" s="254">
        <f t="shared" si="58"/>
        <v>94</v>
      </c>
    </row>
    <row r="304" spans="1:21" ht="15" hidden="1" outlineLevel="1" x14ac:dyDescent="0.25">
      <c r="A304" s="3"/>
      <c r="B304" s="3"/>
      <c r="C304" s="3"/>
      <c r="D304" s="4">
        <f t="shared" si="54"/>
        <v>8.1944444444444445E-2</v>
      </c>
      <c r="E304" s="6">
        <v>95</v>
      </c>
      <c r="F304" s="199">
        <v>95</v>
      </c>
      <c r="G304" s="199"/>
      <c r="H304" s="247">
        <f>IF(G304&gt;0,VLOOKUP(G304+2000,CONFIG!$W$2:$AF$804,2,FALSE),0)</f>
        <v>0</v>
      </c>
      <c r="I304" s="30" t="str">
        <f>IF(G304&gt;0,CONCATENATE(VLOOKUP(G304+2000,CONFIG!$W$2:$AF$804,3,FALSE),"  ",VLOOKUP(G304+2000,CONFIG!$W$2:$AF$804,4,FALSE)),"")</f>
        <v/>
      </c>
      <c r="J304" s="30" t="str">
        <f>IF($G304&gt;0,VLOOKUP(G304+2000,CONFIG!$W$2:$AF$804,5,FALSE),"")</f>
        <v/>
      </c>
      <c r="K304" s="144" t="str">
        <f>IF($G304&gt;0,VLOOKUP(G304+2000,CONFIG!$W:$AF,6,FALSE),"")</f>
        <v/>
      </c>
      <c r="L304" s="144" t="str">
        <f>IF($G304&gt;0,VLOOKUP(G304+2000,CONFIG!$W:$AF,7,FALSE),"")</f>
        <v/>
      </c>
      <c r="M304" s="144" t="str">
        <f>IF($G304&gt;0,VLOOKUP(G304+2000,CONFIG!$W:$AF,8,FALSE),"")</f>
        <v/>
      </c>
      <c r="N304" s="250" t="str">
        <f t="shared" si="59"/>
        <v/>
      </c>
      <c r="O304" s="6" t="str">
        <f t="shared" si="60"/>
        <v xml:space="preserve"> </v>
      </c>
      <c r="P304" s="179" t="str">
        <f>IF(G304&gt;0,VLOOKUP(G304,'Eng A2'!$A$8:$B$207,2,FALSE)," ")</f>
        <v xml:space="preserve"> </v>
      </c>
      <c r="Q304" s="6" t="str">
        <f t="shared" si="55"/>
        <v xml:space="preserve"> </v>
      </c>
      <c r="R304" s="6">
        <f t="shared" si="56"/>
        <v>0</v>
      </c>
      <c r="S304" s="6" t="str">
        <f>IF(G304&gt;0,COUNTIF($R$210:R304,R304),"")</f>
        <v/>
      </c>
      <c r="T304" s="6" t="str">
        <f t="shared" si="57"/>
        <v>02</v>
      </c>
      <c r="U304" s="254">
        <f t="shared" si="58"/>
        <v>95</v>
      </c>
    </row>
    <row r="305" spans="1:21" ht="15" hidden="1" outlineLevel="1" x14ac:dyDescent="0.25">
      <c r="A305" s="3"/>
      <c r="B305" s="3"/>
      <c r="C305" s="3"/>
      <c r="D305" s="4">
        <f t="shared" si="54"/>
        <v>8.1944444444444445E-2</v>
      </c>
      <c r="E305" s="6">
        <v>96</v>
      </c>
      <c r="F305" s="199">
        <v>96</v>
      </c>
      <c r="G305" s="199"/>
      <c r="H305" s="247">
        <f>IF(G305&gt;0,VLOOKUP(G305+2000,CONFIG!$W$2:$AF$804,2,FALSE),0)</f>
        <v>0</v>
      </c>
      <c r="I305" s="30" t="str">
        <f>IF(G305&gt;0,CONCATENATE(VLOOKUP(G305+2000,CONFIG!$W$2:$AF$804,3,FALSE),"  ",VLOOKUP(G305+2000,CONFIG!$W$2:$AF$804,4,FALSE)),"")</f>
        <v/>
      </c>
      <c r="J305" s="30" t="str">
        <f>IF($G305&gt;0,VLOOKUP(G305+2000,CONFIG!$W$2:$AF$804,5,FALSE),"")</f>
        <v/>
      </c>
      <c r="K305" s="144" t="str">
        <f>IF($G305&gt;0,VLOOKUP(G305+2000,CONFIG!$W:$AF,6,FALSE),"")</f>
        <v/>
      </c>
      <c r="L305" s="144" t="str">
        <f>IF($G305&gt;0,VLOOKUP(G305+2000,CONFIG!$W:$AF,7,FALSE),"")</f>
        <v/>
      </c>
      <c r="M305" s="144" t="str">
        <f>IF($G305&gt;0,VLOOKUP(G305+2000,CONFIG!$W:$AF,8,FALSE),"")</f>
        <v/>
      </c>
      <c r="N305" s="250" t="str">
        <f t="shared" si="59"/>
        <v/>
      </c>
      <c r="O305" s="6" t="str">
        <f t="shared" si="60"/>
        <v xml:space="preserve"> </v>
      </c>
      <c r="P305" s="179" t="str">
        <f>IF(G305&gt;0,VLOOKUP(G305,'Eng A2'!$A$8:$B$207,2,FALSE)," ")</f>
        <v xml:space="preserve"> </v>
      </c>
      <c r="Q305" s="6" t="str">
        <f t="shared" si="55"/>
        <v xml:space="preserve"> </v>
      </c>
      <c r="R305" s="6">
        <f t="shared" si="56"/>
        <v>0</v>
      </c>
      <c r="S305" s="6" t="str">
        <f>IF(G305&gt;0,COUNTIF($R$210:R305,R305),"")</f>
        <v/>
      </c>
      <c r="T305" s="6" t="str">
        <f t="shared" si="57"/>
        <v>02</v>
      </c>
      <c r="U305" s="254">
        <f t="shared" si="58"/>
        <v>96</v>
      </c>
    </row>
    <row r="306" spans="1:21" ht="15" hidden="1" outlineLevel="1" x14ac:dyDescent="0.25">
      <c r="A306" s="3"/>
      <c r="B306" s="3"/>
      <c r="C306" s="3"/>
      <c r="D306" s="4">
        <f t="shared" si="54"/>
        <v>8.1944444444444445E-2</v>
      </c>
      <c r="E306" s="6">
        <v>97</v>
      </c>
      <c r="F306" s="199">
        <v>97</v>
      </c>
      <c r="G306" s="199"/>
      <c r="H306" s="247">
        <f>IF(G306&gt;0,VLOOKUP(G306+2000,CONFIG!$W$2:$AF$804,2,FALSE),0)</f>
        <v>0</v>
      </c>
      <c r="I306" s="30" t="str">
        <f>IF(G306&gt;0,CONCATENATE(VLOOKUP(G306+2000,CONFIG!$W$2:$AF$804,3,FALSE),"  ",VLOOKUP(G306+2000,CONFIG!$W$2:$AF$804,4,FALSE)),"")</f>
        <v/>
      </c>
      <c r="J306" s="30" t="str">
        <f>IF($G306&gt;0,VLOOKUP(G306+2000,CONFIG!$W$2:$AF$804,5,FALSE),"")</f>
        <v/>
      </c>
      <c r="K306" s="144" t="str">
        <f>IF($G306&gt;0,VLOOKUP(G306+2000,CONFIG!$W:$AF,6,FALSE),"")</f>
        <v/>
      </c>
      <c r="L306" s="144" t="str">
        <f>IF($G306&gt;0,VLOOKUP(G306+2000,CONFIG!$W:$AF,7,FALSE),"")</f>
        <v/>
      </c>
      <c r="M306" s="144" t="str">
        <f>IF($G306&gt;0,VLOOKUP(G306+2000,CONFIG!$W:$AF,8,FALSE),"")</f>
        <v/>
      </c>
      <c r="N306" s="250" t="str">
        <f t="shared" si="59"/>
        <v/>
      </c>
      <c r="O306" s="6" t="str">
        <f t="shared" si="60"/>
        <v xml:space="preserve"> </v>
      </c>
      <c r="P306" s="179" t="str">
        <f>IF(G306&gt;0,VLOOKUP(G306,'Eng A2'!$A$8:$B$207,2,FALSE)," ")</f>
        <v xml:space="preserve"> </v>
      </c>
      <c r="Q306" s="6" t="str">
        <f t="shared" ref="Q306:Q337" si="61">IF(AND(G306&gt;0,P306&lt;&gt;"X"),"Non Partant"," ")</f>
        <v xml:space="preserve"> </v>
      </c>
      <c r="R306" s="6">
        <f t="shared" ref="R306:R337" si="62">IF(H306&lt;&gt;0,MID(H306,1,7),0)</f>
        <v>0</v>
      </c>
      <c r="S306" s="6" t="str">
        <f>IF(G306&gt;0,COUNTIF($R$210:R306,R306),"")</f>
        <v/>
      </c>
      <c r="T306" s="6" t="str">
        <f t="shared" si="57"/>
        <v>02</v>
      </c>
      <c r="U306" s="254">
        <f t="shared" si="58"/>
        <v>97</v>
      </c>
    </row>
    <row r="307" spans="1:21" ht="15" hidden="1" outlineLevel="1" x14ac:dyDescent="0.25">
      <c r="A307" s="3"/>
      <c r="B307" s="3"/>
      <c r="C307" s="3"/>
      <c r="D307" s="4">
        <f t="shared" si="54"/>
        <v>8.1944444444444445E-2</v>
      </c>
      <c r="E307" s="6">
        <v>98</v>
      </c>
      <c r="F307" s="199">
        <v>98</v>
      </c>
      <c r="G307" s="199"/>
      <c r="H307" s="247">
        <f>IF(G307&gt;0,VLOOKUP(G307+2000,CONFIG!$W$2:$AF$804,2,FALSE),0)</f>
        <v>0</v>
      </c>
      <c r="I307" s="30" t="str">
        <f>IF(G307&gt;0,CONCATENATE(VLOOKUP(G307+2000,CONFIG!$W$2:$AF$804,3,FALSE),"  ",VLOOKUP(G307+2000,CONFIG!$W$2:$AF$804,4,FALSE)),"")</f>
        <v/>
      </c>
      <c r="J307" s="30" t="str">
        <f>IF($G307&gt;0,VLOOKUP(G307+2000,CONFIG!$W$2:$AF$804,5,FALSE),"")</f>
        <v/>
      </c>
      <c r="K307" s="144" t="str">
        <f>IF($G307&gt;0,VLOOKUP(G307+2000,CONFIG!$W:$AF,6,FALSE),"")</f>
        <v/>
      </c>
      <c r="L307" s="144" t="str">
        <f>IF($G307&gt;0,VLOOKUP(G307+2000,CONFIG!$W:$AF,7,FALSE),"")</f>
        <v/>
      </c>
      <c r="M307" s="144" t="str">
        <f>IF($G307&gt;0,VLOOKUP(G307+2000,CONFIG!$W:$AF,8,FALSE),"")</f>
        <v/>
      </c>
      <c r="N307" s="250" t="str">
        <f t="shared" si="59"/>
        <v/>
      </c>
      <c r="O307" s="6" t="str">
        <f t="shared" si="60"/>
        <v xml:space="preserve"> </v>
      </c>
      <c r="P307" s="179" t="str">
        <f>IF(G307&gt;0,VLOOKUP(G307,'Eng A2'!$A$8:$B$207,2,FALSE)," ")</f>
        <v xml:space="preserve"> </v>
      </c>
      <c r="Q307" s="6" t="str">
        <f t="shared" si="61"/>
        <v xml:space="preserve"> </v>
      </c>
      <c r="R307" s="6">
        <f t="shared" si="62"/>
        <v>0</v>
      </c>
      <c r="S307" s="6" t="str">
        <f>IF(G307&gt;0,COUNTIF($R$210:R307,R307),"")</f>
        <v/>
      </c>
      <c r="T307" s="6" t="str">
        <f t="shared" si="57"/>
        <v>02</v>
      </c>
      <c r="U307" s="254">
        <f t="shared" ref="U307:U338" si="63">IF(F307=F308,(2*F307+COUNTIF($F$210:$F$409,F307)-1)/2,IF(F307=F306,U306,F307))</f>
        <v>98</v>
      </c>
    </row>
    <row r="308" spans="1:21" ht="15" hidden="1" outlineLevel="1" x14ac:dyDescent="0.25">
      <c r="A308" s="3"/>
      <c r="B308" s="3"/>
      <c r="C308" s="3"/>
      <c r="D308" s="4">
        <f t="shared" si="54"/>
        <v>8.1944444444444445E-2</v>
      </c>
      <c r="E308" s="6">
        <v>99</v>
      </c>
      <c r="F308" s="199">
        <v>99</v>
      </c>
      <c r="G308" s="199"/>
      <c r="H308" s="247">
        <f>IF(G308&gt;0,VLOOKUP(G308+2000,CONFIG!$W$2:$AF$804,2,FALSE),0)</f>
        <v>0</v>
      </c>
      <c r="I308" s="30" t="str">
        <f>IF(G308&gt;0,CONCATENATE(VLOOKUP(G308+2000,CONFIG!$W$2:$AF$804,3,FALSE),"  ",VLOOKUP(G308+2000,CONFIG!$W$2:$AF$804,4,FALSE)),"")</f>
        <v/>
      </c>
      <c r="J308" s="30" t="str">
        <f>IF($G308&gt;0,VLOOKUP(G308+2000,CONFIG!$W$2:$AF$804,5,FALSE),"")</f>
        <v/>
      </c>
      <c r="K308" s="144" t="str">
        <f>IF($G308&gt;0,VLOOKUP(G308+2000,CONFIG!$W:$AF,6,FALSE),"")</f>
        <v/>
      </c>
      <c r="L308" s="144" t="str">
        <f>IF($G308&gt;0,VLOOKUP(G308+2000,CONFIG!$W:$AF,7,FALSE),"")</f>
        <v/>
      </c>
      <c r="M308" s="144" t="str">
        <f>IF($G308&gt;0,VLOOKUP(G308+2000,CONFIG!$W:$AF,8,FALSE),"")</f>
        <v/>
      </c>
      <c r="N308" s="250" t="str">
        <f t="shared" si="59"/>
        <v/>
      </c>
      <c r="O308" s="6" t="str">
        <f t="shared" si="60"/>
        <v xml:space="preserve"> </v>
      </c>
      <c r="P308" s="179" t="str">
        <f>IF(G308&gt;0,VLOOKUP(G308,'Eng A2'!$A$8:$B$207,2,FALSE)," ")</f>
        <v xml:space="preserve"> </v>
      </c>
      <c r="Q308" s="6" t="str">
        <f t="shared" si="61"/>
        <v xml:space="preserve"> </v>
      </c>
      <c r="R308" s="6">
        <f t="shared" si="62"/>
        <v>0</v>
      </c>
      <c r="S308" s="6" t="str">
        <f>IF(G308&gt;0,COUNTIF($R$210:R308,R308),"")</f>
        <v/>
      </c>
      <c r="T308" s="6" t="str">
        <f t="shared" si="57"/>
        <v>02</v>
      </c>
      <c r="U308" s="254">
        <f t="shared" si="63"/>
        <v>99</v>
      </c>
    </row>
    <row r="309" spans="1:21" ht="15" hidden="1" outlineLevel="1" x14ac:dyDescent="0.25">
      <c r="A309" s="3"/>
      <c r="B309" s="3"/>
      <c r="C309" s="3"/>
      <c r="D309" s="4">
        <f t="shared" si="54"/>
        <v>8.1944444444444445E-2</v>
      </c>
      <c r="E309" s="6">
        <v>100</v>
      </c>
      <c r="F309" s="199">
        <v>100</v>
      </c>
      <c r="G309" s="199"/>
      <c r="H309" s="247">
        <f>IF(G309&gt;0,VLOOKUP(G309+2000,CONFIG!$W$2:$AF$804,2,FALSE),0)</f>
        <v>0</v>
      </c>
      <c r="I309" s="30" t="str">
        <f>IF(G309&gt;0,CONCATENATE(VLOOKUP(G309+2000,CONFIG!$W$2:$AF$804,3,FALSE),"  ",VLOOKUP(G309+2000,CONFIG!$W$2:$AF$804,4,FALSE)),"")</f>
        <v/>
      </c>
      <c r="J309" s="30" t="str">
        <f>IF($G309&gt;0,VLOOKUP(G309+2000,CONFIG!$W$2:$AF$804,5,FALSE),"")</f>
        <v/>
      </c>
      <c r="K309" s="144" t="str">
        <f>IF($G309&gt;0,VLOOKUP(G309+2000,CONFIG!$W:$AF,6,FALSE),"")</f>
        <v/>
      </c>
      <c r="L309" s="144" t="str">
        <f>IF($G309&gt;0,VLOOKUP(G309+2000,CONFIG!$W:$AF,7,FALSE),"")</f>
        <v/>
      </c>
      <c r="M309" s="144" t="str">
        <f>IF($G309&gt;0,VLOOKUP(G309+2000,CONFIG!$W:$AF,8,FALSE),"")</f>
        <v/>
      </c>
      <c r="N309" s="250" t="str">
        <f t="shared" si="59"/>
        <v/>
      </c>
      <c r="O309" s="6" t="str">
        <f t="shared" si="60"/>
        <v xml:space="preserve"> </v>
      </c>
      <c r="P309" s="179" t="str">
        <f>IF(G309&gt;0,VLOOKUP(G309,'Eng A2'!$A$8:$B$207,2,FALSE)," ")</f>
        <v xml:space="preserve"> </v>
      </c>
      <c r="Q309" s="6" t="str">
        <f t="shared" si="61"/>
        <v xml:space="preserve"> </v>
      </c>
      <c r="R309" s="6">
        <f t="shared" si="62"/>
        <v>0</v>
      </c>
      <c r="S309" s="6" t="str">
        <f>IF(G309&gt;0,COUNTIF($R$210:R309,R309),"")</f>
        <v/>
      </c>
      <c r="T309" s="6" t="str">
        <f t="shared" si="57"/>
        <v>02</v>
      </c>
      <c r="U309" s="254">
        <f t="shared" si="63"/>
        <v>100</v>
      </c>
    </row>
    <row r="310" spans="1:21" ht="15" hidden="1" outlineLevel="1" x14ac:dyDescent="0.25">
      <c r="A310" s="3"/>
      <c r="B310" s="3"/>
      <c r="C310" s="3"/>
      <c r="D310" s="4">
        <f t="shared" si="54"/>
        <v>8.1944444444444445E-2</v>
      </c>
      <c r="E310" s="6">
        <v>101</v>
      </c>
      <c r="F310" s="199">
        <v>101</v>
      </c>
      <c r="G310" s="199"/>
      <c r="H310" s="247">
        <f>IF(G310&gt;0,VLOOKUP(G310+2000,CONFIG!$W$2:$AF$804,2,FALSE),0)</f>
        <v>0</v>
      </c>
      <c r="I310" s="30" t="str">
        <f>IF(G310&gt;0,CONCATENATE(VLOOKUP(G310+2000,CONFIG!$W$2:$AF$804,3,FALSE),"  ",VLOOKUP(G310+2000,CONFIG!$W$2:$AF$804,4,FALSE)),"")</f>
        <v/>
      </c>
      <c r="J310" s="30" t="str">
        <f>IF($G310&gt;0,VLOOKUP(G310+2000,CONFIG!$W$2:$AF$804,5,FALSE),"")</f>
        <v/>
      </c>
      <c r="K310" s="144" t="str">
        <f>IF($G310&gt;0,VLOOKUP(G310+2000,CONFIG!$W:$AF,6,FALSE),"")</f>
        <v/>
      </c>
      <c r="L310" s="144" t="str">
        <f>IF($G310&gt;0,VLOOKUP(G310+2000,CONFIG!$W:$AF,7,FALSE),"")</f>
        <v/>
      </c>
      <c r="M310" s="144" t="str">
        <f>IF($G310&gt;0,VLOOKUP(G310+2000,CONFIG!$W:$AF,8,FALSE),"")</f>
        <v/>
      </c>
      <c r="N310" s="250" t="str">
        <f t="shared" si="59"/>
        <v/>
      </c>
      <c r="O310" s="6" t="str">
        <f t="shared" si="60"/>
        <v xml:space="preserve"> </v>
      </c>
      <c r="P310" s="179" t="str">
        <f>IF(G310&gt;0,VLOOKUP(G310,'Eng A2'!$A$8:$B$207,2,FALSE)," ")</f>
        <v xml:space="preserve"> </v>
      </c>
      <c r="Q310" s="6" t="str">
        <f t="shared" si="61"/>
        <v xml:space="preserve"> </v>
      </c>
      <c r="R310" s="6">
        <f t="shared" si="62"/>
        <v>0</v>
      </c>
      <c r="S310" s="6" t="str">
        <f>IF(G310&gt;0,COUNTIF($R$210:R310,R310),"")</f>
        <v/>
      </c>
      <c r="T310" s="6" t="str">
        <f t="shared" si="57"/>
        <v>02</v>
      </c>
      <c r="U310" s="254">
        <f t="shared" si="63"/>
        <v>101</v>
      </c>
    </row>
    <row r="311" spans="1:21" ht="15" hidden="1" outlineLevel="1" x14ac:dyDescent="0.25">
      <c r="A311" s="3"/>
      <c r="B311" s="3"/>
      <c r="C311" s="3"/>
      <c r="D311" s="4">
        <f t="shared" si="54"/>
        <v>8.1944444444444445E-2</v>
      </c>
      <c r="E311" s="6">
        <v>102</v>
      </c>
      <c r="F311" s="199">
        <v>102</v>
      </c>
      <c r="G311" s="199"/>
      <c r="H311" s="247">
        <f>IF(G311&gt;0,VLOOKUP(G311+2000,CONFIG!$W$2:$AF$804,2,FALSE),0)</f>
        <v>0</v>
      </c>
      <c r="I311" s="30" t="str">
        <f>IF(G311&gt;0,CONCATENATE(VLOOKUP(G311+2000,CONFIG!$W$2:$AF$804,3,FALSE),"  ",VLOOKUP(G311+2000,CONFIG!$W$2:$AF$804,4,FALSE)),"")</f>
        <v/>
      </c>
      <c r="J311" s="30" t="str">
        <f>IF($G311&gt;0,VLOOKUP(G311+2000,CONFIG!$W$2:$AF$804,5,FALSE),"")</f>
        <v/>
      </c>
      <c r="K311" s="144" t="str">
        <f>IF($G311&gt;0,VLOOKUP(G311+2000,CONFIG!$W:$AF,6,FALSE),"")</f>
        <v/>
      </c>
      <c r="L311" s="144" t="str">
        <f>IF($G311&gt;0,VLOOKUP(G311+2000,CONFIG!$W:$AF,7,FALSE),"")</f>
        <v/>
      </c>
      <c r="M311" s="144" t="str">
        <f>IF($G311&gt;0,VLOOKUP(G311+2000,CONFIG!$W:$AF,8,FALSE),"")</f>
        <v/>
      </c>
      <c r="N311" s="250" t="str">
        <f t="shared" si="59"/>
        <v/>
      </c>
      <c r="O311" s="6" t="str">
        <f t="shared" si="60"/>
        <v xml:space="preserve"> </v>
      </c>
      <c r="P311" s="179" t="str">
        <f>IF(G311&gt;0,VLOOKUP(G311,'Eng A2'!$A$8:$B$207,2,FALSE)," ")</f>
        <v xml:space="preserve"> </v>
      </c>
      <c r="Q311" s="6" t="str">
        <f t="shared" si="61"/>
        <v xml:space="preserve"> </v>
      </c>
      <c r="R311" s="6">
        <f t="shared" si="62"/>
        <v>0</v>
      </c>
      <c r="S311" s="6" t="str">
        <f>IF(G311&gt;0,COUNTIF($R$210:R311,R311),"")</f>
        <v/>
      </c>
      <c r="T311" s="6" t="str">
        <f t="shared" si="57"/>
        <v>02</v>
      </c>
      <c r="U311" s="254">
        <f t="shared" si="63"/>
        <v>102</v>
      </c>
    </row>
    <row r="312" spans="1:21" ht="15" hidden="1" outlineLevel="1" x14ac:dyDescent="0.25">
      <c r="A312" s="3"/>
      <c r="B312" s="3"/>
      <c r="C312" s="3"/>
      <c r="D312" s="4">
        <f t="shared" si="54"/>
        <v>8.1944444444444445E-2</v>
      </c>
      <c r="E312" s="6">
        <v>103</v>
      </c>
      <c r="F312" s="199">
        <v>103</v>
      </c>
      <c r="G312" s="199"/>
      <c r="H312" s="247">
        <f>IF(G312&gt;0,VLOOKUP(G312+2000,CONFIG!$W$2:$AF$804,2,FALSE),0)</f>
        <v>0</v>
      </c>
      <c r="I312" s="30" t="str">
        <f>IF(G312&gt;0,CONCATENATE(VLOOKUP(G312+2000,CONFIG!$W$2:$AF$804,3,FALSE),"  ",VLOOKUP(G312+2000,CONFIG!$W$2:$AF$804,4,FALSE)),"")</f>
        <v/>
      </c>
      <c r="J312" s="30" t="str">
        <f>IF($G312&gt;0,VLOOKUP(G312+2000,CONFIG!$W$2:$AF$804,5,FALSE),"")</f>
        <v/>
      </c>
      <c r="K312" s="144" t="str">
        <f>IF($G312&gt;0,VLOOKUP(G312+2000,CONFIG!$W:$AF,6,FALSE),"")</f>
        <v/>
      </c>
      <c r="L312" s="144" t="str">
        <f>IF($G312&gt;0,VLOOKUP(G312+2000,CONFIG!$W:$AF,7,FALSE),"")</f>
        <v/>
      </c>
      <c r="M312" s="144" t="str">
        <f>IF($G312&gt;0,VLOOKUP(G312+2000,CONFIG!$W:$AF,8,FALSE),"")</f>
        <v/>
      </c>
      <c r="N312" s="250" t="str">
        <f t="shared" si="59"/>
        <v/>
      </c>
      <c r="O312" s="6" t="str">
        <f t="shared" si="60"/>
        <v xml:space="preserve"> </v>
      </c>
      <c r="P312" s="179" t="str">
        <f>IF(G312&gt;0,VLOOKUP(G312,'Eng A2'!$A$8:$B$207,2,FALSE)," ")</f>
        <v xml:space="preserve"> </v>
      </c>
      <c r="Q312" s="6" t="str">
        <f t="shared" si="61"/>
        <v xml:space="preserve"> </v>
      </c>
      <c r="R312" s="6">
        <f t="shared" si="62"/>
        <v>0</v>
      </c>
      <c r="S312" s="6" t="str">
        <f>IF(G312&gt;0,COUNTIF($R$210:R312,R312),"")</f>
        <v/>
      </c>
      <c r="T312" s="6" t="str">
        <f t="shared" si="57"/>
        <v>02</v>
      </c>
      <c r="U312" s="254">
        <f t="shared" si="63"/>
        <v>103</v>
      </c>
    </row>
    <row r="313" spans="1:21" ht="15" hidden="1" outlineLevel="1" x14ac:dyDescent="0.25">
      <c r="A313" s="3"/>
      <c r="B313" s="3"/>
      <c r="C313" s="3"/>
      <c r="D313" s="4">
        <f t="shared" si="54"/>
        <v>8.1944444444444445E-2</v>
      </c>
      <c r="E313" s="6">
        <v>104</v>
      </c>
      <c r="F313" s="199">
        <v>104</v>
      </c>
      <c r="G313" s="199"/>
      <c r="H313" s="247">
        <f>IF(G313&gt;0,VLOOKUP(G313+2000,CONFIG!$W$2:$AF$804,2,FALSE),0)</f>
        <v>0</v>
      </c>
      <c r="I313" s="30" t="str">
        <f>IF(G313&gt;0,CONCATENATE(VLOOKUP(G313+2000,CONFIG!$W$2:$AF$804,3,FALSE),"  ",VLOOKUP(G313+2000,CONFIG!$W$2:$AF$804,4,FALSE)),"")</f>
        <v/>
      </c>
      <c r="J313" s="30" t="str">
        <f>IF($G313&gt;0,VLOOKUP(G313+2000,CONFIG!$W$2:$AF$804,5,FALSE),"")</f>
        <v/>
      </c>
      <c r="K313" s="144" t="str">
        <f>IF($G313&gt;0,VLOOKUP(G313+2000,CONFIG!$W:$AF,6,FALSE),"")</f>
        <v/>
      </c>
      <c r="L313" s="144" t="str">
        <f>IF($G313&gt;0,VLOOKUP(G313+2000,CONFIG!$W:$AF,7,FALSE),"")</f>
        <v/>
      </c>
      <c r="M313" s="144" t="str">
        <f>IF($G313&gt;0,VLOOKUP(G313+2000,CONFIG!$W:$AF,8,FALSE),"")</f>
        <v/>
      </c>
      <c r="N313" s="250" t="str">
        <f t="shared" si="59"/>
        <v/>
      </c>
      <c r="O313" s="6" t="str">
        <f t="shared" si="60"/>
        <v xml:space="preserve"> </v>
      </c>
      <c r="P313" s="179" t="str">
        <f>IF(G313&gt;0,VLOOKUP(G313,'Eng A2'!$A$8:$B$207,2,FALSE)," ")</f>
        <v xml:space="preserve"> </v>
      </c>
      <c r="Q313" s="6" t="str">
        <f t="shared" si="61"/>
        <v xml:space="preserve"> </v>
      </c>
      <c r="R313" s="6">
        <f t="shared" si="62"/>
        <v>0</v>
      </c>
      <c r="S313" s="6" t="str">
        <f>IF(G313&gt;0,COUNTIF($R$210:R313,R313),"")</f>
        <v/>
      </c>
      <c r="T313" s="6" t="str">
        <f t="shared" si="57"/>
        <v>02</v>
      </c>
      <c r="U313" s="254">
        <f t="shared" si="63"/>
        <v>104</v>
      </c>
    </row>
    <row r="314" spans="1:21" ht="15" hidden="1" outlineLevel="1" x14ac:dyDescent="0.25">
      <c r="A314" s="3"/>
      <c r="B314" s="3"/>
      <c r="C314" s="3"/>
      <c r="D314" s="4">
        <f t="shared" si="54"/>
        <v>8.1944444444444445E-2</v>
      </c>
      <c r="E314" s="6">
        <v>105</v>
      </c>
      <c r="F314" s="199">
        <v>105</v>
      </c>
      <c r="G314" s="199"/>
      <c r="H314" s="247">
        <f>IF(G314&gt;0,VLOOKUP(G314+2000,CONFIG!$W$2:$AF$804,2,FALSE),0)</f>
        <v>0</v>
      </c>
      <c r="I314" s="30" t="str">
        <f>IF(G314&gt;0,CONCATENATE(VLOOKUP(G314+2000,CONFIG!$W$2:$AF$804,3,FALSE),"  ",VLOOKUP(G314+2000,CONFIG!$W$2:$AF$804,4,FALSE)),"")</f>
        <v/>
      </c>
      <c r="J314" s="30" t="str">
        <f>IF($G314&gt;0,VLOOKUP(G314+2000,CONFIG!$W$2:$AF$804,5,FALSE),"")</f>
        <v/>
      </c>
      <c r="K314" s="144" t="str">
        <f>IF($G314&gt;0,VLOOKUP(G314+2000,CONFIG!$W:$AF,6,FALSE),"")</f>
        <v/>
      </c>
      <c r="L314" s="144" t="str">
        <f>IF($G314&gt;0,VLOOKUP(G314+2000,CONFIG!$W:$AF,7,FALSE),"")</f>
        <v/>
      </c>
      <c r="M314" s="144" t="str">
        <f>IF($G314&gt;0,VLOOKUP(G314+2000,CONFIG!$W:$AF,8,FALSE),"")</f>
        <v/>
      </c>
      <c r="N314" s="250" t="str">
        <f t="shared" si="59"/>
        <v/>
      </c>
      <c r="O314" s="6" t="str">
        <f t="shared" si="60"/>
        <v xml:space="preserve"> </v>
      </c>
      <c r="P314" s="179" t="str">
        <f>IF(G314&gt;0,VLOOKUP(G314,'Eng A2'!$A$8:$B$207,2,FALSE)," ")</f>
        <v xml:space="preserve"> </v>
      </c>
      <c r="Q314" s="6" t="str">
        <f t="shared" si="61"/>
        <v xml:space="preserve"> </v>
      </c>
      <c r="R314" s="6">
        <f t="shared" si="62"/>
        <v>0</v>
      </c>
      <c r="S314" s="6" t="str">
        <f>IF(G314&gt;0,COUNTIF($R$210:R314,R314),"")</f>
        <v/>
      </c>
      <c r="T314" s="6" t="str">
        <f t="shared" si="57"/>
        <v>02</v>
      </c>
      <c r="U314" s="254">
        <f t="shared" si="63"/>
        <v>105</v>
      </c>
    </row>
    <row r="315" spans="1:21" ht="15" hidden="1" outlineLevel="1" x14ac:dyDescent="0.25">
      <c r="A315" s="3"/>
      <c r="B315" s="3"/>
      <c r="C315" s="3"/>
      <c r="D315" s="4">
        <f t="shared" si="54"/>
        <v>8.1944444444444445E-2</v>
      </c>
      <c r="E315" s="6">
        <v>106</v>
      </c>
      <c r="F315" s="199">
        <v>106</v>
      </c>
      <c r="G315" s="199"/>
      <c r="H315" s="247">
        <f>IF(G315&gt;0,VLOOKUP(G315+2000,CONFIG!$W$2:$AF$804,2,FALSE),0)</f>
        <v>0</v>
      </c>
      <c r="I315" s="30" t="str">
        <f>IF(G315&gt;0,CONCATENATE(VLOOKUP(G315+2000,CONFIG!$W$2:$AF$804,3,FALSE),"  ",VLOOKUP(G315+2000,CONFIG!$W$2:$AF$804,4,FALSE)),"")</f>
        <v/>
      </c>
      <c r="J315" s="30" t="str">
        <f>IF($G315&gt;0,VLOOKUP(G315+2000,CONFIG!$W$2:$AF$804,5,FALSE),"")</f>
        <v/>
      </c>
      <c r="K315" s="144" t="str">
        <f>IF($G315&gt;0,VLOOKUP(G315+2000,CONFIG!$W:$AF,6,FALSE),"")</f>
        <v/>
      </c>
      <c r="L315" s="144" t="str">
        <f>IF($G315&gt;0,VLOOKUP(G315+2000,CONFIG!$W:$AF,7,FALSE),"")</f>
        <v/>
      </c>
      <c r="M315" s="144" t="str">
        <f>IF($G315&gt;0,VLOOKUP(G315+2000,CONFIG!$W:$AF,8,FALSE),"")</f>
        <v/>
      </c>
      <c r="N315" s="250" t="str">
        <f t="shared" si="59"/>
        <v/>
      </c>
      <c r="O315" s="6" t="str">
        <f t="shared" si="60"/>
        <v xml:space="preserve"> </v>
      </c>
      <c r="P315" s="179" t="str">
        <f>IF(G315&gt;0,VLOOKUP(G315,'Eng A2'!$A$8:$B$207,2,FALSE)," ")</f>
        <v xml:space="preserve"> </v>
      </c>
      <c r="Q315" s="6" t="str">
        <f t="shared" si="61"/>
        <v xml:space="preserve"> </v>
      </c>
      <c r="R315" s="6">
        <f t="shared" si="62"/>
        <v>0</v>
      </c>
      <c r="S315" s="6" t="str">
        <f>IF(G315&gt;0,COUNTIF($R$210:R315,R315),"")</f>
        <v/>
      </c>
      <c r="T315" s="6" t="str">
        <f t="shared" si="57"/>
        <v>02</v>
      </c>
      <c r="U315" s="254">
        <f t="shared" si="63"/>
        <v>106</v>
      </c>
    </row>
    <row r="316" spans="1:21" ht="15" hidden="1" outlineLevel="1" x14ac:dyDescent="0.25">
      <c r="A316" s="3"/>
      <c r="B316" s="3"/>
      <c r="C316" s="3"/>
      <c r="D316" s="4">
        <f t="shared" si="54"/>
        <v>8.1944444444444445E-2</v>
      </c>
      <c r="E316" s="6">
        <v>107</v>
      </c>
      <c r="F316" s="199">
        <v>107</v>
      </c>
      <c r="G316" s="199"/>
      <c r="H316" s="247">
        <f>IF(G316&gt;0,VLOOKUP(G316+2000,CONFIG!$W$2:$AF$804,2,FALSE),0)</f>
        <v>0</v>
      </c>
      <c r="I316" s="30" t="str">
        <f>IF(G316&gt;0,CONCATENATE(VLOOKUP(G316+2000,CONFIG!$W$2:$AF$804,3,FALSE),"  ",VLOOKUP(G316+2000,CONFIG!$W$2:$AF$804,4,FALSE)),"")</f>
        <v/>
      </c>
      <c r="J316" s="30" t="str">
        <f>IF($G316&gt;0,VLOOKUP(G316+2000,CONFIG!$W$2:$AF$804,5,FALSE),"")</f>
        <v/>
      </c>
      <c r="K316" s="144" t="str">
        <f>IF($G316&gt;0,VLOOKUP(G316+2000,CONFIG!$W:$AF,6,FALSE),"")</f>
        <v/>
      </c>
      <c r="L316" s="144" t="str">
        <f>IF($G316&gt;0,VLOOKUP(G316+2000,CONFIG!$W:$AF,7,FALSE),"")</f>
        <v/>
      </c>
      <c r="M316" s="144" t="str">
        <f>IF($G316&gt;0,VLOOKUP(G316+2000,CONFIG!$W:$AF,8,FALSE),"")</f>
        <v/>
      </c>
      <c r="N316" s="250" t="str">
        <f t="shared" si="59"/>
        <v/>
      </c>
      <c r="O316" s="6" t="str">
        <f t="shared" si="60"/>
        <v xml:space="preserve"> </v>
      </c>
      <c r="P316" s="179" t="str">
        <f>IF(G316&gt;0,VLOOKUP(G316,'Eng A2'!$A$8:$B$207,2,FALSE)," ")</f>
        <v xml:space="preserve"> </v>
      </c>
      <c r="Q316" s="6" t="str">
        <f t="shared" si="61"/>
        <v xml:space="preserve"> </v>
      </c>
      <c r="R316" s="6">
        <f t="shared" si="62"/>
        <v>0</v>
      </c>
      <c r="S316" s="6" t="str">
        <f>IF(G316&gt;0,COUNTIF($R$210:R316,R316),"")</f>
        <v/>
      </c>
      <c r="T316" s="6" t="str">
        <f t="shared" si="57"/>
        <v>02</v>
      </c>
      <c r="U316" s="254">
        <f t="shared" si="63"/>
        <v>107</v>
      </c>
    </row>
    <row r="317" spans="1:21" ht="15" hidden="1" outlineLevel="1" x14ac:dyDescent="0.25">
      <c r="A317" s="3"/>
      <c r="B317" s="3"/>
      <c r="C317" s="3"/>
      <c r="D317" s="4">
        <f t="shared" si="54"/>
        <v>8.1944444444444445E-2</v>
      </c>
      <c r="E317" s="6">
        <v>108</v>
      </c>
      <c r="F317" s="199">
        <v>108</v>
      </c>
      <c r="G317" s="199"/>
      <c r="H317" s="247">
        <f>IF(G317&gt;0,VLOOKUP(G317+2000,CONFIG!$W$2:$AF$804,2,FALSE),0)</f>
        <v>0</v>
      </c>
      <c r="I317" s="30" t="str">
        <f>IF(G317&gt;0,CONCATENATE(VLOOKUP(G317+2000,CONFIG!$W$2:$AF$804,3,FALSE),"  ",VLOOKUP(G317+2000,CONFIG!$W$2:$AF$804,4,FALSE)),"")</f>
        <v/>
      </c>
      <c r="J317" s="30" t="str">
        <f>IF($G317&gt;0,VLOOKUP(G317+2000,CONFIG!$W$2:$AF$804,5,FALSE),"")</f>
        <v/>
      </c>
      <c r="K317" s="144" t="str">
        <f>IF($G317&gt;0,VLOOKUP(G317+2000,CONFIG!$W:$AF,6,FALSE),"")</f>
        <v/>
      </c>
      <c r="L317" s="144" t="str">
        <f>IF($G317&gt;0,VLOOKUP(G317+2000,CONFIG!$W:$AF,7,FALSE),"")</f>
        <v/>
      </c>
      <c r="M317" s="144" t="str">
        <f>IF($G317&gt;0,VLOOKUP(G317+2000,CONFIG!$W:$AF,8,FALSE),"")</f>
        <v/>
      </c>
      <c r="N317" s="250" t="str">
        <f t="shared" si="59"/>
        <v/>
      </c>
      <c r="O317" s="6" t="str">
        <f t="shared" si="60"/>
        <v xml:space="preserve"> </v>
      </c>
      <c r="P317" s="179" t="str">
        <f>IF(G317&gt;0,VLOOKUP(G317,'Eng A2'!$A$8:$B$207,2,FALSE)," ")</f>
        <v xml:space="preserve"> </v>
      </c>
      <c r="Q317" s="6" t="str">
        <f t="shared" si="61"/>
        <v xml:space="preserve"> </v>
      </c>
      <c r="R317" s="6">
        <f t="shared" si="62"/>
        <v>0</v>
      </c>
      <c r="S317" s="6" t="str">
        <f>IF(G317&gt;0,COUNTIF($R$210:R317,R317),"")</f>
        <v/>
      </c>
      <c r="T317" s="6" t="str">
        <f t="shared" si="57"/>
        <v>02</v>
      </c>
      <c r="U317" s="254">
        <f t="shared" si="63"/>
        <v>108</v>
      </c>
    </row>
    <row r="318" spans="1:21" ht="15" hidden="1" outlineLevel="1" x14ac:dyDescent="0.25">
      <c r="A318" s="3"/>
      <c r="B318" s="3"/>
      <c r="C318" s="3"/>
      <c r="D318" s="4">
        <f t="shared" si="54"/>
        <v>8.1944444444444445E-2</v>
      </c>
      <c r="E318" s="6">
        <v>109</v>
      </c>
      <c r="F318" s="199">
        <v>109</v>
      </c>
      <c r="G318" s="199"/>
      <c r="H318" s="247">
        <f>IF(G318&gt;0,VLOOKUP(G318+2000,CONFIG!$W$2:$AF$804,2,FALSE),0)</f>
        <v>0</v>
      </c>
      <c r="I318" s="30" t="str">
        <f>IF(G318&gt;0,CONCATENATE(VLOOKUP(G318+2000,CONFIG!$W$2:$AF$804,3,FALSE),"  ",VLOOKUP(G318+2000,CONFIG!$W$2:$AF$804,4,FALSE)),"")</f>
        <v/>
      </c>
      <c r="J318" s="30" t="str">
        <f>IF($G318&gt;0,VLOOKUP(G318+2000,CONFIG!$W$2:$AF$804,5,FALSE),"")</f>
        <v/>
      </c>
      <c r="K318" s="144" t="str">
        <f>IF($G318&gt;0,VLOOKUP(G318+2000,CONFIG!$W:$AF,6,FALSE),"")</f>
        <v/>
      </c>
      <c r="L318" s="144" t="str">
        <f>IF($G318&gt;0,VLOOKUP(G318+2000,CONFIG!$W:$AF,7,FALSE),"")</f>
        <v/>
      </c>
      <c r="M318" s="144" t="str">
        <f>IF($G318&gt;0,VLOOKUP(G318+2000,CONFIG!$W:$AF,8,FALSE),"")</f>
        <v/>
      </c>
      <c r="N318" s="250" t="str">
        <f t="shared" si="59"/>
        <v/>
      </c>
      <c r="O318" s="6" t="str">
        <f t="shared" si="60"/>
        <v xml:space="preserve"> </v>
      </c>
      <c r="P318" s="179" t="str">
        <f>IF(G318&gt;0,VLOOKUP(G318,'Eng A2'!$A$8:$B$207,2,FALSE)," ")</f>
        <v xml:space="preserve"> </v>
      </c>
      <c r="Q318" s="6" t="str">
        <f t="shared" si="61"/>
        <v xml:space="preserve"> </v>
      </c>
      <c r="R318" s="6">
        <f t="shared" si="62"/>
        <v>0</v>
      </c>
      <c r="S318" s="6" t="str">
        <f>IF(G318&gt;0,COUNTIF($R$210:R318,R318),"")</f>
        <v/>
      </c>
      <c r="T318" s="6" t="str">
        <f t="shared" si="57"/>
        <v>02</v>
      </c>
      <c r="U318" s="254">
        <f t="shared" si="63"/>
        <v>109</v>
      </c>
    </row>
    <row r="319" spans="1:21" ht="15" hidden="1" outlineLevel="1" x14ac:dyDescent="0.25">
      <c r="A319" s="3"/>
      <c r="B319" s="3"/>
      <c r="C319" s="3"/>
      <c r="D319" s="4">
        <f t="shared" si="54"/>
        <v>8.1944444444444445E-2</v>
      </c>
      <c r="E319" s="6">
        <v>110</v>
      </c>
      <c r="F319" s="199">
        <v>110</v>
      </c>
      <c r="G319" s="199"/>
      <c r="H319" s="247">
        <f>IF(G319&gt;0,VLOOKUP(G319+2000,CONFIG!$W$2:$AF$804,2,FALSE),0)</f>
        <v>0</v>
      </c>
      <c r="I319" s="30" t="str">
        <f>IF(G319&gt;0,CONCATENATE(VLOOKUP(G319+2000,CONFIG!$W$2:$AF$804,3,FALSE),"  ",VLOOKUP(G319+2000,CONFIG!$W$2:$AF$804,4,FALSE)),"")</f>
        <v/>
      </c>
      <c r="J319" s="30" t="str">
        <f>IF($G319&gt;0,VLOOKUP(G319+2000,CONFIG!$W$2:$AF$804,5,FALSE),"")</f>
        <v/>
      </c>
      <c r="K319" s="144" t="str">
        <f>IF($G319&gt;0,VLOOKUP(G319+2000,CONFIG!$W:$AF,6,FALSE),"")</f>
        <v/>
      </c>
      <c r="L319" s="144" t="str">
        <f>IF($G319&gt;0,VLOOKUP(G319+2000,CONFIG!$W:$AF,7,FALSE),"")</f>
        <v/>
      </c>
      <c r="M319" s="144" t="str">
        <f>IF($G319&gt;0,VLOOKUP(G319+2000,CONFIG!$W:$AF,8,FALSE),"")</f>
        <v/>
      </c>
      <c r="N319" s="250" t="str">
        <f t="shared" si="59"/>
        <v/>
      </c>
      <c r="O319" s="6" t="str">
        <f t="shared" si="60"/>
        <v xml:space="preserve"> </v>
      </c>
      <c r="P319" s="179" t="str">
        <f>IF(G319&gt;0,VLOOKUP(G319,'Eng A2'!$A$8:$B$207,2,FALSE)," ")</f>
        <v xml:space="preserve"> </v>
      </c>
      <c r="Q319" s="6" t="str">
        <f t="shared" si="61"/>
        <v xml:space="preserve"> </v>
      </c>
      <c r="R319" s="6">
        <f t="shared" si="62"/>
        <v>0</v>
      </c>
      <c r="S319" s="6" t="str">
        <f>IF(G319&gt;0,COUNTIF($R$210:R319,R319),"")</f>
        <v/>
      </c>
      <c r="T319" s="6" t="str">
        <f t="shared" si="57"/>
        <v>02</v>
      </c>
      <c r="U319" s="254">
        <f t="shared" si="63"/>
        <v>110</v>
      </c>
    </row>
    <row r="320" spans="1:21" ht="15" hidden="1" outlineLevel="1" x14ac:dyDescent="0.25">
      <c r="A320" s="3"/>
      <c r="B320" s="3"/>
      <c r="C320" s="3"/>
      <c r="D320" s="4">
        <f t="shared" si="54"/>
        <v>8.1944444444444445E-2</v>
      </c>
      <c r="E320" s="6">
        <v>111</v>
      </c>
      <c r="F320" s="199">
        <v>111</v>
      </c>
      <c r="G320" s="199"/>
      <c r="H320" s="247">
        <f>IF(G320&gt;0,VLOOKUP(G320+2000,CONFIG!$W$2:$AF$804,2,FALSE),0)</f>
        <v>0</v>
      </c>
      <c r="I320" s="30" t="str">
        <f>IF(G320&gt;0,CONCATENATE(VLOOKUP(G320+2000,CONFIG!$W$2:$AF$804,3,FALSE),"  ",VLOOKUP(G320+2000,CONFIG!$W$2:$AF$804,4,FALSE)),"")</f>
        <v/>
      </c>
      <c r="J320" s="30" t="str">
        <f>IF($G320&gt;0,VLOOKUP(G320+2000,CONFIG!$W$2:$AF$804,5,FALSE),"")</f>
        <v/>
      </c>
      <c r="K320" s="144" t="str">
        <f>IF($G320&gt;0,VLOOKUP(G320+2000,CONFIG!$W:$AF,6,FALSE),"")</f>
        <v/>
      </c>
      <c r="L320" s="144" t="str">
        <f>IF($G320&gt;0,VLOOKUP(G320+2000,CONFIG!$W:$AF,7,FALSE),"")</f>
        <v/>
      </c>
      <c r="M320" s="144" t="str">
        <f>IF($G320&gt;0,VLOOKUP(G320+2000,CONFIG!$W:$AF,8,FALSE),"")</f>
        <v/>
      </c>
      <c r="N320" s="250" t="str">
        <f t="shared" si="59"/>
        <v/>
      </c>
      <c r="O320" s="6" t="str">
        <f t="shared" ref="O320:O351" si="64">IF(COUNTIF($G$210:$G$409,G320)&gt;1,"X"," ")</f>
        <v xml:space="preserve"> </v>
      </c>
      <c r="P320" s="179" t="str">
        <f>IF(G320&gt;0,VLOOKUP(G320,'Eng A2'!$A$8:$B$207,2,FALSE)," ")</f>
        <v xml:space="preserve"> </v>
      </c>
      <c r="Q320" s="6" t="str">
        <f t="shared" si="61"/>
        <v xml:space="preserve"> </v>
      </c>
      <c r="R320" s="6">
        <f t="shared" si="62"/>
        <v>0</v>
      </c>
      <c r="S320" s="6" t="str">
        <f>IF(G320&gt;0,COUNTIF($R$210:R320,R320),"")</f>
        <v/>
      </c>
      <c r="T320" s="6" t="str">
        <f t="shared" si="57"/>
        <v>02</v>
      </c>
      <c r="U320" s="254">
        <f t="shared" si="63"/>
        <v>111</v>
      </c>
    </row>
    <row r="321" spans="1:21" ht="15" hidden="1" outlineLevel="1" x14ac:dyDescent="0.25">
      <c r="A321" s="3"/>
      <c r="B321" s="3"/>
      <c r="C321" s="3"/>
      <c r="D321" s="4">
        <f t="shared" si="54"/>
        <v>8.1944444444444445E-2</v>
      </c>
      <c r="E321" s="6">
        <v>112</v>
      </c>
      <c r="F321" s="199">
        <v>112</v>
      </c>
      <c r="G321" s="199"/>
      <c r="H321" s="247">
        <f>IF(G321&gt;0,VLOOKUP(G321+2000,CONFIG!$W$2:$AF$804,2,FALSE),0)</f>
        <v>0</v>
      </c>
      <c r="I321" s="30" t="str">
        <f>IF(G321&gt;0,CONCATENATE(VLOOKUP(G321+2000,CONFIG!$W$2:$AF$804,3,FALSE),"  ",VLOOKUP(G321+2000,CONFIG!$W$2:$AF$804,4,FALSE)),"")</f>
        <v/>
      </c>
      <c r="J321" s="30" t="str">
        <f>IF($G321&gt;0,VLOOKUP(G321+2000,CONFIG!$W$2:$AF$804,5,FALSE),"")</f>
        <v/>
      </c>
      <c r="K321" s="144" t="str">
        <f>IF($G321&gt;0,VLOOKUP(G321+2000,CONFIG!$W:$AF,6,FALSE),"")</f>
        <v/>
      </c>
      <c r="L321" s="144" t="str">
        <f>IF($G321&gt;0,VLOOKUP(G321+2000,CONFIG!$W:$AF,7,FALSE),"")</f>
        <v/>
      </c>
      <c r="M321" s="144" t="str">
        <f>IF($G321&gt;0,VLOOKUP(G321+2000,CONFIG!$W:$AF,8,FALSE),"")</f>
        <v/>
      </c>
      <c r="N321" s="250" t="str">
        <f t="shared" si="59"/>
        <v/>
      </c>
      <c r="O321" s="6" t="str">
        <f t="shared" si="64"/>
        <v xml:space="preserve"> </v>
      </c>
      <c r="P321" s="179" t="str">
        <f>IF(G321&gt;0,VLOOKUP(G321,'Eng A2'!$A$8:$B$207,2,FALSE)," ")</f>
        <v xml:space="preserve"> </v>
      </c>
      <c r="Q321" s="6" t="str">
        <f t="shared" si="61"/>
        <v xml:space="preserve"> </v>
      </c>
      <c r="R321" s="6">
        <f t="shared" si="62"/>
        <v>0</v>
      </c>
      <c r="S321" s="6" t="str">
        <f>IF(G321&gt;0,COUNTIF($R$210:R321,R321),"")</f>
        <v/>
      </c>
      <c r="T321" s="6" t="str">
        <f t="shared" si="57"/>
        <v>02</v>
      </c>
      <c r="U321" s="254">
        <f t="shared" si="63"/>
        <v>112</v>
      </c>
    </row>
    <row r="322" spans="1:21" ht="15" hidden="1" outlineLevel="1" x14ac:dyDescent="0.25">
      <c r="A322" s="3"/>
      <c r="B322" s="3"/>
      <c r="C322" s="3"/>
      <c r="D322" s="4">
        <f t="shared" si="54"/>
        <v>8.1944444444444445E-2</v>
      </c>
      <c r="E322" s="6">
        <v>113</v>
      </c>
      <c r="F322" s="199">
        <v>113</v>
      </c>
      <c r="G322" s="199"/>
      <c r="H322" s="247">
        <f>IF(G322&gt;0,VLOOKUP(G322+2000,CONFIG!$W$2:$AF$804,2,FALSE),0)</f>
        <v>0</v>
      </c>
      <c r="I322" s="30" t="str">
        <f>IF(G322&gt;0,CONCATENATE(VLOOKUP(G322+2000,CONFIG!$W$2:$AF$804,3,FALSE),"  ",VLOOKUP(G322+2000,CONFIG!$W$2:$AF$804,4,FALSE)),"")</f>
        <v/>
      </c>
      <c r="J322" s="30" t="str">
        <f>IF($G322&gt;0,VLOOKUP(G322+2000,CONFIG!$W$2:$AF$804,5,FALSE),"")</f>
        <v/>
      </c>
      <c r="K322" s="144" t="str">
        <f>IF($G322&gt;0,VLOOKUP(G322+2000,CONFIG!$W:$AF,6,FALSE),"")</f>
        <v/>
      </c>
      <c r="L322" s="144" t="str">
        <f>IF($G322&gt;0,VLOOKUP(G322+2000,CONFIG!$W:$AF,7,FALSE),"")</f>
        <v/>
      </c>
      <c r="M322" s="144" t="str">
        <f>IF($G322&gt;0,VLOOKUP(G322+2000,CONFIG!$W:$AF,8,FALSE),"")</f>
        <v/>
      </c>
      <c r="N322" s="250" t="str">
        <f t="shared" si="59"/>
        <v/>
      </c>
      <c r="O322" s="6" t="str">
        <f t="shared" si="64"/>
        <v xml:space="preserve"> </v>
      </c>
      <c r="P322" s="179" t="str">
        <f>IF(G322&gt;0,VLOOKUP(G322,'Eng A2'!$A$8:$B$207,2,FALSE)," ")</f>
        <v xml:space="preserve"> </v>
      </c>
      <c r="Q322" s="6" t="str">
        <f t="shared" si="61"/>
        <v xml:space="preserve"> </v>
      </c>
      <c r="R322" s="6">
        <f t="shared" si="62"/>
        <v>0</v>
      </c>
      <c r="S322" s="6" t="str">
        <f>IF(G322&gt;0,COUNTIF($R$210:R322,R322),"")</f>
        <v/>
      </c>
      <c r="T322" s="6" t="str">
        <f t="shared" si="57"/>
        <v>02</v>
      </c>
      <c r="U322" s="254">
        <f t="shared" si="63"/>
        <v>113</v>
      </c>
    </row>
    <row r="323" spans="1:21" ht="15" hidden="1" outlineLevel="1" x14ac:dyDescent="0.25">
      <c r="A323" s="3"/>
      <c r="B323" s="3"/>
      <c r="C323" s="3"/>
      <c r="D323" s="4">
        <f t="shared" si="54"/>
        <v>8.1944444444444445E-2</v>
      </c>
      <c r="E323" s="6">
        <v>114</v>
      </c>
      <c r="F323" s="199">
        <v>114</v>
      </c>
      <c r="G323" s="199"/>
      <c r="H323" s="247">
        <f>IF(G323&gt;0,VLOOKUP(G323+2000,CONFIG!$W$2:$AF$804,2,FALSE),0)</f>
        <v>0</v>
      </c>
      <c r="I323" s="30" t="str">
        <f>IF(G323&gt;0,CONCATENATE(VLOOKUP(G323+2000,CONFIG!$W$2:$AF$804,3,FALSE),"  ",VLOOKUP(G323+2000,CONFIG!$W$2:$AF$804,4,FALSE)),"")</f>
        <v/>
      </c>
      <c r="J323" s="30" t="str">
        <f>IF($G323&gt;0,VLOOKUP(G323+2000,CONFIG!$W$2:$AF$804,5,FALSE),"")</f>
        <v/>
      </c>
      <c r="K323" s="144" t="str">
        <f>IF($G323&gt;0,VLOOKUP(G323+2000,CONFIG!$W:$AF,6,FALSE),"")</f>
        <v/>
      </c>
      <c r="L323" s="144" t="str">
        <f>IF($G323&gt;0,VLOOKUP(G323+2000,CONFIG!$W:$AF,7,FALSE),"")</f>
        <v/>
      </c>
      <c r="M323" s="144" t="str">
        <f>IF($G323&gt;0,VLOOKUP(G323+2000,CONFIG!$W:$AF,8,FALSE),"")</f>
        <v/>
      </c>
      <c r="N323" s="250" t="str">
        <f t="shared" si="59"/>
        <v/>
      </c>
      <c r="O323" s="6" t="str">
        <f t="shared" si="64"/>
        <v xml:space="preserve"> </v>
      </c>
      <c r="P323" s="179" t="str">
        <f>IF(G323&gt;0,VLOOKUP(G323,'Eng A2'!$A$8:$B$207,2,FALSE)," ")</f>
        <v xml:space="preserve"> </v>
      </c>
      <c r="Q323" s="6" t="str">
        <f t="shared" si="61"/>
        <v xml:space="preserve"> </v>
      </c>
      <c r="R323" s="6">
        <f t="shared" si="62"/>
        <v>0</v>
      </c>
      <c r="S323" s="6" t="str">
        <f>IF(G323&gt;0,COUNTIF($R$210:R323,R323),"")</f>
        <v/>
      </c>
      <c r="T323" s="6" t="str">
        <f t="shared" si="57"/>
        <v>02</v>
      </c>
      <c r="U323" s="254">
        <f t="shared" si="63"/>
        <v>114</v>
      </c>
    </row>
    <row r="324" spans="1:21" ht="15" hidden="1" outlineLevel="1" x14ac:dyDescent="0.25">
      <c r="A324" s="3"/>
      <c r="B324" s="3"/>
      <c r="C324" s="3"/>
      <c r="D324" s="4">
        <f t="shared" si="54"/>
        <v>8.1944444444444445E-2</v>
      </c>
      <c r="E324" s="6">
        <v>115</v>
      </c>
      <c r="F324" s="199">
        <v>115</v>
      </c>
      <c r="G324" s="199"/>
      <c r="H324" s="247">
        <f>IF(G324&gt;0,VLOOKUP(G324+2000,CONFIG!$W$2:$AF$804,2,FALSE),0)</f>
        <v>0</v>
      </c>
      <c r="I324" s="30" t="str">
        <f>IF(G324&gt;0,CONCATENATE(VLOOKUP(G324+2000,CONFIG!$W$2:$AF$804,3,FALSE),"  ",VLOOKUP(G324+2000,CONFIG!$W$2:$AF$804,4,FALSE)),"")</f>
        <v/>
      </c>
      <c r="J324" s="30" t="str">
        <f>IF($G324&gt;0,VLOOKUP(G324+2000,CONFIG!$W$2:$AF$804,5,FALSE),"")</f>
        <v/>
      </c>
      <c r="K324" s="144" t="str">
        <f>IF($G324&gt;0,VLOOKUP(G324+2000,CONFIG!$W:$AF,6,FALSE),"")</f>
        <v/>
      </c>
      <c r="L324" s="144" t="str">
        <f>IF($G324&gt;0,VLOOKUP(G324+2000,CONFIG!$W:$AF,7,FALSE),"")</f>
        <v/>
      </c>
      <c r="M324" s="144" t="str">
        <f>IF($G324&gt;0,VLOOKUP(G324+2000,CONFIG!$W:$AF,8,FALSE),"")</f>
        <v/>
      </c>
      <c r="N324" s="250" t="str">
        <f t="shared" si="59"/>
        <v/>
      </c>
      <c r="O324" s="6" t="str">
        <f t="shared" si="64"/>
        <v xml:space="preserve"> </v>
      </c>
      <c r="P324" s="179" t="str">
        <f>IF(G324&gt;0,VLOOKUP(G324,'Eng A2'!$A$8:$B$207,2,FALSE)," ")</f>
        <v xml:space="preserve"> </v>
      </c>
      <c r="Q324" s="6" t="str">
        <f t="shared" si="61"/>
        <v xml:space="preserve"> </v>
      </c>
      <c r="R324" s="6">
        <f t="shared" si="62"/>
        <v>0</v>
      </c>
      <c r="S324" s="6" t="str">
        <f>IF(G324&gt;0,COUNTIF($R$210:R324,R324),"")</f>
        <v/>
      </c>
      <c r="T324" s="6" t="str">
        <f t="shared" si="57"/>
        <v>02</v>
      </c>
      <c r="U324" s="254">
        <f t="shared" si="63"/>
        <v>115</v>
      </c>
    </row>
    <row r="325" spans="1:21" ht="15" hidden="1" outlineLevel="1" x14ac:dyDescent="0.25">
      <c r="A325" s="3"/>
      <c r="B325" s="3"/>
      <c r="C325" s="3"/>
      <c r="D325" s="4">
        <f t="shared" si="54"/>
        <v>8.1944444444444445E-2</v>
      </c>
      <c r="E325" s="6">
        <v>116</v>
      </c>
      <c r="F325" s="199">
        <v>116</v>
      </c>
      <c r="G325" s="199"/>
      <c r="H325" s="247">
        <f>IF(G325&gt;0,VLOOKUP(G325+2000,CONFIG!$W$2:$AF$804,2,FALSE),0)</f>
        <v>0</v>
      </c>
      <c r="I325" s="30" t="str">
        <f>IF(G325&gt;0,CONCATENATE(VLOOKUP(G325+2000,CONFIG!$W$2:$AF$804,3,FALSE),"  ",VLOOKUP(G325+2000,CONFIG!$W$2:$AF$804,4,FALSE)),"")</f>
        <v/>
      </c>
      <c r="J325" s="30" t="str">
        <f>IF($G325&gt;0,VLOOKUP(G325+2000,CONFIG!$W$2:$AF$804,5,FALSE),"")</f>
        <v/>
      </c>
      <c r="K325" s="144" t="str">
        <f>IF($G325&gt;0,VLOOKUP(G325+2000,CONFIG!$W:$AF,6,FALSE),"")</f>
        <v/>
      </c>
      <c r="L325" s="144" t="str">
        <f>IF($G325&gt;0,VLOOKUP(G325+2000,CONFIG!$W:$AF,7,FALSE),"")</f>
        <v/>
      </c>
      <c r="M325" s="144" t="str">
        <f>IF($G325&gt;0,VLOOKUP(G325+2000,CONFIG!$W:$AF,8,FALSE),"")</f>
        <v/>
      </c>
      <c r="N325" s="250" t="str">
        <f t="shared" si="59"/>
        <v/>
      </c>
      <c r="O325" s="6" t="str">
        <f t="shared" si="64"/>
        <v xml:space="preserve"> </v>
      </c>
      <c r="P325" s="179" t="str">
        <f>IF(G325&gt;0,VLOOKUP(G325,'Eng A2'!$A$8:$B$207,2,FALSE)," ")</f>
        <v xml:space="preserve"> </v>
      </c>
      <c r="Q325" s="6" t="str">
        <f t="shared" si="61"/>
        <v xml:space="preserve"> </v>
      </c>
      <c r="R325" s="6">
        <f t="shared" si="62"/>
        <v>0</v>
      </c>
      <c r="S325" s="6" t="str">
        <f>IF(G325&gt;0,COUNTIF($R$210:R325,R325),"")</f>
        <v/>
      </c>
      <c r="T325" s="6" t="str">
        <f t="shared" si="57"/>
        <v>02</v>
      </c>
      <c r="U325" s="254">
        <f t="shared" si="63"/>
        <v>116</v>
      </c>
    </row>
    <row r="326" spans="1:21" ht="15" hidden="1" outlineLevel="1" x14ac:dyDescent="0.25">
      <c r="A326" s="3"/>
      <c r="B326" s="3"/>
      <c r="C326" s="3"/>
      <c r="D326" s="4">
        <f t="shared" si="54"/>
        <v>8.1944444444444445E-2</v>
      </c>
      <c r="E326" s="6">
        <v>117</v>
      </c>
      <c r="F326" s="199">
        <v>117</v>
      </c>
      <c r="G326" s="199"/>
      <c r="H326" s="247">
        <f>IF(G326&gt;0,VLOOKUP(G326+2000,CONFIG!$W$2:$AF$804,2,FALSE),0)</f>
        <v>0</v>
      </c>
      <c r="I326" s="30" t="str">
        <f>IF(G326&gt;0,CONCATENATE(VLOOKUP(G326+2000,CONFIG!$W$2:$AF$804,3,FALSE),"  ",VLOOKUP(G326+2000,CONFIG!$W$2:$AF$804,4,FALSE)),"")</f>
        <v/>
      </c>
      <c r="J326" s="30" t="str">
        <f>IF($G326&gt;0,VLOOKUP(G326+2000,CONFIG!$W$2:$AF$804,5,FALSE),"")</f>
        <v/>
      </c>
      <c r="K326" s="144" t="str">
        <f>IF($G326&gt;0,VLOOKUP(G326+2000,CONFIG!$W:$AF,6,FALSE),"")</f>
        <v/>
      </c>
      <c r="L326" s="144" t="str">
        <f>IF($G326&gt;0,VLOOKUP(G326+2000,CONFIG!$W:$AF,7,FALSE),"")</f>
        <v/>
      </c>
      <c r="M326" s="144" t="str">
        <f>IF($G326&gt;0,VLOOKUP(G326+2000,CONFIG!$W:$AF,8,FALSE),"")</f>
        <v/>
      </c>
      <c r="N326" s="250" t="str">
        <f t="shared" si="59"/>
        <v/>
      </c>
      <c r="O326" s="6" t="str">
        <f t="shared" si="64"/>
        <v xml:space="preserve"> </v>
      </c>
      <c r="P326" s="179" t="str">
        <f>IF(G326&gt;0,VLOOKUP(G326,'Eng A2'!$A$8:$B$207,2,FALSE)," ")</f>
        <v xml:space="preserve"> </v>
      </c>
      <c r="Q326" s="6" t="str">
        <f t="shared" si="61"/>
        <v xml:space="preserve"> </v>
      </c>
      <c r="R326" s="6">
        <f t="shared" si="62"/>
        <v>0</v>
      </c>
      <c r="S326" s="6" t="str">
        <f>IF(G326&gt;0,COUNTIF($R$210:R326,R326),"")</f>
        <v/>
      </c>
      <c r="T326" s="6" t="str">
        <f t="shared" si="57"/>
        <v>02</v>
      </c>
      <c r="U326" s="254">
        <f t="shared" si="63"/>
        <v>117</v>
      </c>
    </row>
    <row r="327" spans="1:21" ht="15" hidden="1" outlineLevel="1" x14ac:dyDescent="0.25">
      <c r="A327" s="3"/>
      <c r="B327" s="3"/>
      <c r="C327" s="3"/>
      <c r="D327" s="4">
        <f t="shared" si="54"/>
        <v>8.1944444444444445E-2</v>
      </c>
      <c r="E327" s="6">
        <v>118</v>
      </c>
      <c r="F327" s="199">
        <v>118</v>
      </c>
      <c r="G327" s="199"/>
      <c r="H327" s="247">
        <f>IF(G327&gt;0,VLOOKUP(G327+2000,CONFIG!$W$2:$AF$804,2,FALSE),0)</f>
        <v>0</v>
      </c>
      <c r="I327" s="30" t="str">
        <f>IF(G327&gt;0,CONCATENATE(VLOOKUP(G327+2000,CONFIG!$W$2:$AF$804,3,FALSE),"  ",VLOOKUP(G327+2000,CONFIG!$W$2:$AF$804,4,FALSE)),"")</f>
        <v/>
      </c>
      <c r="J327" s="30" t="str">
        <f>IF($G327&gt;0,VLOOKUP(G327+2000,CONFIG!$W$2:$AF$804,5,FALSE),"")</f>
        <v/>
      </c>
      <c r="K327" s="144" t="str">
        <f>IF($G327&gt;0,VLOOKUP(G327+2000,CONFIG!$W:$AF,6,FALSE),"")</f>
        <v/>
      </c>
      <c r="L327" s="144" t="str">
        <f>IF($G327&gt;0,VLOOKUP(G327+2000,CONFIG!$W:$AF,7,FALSE),"")</f>
        <v/>
      </c>
      <c r="M327" s="144" t="str">
        <f>IF($G327&gt;0,VLOOKUP(G327+2000,CONFIG!$W:$AF,8,FALSE),"")</f>
        <v/>
      </c>
      <c r="N327" s="250" t="str">
        <f t="shared" si="59"/>
        <v/>
      </c>
      <c r="O327" s="6" t="str">
        <f t="shared" si="64"/>
        <v xml:space="preserve"> </v>
      </c>
      <c r="P327" s="179" t="str">
        <f>IF(G327&gt;0,VLOOKUP(G327,'Eng A2'!$A$8:$B$207,2,FALSE)," ")</f>
        <v xml:space="preserve"> </v>
      </c>
      <c r="Q327" s="6" t="str">
        <f t="shared" si="61"/>
        <v xml:space="preserve"> </v>
      </c>
      <c r="R327" s="6">
        <f t="shared" si="62"/>
        <v>0</v>
      </c>
      <c r="S327" s="6" t="str">
        <f>IF(G327&gt;0,COUNTIF($R$210:R327,R327),"")</f>
        <v/>
      </c>
      <c r="T327" s="6" t="str">
        <f t="shared" si="57"/>
        <v>02</v>
      </c>
      <c r="U327" s="254">
        <f t="shared" si="63"/>
        <v>118</v>
      </c>
    </row>
    <row r="328" spans="1:21" ht="15" hidden="1" outlineLevel="1" x14ac:dyDescent="0.25">
      <c r="A328" s="3"/>
      <c r="B328" s="3"/>
      <c r="C328" s="3"/>
      <c r="D328" s="4">
        <f t="shared" si="54"/>
        <v>8.1944444444444445E-2</v>
      </c>
      <c r="E328" s="6">
        <v>119</v>
      </c>
      <c r="F328" s="199">
        <v>119</v>
      </c>
      <c r="G328" s="199"/>
      <c r="H328" s="247">
        <f>IF(G328&gt;0,VLOOKUP(G328+2000,CONFIG!$W$2:$AF$804,2,FALSE),0)</f>
        <v>0</v>
      </c>
      <c r="I328" s="30" t="str">
        <f>IF(G328&gt;0,CONCATENATE(VLOOKUP(G328+2000,CONFIG!$W$2:$AF$804,3,FALSE),"  ",VLOOKUP(G328+2000,CONFIG!$W$2:$AF$804,4,FALSE)),"")</f>
        <v/>
      </c>
      <c r="J328" s="30" t="str">
        <f>IF($G328&gt;0,VLOOKUP(G328+2000,CONFIG!$W$2:$AF$804,5,FALSE),"")</f>
        <v/>
      </c>
      <c r="K328" s="144" t="str">
        <f>IF($G328&gt;0,VLOOKUP(G328+2000,CONFIG!$W:$AF,6,FALSE),"")</f>
        <v/>
      </c>
      <c r="L328" s="144" t="str">
        <f>IF($G328&gt;0,VLOOKUP(G328+2000,CONFIG!$W:$AF,7,FALSE),"")</f>
        <v/>
      </c>
      <c r="M328" s="144" t="str">
        <f>IF($G328&gt;0,VLOOKUP(G328+2000,CONFIG!$W:$AF,8,FALSE),"")</f>
        <v/>
      </c>
      <c r="N328" s="250" t="str">
        <f t="shared" si="59"/>
        <v/>
      </c>
      <c r="O328" s="6" t="str">
        <f t="shared" si="64"/>
        <v xml:space="preserve"> </v>
      </c>
      <c r="P328" s="179" t="str">
        <f>IF(G328&gt;0,VLOOKUP(G328,'Eng A2'!$A$8:$B$207,2,FALSE)," ")</f>
        <v xml:space="preserve"> </v>
      </c>
      <c r="Q328" s="6" t="str">
        <f t="shared" si="61"/>
        <v xml:space="preserve"> </v>
      </c>
      <c r="R328" s="6">
        <f t="shared" si="62"/>
        <v>0</v>
      </c>
      <c r="S328" s="6" t="str">
        <f>IF(G328&gt;0,COUNTIF($R$210:R328,R328),"")</f>
        <v/>
      </c>
      <c r="T328" s="6" t="str">
        <f t="shared" si="57"/>
        <v>02</v>
      </c>
      <c r="U328" s="254">
        <f t="shared" si="63"/>
        <v>119</v>
      </c>
    </row>
    <row r="329" spans="1:21" ht="15" hidden="1" outlineLevel="1" x14ac:dyDescent="0.25">
      <c r="A329" s="3"/>
      <c r="B329" s="3"/>
      <c r="C329" s="3"/>
      <c r="D329" s="4">
        <f t="shared" si="54"/>
        <v>8.1944444444444445E-2</v>
      </c>
      <c r="E329" s="6">
        <v>120</v>
      </c>
      <c r="F329" s="199">
        <v>120</v>
      </c>
      <c r="G329" s="199"/>
      <c r="H329" s="247">
        <f>IF(G329&gt;0,VLOOKUP(G329+2000,CONFIG!$W$2:$AF$804,2,FALSE),0)</f>
        <v>0</v>
      </c>
      <c r="I329" s="30" t="str">
        <f>IF(G329&gt;0,CONCATENATE(VLOOKUP(G329+2000,CONFIG!$W$2:$AF$804,3,FALSE),"  ",VLOOKUP(G329+2000,CONFIG!$W$2:$AF$804,4,FALSE)),"")</f>
        <v/>
      </c>
      <c r="J329" s="30" t="str">
        <f>IF($G329&gt;0,VLOOKUP(G329+2000,CONFIG!$W$2:$AF$804,5,FALSE),"")</f>
        <v/>
      </c>
      <c r="K329" s="144" t="str">
        <f>IF($G329&gt;0,VLOOKUP(G329+2000,CONFIG!$W:$AF,6,FALSE),"")</f>
        <v/>
      </c>
      <c r="L329" s="144" t="str">
        <f>IF($G329&gt;0,VLOOKUP(G329+2000,CONFIG!$W:$AF,7,FALSE),"")</f>
        <v/>
      </c>
      <c r="M329" s="144" t="str">
        <f>IF($G329&gt;0,VLOOKUP(G329+2000,CONFIG!$W:$AF,8,FALSE),"")</f>
        <v/>
      </c>
      <c r="N329" s="250" t="str">
        <f t="shared" si="59"/>
        <v/>
      </c>
      <c r="O329" s="6" t="str">
        <f t="shared" si="64"/>
        <v xml:space="preserve"> </v>
      </c>
      <c r="P329" s="179" t="str">
        <f>IF(G329&gt;0,VLOOKUP(G329,'Eng A2'!$A$8:$B$207,2,FALSE)," ")</f>
        <v xml:space="preserve"> </v>
      </c>
      <c r="Q329" s="6" t="str">
        <f t="shared" si="61"/>
        <v xml:space="preserve"> </v>
      </c>
      <c r="R329" s="6">
        <f t="shared" si="62"/>
        <v>0</v>
      </c>
      <c r="S329" s="6" t="str">
        <f>IF(G329&gt;0,COUNTIF($R$210:R329,R329),"")</f>
        <v/>
      </c>
      <c r="T329" s="6" t="str">
        <f t="shared" si="57"/>
        <v>02</v>
      </c>
      <c r="U329" s="254">
        <f t="shared" si="63"/>
        <v>120</v>
      </c>
    </row>
    <row r="330" spans="1:21" ht="15" hidden="1" outlineLevel="1" x14ac:dyDescent="0.25">
      <c r="A330" s="3"/>
      <c r="B330" s="3"/>
      <c r="C330" s="3"/>
      <c r="D330" s="4">
        <f t="shared" si="54"/>
        <v>8.1944444444444445E-2</v>
      </c>
      <c r="E330" s="6">
        <v>121</v>
      </c>
      <c r="F330" s="199">
        <v>121</v>
      </c>
      <c r="G330" s="199"/>
      <c r="H330" s="247">
        <f>IF(G330&gt;0,VLOOKUP(G330+2000,CONFIG!$W$2:$AF$804,2,FALSE),0)</f>
        <v>0</v>
      </c>
      <c r="I330" s="30" t="str">
        <f>IF(G330&gt;0,CONCATENATE(VLOOKUP(G330+2000,CONFIG!$W$2:$AF$804,3,FALSE),"  ",VLOOKUP(G330+2000,CONFIG!$W$2:$AF$804,4,FALSE)),"")</f>
        <v/>
      </c>
      <c r="J330" s="30" t="str">
        <f>IF($G330&gt;0,VLOOKUP(G330+2000,CONFIG!$W$2:$AF$804,5,FALSE),"")</f>
        <v/>
      </c>
      <c r="K330" s="144" t="str">
        <f>IF($G330&gt;0,VLOOKUP(G330+2000,CONFIG!$W:$AF,6,FALSE),"")</f>
        <v/>
      </c>
      <c r="L330" s="144" t="str">
        <f>IF($G330&gt;0,VLOOKUP(G330+2000,CONFIG!$W:$AF,7,FALSE),"")</f>
        <v/>
      </c>
      <c r="M330" s="144" t="str">
        <f>IF($G330&gt;0,VLOOKUP(G330+2000,CONFIG!$W:$AF,8,FALSE),"")</f>
        <v/>
      </c>
      <c r="N330" s="250" t="str">
        <f t="shared" si="59"/>
        <v/>
      </c>
      <c r="O330" s="6" t="str">
        <f t="shared" si="64"/>
        <v xml:space="preserve"> </v>
      </c>
      <c r="P330" s="179" t="str">
        <f>IF(G330&gt;0,VLOOKUP(G330,'Eng A2'!$A$8:$B$207,2,FALSE)," ")</f>
        <v xml:space="preserve"> </v>
      </c>
      <c r="Q330" s="6" t="str">
        <f t="shared" si="61"/>
        <v xml:space="preserve"> </v>
      </c>
      <c r="R330" s="6">
        <f t="shared" si="62"/>
        <v>0</v>
      </c>
      <c r="S330" s="6" t="str">
        <f>IF(G330&gt;0,COUNTIF($R$210:R330,R330),"")</f>
        <v/>
      </c>
      <c r="T330" s="6" t="str">
        <f t="shared" si="57"/>
        <v>02</v>
      </c>
      <c r="U330" s="254">
        <f t="shared" si="63"/>
        <v>121</v>
      </c>
    </row>
    <row r="331" spans="1:21" ht="15" hidden="1" outlineLevel="1" x14ac:dyDescent="0.25">
      <c r="A331" s="3"/>
      <c r="B331" s="3"/>
      <c r="C331" s="3"/>
      <c r="D331" s="4">
        <f t="shared" si="54"/>
        <v>8.1944444444444445E-2</v>
      </c>
      <c r="E331" s="6">
        <v>122</v>
      </c>
      <c r="F331" s="199">
        <v>122</v>
      </c>
      <c r="G331" s="199"/>
      <c r="H331" s="247">
        <f>IF(G331&gt;0,VLOOKUP(G331+2000,CONFIG!$W$2:$AF$804,2,FALSE),0)</f>
        <v>0</v>
      </c>
      <c r="I331" s="30" t="str">
        <f>IF(G331&gt;0,CONCATENATE(VLOOKUP(G331+2000,CONFIG!$W$2:$AF$804,3,FALSE),"  ",VLOOKUP(G331+2000,CONFIG!$W$2:$AF$804,4,FALSE)),"")</f>
        <v/>
      </c>
      <c r="J331" s="30" t="str">
        <f>IF($G331&gt;0,VLOOKUP(G331+2000,CONFIG!$W$2:$AF$804,5,FALSE),"")</f>
        <v/>
      </c>
      <c r="K331" s="144" t="str">
        <f>IF($G331&gt;0,VLOOKUP(G331+2000,CONFIG!$W:$AF,6,FALSE),"")</f>
        <v/>
      </c>
      <c r="L331" s="144" t="str">
        <f>IF($G331&gt;0,VLOOKUP(G331+2000,CONFIG!$W:$AF,7,FALSE),"")</f>
        <v/>
      </c>
      <c r="M331" s="144" t="str">
        <f>IF($G331&gt;0,VLOOKUP(G331+2000,CONFIG!$W:$AF,8,FALSE),"")</f>
        <v/>
      </c>
      <c r="N331" s="250" t="str">
        <f t="shared" si="59"/>
        <v/>
      </c>
      <c r="O331" s="6" t="str">
        <f t="shared" si="64"/>
        <v xml:space="preserve"> </v>
      </c>
      <c r="P331" s="179" t="str">
        <f>IF(G331&gt;0,VLOOKUP(G331,'Eng A2'!$A$8:$B$207,2,FALSE)," ")</f>
        <v xml:space="preserve"> </v>
      </c>
      <c r="Q331" s="6" t="str">
        <f t="shared" si="61"/>
        <v xml:space="preserve"> </v>
      </c>
      <c r="R331" s="6">
        <f t="shared" si="62"/>
        <v>0</v>
      </c>
      <c r="S331" s="6" t="str">
        <f>IF(G331&gt;0,COUNTIF($R$210:R331,R331),"")</f>
        <v/>
      </c>
      <c r="T331" s="6" t="str">
        <f t="shared" si="57"/>
        <v>02</v>
      </c>
      <c r="U331" s="254">
        <f t="shared" si="63"/>
        <v>122</v>
      </c>
    </row>
    <row r="332" spans="1:21" ht="15" hidden="1" outlineLevel="1" x14ac:dyDescent="0.25">
      <c r="A332" s="3"/>
      <c r="B332" s="3"/>
      <c r="C332" s="3"/>
      <c r="D332" s="4">
        <f t="shared" si="54"/>
        <v>8.1944444444444445E-2</v>
      </c>
      <c r="E332" s="6">
        <v>123</v>
      </c>
      <c r="F332" s="199">
        <v>123</v>
      </c>
      <c r="G332" s="199"/>
      <c r="H332" s="247">
        <f>IF(G332&gt;0,VLOOKUP(G332+2000,CONFIG!$W$2:$AF$804,2,FALSE),0)</f>
        <v>0</v>
      </c>
      <c r="I332" s="30" t="str">
        <f>IF(G332&gt;0,CONCATENATE(VLOOKUP(G332+2000,CONFIG!$W$2:$AF$804,3,FALSE),"  ",VLOOKUP(G332+2000,CONFIG!$W$2:$AF$804,4,FALSE)),"")</f>
        <v/>
      </c>
      <c r="J332" s="30" t="str">
        <f>IF($G332&gt;0,VLOOKUP(G332+2000,CONFIG!$W$2:$AF$804,5,FALSE),"")</f>
        <v/>
      </c>
      <c r="K332" s="144" t="str">
        <f>IF($G332&gt;0,VLOOKUP(G332+2000,CONFIG!$W:$AF,6,FALSE),"")</f>
        <v/>
      </c>
      <c r="L332" s="144" t="str">
        <f>IF($G332&gt;0,VLOOKUP(G332+2000,CONFIG!$W:$AF,7,FALSE),"")</f>
        <v/>
      </c>
      <c r="M332" s="144" t="str">
        <f>IF($G332&gt;0,VLOOKUP(G332+2000,CONFIG!$W:$AF,8,FALSE),"")</f>
        <v/>
      </c>
      <c r="N332" s="250" t="str">
        <f t="shared" si="59"/>
        <v/>
      </c>
      <c r="O332" s="6" t="str">
        <f t="shared" si="64"/>
        <v xml:space="preserve"> </v>
      </c>
      <c r="P332" s="179" t="str">
        <f>IF(G332&gt;0,VLOOKUP(G332,'Eng A2'!$A$8:$B$207,2,FALSE)," ")</f>
        <v xml:space="preserve"> </v>
      </c>
      <c r="Q332" s="6" t="str">
        <f t="shared" si="61"/>
        <v xml:space="preserve"> </v>
      </c>
      <c r="R332" s="6">
        <f t="shared" si="62"/>
        <v>0</v>
      </c>
      <c r="S332" s="6" t="str">
        <f>IF(G332&gt;0,COUNTIF($R$210:R332,R332),"")</f>
        <v/>
      </c>
      <c r="T332" s="6" t="str">
        <f t="shared" si="57"/>
        <v>02</v>
      </c>
      <c r="U332" s="254">
        <f t="shared" si="63"/>
        <v>123</v>
      </c>
    </row>
    <row r="333" spans="1:21" ht="15" hidden="1" outlineLevel="1" x14ac:dyDescent="0.25">
      <c r="A333" s="3"/>
      <c r="B333" s="3"/>
      <c r="C333" s="3"/>
      <c r="D333" s="4">
        <f t="shared" si="54"/>
        <v>8.1944444444444445E-2</v>
      </c>
      <c r="E333" s="6">
        <v>124</v>
      </c>
      <c r="F333" s="199">
        <v>124</v>
      </c>
      <c r="G333" s="199"/>
      <c r="H333" s="247">
        <f>IF(G333&gt;0,VLOOKUP(G333+2000,CONFIG!$W$2:$AF$804,2,FALSE),0)</f>
        <v>0</v>
      </c>
      <c r="I333" s="30" t="str">
        <f>IF(G333&gt;0,CONCATENATE(VLOOKUP(G333+2000,CONFIG!$W$2:$AF$804,3,FALSE),"  ",VLOOKUP(G333+2000,CONFIG!$W$2:$AF$804,4,FALSE)),"")</f>
        <v/>
      </c>
      <c r="J333" s="30" t="str">
        <f>IF($G333&gt;0,VLOOKUP(G333+2000,CONFIG!$W$2:$AF$804,5,FALSE),"")</f>
        <v/>
      </c>
      <c r="K333" s="144" t="str">
        <f>IF($G333&gt;0,VLOOKUP(G333+2000,CONFIG!$W:$AF,6,FALSE),"")</f>
        <v/>
      </c>
      <c r="L333" s="144" t="str">
        <f>IF($G333&gt;0,VLOOKUP(G333+2000,CONFIG!$W:$AF,7,FALSE),"")</f>
        <v/>
      </c>
      <c r="M333" s="144" t="str">
        <f>IF($G333&gt;0,VLOOKUP(G333+2000,CONFIG!$W:$AF,8,FALSE),"")</f>
        <v/>
      </c>
      <c r="N333" s="250" t="str">
        <f t="shared" si="59"/>
        <v/>
      </c>
      <c r="O333" s="6" t="str">
        <f t="shared" si="64"/>
        <v xml:space="preserve"> </v>
      </c>
      <c r="P333" s="179" t="str">
        <f>IF(G333&gt;0,VLOOKUP(G333,'Eng A2'!$A$8:$B$207,2,FALSE)," ")</f>
        <v xml:space="preserve"> </v>
      </c>
      <c r="Q333" s="6" t="str">
        <f t="shared" si="61"/>
        <v xml:space="preserve"> </v>
      </c>
      <c r="R333" s="6">
        <f t="shared" si="62"/>
        <v>0</v>
      </c>
      <c r="S333" s="6" t="str">
        <f>IF(G333&gt;0,COUNTIF($R$210:R333,R333),"")</f>
        <v/>
      </c>
      <c r="T333" s="6" t="str">
        <f t="shared" si="57"/>
        <v>02</v>
      </c>
      <c r="U333" s="254">
        <f t="shared" si="63"/>
        <v>124</v>
      </c>
    </row>
    <row r="334" spans="1:21" ht="15" hidden="1" outlineLevel="1" x14ac:dyDescent="0.25">
      <c r="A334" s="3"/>
      <c r="B334" s="3"/>
      <c r="C334" s="3"/>
      <c r="D334" s="4">
        <f t="shared" si="54"/>
        <v>8.1944444444444445E-2</v>
      </c>
      <c r="E334" s="6">
        <v>125</v>
      </c>
      <c r="F334" s="199">
        <v>125</v>
      </c>
      <c r="G334" s="199"/>
      <c r="H334" s="247">
        <f>IF(G334&gt;0,VLOOKUP(G334+2000,CONFIG!$W$2:$AF$804,2,FALSE),0)</f>
        <v>0</v>
      </c>
      <c r="I334" s="30" t="str">
        <f>IF(G334&gt;0,CONCATENATE(VLOOKUP(G334+2000,CONFIG!$W$2:$AF$804,3,FALSE),"  ",VLOOKUP(G334+2000,CONFIG!$W$2:$AF$804,4,FALSE)),"")</f>
        <v/>
      </c>
      <c r="J334" s="30" t="str">
        <f>IF($G334&gt;0,VLOOKUP(G334+2000,CONFIG!$W$2:$AF$804,5,FALSE),"")</f>
        <v/>
      </c>
      <c r="K334" s="144" t="str">
        <f>IF($G334&gt;0,VLOOKUP(G334+2000,CONFIG!$W:$AF,6,FALSE),"")</f>
        <v/>
      </c>
      <c r="L334" s="144" t="str">
        <f>IF($G334&gt;0,VLOOKUP(G334+2000,CONFIG!$W:$AF,7,FALSE),"")</f>
        <v/>
      </c>
      <c r="M334" s="144" t="str">
        <f>IF($G334&gt;0,VLOOKUP(G334+2000,CONFIG!$W:$AF,8,FALSE),"")</f>
        <v/>
      </c>
      <c r="N334" s="250" t="str">
        <f t="shared" si="59"/>
        <v/>
      </c>
      <c r="O334" s="6" t="str">
        <f t="shared" si="64"/>
        <v xml:space="preserve"> </v>
      </c>
      <c r="P334" s="179" t="str">
        <f>IF(G334&gt;0,VLOOKUP(G334,'Eng A2'!$A$8:$B$207,2,FALSE)," ")</f>
        <v xml:space="preserve"> </v>
      </c>
      <c r="Q334" s="6" t="str">
        <f t="shared" si="61"/>
        <v xml:space="preserve"> </v>
      </c>
      <c r="R334" s="6">
        <f t="shared" si="62"/>
        <v>0</v>
      </c>
      <c r="S334" s="6" t="str">
        <f>IF(G334&gt;0,COUNTIF($R$210:R334,R334),"")</f>
        <v/>
      </c>
      <c r="T334" s="6" t="str">
        <f t="shared" si="57"/>
        <v>02</v>
      </c>
      <c r="U334" s="254">
        <f t="shared" si="63"/>
        <v>125</v>
      </c>
    </row>
    <row r="335" spans="1:21" ht="15" hidden="1" outlineLevel="1" x14ac:dyDescent="0.25">
      <c r="A335" s="3"/>
      <c r="B335" s="3"/>
      <c r="C335" s="3"/>
      <c r="D335" s="4">
        <f t="shared" si="54"/>
        <v>8.1944444444444445E-2</v>
      </c>
      <c r="E335" s="6">
        <v>126</v>
      </c>
      <c r="F335" s="199">
        <v>126</v>
      </c>
      <c r="G335" s="199"/>
      <c r="H335" s="247">
        <f>IF(G335&gt;0,VLOOKUP(G335+2000,CONFIG!$W$2:$AF$804,2,FALSE),0)</f>
        <v>0</v>
      </c>
      <c r="I335" s="30" t="str">
        <f>IF(G335&gt;0,CONCATENATE(VLOOKUP(G335+2000,CONFIG!$W$2:$AF$804,3,FALSE),"  ",VLOOKUP(G335+2000,CONFIG!$W$2:$AF$804,4,FALSE)),"")</f>
        <v/>
      </c>
      <c r="J335" s="30" t="str">
        <f>IF($G335&gt;0,VLOOKUP(G335+2000,CONFIG!$W$2:$AF$804,5,FALSE),"")</f>
        <v/>
      </c>
      <c r="K335" s="144" t="str">
        <f>IF($G335&gt;0,VLOOKUP(G335+2000,CONFIG!$W:$AF,6,FALSE),"")</f>
        <v/>
      </c>
      <c r="L335" s="144" t="str">
        <f>IF($G335&gt;0,VLOOKUP(G335+2000,CONFIG!$W:$AF,7,FALSE),"")</f>
        <v/>
      </c>
      <c r="M335" s="144" t="str">
        <f>IF($G335&gt;0,VLOOKUP(G335+2000,CONFIG!$W:$AF,8,FALSE),"")</f>
        <v/>
      </c>
      <c r="N335" s="250" t="str">
        <f t="shared" si="59"/>
        <v/>
      </c>
      <c r="O335" s="6" t="str">
        <f t="shared" si="64"/>
        <v xml:space="preserve"> </v>
      </c>
      <c r="P335" s="179" t="str">
        <f>IF(G335&gt;0,VLOOKUP(G335,'Eng A2'!$A$8:$B$207,2,FALSE)," ")</f>
        <v xml:space="preserve"> </v>
      </c>
      <c r="Q335" s="6" t="str">
        <f t="shared" si="61"/>
        <v xml:space="preserve"> </v>
      </c>
      <c r="R335" s="6">
        <f t="shared" si="62"/>
        <v>0</v>
      </c>
      <c r="S335" s="6" t="str">
        <f>IF(G335&gt;0,COUNTIF($R$210:R335,R335),"")</f>
        <v/>
      </c>
      <c r="T335" s="6" t="str">
        <f t="shared" si="57"/>
        <v>02</v>
      </c>
      <c r="U335" s="254">
        <f t="shared" si="63"/>
        <v>126</v>
      </c>
    </row>
    <row r="336" spans="1:21" ht="15" hidden="1" outlineLevel="1" x14ac:dyDescent="0.25">
      <c r="A336" s="3"/>
      <c r="B336" s="3"/>
      <c r="C336" s="3"/>
      <c r="D336" s="4">
        <f t="shared" si="54"/>
        <v>8.1944444444444445E-2</v>
      </c>
      <c r="E336" s="6">
        <v>127</v>
      </c>
      <c r="F336" s="199">
        <v>127</v>
      </c>
      <c r="G336" s="199"/>
      <c r="H336" s="247">
        <f>IF(G336&gt;0,VLOOKUP(G336+2000,CONFIG!$W$2:$AF$804,2,FALSE),0)</f>
        <v>0</v>
      </c>
      <c r="I336" s="30" t="str">
        <f>IF(G336&gt;0,CONCATENATE(VLOOKUP(G336+2000,CONFIG!$W$2:$AF$804,3,FALSE),"  ",VLOOKUP(G336+2000,CONFIG!$W$2:$AF$804,4,FALSE)),"")</f>
        <v/>
      </c>
      <c r="J336" s="30" t="str">
        <f>IF($G336&gt;0,VLOOKUP(G336+2000,CONFIG!$W$2:$AF$804,5,FALSE),"")</f>
        <v/>
      </c>
      <c r="K336" s="144" t="str">
        <f>IF($G336&gt;0,VLOOKUP(G336+2000,CONFIG!$W:$AF,6,FALSE),"")</f>
        <v/>
      </c>
      <c r="L336" s="144" t="str">
        <f>IF($G336&gt;0,VLOOKUP(G336+2000,CONFIG!$W:$AF,7,FALSE),"")</f>
        <v/>
      </c>
      <c r="M336" s="144" t="str">
        <f>IF($G336&gt;0,VLOOKUP(G336+2000,CONFIG!$W:$AF,8,FALSE),"")</f>
        <v/>
      </c>
      <c r="N336" s="250" t="str">
        <f t="shared" si="59"/>
        <v/>
      </c>
      <c r="O336" s="6" t="str">
        <f t="shared" si="64"/>
        <v xml:space="preserve"> </v>
      </c>
      <c r="P336" s="179" t="str">
        <f>IF(G336&gt;0,VLOOKUP(G336,'Eng A2'!$A$8:$B$207,2,FALSE)," ")</f>
        <v xml:space="preserve"> </v>
      </c>
      <c r="Q336" s="6" t="str">
        <f t="shared" si="61"/>
        <v xml:space="preserve"> </v>
      </c>
      <c r="R336" s="6">
        <f t="shared" si="62"/>
        <v>0</v>
      </c>
      <c r="S336" s="6" t="str">
        <f>IF(G336&gt;0,COUNTIF($R$210:R336,R336),"")</f>
        <v/>
      </c>
      <c r="T336" s="6" t="str">
        <f t="shared" si="57"/>
        <v>02</v>
      </c>
      <c r="U336" s="254">
        <f t="shared" si="63"/>
        <v>127</v>
      </c>
    </row>
    <row r="337" spans="1:21" ht="15" hidden="1" outlineLevel="1" x14ac:dyDescent="0.25">
      <c r="A337" s="3"/>
      <c r="B337" s="3"/>
      <c r="C337" s="3"/>
      <c r="D337" s="4">
        <f t="shared" si="54"/>
        <v>8.1944444444444445E-2</v>
      </c>
      <c r="E337" s="6">
        <v>128</v>
      </c>
      <c r="F337" s="199">
        <v>128</v>
      </c>
      <c r="G337" s="199"/>
      <c r="H337" s="247">
        <f>IF(G337&gt;0,VLOOKUP(G337+2000,CONFIG!$W$2:$AF$804,2,FALSE),0)</f>
        <v>0</v>
      </c>
      <c r="I337" s="30" t="str">
        <f>IF(G337&gt;0,CONCATENATE(VLOOKUP(G337+2000,CONFIG!$W$2:$AF$804,3,FALSE),"  ",VLOOKUP(G337+2000,CONFIG!$W$2:$AF$804,4,FALSE)),"")</f>
        <v/>
      </c>
      <c r="J337" s="30" t="str">
        <f>IF($G337&gt;0,VLOOKUP(G337+2000,CONFIG!$W$2:$AF$804,5,FALSE),"")</f>
        <v/>
      </c>
      <c r="K337" s="144" t="str">
        <f>IF($G337&gt;0,VLOOKUP(G337+2000,CONFIG!$W:$AF,6,FALSE),"")</f>
        <v/>
      </c>
      <c r="L337" s="144" t="str">
        <f>IF($G337&gt;0,VLOOKUP(G337+2000,CONFIG!$W:$AF,7,FALSE),"")</f>
        <v/>
      </c>
      <c r="M337" s="144" t="str">
        <f>IF($G337&gt;0,VLOOKUP(G337+2000,CONFIG!$W:$AF,8,FALSE),"")</f>
        <v/>
      </c>
      <c r="N337" s="250" t="str">
        <f t="shared" si="59"/>
        <v/>
      </c>
      <c r="O337" s="6" t="str">
        <f t="shared" si="64"/>
        <v xml:space="preserve"> </v>
      </c>
      <c r="P337" s="179" t="str">
        <f>IF(G337&gt;0,VLOOKUP(G337,'Eng A2'!$A$8:$B$207,2,FALSE)," ")</f>
        <v xml:space="preserve"> </v>
      </c>
      <c r="Q337" s="6" t="str">
        <f t="shared" si="61"/>
        <v xml:space="preserve"> </v>
      </c>
      <c r="R337" s="6">
        <f t="shared" si="62"/>
        <v>0</v>
      </c>
      <c r="S337" s="6" t="str">
        <f>IF(G337&gt;0,COUNTIF($R$210:R337,R337),"")</f>
        <v/>
      </c>
      <c r="T337" s="6" t="str">
        <f t="shared" si="57"/>
        <v>02</v>
      </c>
      <c r="U337" s="254">
        <f t="shared" si="63"/>
        <v>128</v>
      </c>
    </row>
    <row r="338" spans="1:21" ht="15" hidden="1" outlineLevel="1" x14ac:dyDescent="0.25">
      <c r="A338" s="3"/>
      <c r="B338" s="3"/>
      <c r="C338" s="3"/>
      <c r="D338" s="4">
        <f t="shared" ref="D338:D401" si="65">IF(G338&gt;0,TIME(IF(LEN(A338)&gt;0,A338,HOUR(D337)),IF(LEN(B338)&gt;0,B338,MINUTE(D337)),IF(LEN(C338)&gt;0,C338,SECOND(D337))),IF(G338="",D337,""))</f>
        <v>8.1944444444444445E-2</v>
      </c>
      <c r="E338" s="6">
        <v>129</v>
      </c>
      <c r="F338" s="199">
        <v>129</v>
      </c>
      <c r="G338" s="199"/>
      <c r="H338" s="247">
        <f>IF(G338&gt;0,VLOOKUP(G338+2000,CONFIG!$W$2:$AF$804,2,FALSE),0)</f>
        <v>0</v>
      </c>
      <c r="I338" s="30" t="str">
        <f>IF(G338&gt;0,CONCATENATE(VLOOKUP(G338+2000,CONFIG!$W$2:$AF$804,3,FALSE),"  ",VLOOKUP(G338+2000,CONFIG!$W$2:$AF$804,4,FALSE)),"")</f>
        <v/>
      </c>
      <c r="J338" s="30" t="str">
        <f>IF($G338&gt;0,VLOOKUP(G338+2000,CONFIG!$W$2:$AF$804,5,FALSE),"")</f>
        <v/>
      </c>
      <c r="K338" s="144" t="str">
        <f>IF($G338&gt;0,VLOOKUP(G338+2000,CONFIG!$W:$AF,6,FALSE),"")</f>
        <v/>
      </c>
      <c r="L338" s="144" t="str">
        <f>IF($G338&gt;0,VLOOKUP(G338+2000,CONFIG!$W:$AF,7,FALSE),"")</f>
        <v/>
      </c>
      <c r="M338" s="144" t="str">
        <f>IF($G338&gt;0,VLOOKUP(G338+2000,CONFIG!$W:$AF,8,FALSE),"")</f>
        <v/>
      </c>
      <c r="N338" s="250" t="str">
        <f t="shared" si="59"/>
        <v/>
      </c>
      <c r="O338" s="6" t="str">
        <f t="shared" si="64"/>
        <v xml:space="preserve"> </v>
      </c>
      <c r="P338" s="179" t="str">
        <f>IF(G338&gt;0,VLOOKUP(G338,'Eng A2'!$A$8:$B$207,2,FALSE)," ")</f>
        <v xml:space="preserve"> </v>
      </c>
      <c r="Q338" s="6" t="str">
        <f t="shared" ref="Q338:Q369" si="66">IF(AND(G338&gt;0,P338&lt;&gt;"X"),"Non Partant"," ")</f>
        <v xml:space="preserve"> </v>
      </c>
      <c r="R338" s="6">
        <f t="shared" ref="R338:R369" si="67">IF(H338&lt;&gt;0,MID(H338,1,7),0)</f>
        <v>0</v>
      </c>
      <c r="S338" s="6" t="str">
        <f>IF(G338&gt;0,COUNTIF($R$210:R338,R338),"")</f>
        <v/>
      </c>
      <c r="T338" s="6" t="str">
        <f t="shared" si="57"/>
        <v>02</v>
      </c>
      <c r="U338" s="254">
        <f t="shared" si="63"/>
        <v>129</v>
      </c>
    </row>
    <row r="339" spans="1:21" ht="15" hidden="1" outlineLevel="1" x14ac:dyDescent="0.25">
      <c r="A339" s="3"/>
      <c r="B339" s="3"/>
      <c r="C339" s="3"/>
      <c r="D339" s="4">
        <f t="shared" si="65"/>
        <v>8.1944444444444445E-2</v>
      </c>
      <c r="E339" s="6">
        <v>130</v>
      </c>
      <c r="F339" s="199">
        <v>130</v>
      </c>
      <c r="G339" s="199"/>
      <c r="H339" s="247">
        <f>IF(G339&gt;0,VLOOKUP(G339+2000,CONFIG!$W$2:$AF$804,2,FALSE),0)</f>
        <v>0</v>
      </c>
      <c r="I339" s="30" t="str">
        <f>IF(G339&gt;0,CONCATENATE(VLOOKUP(G339+2000,CONFIG!$W$2:$AF$804,3,FALSE),"  ",VLOOKUP(G339+2000,CONFIG!$W$2:$AF$804,4,FALSE)),"")</f>
        <v/>
      </c>
      <c r="J339" s="30" t="str">
        <f>IF($G339&gt;0,VLOOKUP(G339+2000,CONFIG!$W$2:$AF$804,5,FALSE),"")</f>
        <v/>
      </c>
      <c r="K339" s="144" t="str">
        <f>IF($G339&gt;0,VLOOKUP(G339+2000,CONFIG!$W:$AF,6,FALSE),"")</f>
        <v/>
      </c>
      <c r="L339" s="144" t="str">
        <f>IF($G339&gt;0,VLOOKUP(G339+2000,CONFIG!$W:$AF,7,FALSE),"")</f>
        <v/>
      </c>
      <c r="M339" s="144" t="str">
        <f>IF($G339&gt;0,VLOOKUP(G339+2000,CONFIG!$W:$AF,8,FALSE),"")</f>
        <v/>
      </c>
      <c r="N339" s="250" t="str">
        <f t="shared" si="59"/>
        <v/>
      </c>
      <c r="O339" s="6" t="str">
        <f t="shared" si="64"/>
        <v xml:space="preserve"> </v>
      </c>
      <c r="P339" s="179" t="str">
        <f>IF(G339&gt;0,VLOOKUP(G339,'Eng A2'!$A$8:$B$207,2,FALSE)," ")</f>
        <v xml:space="preserve"> </v>
      </c>
      <c r="Q339" s="6" t="str">
        <f t="shared" si="66"/>
        <v xml:space="preserve"> </v>
      </c>
      <c r="R339" s="6">
        <f t="shared" si="67"/>
        <v>0</v>
      </c>
      <c r="S339" s="6" t="str">
        <f>IF(G339&gt;0,COUNTIF($R$210:R339,R339),"")</f>
        <v/>
      </c>
      <c r="T339" s="6" t="str">
        <f t="shared" ref="T339:T402" si="68">CONCATENATE(R339,"2",S339)</f>
        <v>02</v>
      </c>
      <c r="U339" s="254">
        <f t="shared" ref="U339:U370" si="69">IF(F339=F340,(2*F339+COUNTIF($F$210:$F$409,F339)-1)/2,IF(F339=F338,U338,F339))</f>
        <v>130</v>
      </c>
    </row>
    <row r="340" spans="1:21" ht="15" hidden="1" outlineLevel="1" x14ac:dyDescent="0.25">
      <c r="A340" s="3"/>
      <c r="B340" s="3"/>
      <c r="C340" s="3"/>
      <c r="D340" s="4">
        <f t="shared" si="65"/>
        <v>8.1944444444444445E-2</v>
      </c>
      <c r="E340" s="6">
        <v>131</v>
      </c>
      <c r="F340" s="199">
        <v>131</v>
      </c>
      <c r="G340" s="199"/>
      <c r="H340" s="247">
        <f>IF(G340&gt;0,VLOOKUP(G340+2000,CONFIG!$W$2:$AF$804,2,FALSE),0)</f>
        <v>0</v>
      </c>
      <c r="I340" s="30" t="str">
        <f>IF(G340&gt;0,CONCATENATE(VLOOKUP(G340+2000,CONFIG!$W$2:$AF$804,3,FALSE),"  ",VLOOKUP(G340+2000,CONFIG!$W$2:$AF$804,4,FALSE)),"")</f>
        <v/>
      </c>
      <c r="J340" s="30" t="str">
        <f>IF($G340&gt;0,VLOOKUP(G340+2000,CONFIG!$W$2:$AF$804,5,FALSE),"")</f>
        <v/>
      </c>
      <c r="K340" s="144" t="str">
        <f>IF($G340&gt;0,VLOOKUP(G340+2000,CONFIG!$W:$AF,6,FALSE),"")</f>
        <v/>
      </c>
      <c r="L340" s="144" t="str">
        <f>IF($G340&gt;0,VLOOKUP(G340+2000,CONFIG!$W:$AF,7,FALSE),"")</f>
        <v/>
      </c>
      <c r="M340" s="144" t="str">
        <f>IF($G340&gt;0,VLOOKUP(G340+2000,CONFIG!$W:$AF,8,FALSE),"")</f>
        <v/>
      </c>
      <c r="N340" s="250" t="str">
        <f t="shared" ref="N340:N403" si="70">IF(G340&gt;0,IF((D340-$D$210)&lt;0,"Erreur",IF(D340&lt;D339,D340-D$210,IF(D340=D339,"''",D340-D$210))),"")</f>
        <v/>
      </c>
      <c r="O340" s="6" t="str">
        <f t="shared" si="64"/>
        <v xml:space="preserve"> </v>
      </c>
      <c r="P340" s="179" t="str">
        <f>IF(G340&gt;0,VLOOKUP(G340,'Eng A2'!$A$8:$B$207,2,FALSE)," ")</f>
        <v xml:space="preserve"> </v>
      </c>
      <c r="Q340" s="6" t="str">
        <f t="shared" si="66"/>
        <v xml:space="preserve"> </v>
      </c>
      <c r="R340" s="6">
        <f t="shared" si="67"/>
        <v>0</v>
      </c>
      <c r="S340" s="6" t="str">
        <f>IF(G340&gt;0,COUNTIF($R$210:R340,R340),"")</f>
        <v/>
      </c>
      <c r="T340" s="6" t="str">
        <f t="shared" si="68"/>
        <v>02</v>
      </c>
      <c r="U340" s="254">
        <f t="shared" si="69"/>
        <v>131</v>
      </c>
    </row>
    <row r="341" spans="1:21" ht="15" hidden="1" outlineLevel="1" x14ac:dyDescent="0.25">
      <c r="A341" s="3"/>
      <c r="B341" s="3"/>
      <c r="C341" s="3"/>
      <c r="D341" s="4">
        <f t="shared" si="65"/>
        <v>8.1944444444444445E-2</v>
      </c>
      <c r="E341" s="6">
        <v>132</v>
      </c>
      <c r="F341" s="199">
        <v>132</v>
      </c>
      <c r="G341" s="199"/>
      <c r="H341" s="247">
        <f>IF(G341&gt;0,VLOOKUP(G341+2000,CONFIG!$W$2:$AF$804,2,FALSE),0)</f>
        <v>0</v>
      </c>
      <c r="I341" s="30" t="str">
        <f>IF(G341&gt;0,CONCATENATE(VLOOKUP(G341+2000,CONFIG!$W$2:$AF$804,3,FALSE),"  ",VLOOKUP(G341+2000,CONFIG!$W$2:$AF$804,4,FALSE)),"")</f>
        <v/>
      </c>
      <c r="J341" s="30" t="str">
        <f>IF($G341&gt;0,VLOOKUP(G341+2000,CONFIG!$W$2:$AF$804,5,FALSE),"")</f>
        <v/>
      </c>
      <c r="K341" s="144" t="str">
        <f>IF($G341&gt;0,VLOOKUP(G341+2000,CONFIG!$W:$AF,6,FALSE),"")</f>
        <v/>
      </c>
      <c r="L341" s="144" t="str">
        <f>IF($G341&gt;0,VLOOKUP(G341+2000,CONFIG!$W:$AF,7,FALSE),"")</f>
        <v/>
      </c>
      <c r="M341" s="144" t="str">
        <f>IF($G341&gt;0,VLOOKUP(G341+2000,CONFIG!$W:$AF,8,FALSE),"")</f>
        <v/>
      </c>
      <c r="N341" s="250" t="str">
        <f t="shared" si="70"/>
        <v/>
      </c>
      <c r="O341" s="6" t="str">
        <f t="shared" si="64"/>
        <v xml:space="preserve"> </v>
      </c>
      <c r="P341" s="179" t="str">
        <f>IF(G341&gt;0,VLOOKUP(G341,'Eng A2'!$A$8:$B$207,2,FALSE)," ")</f>
        <v xml:space="preserve"> </v>
      </c>
      <c r="Q341" s="6" t="str">
        <f t="shared" si="66"/>
        <v xml:space="preserve"> </v>
      </c>
      <c r="R341" s="6">
        <f t="shared" si="67"/>
        <v>0</v>
      </c>
      <c r="S341" s="6" t="str">
        <f>IF(G341&gt;0,COUNTIF($R$210:R341,R341),"")</f>
        <v/>
      </c>
      <c r="T341" s="6" t="str">
        <f t="shared" si="68"/>
        <v>02</v>
      </c>
      <c r="U341" s="254">
        <f t="shared" si="69"/>
        <v>132</v>
      </c>
    </row>
    <row r="342" spans="1:21" ht="15" hidden="1" outlineLevel="1" x14ac:dyDescent="0.25">
      <c r="A342" s="3"/>
      <c r="B342" s="3"/>
      <c r="C342" s="3"/>
      <c r="D342" s="4">
        <f t="shared" si="65"/>
        <v>8.1944444444444445E-2</v>
      </c>
      <c r="E342" s="6">
        <v>133</v>
      </c>
      <c r="F342" s="199">
        <v>133</v>
      </c>
      <c r="G342" s="199"/>
      <c r="H342" s="247">
        <f>IF(G342&gt;0,VLOOKUP(G342+2000,CONFIG!$W$2:$AF$804,2,FALSE),0)</f>
        <v>0</v>
      </c>
      <c r="I342" s="30" t="str">
        <f>IF(G342&gt;0,CONCATENATE(VLOOKUP(G342+2000,CONFIG!$W$2:$AF$804,3,FALSE),"  ",VLOOKUP(G342+2000,CONFIG!$W$2:$AF$804,4,FALSE)),"")</f>
        <v/>
      </c>
      <c r="J342" s="30" t="str">
        <f>IF($G342&gt;0,VLOOKUP(G342+2000,CONFIG!$W$2:$AF$804,5,FALSE),"")</f>
        <v/>
      </c>
      <c r="K342" s="144" t="str">
        <f>IF($G342&gt;0,VLOOKUP(G342+2000,CONFIG!$W:$AF,6,FALSE),"")</f>
        <v/>
      </c>
      <c r="L342" s="144" t="str">
        <f>IF($G342&gt;0,VLOOKUP(G342+2000,CONFIG!$W:$AF,7,FALSE),"")</f>
        <v/>
      </c>
      <c r="M342" s="144" t="str">
        <f>IF($G342&gt;0,VLOOKUP(G342+2000,CONFIG!$W:$AF,8,FALSE),"")</f>
        <v/>
      </c>
      <c r="N342" s="250" t="str">
        <f t="shared" si="70"/>
        <v/>
      </c>
      <c r="O342" s="6" t="str">
        <f t="shared" si="64"/>
        <v xml:space="preserve"> </v>
      </c>
      <c r="P342" s="179" t="str">
        <f>IF(G342&gt;0,VLOOKUP(G342,'Eng A2'!$A$8:$B$207,2,FALSE)," ")</f>
        <v xml:space="preserve"> </v>
      </c>
      <c r="Q342" s="6" t="str">
        <f t="shared" si="66"/>
        <v xml:space="preserve"> </v>
      </c>
      <c r="R342" s="6">
        <f t="shared" si="67"/>
        <v>0</v>
      </c>
      <c r="S342" s="6" t="str">
        <f>IF(G342&gt;0,COUNTIF($R$210:R342,R342),"")</f>
        <v/>
      </c>
      <c r="T342" s="6" t="str">
        <f t="shared" si="68"/>
        <v>02</v>
      </c>
      <c r="U342" s="254">
        <f t="shared" si="69"/>
        <v>133</v>
      </c>
    </row>
    <row r="343" spans="1:21" ht="15" hidden="1" outlineLevel="1" x14ac:dyDescent="0.25">
      <c r="A343" s="3"/>
      <c r="B343" s="3"/>
      <c r="C343" s="3"/>
      <c r="D343" s="4">
        <f t="shared" si="65"/>
        <v>8.1944444444444445E-2</v>
      </c>
      <c r="E343" s="6">
        <v>134</v>
      </c>
      <c r="F343" s="199">
        <v>134</v>
      </c>
      <c r="G343" s="199"/>
      <c r="H343" s="247">
        <f>IF(G343&gt;0,VLOOKUP(G343+2000,CONFIG!$W$2:$AF$804,2,FALSE),0)</f>
        <v>0</v>
      </c>
      <c r="I343" s="30" t="str">
        <f>IF(G343&gt;0,CONCATENATE(VLOOKUP(G343+2000,CONFIG!$W$2:$AF$804,3,FALSE),"  ",VLOOKUP(G343+2000,CONFIG!$W$2:$AF$804,4,FALSE)),"")</f>
        <v/>
      </c>
      <c r="J343" s="30" t="str">
        <f>IF($G343&gt;0,VLOOKUP(G343+2000,CONFIG!$W$2:$AF$804,5,FALSE),"")</f>
        <v/>
      </c>
      <c r="K343" s="144" t="str">
        <f>IF($G343&gt;0,VLOOKUP(G343+2000,CONFIG!$W:$AF,6,FALSE),"")</f>
        <v/>
      </c>
      <c r="L343" s="144" t="str">
        <f>IF($G343&gt;0,VLOOKUP(G343+2000,CONFIG!$W:$AF,7,FALSE),"")</f>
        <v/>
      </c>
      <c r="M343" s="144" t="str">
        <f>IF($G343&gt;0,VLOOKUP(G343+2000,CONFIG!$W:$AF,8,FALSE),"")</f>
        <v/>
      </c>
      <c r="N343" s="250" t="str">
        <f t="shared" si="70"/>
        <v/>
      </c>
      <c r="O343" s="6" t="str">
        <f t="shared" si="64"/>
        <v xml:space="preserve"> </v>
      </c>
      <c r="P343" s="179" t="str">
        <f>IF(G343&gt;0,VLOOKUP(G343,'Eng A2'!$A$8:$B$207,2,FALSE)," ")</f>
        <v xml:space="preserve"> </v>
      </c>
      <c r="Q343" s="6" t="str">
        <f t="shared" si="66"/>
        <v xml:space="preserve"> </v>
      </c>
      <c r="R343" s="6">
        <f t="shared" si="67"/>
        <v>0</v>
      </c>
      <c r="S343" s="6" t="str">
        <f>IF(G343&gt;0,COUNTIF($R$210:R343,R343),"")</f>
        <v/>
      </c>
      <c r="T343" s="6" t="str">
        <f t="shared" si="68"/>
        <v>02</v>
      </c>
      <c r="U343" s="254">
        <f t="shared" si="69"/>
        <v>134</v>
      </c>
    </row>
    <row r="344" spans="1:21" ht="15" hidden="1" outlineLevel="1" x14ac:dyDescent="0.25">
      <c r="A344" s="3"/>
      <c r="B344" s="3"/>
      <c r="C344" s="3"/>
      <c r="D344" s="4">
        <f t="shared" si="65"/>
        <v>8.1944444444444445E-2</v>
      </c>
      <c r="E344" s="6">
        <v>135</v>
      </c>
      <c r="F344" s="199">
        <v>135</v>
      </c>
      <c r="G344" s="199"/>
      <c r="H344" s="247">
        <f>IF(G344&gt;0,VLOOKUP(G344+2000,CONFIG!$W$2:$AF$804,2,FALSE),0)</f>
        <v>0</v>
      </c>
      <c r="I344" s="30" t="str">
        <f>IF(G344&gt;0,CONCATENATE(VLOOKUP(G344+2000,CONFIG!$W$2:$AF$804,3,FALSE),"  ",VLOOKUP(G344+2000,CONFIG!$W$2:$AF$804,4,FALSE)),"")</f>
        <v/>
      </c>
      <c r="J344" s="30" t="str">
        <f>IF($G344&gt;0,VLOOKUP(G344+2000,CONFIG!$W$2:$AF$804,5,FALSE),"")</f>
        <v/>
      </c>
      <c r="K344" s="144" t="str">
        <f>IF($G344&gt;0,VLOOKUP(G344+2000,CONFIG!$W:$AF,6,FALSE),"")</f>
        <v/>
      </c>
      <c r="L344" s="144" t="str">
        <f>IF($G344&gt;0,VLOOKUP(G344+2000,CONFIG!$W:$AF,7,FALSE),"")</f>
        <v/>
      </c>
      <c r="M344" s="144" t="str">
        <f>IF($G344&gt;0,VLOOKUP(G344+2000,CONFIG!$W:$AF,8,FALSE),"")</f>
        <v/>
      </c>
      <c r="N344" s="250" t="str">
        <f t="shared" si="70"/>
        <v/>
      </c>
      <c r="O344" s="6" t="str">
        <f t="shared" si="64"/>
        <v xml:space="preserve"> </v>
      </c>
      <c r="P344" s="179" t="str">
        <f>IF(G344&gt;0,VLOOKUP(G344,'Eng A2'!$A$8:$B$207,2,FALSE)," ")</f>
        <v xml:space="preserve"> </v>
      </c>
      <c r="Q344" s="6" t="str">
        <f t="shared" si="66"/>
        <v xml:space="preserve"> </v>
      </c>
      <c r="R344" s="6">
        <f t="shared" si="67"/>
        <v>0</v>
      </c>
      <c r="S344" s="6" t="str">
        <f>IF(G344&gt;0,COUNTIF($R$210:R344,R344),"")</f>
        <v/>
      </c>
      <c r="T344" s="6" t="str">
        <f t="shared" si="68"/>
        <v>02</v>
      </c>
      <c r="U344" s="254">
        <f t="shared" si="69"/>
        <v>135</v>
      </c>
    </row>
    <row r="345" spans="1:21" ht="15" hidden="1" outlineLevel="1" x14ac:dyDescent="0.25">
      <c r="A345" s="3"/>
      <c r="B345" s="3"/>
      <c r="C345" s="3"/>
      <c r="D345" s="4">
        <f t="shared" si="65"/>
        <v>8.1944444444444445E-2</v>
      </c>
      <c r="E345" s="6">
        <v>136</v>
      </c>
      <c r="F345" s="199">
        <v>136</v>
      </c>
      <c r="G345" s="199"/>
      <c r="H345" s="247">
        <f>IF(G345&gt;0,VLOOKUP(G345+2000,CONFIG!$W$2:$AF$804,2,FALSE),0)</f>
        <v>0</v>
      </c>
      <c r="I345" s="30" t="str">
        <f>IF(G345&gt;0,CONCATENATE(VLOOKUP(G345+2000,CONFIG!$W$2:$AF$804,3,FALSE),"  ",VLOOKUP(G345+2000,CONFIG!$W$2:$AF$804,4,FALSE)),"")</f>
        <v/>
      </c>
      <c r="J345" s="30" t="str">
        <f>IF($G345&gt;0,VLOOKUP(G345+2000,CONFIG!$W$2:$AF$804,5,FALSE),"")</f>
        <v/>
      </c>
      <c r="K345" s="144" t="str">
        <f>IF($G345&gt;0,VLOOKUP(G345+2000,CONFIG!$W:$AF,6,FALSE),"")</f>
        <v/>
      </c>
      <c r="L345" s="144" t="str">
        <f>IF($G345&gt;0,VLOOKUP(G345+2000,CONFIG!$W:$AF,7,FALSE),"")</f>
        <v/>
      </c>
      <c r="M345" s="144" t="str">
        <f>IF($G345&gt;0,VLOOKUP(G345+2000,CONFIG!$W:$AF,8,FALSE),"")</f>
        <v/>
      </c>
      <c r="N345" s="250" t="str">
        <f t="shared" si="70"/>
        <v/>
      </c>
      <c r="O345" s="6" t="str">
        <f t="shared" si="64"/>
        <v xml:space="preserve"> </v>
      </c>
      <c r="P345" s="179" t="str">
        <f>IF(G345&gt;0,VLOOKUP(G345,'Eng A2'!$A$8:$B$207,2,FALSE)," ")</f>
        <v xml:space="preserve"> </v>
      </c>
      <c r="Q345" s="6" t="str">
        <f t="shared" si="66"/>
        <v xml:space="preserve"> </v>
      </c>
      <c r="R345" s="6">
        <f t="shared" si="67"/>
        <v>0</v>
      </c>
      <c r="S345" s="6" t="str">
        <f>IF(G345&gt;0,COUNTIF($R$210:R345,R345),"")</f>
        <v/>
      </c>
      <c r="T345" s="6" t="str">
        <f t="shared" si="68"/>
        <v>02</v>
      </c>
      <c r="U345" s="254">
        <f t="shared" si="69"/>
        <v>136</v>
      </c>
    </row>
    <row r="346" spans="1:21" ht="15" hidden="1" outlineLevel="1" x14ac:dyDescent="0.25">
      <c r="A346" s="3"/>
      <c r="B346" s="3"/>
      <c r="C346" s="3"/>
      <c r="D346" s="4">
        <f t="shared" si="65"/>
        <v>8.1944444444444445E-2</v>
      </c>
      <c r="E346" s="6">
        <v>137</v>
      </c>
      <c r="F346" s="199">
        <v>137</v>
      </c>
      <c r="G346" s="199"/>
      <c r="H346" s="247">
        <f>IF(G346&gt;0,VLOOKUP(G346+2000,CONFIG!$W$2:$AF$804,2,FALSE),0)</f>
        <v>0</v>
      </c>
      <c r="I346" s="30" t="str">
        <f>IF(G346&gt;0,CONCATENATE(VLOOKUP(G346+2000,CONFIG!$W$2:$AF$804,3,FALSE),"  ",VLOOKUP(G346+2000,CONFIG!$W$2:$AF$804,4,FALSE)),"")</f>
        <v/>
      </c>
      <c r="J346" s="30" t="str">
        <f>IF($G346&gt;0,VLOOKUP(G346+2000,CONFIG!$W$2:$AF$804,5,FALSE),"")</f>
        <v/>
      </c>
      <c r="K346" s="144" t="str">
        <f>IF($G346&gt;0,VLOOKUP(G346+2000,CONFIG!$W:$AF,6,FALSE),"")</f>
        <v/>
      </c>
      <c r="L346" s="144" t="str">
        <f>IF($G346&gt;0,VLOOKUP(G346+2000,CONFIG!$W:$AF,7,FALSE),"")</f>
        <v/>
      </c>
      <c r="M346" s="144" t="str">
        <f>IF($G346&gt;0,VLOOKUP(G346+2000,CONFIG!$W:$AF,8,FALSE),"")</f>
        <v/>
      </c>
      <c r="N346" s="250" t="str">
        <f t="shared" si="70"/>
        <v/>
      </c>
      <c r="O346" s="6" t="str">
        <f t="shared" si="64"/>
        <v xml:space="preserve"> </v>
      </c>
      <c r="P346" s="179" t="str">
        <f>IF(G346&gt;0,VLOOKUP(G346,'Eng A2'!$A$8:$B$207,2,FALSE)," ")</f>
        <v xml:space="preserve"> </v>
      </c>
      <c r="Q346" s="6" t="str">
        <f t="shared" si="66"/>
        <v xml:space="preserve"> </v>
      </c>
      <c r="R346" s="6">
        <f t="shared" si="67"/>
        <v>0</v>
      </c>
      <c r="S346" s="6" t="str">
        <f>IF(G346&gt;0,COUNTIF($R$210:R346,R346),"")</f>
        <v/>
      </c>
      <c r="T346" s="6" t="str">
        <f t="shared" si="68"/>
        <v>02</v>
      </c>
      <c r="U346" s="254">
        <f t="shared" si="69"/>
        <v>137</v>
      </c>
    </row>
    <row r="347" spans="1:21" ht="15" hidden="1" outlineLevel="1" x14ac:dyDescent="0.25">
      <c r="A347" s="3"/>
      <c r="B347" s="3"/>
      <c r="C347" s="3"/>
      <c r="D347" s="4">
        <f t="shared" si="65"/>
        <v>8.1944444444444445E-2</v>
      </c>
      <c r="E347" s="6">
        <v>138</v>
      </c>
      <c r="F347" s="199">
        <v>138</v>
      </c>
      <c r="G347" s="199"/>
      <c r="H347" s="247">
        <f>IF(G347&gt;0,VLOOKUP(G347+2000,CONFIG!$W$2:$AF$804,2,FALSE),0)</f>
        <v>0</v>
      </c>
      <c r="I347" s="30" t="str">
        <f>IF(G347&gt;0,CONCATENATE(VLOOKUP(G347+2000,CONFIG!$W$2:$AF$804,3,FALSE),"  ",VLOOKUP(G347+2000,CONFIG!$W$2:$AF$804,4,FALSE)),"")</f>
        <v/>
      </c>
      <c r="J347" s="30" t="str">
        <f>IF($G347&gt;0,VLOOKUP(G347+2000,CONFIG!$W$2:$AF$804,5,FALSE),"")</f>
        <v/>
      </c>
      <c r="K347" s="144" t="str">
        <f>IF($G347&gt;0,VLOOKUP(G347+2000,CONFIG!$W:$AF,6,FALSE),"")</f>
        <v/>
      </c>
      <c r="L347" s="144" t="str">
        <f>IF($G347&gt;0,VLOOKUP(G347+2000,CONFIG!$W:$AF,7,FALSE),"")</f>
        <v/>
      </c>
      <c r="M347" s="144" t="str">
        <f>IF($G347&gt;0,VLOOKUP(G347+2000,CONFIG!$W:$AF,8,FALSE),"")</f>
        <v/>
      </c>
      <c r="N347" s="250" t="str">
        <f t="shared" si="70"/>
        <v/>
      </c>
      <c r="O347" s="6" t="str">
        <f t="shared" si="64"/>
        <v xml:space="preserve"> </v>
      </c>
      <c r="P347" s="179" t="str">
        <f>IF(G347&gt;0,VLOOKUP(G347,'Eng A2'!$A$8:$B$207,2,FALSE)," ")</f>
        <v xml:space="preserve"> </v>
      </c>
      <c r="Q347" s="6" t="str">
        <f t="shared" si="66"/>
        <v xml:space="preserve"> </v>
      </c>
      <c r="R347" s="6">
        <f t="shared" si="67"/>
        <v>0</v>
      </c>
      <c r="S347" s="6" t="str">
        <f>IF(G347&gt;0,COUNTIF($R$210:R347,R347),"")</f>
        <v/>
      </c>
      <c r="T347" s="6" t="str">
        <f t="shared" si="68"/>
        <v>02</v>
      </c>
      <c r="U347" s="254">
        <f t="shared" si="69"/>
        <v>138</v>
      </c>
    </row>
    <row r="348" spans="1:21" ht="15" hidden="1" outlineLevel="1" x14ac:dyDescent="0.25">
      <c r="A348" s="3"/>
      <c r="B348" s="3"/>
      <c r="C348" s="3"/>
      <c r="D348" s="4">
        <f t="shared" si="65"/>
        <v>8.1944444444444445E-2</v>
      </c>
      <c r="E348" s="6">
        <v>139</v>
      </c>
      <c r="F348" s="199">
        <v>139</v>
      </c>
      <c r="G348" s="199"/>
      <c r="H348" s="247">
        <f>IF(G348&gt;0,VLOOKUP(G348+2000,CONFIG!$W$2:$AF$804,2,FALSE),0)</f>
        <v>0</v>
      </c>
      <c r="I348" s="30" t="str">
        <f>IF(G348&gt;0,CONCATENATE(VLOOKUP(G348+2000,CONFIG!$W$2:$AF$804,3,FALSE),"  ",VLOOKUP(G348+2000,CONFIG!$W$2:$AF$804,4,FALSE)),"")</f>
        <v/>
      </c>
      <c r="J348" s="30" t="str">
        <f>IF($G348&gt;0,VLOOKUP(G348+2000,CONFIG!$W$2:$AF$804,5,FALSE),"")</f>
        <v/>
      </c>
      <c r="K348" s="144" t="str">
        <f>IF($G348&gt;0,VLOOKUP(G348+2000,CONFIG!$W:$AF,6,FALSE),"")</f>
        <v/>
      </c>
      <c r="L348" s="144" t="str">
        <f>IF($G348&gt;0,VLOOKUP(G348+2000,CONFIG!$W:$AF,7,FALSE),"")</f>
        <v/>
      </c>
      <c r="M348" s="144" t="str">
        <f>IF($G348&gt;0,VLOOKUP(G348+2000,CONFIG!$W:$AF,8,FALSE),"")</f>
        <v/>
      </c>
      <c r="N348" s="250" t="str">
        <f t="shared" si="70"/>
        <v/>
      </c>
      <c r="O348" s="6" t="str">
        <f t="shared" si="64"/>
        <v xml:space="preserve"> </v>
      </c>
      <c r="P348" s="179" t="str">
        <f>IF(G348&gt;0,VLOOKUP(G348,'Eng A2'!$A$8:$B$207,2,FALSE)," ")</f>
        <v xml:space="preserve"> </v>
      </c>
      <c r="Q348" s="6" t="str">
        <f t="shared" si="66"/>
        <v xml:space="preserve"> </v>
      </c>
      <c r="R348" s="6">
        <f t="shared" si="67"/>
        <v>0</v>
      </c>
      <c r="S348" s="6" t="str">
        <f>IF(G348&gt;0,COUNTIF($R$210:R348,R348),"")</f>
        <v/>
      </c>
      <c r="T348" s="6" t="str">
        <f t="shared" si="68"/>
        <v>02</v>
      </c>
      <c r="U348" s="254">
        <f t="shared" si="69"/>
        <v>139</v>
      </c>
    </row>
    <row r="349" spans="1:21" ht="15" hidden="1" outlineLevel="1" x14ac:dyDescent="0.25">
      <c r="A349" s="3"/>
      <c r="B349" s="3"/>
      <c r="C349" s="3"/>
      <c r="D349" s="4">
        <f t="shared" si="65"/>
        <v>8.1944444444444445E-2</v>
      </c>
      <c r="E349" s="6">
        <v>140</v>
      </c>
      <c r="F349" s="199">
        <v>140</v>
      </c>
      <c r="G349" s="199"/>
      <c r="H349" s="247">
        <f>IF(G349&gt;0,VLOOKUP(G349+2000,CONFIG!$W$2:$AF$804,2,FALSE),0)</f>
        <v>0</v>
      </c>
      <c r="I349" s="30" t="str">
        <f>IF(G349&gt;0,CONCATENATE(VLOOKUP(G349+2000,CONFIG!$W$2:$AF$804,3,FALSE),"  ",VLOOKUP(G349+2000,CONFIG!$W$2:$AF$804,4,FALSE)),"")</f>
        <v/>
      </c>
      <c r="J349" s="30" t="str">
        <f>IF($G349&gt;0,VLOOKUP(G349+2000,CONFIG!$W$2:$AF$804,5,FALSE),"")</f>
        <v/>
      </c>
      <c r="K349" s="144" t="str">
        <f>IF($G349&gt;0,VLOOKUP(G349+2000,CONFIG!$W:$AF,6,FALSE),"")</f>
        <v/>
      </c>
      <c r="L349" s="144" t="str">
        <f>IF($G349&gt;0,VLOOKUP(G349+2000,CONFIG!$W:$AF,7,FALSE),"")</f>
        <v/>
      </c>
      <c r="M349" s="144" t="str">
        <f>IF($G349&gt;0,VLOOKUP(G349+2000,CONFIG!$W:$AF,8,FALSE),"")</f>
        <v/>
      </c>
      <c r="N349" s="250" t="str">
        <f t="shared" si="70"/>
        <v/>
      </c>
      <c r="O349" s="6" t="str">
        <f t="shared" si="64"/>
        <v xml:space="preserve"> </v>
      </c>
      <c r="P349" s="179" t="str">
        <f>IF(G349&gt;0,VLOOKUP(G349,'Eng A2'!$A$8:$B$207,2,FALSE)," ")</f>
        <v xml:space="preserve"> </v>
      </c>
      <c r="Q349" s="6" t="str">
        <f t="shared" si="66"/>
        <v xml:space="preserve"> </v>
      </c>
      <c r="R349" s="6">
        <f t="shared" si="67"/>
        <v>0</v>
      </c>
      <c r="S349" s="6" t="str">
        <f>IF(G349&gt;0,COUNTIF($R$210:R349,R349),"")</f>
        <v/>
      </c>
      <c r="T349" s="6" t="str">
        <f t="shared" si="68"/>
        <v>02</v>
      </c>
      <c r="U349" s="254">
        <f t="shared" si="69"/>
        <v>140</v>
      </c>
    </row>
    <row r="350" spans="1:21" ht="15" hidden="1" outlineLevel="1" x14ac:dyDescent="0.25">
      <c r="A350" s="3"/>
      <c r="B350" s="3"/>
      <c r="C350" s="3"/>
      <c r="D350" s="4">
        <f t="shared" si="65"/>
        <v>8.1944444444444445E-2</v>
      </c>
      <c r="E350" s="6">
        <v>141</v>
      </c>
      <c r="F350" s="199">
        <v>141</v>
      </c>
      <c r="G350" s="199"/>
      <c r="H350" s="247">
        <f>IF(G350&gt;0,VLOOKUP(G350+2000,CONFIG!$W$2:$AF$804,2,FALSE),0)</f>
        <v>0</v>
      </c>
      <c r="I350" s="30" t="str">
        <f>IF(G350&gt;0,CONCATENATE(VLOOKUP(G350+2000,CONFIG!$W$2:$AF$804,3,FALSE),"  ",VLOOKUP(G350+2000,CONFIG!$W$2:$AF$804,4,FALSE)),"")</f>
        <v/>
      </c>
      <c r="J350" s="30" t="str">
        <f>IF($G350&gt;0,VLOOKUP(G350+2000,CONFIG!$W$2:$AF$804,5,FALSE),"")</f>
        <v/>
      </c>
      <c r="K350" s="144" t="str">
        <f>IF($G350&gt;0,VLOOKUP(G350+2000,CONFIG!$W:$AF,6,FALSE),"")</f>
        <v/>
      </c>
      <c r="L350" s="144" t="str">
        <f>IF($G350&gt;0,VLOOKUP(G350+2000,CONFIG!$W:$AF,7,FALSE),"")</f>
        <v/>
      </c>
      <c r="M350" s="144" t="str">
        <f>IF($G350&gt;0,VLOOKUP(G350+2000,CONFIG!$W:$AF,8,FALSE),"")</f>
        <v/>
      </c>
      <c r="N350" s="250" t="str">
        <f t="shared" si="70"/>
        <v/>
      </c>
      <c r="O350" s="6" t="str">
        <f t="shared" si="64"/>
        <v xml:space="preserve"> </v>
      </c>
      <c r="P350" s="179" t="str">
        <f>IF(G350&gt;0,VLOOKUP(G350,'Eng A2'!$A$8:$B$207,2,FALSE)," ")</f>
        <v xml:space="preserve"> </v>
      </c>
      <c r="Q350" s="6" t="str">
        <f t="shared" si="66"/>
        <v xml:space="preserve"> </v>
      </c>
      <c r="R350" s="6">
        <f t="shared" si="67"/>
        <v>0</v>
      </c>
      <c r="S350" s="6" t="str">
        <f>IF(G350&gt;0,COUNTIF($R$210:R350,R350),"")</f>
        <v/>
      </c>
      <c r="T350" s="6" t="str">
        <f t="shared" si="68"/>
        <v>02</v>
      </c>
      <c r="U350" s="254">
        <f t="shared" si="69"/>
        <v>141</v>
      </c>
    </row>
    <row r="351" spans="1:21" ht="15" hidden="1" outlineLevel="1" x14ac:dyDescent="0.25">
      <c r="A351" s="3"/>
      <c r="B351" s="3"/>
      <c r="C351" s="3"/>
      <c r="D351" s="4">
        <f t="shared" si="65"/>
        <v>8.1944444444444445E-2</v>
      </c>
      <c r="E351" s="6">
        <v>142</v>
      </c>
      <c r="F351" s="199">
        <v>142</v>
      </c>
      <c r="G351" s="199"/>
      <c r="H351" s="247">
        <f>IF(G351&gt;0,VLOOKUP(G351+2000,CONFIG!$W$2:$AF$804,2,FALSE),0)</f>
        <v>0</v>
      </c>
      <c r="I351" s="30" t="str">
        <f>IF(G351&gt;0,CONCATENATE(VLOOKUP(G351+2000,CONFIG!$W$2:$AF$804,3,FALSE),"  ",VLOOKUP(G351+2000,CONFIG!$W$2:$AF$804,4,FALSE)),"")</f>
        <v/>
      </c>
      <c r="J351" s="30" t="str">
        <f>IF($G351&gt;0,VLOOKUP(G351+2000,CONFIG!$W$2:$AF$804,5,FALSE),"")</f>
        <v/>
      </c>
      <c r="K351" s="144" t="str">
        <f>IF($G351&gt;0,VLOOKUP(G351+2000,CONFIG!$W:$AF,6,FALSE),"")</f>
        <v/>
      </c>
      <c r="L351" s="144" t="str">
        <f>IF($G351&gt;0,VLOOKUP(G351+2000,CONFIG!$W:$AF,7,FALSE),"")</f>
        <v/>
      </c>
      <c r="M351" s="144" t="str">
        <f>IF($G351&gt;0,VLOOKUP(G351+2000,CONFIG!$W:$AF,8,FALSE),"")</f>
        <v/>
      </c>
      <c r="N351" s="250" t="str">
        <f t="shared" si="70"/>
        <v/>
      </c>
      <c r="O351" s="6" t="str">
        <f t="shared" si="64"/>
        <v xml:space="preserve"> </v>
      </c>
      <c r="P351" s="179" t="str">
        <f>IF(G351&gt;0,VLOOKUP(G351,'Eng A2'!$A$8:$B$207,2,FALSE)," ")</f>
        <v xml:space="preserve"> </v>
      </c>
      <c r="Q351" s="6" t="str">
        <f t="shared" si="66"/>
        <v xml:space="preserve"> </v>
      </c>
      <c r="R351" s="6">
        <f t="shared" si="67"/>
        <v>0</v>
      </c>
      <c r="S351" s="6" t="str">
        <f>IF(G351&gt;0,COUNTIF($R$210:R351,R351),"")</f>
        <v/>
      </c>
      <c r="T351" s="6" t="str">
        <f t="shared" si="68"/>
        <v>02</v>
      </c>
      <c r="U351" s="254">
        <f t="shared" si="69"/>
        <v>142</v>
      </c>
    </row>
    <row r="352" spans="1:21" ht="15" hidden="1" outlineLevel="1" x14ac:dyDescent="0.25">
      <c r="A352" s="3"/>
      <c r="B352" s="3"/>
      <c r="C352" s="3"/>
      <c r="D352" s="4">
        <f t="shared" si="65"/>
        <v>8.1944444444444445E-2</v>
      </c>
      <c r="E352" s="6">
        <v>143</v>
      </c>
      <c r="F352" s="199">
        <v>143</v>
      </c>
      <c r="G352" s="199"/>
      <c r="H352" s="247">
        <f>IF(G352&gt;0,VLOOKUP(G352+2000,CONFIG!$W$2:$AF$804,2,FALSE),0)</f>
        <v>0</v>
      </c>
      <c r="I352" s="30" t="str">
        <f>IF(G352&gt;0,CONCATENATE(VLOOKUP(G352+2000,CONFIG!$W$2:$AF$804,3,FALSE),"  ",VLOOKUP(G352+2000,CONFIG!$W$2:$AF$804,4,FALSE)),"")</f>
        <v/>
      </c>
      <c r="J352" s="30" t="str">
        <f>IF($G352&gt;0,VLOOKUP(G352+2000,CONFIG!$W$2:$AF$804,5,FALSE),"")</f>
        <v/>
      </c>
      <c r="K352" s="144" t="str">
        <f>IF($G352&gt;0,VLOOKUP(G352+2000,CONFIG!$W:$AF,6,FALSE),"")</f>
        <v/>
      </c>
      <c r="L352" s="144" t="str">
        <f>IF($G352&gt;0,VLOOKUP(G352+2000,CONFIG!$W:$AF,7,FALSE),"")</f>
        <v/>
      </c>
      <c r="M352" s="144" t="str">
        <f>IF($G352&gt;0,VLOOKUP(G352+2000,CONFIG!$W:$AF,8,FALSE),"")</f>
        <v/>
      </c>
      <c r="N352" s="250" t="str">
        <f t="shared" si="70"/>
        <v/>
      </c>
      <c r="O352" s="6" t="str">
        <f t="shared" ref="O352:O383" si="71">IF(COUNTIF($G$210:$G$409,G352)&gt;1,"X"," ")</f>
        <v xml:space="preserve"> </v>
      </c>
      <c r="P352" s="179" t="str">
        <f>IF(G352&gt;0,VLOOKUP(G352,'Eng A2'!$A$8:$B$207,2,FALSE)," ")</f>
        <v xml:space="preserve"> </v>
      </c>
      <c r="Q352" s="6" t="str">
        <f t="shared" si="66"/>
        <v xml:space="preserve"> </v>
      </c>
      <c r="R352" s="6">
        <f t="shared" si="67"/>
        <v>0</v>
      </c>
      <c r="S352" s="6" t="str">
        <f>IF(G352&gt;0,COUNTIF($R$210:R352,R352),"")</f>
        <v/>
      </c>
      <c r="T352" s="6" t="str">
        <f t="shared" si="68"/>
        <v>02</v>
      </c>
      <c r="U352" s="254">
        <f t="shared" si="69"/>
        <v>143</v>
      </c>
    </row>
    <row r="353" spans="1:21" ht="15" hidden="1" outlineLevel="1" x14ac:dyDescent="0.25">
      <c r="A353" s="3"/>
      <c r="B353" s="3"/>
      <c r="C353" s="3"/>
      <c r="D353" s="4">
        <f t="shared" si="65"/>
        <v>8.1944444444444445E-2</v>
      </c>
      <c r="E353" s="6">
        <v>144</v>
      </c>
      <c r="F353" s="199">
        <v>144</v>
      </c>
      <c r="G353" s="199"/>
      <c r="H353" s="247">
        <f>IF(G353&gt;0,VLOOKUP(G353+2000,CONFIG!$W$2:$AF$804,2,FALSE),0)</f>
        <v>0</v>
      </c>
      <c r="I353" s="30" t="str">
        <f>IF(G353&gt;0,CONCATENATE(VLOOKUP(G353+2000,CONFIG!$W$2:$AF$804,3,FALSE),"  ",VLOOKUP(G353+2000,CONFIG!$W$2:$AF$804,4,FALSE)),"")</f>
        <v/>
      </c>
      <c r="J353" s="30" t="str">
        <f>IF($G353&gt;0,VLOOKUP(G353+2000,CONFIG!$W$2:$AF$804,5,FALSE),"")</f>
        <v/>
      </c>
      <c r="K353" s="144" t="str">
        <f>IF($G353&gt;0,VLOOKUP(G353+2000,CONFIG!$W:$AF,6,FALSE),"")</f>
        <v/>
      </c>
      <c r="L353" s="144" t="str">
        <f>IF($G353&gt;0,VLOOKUP(G353+2000,CONFIG!$W:$AF,7,FALSE),"")</f>
        <v/>
      </c>
      <c r="M353" s="144" t="str">
        <f>IF($G353&gt;0,VLOOKUP(G353+2000,CONFIG!$W:$AF,8,FALSE),"")</f>
        <v/>
      </c>
      <c r="N353" s="250" t="str">
        <f t="shared" si="70"/>
        <v/>
      </c>
      <c r="O353" s="6" t="str">
        <f t="shared" si="71"/>
        <v xml:space="preserve"> </v>
      </c>
      <c r="P353" s="179" t="str">
        <f>IF(G353&gt;0,VLOOKUP(G353,'Eng A2'!$A$8:$B$207,2,FALSE)," ")</f>
        <v xml:space="preserve"> </v>
      </c>
      <c r="Q353" s="6" t="str">
        <f t="shared" si="66"/>
        <v xml:space="preserve"> </v>
      </c>
      <c r="R353" s="6">
        <f t="shared" si="67"/>
        <v>0</v>
      </c>
      <c r="S353" s="6" t="str">
        <f>IF(G353&gt;0,COUNTIF($R$210:R353,R353),"")</f>
        <v/>
      </c>
      <c r="T353" s="6" t="str">
        <f t="shared" si="68"/>
        <v>02</v>
      </c>
      <c r="U353" s="254">
        <f t="shared" si="69"/>
        <v>144</v>
      </c>
    </row>
    <row r="354" spans="1:21" ht="15" hidden="1" outlineLevel="1" x14ac:dyDescent="0.25">
      <c r="A354" s="3"/>
      <c r="B354" s="3"/>
      <c r="C354" s="3"/>
      <c r="D354" s="4">
        <f t="shared" si="65"/>
        <v>8.1944444444444445E-2</v>
      </c>
      <c r="E354" s="6">
        <v>145</v>
      </c>
      <c r="F354" s="199">
        <v>145</v>
      </c>
      <c r="G354" s="199"/>
      <c r="H354" s="247">
        <f>IF(G354&gt;0,VLOOKUP(G354+2000,CONFIG!$W$2:$AF$804,2,FALSE),0)</f>
        <v>0</v>
      </c>
      <c r="I354" s="30" t="str">
        <f>IF(G354&gt;0,CONCATENATE(VLOOKUP(G354+2000,CONFIG!$W$2:$AF$804,3,FALSE),"  ",VLOOKUP(G354+2000,CONFIG!$W$2:$AF$804,4,FALSE)),"")</f>
        <v/>
      </c>
      <c r="J354" s="30" t="str">
        <f>IF($G354&gt;0,VLOOKUP(G354+2000,CONFIG!$W$2:$AF$804,5,FALSE),"")</f>
        <v/>
      </c>
      <c r="K354" s="144" t="str">
        <f>IF($G354&gt;0,VLOOKUP(G354+2000,CONFIG!$W:$AF,6,FALSE),"")</f>
        <v/>
      </c>
      <c r="L354" s="144" t="str">
        <f>IF($G354&gt;0,VLOOKUP(G354+2000,CONFIG!$W:$AF,7,FALSE),"")</f>
        <v/>
      </c>
      <c r="M354" s="144" t="str">
        <f>IF($G354&gt;0,VLOOKUP(G354+2000,CONFIG!$W:$AF,8,FALSE),"")</f>
        <v/>
      </c>
      <c r="N354" s="250" t="str">
        <f t="shared" si="70"/>
        <v/>
      </c>
      <c r="O354" s="6" t="str">
        <f t="shared" si="71"/>
        <v xml:space="preserve"> </v>
      </c>
      <c r="P354" s="179" t="str">
        <f>IF(G354&gt;0,VLOOKUP(G354,'Eng A2'!$A$8:$B$207,2,FALSE)," ")</f>
        <v xml:space="preserve"> </v>
      </c>
      <c r="Q354" s="6" t="str">
        <f t="shared" si="66"/>
        <v xml:space="preserve"> </v>
      </c>
      <c r="R354" s="6">
        <f t="shared" si="67"/>
        <v>0</v>
      </c>
      <c r="S354" s="6" t="str">
        <f>IF(G354&gt;0,COUNTIF($R$210:R354,R354),"")</f>
        <v/>
      </c>
      <c r="T354" s="6" t="str">
        <f t="shared" si="68"/>
        <v>02</v>
      </c>
      <c r="U354" s="254">
        <f t="shared" si="69"/>
        <v>145</v>
      </c>
    </row>
    <row r="355" spans="1:21" ht="15" hidden="1" outlineLevel="1" x14ac:dyDescent="0.25">
      <c r="A355" s="3"/>
      <c r="B355" s="3"/>
      <c r="C355" s="3"/>
      <c r="D355" s="4">
        <f t="shared" si="65"/>
        <v>8.1944444444444445E-2</v>
      </c>
      <c r="E355" s="6">
        <v>146</v>
      </c>
      <c r="F355" s="199">
        <v>146</v>
      </c>
      <c r="G355" s="199"/>
      <c r="H355" s="247">
        <f>IF(G355&gt;0,VLOOKUP(G355+2000,CONFIG!$W$2:$AF$804,2,FALSE),0)</f>
        <v>0</v>
      </c>
      <c r="I355" s="30" t="str">
        <f>IF(G355&gt;0,CONCATENATE(VLOOKUP(G355+2000,CONFIG!$W$2:$AF$804,3,FALSE),"  ",VLOOKUP(G355+2000,CONFIG!$W$2:$AF$804,4,FALSE)),"")</f>
        <v/>
      </c>
      <c r="J355" s="30" t="str">
        <f>IF($G355&gt;0,VLOOKUP(G355+2000,CONFIG!$W$2:$AF$804,5,FALSE),"")</f>
        <v/>
      </c>
      <c r="K355" s="144" t="str">
        <f>IF($G355&gt;0,VLOOKUP(G355+2000,CONFIG!$W:$AF,6,FALSE),"")</f>
        <v/>
      </c>
      <c r="L355" s="144" t="str">
        <f>IF($G355&gt;0,VLOOKUP(G355+2000,CONFIG!$W:$AF,7,FALSE),"")</f>
        <v/>
      </c>
      <c r="M355" s="144" t="str">
        <f>IF($G355&gt;0,VLOOKUP(G355+2000,CONFIG!$W:$AF,8,FALSE),"")</f>
        <v/>
      </c>
      <c r="N355" s="250" t="str">
        <f t="shared" si="70"/>
        <v/>
      </c>
      <c r="O355" s="6" t="str">
        <f t="shared" si="71"/>
        <v xml:space="preserve"> </v>
      </c>
      <c r="P355" s="179" t="str">
        <f>IF(G355&gt;0,VLOOKUP(G355,'Eng A2'!$A$8:$B$207,2,FALSE)," ")</f>
        <v xml:space="preserve"> </v>
      </c>
      <c r="Q355" s="6" t="str">
        <f t="shared" si="66"/>
        <v xml:space="preserve"> </v>
      </c>
      <c r="R355" s="6">
        <f t="shared" si="67"/>
        <v>0</v>
      </c>
      <c r="S355" s="6" t="str">
        <f>IF(G355&gt;0,COUNTIF($R$210:R355,R355),"")</f>
        <v/>
      </c>
      <c r="T355" s="6" t="str">
        <f t="shared" si="68"/>
        <v>02</v>
      </c>
      <c r="U355" s="254">
        <f t="shared" si="69"/>
        <v>146</v>
      </c>
    </row>
    <row r="356" spans="1:21" ht="15" hidden="1" outlineLevel="1" x14ac:dyDescent="0.25">
      <c r="A356" s="3"/>
      <c r="B356" s="3"/>
      <c r="C356" s="3"/>
      <c r="D356" s="4">
        <f t="shared" si="65"/>
        <v>8.1944444444444445E-2</v>
      </c>
      <c r="E356" s="6">
        <v>147</v>
      </c>
      <c r="F356" s="199">
        <v>147</v>
      </c>
      <c r="G356" s="199"/>
      <c r="H356" s="247">
        <f>IF(G356&gt;0,VLOOKUP(G356+2000,CONFIG!$W$2:$AF$804,2,FALSE),0)</f>
        <v>0</v>
      </c>
      <c r="I356" s="30" t="str">
        <f>IF(G356&gt;0,CONCATENATE(VLOOKUP(G356+2000,CONFIG!$W$2:$AF$804,3,FALSE),"  ",VLOOKUP(G356+2000,CONFIG!$W$2:$AF$804,4,FALSE)),"")</f>
        <v/>
      </c>
      <c r="J356" s="30" t="str">
        <f>IF($G356&gt;0,VLOOKUP(G356+2000,CONFIG!$W$2:$AF$804,5,FALSE),"")</f>
        <v/>
      </c>
      <c r="K356" s="144" t="str">
        <f>IF($G356&gt;0,VLOOKUP(G356+2000,CONFIG!$W:$AF,6,FALSE),"")</f>
        <v/>
      </c>
      <c r="L356" s="144" t="str">
        <f>IF($G356&gt;0,VLOOKUP(G356+2000,CONFIG!$W:$AF,7,FALSE),"")</f>
        <v/>
      </c>
      <c r="M356" s="144" t="str">
        <f>IF($G356&gt;0,VLOOKUP(G356+2000,CONFIG!$W:$AF,8,FALSE),"")</f>
        <v/>
      </c>
      <c r="N356" s="250" t="str">
        <f t="shared" si="70"/>
        <v/>
      </c>
      <c r="O356" s="6" t="str">
        <f t="shared" si="71"/>
        <v xml:space="preserve"> </v>
      </c>
      <c r="P356" s="179" t="str">
        <f>IF(G356&gt;0,VLOOKUP(G356,'Eng A2'!$A$8:$B$207,2,FALSE)," ")</f>
        <v xml:space="preserve"> </v>
      </c>
      <c r="Q356" s="6" t="str">
        <f t="shared" si="66"/>
        <v xml:space="preserve"> </v>
      </c>
      <c r="R356" s="6">
        <f t="shared" si="67"/>
        <v>0</v>
      </c>
      <c r="S356" s="6" t="str">
        <f>IF(G356&gt;0,COUNTIF($R$210:R356,R356),"")</f>
        <v/>
      </c>
      <c r="T356" s="6" t="str">
        <f t="shared" si="68"/>
        <v>02</v>
      </c>
      <c r="U356" s="254">
        <f t="shared" si="69"/>
        <v>147</v>
      </c>
    </row>
    <row r="357" spans="1:21" ht="15" hidden="1" outlineLevel="1" x14ac:dyDescent="0.25">
      <c r="A357" s="3"/>
      <c r="B357" s="3"/>
      <c r="C357" s="3"/>
      <c r="D357" s="4">
        <f t="shared" si="65"/>
        <v>8.1944444444444445E-2</v>
      </c>
      <c r="E357" s="6">
        <v>148</v>
      </c>
      <c r="F357" s="199">
        <v>148</v>
      </c>
      <c r="G357" s="199"/>
      <c r="H357" s="247">
        <f>IF(G357&gt;0,VLOOKUP(G357+2000,CONFIG!$W$2:$AF$804,2,FALSE),0)</f>
        <v>0</v>
      </c>
      <c r="I357" s="30" t="str">
        <f>IF(G357&gt;0,CONCATENATE(VLOOKUP(G357+2000,CONFIG!$W$2:$AF$804,3,FALSE),"  ",VLOOKUP(G357+2000,CONFIG!$W$2:$AF$804,4,FALSE)),"")</f>
        <v/>
      </c>
      <c r="J357" s="30" t="str">
        <f>IF($G357&gt;0,VLOOKUP(G357+2000,CONFIG!$W$2:$AF$804,5,FALSE),"")</f>
        <v/>
      </c>
      <c r="K357" s="144" t="str">
        <f>IF($G357&gt;0,VLOOKUP(G357+2000,CONFIG!$W:$AF,6,FALSE),"")</f>
        <v/>
      </c>
      <c r="L357" s="144" t="str">
        <f>IF($G357&gt;0,VLOOKUP(G357+2000,CONFIG!$W:$AF,7,FALSE),"")</f>
        <v/>
      </c>
      <c r="M357" s="144" t="str">
        <f>IF($G357&gt;0,VLOOKUP(G357+2000,CONFIG!$W:$AF,8,FALSE),"")</f>
        <v/>
      </c>
      <c r="N357" s="250" t="str">
        <f t="shared" si="70"/>
        <v/>
      </c>
      <c r="O357" s="6" t="str">
        <f t="shared" si="71"/>
        <v xml:space="preserve"> </v>
      </c>
      <c r="P357" s="179" t="str">
        <f>IF(G357&gt;0,VLOOKUP(G357,'Eng A2'!$A$8:$B$207,2,FALSE)," ")</f>
        <v xml:space="preserve"> </v>
      </c>
      <c r="Q357" s="6" t="str">
        <f t="shared" si="66"/>
        <v xml:space="preserve"> </v>
      </c>
      <c r="R357" s="6">
        <f t="shared" si="67"/>
        <v>0</v>
      </c>
      <c r="S357" s="6" t="str">
        <f>IF(G357&gt;0,COUNTIF($R$210:R357,R357),"")</f>
        <v/>
      </c>
      <c r="T357" s="6" t="str">
        <f t="shared" si="68"/>
        <v>02</v>
      </c>
      <c r="U357" s="254">
        <f t="shared" si="69"/>
        <v>148</v>
      </c>
    </row>
    <row r="358" spans="1:21" ht="15" hidden="1" outlineLevel="1" x14ac:dyDescent="0.25">
      <c r="A358" s="3"/>
      <c r="B358" s="3"/>
      <c r="C358" s="3"/>
      <c r="D358" s="4">
        <f t="shared" si="65"/>
        <v>8.1944444444444445E-2</v>
      </c>
      <c r="E358" s="6">
        <v>149</v>
      </c>
      <c r="F358" s="199">
        <v>149</v>
      </c>
      <c r="G358" s="199"/>
      <c r="H358" s="247">
        <f>IF(G358&gt;0,VLOOKUP(G358+2000,CONFIG!$W$2:$AF$804,2,FALSE),0)</f>
        <v>0</v>
      </c>
      <c r="I358" s="30" t="str">
        <f>IF(G358&gt;0,CONCATENATE(VLOOKUP(G358+2000,CONFIG!$W$2:$AF$804,3,FALSE),"  ",VLOOKUP(G358+2000,CONFIG!$W$2:$AF$804,4,FALSE)),"")</f>
        <v/>
      </c>
      <c r="J358" s="30" t="str">
        <f>IF($G358&gt;0,VLOOKUP(G358+2000,CONFIG!$W$2:$AF$804,5,FALSE),"")</f>
        <v/>
      </c>
      <c r="K358" s="144" t="str">
        <f>IF($G358&gt;0,VLOOKUP(G358+2000,CONFIG!$W:$AF,6,FALSE),"")</f>
        <v/>
      </c>
      <c r="L358" s="144" t="str">
        <f>IF($G358&gt;0,VLOOKUP(G358+2000,CONFIG!$W:$AF,7,FALSE),"")</f>
        <v/>
      </c>
      <c r="M358" s="144" t="str">
        <f>IF($G358&gt;0,VLOOKUP(G358+2000,CONFIG!$W:$AF,8,FALSE),"")</f>
        <v/>
      </c>
      <c r="N358" s="250" t="str">
        <f t="shared" si="70"/>
        <v/>
      </c>
      <c r="O358" s="6" t="str">
        <f t="shared" si="71"/>
        <v xml:space="preserve"> </v>
      </c>
      <c r="P358" s="179" t="str">
        <f>IF(G358&gt;0,VLOOKUP(G358,'Eng A2'!$A$8:$B$207,2,FALSE)," ")</f>
        <v xml:space="preserve"> </v>
      </c>
      <c r="Q358" s="6" t="str">
        <f t="shared" si="66"/>
        <v xml:space="preserve"> </v>
      </c>
      <c r="R358" s="6">
        <f t="shared" si="67"/>
        <v>0</v>
      </c>
      <c r="S358" s="6" t="str">
        <f>IF(G358&gt;0,COUNTIF($R$210:R358,R358),"")</f>
        <v/>
      </c>
      <c r="T358" s="6" t="str">
        <f t="shared" si="68"/>
        <v>02</v>
      </c>
      <c r="U358" s="254">
        <f t="shared" si="69"/>
        <v>149</v>
      </c>
    </row>
    <row r="359" spans="1:21" ht="15" hidden="1" outlineLevel="1" x14ac:dyDescent="0.25">
      <c r="A359" s="3"/>
      <c r="B359" s="3"/>
      <c r="C359" s="3"/>
      <c r="D359" s="4">
        <f t="shared" si="65"/>
        <v>8.1944444444444445E-2</v>
      </c>
      <c r="E359" s="6">
        <v>150</v>
      </c>
      <c r="F359" s="199">
        <v>150</v>
      </c>
      <c r="G359" s="199"/>
      <c r="H359" s="247">
        <f>IF(G359&gt;0,VLOOKUP(G359+2000,CONFIG!$W$2:$AF$804,2,FALSE),0)</f>
        <v>0</v>
      </c>
      <c r="I359" s="30" t="str">
        <f>IF(G359&gt;0,CONCATENATE(VLOOKUP(G359+2000,CONFIG!$W$2:$AF$804,3,FALSE),"  ",VLOOKUP(G359+2000,CONFIG!$W$2:$AF$804,4,FALSE)),"")</f>
        <v/>
      </c>
      <c r="J359" s="30" t="str">
        <f>IF($G359&gt;0,VLOOKUP(G359+2000,CONFIG!$W$2:$AF$804,5,FALSE),"")</f>
        <v/>
      </c>
      <c r="K359" s="144" t="str">
        <f>IF($G359&gt;0,VLOOKUP(G359+2000,CONFIG!$W:$AF,6,FALSE),"")</f>
        <v/>
      </c>
      <c r="L359" s="144" t="str">
        <f>IF($G359&gt;0,VLOOKUP(G359+2000,CONFIG!$W:$AF,7,FALSE),"")</f>
        <v/>
      </c>
      <c r="M359" s="144" t="str">
        <f>IF($G359&gt;0,VLOOKUP(G359+2000,CONFIG!$W:$AF,8,FALSE),"")</f>
        <v/>
      </c>
      <c r="N359" s="250" t="str">
        <f t="shared" si="70"/>
        <v/>
      </c>
      <c r="O359" s="6" t="str">
        <f t="shared" si="71"/>
        <v xml:space="preserve"> </v>
      </c>
      <c r="P359" s="179" t="str">
        <f>IF(G359&gt;0,VLOOKUP(G359,'Eng A2'!$A$8:$B$207,2,FALSE)," ")</f>
        <v xml:space="preserve"> </v>
      </c>
      <c r="Q359" s="6" t="str">
        <f t="shared" si="66"/>
        <v xml:space="preserve"> </v>
      </c>
      <c r="R359" s="6">
        <f t="shared" si="67"/>
        <v>0</v>
      </c>
      <c r="S359" s="6" t="str">
        <f>IF(G359&gt;0,COUNTIF($R$210:R359,R359),"")</f>
        <v/>
      </c>
      <c r="T359" s="6" t="str">
        <f t="shared" si="68"/>
        <v>02</v>
      </c>
      <c r="U359" s="254">
        <f t="shared" si="69"/>
        <v>150</v>
      </c>
    </row>
    <row r="360" spans="1:21" ht="15" hidden="1" outlineLevel="1" x14ac:dyDescent="0.25">
      <c r="A360" s="3"/>
      <c r="B360" s="3"/>
      <c r="C360" s="3"/>
      <c r="D360" s="4">
        <f t="shared" si="65"/>
        <v>8.1944444444444445E-2</v>
      </c>
      <c r="E360" s="6">
        <v>151</v>
      </c>
      <c r="F360" s="199">
        <v>151</v>
      </c>
      <c r="G360" s="199"/>
      <c r="H360" s="247">
        <f>IF(G360&gt;0,VLOOKUP(G360+2000,CONFIG!$W$2:$AF$804,2,FALSE),0)</f>
        <v>0</v>
      </c>
      <c r="I360" s="30" t="str">
        <f>IF(G360&gt;0,CONCATENATE(VLOOKUP(G360+2000,CONFIG!$W$2:$AF$804,3,FALSE),"  ",VLOOKUP(G360+2000,CONFIG!$W$2:$AF$804,4,FALSE)),"")</f>
        <v/>
      </c>
      <c r="J360" s="30" t="str">
        <f>IF($G360&gt;0,VLOOKUP(G360+2000,CONFIG!$W$2:$AF$804,5,FALSE),"")</f>
        <v/>
      </c>
      <c r="K360" s="144" t="str">
        <f>IF($G360&gt;0,VLOOKUP(G360+2000,CONFIG!$W:$AF,6,FALSE),"")</f>
        <v/>
      </c>
      <c r="L360" s="144" t="str">
        <f>IF($G360&gt;0,VLOOKUP(G360+2000,CONFIG!$W:$AF,7,FALSE),"")</f>
        <v/>
      </c>
      <c r="M360" s="144" t="str">
        <f>IF($G360&gt;0,VLOOKUP(G360+2000,CONFIG!$W:$AF,8,FALSE),"")</f>
        <v/>
      </c>
      <c r="N360" s="250" t="str">
        <f t="shared" si="70"/>
        <v/>
      </c>
      <c r="O360" s="6" t="str">
        <f t="shared" si="71"/>
        <v xml:space="preserve"> </v>
      </c>
      <c r="P360" s="179" t="str">
        <f>IF(G360&gt;0,VLOOKUP(G360,'Eng A2'!$A$8:$B$207,2,FALSE)," ")</f>
        <v xml:space="preserve"> </v>
      </c>
      <c r="Q360" s="6" t="str">
        <f t="shared" si="66"/>
        <v xml:space="preserve"> </v>
      </c>
      <c r="R360" s="6">
        <f t="shared" si="67"/>
        <v>0</v>
      </c>
      <c r="S360" s="6" t="str">
        <f>IF(G360&gt;0,COUNTIF($R$210:R360,R360),"")</f>
        <v/>
      </c>
      <c r="T360" s="6" t="str">
        <f t="shared" si="68"/>
        <v>02</v>
      </c>
      <c r="U360" s="254">
        <f t="shared" si="69"/>
        <v>151</v>
      </c>
    </row>
    <row r="361" spans="1:21" ht="15" hidden="1" outlineLevel="1" x14ac:dyDescent="0.25">
      <c r="A361" s="3"/>
      <c r="B361" s="3"/>
      <c r="C361" s="3"/>
      <c r="D361" s="4">
        <f t="shared" si="65"/>
        <v>8.1944444444444445E-2</v>
      </c>
      <c r="E361" s="6">
        <v>152</v>
      </c>
      <c r="F361" s="199">
        <v>152</v>
      </c>
      <c r="G361" s="199"/>
      <c r="H361" s="247">
        <f>IF(G361&gt;0,VLOOKUP(G361+2000,CONFIG!$W$2:$AF$804,2,FALSE),0)</f>
        <v>0</v>
      </c>
      <c r="I361" s="30" t="str">
        <f>IF(G361&gt;0,CONCATENATE(VLOOKUP(G361+2000,CONFIG!$W$2:$AF$804,3,FALSE),"  ",VLOOKUP(G361+2000,CONFIG!$W$2:$AF$804,4,FALSE)),"")</f>
        <v/>
      </c>
      <c r="J361" s="30" t="str">
        <f>IF($G361&gt;0,VLOOKUP(G361+2000,CONFIG!$W$2:$AF$804,5,FALSE),"")</f>
        <v/>
      </c>
      <c r="K361" s="144" t="str">
        <f>IF($G361&gt;0,VLOOKUP(G361+2000,CONFIG!$W:$AF,6,FALSE),"")</f>
        <v/>
      </c>
      <c r="L361" s="144" t="str">
        <f>IF($G361&gt;0,VLOOKUP(G361+2000,CONFIG!$W:$AF,7,FALSE),"")</f>
        <v/>
      </c>
      <c r="M361" s="144" t="str">
        <f>IF($G361&gt;0,VLOOKUP(G361+2000,CONFIG!$W:$AF,8,FALSE),"")</f>
        <v/>
      </c>
      <c r="N361" s="250" t="str">
        <f t="shared" si="70"/>
        <v/>
      </c>
      <c r="O361" s="6" t="str">
        <f t="shared" si="71"/>
        <v xml:space="preserve"> </v>
      </c>
      <c r="P361" s="179" t="str">
        <f>IF(G361&gt;0,VLOOKUP(G361,'Eng A2'!$A$8:$B$207,2,FALSE)," ")</f>
        <v xml:space="preserve"> </v>
      </c>
      <c r="Q361" s="6" t="str">
        <f t="shared" si="66"/>
        <v xml:space="preserve"> </v>
      </c>
      <c r="R361" s="6">
        <f t="shared" si="67"/>
        <v>0</v>
      </c>
      <c r="S361" s="6" t="str">
        <f>IF(G361&gt;0,COUNTIF($R$210:R361,R361),"")</f>
        <v/>
      </c>
      <c r="T361" s="6" t="str">
        <f t="shared" si="68"/>
        <v>02</v>
      </c>
      <c r="U361" s="254">
        <f t="shared" si="69"/>
        <v>152</v>
      </c>
    </row>
    <row r="362" spans="1:21" ht="15" hidden="1" outlineLevel="1" x14ac:dyDescent="0.25">
      <c r="A362" s="3"/>
      <c r="B362" s="3"/>
      <c r="C362" s="3"/>
      <c r="D362" s="4">
        <f t="shared" si="65"/>
        <v>8.1944444444444445E-2</v>
      </c>
      <c r="E362" s="6">
        <v>153</v>
      </c>
      <c r="F362" s="199">
        <v>153</v>
      </c>
      <c r="G362" s="199"/>
      <c r="H362" s="247">
        <f>IF(G362&gt;0,VLOOKUP(G362+2000,CONFIG!$W$2:$AF$804,2,FALSE),0)</f>
        <v>0</v>
      </c>
      <c r="I362" s="30" t="str">
        <f>IF(G362&gt;0,CONCATENATE(VLOOKUP(G362+2000,CONFIG!$W$2:$AF$804,3,FALSE),"  ",VLOOKUP(G362+2000,CONFIG!$W$2:$AF$804,4,FALSE)),"")</f>
        <v/>
      </c>
      <c r="J362" s="30" t="str">
        <f>IF($G362&gt;0,VLOOKUP(G362+2000,CONFIG!$W$2:$AF$804,5,FALSE),"")</f>
        <v/>
      </c>
      <c r="K362" s="144" t="str">
        <f>IF($G362&gt;0,VLOOKUP(G362+2000,CONFIG!$W:$AF,6,FALSE),"")</f>
        <v/>
      </c>
      <c r="L362" s="144" t="str">
        <f>IF($G362&gt;0,VLOOKUP(G362+2000,CONFIG!$W:$AF,7,FALSE),"")</f>
        <v/>
      </c>
      <c r="M362" s="144" t="str">
        <f>IF($G362&gt;0,VLOOKUP(G362+2000,CONFIG!$W:$AF,8,FALSE),"")</f>
        <v/>
      </c>
      <c r="N362" s="250" t="str">
        <f t="shared" si="70"/>
        <v/>
      </c>
      <c r="O362" s="6" t="str">
        <f t="shared" si="71"/>
        <v xml:space="preserve"> </v>
      </c>
      <c r="P362" s="179" t="str">
        <f>IF(G362&gt;0,VLOOKUP(G362,'Eng A2'!$A$8:$B$207,2,FALSE)," ")</f>
        <v xml:space="preserve"> </v>
      </c>
      <c r="Q362" s="6" t="str">
        <f t="shared" si="66"/>
        <v xml:space="preserve"> </v>
      </c>
      <c r="R362" s="6">
        <f t="shared" si="67"/>
        <v>0</v>
      </c>
      <c r="S362" s="6" t="str">
        <f>IF(G362&gt;0,COUNTIF($R$210:R362,R362),"")</f>
        <v/>
      </c>
      <c r="T362" s="6" t="str">
        <f t="shared" si="68"/>
        <v>02</v>
      </c>
      <c r="U362" s="254">
        <f t="shared" si="69"/>
        <v>153</v>
      </c>
    </row>
    <row r="363" spans="1:21" ht="15" hidden="1" outlineLevel="1" x14ac:dyDescent="0.25">
      <c r="A363" s="3"/>
      <c r="B363" s="3"/>
      <c r="C363" s="3"/>
      <c r="D363" s="4">
        <f t="shared" si="65"/>
        <v>8.1944444444444445E-2</v>
      </c>
      <c r="E363" s="6">
        <v>154</v>
      </c>
      <c r="F363" s="199">
        <v>154</v>
      </c>
      <c r="G363" s="199"/>
      <c r="H363" s="247">
        <f>IF(G363&gt;0,VLOOKUP(G363+2000,CONFIG!$W$2:$AF$804,2,FALSE),0)</f>
        <v>0</v>
      </c>
      <c r="I363" s="30" t="str">
        <f>IF(G363&gt;0,CONCATENATE(VLOOKUP(G363+2000,CONFIG!$W$2:$AF$804,3,FALSE),"  ",VLOOKUP(G363+2000,CONFIG!$W$2:$AF$804,4,FALSE)),"")</f>
        <v/>
      </c>
      <c r="J363" s="30" t="str">
        <f>IF($G363&gt;0,VLOOKUP(G363+2000,CONFIG!$W$2:$AF$804,5,FALSE),"")</f>
        <v/>
      </c>
      <c r="K363" s="144" t="str">
        <f>IF($G363&gt;0,VLOOKUP(G363+2000,CONFIG!$W:$AF,6,FALSE),"")</f>
        <v/>
      </c>
      <c r="L363" s="144" t="str">
        <f>IF($G363&gt;0,VLOOKUP(G363+2000,CONFIG!$W:$AF,7,FALSE),"")</f>
        <v/>
      </c>
      <c r="M363" s="144" t="str">
        <f>IF($G363&gt;0,VLOOKUP(G363+2000,CONFIG!$W:$AF,8,FALSE),"")</f>
        <v/>
      </c>
      <c r="N363" s="250" t="str">
        <f t="shared" si="70"/>
        <v/>
      </c>
      <c r="O363" s="6" t="str">
        <f t="shared" si="71"/>
        <v xml:space="preserve"> </v>
      </c>
      <c r="P363" s="179" t="str">
        <f>IF(G363&gt;0,VLOOKUP(G363,'Eng A2'!$A$8:$B$207,2,FALSE)," ")</f>
        <v xml:space="preserve"> </v>
      </c>
      <c r="Q363" s="6" t="str">
        <f t="shared" si="66"/>
        <v xml:space="preserve"> </v>
      </c>
      <c r="R363" s="6">
        <f t="shared" si="67"/>
        <v>0</v>
      </c>
      <c r="S363" s="6" t="str">
        <f>IF(G363&gt;0,COUNTIF($R$210:R363,R363),"")</f>
        <v/>
      </c>
      <c r="T363" s="6" t="str">
        <f t="shared" si="68"/>
        <v>02</v>
      </c>
      <c r="U363" s="254">
        <f t="shared" si="69"/>
        <v>154</v>
      </c>
    </row>
    <row r="364" spans="1:21" ht="15" hidden="1" outlineLevel="1" x14ac:dyDescent="0.25">
      <c r="A364" s="3"/>
      <c r="B364" s="3"/>
      <c r="C364" s="3"/>
      <c r="D364" s="4">
        <f t="shared" si="65"/>
        <v>8.1944444444444445E-2</v>
      </c>
      <c r="E364" s="6">
        <v>155</v>
      </c>
      <c r="F364" s="199">
        <v>155</v>
      </c>
      <c r="G364" s="199"/>
      <c r="H364" s="247">
        <f>IF(G364&gt;0,VLOOKUP(G364+2000,CONFIG!$W$2:$AF$804,2,FALSE),0)</f>
        <v>0</v>
      </c>
      <c r="I364" s="30" t="str">
        <f>IF(G364&gt;0,CONCATENATE(VLOOKUP(G364+2000,CONFIG!$W$2:$AF$804,3,FALSE),"  ",VLOOKUP(G364+2000,CONFIG!$W$2:$AF$804,4,FALSE)),"")</f>
        <v/>
      </c>
      <c r="J364" s="30" t="str">
        <f>IF($G364&gt;0,VLOOKUP(G364+2000,CONFIG!$W$2:$AF$804,5,FALSE),"")</f>
        <v/>
      </c>
      <c r="K364" s="144" t="str">
        <f>IF($G364&gt;0,VLOOKUP(G364+2000,CONFIG!$W:$AF,6,FALSE),"")</f>
        <v/>
      </c>
      <c r="L364" s="144" t="str">
        <f>IF($G364&gt;0,VLOOKUP(G364+2000,CONFIG!$W:$AF,7,FALSE),"")</f>
        <v/>
      </c>
      <c r="M364" s="144" t="str">
        <f>IF($G364&gt;0,VLOOKUP(G364+2000,CONFIG!$W:$AF,8,FALSE),"")</f>
        <v/>
      </c>
      <c r="N364" s="250" t="str">
        <f t="shared" si="70"/>
        <v/>
      </c>
      <c r="O364" s="6" t="str">
        <f t="shared" si="71"/>
        <v xml:space="preserve"> </v>
      </c>
      <c r="P364" s="179" t="str">
        <f>IF(G364&gt;0,VLOOKUP(G364,'Eng A2'!$A$8:$B$207,2,FALSE)," ")</f>
        <v xml:space="preserve"> </v>
      </c>
      <c r="Q364" s="6" t="str">
        <f t="shared" si="66"/>
        <v xml:space="preserve"> </v>
      </c>
      <c r="R364" s="6">
        <f t="shared" si="67"/>
        <v>0</v>
      </c>
      <c r="S364" s="6" t="str">
        <f>IF(G364&gt;0,COUNTIF($R$210:R364,R364),"")</f>
        <v/>
      </c>
      <c r="T364" s="6" t="str">
        <f t="shared" si="68"/>
        <v>02</v>
      </c>
      <c r="U364" s="254">
        <f t="shared" si="69"/>
        <v>155</v>
      </c>
    </row>
    <row r="365" spans="1:21" ht="15" hidden="1" outlineLevel="1" x14ac:dyDescent="0.25">
      <c r="A365" s="3"/>
      <c r="B365" s="3"/>
      <c r="C365" s="3"/>
      <c r="D365" s="4">
        <f t="shared" si="65"/>
        <v>8.1944444444444445E-2</v>
      </c>
      <c r="E365" s="6">
        <v>156</v>
      </c>
      <c r="F365" s="199">
        <v>156</v>
      </c>
      <c r="G365" s="199"/>
      <c r="H365" s="247">
        <f>IF(G365&gt;0,VLOOKUP(G365+2000,CONFIG!$W$2:$AF$804,2,FALSE),0)</f>
        <v>0</v>
      </c>
      <c r="I365" s="30" t="str">
        <f>IF(G365&gt;0,CONCATENATE(VLOOKUP(G365+2000,CONFIG!$W$2:$AF$804,3,FALSE),"  ",VLOOKUP(G365+2000,CONFIG!$W$2:$AF$804,4,FALSE)),"")</f>
        <v/>
      </c>
      <c r="J365" s="30" t="str">
        <f>IF($G365&gt;0,VLOOKUP(G365+2000,CONFIG!$W$2:$AF$804,5,FALSE),"")</f>
        <v/>
      </c>
      <c r="K365" s="144" t="str">
        <f>IF($G365&gt;0,VLOOKUP(G365+2000,CONFIG!$W:$AF,6,FALSE),"")</f>
        <v/>
      </c>
      <c r="L365" s="144" t="str">
        <f>IF($G365&gt;0,VLOOKUP(G365+2000,CONFIG!$W:$AF,7,FALSE),"")</f>
        <v/>
      </c>
      <c r="M365" s="144" t="str">
        <f>IF($G365&gt;0,VLOOKUP(G365+2000,CONFIG!$W:$AF,8,FALSE),"")</f>
        <v/>
      </c>
      <c r="N365" s="250" t="str">
        <f t="shared" si="70"/>
        <v/>
      </c>
      <c r="O365" s="6" t="str">
        <f t="shared" si="71"/>
        <v xml:space="preserve"> </v>
      </c>
      <c r="P365" s="179" t="str">
        <f>IF(G365&gt;0,VLOOKUP(G365,'Eng A2'!$A$8:$B$207,2,FALSE)," ")</f>
        <v xml:space="preserve"> </v>
      </c>
      <c r="Q365" s="6" t="str">
        <f t="shared" si="66"/>
        <v xml:space="preserve"> </v>
      </c>
      <c r="R365" s="6">
        <f t="shared" si="67"/>
        <v>0</v>
      </c>
      <c r="S365" s="6" t="str">
        <f>IF(G365&gt;0,COUNTIF($R$210:R365,R365),"")</f>
        <v/>
      </c>
      <c r="T365" s="6" t="str">
        <f t="shared" si="68"/>
        <v>02</v>
      </c>
      <c r="U365" s="254">
        <f t="shared" si="69"/>
        <v>156</v>
      </c>
    </row>
    <row r="366" spans="1:21" ht="15" hidden="1" outlineLevel="1" x14ac:dyDescent="0.25">
      <c r="A366" s="3"/>
      <c r="B366" s="3"/>
      <c r="C366" s="3"/>
      <c r="D366" s="4">
        <f t="shared" si="65"/>
        <v>8.1944444444444445E-2</v>
      </c>
      <c r="E366" s="6">
        <v>157</v>
      </c>
      <c r="F366" s="199">
        <v>157</v>
      </c>
      <c r="G366" s="199"/>
      <c r="H366" s="247">
        <f>IF(G366&gt;0,VLOOKUP(G366+2000,CONFIG!$W$2:$AF$804,2,FALSE),0)</f>
        <v>0</v>
      </c>
      <c r="I366" s="30" t="str">
        <f>IF(G366&gt;0,CONCATENATE(VLOOKUP(G366+2000,CONFIG!$W$2:$AF$804,3,FALSE),"  ",VLOOKUP(G366+2000,CONFIG!$W$2:$AF$804,4,FALSE)),"")</f>
        <v/>
      </c>
      <c r="J366" s="30" t="str">
        <f>IF($G366&gt;0,VLOOKUP(G366+2000,CONFIG!$W$2:$AF$804,5,FALSE),"")</f>
        <v/>
      </c>
      <c r="K366" s="144" t="str">
        <f>IF($G366&gt;0,VLOOKUP(G366+2000,CONFIG!$W:$AF,6,FALSE),"")</f>
        <v/>
      </c>
      <c r="L366" s="144" t="str">
        <f>IF($G366&gt;0,VLOOKUP(G366+2000,CONFIG!$W:$AF,7,FALSE),"")</f>
        <v/>
      </c>
      <c r="M366" s="144" t="str">
        <f>IF($G366&gt;0,VLOOKUP(G366+2000,CONFIG!$W:$AF,8,FALSE),"")</f>
        <v/>
      </c>
      <c r="N366" s="250" t="str">
        <f t="shared" si="70"/>
        <v/>
      </c>
      <c r="O366" s="6" t="str">
        <f t="shared" si="71"/>
        <v xml:space="preserve"> </v>
      </c>
      <c r="P366" s="179" t="str">
        <f>IF(G366&gt;0,VLOOKUP(G366,'Eng A2'!$A$8:$B$207,2,FALSE)," ")</f>
        <v xml:space="preserve"> </v>
      </c>
      <c r="Q366" s="6" t="str">
        <f t="shared" si="66"/>
        <v xml:space="preserve"> </v>
      </c>
      <c r="R366" s="6">
        <f t="shared" si="67"/>
        <v>0</v>
      </c>
      <c r="S366" s="6" t="str">
        <f>IF(G366&gt;0,COUNTIF($R$210:R366,R366),"")</f>
        <v/>
      </c>
      <c r="T366" s="6" t="str">
        <f t="shared" si="68"/>
        <v>02</v>
      </c>
      <c r="U366" s="254">
        <f t="shared" si="69"/>
        <v>157</v>
      </c>
    </row>
    <row r="367" spans="1:21" ht="15" hidden="1" outlineLevel="1" x14ac:dyDescent="0.25">
      <c r="A367" s="3"/>
      <c r="B367" s="3"/>
      <c r="C367" s="3"/>
      <c r="D367" s="4">
        <f t="shared" si="65"/>
        <v>8.1944444444444445E-2</v>
      </c>
      <c r="E367" s="6">
        <v>158</v>
      </c>
      <c r="F367" s="199">
        <v>158</v>
      </c>
      <c r="G367" s="199"/>
      <c r="H367" s="247">
        <f>IF(G367&gt;0,VLOOKUP(G367+2000,CONFIG!$W$2:$AF$804,2,FALSE),0)</f>
        <v>0</v>
      </c>
      <c r="I367" s="30" t="str">
        <f>IF(G367&gt;0,CONCATENATE(VLOOKUP(G367+2000,CONFIG!$W$2:$AF$804,3,FALSE),"  ",VLOOKUP(G367+2000,CONFIG!$W$2:$AF$804,4,FALSE)),"")</f>
        <v/>
      </c>
      <c r="J367" s="30" t="str">
        <f>IF($G367&gt;0,VLOOKUP(G367+2000,CONFIG!$W$2:$AF$804,5,FALSE),"")</f>
        <v/>
      </c>
      <c r="K367" s="144" t="str">
        <f>IF($G367&gt;0,VLOOKUP(G367+2000,CONFIG!$W:$AF,6,FALSE),"")</f>
        <v/>
      </c>
      <c r="L367" s="144" t="str">
        <f>IF($G367&gt;0,VLOOKUP(G367+2000,CONFIG!$W:$AF,7,FALSE),"")</f>
        <v/>
      </c>
      <c r="M367" s="144" t="str">
        <f>IF($G367&gt;0,VLOOKUP(G367+2000,CONFIG!$W:$AF,8,FALSE),"")</f>
        <v/>
      </c>
      <c r="N367" s="250" t="str">
        <f t="shared" si="70"/>
        <v/>
      </c>
      <c r="O367" s="6" t="str">
        <f t="shared" si="71"/>
        <v xml:space="preserve"> </v>
      </c>
      <c r="P367" s="179" t="str">
        <f>IF(G367&gt;0,VLOOKUP(G367,'Eng A2'!$A$8:$B$207,2,FALSE)," ")</f>
        <v xml:space="preserve"> </v>
      </c>
      <c r="Q367" s="6" t="str">
        <f t="shared" si="66"/>
        <v xml:space="preserve"> </v>
      </c>
      <c r="R367" s="6">
        <f t="shared" si="67"/>
        <v>0</v>
      </c>
      <c r="S367" s="6" t="str">
        <f>IF(G367&gt;0,COUNTIF($R$210:R367,R367),"")</f>
        <v/>
      </c>
      <c r="T367" s="6" t="str">
        <f t="shared" si="68"/>
        <v>02</v>
      </c>
      <c r="U367" s="254">
        <f t="shared" si="69"/>
        <v>158</v>
      </c>
    </row>
    <row r="368" spans="1:21" ht="15" hidden="1" outlineLevel="1" x14ac:dyDescent="0.25">
      <c r="A368" s="3"/>
      <c r="B368" s="3"/>
      <c r="C368" s="3"/>
      <c r="D368" s="4">
        <f t="shared" si="65"/>
        <v>8.1944444444444445E-2</v>
      </c>
      <c r="E368" s="6">
        <v>159</v>
      </c>
      <c r="F368" s="199">
        <v>159</v>
      </c>
      <c r="G368" s="199"/>
      <c r="H368" s="247">
        <f>IF(G368&gt;0,VLOOKUP(G368+2000,CONFIG!$W$2:$AF$804,2,FALSE),0)</f>
        <v>0</v>
      </c>
      <c r="I368" s="30" t="str">
        <f>IF(G368&gt;0,CONCATENATE(VLOOKUP(G368+2000,CONFIG!$W$2:$AF$804,3,FALSE),"  ",VLOOKUP(G368+2000,CONFIG!$W$2:$AF$804,4,FALSE)),"")</f>
        <v/>
      </c>
      <c r="J368" s="30" t="str">
        <f>IF($G368&gt;0,VLOOKUP(G368+2000,CONFIG!$W$2:$AF$804,5,FALSE),"")</f>
        <v/>
      </c>
      <c r="K368" s="144" t="str">
        <f>IF($G368&gt;0,VLOOKUP(G368+2000,CONFIG!$W:$AF,6,FALSE),"")</f>
        <v/>
      </c>
      <c r="L368" s="144" t="str">
        <f>IF($G368&gt;0,VLOOKUP(G368+2000,CONFIG!$W:$AF,7,FALSE),"")</f>
        <v/>
      </c>
      <c r="M368" s="144" t="str">
        <f>IF($G368&gt;0,VLOOKUP(G368+2000,CONFIG!$W:$AF,8,FALSE),"")</f>
        <v/>
      </c>
      <c r="N368" s="250" t="str">
        <f t="shared" si="70"/>
        <v/>
      </c>
      <c r="O368" s="6" t="str">
        <f t="shared" si="71"/>
        <v xml:space="preserve"> </v>
      </c>
      <c r="P368" s="179" t="str">
        <f>IF(G368&gt;0,VLOOKUP(G368,'Eng A2'!$A$8:$B$207,2,FALSE)," ")</f>
        <v xml:space="preserve"> </v>
      </c>
      <c r="Q368" s="6" t="str">
        <f t="shared" si="66"/>
        <v xml:space="preserve"> </v>
      </c>
      <c r="R368" s="6">
        <f t="shared" si="67"/>
        <v>0</v>
      </c>
      <c r="S368" s="6" t="str">
        <f>IF(G368&gt;0,COUNTIF($R$210:R368,R368),"")</f>
        <v/>
      </c>
      <c r="T368" s="6" t="str">
        <f t="shared" si="68"/>
        <v>02</v>
      </c>
      <c r="U368" s="254">
        <f t="shared" si="69"/>
        <v>159</v>
      </c>
    </row>
    <row r="369" spans="1:21" ht="15" hidden="1" outlineLevel="1" x14ac:dyDescent="0.25">
      <c r="A369" s="3"/>
      <c r="B369" s="3"/>
      <c r="C369" s="3"/>
      <c r="D369" s="4">
        <f t="shared" si="65"/>
        <v>8.1944444444444445E-2</v>
      </c>
      <c r="E369" s="6">
        <v>160</v>
      </c>
      <c r="F369" s="199">
        <v>160</v>
      </c>
      <c r="G369" s="199"/>
      <c r="H369" s="247">
        <f>IF(G369&gt;0,VLOOKUP(G369+2000,CONFIG!$W$2:$AF$804,2,FALSE),0)</f>
        <v>0</v>
      </c>
      <c r="I369" s="30" t="str">
        <f>IF(G369&gt;0,CONCATENATE(VLOOKUP(G369+2000,CONFIG!$W$2:$AF$804,3,FALSE),"  ",VLOOKUP(G369+2000,CONFIG!$W$2:$AF$804,4,FALSE)),"")</f>
        <v/>
      </c>
      <c r="J369" s="30" t="str">
        <f>IF($G369&gt;0,VLOOKUP(G369+2000,CONFIG!$W$2:$AF$804,5,FALSE),"")</f>
        <v/>
      </c>
      <c r="K369" s="144" t="str">
        <f>IF($G369&gt;0,VLOOKUP(G369+2000,CONFIG!$W:$AF,6,FALSE),"")</f>
        <v/>
      </c>
      <c r="L369" s="144" t="str">
        <f>IF($G369&gt;0,VLOOKUP(G369+2000,CONFIG!$W:$AF,7,FALSE),"")</f>
        <v/>
      </c>
      <c r="M369" s="144" t="str">
        <f>IF($G369&gt;0,VLOOKUP(G369+2000,CONFIG!$W:$AF,8,FALSE),"")</f>
        <v/>
      </c>
      <c r="N369" s="250" t="str">
        <f t="shared" si="70"/>
        <v/>
      </c>
      <c r="O369" s="6" t="str">
        <f t="shared" si="71"/>
        <v xml:space="preserve"> </v>
      </c>
      <c r="P369" s="179" t="str">
        <f>IF(G369&gt;0,VLOOKUP(G369,'Eng A2'!$A$8:$B$207,2,FALSE)," ")</f>
        <v xml:space="preserve"> </v>
      </c>
      <c r="Q369" s="6" t="str">
        <f t="shared" si="66"/>
        <v xml:space="preserve"> </v>
      </c>
      <c r="R369" s="6">
        <f t="shared" si="67"/>
        <v>0</v>
      </c>
      <c r="S369" s="6" t="str">
        <f>IF(G369&gt;0,COUNTIF($R$210:R369,R369),"")</f>
        <v/>
      </c>
      <c r="T369" s="6" t="str">
        <f t="shared" si="68"/>
        <v>02</v>
      </c>
      <c r="U369" s="254">
        <f t="shared" si="69"/>
        <v>160</v>
      </c>
    </row>
    <row r="370" spans="1:21" ht="15" hidden="1" outlineLevel="1" x14ac:dyDescent="0.25">
      <c r="A370" s="3"/>
      <c r="B370" s="3"/>
      <c r="C370" s="3"/>
      <c r="D370" s="4">
        <f t="shared" si="65"/>
        <v>8.1944444444444445E-2</v>
      </c>
      <c r="E370" s="6">
        <v>161</v>
      </c>
      <c r="F370" s="199">
        <v>161</v>
      </c>
      <c r="G370" s="199"/>
      <c r="H370" s="247">
        <f>IF(G370&gt;0,VLOOKUP(G370+2000,CONFIG!$W$2:$AF$804,2,FALSE),0)</f>
        <v>0</v>
      </c>
      <c r="I370" s="30" t="str">
        <f>IF(G370&gt;0,CONCATENATE(VLOOKUP(G370+2000,CONFIG!$W$2:$AF$804,3,FALSE),"  ",VLOOKUP(G370+2000,CONFIG!$W$2:$AF$804,4,FALSE)),"")</f>
        <v/>
      </c>
      <c r="J370" s="30" t="str">
        <f>IF($G370&gt;0,VLOOKUP(G370+2000,CONFIG!$W$2:$AF$804,5,FALSE),"")</f>
        <v/>
      </c>
      <c r="K370" s="144" t="str">
        <f>IF($G370&gt;0,VLOOKUP(G370+2000,CONFIG!$W:$AF,6,FALSE),"")</f>
        <v/>
      </c>
      <c r="L370" s="144" t="str">
        <f>IF($G370&gt;0,VLOOKUP(G370+2000,CONFIG!$W:$AF,7,FALSE),"")</f>
        <v/>
      </c>
      <c r="M370" s="144" t="str">
        <f>IF($G370&gt;0,VLOOKUP(G370+2000,CONFIG!$W:$AF,8,FALSE),"")</f>
        <v/>
      </c>
      <c r="N370" s="250" t="str">
        <f t="shared" si="70"/>
        <v/>
      </c>
      <c r="O370" s="6" t="str">
        <f t="shared" si="71"/>
        <v xml:space="preserve"> </v>
      </c>
      <c r="P370" s="179" t="str">
        <f>IF(G370&gt;0,VLOOKUP(G370,'Eng A2'!$A$8:$B$207,2,FALSE)," ")</f>
        <v xml:space="preserve"> </v>
      </c>
      <c r="Q370" s="6" t="str">
        <f t="shared" ref="Q370:Q401" si="72">IF(AND(G370&gt;0,P370&lt;&gt;"X"),"Non Partant"," ")</f>
        <v xml:space="preserve"> </v>
      </c>
      <c r="R370" s="6">
        <f t="shared" ref="R370:R401" si="73">IF(H370&lt;&gt;0,MID(H370,1,7),0)</f>
        <v>0</v>
      </c>
      <c r="S370" s="6" t="str">
        <f>IF(G370&gt;0,COUNTIF($R$210:R370,R370),"")</f>
        <v/>
      </c>
      <c r="T370" s="6" t="str">
        <f t="shared" si="68"/>
        <v>02</v>
      </c>
      <c r="U370" s="254">
        <f t="shared" si="69"/>
        <v>161</v>
      </c>
    </row>
    <row r="371" spans="1:21" ht="15" hidden="1" outlineLevel="1" x14ac:dyDescent="0.25">
      <c r="A371" s="3"/>
      <c r="B371" s="3"/>
      <c r="C371" s="3"/>
      <c r="D371" s="4">
        <f t="shared" si="65"/>
        <v>8.1944444444444445E-2</v>
      </c>
      <c r="E371" s="6">
        <v>162</v>
      </c>
      <c r="F371" s="199">
        <v>162</v>
      </c>
      <c r="G371" s="199"/>
      <c r="H371" s="247">
        <f>IF(G371&gt;0,VLOOKUP(G371+2000,CONFIG!$W$2:$AF$804,2,FALSE),0)</f>
        <v>0</v>
      </c>
      <c r="I371" s="30" t="str">
        <f>IF(G371&gt;0,CONCATENATE(VLOOKUP(G371+2000,CONFIG!$W$2:$AF$804,3,FALSE),"  ",VLOOKUP(G371+2000,CONFIG!$W$2:$AF$804,4,FALSE)),"")</f>
        <v/>
      </c>
      <c r="J371" s="30" t="str">
        <f>IF($G371&gt;0,VLOOKUP(G371+2000,CONFIG!$W$2:$AF$804,5,FALSE),"")</f>
        <v/>
      </c>
      <c r="K371" s="144" t="str">
        <f>IF($G371&gt;0,VLOOKUP(G371+2000,CONFIG!$W:$AF,6,FALSE),"")</f>
        <v/>
      </c>
      <c r="L371" s="144" t="str">
        <f>IF($G371&gt;0,VLOOKUP(G371+2000,CONFIG!$W:$AF,7,FALSE),"")</f>
        <v/>
      </c>
      <c r="M371" s="144" t="str">
        <f>IF($G371&gt;0,VLOOKUP(G371+2000,CONFIG!$W:$AF,8,FALSE),"")</f>
        <v/>
      </c>
      <c r="N371" s="250" t="str">
        <f t="shared" si="70"/>
        <v/>
      </c>
      <c r="O371" s="6" t="str">
        <f t="shared" si="71"/>
        <v xml:space="preserve"> </v>
      </c>
      <c r="P371" s="179" t="str">
        <f>IF(G371&gt;0,VLOOKUP(G371,'Eng A2'!$A$8:$B$207,2,FALSE)," ")</f>
        <v xml:space="preserve"> </v>
      </c>
      <c r="Q371" s="6" t="str">
        <f t="shared" si="72"/>
        <v xml:space="preserve"> </v>
      </c>
      <c r="R371" s="6">
        <f t="shared" si="73"/>
        <v>0</v>
      </c>
      <c r="S371" s="6" t="str">
        <f>IF(G371&gt;0,COUNTIF($R$210:R371,R371),"")</f>
        <v/>
      </c>
      <c r="T371" s="6" t="str">
        <f t="shared" si="68"/>
        <v>02</v>
      </c>
      <c r="U371" s="254">
        <f t="shared" ref="U371:U402" si="74">IF(F371=F372,(2*F371+COUNTIF($F$210:$F$409,F371)-1)/2,IF(F371=F370,U370,F371))</f>
        <v>162</v>
      </c>
    </row>
    <row r="372" spans="1:21" ht="15" hidden="1" outlineLevel="1" x14ac:dyDescent="0.25">
      <c r="A372" s="3"/>
      <c r="B372" s="3"/>
      <c r="C372" s="3"/>
      <c r="D372" s="4">
        <f t="shared" si="65"/>
        <v>8.1944444444444445E-2</v>
      </c>
      <c r="E372" s="6">
        <v>163</v>
      </c>
      <c r="F372" s="199">
        <v>163</v>
      </c>
      <c r="G372" s="199"/>
      <c r="H372" s="247">
        <f>IF(G372&gt;0,VLOOKUP(G372+2000,CONFIG!$W$2:$AF$804,2,FALSE),0)</f>
        <v>0</v>
      </c>
      <c r="I372" s="30" t="str">
        <f>IF(G372&gt;0,CONCATENATE(VLOOKUP(G372+2000,CONFIG!$W$2:$AF$804,3,FALSE),"  ",VLOOKUP(G372+2000,CONFIG!$W$2:$AF$804,4,FALSE)),"")</f>
        <v/>
      </c>
      <c r="J372" s="30" t="str">
        <f>IF($G372&gt;0,VLOOKUP(G372+2000,CONFIG!$W$2:$AF$804,5,FALSE),"")</f>
        <v/>
      </c>
      <c r="K372" s="144" t="str">
        <f>IF($G372&gt;0,VLOOKUP(G372+2000,CONFIG!$W:$AF,6,FALSE),"")</f>
        <v/>
      </c>
      <c r="L372" s="144" t="str">
        <f>IF($G372&gt;0,VLOOKUP(G372+2000,CONFIG!$W:$AF,7,FALSE),"")</f>
        <v/>
      </c>
      <c r="M372" s="144" t="str">
        <f>IF($G372&gt;0,VLOOKUP(G372+2000,CONFIG!$W:$AF,8,FALSE),"")</f>
        <v/>
      </c>
      <c r="N372" s="250" t="str">
        <f t="shared" si="70"/>
        <v/>
      </c>
      <c r="O372" s="6" t="str">
        <f t="shared" si="71"/>
        <v xml:space="preserve"> </v>
      </c>
      <c r="P372" s="179" t="str">
        <f>IF(G372&gt;0,VLOOKUP(G372,'Eng A2'!$A$8:$B$207,2,FALSE)," ")</f>
        <v xml:space="preserve"> </v>
      </c>
      <c r="Q372" s="6" t="str">
        <f t="shared" si="72"/>
        <v xml:space="preserve"> </v>
      </c>
      <c r="R372" s="6">
        <f t="shared" si="73"/>
        <v>0</v>
      </c>
      <c r="S372" s="6" t="str">
        <f>IF(G372&gt;0,COUNTIF($R$210:R372,R372),"")</f>
        <v/>
      </c>
      <c r="T372" s="6" t="str">
        <f t="shared" si="68"/>
        <v>02</v>
      </c>
      <c r="U372" s="254">
        <f t="shared" si="74"/>
        <v>163</v>
      </c>
    </row>
    <row r="373" spans="1:21" ht="15" hidden="1" outlineLevel="1" x14ac:dyDescent="0.25">
      <c r="A373" s="3"/>
      <c r="B373" s="3"/>
      <c r="C373" s="3"/>
      <c r="D373" s="4">
        <f t="shared" si="65"/>
        <v>8.1944444444444445E-2</v>
      </c>
      <c r="E373" s="6">
        <v>164</v>
      </c>
      <c r="F373" s="199">
        <v>164</v>
      </c>
      <c r="G373" s="199"/>
      <c r="H373" s="247">
        <f>IF(G373&gt;0,VLOOKUP(G373+2000,CONFIG!$W$2:$AF$804,2,FALSE),0)</f>
        <v>0</v>
      </c>
      <c r="I373" s="30" t="str">
        <f>IF(G373&gt;0,CONCATENATE(VLOOKUP(G373+2000,CONFIG!$W$2:$AF$804,3,FALSE),"  ",VLOOKUP(G373+2000,CONFIG!$W$2:$AF$804,4,FALSE)),"")</f>
        <v/>
      </c>
      <c r="J373" s="30" t="str">
        <f>IF($G373&gt;0,VLOOKUP(G373+2000,CONFIG!$W$2:$AF$804,5,FALSE),"")</f>
        <v/>
      </c>
      <c r="K373" s="144" t="str">
        <f>IF($G373&gt;0,VLOOKUP(G373+2000,CONFIG!$W:$AF,6,FALSE),"")</f>
        <v/>
      </c>
      <c r="L373" s="144" t="str">
        <f>IF($G373&gt;0,VLOOKUP(G373+2000,CONFIG!$W:$AF,7,FALSE),"")</f>
        <v/>
      </c>
      <c r="M373" s="144" t="str">
        <f>IF($G373&gt;0,VLOOKUP(G373+2000,CONFIG!$W:$AF,8,FALSE),"")</f>
        <v/>
      </c>
      <c r="N373" s="250" t="str">
        <f t="shared" si="70"/>
        <v/>
      </c>
      <c r="O373" s="6" t="str">
        <f t="shared" si="71"/>
        <v xml:space="preserve"> </v>
      </c>
      <c r="P373" s="179" t="str">
        <f>IF(G373&gt;0,VLOOKUP(G373,'Eng A2'!$A$8:$B$207,2,FALSE)," ")</f>
        <v xml:space="preserve"> </v>
      </c>
      <c r="Q373" s="6" t="str">
        <f t="shared" si="72"/>
        <v xml:space="preserve"> </v>
      </c>
      <c r="R373" s="6">
        <f t="shared" si="73"/>
        <v>0</v>
      </c>
      <c r="S373" s="6" t="str">
        <f>IF(G373&gt;0,COUNTIF($R$210:R373,R373),"")</f>
        <v/>
      </c>
      <c r="T373" s="6" t="str">
        <f t="shared" si="68"/>
        <v>02</v>
      </c>
      <c r="U373" s="254">
        <f t="shared" si="74"/>
        <v>164</v>
      </c>
    </row>
    <row r="374" spans="1:21" ht="15" hidden="1" outlineLevel="1" x14ac:dyDescent="0.25">
      <c r="A374" s="3"/>
      <c r="B374" s="3"/>
      <c r="C374" s="3"/>
      <c r="D374" s="4">
        <f t="shared" si="65"/>
        <v>8.1944444444444445E-2</v>
      </c>
      <c r="E374" s="6">
        <v>165</v>
      </c>
      <c r="F374" s="199">
        <v>165</v>
      </c>
      <c r="G374" s="199"/>
      <c r="H374" s="247">
        <f>IF(G374&gt;0,VLOOKUP(G374+2000,CONFIG!$W$2:$AF$804,2,FALSE),0)</f>
        <v>0</v>
      </c>
      <c r="I374" s="30" t="str">
        <f>IF(G374&gt;0,CONCATENATE(VLOOKUP(G374+2000,CONFIG!$W$2:$AF$804,3,FALSE),"  ",VLOOKUP(G374+2000,CONFIG!$W$2:$AF$804,4,FALSE)),"")</f>
        <v/>
      </c>
      <c r="J374" s="30" t="str">
        <f>IF($G374&gt;0,VLOOKUP(G374+2000,CONFIG!$W$2:$AF$804,5,FALSE),"")</f>
        <v/>
      </c>
      <c r="K374" s="144" t="str">
        <f>IF($G374&gt;0,VLOOKUP(G374+2000,CONFIG!$W:$AF,6,FALSE),"")</f>
        <v/>
      </c>
      <c r="L374" s="144" t="str">
        <f>IF($G374&gt;0,VLOOKUP(G374+2000,CONFIG!$W:$AF,7,FALSE),"")</f>
        <v/>
      </c>
      <c r="M374" s="144" t="str">
        <f>IF($G374&gt;0,VLOOKUP(G374+2000,CONFIG!$W:$AF,8,FALSE),"")</f>
        <v/>
      </c>
      <c r="N374" s="250" t="str">
        <f t="shared" si="70"/>
        <v/>
      </c>
      <c r="O374" s="6" t="str">
        <f t="shared" si="71"/>
        <v xml:space="preserve"> </v>
      </c>
      <c r="P374" s="179" t="str">
        <f>IF(G374&gt;0,VLOOKUP(G374,'Eng A2'!$A$8:$B$207,2,FALSE)," ")</f>
        <v xml:space="preserve"> </v>
      </c>
      <c r="Q374" s="6" t="str">
        <f t="shared" si="72"/>
        <v xml:space="preserve"> </v>
      </c>
      <c r="R374" s="6">
        <f t="shared" si="73"/>
        <v>0</v>
      </c>
      <c r="S374" s="6" t="str">
        <f>IF(G374&gt;0,COUNTIF($R$210:R374,R374),"")</f>
        <v/>
      </c>
      <c r="T374" s="6" t="str">
        <f t="shared" si="68"/>
        <v>02</v>
      </c>
      <c r="U374" s="254">
        <f t="shared" si="74"/>
        <v>165</v>
      </c>
    </row>
    <row r="375" spans="1:21" ht="15" hidden="1" outlineLevel="1" x14ac:dyDescent="0.25">
      <c r="A375" s="3"/>
      <c r="B375" s="3"/>
      <c r="C375" s="3"/>
      <c r="D375" s="4">
        <f t="shared" si="65"/>
        <v>8.1944444444444445E-2</v>
      </c>
      <c r="E375" s="6">
        <v>166</v>
      </c>
      <c r="F375" s="199">
        <v>166</v>
      </c>
      <c r="G375" s="199"/>
      <c r="H375" s="247">
        <f>IF(G375&gt;0,VLOOKUP(G375+2000,CONFIG!$W$2:$AF$804,2,FALSE),0)</f>
        <v>0</v>
      </c>
      <c r="I375" s="30" t="str">
        <f>IF(G375&gt;0,CONCATENATE(VLOOKUP(G375+2000,CONFIG!$W$2:$AF$804,3,FALSE),"  ",VLOOKUP(G375+2000,CONFIG!$W$2:$AF$804,4,FALSE)),"")</f>
        <v/>
      </c>
      <c r="J375" s="30" t="str">
        <f>IF($G375&gt;0,VLOOKUP(G375+2000,CONFIG!$W$2:$AF$804,5,FALSE),"")</f>
        <v/>
      </c>
      <c r="K375" s="144" t="str">
        <f>IF($G375&gt;0,VLOOKUP(G375+2000,CONFIG!$W:$AF,6,FALSE),"")</f>
        <v/>
      </c>
      <c r="L375" s="144" t="str">
        <f>IF($G375&gt;0,VLOOKUP(G375+2000,CONFIG!$W:$AF,7,FALSE),"")</f>
        <v/>
      </c>
      <c r="M375" s="144" t="str">
        <f>IF($G375&gt;0,VLOOKUP(G375+2000,CONFIG!$W:$AF,8,FALSE),"")</f>
        <v/>
      </c>
      <c r="N375" s="250" t="str">
        <f t="shared" si="70"/>
        <v/>
      </c>
      <c r="O375" s="6" t="str">
        <f t="shared" si="71"/>
        <v xml:space="preserve"> </v>
      </c>
      <c r="P375" s="179" t="str">
        <f>IF(G375&gt;0,VLOOKUP(G375,'Eng A2'!$A$8:$B$207,2,FALSE)," ")</f>
        <v xml:space="preserve"> </v>
      </c>
      <c r="Q375" s="6" t="str">
        <f t="shared" si="72"/>
        <v xml:space="preserve"> </v>
      </c>
      <c r="R375" s="6">
        <f t="shared" si="73"/>
        <v>0</v>
      </c>
      <c r="S375" s="6" t="str">
        <f>IF(G375&gt;0,COUNTIF($R$210:R375,R375),"")</f>
        <v/>
      </c>
      <c r="T375" s="6" t="str">
        <f t="shared" si="68"/>
        <v>02</v>
      </c>
      <c r="U375" s="254">
        <f t="shared" si="74"/>
        <v>166</v>
      </c>
    </row>
    <row r="376" spans="1:21" ht="15" hidden="1" outlineLevel="1" x14ac:dyDescent="0.25">
      <c r="A376" s="3"/>
      <c r="B376" s="3"/>
      <c r="C376" s="3"/>
      <c r="D376" s="4">
        <f t="shared" si="65"/>
        <v>8.1944444444444445E-2</v>
      </c>
      <c r="E376" s="6">
        <v>167</v>
      </c>
      <c r="F376" s="199">
        <v>167</v>
      </c>
      <c r="G376" s="199"/>
      <c r="H376" s="247">
        <f>IF(G376&gt;0,VLOOKUP(G376+2000,CONFIG!$W$2:$AF$804,2,FALSE),0)</f>
        <v>0</v>
      </c>
      <c r="I376" s="30" t="str">
        <f>IF(G376&gt;0,CONCATENATE(VLOOKUP(G376+2000,CONFIG!$W$2:$AF$804,3,FALSE),"  ",VLOOKUP(G376+2000,CONFIG!$W$2:$AF$804,4,FALSE)),"")</f>
        <v/>
      </c>
      <c r="J376" s="30" t="str">
        <f>IF($G376&gt;0,VLOOKUP(G376+2000,CONFIG!$W$2:$AF$804,5,FALSE),"")</f>
        <v/>
      </c>
      <c r="K376" s="144" t="str">
        <f>IF($G376&gt;0,VLOOKUP(G376+2000,CONFIG!$W:$AF,6,FALSE),"")</f>
        <v/>
      </c>
      <c r="L376" s="144" t="str">
        <f>IF($G376&gt;0,VLOOKUP(G376+2000,CONFIG!$W:$AF,7,FALSE),"")</f>
        <v/>
      </c>
      <c r="M376" s="144" t="str">
        <f>IF($G376&gt;0,VLOOKUP(G376+2000,CONFIG!$W:$AF,8,FALSE),"")</f>
        <v/>
      </c>
      <c r="N376" s="250" t="str">
        <f t="shared" si="70"/>
        <v/>
      </c>
      <c r="O376" s="6" t="str">
        <f t="shared" si="71"/>
        <v xml:space="preserve"> </v>
      </c>
      <c r="P376" s="179" t="str">
        <f>IF(G376&gt;0,VLOOKUP(G376,'Eng A2'!$A$8:$B$207,2,FALSE)," ")</f>
        <v xml:space="preserve"> </v>
      </c>
      <c r="Q376" s="6" t="str">
        <f t="shared" si="72"/>
        <v xml:space="preserve"> </v>
      </c>
      <c r="R376" s="6">
        <f t="shared" si="73"/>
        <v>0</v>
      </c>
      <c r="S376" s="6" t="str">
        <f>IF(G376&gt;0,COUNTIF($R$210:R376,R376),"")</f>
        <v/>
      </c>
      <c r="T376" s="6" t="str">
        <f t="shared" si="68"/>
        <v>02</v>
      </c>
      <c r="U376" s="254">
        <f t="shared" si="74"/>
        <v>167</v>
      </c>
    </row>
    <row r="377" spans="1:21" ht="15" hidden="1" outlineLevel="1" x14ac:dyDescent="0.25">
      <c r="A377" s="3"/>
      <c r="B377" s="3"/>
      <c r="C377" s="3"/>
      <c r="D377" s="4">
        <f t="shared" si="65"/>
        <v>8.1944444444444445E-2</v>
      </c>
      <c r="E377" s="6">
        <v>168</v>
      </c>
      <c r="F377" s="199">
        <v>168</v>
      </c>
      <c r="G377" s="199"/>
      <c r="H377" s="247">
        <f>IF(G377&gt;0,VLOOKUP(G377+2000,CONFIG!$W$2:$AF$804,2,FALSE),0)</f>
        <v>0</v>
      </c>
      <c r="I377" s="30" t="str">
        <f>IF(G377&gt;0,CONCATENATE(VLOOKUP(G377+2000,CONFIG!$W$2:$AF$804,3,FALSE),"  ",VLOOKUP(G377+2000,CONFIG!$W$2:$AF$804,4,FALSE)),"")</f>
        <v/>
      </c>
      <c r="J377" s="30" t="str">
        <f>IF($G377&gt;0,VLOOKUP(G377+2000,CONFIG!$W$2:$AF$804,5,FALSE),"")</f>
        <v/>
      </c>
      <c r="K377" s="144" t="str">
        <f>IF($G377&gt;0,VLOOKUP(G377+2000,CONFIG!$W:$AF,6,FALSE),"")</f>
        <v/>
      </c>
      <c r="L377" s="144" t="str">
        <f>IF($G377&gt;0,VLOOKUP(G377+2000,CONFIG!$W:$AF,7,FALSE),"")</f>
        <v/>
      </c>
      <c r="M377" s="144" t="str">
        <f>IF($G377&gt;0,VLOOKUP(G377+2000,CONFIG!$W:$AF,8,FALSE),"")</f>
        <v/>
      </c>
      <c r="N377" s="250" t="str">
        <f t="shared" si="70"/>
        <v/>
      </c>
      <c r="O377" s="6" t="str">
        <f t="shared" si="71"/>
        <v xml:space="preserve"> </v>
      </c>
      <c r="P377" s="179" t="str">
        <f>IF(G377&gt;0,VLOOKUP(G377,'Eng A2'!$A$8:$B$207,2,FALSE)," ")</f>
        <v xml:space="preserve"> </v>
      </c>
      <c r="Q377" s="6" t="str">
        <f t="shared" si="72"/>
        <v xml:space="preserve"> </v>
      </c>
      <c r="R377" s="6">
        <f t="shared" si="73"/>
        <v>0</v>
      </c>
      <c r="S377" s="6" t="str">
        <f>IF(G377&gt;0,COUNTIF($R$210:R377,R377),"")</f>
        <v/>
      </c>
      <c r="T377" s="6" t="str">
        <f t="shared" si="68"/>
        <v>02</v>
      </c>
      <c r="U377" s="254">
        <f t="shared" si="74"/>
        <v>168</v>
      </c>
    </row>
    <row r="378" spans="1:21" ht="15" hidden="1" outlineLevel="1" x14ac:dyDescent="0.25">
      <c r="A378" s="3"/>
      <c r="B378" s="3"/>
      <c r="C378" s="3"/>
      <c r="D378" s="4">
        <f t="shared" si="65"/>
        <v>8.1944444444444445E-2</v>
      </c>
      <c r="E378" s="6">
        <v>169</v>
      </c>
      <c r="F378" s="199">
        <v>169</v>
      </c>
      <c r="G378" s="199"/>
      <c r="H378" s="247">
        <f>IF(G378&gt;0,VLOOKUP(G378+2000,CONFIG!$W$2:$AF$804,2,FALSE),0)</f>
        <v>0</v>
      </c>
      <c r="I378" s="30" t="str">
        <f>IF(G378&gt;0,CONCATENATE(VLOOKUP(G378+2000,CONFIG!$W$2:$AF$804,3,FALSE),"  ",VLOOKUP(G378+2000,CONFIG!$W$2:$AF$804,4,FALSE)),"")</f>
        <v/>
      </c>
      <c r="J378" s="30" t="str">
        <f>IF($G378&gt;0,VLOOKUP(G378+2000,CONFIG!$W$2:$AF$804,5,FALSE),"")</f>
        <v/>
      </c>
      <c r="K378" s="144" t="str">
        <f>IF($G378&gt;0,VLOOKUP(G378+2000,CONFIG!$W:$AF,6,FALSE),"")</f>
        <v/>
      </c>
      <c r="L378" s="144" t="str">
        <f>IF($G378&gt;0,VLOOKUP(G378+2000,CONFIG!$W:$AF,7,FALSE),"")</f>
        <v/>
      </c>
      <c r="M378" s="144" t="str">
        <f>IF($G378&gt;0,VLOOKUP(G378+2000,CONFIG!$W:$AF,8,FALSE),"")</f>
        <v/>
      </c>
      <c r="N378" s="250" t="str">
        <f t="shared" si="70"/>
        <v/>
      </c>
      <c r="O378" s="6" t="str">
        <f t="shared" si="71"/>
        <v xml:space="preserve"> </v>
      </c>
      <c r="P378" s="179" t="str">
        <f>IF(G378&gt;0,VLOOKUP(G378,'Eng A2'!$A$8:$B$207,2,FALSE)," ")</f>
        <v xml:space="preserve"> </v>
      </c>
      <c r="Q378" s="6" t="str">
        <f t="shared" si="72"/>
        <v xml:space="preserve"> </v>
      </c>
      <c r="R378" s="6">
        <f t="shared" si="73"/>
        <v>0</v>
      </c>
      <c r="S378" s="6" t="str">
        <f>IF(G378&gt;0,COUNTIF($R$210:R378,R378),"")</f>
        <v/>
      </c>
      <c r="T378" s="6" t="str">
        <f t="shared" si="68"/>
        <v>02</v>
      </c>
      <c r="U378" s="254">
        <f t="shared" si="74"/>
        <v>169</v>
      </c>
    </row>
    <row r="379" spans="1:21" ht="15" hidden="1" outlineLevel="1" x14ac:dyDescent="0.25">
      <c r="A379" s="3"/>
      <c r="B379" s="3"/>
      <c r="C379" s="3"/>
      <c r="D379" s="4">
        <f t="shared" si="65"/>
        <v>8.1944444444444445E-2</v>
      </c>
      <c r="E379" s="6">
        <v>170</v>
      </c>
      <c r="F379" s="199">
        <v>170</v>
      </c>
      <c r="G379" s="199"/>
      <c r="H379" s="247">
        <f>IF(G379&gt;0,VLOOKUP(G379+2000,CONFIG!$W$2:$AF$804,2,FALSE),0)</f>
        <v>0</v>
      </c>
      <c r="I379" s="30" t="str">
        <f>IF(G379&gt;0,CONCATENATE(VLOOKUP(G379+2000,CONFIG!$W$2:$AF$804,3,FALSE),"  ",VLOOKUP(G379+2000,CONFIG!$W$2:$AF$804,4,FALSE)),"")</f>
        <v/>
      </c>
      <c r="J379" s="30" t="str">
        <f>IF($G379&gt;0,VLOOKUP(G379+2000,CONFIG!$W$2:$AF$804,5,FALSE),"")</f>
        <v/>
      </c>
      <c r="K379" s="144" t="str">
        <f>IF($G379&gt;0,VLOOKUP(G379+2000,CONFIG!$W:$AF,6,FALSE),"")</f>
        <v/>
      </c>
      <c r="L379" s="144" t="str">
        <f>IF($G379&gt;0,VLOOKUP(G379+2000,CONFIG!$W:$AF,7,FALSE),"")</f>
        <v/>
      </c>
      <c r="M379" s="144" t="str">
        <f>IF($G379&gt;0,VLOOKUP(G379+2000,CONFIG!$W:$AF,8,FALSE),"")</f>
        <v/>
      </c>
      <c r="N379" s="250" t="str">
        <f t="shared" si="70"/>
        <v/>
      </c>
      <c r="O379" s="6" t="str">
        <f t="shared" si="71"/>
        <v xml:space="preserve"> </v>
      </c>
      <c r="P379" s="179" t="str">
        <f>IF(G379&gt;0,VLOOKUP(G379,'Eng A2'!$A$8:$B$207,2,FALSE)," ")</f>
        <v xml:space="preserve"> </v>
      </c>
      <c r="Q379" s="6" t="str">
        <f t="shared" si="72"/>
        <v xml:space="preserve"> </v>
      </c>
      <c r="R379" s="6">
        <f t="shared" si="73"/>
        <v>0</v>
      </c>
      <c r="S379" s="6" t="str">
        <f>IF(G379&gt;0,COUNTIF($R$210:R379,R379),"")</f>
        <v/>
      </c>
      <c r="T379" s="6" t="str">
        <f t="shared" si="68"/>
        <v>02</v>
      </c>
      <c r="U379" s="254">
        <f t="shared" si="74"/>
        <v>170</v>
      </c>
    </row>
    <row r="380" spans="1:21" ht="15" hidden="1" outlineLevel="1" x14ac:dyDescent="0.25">
      <c r="A380" s="3"/>
      <c r="B380" s="3"/>
      <c r="C380" s="3"/>
      <c r="D380" s="4">
        <f t="shared" si="65"/>
        <v>8.1944444444444445E-2</v>
      </c>
      <c r="E380" s="6">
        <v>171</v>
      </c>
      <c r="F380" s="199">
        <v>171</v>
      </c>
      <c r="G380" s="199"/>
      <c r="H380" s="247">
        <f>IF(G380&gt;0,VLOOKUP(G380+2000,CONFIG!$W$2:$AF$804,2,FALSE),0)</f>
        <v>0</v>
      </c>
      <c r="I380" s="30" t="str">
        <f>IF(G380&gt;0,CONCATENATE(VLOOKUP(G380+2000,CONFIG!$W$2:$AF$804,3,FALSE),"  ",VLOOKUP(G380+2000,CONFIG!$W$2:$AF$804,4,FALSE)),"")</f>
        <v/>
      </c>
      <c r="J380" s="30" t="str">
        <f>IF($G380&gt;0,VLOOKUP(G380+2000,CONFIG!$W$2:$AF$804,5,FALSE),"")</f>
        <v/>
      </c>
      <c r="K380" s="144" t="str">
        <f>IF($G380&gt;0,VLOOKUP(G380+2000,CONFIG!$W:$AF,6,FALSE),"")</f>
        <v/>
      </c>
      <c r="L380" s="144" t="str">
        <f>IF($G380&gt;0,VLOOKUP(G380+2000,CONFIG!$W:$AF,7,FALSE),"")</f>
        <v/>
      </c>
      <c r="M380" s="144" t="str">
        <f>IF($G380&gt;0,VLOOKUP(G380+2000,CONFIG!$W:$AF,8,FALSE),"")</f>
        <v/>
      </c>
      <c r="N380" s="250" t="str">
        <f t="shared" si="70"/>
        <v/>
      </c>
      <c r="O380" s="6" t="str">
        <f t="shared" si="71"/>
        <v xml:space="preserve"> </v>
      </c>
      <c r="P380" s="179" t="str">
        <f>IF(G380&gt;0,VLOOKUP(G380,'Eng A2'!$A$8:$B$207,2,FALSE)," ")</f>
        <v xml:space="preserve"> </v>
      </c>
      <c r="Q380" s="6" t="str">
        <f t="shared" si="72"/>
        <v xml:space="preserve"> </v>
      </c>
      <c r="R380" s="6">
        <f t="shared" si="73"/>
        <v>0</v>
      </c>
      <c r="S380" s="6" t="str">
        <f>IF(G380&gt;0,COUNTIF($R$210:R380,R380),"")</f>
        <v/>
      </c>
      <c r="T380" s="6" t="str">
        <f t="shared" si="68"/>
        <v>02</v>
      </c>
      <c r="U380" s="254">
        <f t="shared" si="74"/>
        <v>171</v>
      </c>
    </row>
    <row r="381" spans="1:21" ht="15" hidden="1" outlineLevel="1" x14ac:dyDescent="0.25">
      <c r="A381" s="3"/>
      <c r="B381" s="3"/>
      <c r="C381" s="3"/>
      <c r="D381" s="4">
        <f t="shared" si="65"/>
        <v>8.1944444444444445E-2</v>
      </c>
      <c r="E381" s="6">
        <v>172</v>
      </c>
      <c r="F381" s="199">
        <v>172</v>
      </c>
      <c r="G381" s="199"/>
      <c r="H381" s="247">
        <f>IF(G381&gt;0,VLOOKUP(G381+2000,CONFIG!$W$2:$AF$804,2,FALSE),0)</f>
        <v>0</v>
      </c>
      <c r="I381" s="30" t="str">
        <f>IF(G381&gt;0,CONCATENATE(VLOOKUP(G381+2000,CONFIG!$W$2:$AF$804,3,FALSE),"  ",VLOOKUP(G381+2000,CONFIG!$W$2:$AF$804,4,FALSE)),"")</f>
        <v/>
      </c>
      <c r="J381" s="30" t="str">
        <f>IF($G381&gt;0,VLOOKUP(G381+2000,CONFIG!$W$2:$AF$804,5,FALSE),"")</f>
        <v/>
      </c>
      <c r="K381" s="144" t="str">
        <f>IF($G381&gt;0,VLOOKUP(G381+2000,CONFIG!$W:$AF,6,FALSE),"")</f>
        <v/>
      </c>
      <c r="L381" s="144" t="str">
        <f>IF($G381&gt;0,VLOOKUP(G381+2000,CONFIG!$W:$AF,7,FALSE),"")</f>
        <v/>
      </c>
      <c r="M381" s="144" t="str">
        <f>IF($G381&gt;0,VLOOKUP(G381+2000,CONFIG!$W:$AF,8,FALSE),"")</f>
        <v/>
      </c>
      <c r="N381" s="250" t="str">
        <f t="shared" si="70"/>
        <v/>
      </c>
      <c r="O381" s="6" t="str">
        <f t="shared" si="71"/>
        <v xml:space="preserve"> </v>
      </c>
      <c r="P381" s="179" t="str">
        <f>IF(G381&gt;0,VLOOKUP(G381,'Eng A2'!$A$8:$B$207,2,FALSE)," ")</f>
        <v xml:space="preserve"> </v>
      </c>
      <c r="Q381" s="6" t="str">
        <f t="shared" si="72"/>
        <v xml:space="preserve"> </v>
      </c>
      <c r="R381" s="6">
        <f t="shared" si="73"/>
        <v>0</v>
      </c>
      <c r="S381" s="6" t="str">
        <f>IF(G381&gt;0,COUNTIF($R$210:R381,R381),"")</f>
        <v/>
      </c>
      <c r="T381" s="6" t="str">
        <f t="shared" si="68"/>
        <v>02</v>
      </c>
      <c r="U381" s="254">
        <f t="shared" si="74"/>
        <v>172</v>
      </c>
    </row>
    <row r="382" spans="1:21" ht="15" hidden="1" outlineLevel="1" x14ac:dyDescent="0.25">
      <c r="A382" s="3"/>
      <c r="B382" s="3"/>
      <c r="C382" s="3"/>
      <c r="D382" s="4">
        <f t="shared" si="65"/>
        <v>8.1944444444444445E-2</v>
      </c>
      <c r="E382" s="6">
        <v>173</v>
      </c>
      <c r="F382" s="199">
        <v>173</v>
      </c>
      <c r="G382" s="199"/>
      <c r="H382" s="247">
        <f>IF(G382&gt;0,VLOOKUP(G382+2000,CONFIG!$W$2:$AF$804,2,FALSE),0)</f>
        <v>0</v>
      </c>
      <c r="I382" s="30" t="str">
        <f>IF(G382&gt;0,CONCATENATE(VLOOKUP(G382+2000,CONFIG!$W$2:$AF$804,3,FALSE),"  ",VLOOKUP(G382+2000,CONFIG!$W$2:$AF$804,4,FALSE)),"")</f>
        <v/>
      </c>
      <c r="J382" s="30" t="str">
        <f>IF($G382&gt;0,VLOOKUP(G382+2000,CONFIG!$W$2:$AF$804,5,FALSE),"")</f>
        <v/>
      </c>
      <c r="K382" s="144" t="str">
        <f>IF($G382&gt;0,VLOOKUP(G382+2000,CONFIG!$W:$AF,6,FALSE),"")</f>
        <v/>
      </c>
      <c r="L382" s="144" t="str">
        <f>IF($G382&gt;0,VLOOKUP(G382+2000,CONFIG!$W:$AF,7,FALSE),"")</f>
        <v/>
      </c>
      <c r="M382" s="144" t="str">
        <f>IF($G382&gt;0,VLOOKUP(G382+2000,CONFIG!$W:$AF,8,FALSE),"")</f>
        <v/>
      </c>
      <c r="N382" s="250" t="str">
        <f t="shared" si="70"/>
        <v/>
      </c>
      <c r="O382" s="6" t="str">
        <f t="shared" si="71"/>
        <v xml:space="preserve"> </v>
      </c>
      <c r="P382" s="179" t="str">
        <f>IF(G382&gt;0,VLOOKUP(G382,'Eng A2'!$A$8:$B$207,2,FALSE)," ")</f>
        <v xml:space="preserve"> </v>
      </c>
      <c r="Q382" s="6" t="str">
        <f t="shared" si="72"/>
        <v xml:space="preserve"> </v>
      </c>
      <c r="R382" s="6">
        <f t="shared" si="73"/>
        <v>0</v>
      </c>
      <c r="S382" s="6" t="str">
        <f>IF(G382&gt;0,COUNTIF($R$210:R382,R382),"")</f>
        <v/>
      </c>
      <c r="T382" s="6" t="str">
        <f t="shared" si="68"/>
        <v>02</v>
      </c>
      <c r="U382" s="254">
        <f t="shared" si="74"/>
        <v>173</v>
      </c>
    </row>
    <row r="383" spans="1:21" ht="15" hidden="1" outlineLevel="1" x14ac:dyDescent="0.25">
      <c r="A383" s="3"/>
      <c r="B383" s="3"/>
      <c r="C383" s="3"/>
      <c r="D383" s="4">
        <f t="shared" si="65"/>
        <v>8.1944444444444445E-2</v>
      </c>
      <c r="E383" s="6">
        <v>174</v>
      </c>
      <c r="F383" s="199">
        <v>174</v>
      </c>
      <c r="G383" s="199"/>
      <c r="H383" s="247">
        <f>IF(G383&gt;0,VLOOKUP(G383+2000,CONFIG!$W$2:$AF$804,2,FALSE),0)</f>
        <v>0</v>
      </c>
      <c r="I383" s="30" t="str">
        <f>IF(G383&gt;0,CONCATENATE(VLOOKUP(G383+2000,CONFIG!$W$2:$AF$804,3,FALSE),"  ",VLOOKUP(G383+2000,CONFIG!$W$2:$AF$804,4,FALSE)),"")</f>
        <v/>
      </c>
      <c r="J383" s="30" t="str">
        <f>IF($G383&gt;0,VLOOKUP(G383+2000,CONFIG!$W$2:$AF$804,5,FALSE),"")</f>
        <v/>
      </c>
      <c r="K383" s="144" t="str">
        <f>IF($G383&gt;0,VLOOKUP(G383+2000,CONFIG!$W:$AF,6,FALSE),"")</f>
        <v/>
      </c>
      <c r="L383" s="144" t="str">
        <f>IF($G383&gt;0,VLOOKUP(G383+2000,CONFIG!$W:$AF,7,FALSE),"")</f>
        <v/>
      </c>
      <c r="M383" s="144" t="str">
        <f>IF($G383&gt;0,VLOOKUP(G383+2000,CONFIG!$W:$AF,8,FALSE),"")</f>
        <v/>
      </c>
      <c r="N383" s="250" t="str">
        <f t="shared" si="70"/>
        <v/>
      </c>
      <c r="O383" s="6" t="str">
        <f t="shared" si="71"/>
        <v xml:space="preserve"> </v>
      </c>
      <c r="P383" s="179" t="str">
        <f>IF(G383&gt;0,VLOOKUP(G383,'Eng A2'!$A$8:$B$207,2,FALSE)," ")</f>
        <v xml:space="preserve"> </v>
      </c>
      <c r="Q383" s="6" t="str">
        <f t="shared" si="72"/>
        <v xml:space="preserve"> </v>
      </c>
      <c r="R383" s="6">
        <f t="shared" si="73"/>
        <v>0</v>
      </c>
      <c r="S383" s="6" t="str">
        <f>IF(G383&gt;0,COUNTIF($R$210:R383,R383),"")</f>
        <v/>
      </c>
      <c r="T383" s="6" t="str">
        <f t="shared" si="68"/>
        <v>02</v>
      </c>
      <c r="U383" s="254">
        <f t="shared" si="74"/>
        <v>174</v>
      </c>
    </row>
    <row r="384" spans="1:21" ht="15" hidden="1" outlineLevel="1" x14ac:dyDescent="0.25">
      <c r="A384" s="3"/>
      <c r="B384" s="3"/>
      <c r="C384" s="3"/>
      <c r="D384" s="4">
        <f t="shared" si="65"/>
        <v>8.1944444444444445E-2</v>
      </c>
      <c r="E384" s="6">
        <v>175</v>
      </c>
      <c r="F384" s="199">
        <v>175</v>
      </c>
      <c r="G384" s="199"/>
      <c r="H384" s="247">
        <f>IF(G384&gt;0,VLOOKUP(G384+2000,CONFIG!$W$2:$AF$804,2,FALSE),0)</f>
        <v>0</v>
      </c>
      <c r="I384" s="30" t="str">
        <f>IF(G384&gt;0,CONCATENATE(VLOOKUP(G384+2000,CONFIG!$W$2:$AF$804,3,FALSE),"  ",VLOOKUP(G384+2000,CONFIG!$W$2:$AF$804,4,FALSE)),"")</f>
        <v/>
      </c>
      <c r="J384" s="30" t="str">
        <f>IF($G384&gt;0,VLOOKUP(G384+2000,CONFIG!$W$2:$AF$804,5,FALSE),"")</f>
        <v/>
      </c>
      <c r="K384" s="144" t="str">
        <f>IF($G384&gt;0,VLOOKUP(G384+2000,CONFIG!$W:$AF,6,FALSE),"")</f>
        <v/>
      </c>
      <c r="L384" s="144" t="str">
        <f>IF($G384&gt;0,VLOOKUP(G384+2000,CONFIG!$W:$AF,7,FALSE),"")</f>
        <v/>
      </c>
      <c r="M384" s="144" t="str">
        <f>IF($G384&gt;0,VLOOKUP(G384+2000,CONFIG!$W:$AF,8,FALSE),"")</f>
        <v/>
      </c>
      <c r="N384" s="250" t="str">
        <f t="shared" si="70"/>
        <v/>
      </c>
      <c r="O384" s="6" t="str">
        <f t="shared" ref="O384:O409" si="75">IF(COUNTIF($G$210:$G$409,G384)&gt;1,"X"," ")</f>
        <v xml:space="preserve"> </v>
      </c>
      <c r="P384" s="179" t="str">
        <f>IF(G384&gt;0,VLOOKUP(G384,'Eng A2'!$A$8:$B$207,2,FALSE)," ")</f>
        <v xml:space="preserve"> </v>
      </c>
      <c r="Q384" s="6" t="str">
        <f t="shared" si="72"/>
        <v xml:space="preserve"> </v>
      </c>
      <c r="R384" s="6">
        <f t="shared" si="73"/>
        <v>0</v>
      </c>
      <c r="S384" s="6" t="str">
        <f>IF(G384&gt;0,COUNTIF($R$210:R384,R384),"")</f>
        <v/>
      </c>
      <c r="T384" s="6" t="str">
        <f t="shared" si="68"/>
        <v>02</v>
      </c>
      <c r="U384" s="254">
        <f t="shared" si="74"/>
        <v>175</v>
      </c>
    </row>
    <row r="385" spans="1:21" ht="15" hidden="1" outlineLevel="1" x14ac:dyDescent="0.25">
      <c r="A385" s="3"/>
      <c r="B385" s="3"/>
      <c r="C385" s="3"/>
      <c r="D385" s="4">
        <f t="shared" si="65"/>
        <v>8.1944444444444445E-2</v>
      </c>
      <c r="E385" s="6">
        <v>176</v>
      </c>
      <c r="F385" s="199">
        <v>176</v>
      </c>
      <c r="G385" s="199"/>
      <c r="H385" s="247">
        <f>IF(G385&gt;0,VLOOKUP(G385+2000,CONFIG!$W$2:$AF$804,2,FALSE),0)</f>
        <v>0</v>
      </c>
      <c r="I385" s="30" t="str">
        <f>IF(G385&gt;0,CONCATENATE(VLOOKUP(G385+2000,CONFIG!$W$2:$AF$804,3,FALSE),"  ",VLOOKUP(G385+2000,CONFIG!$W$2:$AF$804,4,FALSE)),"")</f>
        <v/>
      </c>
      <c r="J385" s="30" t="str">
        <f>IF($G385&gt;0,VLOOKUP(G385+2000,CONFIG!$W$2:$AF$804,5,FALSE),"")</f>
        <v/>
      </c>
      <c r="K385" s="144" t="str">
        <f>IF($G385&gt;0,VLOOKUP(G385+2000,CONFIG!$W:$AF,6,FALSE),"")</f>
        <v/>
      </c>
      <c r="L385" s="144" t="str">
        <f>IF($G385&gt;0,VLOOKUP(G385+2000,CONFIG!$W:$AF,7,FALSE),"")</f>
        <v/>
      </c>
      <c r="M385" s="144" t="str">
        <f>IF($G385&gt;0,VLOOKUP(G385+2000,CONFIG!$W:$AF,8,FALSE),"")</f>
        <v/>
      </c>
      <c r="N385" s="250" t="str">
        <f t="shared" si="70"/>
        <v/>
      </c>
      <c r="O385" s="6" t="str">
        <f t="shared" si="75"/>
        <v xml:space="preserve"> </v>
      </c>
      <c r="P385" s="179" t="str">
        <f>IF(G385&gt;0,VLOOKUP(G385,'Eng A2'!$A$8:$B$207,2,FALSE)," ")</f>
        <v xml:space="preserve"> </v>
      </c>
      <c r="Q385" s="6" t="str">
        <f t="shared" si="72"/>
        <v xml:space="preserve"> </v>
      </c>
      <c r="R385" s="6">
        <f t="shared" si="73"/>
        <v>0</v>
      </c>
      <c r="S385" s="6" t="str">
        <f>IF(G385&gt;0,COUNTIF($R$210:R385,R385),"")</f>
        <v/>
      </c>
      <c r="T385" s="6" t="str">
        <f t="shared" si="68"/>
        <v>02</v>
      </c>
      <c r="U385" s="254">
        <f t="shared" si="74"/>
        <v>176</v>
      </c>
    </row>
    <row r="386" spans="1:21" ht="15" hidden="1" outlineLevel="1" x14ac:dyDescent="0.25">
      <c r="A386" s="3"/>
      <c r="B386" s="3"/>
      <c r="C386" s="3"/>
      <c r="D386" s="4">
        <f t="shared" si="65"/>
        <v>8.1944444444444445E-2</v>
      </c>
      <c r="E386" s="6">
        <v>177</v>
      </c>
      <c r="F386" s="199">
        <v>177</v>
      </c>
      <c r="G386" s="199"/>
      <c r="H386" s="247">
        <f>IF(G386&gt;0,VLOOKUP(G386+2000,CONFIG!$W$2:$AF$804,2,FALSE),0)</f>
        <v>0</v>
      </c>
      <c r="I386" s="30" t="str">
        <f>IF(G386&gt;0,CONCATENATE(VLOOKUP(G386+2000,CONFIG!$W$2:$AF$804,3,FALSE),"  ",VLOOKUP(G386+2000,CONFIG!$W$2:$AF$804,4,FALSE)),"")</f>
        <v/>
      </c>
      <c r="J386" s="30" t="str">
        <f>IF($G386&gt;0,VLOOKUP(G386+2000,CONFIG!$W$2:$AF$804,5,FALSE),"")</f>
        <v/>
      </c>
      <c r="K386" s="144" t="str">
        <f>IF($G386&gt;0,VLOOKUP(G386+2000,CONFIG!$W:$AF,6,FALSE),"")</f>
        <v/>
      </c>
      <c r="L386" s="144" t="str">
        <f>IF($G386&gt;0,VLOOKUP(G386+2000,CONFIG!$W:$AF,7,FALSE),"")</f>
        <v/>
      </c>
      <c r="M386" s="144" t="str">
        <f>IF($G386&gt;0,VLOOKUP(G386+2000,CONFIG!$W:$AF,8,FALSE),"")</f>
        <v/>
      </c>
      <c r="N386" s="250" t="str">
        <f t="shared" si="70"/>
        <v/>
      </c>
      <c r="O386" s="6" t="str">
        <f t="shared" si="75"/>
        <v xml:space="preserve"> </v>
      </c>
      <c r="P386" s="179" t="str">
        <f>IF(G386&gt;0,VLOOKUP(G386,'Eng A2'!$A$8:$B$207,2,FALSE)," ")</f>
        <v xml:space="preserve"> </v>
      </c>
      <c r="Q386" s="6" t="str">
        <f t="shared" si="72"/>
        <v xml:space="preserve"> </v>
      </c>
      <c r="R386" s="6">
        <f t="shared" si="73"/>
        <v>0</v>
      </c>
      <c r="S386" s="6" t="str">
        <f>IF(G386&gt;0,COUNTIF($R$210:R386,R386),"")</f>
        <v/>
      </c>
      <c r="T386" s="6" t="str">
        <f t="shared" si="68"/>
        <v>02</v>
      </c>
      <c r="U386" s="254">
        <f t="shared" si="74"/>
        <v>177</v>
      </c>
    </row>
    <row r="387" spans="1:21" ht="15" hidden="1" outlineLevel="1" x14ac:dyDescent="0.25">
      <c r="A387" s="3"/>
      <c r="B387" s="3"/>
      <c r="C387" s="3"/>
      <c r="D387" s="4">
        <f t="shared" si="65"/>
        <v>8.1944444444444445E-2</v>
      </c>
      <c r="E387" s="6">
        <v>178</v>
      </c>
      <c r="F387" s="199">
        <v>178</v>
      </c>
      <c r="G387" s="199"/>
      <c r="H387" s="247">
        <f>IF(G387&gt;0,VLOOKUP(G387+2000,CONFIG!$W$2:$AF$804,2,FALSE),0)</f>
        <v>0</v>
      </c>
      <c r="I387" s="30" t="str">
        <f>IF(G387&gt;0,CONCATENATE(VLOOKUP(G387+2000,CONFIG!$W$2:$AF$804,3,FALSE),"  ",VLOOKUP(G387+2000,CONFIG!$W$2:$AF$804,4,FALSE)),"")</f>
        <v/>
      </c>
      <c r="J387" s="30" t="str">
        <f>IF($G387&gt;0,VLOOKUP(G387+2000,CONFIG!$W$2:$AF$804,5,FALSE),"")</f>
        <v/>
      </c>
      <c r="K387" s="144" t="str">
        <f>IF($G387&gt;0,VLOOKUP(G387+2000,CONFIG!$W:$AF,6,FALSE),"")</f>
        <v/>
      </c>
      <c r="L387" s="144" t="str">
        <f>IF($G387&gt;0,VLOOKUP(G387+2000,CONFIG!$W:$AF,7,FALSE),"")</f>
        <v/>
      </c>
      <c r="M387" s="144" t="str">
        <f>IF($G387&gt;0,VLOOKUP(G387+2000,CONFIG!$W:$AF,8,FALSE),"")</f>
        <v/>
      </c>
      <c r="N387" s="250" t="str">
        <f t="shared" si="70"/>
        <v/>
      </c>
      <c r="O387" s="6" t="str">
        <f t="shared" si="75"/>
        <v xml:space="preserve"> </v>
      </c>
      <c r="P387" s="179" t="str">
        <f>IF(G387&gt;0,VLOOKUP(G387,'Eng A2'!$A$8:$B$207,2,FALSE)," ")</f>
        <v xml:space="preserve"> </v>
      </c>
      <c r="Q387" s="6" t="str">
        <f t="shared" si="72"/>
        <v xml:space="preserve"> </v>
      </c>
      <c r="R387" s="6">
        <f t="shared" si="73"/>
        <v>0</v>
      </c>
      <c r="S387" s="6" t="str">
        <f>IF(G387&gt;0,COUNTIF($R$210:R387,R387),"")</f>
        <v/>
      </c>
      <c r="T387" s="6" t="str">
        <f t="shared" si="68"/>
        <v>02</v>
      </c>
      <c r="U387" s="254">
        <f t="shared" si="74"/>
        <v>178</v>
      </c>
    </row>
    <row r="388" spans="1:21" ht="15" hidden="1" outlineLevel="1" x14ac:dyDescent="0.25">
      <c r="A388" s="3"/>
      <c r="B388" s="3"/>
      <c r="C388" s="3"/>
      <c r="D388" s="4">
        <f t="shared" si="65"/>
        <v>8.1944444444444445E-2</v>
      </c>
      <c r="E388" s="6">
        <v>179</v>
      </c>
      <c r="F388" s="199">
        <v>179</v>
      </c>
      <c r="G388" s="199"/>
      <c r="H388" s="247">
        <f>IF(G388&gt;0,VLOOKUP(G388+2000,CONFIG!$W$2:$AF$804,2,FALSE),0)</f>
        <v>0</v>
      </c>
      <c r="I388" s="30" t="str">
        <f>IF(G388&gt;0,CONCATENATE(VLOOKUP(G388+2000,CONFIG!$W$2:$AF$804,3,FALSE),"  ",VLOOKUP(G388+2000,CONFIG!$W$2:$AF$804,4,FALSE)),"")</f>
        <v/>
      </c>
      <c r="J388" s="30" t="str">
        <f>IF($G388&gt;0,VLOOKUP(G388+2000,CONFIG!$W$2:$AF$804,5,FALSE),"")</f>
        <v/>
      </c>
      <c r="K388" s="144" t="str">
        <f>IF($G388&gt;0,VLOOKUP(G388+2000,CONFIG!$W:$AF,6,FALSE),"")</f>
        <v/>
      </c>
      <c r="L388" s="144" t="str">
        <f>IF($G388&gt;0,VLOOKUP(G388+2000,CONFIG!$W:$AF,7,FALSE),"")</f>
        <v/>
      </c>
      <c r="M388" s="144" t="str">
        <f>IF($G388&gt;0,VLOOKUP(G388+2000,CONFIG!$W:$AF,8,FALSE),"")</f>
        <v/>
      </c>
      <c r="N388" s="250" t="str">
        <f t="shared" si="70"/>
        <v/>
      </c>
      <c r="O388" s="6" t="str">
        <f t="shared" si="75"/>
        <v xml:space="preserve"> </v>
      </c>
      <c r="P388" s="179" t="str">
        <f>IF(G388&gt;0,VLOOKUP(G388,'Eng A2'!$A$8:$B$207,2,FALSE)," ")</f>
        <v xml:space="preserve"> </v>
      </c>
      <c r="Q388" s="6" t="str">
        <f t="shared" si="72"/>
        <v xml:space="preserve"> </v>
      </c>
      <c r="R388" s="6">
        <f t="shared" si="73"/>
        <v>0</v>
      </c>
      <c r="S388" s="6" t="str">
        <f>IF(G388&gt;0,COUNTIF($R$210:R388,R388),"")</f>
        <v/>
      </c>
      <c r="T388" s="6" t="str">
        <f t="shared" si="68"/>
        <v>02</v>
      </c>
      <c r="U388" s="254">
        <f t="shared" si="74"/>
        <v>179</v>
      </c>
    </row>
    <row r="389" spans="1:21" ht="15" hidden="1" outlineLevel="1" x14ac:dyDescent="0.25">
      <c r="A389" s="3"/>
      <c r="B389" s="3"/>
      <c r="C389" s="3"/>
      <c r="D389" s="4">
        <f t="shared" si="65"/>
        <v>8.1944444444444445E-2</v>
      </c>
      <c r="E389" s="6">
        <v>180</v>
      </c>
      <c r="F389" s="199">
        <v>180</v>
      </c>
      <c r="G389" s="199"/>
      <c r="H389" s="247">
        <f>IF(G389&gt;0,VLOOKUP(G389+2000,CONFIG!$W$2:$AF$804,2,FALSE),0)</f>
        <v>0</v>
      </c>
      <c r="I389" s="30" t="str">
        <f>IF(G389&gt;0,CONCATENATE(VLOOKUP(G389+2000,CONFIG!$W$2:$AF$804,3,FALSE),"  ",VLOOKUP(G389+2000,CONFIG!$W$2:$AF$804,4,FALSE)),"")</f>
        <v/>
      </c>
      <c r="J389" s="30" t="str">
        <f>IF($G389&gt;0,VLOOKUP(G389+2000,CONFIG!$W$2:$AF$804,5,FALSE),"")</f>
        <v/>
      </c>
      <c r="K389" s="144" t="str">
        <f>IF($G389&gt;0,VLOOKUP(G389+2000,CONFIG!$W:$AF,6,FALSE),"")</f>
        <v/>
      </c>
      <c r="L389" s="144" t="str">
        <f>IF($G389&gt;0,VLOOKUP(G389+2000,CONFIG!$W:$AF,7,FALSE),"")</f>
        <v/>
      </c>
      <c r="M389" s="144" t="str">
        <f>IF($G389&gt;0,VLOOKUP(G389+2000,CONFIG!$W:$AF,8,FALSE),"")</f>
        <v/>
      </c>
      <c r="N389" s="250" t="str">
        <f t="shared" si="70"/>
        <v/>
      </c>
      <c r="O389" s="6" t="str">
        <f t="shared" si="75"/>
        <v xml:space="preserve"> </v>
      </c>
      <c r="P389" s="179" t="str">
        <f>IF(G389&gt;0,VLOOKUP(G389,'Eng A2'!$A$8:$B$207,2,FALSE)," ")</f>
        <v xml:space="preserve"> </v>
      </c>
      <c r="Q389" s="6" t="str">
        <f t="shared" si="72"/>
        <v xml:space="preserve"> </v>
      </c>
      <c r="R389" s="6">
        <f t="shared" si="73"/>
        <v>0</v>
      </c>
      <c r="S389" s="6" t="str">
        <f>IF(G389&gt;0,COUNTIF($R$210:R389,R389),"")</f>
        <v/>
      </c>
      <c r="T389" s="6" t="str">
        <f t="shared" si="68"/>
        <v>02</v>
      </c>
      <c r="U389" s="254">
        <f t="shared" si="74"/>
        <v>180</v>
      </c>
    </row>
    <row r="390" spans="1:21" ht="15" hidden="1" outlineLevel="1" x14ac:dyDescent="0.25">
      <c r="A390" s="3"/>
      <c r="B390" s="3"/>
      <c r="C390" s="3"/>
      <c r="D390" s="4">
        <f t="shared" si="65"/>
        <v>8.1944444444444445E-2</v>
      </c>
      <c r="E390" s="6">
        <v>181</v>
      </c>
      <c r="F390" s="199">
        <v>181</v>
      </c>
      <c r="G390" s="199"/>
      <c r="H390" s="247">
        <f>IF(G390&gt;0,VLOOKUP(G390+2000,CONFIG!$W$2:$AF$804,2,FALSE),0)</f>
        <v>0</v>
      </c>
      <c r="I390" s="30" t="str">
        <f>IF(G390&gt;0,CONCATENATE(VLOOKUP(G390+2000,CONFIG!$W$2:$AF$804,3,FALSE),"  ",VLOOKUP(G390+2000,CONFIG!$W$2:$AF$804,4,FALSE)),"")</f>
        <v/>
      </c>
      <c r="J390" s="30" t="str">
        <f>IF($G390&gt;0,VLOOKUP(G390+2000,CONFIG!$W$2:$AF$804,5,FALSE),"")</f>
        <v/>
      </c>
      <c r="K390" s="144" t="str">
        <f>IF($G390&gt;0,VLOOKUP(G390+2000,CONFIG!$W:$AF,6,FALSE),"")</f>
        <v/>
      </c>
      <c r="L390" s="144" t="str">
        <f>IF($G390&gt;0,VLOOKUP(G390+2000,CONFIG!$W:$AF,7,FALSE),"")</f>
        <v/>
      </c>
      <c r="M390" s="144" t="str">
        <f>IF($G390&gt;0,VLOOKUP(G390+2000,CONFIG!$W:$AF,8,FALSE),"")</f>
        <v/>
      </c>
      <c r="N390" s="250" t="str">
        <f t="shared" si="70"/>
        <v/>
      </c>
      <c r="O390" s="6" t="str">
        <f t="shared" si="75"/>
        <v xml:space="preserve"> </v>
      </c>
      <c r="P390" s="179" t="str">
        <f>IF(G390&gt;0,VLOOKUP(G390,'Eng A2'!$A$8:$B$207,2,FALSE)," ")</f>
        <v xml:space="preserve"> </v>
      </c>
      <c r="Q390" s="6" t="str">
        <f t="shared" si="72"/>
        <v xml:space="preserve"> </v>
      </c>
      <c r="R390" s="6">
        <f t="shared" si="73"/>
        <v>0</v>
      </c>
      <c r="S390" s="6" t="str">
        <f>IF(G390&gt;0,COUNTIF($R$210:R390,R390),"")</f>
        <v/>
      </c>
      <c r="T390" s="6" t="str">
        <f t="shared" si="68"/>
        <v>02</v>
      </c>
      <c r="U390" s="254">
        <f t="shared" si="74"/>
        <v>181</v>
      </c>
    </row>
    <row r="391" spans="1:21" ht="15" hidden="1" outlineLevel="1" x14ac:dyDescent="0.25">
      <c r="A391" s="3"/>
      <c r="B391" s="3"/>
      <c r="C391" s="3"/>
      <c r="D391" s="4">
        <f t="shared" si="65"/>
        <v>8.1944444444444445E-2</v>
      </c>
      <c r="E391" s="6">
        <v>182</v>
      </c>
      <c r="F391" s="199">
        <v>182</v>
      </c>
      <c r="G391" s="199"/>
      <c r="H391" s="247">
        <f>IF(G391&gt;0,VLOOKUP(G391+2000,CONFIG!$W$2:$AF$804,2,FALSE),0)</f>
        <v>0</v>
      </c>
      <c r="I391" s="30" t="str">
        <f>IF(G391&gt;0,CONCATENATE(VLOOKUP(G391+2000,CONFIG!$W$2:$AF$804,3,FALSE),"  ",VLOOKUP(G391+2000,CONFIG!$W$2:$AF$804,4,FALSE)),"")</f>
        <v/>
      </c>
      <c r="J391" s="30" t="str">
        <f>IF($G391&gt;0,VLOOKUP(G391+2000,CONFIG!$W$2:$AF$804,5,FALSE),"")</f>
        <v/>
      </c>
      <c r="K391" s="144" t="str">
        <f>IF($G391&gt;0,VLOOKUP(G391+2000,CONFIG!$W:$AF,6,FALSE),"")</f>
        <v/>
      </c>
      <c r="L391" s="144" t="str">
        <f>IF($G391&gt;0,VLOOKUP(G391+2000,CONFIG!$W:$AF,7,FALSE),"")</f>
        <v/>
      </c>
      <c r="M391" s="144" t="str">
        <f>IF($G391&gt;0,VLOOKUP(G391+2000,CONFIG!$W:$AF,8,FALSE),"")</f>
        <v/>
      </c>
      <c r="N391" s="250" t="str">
        <f t="shared" si="70"/>
        <v/>
      </c>
      <c r="O391" s="6" t="str">
        <f t="shared" si="75"/>
        <v xml:space="preserve"> </v>
      </c>
      <c r="P391" s="179" t="str">
        <f>IF(G391&gt;0,VLOOKUP(G391,'Eng A2'!$A$8:$B$207,2,FALSE)," ")</f>
        <v xml:space="preserve"> </v>
      </c>
      <c r="Q391" s="6" t="str">
        <f t="shared" si="72"/>
        <v xml:space="preserve"> </v>
      </c>
      <c r="R391" s="6">
        <f t="shared" si="73"/>
        <v>0</v>
      </c>
      <c r="S391" s="6" t="str">
        <f>IF(G391&gt;0,COUNTIF($R$210:R391,R391),"")</f>
        <v/>
      </c>
      <c r="T391" s="6" t="str">
        <f t="shared" si="68"/>
        <v>02</v>
      </c>
      <c r="U391" s="254">
        <f t="shared" si="74"/>
        <v>182</v>
      </c>
    </row>
    <row r="392" spans="1:21" ht="15" hidden="1" outlineLevel="1" x14ac:dyDescent="0.25">
      <c r="A392" s="3"/>
      <c r="B392" s="3"/>
      <c r="C392" s="3"/>
      <c r="D392" s="4">
        <f t="shared" si="65"/>
        <v>8.1944444444444445E-2</v>
      </c>
      <c r="E392" s="6">
        <v>183</v>
      </c>
      <c r="F392" s="199">
        <v>183</v>
      </c>
      <c r="G392" s="199"/>
      <c r="H392" s="247">
        <f>IF(G392&gt;0,VLOOKUP(G392+2000,CONFIG!$W$2:$AF$804,2,FALSE),0)</f>
        <v>0</v>
      </c>
      <c r="I392" s="30" t="str">
        <f>IF(G392&gt;0,CONCATENATE(VLOOKUP(G392+2000,CONFIG!$W$2:$AF$804,3,FALSE),"  ",VLOOKUP(G392+2000,CONFIG!$W$2:$AF$804,4,FALSE)),"")</f>
        <v/>
      </c>
      <c r="J392" s="30" t="str">
        <f>IF($G392&gt;0,VLOOKUP(G392+2000,CONFIG!$W$2:$AF$804,5,FALSE),"")</f>
        <v/>
      </c>
      <c r="K392" s="144" t="str">
        <f>IF($G392&gt;0,VLOOKUP(G392+2000,CONFIG!$W:$AF,6,FALSE),"")</f>
        <v/>
      </c>
      <c r="L392" s="144" t="str">
        <f>IF($G392&gt;0,VLOOKUP(G392+2000,CONFIG!$W:$AF,7,FALSE),"")</f>
        <v/>
      </c>
      <c r="M392" s="144" t="str">
        <f>IF($G392&gt;0,VLOOKUP(G392+2000,CONFIG!$W:$AF,8,FALSE),"")</f>
        <v/>
      </c>
      <c r="N392" s="250" t="str">
        <f t="shared" si="70"/>
        <v/>
      </c>
      <c r="O392" s="6" t="str">
        <f t="shared" si="75"/>
        <v xml:space="preserve"> </v>
      </c>
      <c r="P392" s="179" t="str">
        <f>IF(G392&gt;0,VLOOKUP(G392,'Eng A2'!$A$8:$B$207,2,FALSE)," ")</f>
        <v xml:space="preserve"> </v>
      </c>
      <c r="Q392" s="6" t="str">
        <f t="shared" si="72"/>
        <v xml:space="preserve"> </v>
      </c>
      <c r="R392" s="6">
        <f t="shared" si="73"/>
        <v>0</v>
      </c>
      <c r="S392" s="6" t="str">
        <f>IF(G392&gt;0,COUNTIF($R$210:R392,R392),"")</f>
        <v/>
      </c>
      <c r="T392" s="6" t="str">
        <f t="shared" si="68"/>
        <v>02</v>
      </c>
      <c r="U392" s="254">
        <f t="shared" si="74"/>
        <v>183</v>
      </c>
    </row>
    <row r="393" spans="1:21" ht="15" hidden="1" outlineLevel="1" x14ac:dyDescent="0.25">
      <c r="A393" s="3"/>
      <c r="B393" s="3"/>
      <c r="C393" s="3"/>
      <c r="D393" s="4">
        <f t="shared" si="65"/>
        <v>8.1944444444444445E-2</v>
      </c>
      <c r="E393" s="6">
        <v>184</v>
      </c>
      <c r="F393" s="199">
        <v>184</v>
      </c>
      <c r="G393" s="199"/>
      <c r="H393" s="247">
        <f>IF(G393&gt;0,VLOOKUP(G393+2000,CONFIG!$W$2:$AF$804,2,FALSE),0)</f>
        <v>0</v>
      </c>
      <c r="I393" s="30" t="str">
        <f>IF(G393&gt;0,CONCATENATE(VLOOKUP(G393+2000,CONFIG!$W$2:$AF$804,3,FALSE),"  ",VLOOKUP(G393+2000,CONFIG!$W$2:$AF$804,4,FALSE)),"")</f>
        <v/>
      </c>
      <c r="J393" s="30" t="str">
        <f>IF($G393&gt;0,VLOOKUP(G393+2000,CONFIG!$W$2:$AF$804,5,FALSE),"")</f>
        <v/>
      </c>
      <c r="K393" s="144" t="str">
        <f>IF($G393&gt;0,VLOOKUP(G393+2000,CONFIG!$W:$AF,6,FALSE),"")</f>
        <v/>
      </c>
      <c r="L393" s="144" t="str">
        <f>IF($G393&gt;0,VLOOKUP(G393+2000,CONFIG!$W:$AF,7,FALSE),"")</f>
        <v/>
      </c>
      <c r="M393" s="144" t="str">
        <f>IF($G393&gt;0,VLOOKUP(G393+2000,CONFIG!$W:$AF,8,FALSE),"")</f>
        <v/>
      </c>
      <c r="N393" s="250" t="str">
        <f t="shared" si="70"/>
        <v/>
      </c>
      <c r="O393" s="6" t="str">
        <f t="shared" si="75"/>
        <v xml:space="preserve"> </v>
      </c>
      <c r="P393" s="179" t="str">
        <f>IF(G393&gt;0,VLOOKUP(G393,'Eng A2'!$A$8:$B$207,2,FALSE)," ")</f>
        <v xml:space="preserve"> </v>
      </c>
      <c r="Q393" s="6" t="str">
        <f t="shared" si="72"/>
        <v xml:space="preserve"> </v>
      </c>
      <c r="R393" s="6">
        <f t="shared" si="73"/>
        <v>0</v>
      </c>
      <c r="S393" s="6" t="str">
        <f>IF(G393&gt;0,COUNTIF($R$210:R393,R393),"")</f>
        <v/>
      </c>
      <c r="T393" s="6" t="str">
        <f t="shared" si="68"/>
        <v>02</v>
      </c>
      <c r="U393" s="254">
        <f t="shared" si="74"/>
        <v>184</v>
      </c>
    </row>
    <row r="394" spans="1:21" ht="15" hidden="1" outlineLevel="1" x14ac:dyDescent="0.25">
      <c r="A394" s="3"/>
      <c r="B394" s="3"/>
      <c r="C394" s="3"/>
      <c r="D394" s="4">
        <f t="shared" si="65"/>
        <v>8.1944444444444445E-2</v>
      </c>
      <c r="E394" s="6">
        <v>185</v>
      </c>
      <c r="F394" s="199">
        <v>185</v>
      </c>
      <c r="G394" s="199"/>
      <c r="H394" s="247">
        <f>IF(G394&gt;0,VLOOKUP(G394+2000,CONFIG!$W$2:$AF$804,2,FALSE),0)</f>
        <v>0</v>
      </c>
      <c r="I394" s="30" t="str">
        <f>IF(G394&gt;0,CONCATENATE(VLOOKUP(G394+2000,CONFIG!$W$2:$AF$804,3,FALSE),"  ",VLOOKUP(G394+2000,CONFIG!$W$2:$AF$804,4,FALSE)),"")</f>
        <v/>
      </c>
      <c r="J394" s="30" t="str">
        <f>IF($G394&gt;0,VLOOKUP(G394+2000,CONFIG!$W$2:$AF$804,5,FALSE),"")</f>
        <v/>
      </c>
      <c r="K394" s="144" t="str">
        <f>IF($G394&gt;0,VLOOKUP(G394+2000,CONFIG!$W:$AF,6,FALSE),"")</f>
        <v/>
      </c>
      <c r="L394" s="144" t="str">
        <f>IF($G394&gt;0,VLOOKUP(G394+2000,CONFIG!$W:$AF,7,FALSE),"")</f>
        <v/>
      </c>
      <c r="M394" s="144" t="str">
        <f>IF($G394&gt;0,VLOOKUP(G394+2000,CONFIG!$W:$AF,8,FALSE),"")</f>
        <v/>
      </c>
      <c r="N394" s="250" t="str">
        <f t="shared" si="70"/>
        <v/>
      </c>
      <c r="O394" s="6" t="str">
        <f t="shared" si="75"/>
        <v xml:space="preserve"> </v>
      </c>
      <c r="P394" s="179" t="str">
        <f>IF(G394&gt;0,VLOOKUP(G394,'Eng A2'!$A$8:$B$207,2,FALSE)," ")</f>
        <v xml:space="preserve"> </v>
      </c>
      <c r="Q394" s="6" t="str">
        <f t="shared" si="72"/>
        <v xml:space="preserve"> </v>
      </c>
      <c r="R394" s="6">
        <f t="shared" si="73"/>
        <v>0</v>
      </c>
      <c r="S394" s="6" t="str">
        <f>IF(G394&gt;0,COUNTIF($R$210:R394,R394),"")</f>
        <v/>
      </c>
      <c r="T394" s="6" t="str">
        <f t="shared" si="68"/>
        <v>02</v>
      </c>
      <c r="U394" s="254">
        <f t="shared" si="74"/>
        <v>185</v>
      </c>
    </row>
    <row r="395" spans="1:21" ht="15" hidden="1" outlineLevel="1" x14ac:dyDescent="0.25">
      <c r="A395" s="3"/>
      <c r="B395" s="3"/>
      <c r="C395" s="3"/>
      <c r="D395" s="4">
        <f t="shared" si="65"/>
        <v>8.1944444444444445E-2</v>
      </c>
      <c r="E395" s="6">
        <v>186</v>
      </c>
      <c r="F395" s="199">
        <v>186</v>
      </c>
      <c r="G395" s="199"/>
      <c r="H395" s="247">
        <f>IF(G395&gt;0,VLOOKUP(G395+2000,CONFIG!$W$2:$AF$804,2,FALSE),0)</f>
        <v>0</v>
      </c>
      <c r="I395" s="30" t="str">
        <f>IF(G395&gt;0,CONCATENATE(VLOOKUP(G395+2000,CONFIG!$W$2:$AF$804,3,FALSE),"  ",VLOOKUP(G395+2000,CONFIG!$W$2:$AF$804,4,FALSE)),"")</f>
        <v/>
      </c>
      <c r="J395" s="30" t="str">
        <f>IF($G395&gt;0,VLOOKUP(G395+2000,CONFIG!$W$2:$AF$804,5,FALSE),"")</f>
        <v/>
      </c>
      <c r="K395" s="144" t="str">
        <f>IF($G395&gt;0,VLOOKUP(G395+2000,CONFIG!$W:$AF,6,FALSE),"")</f>
        <v/>
      </c>
      <c r="L395" s="144" t="str">
        <f>IF($G395&gt;0,VLOOKUP(G395+2000,CONFIG!$W:$AF,7,FALSE),"")</f>
        <v/>
      </c>
      <c r="M395" s="144" t="str">
        <f>IF($G395&gt;0,VLOOKUP(G395+2000,CONFIG!$W:$AF,8,FALSE),"")</f>
        <v/>
      </c>
      <c r="N395" s="250" t="str">
        <f t="shared" si="70"/>
        <v/>
      </c>
      <c r="O395" s="6" t="str">
        <f t="shared" si="75"/>
        <v xml:space="preserve"> </v>
      </c>
      <c r="P395" s="179" t="str">
        <f>IF(G395&gt;0,VLOOKUP(G395,'Eng A2'!$A$8:$B$207,2,FALSE)," ")</f>
        <v xml:space="preserve"> </v>
      </c>
      <c r="Q395" s="6" t="str">
        <f t="shared" si="72"/>
        <v xml:space="preserve"> </v>
      </c>
      <c r="R395" s="6">
        <f t="shared" si="73"/>
        <v>0</v>
      </c>
      <c r="S395" s="6" t="str">
        <f>IF(G395&gt;0,COUNTIF($R$210:R395,R395),"")</f>
        <v/>
      </c>
      <c r="T395" s="6" t="str">
        <f t="shared" si="68"/>
        <v>02</v>
      </c>
      <c r="U395" s="254">
        <f t="shared" si="74"/>
        <v>186</v>
      </c>
    </row>
    <row r="396" spans="1:21" ht="15" hidden="1" outlineLevel="1" x14ac:dyDescent="0.25">
      <c r="A396" s="3"/>
      <c r="B396" s="3"/>
      <c r="C396" s="3"/>
      <c r="D396" s="4">
        <f t="shared" si="65"/>
        <v>8.1944444444444445E-2</v>
      </c>
      <c r="E396" s="6">
        <v>187</v>
      </c>
      <c r="F396" s="199">
        <v>187</v>
      </c>
      <c r="G396" s="199"/>
      <c r="H396" s="247">
        <f>IF(G396&gt;0,VLOOKUP(G396+2000,CONFIG!$W$2:$AF$804,2,FALSE),0)</f>
        <v>0</v>
      </c>
      <c r="I396" s="30" t="str">
        <f>IF(G396&gt;0,CONCATENATE(VLOOKUP(G396+2000,CONFIG!$W$2:$AF$804,3,FALSE),"  ",VLOOKUP(G396+2000,CONFIG!$W$2:$AF$804,4,FALSE)),"")</f>
        <v/>
      </c>
      <c r="J396" s="30" t="str">
        <f>IF($G396&gt;0,VLOOKUP(G396+2000,CONFIG!$W$2:$AF$804,5,FALSE),"")</f>
        <v/>
      </c>
      <c r="K396" s="144" t="str">
        <f>IF($G396&gt;0,VLOOKUP(G396+2000,CONFIG!$W:$AF,6,FALSE),"")</f>
        <v/>
      </c>
      <c r="L396" s="144" t="str">
        <f>IF($G396&gt;0,VLOOKUP(G396+2000,CONFIG!$W:$AF,7,FALSE),"")</f>
        <v/>
      </c>
      <c r="M396" s="144" t="str">
        <f>IF($G396&gt;0,VLOOKUP(G396+2000,CONFIG!$W:$AF,8,FALSE),"")</f>
        <v/>
      </c>
      <c r="N396" s="250" t="str">
        <f t="shared" si="70"/>
        <v/>
      </c>
      <c r="O396" s="6" t="str">
        <f t="shared" si="75"/>
        <v xml:space="preserve"> </v>
      </c>
      <c r="P396" s="179" t="str">
        <f>IF(G396&gt;0,VLOOKUP(G396,'Eng A2'!$A$8:$B$207,2,FALSE)," ")</f>
        <v xml:space="preserve"> </v>
      </c>
      <c r="Q396" s="6" t="str">
        <f t="shared" si="72"/>
        <v xml:space="preserve"> </v>
      </c>
      <c r="R396" s="6">
        <f t="shared" si="73"/>
        <v>0</v>
      </c>
      <c r="S396" s="6" t="str">
        <f>IF(G396&gt;0,COUNTIF($R$210:R396,R396),"")</f>
        <v/>
      </c>
      <c r="T396" s="6" t="str">
        <f t="shared" si="68"/>
        <v>02</v>
      </c>
      <c r="U396" s="254">
        <f t="shared" si="74"/>
        <v>187</v>
      </c>
    </row>
    <row r="397" spans="1:21" ht="15" hidden="1" outlineLevel="1" x14ac:dyDescent="0.25">
      <c r="A397" s="3"/>
      <c r="B397" s="3"/>
      <c r="C397" s="3"/>
      <c r="D397" s="4">
        <f t="shared" si="65"/>
        <v>8.1944444444444445E-2</v>
      </c>
      <c r="E397" s="6">
        <v>188</v>
      </c>
      <c r="F397" s="199">
        <v>188</v>
      </c>
      <c r="G397" s="199"/>
      <c r="H397" s="247">
        <f>IF(G397&gt;0,VLOOKUP(G397+2000,CONFIG!$W$2:$AF$804,2,FALSE),0)</f>
        <v>0</v>
      </c>
      <c r="I397" s="30" t="str">
        <f>IF(G397&gt;0,CONCATENATE(VLOOKUP(G397+2000,CONFIG!$W$2:$AF$804,3,FALSE),"  ",VLOOKUP(G397+2000,CONFIG!$W$2:$AF$804,4,FALSE)),"")</f>
        <v/>
      </c>
      <c r="J397" s="30" t="str">
        <f>IF($G397&gt;0,VLOOKUP(G397+2000,CONFIG!$W$2:$AF$804,5,FALSE),"")</f>
        <v/>
      </c>
      <c r="K397" s="144" t="str">
        <f>IF($G397&gt;0,VLOOKUP(G397+2000,CONFIG!$W:$AF,6,FALSE),"")</f>
        <v/>
      </c>
      <c r="L397" s="144" t="str">
        <f>IF($G397&gt;0,VLOOKUP(G397+2000,CONFIG!$W:$AF,7,FALSE),"")</f>
        <v/>
      </c>
      <c r="M397" s="144" t="str">
        <f>IF($G397&gt;0,VLOOKUP(G397+2000,CONFIG!$W:$AF,8,FALSE),"")</f>
        <v/>
      </c>
      <c r="N397" s="250" t="str">
        <f t="shared" si="70"/>
        <v/>
      </c>
      <c r="O397" s="6" t="str">
        <f t="shared" si="75"/>
        <v xml:space="preserve"> </v>
      </c>
      <c r="P397" s="179" t="str">
        <f>IF(G397&gt;0,VLOOKUP(G397,'Eng A2'!$A$8:$B$207,2,FALSE)," ")</f>
        <v xml:space="preserve"> </v>
      </c>
      <c r="Q397" s="6" t="str">
        <f t="shared" si="72"/>
        <v xml:space="preserve"> </v>
      </c>
      <c r="R397" s="6">
        <f t="shared" si="73"/>
        <v>0</v>
      </c>
      <c r="S397" s="6" t="str">
        <f>IF(G397&gt;0,COUNTIF($R$210:R397,R397),"")</f>
        <v/>
      </c>
      <c r="T397" s="6" t="str">
        <f t="shared" si="68"/>
        <v>02</v>
      </c>
      <c r="U397" s="254">
        <f t="shared" si="74"/>
        <v>188</v>
      </c>
    </row>
    <row r="398" spans="1:21" ht="15" hidden="1" outlineLevel="1" x14ac:dyDescent="0.25">
      <c r="A398" s="3"/>
      <c r="B398" s="3"/>
      <c r="C398" s="3"/>
      <c r="D398" s="4">
        <f t="shared" si="65"/>
        <v>8.1944444444444445E-2</v>
      </c>
      <c r="E398" s="6">
        <v>189</v>
      </c>
      <c r="F398" s="199">
        <v>189</v>
      </c>
      <c r="G398" s="199"/>
      <c r="H398" s="247">
        <f>IF(G398&gt;0,VLOOKUP(G398+2000,CONFIG!$W$2:$AF$804,2,FALSE),0)</f>
        <v>0</v>
      </c>
      <c r="I398" s="30" t="str">
        <f>IF(G398&gt;0,CONCATENATE(VLOOKUP(G398+2000,CONFIG!$W$2:$AF$804,3,FALSE),"  ",VLOOKUP(G398+2000,CONFIG!$W$2:$AF$804,4,FALSE)),"")</f>
        <v/>
      </c>
      <c r="J398" s="30" t="str">
        <f>IF($G398&gt;0,VLOOKUP(G398+2000,CONFIG!$W$2:$AF$804,5,FALSE),"")</f>
        <v/>
      </c>
      <c r="K398" s="144" t="str">
        <f>IF($G398&gt;0,VLOOKUP(G398+2000,CONFIG!$W:$AF,6,FALSE),"")</f>
        <v/>
      </c>
      <c r="L398" s="144" t="str">
        <f>IF($G398&gt;0,VLOOKUP(G398+2000,CONFIG!$W:$AF,7,FALSE),"")</f>
        <v/>
      </c>
      <c r="M398" s="144" t="str">
        <f>IF($G398&gt;0,VLOOKUP(G398+2000,CONFIG!$W:$AF,8,FALSE),"")</f>
        <v/>
      </c>
      <c r="N398" s="250" t="str">
        <f t="shared" si="70"/>
        <v/>
      </c>
      <c r="O398" s="6" t="str">
        <f t="shared" si="75"/>
        <v xml:space="preserve"> </v>
      </c>
      <c r="P398" s="179" t="str">
        <f>IF(G398&gt;0,VLOOKUP(G398,'Eng A2'!$A$8:$B$207,2,FALSE)," ")</f>
        <v xml:space="preserve"> </v>
      </c>
      <c r="Q398" s="6" t="str">
        <f t="shared" si="72"/>
        <v xml:space="preserve"> </v>
      </c>
      <c r="R398" s="6">
        <f t="shared" si="73"/>
        <v>0</v>
      </c>
      <c r="S398" s="6" t="str">
        <f>IF(G398&gt;0,COUNTIF($R$210:R398,R398),"")</f>
        <v/>
      </c>
      <c r="T398" s="6" t="str">
        <f t="shared" si="68"/>
        <v>02</v>
      </c>
      <c r="U398" s="254">
        <f t="shared" si="74"/>
        <v>189</v>
      </c>
    </row>
    <row r="399" spans="1:21" ht="15" hidden="1" outlineLevel="1" x14ac:dyDescent="0.25">
      <c r="A399" s="3"/>
      <c r="B399" s="3"/>
      <c r="C399" s="3"/>
      <c r="D399" s="4">
        <f t="shared" si="65"/>
        <v>8.1944444444444445E-2</v>
      </c>
      <c r="E399" s="6">
        <v>190</v>
      </c>
      <c r="F399" s="199">
        <v>190</v>
      </c>
      <c r="G399" s="199"/>
      <c r="H399" s="247">
        <f>IF(G399&gt;0,VLOOKUP(G399+2000,CONFIG!$W$2:$AF$804,2,FALSE),0)</f>
        <v>0</v>
      </c>
      <c r="I399" s="30" t="str">
        <f>IF(G399&gt;0,CONCATENATE(VLOOKUP(G399+2000,CONFIG!$W$2:$AF$804,3,FALSE),"  ",VLOOKUP(G399+2000,CONFIG!$W$2:$AF$804,4,FALSE)),"")</f>
        <v/>
      </c>
      <c r="J399" s="30" t="str">
        <f>IF($G399&gt;0,VLOOKUP(G399+2000,CONFIG!$W$2:$AF$804,5,FALSE),"")</f>
        <v/>
      </c>
      <c r="K399" s="144" t="str">
        <f>IF($G399&gt;0,VLOOKUP(G399+2000,CONFIG!$W:$AF,6,FALSE),"")</f>
        <v/>
      </c>
      <c r="L399" s="144" t="str">
        <f>IF($G399&gt;0,VLOOKUP(G399+2000,CONFIG!$W:$AF,7,FALSE),"")</f>
        <v/>
      </c>
      <c r="M399" s="144" t="str">
        <f>IF($G399&gt;0,VLOOKUP(G399+2000,CONFIG!$W:$AF,8,FALSE),"")</f>
        <v/>
      </c>
      <c r="N399" s="250" t="str">
        <f t="shared" si="70"/>
        <v/>
      </c>
      <c r="O399" s="6" t="str">
        <f t="shared" si="75"/>
        <v xml:space="preserve"> </v>
      </c>
      <c r="P399" s="179" t="str">
        <f>IF(G399&gt;0,VLOOKUP(G399,'Eng A2'!$A$8:$B$207,2,FALSE)," ")</f>
        <v xml:space="preserve"> </v>
      </c>
      <c r="Q399" s="6" t="str">
        <f t="shared" si="72"/>
        <v xml:space="preserve"> </v>
      </c>
      <c r="R399" s="6">
        <f t="shared" si="73"/>
        <v>0</v>
      </c>
      <c r="S399" s="6" t="str">
        <f>IF(G399&gt;0,COUNTIF($R$210:R399,R399),"")</f>
        <v/>
      </c>
      <c r="T399" s="6" t="str">
        <f t="shared" si="68"/>
        <v>02</v>
      </c>
      <c r="U399" s="254">
        <f t="shared" si="74"/>
        <v>190</v>
      </c>
    </row>
    <row r="400" spans="1:21" ht="15" hidden="1" outlineLevel="1" x14ac:dyDescent="0.25">
      <c r="A400" s="3"/>
      <c r="B400" s="3"/>
      <c r="C400" s="3"/>
      <c r="D400" s="4">
        <f t="shared" si="65"/>
        <v>8.1944444444444445E-2</v>
      </c>
      <c r="E400" s="6">
        <v>191</v>
      </c>
      <c r="F400" s="199">
        <v>191</v>
      </c>
      <c r="G400" s="199"/>
      <c r="H400" s="247">
        <f>IF(G400&gt;0,VLOOKUP(G400+2000,CONFIG!$W$2:$AF$804,2,FALSE),0)</f>
        <v>0</v>
      </c>
      <c r="I400" s="30" t="str">
        <f>IF(G400&gt;0,CONCATENATE(VLOOKUP(G400+2000,CONFIG!$W$2:$AF$804,3,FALSE),"  ",VLOOKUP(G400+2000,CONFIG!$W$2:$AF$804,4,FALSE)),"")</f>
        <v/>
      </c>
      <c r="J400" s="30" t="str">
        <f>IF($G400&gt;0,VLOOKUP(G400+2000,CONFIG!$W$2:$AF$804,5,FALSE),"")</f>
        <v/>
      </c>
      <c r="K400" s="144" t="str">
        <f>IF($G400&gt;0,VLOOKUP(G400+2000,CONFIG!$W:$AF,6,FALSE),"")</f>
        <v/>
      </c>
      <c r="L400" s="144" t="str">
        <f>IF($G400&gt;0,VLOOKUP(G400+2000,CONFIG!$W:$AF,7,FALSE),"")</f>
        <v/>
      </c>
      <c r="M400" s="144" t="str">
        <f>IF($G400&gt;0,VLOOKUP(G400+2000,CONFIG!$W:$AF,8,FALSE),"")</f>
        <v/>
      </c>
      <c r="N400" s="250" t="str">
        <f t="shared" si="70"/>
        <v/>
      </c>
      <c r="O400" s="6" t="str">
        <f t="shared" si="75"/>
        <v xml:space="preserve"> </v>
      </c>
      <c r="P400" s="179" t="str">
        <f>IF(G400&gt;0,VLOOKUP(G400,'Eng A2'!$A$8:$B$207,2,FALSE)," ")</f>
        <v xml:space="preserve"> </v>
      </c>
      <c r="Q400" s="6" t="str">
        <f t="shared" si="72"/>
        <v xml:space="preserve"> </v>
      </c>
      <c r="R400" s="6">
        <f t="shared" si="73"/>
        <v>0</v>
      </c>
      <c r="S400" s="6" t="str">
        <f>IF(G400&gt;0,COUNTIF($R$210:R400,R400),"")</f>
        <v/>
      </c>
      <c r="T400" s="6" t="str">
        <f t="shared" si="68"/>
        <v>02</v>
      </c>
      <c r="U400" s="254">
        <f t="shared" si="74"/>
        <v>191</v>
      </c>
    </row>
    <row r="401" spans="1:21" ht="15" hidden="1" outlineLevel="1" x14ac:dyDescent="0.25">
      <c r="A401" s="3"/>
      <c r="B401" s="3"/>
      <c r="C401" s="3"/>
      <c r="D401" s="4">
        <f t="shared" si="65"/>
        <v>8.1944444444444445E-2</v>
      </c>
      <c r="E401" s="6">
        <v>192</v>
      </c>
      <c r="F401" s="199">
        <v>192</v>
      </c>
      <c r="G401" s="199"/>
      <c r="H401" s="247">
        <f>IF(G401&gt;0,VLOOKUP(G401+2000,CONFIG!$W$2:$AF$804,2,FALSE),0)</f>
        <v>0</v>
      </c>
      <c r="I401" s="30" t="str">
        <f>IF(G401&gt;0,CONCATENATE(VLOOKUP(G401+2000,CONFIG!$W$2:$AF$804,3,FALSE),"  ",VLOOKUP(G401+2000,CONFIG!$W$2:$AF$804,4,FALSE)),"")</f>
        <v/>
      </c>
      <c r="J401" s="30" t="str">
        <f>IF($G401&gt;0,VLOOKUP(G401+2000,CONFIG!$W$2:$AF$804,5,FALSE),"")</f>
        <v/>
      </c>
      <c r="K401" s="144" t="str">
        <f>IF($G401&gt;0,VLOOKUP(G401+2000,CONFIG!$W:$AF,6,FALSE),"")</f>
        <v/>
      </c>
      <c r="L401" s="144" t="str">
        <f>IF($G401&gt;0,VLOOKUP(G401+2000,CONFIG!$W:$AF,7,FALSE),"")</f>
        <v/>
      </c>
      <c r="M401" s="144" t="str">
        <f>IF($G401&gt;0,VLOOKUP(G401+2000,CONFIG!$W:$AF,8,FALSE),"")</f>
        <v/>
      </c>
      <c r="N401" s="250" t="str">
        <f t="shared" si="70"/>
        <v/>
      </c>
      <c r="O401" s="6" t="str">
        <f t="shared" si="75"/>
        <v xml:space="preserve"> </v>
      </c>
      <c r="P401" s="179" t="str">
        <f>IF(G401&gt;0,VLOOKUP(G401,'Eng A2'!$A$8:$B$207,2,FALSE)," ")</f>
        <v xml:space="preserve"> </v>
      </c>
      <c r="Q401" s="6" t="str">
        <f t="shared" si="72"/>
        <v xml:space="preserve"> </v>
      </c>
      <c r="R401" s="6">
        <f t="shared" si="73"/>
        <v>0</v>
      </c>
      <c r="S401" s="6" t="str">
        <f>IF(G401&gt;0,COUNTIF($R$210:R401,R401),"")</f>
        <v/>
      </c>
      <c r="T401" s="6" t="str">
        <f t="shared" si="68"/>
        <v>02</v>
      </c>
      <c r="U401" s="254">
        <f t="shared" si="74"/>
        <v>192</v>
      </c>
    </row>
    <row r="402" spans="1:21" ht="15" hidden="1" outlineLevel="1" x14ac:dyDescent="0.25">
      <c r="A402" s="3"/>
      <c r="B402" s="3"/>
      <c r="C402" s="3"/>
      <c r="D402" s="4">
        <f t="shared" ref="D402:D409" si="76">IF(G402&gt;0,TIME(IF(LEN(A402)&gt;0,A402,HOUR(D401)),IF(LEN(B402)&gt;0,B402,MINUTE(D401)),IF(LEN(C402)&gt;0,C402,SECOND(D401))),IF(G402="",D401,""))</f>
        <v>8.1944444444444445E-2</v>
      </c>
      <c r="E402" s="6">
        <v>193</v>
      </c>
      <c r="F402" s="199">
        <v>193</v>
      </c>
      <c r="G402" s="199"/>
      <c r="H402" s="247">
        <f>IF(G402&gt;0,VLOOKUP(G402+2000,CONFIG!$W$2:$AF$804,2,FALSE),0)</f>
        <v>0</v>
      </c>
      <c r="I402" s="30" t="str">
        <f>IF(G402&gt;0,CONCATENATE(VLOOKUP(G402+2000,CONFIG!$W$2:$AF$804,3,FALSE),"  ",VLOOKUP(G402+2000,CONFIG!$W$2:$AF$804,4,FALSE)),"")</f>
        <v/>
      </c>
      <c r="J402" s="30" t="str">
        <f>IF($G402&gt;0,VLOOKUP(G402+2000,CONFIG!$W$2:$AF$804,5,FALSE),"")</f>
        <v/>
      </c>
      <c r="K402" s="144" t="str">
        <f>IF($G402&gt;0,VLOOKUP(G402+2000,CONFIG!$W:$AF,6,FALSE),"")</f>
        <v/>
      </c>
      <c r="L402" s="144" t="str">
        <f>IF($G402&gt;0,VLOOKUP(G402+2000,CONFIG!$W:$AF,7,FALSE),"")</f>
        <v/>
      </c>
      <c r="M402" s="144" t="str">
        <f>IF($G402&gt;0,VLOOKUP(G402+2000,CONFIG!$W:$AF,8,FALSE),"")</f>
        <v/>
      </c>
      <c r="N402" s="250" t="str">
        <f t="shared" si="70"/>
        <v/>
      </c>
      <c r="O402" s="6" t="str">
        <f t="shared" si="75"/>
        <v xml:space="preserve"> </v>
      </c>
      <c r="P402" s="179" t="str">
        <f>IF(G402&gt;0,VLOOKUP(G402,'Eng A2'!$A$8:$B$207,2,FALSE)," ")</f>
        <v xml:space="preserve"> </v>
      </c>
      <c r="Q402" s="6" t="str">
        <f t="shared" ref="Q402:Q409" si="77">IF(AND(G402&gt;0,P402&lt;&gt;"X"),"Non Partant"," ")</f>
        <v xml:space="preserve"> </v>
      </c>
      <c r="R402" s="6">
        <f t="shared" ref="R402:R409" si="78">IF(H402&lt;&gt;0,MID(H402,1,7),0)</f>
        <v>0</v>
      </c>
      <c r="S402" s="6" t="str">
        <f>IF(G402&gt;0,COUNTIF($R$210:R402,R402),"")</f>
        <v/>
      </c>
      <c r="T402" s="6" t="str">
        <f t="shared" si="68"/>
        <v>02</v>
      </c>
      <c r="U402" s="254">
        <f t="shared" si="74"/>
        <v>193</v>
      </c>
    </row>
    <row r="403" spans="1:21" ht="15" hidden="1" outlineLevel="1" x14ac:dyDescent="0.25">
      <c r="A403" s="3"/>
      <c r="B403" s="3"/>
      <c r="C403" s="3"/>
      <c r="D403" s="4">
        <f t="shared" si="76"/>
        <v>8.1944444444444445E-2</v>
      </c>
      <c r="E403" s="6">
        <v>194</v>
      </c>
      <c r="F403" s="199">
        <v>194</v>
      </c>
      <c r="G403" s="199"/>
      <c r="H403" s="247">
        <f>IF(G403&gt;0,VLOOKUP(G403+2000,CONFIG!$W$2:$AF$804,2,FALSE),0)</f>
        <v>0</v>
      </c>
      <c r="I403" s="30" t="str">
        <f>IF(G403&gt;0,CONCATENATE(VLOOKUP(G403+2000,CONFIG!$W$2:$AF$804,3,FALSE),"  ",VLOOKUP(G403+2000,CONFIG!$W$2:$AF$804,4,FALSE)),"")</f>
        <v/>
      </c>
      <c r="J403" s="30" t="str">
        <f>IF($G403&gt;0,VLOOKUP(G403+2000,CONFIG!$W$2:$AF$804,5,FALSE),"")</f>
        <v/>
      </c>
      <c r="K403" s="144" t="str">
        <f>IF($G403&gt;0,VLOOKUP(G403+2000,CONFIG!$W:$AF,6,FALSE),"")</f>
        <v/>
      </c>
      <c r="L403" s="144" t="str">
        <f>IF($G403&gt;0,VLOOKUP(G403+2000,CONFIG!$W:$AF,7,FALSE),"")</f>
        <v/>
      </c>
      <c r="M403" s="144" t="str">
        <f>IF($G403&gt;0,VLOOKUP(G403+2000,CONFIG!$W:$AF,8,FALSE),"")</f>
        <v/>
      </c>
      <c r="N403" s="250" t="str">
        <f t="shared" si="70"/>
        <v/>
      </c>
      <c r="O403" s="6" t="str">
        <f t="shared" si="75"/>
        <v xml:space="preserve"> </v>
      </c>
      <c r="P403" s="179" t="str">
        <f>IF(G403&gt;0,VLOOKUP(G403,'Eng A2'!$A$8:$B$207,2,FALSE)," ")</f>
        <v xml:space="preserve"> </v>
      </c>
      <c r="Q403" s="6" t="str">
        <f t="shared" si="77"/>
        <v xml:space="preserve"> </v>
      </c>
      <c r="R403" s="6">
        <f t="shared" si="78"/>
        <v>0</v>
      </c>
      <c r="S403" s="6" t="str">
        <f>IF(G403&gt;0,COUNTIF($R$210:R403,R403),"")</f>
        <v/>
      </c>
      <c r="T403" s="6" t="str">
        <f t="shared" ref="T403:T408" si="79">CONCATENATE(R403,"2",S403)</f>
        <v>02</v>
      </c>
      <c r="U403" s="254">
        <f t="shared" ref="U403:U409" si="80">IF(F403=F404,(2*F403+COUNTIF($F$210:$F$409,F403)-1)/2,IF(F403=F402,U402,F403))</f>
        <v>194</v>
      </c>
    </row>
    <row r="404" spans="1:21" ht="15" hidden="1" outlineLevel="1" x14ac:dyDescent="0.25">
      <c r="A404" s="3"/>
      <c r="B404" s="3"/>
      <c r="C404" s="3"/>
      <c r="D404" s="4">
        <f t="shared" si="76"/>
        <v>8.1944444444444445E-2</v>
      </c>
      <c r="E404" s="6">
        <v>195</v>
      </c>
      <c r="F404" s="199">
        <v>195</v>
      </c>
      <c r="G404" s="199"/>
      <c r="H404" s="247">
        <f>IF(G404&gt;0,VLOOKUP(G404+2000,CONFIG!$W$2:$AF$804,2,FALSE),0)</f>
        <v>0</v>
      </c>
      <c r="I404" s="30" t="str">
        <f>IF(G404&gt;0,CONCATENATE(VLOOKUP(G404+2000,CONFIG!$W$2:$AF$804,3,FALSE),"  ",VLOOKUP(G404+2000,CONFIG!$W$2:$AF$804,4,FALSE)),"")</f>
        <v/>
      </c>
      <c r="J404" s="30" t="str">
        <f>IF($G404&gt;0,VLOOKUP(G404+2000,CONFIG!$W$2:$AF$804,5,FALSE),"")</f>
        <v/>
      </c>
      <c r="K404" s="144" t="str">
        <f>IF($G404&gt;0,VLOOKUP(G404+2000,CONFIG!$W:$AF,6,FALSE),"")</f>
        <v/>
      </c>
      <c r="L404" s="144" t="str">
        <f>IF($G404&gt;0,VLOOKUP(G404+2000,CONFIG!$W:$AF,7,FALSE),"")</f>
        <v/>
      </c>
      <c r="M404" s="144" t="str">
        <f>IF($G404&gt;0,VLOOKUP(G404+2000,CONFIG!$W:$AF,8,FALSE),"")</f>
        <v/>
      </c>
      <c r="N404" s="250" t="str">
        <f t="shared" ref="N404:N410" si="81">IF(G404&gt;0,IF((D404-$D$210)&lt;0,"Erreur",IF(D404&lt;D403,D404-D$210,IF(D404=D403,"''",D404-D$210))),"")</f>
        <v/>
      </c>
      <c r="O404" s="6" t="str">
        <f t="shared" si="75"/>
        <v xml:space="preserve"> </v>
      </c>
      <c r="P404" s="179" t="str">
        <f>IF(G404&gt;0,VLOOKUP(G404,'Eng A2'!$A$8:$B$207,2,FALSE)," ")</f>
        <v xml:space="preserve"> </v>
      </c>
      <c r="Q404" s="6" t="str">
        <f t="shared" si="77"/>
        <v xml:space="preserve"> </v>
      </c>
      <c r="R404" s="6">
        <f t="shared" si="78"/>
        <v>0</v>
      </c>
      <c r="S404" s="6" t="str">
        <f>IF(G404&gt;0,COUNTIF($R$210:R404,R404),"")</f>
        <v/>
      </c>
      <c r="T404" s="6" t="str">
        <f t="shared" si="79"/>
        <v>02</v>
      </c>
      <c r="U404" s="254">
        <f t="shared" si="80"/>
        <v>195</v>
      </c>
    </row>
    <row r="405" spans="1:21" ht="15" hidden="1" outlineLevel="1" x14ac:dyDescent="0.25">
      <c r="A405" s="3"/>
      <c r="B405" s="3"/>
      <c r="C405" s="3"/>
      <c r="D405" s="4">
        <f t="shared" si="76"/>
        <v>8.1944444444444445E-2</v>
      </c>
      <c r="E405" s="6">
        <v>196</v>
      </c>
      <c r="F405" s="199">
        <v>196</v>
      </c>
      <c r="G405" s="199"/>
      <c r="H405" s="247">
        <f>IF(G405&gt;0,VLOOKUP(G405+2000,CONFIG!$W$2:$AF$804,2,FALSE),0)</f>
        <v>0</v>
      </c>
      <c r="I405" s="30" t="str">
        <f>IF(G405&gt;0,CONCATENATE(VLOOKUP(G405+2000,CONFIG!$W$2:$AF$804,3,FALSE),"  ",VLOOKUP(G405+2000,CONFIG!$W$2:$AF$804,4,FALSE)),"")</f>
        <v/>
      </c>
      <c r="J405" s="30" t="str">
        <f>IF($G405&gt;0,VLOOKUP(G405+2000,CONFIG!$W$2:$AF$804,5,FALSE),"")</f>
        <v/>
      </c>
      <c r="K405" s="144" t="str">
        <f>IF($G405&gt;0,VLOOKUP(G405+2000,CONFIG!$W:$AF,6,FALSE),"")</f>
        <v/>
      </c>
      <c r="L405" s="144" t="str">
        <f>IF($G405&gt;0,VLOOKUP(G405+2000,CONFIG!$W:$AF,7,FALSE),"")</f>
        <v/>
      </c>
      <c r="M405" s="144" t="str">
        <f>IF($G405&gt;0,VLOOKUP(G405+2000,CONFIG!$W:$AF,8,FALSE),"")</f>
        <v/>
      </c>
      <c r="N405" s="250" t="str">
        <f t="shared" si="81"/>
        <v/>
      </c>
      <c r="O405" s="6" t="str">
        <f t="shared" si="75"/>
        <v xml:space="preserve"> </v>
      </c>
      <c r="P405" s="179" t="str">
        <f>IF(G405&gt;0,VLOOKUP(G405,'Eng A2'!$A$8:$B$207,2,FALSE)," ")</f>
        <v xml:space="preserve"> </v>
      </c>
      <c r="Q405" s="6" t="str">
        <f t="shared" si="77"/>
        <v xml:space="preserve"> </v>
      </c>
      <c r="R405" s="6">
        <f t="shared" si="78"/>
        <v>0</v>
      </c>
      <c r="S405" s="6" t="str">
        <f>IF(G405&gt;0,COUNTIF($R$210:R405,R405),"")</f>
        <v/>
      </c>
      <c r="T405" s="6" t="str">
        <f t="shared" si="79"/>
        <v>02</v>
      </c>
      <c r="U405" s="254">
        <f t="shared" si="80"/>
        <v>196</v>
      </c>
    </row>
    <row r="406" spans="1:21" ht="15" hidden="1" outlineLevel="1" x14ac:dyDescent="0.25">
      <c r="A406" s="3"/>
      <c r="B406" s="3"/>
      <c r="C406" s="3"/>
      <c r="D406" s="4">
        <f t="shared" si="76"/>
        <v>8.1944444444444445E-2</v>
      </c>
      <c r="E406" s="6">
        <v>197</v>
      </c>
      <c r="F406" s="199">
        <v>197</v>
      </c>
      <c r="G406" s="199"/>
      <c r="H406" s="247">
        <f>IF(G406&gt;0,VLOOKUP(G406+2000,CONFIG!$W$2:$AF$804,2,FALSE),0)</f>
        <v>0</v>
      </c>
      <c r="I406" s="30" t="str">
        <f>IF(G406&gt;0,CONCATENATE(VLOOKUP(G406+2000,CONFIG!$W$2:$AF$804,3,FALSE),"  ",VLOOKUP(G406+2000,CONFIG!$W$2:$AF$804,4,FALSE)),"")</f>
        <v/>
      </c>
      <c r="J406" s="30" t="str">
        <f>IF($G406&gt;0,VLOOKUP(G406+2000,CONFIG!$W$2:$AF$804,5,FALSE),"")</f>
        <v/>
      </c>
      <c r="K406" s="144" t="str">
        <f>IF($G406&gt;0,VLOOKUP(G406+2000,CONFIG!$W:$AF,6,FALSE),"")</f>
        <v/>
      </c>
      <c r="L406" s="144" t="str">
        <f>IF($G406&gt;0,VLOOKUP(G406+2000,CONFIG!$W:$AF,7,FALSE),"")</f>
        <v/>
      </c>
      <c r="M406" s="144" t="str">
        <f>IF($G406&gt;0,VLOOKUP(G406+2000,CONFIG!$W:$AF,8,FALSE),"")</f>
        <v/>
      </c>
      <c r="N406" s="250" t="str">
        <f t="shared" si="81"/>
        <v/>
      </c>
      <c r="O406" s="6" t="str">
        <f t="shared" si="75"/>
        <v xml:space="preserve"> </v>
      </c>
      <c r="P406" s="179" t="str">
        <f>IF(G406&gt;0,VLOOKUP(G406,'Eng A2'!$A$8:$B$207,2,FALSE)," ")</f>
        <v xml:space="preserve"> </v>
      </c>
      <c r="Q406" s="6" t="str">
        <f t="shared" si="77"/>
        <v xml:space="preserve"> </v>
      </c>
      <c r="R406" s="6">
        <f t="shared" si="78"/>
        <v>0</v>
      </c>
      <c r="S406" s="6" t="str">
        <f>IF(G406&gt;0,COUNTIF($R$210:R406,R406),"")</f>
        <v/>
      </c>
      <c r="T406" s="6" t="str">
        <f t="shared" si="79"/>
        <v>02</v>
      </c>
      <c r="U406" s="254">
        <f t="shared" si="80"/>
        <v>197</v>
      </c>
    </row>
    <row r="407" spans="1:21" ht="15" hidden="1" outlineLevel="1" x14ac:dyDescent="0.25">
      <c r="A407" s="3"/>
      <c r="B407" s="3"/>
      <c r="C407" s="3"/>
      <c r="D407" s="4">
        <f t="shared" si="76"/>
        <v>8.1944444444444445E-2</v>
      </c>
      <c r="E407" s="6">
        <v>198</v>
      </c>
      <c r="F407" s="199">
        <v>198</v>
      </c>
      <c r="G407" s="199"/>
      <c r="H407" s="247">
        <f>IF(G407&gt;0,VLOOKUP(G407+2000,CONFIG!$W$2:$AF$804,2,FALSE),0)</f>
        <v>0</v>
      </c>
      <c r="I407" s="30" t="str">
        <f>IF(G407&gt;0,CONCATENATE(VLOOKUP(G407+2000,CONFIG!$W$2:$AF$804,3,FALSE),"  ",VLOOKUP(G407+2000,CONFIG!$W$2:$AF$804,4,FALSE)),"")</f>
        <v/>
      </c>
      <c r="J407" s="30" t="str">
        <f>IF($G407&gt;0,VLOOKUP(G407+2000,CONFIG!$W$2:$AF$804,5,FALSE),"")</f>
        <v/>
      </c>
      <c r="K407" s="144" t="str">
        <f>IF($G407&gt;0,VLOOKUP(G407+2000,CONFIG!$W:$AF,6,FALSE),"")</f>
        <v/>
      </c>
      <c r="L407" s="144" t="str">
        <f>IF($G407&gt;0,VLOOKUP(G407+2000,CONFIG!$W:$AF,7,FALSE),"")</f>
        <v/>
      </c>
      <c r="M407" s="144" t="str">
        <f>IF($G407&gt;0,VLOOKUP(G407+2000,CONFIG!$W:$AF,8,FALSE),"")</f>
        <v/>
      </c>
      <c r="N407" s="250" t="str">
        <f t="shared" si="81"/>
        <v/>
      </c>
      <c r="O407" s="6" t="str">
        <f t="shared" si="75"/>
        <v xml:space="preserve"> </v>
      </c>
      <c r="P407" s="179" t="str">
        <f>IF(G407&gt;0,VLOOKUP(G407,'Eng A2'!$A$8:$B$207,2,FALSE)," ")</f>
        <v xml:space="preserve"> </v>
      </c>
      <c r="Q407" s="6" t="str">
        <f t="shared" si="77"/>
        <v xml:space="preserve"> </v>
      </c>
      <c r="R407" s="6">
        <f t="shared" si="78"/>
        <v>0</v>
      </c>
      <c r="S407" s="6" t="str">
        <f>IF(G407&gt;0,COUNTIF($R$210:R407,R407),"")</f>
        <v/>
      </c>
      <c r="T407" s="6" t="str">
        <f t="shared" si="79"/>
        <v>02</v>
      </c>
      <c r="U407" s="254">
        <f t="shared" si="80"/>
        <v>198</v>
      </c>
    </row>
    <row r="408" spans="1:21" ht="15" hidden="1" outlineLevel="1" x14ac:dyDescent="0.25">
      <c r="A408" s="3"/>
      <c r="B408" s="3"/>
      <c r="C408" s="3"/>
      <c r="D408" s="4">
        <f t="shared" si="76"/>
        <v>8.1944444444444445E-2</v>
      </c>
      <c r="E408" s="6">
        <v>199</v>
      </c>
      <c r="F408" s="199">
        <v>199</v>
      </c>
      <c r="G408" s="199"/>
      <c r="H408" s="247">
        <f>IF(G408&gt;0,VLOOKUP(G408+2000,CONFIG!$W$2:$AF$804,2,FALSE),0)</f>
        <v>0</v>
      </c>
      <c r="I408" s="30" t="str">
        <f>IF(G408&gt;0,CONCATENATE(VLOOKUP(G408+2000,CONFIG!$W$2:$AF$804,3,FALSE),"  ",VLOOKUP(G408+2000,CONFIG!$W$2:$AF$804,4,FALSE)),"")</f>
        <v/>
      </c>
      <c r="J408" s="30" t="str">
        <f>IF($G408&gt;0,VLOOKUP(G408+2000,CONFIG!$W$2:$AF$804,5,FALSE),"")</f>
        <v/>
      </c>
      <c r="K408" s="144" t="str">
        <f>IF($G408&gt;0,VLOOKUP(G408+2000,CONFIG!$W:$AF,6,FALSE),"")</f>
        <v/>
      </c>
      <c r="L408" s="144" t="str">
        <f>IF($G408&gt;0,VLOOKUP(G408+2000,CONFIG!$W:$AF,7,FALSE),"")</f>
        <v/>
      </c>
      <c r="M408" s="144" t="str">
        <f>IF($G408&gt;0,VLOOKUP(G408+2000,CONFIG!$W:$AF,8,FALSE),"")</f>
        <v/>
      </c>
      <c r="N408" s="250" t="str">
        <f t="shared" si="81"/>
        <v/>
      </c>
      <c r="O408" s="6" t="str">
        <f t="shared" si="75"/>
        <v xml:space="preserve"> </v>
      </c>
      <c r="P408" s="179" t="str">
        <f>IF(G408&gt;0,VLOOKUP(G408,'Eng A2'!$A$8:$B$207,2,FALSE)," ")</f>
        <v xml:space="preserve"> </v>
      </c>
      <c r="Q408" s="6" t="str">
        <f t="shared" si="77"/>
        <v xml:space="preserve"> </v>
      </c>
      <c r="R408" s="6">
        <f t="shared" si="78"/>
        <v>0</v>
      </c>
      <c r="S408" s="6" t="str">
        <f>IF(G408&gt;0,COUNTIF($R$210:R408,R408),"")</f>
        <v/>
      </c>
      <c r="T408" s="6" t="str">
        <f t="shared" si="79"/>
        <v>02</v>
      </c>
      <c r="U408" s="254">
        <f t="shared" si="80"/>
        <v>199</v>
      </c>
    </row>
    <row r="409" spans="1:21" ht="15" hidden="1" outlineLevel="1" x14ac:dyDescent="0.25">
      <c r="A409" s="3"/>
      <c r="B409" s="3"/>
      <c r="C409" s="3"/>
      <c r="D409" s="4">
        <f t="shared" si="76"/>
        <v>8.1944444444444445E-2</v>
      </c>
      <c r="E409" s="6">
        <v>199</v>
      </c>
      <c r="F409" s="199">
        <v>200</v>
      </c>
      <c r="G409" s="199"/>
      <c r="H409" s="247">
        <f>IF(G409&gt;0,VLOOKUP(G409+2000,CONFIG!$W$2:$AF$804,2,FALSE),0)</f>
        <v>0</v>
      </c>
      <c r="I409" s="30" t="str">
        <f>IF(G409&gt;0,CONCATENATE(VLOOKUP(G409+2000,CONFIG!$W$2:$AF$804,3,FALSE),"  ",VLOOKUP(G409+2000,CONFIG!$W$2:$AF$804,4,FALSE)),"")</f>
        <v/>
      </c>
      <c r="J409" s="30" t="str">
        <f>IF($G409&gt;0,VLOOKUP(G409+2000,CONFIG!$W$2:$AF$804,5,FALSE),"")</f>
        <v/>
      </c>
      <c r="K409" s="144" t="str">
        <f>IF($G409&gt;0,VLOOKUP(G409+2000,CONFIG!$W:$AF,6,FALSE),"")</f>
        <v/>
      </c>
      <c r="L409" s="144" t="str">
        <f>IF($G409&gt;0,VLOOKUP(G409+2000,CONFIG!$W:$AF,7,FALSE),"")</f>
        <v/>
      </c>
      <c r="M409" s="144" t="str">
        <f>IF($G409&gt;0,VLOOKUP(G409+2000,CONFIG!$W:$AF,8,FALSE),"")</f>
        <v/>
      </c>
      <c r="N409" s="250" t="str">
        <f t="shared" si="81"/>
        <v/>
      </c>
      <c r="O409" s="6" t="str">
        <f t="shared" si="75"/>
        <v xml:space="preserve"> </v>
      </c>
      <c r="P409" s="179" t="str">
        <f>IF(G409&gt;0,VLOOKUP(G409,'Eng A2'!$A$8:$B$207,2,FALSE)," ")</f>
        <v xml:space="preserve"> </v>
      </c>
      <c r="Q409" s="6" t="str">
        <f t="shared" si="77"/>
        <v xml:space="preserve"> </v>
      </c>
      <c r="R409" s="6">
        <f t="shared" si="78"/>
        <v>0</v>
      </c>
      <c r="S409" s="6" t="str">
        <f>IF(G409&gt;0,COUNTIF($R$210:R409,R409),"")</f>
        <v/>
      </c>
      <c r="T409" s="6" t="str">
        <f>CONCATENATE(R409,"2",S409)</f>
        <v>02</v>
      </c>
      <c r="U409" s="254">
        <f t="shared" si="80"/>
        <v>200</v>
      </c>
    </row>
    <row r="410" spans="1:21" x14ac:dyDescent="0.2">
      <c r="N410" s="250" t="str">
        <f t="shared" si="81"/>
        <v/>
      </c>
    </row>
    <row r="411" spans="1:21" ht="18" customHeight="1" x14ac:dyDescent="0.2">
      <c r="F411" s="363" t="s">
        <v>3186</v>
      </c>
      <c r="G411" s="364"/>
      <c r="H411" s="364"/>
      <c r="I411" s="364"/>
      <c r="J411" s="364"/>
      <c r="K411" s="364"/>
      <c r="L411" s="364"/>
      <c r="M411" s="364"/>
      <c r="N411" s="365"/>
      <c r="U411" s="6">
        <f>E411</f>
        <v>0</v>
      </c>
    </row>
    <row r="412" spans="1:21" x14ac:dyDescent="0.2">
      <c r="A412" s="366" t="s">
        <v>12</v>
      </c>
      <c r="B412" s="367"/>
      <c r="C412" s="368"/>
      <c r="D412" s="369" t="s">
        <v>12</v>
      </c>
      <c r="F412" s="85"/>
      <c r="I412" s="6" t="str">
        <f>'Eng A3'!E6</f>
        <v>NOMBRE DE PARTANTS : 0</v>
      </c>
      <c r="J412" s="24" t="str">
        <f>CONCATENATE("NOMBRE DE CLASSES : ",CONFIG!B51)</f>
        <v>NOMBRE DE CLASSES : 40</v>
      </c>
      <c r="K412" s="25"/>
      <c r="L412" s="25"/>
      <c r="M412" s="25"/>
      <c r="N412" s="26"/>
      <c r="O412" s="179"/>
      <c r="P412" s="179"/>
    </row>
    <row r="413" spans="1:21" ht="16.5" thickBot="1" x14ac:dyDescent="0.25">
      <c r="A413" s="2" t="s">
        <v>13</v>
      </c>
      <c r="B413" s="2" t="s">
        <v>14</v>
      </c>
      <c r="C413" s="2" t="s">
        <v>15</v>
      </c>
      <c r="D413" s="370"/>
      <c r="E413" s="6" t="s">
        <v>201</v>
      </c>
      <c r="F413" s="28" t="s">
        <v>23</v>
      </c>
      <c r="G413" s="147" t="s">
        <v>24</v>
      </c>
      <c r="H413" s="246" t="s">
        <v>161</v>
      </c>
      <c r="I413" s="28" t="s">
        <v>8</v>
      </c>
      <c r="J413" s="28" t="s">
        <v>9</v>
      </c>
      <c r="K413" s="28" t="s">
        <v>10</v>
      </c>
      <c r="L413" s="28" t="s">
        <v>3183</v>
      </c>
      <c r="M413" s="28" t="s">
        <v>148</v>
      </c>
      <c r="N413" s="28" t="s">
        <v>12</v>
      </c>
      <c r="O413" s="176" t="s">
        <v>279</v>
      </c>
      <c r="P413" s="179"/>
      <c r="Q413" s="208" t="s">
        <v>280</v>
      </c>
    </row>
    <row r="414" spans="1:21" ht="15" outlineLevel="1" thickTop="1" x14ac:dyDescent="0.2">
      <c r="A414" s="3">
        <v>1</v>
      </c>
      <c r="B414" s="3">
        <v>38</v>
      </c>
      <c r="C414" s="3"/>
      <c r="D414" s="4">
        <f t="shared" ref="D414:D477" si="82">IF(G414&gt;0,TIME(IF(LEN(A414)&gt;0,A414,HOUR(D413)),IF(LEN(B414)&gt;0,B414,MINUTE(D413)),IF(LEN(C414)&gt;0,C414,SECOND(D413))),IF(G414="",D413,""))</f>
        <v>6.805555555555555E-2</v>
      </c>
      <c r="E414" s="6">
        <v>1</v>
      </c>
      <c r="F414" s="199">
        <v>1</v>
      </c>
      <c r="G414" s="199">
        <v>34</v>
      </c>
      <c r="H414" s="247">
        <f>IF(G414&gt;0,VLOOKUP(G414+3000,CONFIG!$W$2:$AF$804,2,FALSE),0)</f>
        <v>0</v>
      </c>
      <c r="I414" s="30" t="str">
        <f>IF(G414&gt;0,CONCATENATE(VLOOKUP(G414+3000,CONFIG!$W$2:$AF$804,3,FALSE),"  ",VLOOKUP(G414+3000,CONFIG!$W$2:$AF$804,4,FALSE)),"")</f>
        <v xml:space="preserve">  </v>
      </c>
      <c r="J414" s="30" t="str">
        <f>IF($G414&gt;0,VLOOKUP(G414+3000,CONFIG!$W$2:$AF$804,5,FALSE),"")</f>
        <v/>
      </c>
      <c r="K414" s="144" t="str">
        <f>IF($G414&gt;0,VLOOKUP(G414+3000,CONFIG!$W:$AF,6,FALSE),"")</f>
        <v/>
      </c>
      <c r="L414" s="144" t="str">
        <f>IF($G414&gt;0,VLOOKUP(G414+3000,CONFIG!$W:$AF,7,FALSE),"")</f>
        <v/>
      </c>
      <c r="M414" s="144" t="str">
        <f>IF($G414&gt;0,VLOOKUP(G414+3000,CONFIG!$W:$AF,8,FALSE),"")</f>
        <v/>
      </c>
      <c r="N414" s="250" t="str">
        <f>IF(H414&gt;0,D414,"")</f>
        <v/>
      </c>
      <c r="O414" s="6" t="str">
        <f t="shared" ref="O414:O445" si="83">IF(COUNTIF($G$414:$G$613,G414)&gt;1,"X"," ")</f>
        <v xml:space="preserve"> </v>
      </c>
      <c r="P414" s="179">
        <f>IF(G414&gt;0,VLOOKUP(G414,'Eng A3'!$A$8:$B$207,2,FALSE)," ")</f>
        <v>0</v>
      </c>
      <c r="Q414" s="6" t="str">
        <f t="shared" ref="Q414:Q445" si="84">IF(AND(G414&gt;0,P414&lt;&gt;"X"),"Non Partant"," ")</f>
        <v>Non Partant</v>
      </c>
      <c r="R414" s="6">
        <f t="shared" ref="R414:R445" si="85">IF(H414&lt;&gt;0,MID(H414,1,7),0)</f>
        <v>0</v>
      </c>
      <c r="S414" s="6">
        <f>IF(G414&gt;0,COUNTIF($R$414:R414,R414),"")</f>
        <v>1</v>
      </c>
      <c r="T414" s="6" t="str">
        <f>CONCATENATE(R414,"3",S414)</f>
        <v>031</v>
      </c>
      <c r="U414" s="6">
        <f>E414</f>
        <v>1</v>
      </c>
    </row>
    <row r="415" spans="1:21" ht="14.25" outlineLevel="1" x14ac:dyDescent="0.2">
      <c r="A415" s="3"/>
      <c r="B415" s="3"/>
      <c r="C415" s="3"/>
      <c r="D415" s="4">
        <f t="shared" si="82"/>
        <v>6.805555555555555E-2</v>
      </c>
      <c r="E415" s="6">
        <v>2</v>
      </c>
      <c r="F415" s="199">
        <v>2</v>
      </c>
      <c r="G415" s="199">
        <v>43</v>
      </c>
      <c r="H415" s="247">
        <f>IF(G415&gt;0,VLOOKUP(G415+3000,CONFIG!$W$2:$AF$804,2,FALSE),0)</f>
        <v>0</v>
      </c>
      <c r="I415" s="30" t="str">
        <f>IF(G415&gt;0,CONCATENATE(VLOOKUP(G415+3000,CONFIG!$W$2:$AF$804,3,FALSE),"  ",VLOOKUP(G415+3000,CONFIG!$W$2:$AF$804,4,FALSE)),"")</f>
        <v xml:space="preserve">  </v>
      </c>
      <c r="J415" s="30" t="str">
        <f>IF($G415&gt;0,VLOOKUP(G415+3000,CONFIG!$W$2:$AF$804,5,FALSE),"")</f>
        <v/>
      </c>
      <c r="K415" s="144" t="str">
        <f>IF($G415&gt;0,VLOOKUP(G415+3000,CONFIG!$W:$AF,6,FALSE),"")</f>
        <v/>
      </c>
      <c r="L415" s="144" t="str">
        <f>IF($G415&gt;0,VLOOKUP(G415+3000,CONFIG!$W:$AF,7,FALSE),"")</f>
        <v/>
      </c>
      <c r="M415" s="144" t="str">
        <f>IF($G415&gt;0,VLOOKUP(G415+3000,CONFIG!$W:$AF,8,FALSE),"")</f>
        <v/>
      </c>
      <c r="N415" s="250" t="str">
        <f>IF(G415&gt;0,IF((D415-$D$414)&lt;0,"Erreur",IF(D415&lt;D414,D415-D$414,IF(D415=D414,"''",D415-D$414))),"")</f>
        <v>''</v>
      </c>
      <c r="O415" s="6" t="str">
        <f t="shared" si="83"/>
        <v xml:space="preserve"> </v>
      </c>
      <c r="P415" s="179">
        <f>IF(G415&gt;0,VLOOKUP(G415,'Eng A3'!$A$8:$B$207,2,FALSE)," ")</f>
        <v>0</v>
      </c>
      <c r="Q415" s="6" t="str">
        <f t="shared" si="84"/>
        <v>Non Partant</v>
      </c>
      <c r="R415" s="6">
        <f t="shared" si="85"/>
        <v>0</v>
      </c>
      <c r="S415" s="6">
        <f>IF(G415&gt;0,COUNTIF($R$414:R415,R415),"")</f>
        <v>2</v>
      </c>
      <c r="T415" s="6" t="str">
        <f t="shared" ref="T415:T478" si="86">CONCATENATE(R415,"3",S415)</f>
        <v>032</v>
      </c>
      <c r="U415" s="6">
        <f t="shared" ref="U415:U446" si="87">IF(F415=F416,(2*F415+COUNTIF($F$414:$F$613,F415)-1)/2,IF(F415=F414,U414,F415))</f>
        <v>2</v>
      </c>
    </row>
    <row r="416" spans="1:21" ht="14.25" outlineLevel="1" x14ac:dyDescent="0.2">
      <c r="A416" s="3"/>
      <c r="B416" s="3"/>
      <c r="C416" s="3"/>
      <c r="D416" s="4">
        <f t="shared" si="82"/>
        <v>6.805555555555555E-2</v>
      </c>
      <c r="E416" s="6">
        <v>3</v>
      </c>
      <c r="F416" s="199">
        <v>3</v>
      </c>
      <c r="G416" s="199">
        <v>31</v>
      </c>
      <c r="H416" s="247">
        <f>IF(G416&gt;0,VLOOKUP(G416+3000,CONFIG!$W$2:$AF$804,2,FALSE),0)</f>
        <v>0</v>
      </c>
      <c r="I416" s="30" t="str">
        <f>IF(G416&gt;0,CONCATENATE(VLOOKUP(G416+3000,CONFIG!$W$2:$AF$804,3,FALSE),"  ",VLOOKUP(G416+3000,CONFIG!$W$2:$AF$804,4,FALSE)),"")</f>
        <v xml:space="preserve">  </v>
      </c>
      <c r="J416" s="30" t="str">
        <f>IF($G416&gt;0,VLOOKUP(G416+3000,CONFIG!$W$2:$AF$804,5,FALSE),"")</f>
        <v/>
      </c>
      <c r="K416" s="144" t="str">
        <f>IF($G416&gt;0,VLOOKUP(G416+3000,CONFIG!$W:$AF,6,FALSE),"")</f>
        <v/>
      </c>
      <c r="L416" s="144" t="str">
        <f>IF($G416&gt;0,VLOOKUP(G416+3000,CONFIG!$W:$AF,7,FALSE),"")</f>
        <v/>
      </c>
      <c r="M416" s="144" t="str">
        <f>IF($G416&gt;0,VLOOKUP(G416+3000,CONFIG!$W:$AF,8,FALSE),"")</f>
        <v/>
      </c>
      <c r="N416" s="250" t="str">
        <f t="shared" ref="N416:N479" si="88">IF(G416&gt;0,IF((D416-$D$414)&lt;0,"Erreur",IF(D416&lt;D415,D416-D$414,IF(D416=D415,"''",D416-D$414))),"")</f>
        <v>''</v>
      </c>
      <c r="O416" s="6" t="str">
        <f t="shared" si="83"/>
        <v xml:space="preserve"> </v>
      </c>
      <c r="P416" s="179">
        <f>IF(G416&gt;0,VLOOKUP(G416,'Eng A3'!$A$8:$B$207,2,FALSE)," ")</f>
        <v>0</v>
      </c>
      <c r="Q416" s="6" t="str">
        <f t="shared" si="84"/>
        <v>Non Partant</v>
      </c>
      <c r="R416" s="6">
        <f t="shared" si="85"/>
        <v>0</v>
      </c>
      <c r="S416" s="6">
        <f>IF(G416&gt;0,COUNTIF($R$414:R416,R416),"")</f>
        <v>3</v>
      </c>
      <c r="T416" s="6" t="str">
        <f t="shared" si="86"/>
        <v>033</v>
      </c>
      <c r="U416" s="6">
        <f t="shared" si="87"/>
        <v>3</v>
      </c>
    </row>
    <row r="417" spans="1:21" ht="14.25" outlineLevel="1" x14ac:dyDescent="0.2">
      <c r="A417" s="3"/>
      <c r="B417" s="3"/>
      <c r="C417" s="3"/>
      <c r="D417" s="4">
        <f t="shared" si="82"/>
        <v>6.805555555555555E-2</v>
      </c>
      <c r="E417" s="6">
        <v>4</v>
      </c>
      <c r="F417" s="199">
        <v>4</v>
      </c>
      <c r="G417" s="199">
        <v>12</v>
      </c>
      <c r="H417" s="247" t="str">
        <f>IF(G417&gt;0,VLOOKUP(G417+3000,CONFIG!$W$2:$AF$804,2,FALSE),0)</f>
        <v>48924150126</v>
      </c>
      <c r="I417" s="30" t="str">
        <f>IF(G417&gt;0,CONCATENATE(VLOOKUP(G417+3000,CONFIG!$W$2:$AF$804,3,FALSE),"  ",VLOOKUP(G417+3000,CONFIG!$W$2:$AF$804,4,FALSE)),"")</f>
        <v>LETOURNEUR  Régis</v>
      </c>
      <c r="J417" s="30" t="str">
        <f>IF($G417&gt;0,VLOOKUP(G417+3000,CONFIG!$W$2:$AF$804,5,FALSE),"")</f>
        <v>COURBEVOIE SPORTS CYCLISME</v>
      </c>
      <c r="K417" s="144" t="str">
        <f>IF($G417&gt;0,VLOOKUP(G417+3000,CONFIG!$W:$AF,6,FALSE),"")</f>
        <v>Access</v>
      </c>
      <c r="L417" s="144" t="str">
        <f>IF($G417&gt;0,VLOOKUP(G417+3000,CONFIG!$W:$AF,7,FALSE),"")</f>
        <v>3</v>
      </c>
      <c r="M417" s="144" t="str">
        <f>IF($G417&gt;0,VLOOKUP(G417+3000,CONFIG!$W:$AF,8,FALSE),"")</f>
        <v>H</v>
      </c>
      <c r="N417" s="250" t="str">
        <f t="shared" si="88"/>
        <v>''</v>
      </c>
      <c r="O417" s="6" t="str">
        <f t="shared" si="83"/>
        <v xml:space="preserve"> </v>
      </c>
      <c r="P417" s="179">
        <f>IF(G417&gt;0,VLOOKUP(G417,'Eng A3'!$A$8:$B$207,2,FALSE)," ")</f>
        <v>0</v>
      </c>
      <c r="Q417" s="6" t="str">
        <f t="shared" si="84"/>
        <v>Non Partant</v>
      </c>
      <c r="R417" s="6" t="str">
        <f t="shared" si="85"/>
        <v>4892415</v>
      </c>
      <c r="S417" s="6">
        <f>IF(G417&gt;0,COUNTIF($R$414:R417,R417),"")</f>
        <v>1</v>
      </c>
      <c r="T417" s="6" t="str">
        <f t="shared" si="86"/>
        <v>489241531</v>
      </c>
      <c r="U417" s="6">
        <f t="shared" si="87"/>
        <v>4</v>
      </c>
    </row>
    <row r="418" spans="1:21" ht="14.25" outlineLevel="1" x14ac:dyDescent="0.2">
      <c r="A418" s="3"/>
      <c r="B418" s="3"/>
      <c r="C418" s="3"/>
      <c r="D418" s="4">
        <f t="shared" si="82"/>
        <v>6.805555555555555E-2</v>
      </c>
      <c r="E418" s="6">
        <v>5</v>
      </c>
      <c r="F418" s="199">
        <v>5</v>
      </c>
      <c r="G418" s="199">
        <v>23</v>
      </c>
      <c r="H418" s="247" t="str">
        <f>IF(G418&gt;0,VLOOKUP(G418+3000,CONFIG!$W$2:$AF$804,2,FALSE),0)</f>
        <v>48924220036</v>
      </c>
      <c r="I418" s="30" t="str">
        <f>IF(G418&gt;0,CONCATENATE(VLOOKUP(G418+3000,CONFIG!$W$2:$AF$804,3,FALSE),"  ",VLOOKUP(G418+3000,CONFIG!$W$2:$AF$804,4,FALSE)),"")</f>
        <v>RIVIERE  Thibaut</v>
      </c>
      <c r="J418" s="30" t="str">
        <f>IF($G418&gt;0,VLOOKUP(G418+3000,CONFIG!$W$2:$AF$804,5,FALSE),"")</f>
        <v>CYCLO-CROSS UNITED</v>
      </c>
      <c r="K418" s="144" t="str">
        <f>IF($G418&gt;0,VLOOKUP(G418+3000,CONFIG!$W:$AF,6,FALSE),"")</f>
        <v>Access</v>
      </c>
      <c r="L418" s="144" t="str">
        <f>IF($G418&gt;0,VLOOKUP(G418+3000,CONFIG!$W:$AF,7,FALSE),"")</f>
        <v>3</v>
      </c>
      <c r="M418" s="144" t="str">
        <f>IF($G418&gt;0,VLOOKUP(G418+3000,CONFIG!$W:$AF,8,FALSE),"")</f>
        <v>H</v>
      </c>
      <c r="N418" s="250" t="str">
        <f t="shared" si="88"/>
        <v>''</v>
      </c>
      <c r="O418" s="6" t="str">
        <f t="shared" si="83"/>
        <v xml:space="preserve"> </v>
      </c>
      <c r="P418" s="179">
        <f>IF(G418&gt;0,VLOOKUP(G418,'Eng A3'!$A$8:$B$207,2,FALSE)," ")</f>
        <v>0</v>
      </c>
      <c r="Q418" s="6" t="str">
        <f t="shared" si="84"/>
        <v>Non Partant</v>
      </c>
      <c r="R418" s="6" t="str">
        <f t="shared" si="85"/>
        <v>4892422</v>
      </c>
      <c r="S418" s="6">
        <f>IF(G418&gt;0,COUNTIF($R$414:R418,R418),"")</f>
        <v>1</v>
      </c>
      <c r="T418" s="6" t="str">
        <f t="shared" si="86"/>
        <v>489242231</v>
      </c>
      <c r="U418" s="6">
        <f t="shared" si="87"/>
        <v>5</v>
      </c>
    </row>
    <row r="419" spans="1:21" ht="14.25" outlineLevel="1" x14ac:dyDescent="0.2">
      <c r="A419" s="3"/>
      <c r="B419" s="3"/>
      <c r="C419" s="3"/>
      <c r="D419" s="4">
        <f t="shared" si="82"/>
        <v>6.805555555555555E-2</v>
      </c>
      <c r="E419" s="6">
        <v>6</v>
      </c>
      <c r="F419" s="199">
        <v>6</v>
      </c>
      <c r="G419" s="199">
        <v>1</v>
      </c>
      <c r="H419" s="247" t="str">
        <f>IF(G419&gt;0,VLOOKUP(G419+3000,CONFIG!$W$2:$AF$804,2,FALSE),0)</f>
        <v>47600370715</v>
      </c>
      <c r="I419" s="30" t="str">
        <f>IF(G419&gt;0,CONCATENATE(VLOOKUP(G419+3000,CONFIG!$W$2:$AF$804,3,FALSE),"  ",VLOOKUP(G419+3000,CONFIG!$W$2:$AF$804,4,FALSE)),"")</f>
        <v>LOUVIGNÉ  Anthony</v>
      </c>
      <c r="J419" s="30" t="str">
        <f>IF($G419&gt;0,VLOOKUP(G419+3000,CONFIG!$W$2:$AF$804,5,FALSE),"")</f>
        <v>CC NOGENT / OISE</v>
      </c>
      <c r="K419" s="144" t="str">
        <f>IF($G419&gt;0,VLOOKUP(G419+3000,CONFIG!$W:$AF,6,FALSE),"")</f>
        <v>Access</v>
      </c>
      <c r="L419" s="144" t="str">
        <f>IF($G419&gt;0,VLOOKUP(G419+3000,CONFIG!$W:$AF,7,FALSE),"")</f>
        <v>4</v>
      </c>
      <c r="M419" s="144" t="str">
        <f>IF($G419&gt;0,VLOOKUP(G419+3000,CONFIG!$W:$AF,8,FALSE),"")</f>
        <v>H</v>
      </c>
      <c r="N419" s="250" t="str">
        <f t="shared" si="88"/>
        <v>''</v>
      </c>
      <c r="O419" s="6" t="str">
        <f t="shared" si="83"/>
        <v xml:space="preserve"> </v>
      </c>
      <c r="P419" s="179">
        <f>IF(G419&gt;0,VLOOKUP(G419,'Eng A3'!$A$8:$B$207,2,FALSE)," ")</f>
        <v>0</v>
      </c>
      <c r="Q419" s="6" t="str">
        <f t="shared" si="84"/>
        <v>Non Partant</v>
      </c>
      <c r="R419" s="6" t="str">
        <f t="shared" si="85"/>
        <v>4760037</v>
      </c>
      <c r="S419" s="6">
        <f>IF(G419&gt;0,COUNTIF($R$414:R419,R419),"")</f>
        <v>1</v>
      </c>
      <c r="T419" s="6" t="str">
        <f t="shared" si="86"/>
        <v>476003731</v>
      </c>
      <c r="U419" s="6">
        <f t="shared" si="87"/>
        <v>6</v>
      </c>
    </row>
    <row r="420" spans="1:21" ht="14.25" outlineLevel="1" x14ac:dyDescent="0.2">
      <c r="A420" s="3"/>
      <c r="B420" s="3"/>
      <c r="C420" s="3"/>
      <c r="D420" s="4">
        <f t="shared" si="82"/>
        <v>6.805555555555555E-2</v>
      </c>
      <c r="E420" s="6">
        <v>7</v>
      </c>
      <c r="F420" s="199">
        <v>7</v>
      </c>
      <c r="G420" s="199">
        <v>44</v>
      </c>
      <c r="H420" s="247">
        <f>IF(G420&gt;0,VLOOKUP(G420+3000,CONFIG!$W$2:$AF$804,2,FALSE),0)</f>
        <v>0</v>
      </c>
      <c r="I420" s="30" t="str">
        <f>IF(G420&gt;0,CONCATENATE(VLOOKUP(G420+3000,CONFIG!$W$2:$AF$804,3,FALSE),"  ",VLOOKUP(G420+3000,CONFIG!$W$2:$AF$804,4,FALSE)),"")</f>
        <v xml:space="preserve">  </v>
      </c>
      <c r="J420" s="30" t="str">
        <f>IF($G420&gt;0,VLOOKUP(G420+3000,CONFIG!$W$2:$AF$804,5,FALSE),"")</f>
        <v/>
      </c>
      <c r="K420" s="144" t="str">
        <f>IF($G420&gt;0,VLOOKUP(G420+3000,CONFIG!$W:$AF,6,FALSE),"")</f>
        <v/>
      </c>
      <c r="L420" s="144" t="str">
        <f>IF($G420&gt;0,VLOOKUP(G420+3000,CONFIG!$W:$AF,7,FALSE),"")</f>
        <v/>
      </c>
      <c r="M420" s="144" t="str">
        <f>IF($G420&gt;0,VLOOKUP(G420+3000,CONFIG!$W:$AF,8,FALSE),"")</f>
        <v/>
      </c>
      <c r="N420" s="250" t="str">
        <f t="shared" si="88"/>
        <v>''</v>
      </c>
      <c r="O420" s="6" t="str">
        <f t="shared" si="83"/>
        <v xml:space="preserve"> </v>
      </c>
      <c r="P420" s="179">
        <f>IF(G420&gt;0,VLOOKUP(G420,'Eng A3'!$A$8:$B$207,2,FALSE)," ")</f>
        <v>0</v>
      </c>
      <c r="Q420" s="6" t="str">
        <f t="shared" si="84"/>
        <v>Non Partant</v>
      </c>
      <c r="R420" s="6">
        <f t="shared" si="85"/>
        <v>0</v>
      </c>
      <c r="S420" s="6">
        <f>IF(G420&gt;0,COUNTIF($R$414:R420,R420),"")</f>
        <v>4</v>
      </c>
      <c r="T420" s="6" t="str">
        <f t="shared" si="86"/>
        <v>034</v>
      </c>
      <c r="U420" s="6">
        <f t="shared" si="87"/>
        <v>7</v>
      </c>
    </row>
    <row r="421" spans="1:21" ht="14.25" outlineLevel="1" x14ac:dyDescent="0.2">
      <c r="A421" s="3"/>
      <c r="B421" s="3"/>
      <c r="C421" s="3"/>
      <c r="D421" s="4">
        <f t="shared" si="82"/>
        <v>6.805555555555555E-2</v>
      </c>
      <c r="E421" s="6">
        <v>8</v>
      </c>
      <c r="F421" s="199">
        <v>8</v>
      </c>
      <c r="G421" s="199">
        <v>35</v>
      </c>
      <c r="H421" s="247">
        <f>IF(G421&gt;0,VLOOKUP(G421+3000,CONFIG!$W$2:$AF$804,2,FALSE),0)</f>
        <v>0</v>
      </c>
      <c r="I421" s="30" t="str">
        <f>IF(G421&gt;0,CONCATENATE(VLOOKUP(G421+3000,CONFIG!$W$2:$AF$804,3,FALSE),"  ",VLOOKUP(G421+3000,CONFIG!$W$2:$AF$804,4,FALSE)),"")</f>
        <v xml:space="preserve">  </v>
      </c>
      <c r="J421" s="30" t="str">
        <f>IF($G421&gt;0,VLOOKUP(G421+3000,CONFIG!$W$2:$AF$804,5,FALSE),"")</f>
        <v/>
      </c>
      <c r="K421" s="144" t="str">
        <f>IF($G421&gt;0,VLOOKUP(G421+3000,CONFIG!$W:$AF,6,FALSE),"")</f>
        <v/>
      </c>
      <c r="L421" s="144" t="str">
        <f>IF($G421&gt;0,VLOOKUP(G421+3000,CONFIG!$W:$AF,7,FALSE),"")</f>
        <v/>
      </c>
      <c r="M421" s="144" t="str">
        <f>IF($G421&gt;0,VLOOKUP(G421+3000,CONFIG!$W:$AF,8,FALSE),"")</f>
        <v/>
      </c>
      <c r="N421" s="250" t="str">
        <f t="shared" si="88"/>
        <v>''</v>
      </c>
      <c r="O421" s="6" t="str">
        <f t="shared" si="83"/>
        <v xml:space="preserve"> </v>
      </c>
      <c r="P421" s="179">
        <f>IF(G421&gt;0,VLOOKUP(G421,'Eng A3'!$A$8:$B$207,2,FALSE)," ")</f>
        <v>0</v>
      </c>
      <c r="Q421" s="6" t="str">
        <f t="shared" si="84"/>
        <v>Non Partant</v>
      </c>
      <c r="R421" s="6">
        <f t="shared" si="85"/>
        <v>0</v>
      </c>
      <c r="S421" s="6">
        <f>IF(G421&gt;0,COUNTIF($R$414:R421,R421),"")</f>
        <v>5</v>
      </c>
      <c r="T421" s="6" t="str">
        <f t="shared" si="86"/>
        <v>035</v>
      </c>
      <c r="U421" s="6">
        <f t="shared" si="87"/>
        <v>8</v>
      </c>
    </row>
    <row r="422" spans="1:21" ht="14.25" outlineLevel="1" x14ac:dyDescent="0.2">
      <c r="A422" s="3"/>
      <c r="B422" s="3"/>
      <c r="C422" s="3"/>
      <c r="D422" s="4">
        <f t="shared" si="82"/>
        <v>6.805555555555555E-2</v>
      </c>
      <c r="E422" s="6">
        <v>9</v>
      </c>
      <c r="F422" s="199">
        <v>9</v>
      </c>
      <c r="G422" s="199">
        <v>25</v>
      </c>
      <c r="H422" s="247" t="str">
        <f>IF(G422&gt;0,VLOOKUP(G422+3000,CONFIG!$W$2:$AF$804,2,FALSE),0)</f>
        <v>48935380162</v>
      </c>
      <c r="I422" s="30" t="str">
        <f>IF(G422&gt;0,CONCATENATE(VLOOKUP(G422+3000,CONFIG!$W$2:$AF$804,3,FALSE),"  ",VLOOKUP(G422+3000,CONFIG!$W$2:$AF$804,4,FALSE)),"")</f>
        <v>THIAM  El Hadji Malick</v>
      </c>
      <c r="J422" s="30" t="str">
        <f>IF($G422&gt;0,VLOOKUP(G422+3000,CONFIG!$W$2:$AF$804,5,FALSE),"")</f>
        <v>ENTENTE CYCLISTE AULNAY DRANCY 93</v>
      </c>
      <c r="K422" s="144" t="str">
        <f>IF($G422&gt;0,VLOOKUP(G422+3000,CONFIG!$W:$AF,6,FALSE),"")</f>
        <v>Access</v>
      </c>
      <c r="L422" s="144" t="str">
        <f>IF($G422&gt;0,VLOOKUP(G422+3000,CONFIG!$W:$AF,7,FALSE),"")</f>
        <v>3</v>
      </c>
      <c r="M422" s="144" t="str">
        <f>IF($G422&gt;0,VLOOKUP(G422+3000,CONFIG!$W:$AF,8,FALSE),"")</f>
        <v>H</v>
      </c>
      <c r="N422" s="250" t="str">
        <f t="shared" si="88"/>
        <v>''</v>
      </c>
      <c r="O422" s="6" t="str">
        <f t="shared" si="83"/>
        <v xml:space="preserve"> </v>
      </c>
      <c r="P422" s="179">
        <f>IF(G422&gt;0,VLOOKUP(G422,'Eng A3'!$A$8:$B$207,2,FALSE)," ")</f>
        <v>0</v>
      </c>
      <c r="Q422" s="6" t="str">
        <f t="shared" si="84"/>
        <v>Non Partant</v>
      </c>
      <c r="R422" s="6" t="str">
        <f t="shared" si="85"/>
        <v>4893538</v>
      </c>
      <c r="S422" s="6">
        <f>IF(G422&gt;0,COUNTIF($R$414:R422,R422),"")</f>
        <v>1</v>
      </c>
      <c r="T422" s="6" t="str">
        <f t="shared" si="86"/>
        <v>489353831</v>
      </c>
      <c r="U422" s="6">
        <f t="shared" si="87"/>
        <v>9</v>
      </c>
    </row>
    <row r="423" spans="1:21" ht="14.25" outlineLevel="1" x14ac:dyDescent="0.2">
      <c r="A423" s="3"/>
      <c r="B423" s="3"/>
      <c r="C423" s="3"/>
      <c r="D423" s="4">
        <f t="shared" si="82"/>
        <v>6.805555555555555E-2</v>
      </c>
      <c r="E423" s="6">
        <v>10</v>
      </c>
      <c r="F423" s="199">
        <v>10</v>
      </c>
      <c r="G423" s="199">
        <v>11</v>
      </c>
      <c r="H423" s="247" t="str">
        <f>IF(G423&gt;0,VLOOKUP(G423+3000,CONFIG!$W$2:$AF$804,2,FALSE),0)</f>
        <v>48924150273</v>
      </c>
      <c r="I423" s="30" t="str">
        <f>IF(G423&gt;0,CONCATENATE(VLOOKUP(G423+3000,CONFIG!$W$2:$AF$804,3,FALSE),"  ",VLOOKUP(G423+3000,CONFIG!$W$2:$AF$804,4,FALSE)),"")</f>
        <v>LELU  Sylvain</v>
      </c>
      <c r="J423" s="30" t="str">
        <f>IF($G423&gt;0,VLOOKUP(G423+3000,CONFIG!$W$2:$AF$804,5,FALSE),"")</f>
        <v>COURBEVOIE SPORTS CYCLISME</v>
      </c>
      <c r="K423" s="144" t="str">
        <f>IF($G423&gt;0,VLOOKUP(G423+3000,CONFIG!$W:$AF,6,FALSE),"")</f>
        <v>Access</v>
      </c>
      <c r="L423" s="144" t="str">
        <f>IF($G423&gt;0,VLOOKUP(G423+3000,CONFIG!$W:$AF,7,FALSE),"")</f>
        <v>4</v>
      </c>
      <c r="M423" s="144" t="str">
        <f>IF($G423&gt;0,VLOOKUP(G423+3000,CONFIG!$W:$AF,8,FALSE),"")</f>
        <v>H</v>
      </c>
      <c r="N423" s="250" t="str">
        <f t="shared" si="88"/>
        <v>''</v>
      </c>
      <c r="O423" s="6" t="str">
        <f t="shared" si="83"/>
        <v xml:space="preserve"> </v>
      </c>
      <c r="P423" s="179">
        <f>IF(G423&gt;0,VLOOKUP(G423,'Eng A3'!$A$8:$B$207,2,FALSE)," ")</f>
        <v>0</v>
      </c>
      <c r="Q423" s="6" t="str">
        <f t="shared" si="84"/>
        <v>Non Partant</v>
      </c>
      <c r="R423" s="6" t="str">
        <f t="shared" si="85"/>
        <v>4892415</v>
      </c>
      <c r="S423" s="6">
        <f>IF(G423&gt;0,COUNTIF($R$414:R423,R423),"")</f>
        <v>2</v>
      </c>
      <c r="T423" s="6" t="str">
        <f t="shared" si="86"/>
        <v>489241532</v>
      </c>
      <c r="U423" s="6">
        <f t="shared" si="87"/>
        <v>10</v>
      </c>
    </row>
    <row r="424" spans="1:21" ht="14.25" outlineLevel="1" x14ac:dyDescent="0.2">
      <c r="A424" s="3"/>
      <c r="B424" s="3"/>
      <c r="C424" s="3"/>
      <c r="D424" s="4">
        <f t="shared" si="82"/>
        <v>6.805555555555555E-2</v>
      </c>
      <c r="E424" s="6">
        <v>11</v>
      </c>
      <c r="F424" s="199">
        <v>11</v>
      </c>
      <c r="G424" s="199">
        <v>19</v>
      </c>
      <c r="H424" s="247" t="str">
        <f>IF(G424&gt;0,VLOOKUP(G424+3000,CONFIG!$W$2:$AF$804,2,FALSE),0)</f>
        <v>48771520100</v>
      </c>
      <c r="I424" s="30" t="str">
        <f>IF(G424&gt;0,CONCATENATE(VLOOKUP(G424+3000,CONFIG!$W$2:$AF$804,3,FALSE),"  ",VLOOKUP(G424+3000,CONFIG!$W$2:$AF$804,4,FALSE)),"")</f>
        <v>COSTANTINI  Pascal</v>
      </c>
      <c r="J424" s="30" t="str">
        <f>IF($G424&gt;0,VLOOKUP(G424+3000,CONFIG!$W$2:$AF$804,5,FALSE),"")</f>
        <v>TEAM CYCLISTE BUSSY</v>
      </c>
      <c r="K424" s="144" t="str">
        <f>IF($G424&gt;0,VLOOKUP(G424+3000,CONFIG!$W:$AF,6,FALSE),"")</f>
        <v>Access</v>
      </c>
      <c r="L424" s="144" t="str">
        <f>IF($G424&gt;0,VLOOKUP(G424+3000,CONFIG!$W:$AF,7,FALSE),"")</f>
        <v>4</v>
      </c>
      <c r="M424" s="144" t="str">
        <f>IF($G424&gt;0,VLOOKUP(G424+3000,CONFIG!$W:$AF,8,FALSE),"")</f>
        <v>H</v>
      </c>
      <c r="N424" s="250" t="str">
        <f t="shared" si="88"/>
        <v>''</v>
      </c>
      <c r="O424" s="6" t="str">
        <f t="shared" si="83"/>
        <v xml:space="preserve"> </v>
      </c>
      <c r="P424" s="179">
        <f>IF(G424&gt;0,VLOOKUP(G424,'Eng A3'!$A$8:$B$207,2,FALSE)," ")</f>
        <v>0</v>
      </c>
      <c r="Q424" s="6" t="str">
        <f t="shared" si="84"/>
        <v>Non Partant</v>
      </c>
      <c r="R424" s="6" t="str">
        <f t="shared" si="85"/>
        <v>4877152</v>
      </c>
      <c r="S424" s="6">
        <f>IF(G424&gt;0,COUNTIF($R$414:R424,R424),"")</f>
        <v>1</v>
      </c>
      <c r="T424" s="6" t="str">
        <f t="shared" si="86"/>
        <v>487715231</v>
      </c>
      <c r="U424" s="6">
        <f t="shared" si="87"/>
        <v>11</v>
      </c>
    </row>
    <row r="425" spans="1:21" ht="14.25" outlineLevel="1" x14ac:dyDescent="0.2">
      <c r="A425" s="3"/>
      <c r="B425" s="3"/>
      <c r="C425" s="3"/>
      <c r="D425" s="4">
        <f t="shared" si="82"/>
        <v>6.805555555555555E-2</v>
      </c>
      <c r="E425" s="6">
        <v>12</v>
      </c>
      <c r="F425" s="199">
        <v>12</v>
      </c>
      <c r="G425" s="199">
        <v>15</v>
      </c>
      <c r="H425" s="247" t="str">
        <f>IF(G425&gt;0,VLOOKUP(G425+3000,CONFIG!$W$2:$AF$804,2,FALSE),0)</f>
        <v>48782280463</v>
      </c>
      <c r="I425" s="30" t="str">
        <f>IF(G425&gt;0,CONCATENATE(VLOOKUP(G425+3000,CONFIG!$W$2:$AF$804,3,FALSE),"  ",VLOOKUP(G425+3000,CONFIG!$W$2:$AF$804,4,FALSE)),"")</f>
        <v>HOFFMANN  Gilles</v>
      </c>
      <c r="J425" s="30" t="str">
        <f>IF($G425&gt;0,VLOOKUP(G425+3000,CONFIG!$W$2:$AF$804,5,FALSE),"")</f>
        <v>US MAULE CYCLISME</v>
      </c>
      <c r="K425" s="144" t="str">
        <f>IF($G425&gt;0,VLOOKUP(G425+3000,CONFIG!$W:$AF,6,FALSE),"")</f>
        <v>Access</v>
      </c>
      <c r="L425" s="144" t="str">
        <f>IF($G425&gt;0,VLOOKUP(G425+3000,CONFIG!$W:$AF,7,FALSE),"")</f>
        <v>3</v>
      </c>
      <c r="M425" s="144" t="str">
        <f>IF($G425&gt;0,VLOOKUP(G425+3000,CONFIG!$W:$AF,8,FALSE),"")</f>
        <v>H</v>
      </c>
      <c r="N425" s="250" t="str">
        <f t="shared" si="88"/>
        <v>''</v>
      </c>
      <c r="O425" s="6" t="str">
        <f t="shared" si="83"/>
        <v xml:space="preserve"> </v>
      </c>
      <c r="P425" s="179">
        <f>IF(G425&gt;0,VLOOKUP(G425,'Eng A3'!$A$8:$B$207,2,FALSE)," ")</f>
        <v>0</v>
      </c>
      <c r="Q425" s="6" t="str">
        <f t="shared" si="84"/>
        <v>Non Partant</v>
      </c>
      <c r="R425" s="6" t="str">
        <f t="shared" si="85"/>
        <v>4878228</v>
      </c>
      <c r="S425" s="6">
        <f>IF(G425&gt;0,COUNTIF($R$414:R425,R425),"")</f>
        <v>1</v>
      </c>
      <c r="T425" s="6" t="str">
        <f t="shared" si="86"/>
        <v>487822831</v>
      </c>
      <c r="U425" s="6">
        <f t="shared" si="87"/>
        <v>12</v>
      </c>
    </row>
    <row r="426" spans="1:21" ht="14.25" outlineLevel="1" x14ac:dyDescent="0.2">
      <c r="A426" s="3"/>
      <c r="B426" s="3"/>
      <c r="C426" s="3"/>
      <c r="D426" s="4">
        <f t="shared" si="82"/>
        <v>6.805555555555555E-2</v>
      </c>
      <c r="E426" s="6">
        <v>13</v>
      </c>
      <c r="F426" s="199">
        <v>13</v>
      </c>
      <c r="G426" s="199">
        <v>17</v>
      </c>
      <c r="H426" s="247" t="str">
        <f>IF(G426&gt;0,VLOOKUP(G426+3000,CONFIG!$W$2:$AF$804,2,FALSE),0)</f>
        <v>48957110275</v>
      </c>
      <c r="I426" s="30" t="str">
        <f>IF(G426&gt;0,CONCATENATE(VLOOKUP(G426+3000,CONFIG!$W$2:$AF$804,3,FALSE),"  ",VLOOKUP(G426+3000,CONFIG!$W$2:$AF$804,4,FALSE)),"")</f>
        <v>LEMA  Frédéric</v>
      </c>
      <c r="J426" s="30" t="str">
        <f>IF($G426&gt;0,VLOOKUP(G426+3000,CONFIG!$W$2:$AF$804,5,FALSE),"")</f>
        <v>US EZANVILLE ECOUEN</v>
      </c>
      <c r="K426" s="144" t="str">
        <f>IF($G426&gt;0,VLOOKUP(G426+3000,CONFIG!$W:$AF,6,FALSE),"")</f>
        <v>Access</v>
      </c>
      <c r="L426" s="144" t="str">
        <f>IF($G426&gt;0,VLOOKUP(G426+3000,CONFIG!$W:$AF,7,FALSE),"")</f>
        <v>4</v>
      </c>
      <c r="M426" s="144" t="str">
        <f>IF($G426&gt;0,VLOOKUP(G426+3000,CONFIG!$W:$AF,8,FALSE),"")</f>
        <v>H</v>
      </c>
      <c r="N426" s="250" t="str">
        <f t="shared" si="88"/>
        <v>''</v>
      </c>
      <c r="O426" s="6" t="str">
        <f t="shared" si="83"/>
        <v xml:space="preserve"> </v>
      </c>
      <c r="P426" s="179">
        <f>IF(G426&gt;0,VLOOKUP(G426,'Eng A3'!$A$8:$B$207,2,FALSE)," ")</f>
        <v>0</v>
      </c>
      <c r="Q426" s="6" t="str">
        <f t="shared" si="84"/>
        <v>Non Partant</v>
      </c>
      <c r="R426" s="6" t="str">
        <f t="shared" si="85"/>
        <v>4895711</v>
      </c>
      <c r="S426" s="6">
        <f>IF(G426&gt;0,COUNTIF($R$414:R426,R426),"")</f>
        <v>1</v>
      </c>
      <c r="T426" s="6" t="str">
        <f t="shared" si="86"/>
        <v>489571131</v>
      </c>
      <c r="U426" s="6">
        <f t="shared" si="87"/>
        <v>13</v>
      </c>
    </row>
    <row r="427" spans="1:21" ht="14.25" outlineLevel="1" x14ac:dyDescent="0.2">
      <c r="A427" s="3"/>
      <c r="B427" s="3"/>
      <c r="C427" s="3"/>
      <c r="D427" s="4">
        <f t="shared" si="82"/>
        <v>6.805555555555555E-2</v>
      </c>
      <c r="E427" s="6">
        <v>14</v>
      </c>
      <c r="F427" s="199">
        <v>14</v>
      </c>
      <c r="G427" s="199">
        <v>7</v>
      </c>
      <c r="H427" s="247" t="str">
        <f>IF(G427&gt;0,VLOOKUP(G427+3000,CONFIG!$W$2:$AF$804,2,FALSE),0)</f>
        <v>48935130093</v>
      </c>
      <c r="I427" s="30" t="str">
        <f>IF(G427&gt;0,CONCATENATE(VLOOKUP(G427+3000,CONFIG!$W$2:$AF$804,3,FALSE),"  ",VLOOKUP(G427+3000,CONFIG!$W$2:$AF$804,4,FALSE)),"")</f>
        <v>THOUMELIN  Mickaël</v>
      </c>
      <c r="J427" s="30" t="str">
        <f>IF($G427&gt;0,VLOOKUP(G427+3000,CONFIG!$W$2:$AF$804,5,FALSE),"")</f>
        <v>USM GAGNY</v>
      </c>
      <c r="K427" s="144" t="str">
        <f>IF($G427&gt;0,VLOOKUP(G427+3000,CONFIG!$W:$AF,6,FALSE),"")</f>
        <v>Access</v>
      </c>
      <c r="L427" s="144" t="str">
        <f>IF($G427&gt;0,VLOOKUP(G427+3000,CONFIG!$W:$AF,7,FALSE),"")</f>
        <v>3</v>
      </c>
      <c r="M427" s="144" t="str">
        <f>IF($G427&gt;0,VLOOKUP(G427+3000,CONFIG!$W:$AF,8,FALSE),"")</f>
        <v>H</v>
      </c>
      <c r="N427" s="250" t="str">
        <f t="shared" si="88"/>
        <v>''</v>
      </c>
      <c r="O427" s="6" t="str">
        <f t="shared" si="83"/>
        <v xml:space="preserve"> </v>
      </c>
      <c r="P427" s="179">
        <f>IF(G427&gt;0,VLOOKUP(G427,'Eng A3'!$A$8:$B$207,2,FALSE)," ")</f>
        <v>0</v>
      </c>
      <c r="Q427" s="6" t="str">
        <f t="shared" si="84"/>
        <v>Non Partant</v>
      </c>
      <c r="R427" s="6" t="str">
        <f t="shared" si="85"/>
        <v>4893513</v>
      </c>
      <c r="S427" s="6">
        <f>IF(G427&gt;0,COUNTIF($R$414:R427,R427),"")</f>
        <v>1</v>
      </c>
      <c r="T427" s="6" t="str">
        <f t="shared" si="86"/>
        <v>489351331</v>
      </c>
      <c r="U427" s="6">
        <f t="shared" si="87"/>
        <v>14</v>
      </c>
    </row>
    <row r="428" spans="1:21" ht="14.25" outlineLevel="1" x14ac:dyDescent="0.2">
      <c r="A428" s="3"/>
      <c r="B428" s="3"/>
      <c r="C428" s="3"/>
      <c r="D428" s="4">
        <f t="shared" si="82"/>
        <v>6.805555555555555E-2</v>
      </c>
      <c r="E428" s="6">
        <v>15</v>
      </c>
      <c r="F428" s="199">
        <v>15</v>
      </c>
      <c r="G428" s="199">
        <v>45</v>
      </c>
      <c r="H428" s="247">
        <f>IF(G428&gt;0,VLOOKUP(G428+3000,CONFIG!$W$2:$AF$804,2,FALSE),0)</f>
        <v>0</v>
      </c>
      <c r="I428" s="30" t="str">
        <f>IF(G428&gt;0,CONCATENATE(VLOOKUP(G428+3000,CONFIG!$W$2:$AF$804,3,FALSE),"  ",VLOOKUP(G428+3000,CONFIG!$W$2:$AF$804,4,FALSE)),"")</f>
        <v xml:space="preserve">  </v>
      </c>
      <c r="J428" s="30" t="str">
        <f>IF($G428&gt;0,VLOOKUP(G428+3000,CONFIG!$W$2:$AF$804,5,FALSE),"")</f>
        <v/>
      </c>
      <c r="K428" s="144" t="str">
        <f>IF($G428&gt;0,VLOOKUP(G428+3000,CONFIG!$W:$AF,6,FALSE),"")</f>
        <v/>
      </c>
      <c r="L428" s="144" t="str">
        <f>IF($G428&gt;0,VLOOKUP(G428+3000,CONFIG!$W:$AF,7,FALSE),"")</f>
        <v/>
      </c>
      <c r="M428" s="144" t="str">
        <f>IF($G428&gt;0,VLOOKUP(G428+3000,CONFIG!$W:$AF,8,FALSE),"")</f>
        <v/>
      </c>
      <c r="N428" s="250" t="str">
        <f t="shared" si="88"/>
        <v>''</v>
      </c>
      <c r="O428" s="6" t="str">
        <f t="shared" si="83"/>
        <v xml:space="preserve"> </v>
      </c>
      <c r="P428" s="179">
        <f>IF(G428&gt;0,VLOOKUP(G428,'Eng A3'!$A$8:$B$207,2,FALSE)," ")</f>
        <v>0</v>
      </c>
      <c r="Q428" s="6" t="str">
        <f t="shared" si="84"/>
        <v>Non Partant</v>
      </c>
      <c r="R428" s="6">
        <f t="shared" si="85"/>
        <v>0</v>
      </c>
      <c r="S428" s="6">
        <f>IF(G428&gt;0,COUNTIF($R$414:R428,R428),"")</f>
        <v>6</v>
      </c>
      <c r="T428" s="6" t="str">
        <f t="shared" si="86"/>
        <v>036</v>
      </c>
      <c r="U428" s="6">
        <f t="shared" si="87"/>
        <v>15</v>
      </c>
    </row>
    <row r="429" spans="1:21" ht="14.25" outlineLevel="1" x14ac:dyDescent="0.2">
      <c r="A429" s="3"/>
      <c r="B429" s="3"/>
      <c r="C429" s="3"/>
      <c r="D429" s="4">
        <f t="shared" si="82"/>
        <v>6.805555555555555E-2</v>
      </c>
      <c r="E429" s="6">
        <v>16</v>
      </c>
      <c r="F429" s="199">
        <v>16</v>
      </c>
      <c r="G429" s="199">
        <v>3</v>
      </c>
      <c r="H429" s="247" t="str">
        <f>IF(G429&gt;0,VLOOKUP(G429+3000,CONFIG!$W$2:$AF$804,2,FALSE),0)</f>
        <v>48957140871</v>
      </c>
      <c r="I429" s="30" t="str">
        <f>IF(G429&gt;0,CONCATENATE(VLOOKUP(G429+3000,CONFIG!$W$2:$AF$804,3,FALSE),"  ",VLOOKUP(G429+3000,CONFIG!$W$2:$AF$804,4,FALSE)),"")</f>
        <v>HENIN  Alyzée</v>
      </c>
      <c r="J429" s="30" t="str">
        <f>IF($G429&gt;0,VLOOKUP(G429+3000,CONFIG!$W$2:$AF$804,5,FALSE),"")</f>
        <v>PARISIS A.C. 95</v>
      </c>
      <c r="K429" s="144" t="str">
        <f>IF($G429&gt;0,VLOOKUP(G429+3000,CONFIG!$W:$AF,6,FALSE),"")</f>
        <v>Access</v>
      </c>
      <c r="L429" s="144" t="str">
        <f>IF($G429&gt;0,VLOOKUP(G429+3000,CONFIG!$W:$AF,7,FALSE),"")</f>
        <v>3</v>
      </c>
      <c r="M429" s="144" t="str">
        <f>IF($G429&gt;0,VLOOKUP(G429+3000,CONFIG!$W:$AF,8,FALSE),"")</f>
        <v>F</v>
      </c>
      <c r="N429" s="250" t="str">
        <f t="shared" si="88"/>
        <v>''</v>
      </c>
      <c r="O429" s="6" t="str">
        <f t="shared" si="83"/>
        <v xml:space="preserve"> </v>
      </c>
      <c r="P429" s="179">
        <f>IF(G429&gt;0,VLOOKUP(G429,'Eng A3'!$A$8:$B$207,2,FALSE)," ")</f>
        <v>0</v>
      </c>
      <c r="Q429" s="6" t="str">
        <f t="shared" si="84"/>
        <v>Non Partant</v>
      </c>
      <c r="R429" s="6" t="str">
        <f t="shared" si="85"/>
        <v>4895714</v>
      </c>
      <c r="S429" s="6">
        <f>IF(G429&gt;0,COUNTIF($R$414:R429,R429),"")</f>
        <v>1</v>
      </c>
      <c r="T429" s="6" t="str">
        <f t="shared" si="86"/>
        <v>489571431</v>
      </c>
      <c r="U429" s="6">
        <f t="shared" si="87"/>
        <v>16</v>
      </c>
    </row>
    <row r="430" spans="1:21" ht="14.25" outlineLevel="1" x14ac:dyDescent="0.2">
      <c r="A430" s="3"/>
      <c r="B430" s="3"/>
      <c r="C430" s="3"/>
      <c r="D430" s="4">
        <f t="shared" si="82"/>
        <v>6.805555555555555E-2</v>
      </c>
      <c r="E430" s="6">
        <v>17</v>
      </c>
      <c r="F430" s="199">
        <v>17</v>
      </c>
      <c r="G430" s="199">
        <v>4</v>
      </c>
      <c r="H430" s="247" t="str">
        <f>IF(G430&gt;0,VLOOKUP(G430+3000,CONFIG!$W$2:$AF$804,2,FALSE),0)</f>
        <v>48957140117</v>
      </c>
      <c r="I430" s="30" t="str">
        <f>IF(G430&gt;0,CONCATENATE(VLOOKUP(G430+3000,CONFIG!$W$2:$AF$804,3,FALSE),"  ",VLOOKUP(G430+3000,CONFIG!$W$2:$AF$804,4,FALSE)),"")</f>
        <v>PAYRAT  Patrick</v>
      </c>
      <c r="J430" s="30" t="str">
        <f>IF($G430&gt;0,VLOOKUP(G430+3000,CONFIG!$W$2:$AF$804,5,FALSE),"")</f>
        <v>PARISIS A.C. 95</v>
      </c>
      <c r="K430" s="144" t="str">
        <f>IF($G430&gt;0,VLOOKUP(G430+3000,CONFIG!$W:$AF,6,FALSE),"")</f>
        <v>Access</v>
      </c>
      <c r="L430" s="144" t="str">
        <f>IF($G430&gt;0,VLOOKUP(G430+3000,CONFIG!$W:$AF,7,FALSE),"")</f>
        <v>4</v>
      </c>
      <c r="M430" s="144" t="str">
        <f>IF($G430&gt;0,VLOOKUP(G430+3000,CONFIG!$W:$AF,8,FALSE),"")</f>
        <v>H</v>
      </c>
      <c r="N430" s="250" t="str">
        <f t="shared" si="88"/>
        <v>''</v>
      </c>
      <c r="O430" s="6" t="str">
        <f t="shared" si="83"/>
        <v xml:space="preserve"> </v>
      </c>
      <c r="P430" s="179">
        <f>IF(G430&gt;0,VLOOKUP(G430,'Eng A3'!$A$8:$B$207,2,FALSE)," ")</f>
        <v>0</v>
      </c>
      <c r="Q430" s="6" t="str">
        <f t="shared" si="84"/>
        <v>Non Partant</v>
      </c>
      <c r="R430" s="6" t="str">
        <f t="shared" si="85"/>
        <v>4895714</v>
      </c>
      <c r="S430" s="6">
        <f>IF(G430&gt;0,COUNTIF($R$414:R430,R430),"")</f>
        <v>2</v>
      </c>
      <c r="T430" s="6" t="str">
        <f t="shared" si="86"/>
        <v>489571432</v>
      </c>
      <c r="U430" s="6">
        <f t="shared" si="87"/>
        <v>17</v>
      </c>
    </row>
    <row r="431" spans="1:21" ht="14.25" outlineLevel="1" x14ac:dyDescent="0.2">
      <c r="A431" s="3"/>
      <c r="B431" s="3"/>
      <c r="C431" s="3"/>
      <c r="D431" s="4">
        <f t="shared" si="82"/>
        <v>6.805555555555555E-2</v>
      </c>
      <c r="E431" s="6">
        <v>18</v>
      </c>
      <c r="F431" s="199">
        <v>18</v>
      </c>
      <c r="G431" s="199">
        <v>14</v>
      </c>
      <c r="H431" s="247" t="str">
        <f>IF(G431&gt;0,VLOOKUP(G431+3000,CONFIG!$W$2:$AF$804,2,FALSE),0)</f>
        <v>48782280532</v>
      </c>
      <c r="I431" s="30" t="str">
        <f>IF(G431&gt;0,CONCATENATE(VLOOKUP(G431+3000,CONFIG!$W$2:$AF$804,3,FALSE),"  ",VLOOKUP(G431+3000,CONFIG!$W$2:$AF$804,4,FALSE)),"")</f>
        <v>ACHACHE  Farid</v>
      </c>
      <c r="J431" s="30" t="str">
        <f>IF($G431&gt;0,VLOOKUP(G431+3000,CONFIG!$W$2:$AF$804,5,FALSE),"")</f>
        <v>US MAULE CYCLISME</v>
      </c>
      <c r="K431" s="144" t="str">
        <f>IF($G431&gt;0,VLOOKUP(G431+3000,CONFIG!$W:$AF,6,FALSE),"")</f>
        <v>Access</v>
      </c>
      <c r="L431" s="144" t="str">
        <f>IF($G431&gt;0,VLOOKUP(G431+3000,CONFIG!$W:$AF,7,FALSE),"")</f>
        <v>4</v>
      </c>
      <c r="M431" s="144" t="str">
        <f>IF($G431&gt;0,VLOOKUP(G431+3000,CONFIG!$W:$AF,8,FALSE),"")</f>
        <v>H</v>
      </c>
      <c r="N431" s="250" t="str">
        <f t="shared" si="88"/>
        <v>''</v>
      </c>
      <c r="O431" s="6" t="str">
        <f t="shared" si="83"/>
        <v xml:space="preserve"> </v>
      </c>
      <c r="P431" s="179">
        <f>IF(G431&gt;0,VLOOKUP(G431,'Eng A3'!$A$8:$B$207,2,FALSE)," ")</f>
        <v>0</v>
      </c>
      <c r="Q431" s="6" t="str">
        <f t="shared" si="84"/>
        <v>Non Partant</v>
      </c>
      <c r="R431" s="6" t="str">
        <f t="shared" si="85"/>
        <v>4878228</v>
      </c>
      <c r="S431" s="6">
        <f>IF(G431&gt;0,COUNTIF($R$414:R431,R431),"")</f>
        <v>2</v>
      </c>
      <c r="T431" s="6" t="str">
        <f t="shared" si="86"/>
        <v>487822832</v>
      </c>
      <c r="U431" s="6">
        <f t="shared" si="87"/>
        <v>18</v>
      </c>
    </row>
    <row r="432" spans="1:21" ht="14.25" outlineLevel="1" x14ac:dyDescent="0.2">
      <c r="A432" s="3"/>
      <c r="B432" s="3"/>
      <c r="C432" s="3"/>
      <c r="D432" s="4">
        <f t="shared" si="82"/>
        <v>6.805555555555555E-2</v>
      </c>
      <c r="E432" s="6">
        <v>19</v>
      </c>
      <c r="F432" s="199">
        <v>19</v>
      </c>
      <c r="G432" s="199">
        <v>5</v>
      </c>
      <c r="H432" s="247" t="str">
        <f>IF(G432&gt;0,VLOOKUP(G432+3000,CONFIG!$W$2:$AF$804,2,FALSE),0)</f>
        <v>48957140847</v>
      </c>
      <c r="I432" s="30" t="str">
        <f>IF(G432&gt;0,CONCATENATE(VLOOKUP(G432+3000,CONFIG!$W$2:$AF$804,3,FALSE),"  ",VLOOKUP(G432+3000,CONFIG!$W$2:$AF$804,4,FALSE)),"")</f>
        <v>RUSSO  Sébastien</v>
      </c>
      <c r="J432" s="30" t="str">
        <f>IF($G432&gt;0,VLOOKUP(G432+3000,CONFIG!$W$2:$AF$804,5,FALSE),"")</f>
        <v>PARISIS A.C. 95</v>
      </c>
      <c r="K432" s="144" t="str">
        <f>IF($G432&gt;0,VLOOKUP(G432+3000,CONFIG!$W:$AF,6,FALSE),"")</f>
        <v>Access</v>
      </c>
      <c r="L432" s="144" t="str">
        <f>IF($G432&gt;0,VLOOKUP(G432+3000,CONFIG!$W:$AF,7,FALSE),"")</f>
        <v>4</v>
      </c>
      <c r="M432" s="144" t="str">
        <f>IF($G432&gt;0,VLOOKUP(G432+3000,CONFIG!$W:$AF,8,FALSE),"")</f>
        <v>H</v>
      </c>
      <c r="N432" s="250" t="str">
        <f t="shared" si="88"/>
        <v>''</v>
      </c>
      <c r="O432" s="6" t="str">
        <f t="shared" si="83"/>
        <v xml:space="preserve"> </v>
      </c>
      <c r="P432" s="179">
        <f>IF(G432&gt;0,VLOOKUP(G432,'Eng A3'!$A$8:$B$207,2,FALSE)," ")</f>
        <v>0</v>
      </c>
      <c r="Q432" s="6" t="str">
        <f t="shared" si="84"/>
        <v>Non Partant</v>
      </c>
      <c r="R432" s="6" t="str">
        <f t="shared" si="85"/>
        <v>4895714</v>
      </c>
      <c r="S432" s="6">
        <f>IF(G432&gt;0,COUNTIF($R$414:R432,R432),"")</f>
        <v>3</v>
      </c>
      <c r="T432" s="6" t="str">
        <f t="shared" si="86"/>
        <v>489571433</v>
      </c>
      <c r="U432" s="6">
        <f t="shared" si="87"/>
        <v>19</v>
      </c>
    </row>
    <row r="433" spans="1:21" ht="14.25" outlineLevel="1" x14ac:dyDescent="0.2">
      <c r="A433" s="3"/>
      <c r="B433" s="3"/>
      <c r="C433" s="3"/>
      <c r="D433" s="4">
        <f t="shared" si="82"/>
        <v>6.805555555555555E-2</v>
      </c>
      <c r="E433" s="6">
        <v>20</v>
      </c>
      <c r="F433" s="199">
        <v>20</v>
      </c>
      <c r="G433" s="199">
        <v>24</v>
      </c>
      <c r="H433" s="247" t="str">
        <f>IF(G433&gt;0,VLOOKUP(G433+3000,CONFIG!$W$2:$AF$804,2,FALSE),0)</f>
        <v>48957380023</v>
      </c>
      <c r="I433" s="30" t="str">
        <f>IF(G433&gt;0,CONCATENATE(VLOOKUP(G433+3000,CONFIG!$W$2:$AF$804,3,FALSE),"  ",VLOOKUP(G433+3000,CONFIG!$W$2:$AF$804,4,FALSE)),"")</f>
        <v>LACAINE  Franck</v>
      </c>
      <c r="J433" s="30" t="str">
        <f>IF($G433&gt;0,VLOOKUP(G433+3000,CONFIG!$W$2:$AF$804,5,FALSE),"")</f>
        <v>CLUB CYCLISTE BAILLET EN FRANCE</v>
      </c>
      <c r="K433" s="144" t="str">
        <f>IF($G433&gt;0,VLOOKUP(G433+3000,CONFIG!$W:$AF,6,FALSE),"")</f>
        <v>Access</v>
      </c>
      <c r="L433" s="144" t="str">
        <f>IF($G433&gt;0,VLOOKUP(G433+3000,CONFIG!$W:$AF,7,FALSE),"")</f>
        <v>3</v>
      </c>
      <c r="M433" s="144" t="str">
        <f>IF($G433&gt;0,VLOOKUP(G433+3000,CONFIG!$W:$AF,8,FALSE),"")</f>
        <v>H</v>
      </c>
      <c r="N433" s="250" t="str">
        <f t="shared" si="88"/>
        <v>''</v>
      </c>
      <c r="O433" s="6" t="str">
        <f t="shared" si="83"/>
        <v xml:space="preserve"> </v>
      </c>
      <c r="P433" s="179">
        <f>IF(G433&gt;0,VLOOKUP(G433,'Eng A3'!$A$8:$B$207,2,FALSE)," ")</f>
        <v>0</v>
      </c>
      <c r="Q433" s="6" t="str">
        <f t="shared" si="84"/>
        <v>Non Partant</v>
      </c>
      <c r="R433" s="6" t="str">
        <f t="shared" si="85"/>
        <v>4895738</v>
      </c>
      <c r="S433" s="6">
        <f>IF(G433&gt;0,COUNTIF($R$414:R433,R433),"")</f>
        <v>1</v>
      </c>
      <c r="T433" s="6" t="str">
        <f t="shared" si="86"/>
        <v>489573831</v>
      </c>
      <c r="U433" s="6">
        <f t="shared" si="87"/>
        <v>20</v>
      </c>
    </row>
    <row r="434" spans="1:21" ht="14.25" outlineLevel="1" x14ac:dyDescent="0.2">
      <c r="A434" s="3"/>
      <c r="B434" s="3"/>
      <c r="C434" s="3"/>
      <c r="D434" s="4">
        <f t="shared" si="82"/>
        <v>6.805555555555555E-2</v>
      </c>
      <c r="E434" s="6">
        <v>21</v>
      </c>
      <c r="F434" s="199">
        <v>21</v>
      </c>
      <c r="G434" s="199">
        <v>38</v>
      </c>
      <c r="H434" s="247">
        <f>IF(G434&gt;0,VLOOKUP(G434+3000,CONFIG!$W$2:$AF$804,2,FALSE),0)</f>
        <v>0</v>
      </c>
      <c r="I434" s="30" t="str">
        <f>IF(G434&gt;0,CONCATENATE(VLOOKUP(G434+3000,CONFIG!$W$2:$AF$804,3,FALSE),"  ",VLOOKUP(G434+3000,CONFIG!$W$2:$AF$804,4,FALSE)),"")</f>
        <v xml:space="preserve">  </v>
      </c>
      <c r="J434" s="30" t="str">
        <f>IF($G434&gt;0,VLOOKUP(G434+3000,CONFIG!$W$2:$AF$804,5,FALSE),"")</f>
        <v/>
      </c>
      <c r="K434" s="144" t="str">
        <f>IF($G434&gt;0,VLOOKUP(G434+3000,CONFIG!$W:$AF,6,FALSE),"")</f>
        <v/>
      </c>
      <c r="L434" s="144" t="str">
        <f>IF($G434&gt;0,VLOOKUP(G434+3000,CONFIG!$W:$AF,7,FALSE),"")</f>
        <v/>
      </c>
      <c r="M434" s="144" t="str">
        <f>IF($G434&gt;0,VLOOKUP(G434+3000,CONFIG!$W:$AF,8,FALSE),"")</f>
        <v/>
      </c>
      <c r="N434" s="250" t="str">
        <f t="shared" si="88"/>
        <v>''</v>
      </c>
      <c r="O434" s="6" t="str">
        <f t="shared" si="83"/>
        <v xml:space="preserve"> </v>
      </c>
      <c r="P434" s="179">
        <f>IF(G434&gt;0,VLOOKUP(G434,'Eng A3'!$A$8:$B$207,2,FALSE)," ")</f>
        <v>0</v>
      </c>
      <c r="Q434" s="6" t="str">
        <f t="shared" si="84"/>
        <v>Non Partant</v>
      </c>
      <c r="R434" s="6">
        <f t="shared" si="85"/>
        <v>0</v>
      </c>
      <c r="S434" s="6">
        <f>IF(G434&gt;0,COUNTIF($R$414:R434,R434),"")</f>
        <v>7</v>
      </c>
      <c r="T434" s="6" t="str">
        <f t="shared" si="86"/>
        <v>037</v>
      </c>
      <c r="U434" s="6">
        <f t="shared" si="87"/>
        <v>21</v>
      </c>
    </row>
    <row r="435" spans="1:21" ht="14.25" outlineLevel="1" x14ac:dyDescent="0.2">
      <c r="A435" s="3"/>
      <c r="B435" s="3"/>
      <c r="C435" s="3"/>
      <c r="D435" s="4">
        <f t="shared" si="82"/>
        <v>6.805555555555555E-2</v>
      </c>
      <c r="E435" s="6">
        <v>22</v>
      </c>
      <c r="F435" s="199">
        <v>22</v>
      </c>
      <c r="G435" s="199">
        <v>46</v>
      </c>
      <c r="H435" s="247">
        <f>IF(G435&gt;0,VLOOKUP(G435+3000,CONFIG!$W$2:$AF$804,2,FALSE),0)</f>
        <v>0</v>
      </c>
      <c r="I435" s="30" t="str">
        <f>IF(G435&gt;0,CONCATENATE(VLOOKUP(G435+3000,CONFIG!$W$2:$AF$804,3,FALSE),"  ",VLOOKUP(G435+3000,CONFIG!$W$2:$AF$804,4,FALSE)),"")</f>
        <v xml:space="preserve">  </v>
      </c>
      <c r="J435" s="30" t="str">
        <f>IF($G435&gt;0,VLOOKUP(G435+3000,CONFIG!$W$2:$AF$804,5,FALSE),"")</f>
        <v/>
      </c>
      <c r="K435" s="144" t="str">
        <f>IF($G435&gt;0,VLOOKUP(G435+3000,CONFIG!$W:$AF,6,FALSE),"")</f>
        <v/>
      </c>
      <c r="L435" s="144" t="str">
        <f>IF($G435&gt;0,VLOOKUP(G435+3000,CONFIG!$W:$AF,7,FALSE),"")</f>
        <v/>
      </c>
      <c r="M435" s="144" t="str">
        <f>IF($G435&gt;0,VLOOKUP(G435+3000,CONFIG!$W:$AF,8,FALSE),"")</f>
        <v/>
      </c>
      <c r="N435" s="250" t="str">
        <f t="shared" si="88"/>
        <v>''</v>
      </c>
      <c r="O435" s="6" t="str">
        <f t="shared" si="83"/>
        <v xml:space="preserve"> </v>
      </c>
      <c r="P435" s="179">
        <f>IF(G435&gt;0,VLOOKUP(G435,'Eng A3'!$A$8:$B$207,2,FALSE)," ")</f>
        <v>0</v>
      </c>
      <c r="Q435" s="6" t="str">
        <f t="shared" si="84"/>
        <v>Non Partant</v>
      </c>
      <c r="R435" s="6">
        <f t="shared" si="85"/>
        <v>0</v>
      </c>
      <c r="S435" s="6">
        <f>IF(G435&gt;0,COUNTIF($R$414:R435,R435),"")</f>
        <v>8</v>
      </c>
      <c r="T435" s="6" t="str">
        <f t="shared" si="86"/>
        <v>038</v>
      </c>
      <c r="U435" s="6">
        <f t="shared" si="87"/>
        <v>22</v>
      </c>
    </row>
    <row r="436" spans="1:21" ht="14.25" outlineLevel="1" x14ac:dyDescent="0.2">
      <c r="A436" s="3"/>
      <c r="B436" s="3"/>
      <c r="C436" s="3"/>
      <c r="D436" s="4">
        <f t="shared" si="82"/>
        <v>6.805555555555555E-2</v>
      </c>
      <c r="E436" s="6">
        <v>23</v>
      </c>
      <c r="F436" s="199">
        <v>23</v>
      </c>
      <c r="G436" s="199">
        <v>33</v>
      </c>
      <c r="H436" s="247">
        <f>IF(G436&gt;0,VLOOKUP(G436+3000,CONFIG!$W$2:$AF$804,2,FALSE),0)</f>
        <v>0</v>
      </c>
      <c r="I436" s="30" t="str">
        <f>IF(G436&gt;0,CONCATENATE(VLOOKUP(G436+3000,CONFIG!$W$2:$AF$804,3,FALSE),"  ",VLOOKUP(G436+3000,CONFIG!$W$2:$AF$804,4,FALSE)),"")</f>
        <v xml:space="preserve">  </v>
      </c>
      <c r="J436" s="30" t="str">
        <f>IF($G436&gt;0,VLOOKUP(G436+3000,CONFIG!$W$2:$AF$804,5,FALSE),"")</f>
        <v/>
      </c>
      <c r="K436" s="144" t="str">
        <f>IF($G436&gt;0,VLOOKUP(G436+3000,CONFIG!$W:$AF,6,FALSE),"")</f>
        <v/>
      </c>
      <c r="L436" s="144" t="str">
        <f>IF($G436&gt;0,VLOOKUP(G436+3000,CONFIG!$W:$AF,7,FALSE),"")</f>
        <v/>
      </c>
      <c r="M436" s="144" t="str">
        <f>IF($G436&gt;0,VLOOKUP(G436+3000,CONFIG!$W:$AF,8,FALSE),"")</f>
        <v/>
      </c>
      <c r="N436" s="250" t="str">
        <f t="shared" si="88"/>
        <v>''</v>
      </c>
      <c r="O436" s="6" t="str">
        <f t="shared" si="83"/>
        <v xml:space="preserve"> </v>
      </c>
      <c r="P436" s="179">
        <f>IF(G436&gt;0,VLOOKUP(G436,'Eng A3'!$A$8:$B$207,2,FALSE)," ")</f>
        <v>0</v>
      </c>
      <c r="Q436" s="6" t="str">
        <f t="shared" si="84"/>
        <v>Non Partant</v>
      </c>
      <c r="R436" s="6">
        <f t="shared" si="85"/>
        <v>0</v>
      </c>
      <c r="S436" s="6">
        <f>IF(G436&gt;0,COUNTIF($R$414:R436,R436),"")</f>
        <v>9</v>
      </c>
      <c r="T436" s="6" t="str">
        <f t="shared" si="86"/>
        <v>039</v>
      </c>
      <c r="U436" s="6">
        <f t="shared" si="87"/>
        <v>23</v>
      </c>
    </row>
    <row r="437" spans="1:21" ht="14.25" outlineLevel="1" x14ac:dyDescent="0.2">
      <c r="A437" s="3"/>
      <c r="B437" s="3"/>
      <c r="C437" s="3"/>
      <c r="D437" s="4">
        <f t="shared" si="82"/>
        <v>6.805555555555555E-2</v>
      </c>
      <c r="E437" s="6">
        <v>24</v>
      </c>
      <c r="F437" s="199">
        <v>24</v>
      </c>
      <c r="G437" s="199">
        <v>22</v>
      </c>
      <c r="H437" s="247" t="str">
        <f>IF(G437&gt;0,VLOOKUP(G437+3000,CONFIG!$W$2:$AF$804,2,FALSE),0)</f>
        <v>48771010563</v>
      </c>
      <c r="I437" s="30" t="str">
        <f>IF(G437&gt;0,CONCATENATE(VLOOKUP(G437+3000,CONFIG!$W$2:$AF$804,3,FALSE),"  ",VLOOKUP(G437+3000,CONFIG!$W$2:$AF$804,4,FALSE)),"")</f>
        <v>MELCHIOR  Loïc</v>
      </c>
      <c r="J437" s="30" t="str">
        <f>IF($G437&gt;0,VLOOKUP(G437+3000,CONFIG!$W$2:$AF$804,5,FALSE),"")</f>
        <v>TEAM ALL CYCLES MEAUX</v>
      </c>
      <c r="K437" s="144" t="str">
        <f>IF($G437&gt;0,VLOOKUP(G437+3000,CONFIG!$W:$AF,6,FALSE),"")</f>
        <v>Access</v>
      </c>
      <c r="L437" s="144" t="str">
        <f>IF($G437&gt;0,VLOOKUP(G437+3000,CONFIG!$W:$AF,7,FALSE),"")</f>
        <v>3</v>
      </c>
      <c r="M437" s="144" t="str">
        <f>IF($G437&gt;0,VLOOKUP(G437+3000,CONFIG!$W:$AF,8,FALSE),"")</f>
        <v>H</v>
      </c>
      <c r="N437" s="250" t="str">
        <f t="shared" si="88"/>
        <v>''</v>
      </c>
      <c r="O437" s="6" t="str">
        <f t="shared" si="83"/>
        <v xml:space="preserve"> </v>
      </c>
      <c r="P437" s="179">
        <f>IF(G437&gt;0,VLOOKUP(G437,'Eng A3'!$A$8:$B$207,2,FALSE)," ")</f>
        <v>0</v>
      </c>
      <c r="Q437" s="6" t="str">
        <f t="shared" si="84"/>
        <v>Non Partant</v>
      </c>
      <c r="R437" s="6" t="str">
        <f t="shared" si="85"/>
        <v>4877101</v>
      </c>
      <c r="S437" s="6">
        <f>IF(G437&gt;0,COUNTIF($R$414:R437,R437),"")</f>
        <v>1</v>
      </c>
      <c r="T437" s="6" t="str">
        <f t="shared" si="86"/>
        <v>487710131</v>
      </c>
      <c r="U437" s="6">
        <f t="shared" si="87"/>
        <v>24</v>
      </c>
    </row>
    <row r="438" spans="1:21" ht="14.25" outlineLevel="1" x14ac:dyDescent="0.2">
      <c r="A438" s="3"/>
      <c r="B438" s="3"/>
      <c r="C438" s="3"/>
      <c r="D438" s="4">
        <f t="shared" si="82"/>
        <v>6.805555555555555E-2</v>
      </c>
      <c r="E438" s="6">
        <v>25</v>
      </c>
      <c r="F438" s="199">
        <v>25</v>
      </c>
      <c r="G438" s="199">
        <v>20</v>
      </c>
      <c r="H438" s="247" t="str">
        <f>IF(G438&gt;0,VLOOKUP(G438+3000,CONFIG!$W$2:$AF$804,2,FALSE),0)</f>
        <v>48935320041</v>
      </c>
      <c r="I438" s="30" t="str">
        <f>IF(G438&gt;0,CONCATENATE(VLOOKUP(G438+3000,CONFIG!$W$2:$AF$804,3,FALSE),"  ",VLOOKUP(G438+3000,CONFIG!$W$2:$AF$804,4,FALSE)),"")</f>
        <v>BOURGEOIS  Florian</v>
      </c>
      <c r="J438" s="30" t="str">
        <f>IF($G438&gt;0,VLOOKUP(G438+3000,CONFIG!$W$2:$AF$804,5,FALSE),"")</f>
        <v>US BOIS SAINT-DENIS</v>
      </c>
      <c r="K438" s="144" t="str">
        <f>IF($G438&gt;0,VLOOKUP(G438+3000,CONFIG!$W:$AF,6,FALSE),"")</f>
        <v>Access</v>
      </c>
      <c r="L438" s="144" t="str">
        <f>IF($G438&gt;0,VLOOKUP(G438+3000,CONFIG!$W:$AF,7,FALSE),"")</f>
        <v>3</v>
      </c>
      <c r="M438" s="144" t="str">
        <f>IF($G438&gt;0,VLOOKUP(G438+3000,CONFIG!$W:$AF,8,FALSE),"")</f>
        <v>H</v>
      </c>
      <c r="N438" s="250" t="str">
        <f t="shared" si="88"/>
        <v>''</v>
      </c>
      <c r="O438" s="6" t="str">
        <f t="shared" si="83"/>
        <v xml:space="preserve"> </v>
      </c>
      <c r="P438" s="179">
        <f>IF(G438&gt;0,VLOOKUP(G438,'Eng A3'!$A$8:$B$207,2,FALSE)," ")</f>
        <v>0</v>
      </c>
      <c r="Q438" s="6" t="str">
        <f t="shared" si="84"/>
        <v>Non Partant</v>
      </c>
      <c r="R438" s="6" t="str">
        <f t="shared" si="85"/>
        <v>4893532</v>
      </c>
      <c r="S438" s="6">
        <f>IF(G438&gt;0,COUNTIF($R$414:R438,R438),"")</f>
        <v>1</v>
      </c>
      <c r="T438" s="6" t="str">
        <f t="shared" si="86"/>
        <v>489353231</v>
      </c>
      <c r="U438" s="6">
        <f t="shared" si="87"/>
        <v>25</v>
      </c>
    </row>
    <row r="439" spans="1:21" ht="14.25" outlineLevel="1" x14ac:dyDescent="0.2">
      <c r="A439" s="3"/>
      <c r="B439" s="3"/>
      <c r="C439" s="3"/>
      <c r="D439" s="4">
        <f t="shared" si="82"/>
        <v>6.805555555555555E-2</v>
      </c>
      <c r="E439" s="6">
        <v>26</v>
      </c>
      <c r="F439" s="199">
        <v>26</v>
      </c>
      <c r="G439" s="199">
        <v>10</v>
      </c>
      <c r="H439" s="247" t="str">
        <f>IF(G439&gt;0,VLOOKUP(G439+3000,CONFIG!$W$2:$AF$804,2,FALSE),0)</f>
        <v>48771020107</v>
      </c>
      <c r="I439" s="30" t="str">
        <f>IF(G439&gt;0,CONCATENATE(VLOOKUP(G439+3000,CONFIG!$W$2:$AF$804,3,FALSE),"  ",VLOOKUP(G439+3000,CONFIG!$W$2:$AF$804,4,FALSE)),"")</f>
        <v>VAN MOORLEGHEM  Thibaut</v>
      </c>
      <c r="J439" s="30" t="str">
        <f>IF($G439&gt;0,VLOOKUP(G439+3000,CONFIG!$W$2:$AF$804,5,FALSE),"")</f>
        <v>LA PÉDALE FERTOISE</v>
      </c>
      <c r="K439" s="144" t="str">
        <f>IF($G439&gt;0,VLOOKUP(G439+3000,CONFIG!$W:$AF,6,FALSE),"")</f>
        <v>Access</v>
      </c>
      <c r="L439" s="144" t="str">
        <f>IF($G439&gt;0,VLOOKUP(G439+3000,CONFIG!$W:$AF,7,FALSE),"")</f>
        <v>3</v>
      </c>
      <c r="M439" s="144" t="str">
        <f>IF($G439&gt;0,VLOOKUP(G439+3000,CONFIG!$W:$AF,8,FALSE),"")</f>
        <v>H</v>
      </c>
      <c r="N439" s="250" t="str">
        <f t="shared" si="88"/>
        <v>''</v>
      </c>
      <c r="O439" s="6" t="str">
        <f t="shared" si="83"/>
        <v xml:space="preserve"> </v>
      </c>
      <c r="P439" s="179">
        <f>IF(G439&gt;0,VLOOKUP(G439,'Eng A3'!$A$8:$B$207,2,FALSE)," ")</f>
        <v>0</v>
      </c>
      <c r="Q439" s="6" t="str">
        <f t="shared" si="84"/>
        <v>Non Partant</v>
      </c>
      <c r="R439" s="6" t="str">
        <f t="shared" si="85"/>
        <v>4877102</v>
      </c>
      <c r="S439" s="6">
        <f>IF(G439&gt;0,COUNTIF($R$414:R439,R439),"")</f>
        <v>1</v>
      </c>
      <c r="T439" s="6" t="str">
        <f t="shared" si="86"/>
        <v>487710231</v>
      </c>
      <c r="U439" s="6">
        <f t="shared" si="87"/>
        <v>26</v>
      </c>
    </row>
    <row r="440" spans="1:21" ht="14.25" outlineLevel="1" x14ac:dyDescent="0.2">
      <c r="A440" s="3"/>
      <c r="B440" s="3"/>
      <c r="C440" s="3"/>
      <c r="D440" s="4">
        <f t="shared" si="82"/>
        <v>6.805555555555555E-2</v>
      </c>
      <c r="E440" s="6">
        <v>27</v>
      </c>
      <c r="F440" s="199">
        <v>27</v>
      </c>
      <c r="G440" s="199">
        <v>37</v>
      </c>
      <c r="H440" s="247">
        <f>IF(G440&gt;0,VLOOKUP(G440+3000,CONFIG!$W$2:$AF$804,2,FALSE),0)</f>
        <v>0</v>
      </c>
      <c r="I440" s="30" t="str">
        <f>IF(G440&gt;0,CONCATENATE(VLOOKUP(G440+3000,CONFIG!$W$2:$AF$804,3,FALSE),"  ",VLOOKUP(G440+3000,CONFIG!$W$2:$AF$804,4,FALSE)),"")</f>
        <v xml:space="preserve">  </v>
      </c>
      <c r="J440" s="30" t="str">
        <f>IF($G440&gt;0,VLOOKUP(G440+3000,CONFIG!$W$2:$AF$804,5,FALSE),"")</f>
        <v/>
      </c>
      <c r="K440" s="144" t="str">
        <f>IF($G440&gt;0,VLOOKUP(G440+3000,CONFIG!$W:$AF,6,FALSE),"")</f>
        <v/>
      </c>
      <c r="L440" s="144" t="str">
        <f>IF($G440&gt;0,VLOOKUP(G440+3000,CONFIG!$W:$AF,7,FALSE),"")</f>
        <v/>
      </c>
      <c r="M440" s="144" t="str">
        <f>IF($G440&gt;0,VLOOKUP(G440+3000,CONFIG!$W:$AF,8,FALSE),"")</f>
        <v/>
      </c>
      <c r="N440" s="250" t="str">
        <f t="shared" si="88"/>
        <v>''</v>
      </c>
      <c r="O440" s="6" t="str">
        <f t="shared" si="83"/>
        <v xml:space="preserve"> </v>
      </c>
      <c r="P440" s="179">
        <f>IF(G440&gt;0,VLOOKUP(G440,'Eng A3'!$A$8:$B$207,2,FALSE)," ")</f>
        <v>0</v>
      </c>
      <c r="Q440" s="6" t="str">
        <f t="shared" si="84"/>
        <v>Non Partant</v>
      </c>
      <c r="R440" s="6">
        <f t="shared" si="85"/>
        <v>0</v>
      </c>
      <c r="S440" s="6">
        <f>IF(G440&gt;0,COUNTIF($R$414:R440,R440),"")</f>
        <v>10</v>
      </c>
      <c r="T440" s="6" t="str">
        <f t="shared" si="86"/>
        <v>0310</v>
      </c>
      <c r="U440" s="6">
        <f t="shared" si="87"/>
        <v>27</v>
      </c>
    </row>
    <row r="441" spans="1:21" ht="14.25" outlineLevel="1" x14ac:dyDescent="0.2">
      <c r="A441" s="3"/>
      <c r="B441" s="3"/>
      <c r="C441" s="3"/>
      <c r="D441" s="4">
        <f t="shared" si="82"/>
        <v>6.805555555555555E-2</v>
      </c>
      <c r="E441" s="6">
        <v>28</v>
      </c>
      <c r="F441" s="199">
        <v>28</v>
      </c>
      <c r="G441" s="199">
        <v>28</v>
      </c>
      <c r="H441" s="247" t="str">
        <f>IF(G441&gt;0,VLOOKUP(G441+3000,CONFIG!$W$2:$AF$804,2,FALSE),0)</f>
        <v>48771080143</v>
      </c>
      <c r="I441" s="30" t="str">
        <f>IF(G441&gt;0,CONCATENATE(VLOOKUP(G441+3000,CONFIG!$W$2:$AF$804,3,FALSE),"  ",VLOOKUP(G441+3000,CONFIG!$W$2:$AF$804,4,FALSE)),"")</f>
        <v>PROVOST  Romuald</v>
      </c>
      <c r="J441" s="30" t="str">
        <f>IF($G441&gt;0,VLOOKUP(G441+3000,CONFIG!$W$2:$AF$804,5,FALSE),"")</f>
        <v>AS CHELLES</v>
      </c>
      <c r="K441" s="144" t="str">
        <f>IF($G441&gt;0,VLOOKUP(G441+3000,CONFIG!$W:$AF,6,FALSE),"")</f>
        <v>Access</v>
      </c>
      <c r="L441" s="144" t="str">
        <f>IF($G441&gt;0,VLOOKUP(G441+3000,CONFIG!$W:$AF,7,FALSE),"")</f>
        <v>3</v>
      </c>
      <c r="M441" s="144" t="str">
        <f>IF($G441&gt;0,VLOOKUP(G441+3000,CONFIG!$W:$AF,8,FALSE),"")</f>
        <v>H</v>
      </c>
      <c r="N441" s="250" t="str">
        <f t="shared" si="88"/>
        <v>''</v>
      </c>
      <c r="O441" s="6" t="str">
        <f t="shared" si="83"/>
        <v xml:space="preserve"> </v>
      </c>
      <c r="P441" s="179">
        <f>IF(G441&gt;0,VLOOKUP(G441,'Eng A3'!$A$8:$B$207,2,FALSE)," ")</f>
        <v>0</v>
      </c>
      <c r="Q441" s="6" t="str">
        <f t="shared" si="84"/>
        <v>Non Partant</v>
      </c>
      <c r="R441" s="6" t="str">
        <f t="shared" si="85"/>
        <v>4877108</v>
      </c>
      <c r="S441" s="6">
        <f>IF(G441&gt;0,COUNTIF($R$414:R441,R441),"")</f>
        <v>1</v>
      </c>
      <c r="T441" s="6" t="str">
        <f t="shared" si="86"/>
        <v>487710831</v>
      </c>
      <c r="U441" s="6">
        <f t="shared" si="87"/>
        <v>28</v>
      </c>
    </row>
    <row r="442" spans="1:21" ht="14.25" outlineLevel="1" x14ac:dyDescent="0.2">
      <c r="A442" s="3"/>
      <c r="B442" s="3"/>
      <c r="C442" s="3"/>
      <c r="D442" s="4">
        <f t="shared" si="82"/>
        <v>6.805555555555555E-2</v>
      </c>
      <c r="E442" s="6">
        <v>29</v>
      </c>
      <c r="F442" s="199">
        <v>29</v>
      </c>
      <c r="G442" s="199">
        <v>36</v>
      </c>
      <c r="H442" s="247">
        <f>IF(G442&gt;0,VLOOKUP(G442+3000,CONFIG!$W$2:$AF$804,2,FALSE),0)</f>
        <v>0</v>
      </c>
      <c r="I442" s="30" t="str">
        <f>IF(G442&gt;0,CONCATENATE(VLOOKUP(G442+3000,CONFIG!$W$2:$AF$804,3,FALSE),"  ",VLOOKUP(G442+3000,CONFIG!$W$2:$AF$804,4,FALSE)),"")</f>
        <v xml:space="preserve">  </v>
      </c>
      <c r="J442" s="30" t="str">
        <f>IF($G442&gt;0,VLOOKUP(G442+3000,CONFIG!$W$2:$AF$804,5,FALSE),"")</f>
        <v/>
      </c>
      <c r="K442" s="144" t="str">
        <f>IF($G442&gt;0,VLOOKUP(G442+3000,CONFIG!$W:$AF,6,FALSE),"")</f>
        <v/>
      </c>
      <c r="L442" s="144" t="str">
        <f>IF($G442&gt;0,VLOOKUP(G442+3000,CONFIG!$W:$AF,7,FALSE),"")</f>
        <v/>
      </c>
      <c r="M442" s="144" t="str">
        <f>IF($G442&gt;0,VLOOKUP(G442+3000,CONFIG!$W:$AF,8,FALSE),"")</f>
        <v/>
      </c>
      <c r="N442" s="250" t="str">
        <f t="shared" si="88"/>
        <v>''</v>
      </c>
      <c r="O442" s="6" t="str">
        <f t="shared" si="83"/>
        <v xml:space="preserve"> </v>
      </c>
      <c r="P442" s="179">
        <f>IF(G442&gt;0,VLOOKUP(G442,'Eng A3'!$A$8:$B$207,2,FALSE)," ")</f>
        <v>0</v>
      </c>
      <c r="Q442" s="6" t="str">
        <f t="shared" si="84"/>
        <v>Non Partant</v>
      </c>
      <c r="R442" s="6">
        <f t="shared" si="85"/>
        <v>0</v>
      </c>
      <c r="S442" s="6">
        <f>IF(G442&gt;0,COUNTIF($R$414:R442,R442),"")</f>
        <v>11</v>
      </c>
      <c r="T442" s="6" t="str">
        <f t="shared" si="86"/>
        <v>0311</v>
      </c>
      <c r="U442" s="6">
        <f t="shared" si="87"/>
        <v>29</v>
      </c>
    </row>
    <row r="443" spans="1:21" ht="14.25" outlineLevel="1" x14ac:dyDescent="0.2">
      <c r="A443" s="3"/>
      <c r="B443" s="3"/>
      <c r="C443" s="3"/>
      <c r="D443" s="4">
        <f t="shared" si="82"/>
        <v>6.805555555555555E-2</v>
      </c>
      <c r="E443" s="6">
        <v>30</v>
      </c>
      <c r="F443" s="199">
        <v>30</v>
      </c>
      <c r="G443" s="199">
        <v>16</v>
      </c>
      <c r="H443" s="247" t="str">
        <f>IF(G443&gt;0,VLOOKUP(G443+3000,CONFIG!$W$2:$AF$804,2,FALSE),0)</f>
        <v>48957110135</v>
      </c>
      <c r="I443" s="30" t="str">
        <f>IF(G443&gt;0,CONCATENATE(VLOOKUP(G443+3000,CONFIG!$W$2:$AF$804,3,FALSE),"  ",VLOOKUP(G443+3000,CONFIG!$W$2:$AF$804,4,FALSE)),"")</f>
        <v>HUBERT  René</v>
      </c>
      <c r="J443" s="30" t="str">
        <f>IF($G443&gt;0,VLOOKUP(G443+3000,CONFIG!$W$2:$AF$804,5,FALSE),"")</f>
        <v>US EZANVILLE ECOUEN</v>
      </c>
      <c r="K443" s="144" t="str">
        <f>IF($G443&gt;0,VLOOKUP(G443+3000,CONFIG!$W:$AF,6,FALSE),"")</f>
        <v>Access</v>
      </c>
      <c r="L443" s="144" t="str">
        <f>IF($G443&gt;0,VLOOKUP(G443+3000,CONFIG!$W:$AF,7,FALSE),"")</f>
        <v>4</v>
      </c>
      <c r="M443" s="144" t="str">
        <f>IF($G443&gt;0,VLOOKUP(G443+3000,CONFIG!$W:$AF,8,FALSE),"")</f>
        <v>H</v>
      </c>
      <c r="N443" s="250" t="str">
        <f t="shared" si="88"/>
        <v>''</v>
      </c>
      <c r="O443" s="6" t="str">
        <f t="shared" si="83"/>
        <v xml:space="preserve"> </v>
      </c>
      <c r="P443" s="179">
        <f>IF(G443&gt;0,VLOOKUP(G443,'Eng A3'!$A$8:$B$207,2,FALSE)," ")</f>
        <v>0</v>
      </c>
      <c r="Q443" s="6" t="str">
        <f t="shared" si="84"/>
        <v>Non Partant</v>
      </c>
      <c r="R443" s="6" t="str">
        <f t="shared" si="85"/>
        <v>4895711</v>
      </c>
      <c r="S443" s="6">
        <f>IF(G443&gt;0,COUNTIF($R$414:R443,R443),"")</f>
        <v>2</v>
      </c>
      <c r="T443" s="6" t="str">
        <f t="shared" si="86"/>
        <v>489571132</v>
      </c>
      <c r="U443" s="6">
        <f t="shared" si="87"/>
        <v>30</v>
      </c>
    </row>
    <row r="444" spans="1:21" ht="14.25" outlineLevel="1" x14ac:dyDescent="0.2">
      <c r="A444" s="3"/>
      <c r="B444" s="3"/>
      <c r="C444" s="3"/>
      <c r="D444" s="4">
        <f t="shared" si="82"/>
        <v>6.805555555555555E-2</v>
      </c>
      <c r="E444" s="6">
        <v>31</v>
      </c>
      <c r="F444" s="199">
        <v>31</v>
      </c>
      <c r="G444" s="199">
        <v>29</v>
      </c>
      <c r="H444" s="247">
        <f>IF(G444&gt;0,VLOOKUP(G444+3000,CONFIG!$W$2:$AF$804,2,FALSE),0)</f>
        <v>0</v>
      </c>
      <c r="I444" s="30" t="str">
        <f>IF(G444&gt;0,CONCATENATE(VLOOKUP(G444+3000,CONFIG!$W$2:$AF$804,3,FALSE),"  ",VLOOKUP(G444+3000,CONFIG!$W$2:$AF$804,4,FALSE)),"")</f>
        <v xml:space="preserve">  </v>
      </c>
      <c r="J444" s="30" t="str">
        <f>IF($G444&gt;0,VLOOKUP(G444+3000,CONFIG!$W$2:$AF$804,5,FALSE),"")</f>
        <v/>
      </c>
      <c r="K444" s="144" t="str">
        <f>IF($G444&gt;0,VLOOKUP(G444+3000,CONFIG!$W:$AF,6,FALSE),"")</f>
        <v/>
      </c>
      <c r="L444" s="144" t="str">
        <f>IF($G444&gt;0,VLOOKUP(G444+3000,CONFIG!$W:$AF,7,FALSE),"")</f>
        <v/>
      </c>
      <c r="M444" s="144" t="str">
        <f>IF($G444&gt;0,VLOOKUP(G444+3000,CONFIG!$W:$AF,8,FALSE),"")</f>
        <v/>
      </c>
      <c r="N444" s="250" t="str">
        <f t="shared" si="88"/>
        <v>''</v>
      </c>
      <c r="O444" s="6" t="str">
        <f t="shared" si="83"/>
        <v xml:space="preserve"> </v>
      </c>
      <c r="P444" s="179">
        <f>IF(G444&gt;0,VLOOKUP(G444,'Eng A3'!$A$8:$B$207,2,FALSE)," ")</f>
        <v>0</v>
      </c>
      <c r="Q444" s="6" t="str">
        <f t="shared" si="84"/>
        <v>Non Partant</v>
      </c>
      <c r="R444" s="6">
        <f t="shared" si="85"/>
        <v>0</v>
      </c>
      <c r="S444" s="6">
        <f>IF(G444&gt;0,COUNTIF($R$414:R444,R444),"")</f>
        <v>12</v>
      </c>
      <c r="T444" s="6" t="str">
        <f t="shared" si="86"/>
        <v>0312</v>
      </c>
      <c r="U444" s="6">
        <f t="shared" si="87"/>
        <v>31</v>
      </c>
    </row>
    <row r="445" spans="1:21" ht="14.25" outlineLevel="1" x14ac:dyDescent="0.2">
      <c r="A445" s="3"/>
      <c r="B445" s="3"/>
      <c r="C445" s="3"/>
      <c r="D445" s="4">
        <f t="shared" si="82"/>
        <v>6.805555555555555E-2</v>
      </c>
      <c r="E445" s="6">
        <v>32</v>
      </c>
      <c r="F445" s="199">
        <v>32</v>
      </c>
      <c r="G445" s="199">
        <v>30</v>
      </c>
      <c r="H445" s="247">
        <f>IF(G445&gt;0,VLOOKUP(G445+3000,CONFIG!$W$2:$AF$804,2,FALSE),0)</f>
        <v>0</v>
      </c>
      <c r="I445" s="30" t="str">
        <f>IF(G445&gt;0,CONCATENATE(VLOOKUP(G445+3000,CONFIG!$W$2:$AF$804,3,FALSE),"  ",VLOOKUP(G445+3000,CONFIG!$W$2:$AF$804,4,FALSE)),"")</f>
        <v xml:space="preserve">  </v>
      </c>
      <c r="J445" s="30" t="str">
        <f>IF($G445&gt;0,VLOOKUP(G445+3000,CONFIG!$W$2:$AF$804,5,FALSE),"")</f>
        <v/>
      </c>
      <c r="K445" s="144" t="str">
        <f>IF($G445&gt;0,VLOOKUP(G445+3000,CONFIG!$W:$AF,6,FALSE),"")</f>
        <v/>
      </c>
      <c r="L445" s="144" t="str">
        <f>IF($G445&gt;0,VLOOKUP(G445+3000,CONFIG!$W:$AF,7,FALSE),"")</f>
        <v/>
      </c>
      <c r="M445" s="144" t="str">
        <f>IF($G445&gt;0,VLOOKUP(G445+3000,CONFIG!$W:$AF,8,FALSE),"")</f>
        <v/>
      </c>
      <c r="N445" s="250" t="str">
        <f t="shared" si="88"/>
        <v>''</v>
      </c>
      <c r="O445" s="6" t="str">
        <f t="shared" si="83"/>
        <v xml:space="preserve"> </v>
      </c>
      <c r="P445" s="179">
        <f>IF(G445&gt;0,VLOOKUP(G445,'Eng A3'!$A$8:$B$207,2,FALSE)," ")</f>
        <v>0</v>
      </c>
      <c r="Q445" s="6" t="str">
        <f t="shared" si="84"/>
        <v>Non Partant</v>
      </c>
      <c r="R445" s="6">
        <f t="shared" si="85"/>
        <v>0</v>
      </c>
      <c r="S445" s="6">
        <f>IF(G445&gt;0,COUNTIF($R$414:R445,R445),"")</f>
        <v>13</v>
      </c>
      <c r="T445" s="6" t="str">
        <f t="shared" si="86"/>
        <v>0313</v>
      </c>
      <c r="U445" s="6">
        <f t="shared" si="87"/>
        <v>32</v>
      </c>
    </row>
    <row r="446" spans="1:21" ht="14.25" outlineLevel="1" x14ac:dyDescent="0.2">
      <c r="A446" s="3"/>
      <c r="B446" s="3"/>
      <c r="C446" s="3"/>
      <c r="D446" s="4">
        <f t="shared" si="82"/>
        <v>6.805555555555555E-2</v>
      </c>
      <c r="E446" s="6">
        <v>33</v>
      </c>
      <c r="F446" s="199">
        <v>33</v>
      </c>
      <c r="G446" s="199">
        <v>2</v>
      </c>
      <c r="H446" s="247" t="str">
        <f>IF(G446&gt;0,VLOOKUP(G446+3000,CONFIG!$W$2:$AF$804,2,FALSE),0)</f>
        <v>48771140482</v>
      </c>
      <c r="I446" s="30" t="str">
        <f>IF(G446&gt;0,CONCATENATE(VLOOKUP(G446+3000,CONFIG!$W$2:$AF$804,3,FALSE),"  ",VLOOKUP(G446+3000,CONFIG!$W$2:$AF$804,4,FALSE)),"")</f>
        <v>GURHEM  Christophe</v>
      </c>
      <c r="J446" s="30" t="str">
        <f>IF($G446&gt;0,VLOOKUP(G446+3000,CONFIG!$W$2:$AF$804,5,FALSE),"")</f>
        <v>JS FERTE GAUCHER</v>
      </c>
      <c r="K446" s="144" t="str">
        <f>IF($G446&gt;0,VLOOKUP(G446+3000,CONFIG!$W:$AF,6,FALSE),"")</f>
        <v>Access</v>
      </c>
      <c r="L446" s="144" t="str">
        <f>IF($G446&gt;0,VLOOKUP(G446+3000,CONFIG!$W:$AF,7,FALSE),"")</f>
        <v>3</v>
      </c>
      <c r="M446" s="144" t="str">
        <f>IF($G446&gt;0,VLOOKUP(G446+3000,CONFIG!$W:$AF,8,FALSE),"")</f>
        <v>H</v>
      </c>
      <c r="N446" s="250" t="str">
        <f t="shared" si="88"/>
        <v>''</v>
      </c>
      <c r="O446" s="6" t="str">
        <f t="shared" ref="O446:O477" si="89">IF(COUNTIF($G$414:$G$613,G446)&gt;1,"X"," ")</f>
        <v xml:space="preserve"> </v>
      </c>
      <c r="P446" s="179">
        <f>IF(G446&gt;0,VLOOKUP(G446,'Eng A3'!$A$8:$B$207,2,FALSE)," ")</f>
        <v>0</v>
      </c>
      <c r="Q446" s="6" t="str">
        <f t="shared" ref="Q446:Q477" si="90">IF(AND(G446&gt;0,P446&lt;&gt;"X"),"Non Partant"," ")</f>
        <v>Non Partant</v>
      </c>
      <c r="R446" s="6" t="str">
        <f t="shared" ref="R446:R477" si="91">IF(H446&lt;&gt;0,MID(H446,1,7),0)</f>
        <v>4877114</v>
      </c>
      <c r="S446" s="6">
        <f>IF(G446&gt;0,COUNTIF($R$414:R446,R446),"")</f>
        <v>1</v>
      </c>
      <c r="T446" s="6" t="str">
        <f t="shared" si="86"/>
        <v>487711431</v>
      </c>
      <c r="U446" s="6">
        <f t="shared" si="87"/>
        <v>33</v>
      </c>
    </row>
    <row r="447" spans="1:21" ht="14.25" outlineLevel="1" x14ac:dyDescent="0.2">
      <c r="A447" s="3"/>
      <c r="B447" s="3"/>
      <c r="C447" s="3"/>
      <c r="D447" s="4">
        <f t="shared" si="82"/>
        <v>6.805555555555555E-2</v>
      </c>
      <c r="E447" s="6">
        <v>34</v>
      </c>
      <c r="F447" s="199">
        <v>34</v>
      </c>
      <c r="G447" s="199">
        <v>8</v>
      </c>
      <c r="H447" s="247" t="str">
        <f>IF(G447&gt;0,VLOOKUP(G447+3000,CONFIG!$W$2:$AF$804,2,FALSE),0)</f>
        <v>48771020252</v>
      </c>
      <c r="I447" s="30" t="str">
        <f>IF(G447&gt;0,CONCATENATE(VLOOKUP(G447+3000,CONFIG!$W$2:$AF$804,3,FALSE),"  ",VLOOKUP(G447+3000,CONFIG!$W$2:$AF$804,4,FALSE)),"")</f>
        <v>BARTLET  Frédéric</v>
      </c>
      <c r="J447" s="30" t="str">
        <f>IF($G447&gt;0,VLOOKUP(G447+3000,CONFIG!$W$2:$AF$804,5,FALSE),"")</f>
        <v>LA PÉDALE FERTOISE</v>
      </c>
      <c r="K447" s="144" t="str">
        <f>IF($G447&gt;0,VLOOKUP(G447+3000,CONFIG!$W:$AF,6,FALSE),"")</f>
        <v>Access</v>
      </c>
      <c r="L447" s="144" t="str">
        <f>IF($G447&gt;0,VLOOKUP(G447+3000,CONFIG!$W:$AF,7,FALSE),"")</f>
        <v>3</v>
      </c>
      <c r="M447" s="144" t="str">
        <f>IF($G447&gt;0,VLOOKUP(G447+3000,CONFIG!$W:$AF,8,FALSE),"")</f>
        <v>H</v>
      </c>
      <c r="N447" s="250" t="str">
        <f t="shared" si="88"/>
        <v>''</v>
      </c>
      <c r="O447" s="6" t="str">
        <f t="shared" si="89"/>
        <v xml:space="preserve"> </v>
      </c>
      <c r="P447" s="179">
        <f>IF(G447&gt;0,VLOOKUP(G447,'Eng A3'!$A$8:$B$207,2,FALSE)," ")</f>
        <v>0</v>
      </c>
      <c r="Q447" s="6" t="str">
        <f t="shared" si="90"/>
        <v>Non Partant</v>
      </c>
      <c r="R447" s="6" t="str">
        <f t="shared" si="91"/>
        <v>4877102</v>
      </c>
      <c r="S447" s="6">
        <f>IF(G447&gt;0,COUNTIF($R$414:R447,R447),"")</f>
        <v>2</v>
      </c>
      <c r="T447" s="6" t="str">
        <f t="shared" si="86"/>
        <v>487710232</v>
      </c>
      <c r="U447" s="6">
        <f t="shared" ref="U447:U478" si="92">IF(F447=F448,(2*F447+COUNTIF($F$414:$F$613,F447)-1)/2,IF(F447=F446,U446,F447))</f>
        <v>34</v>
      </c>
    </row>
    <row r="448" spans="1:21" ht="14.25" outlineLevel="1" x14ac:dyDescent="0.2">
      <c r="A448" s="3"/>
      <c r="B448" s="3"/>
      <c r="C448" s="3"/>
      <c r="D448" s="4">
        <f t="shared" si="82"/>
        <v>6.805555555555555E-2</v>
      </c>
      <c r="E448" s="6">
        <v>35</v>
      </c>
      <c r="F448" s="199">
        <v>35</v>
      </c>
      <c r="G448" s="199">
        <v>13</v>
      </c>
      <c r="H448" s="247" t="str">
        <f>IF(G448&gt;0,VLOOKUP(G448+3000,CONFIG!$W$2:$AF$804,2,FALSE),0)</f>
        <v>48924150260</v>
      </c>
      <c r="I448" s="30" t="str">
        <f>IF(G448&gt;0,CONCATENATE(VLOOKUP(G448+3000,CONFIG!$W$2:$AF$804,3,FALSE),"  ",VLOOKUP(G448+3000,CONFIG!$W$2:$AF$804,4,FALSE)),"")</f>
        <v>MORVAN  Eric</v>
      </c>
      <c r="J448" s="30" t="str">
        <f>IF($G448&gt;0,VLOOKUP(G448+3000,CONFIG!$W$2:$AF$804,5,FALSE),"")</f>
        <v>COURBEVOIE SPORTS CYCLISME</v>
      </c>
      <c r="K448" s="144" t="str">
        <f>IF($G448&gt;0,VLOOKUP(G448+3000,CONFIG!$W:$AF,6,FALSE),"")</f>
        <v>Access</v>
      </c>
      <c r="L448" s="144" t="str">
        <f>IF($G448&gt;0,VLOOKUP(G448+3000,CONFIG!$W:$AF,7,FALSE),"")</f>
        <v>4</v>
      </c>
      <c r="M448" s="144" t="str">
        <f>IF($G448&gt;0,VLOOKUP(G448+3000,CONFIG!$W:$AF,8,FALSE),"")</f>
        <v>H</v>
      </c>
      <c r="N448" s="250" t="str">
        <f t="shared" si="88"/>
        <v>''</v>
      </c>
      <c r="O448" s="6" t="str">
        <f t="shared" si="89"/>
        <v xml:space="preserve"> </v>
      </c>
      <c r="P448" s="179">
        <f>IF(G448&gt;0,VLOOKUP(G448,'Eng A3'!$A$8:$B$207,2,FALSE)," ")</f>
        <v>0</v>
      </c>
      <c r="Q448" s="6" t="str">
        <f t="shared" si="90"/>
        <v>Non Partant</v>
      </c>
      <c r="R448" s="6" t="str">
        <f t="shared" si="91"/>
        <v>4892415</v>
      </c>
      <c r="S448" s="6">
        <f>IF(G448&gt;0,COUNTIF($R$414:R448,R448),"")</f>
        <v>3</v>
      </c>
      <c r="T448" s="6" t="str">
        <f t="shared" si="86"/>
        <v>489241533</v>
      </c>
      <c r="U448" s="6">
        <f t="shared" si="92"/>
        <v>35</v>
      </c>
    </row>
    <row r="449" spans="1:21" ht="14.25" outlineLevel="1" x14ac:dyDescent="0.2">
      <c r="A449" s="3"/>
      <c r="B449" s="3"/>
      <c r="C449" s="3"/>
      <c r="D449" s="4">
        <f t="shared" si="82"/>
        <v>6.805555555555555E-2</v>
      </c>
      <c r="E449" s="6">
        <v>36</v>
      </c>
      <c r="F449" s="199">
        <v>36</v>
      </c>
      <c r="G449" s="199">
        <v>39</v>
      </c>
      <c r="H449" s="247">
        <f>IF(G449&gt;0,VLOOKUP(G449+3000,CONFIG!$W$2:$AF$804,2,FALSE),0)</f>
        <v>0</v>
      </c>
      <c r="I449" s="30" t="str">
        <f>IF(G449&gt;0,CONCATENATE(VLOOKUP(G449+3000,CONFIG!$W$2:$AF$804,3,FALSE),"  ",VLOOKUP(G449+3000,CONFIG!$W$2:$AF$804,4,FALSE)),"")</f>
        <v xml:space="preserve">  </v>
      </c>
      <c r="J449" s="30" t="str">
        <f>IF($G449&gt;0,VLOOKUP(G449+3000,CONFIG!$W$2:$AF$804,5,FALSE),"")</f>
        <v/>
      </c>
      <c r="K449" s="144" t="str">
        <f>IF($G449&gt;0,VLOOKUP(G449+3000,CONFIG!$W:$AF,6,FALSE),"")</f>
        <v/>
      </c>
      <c r="L449" s="144" t="str">
        <f>IF($G449&gt;0,VLOOKUP(G449+3000,CONFIG!$W:$AF,7,FALSE),"")</f>
        <v/>
      </c>
      <c r="M449" s="144" t="str">
        <f>IF($G449&gt;0,VLOOKUP(G449+3000,CONFIG!$W:$AF,8,FALSE),"")</f>
        <v/>
      </c>
      <c r="N449" s="250" t="str">
        <f t="shared" si="88"/>
        <v>''</v>
      </c>
      <c r="O449" s="6" t="str">
        <f t="shared" si="89"/>
        <v xml:space="preserve"> </v>
      </c>
      <c r="P449" s="179">
        <f>IF(G449&gt;0,VLOOKUP(G449,'Eng A3'!$A$8:$B$207,2,FALSE)," ")</f>
        <v>0</v>
      </c>
      <c r="Q449" s="6" t="str">
        <f t="shared" si="90"/>
        <v>Non Partant</v>
      </c>
      <c r="R449" s="6">
        <f t="shared" si="91"/>
        <v>0</v>
      </c>
      <c r="S449" s="6">
        <f>IF(G449&gt;0,COUNTIF($R$414:R449,R449),"")</f>
        <v>14</v>
      </c>
      <c r="T449" s="6" t="str">
        <f t="shared" si="86"/>
        <v>0314</v>
      </c>
      <c r="U449" s="6">
        <f t="shared" si="92"/>
        <v>36</v>
      </c>
    </row>
    <row r="450" spans="1:21" ht="14.25" outlineLevel="1" x14ac:dyDescent="0.2">
      <c r="A450" s="3"/>
      <c r="B450" s="3"/>
      <c r="C450" s="3"/>
      <c r="D450" s="4">
        <f t="shared" si="82"/>
        <v>6.805555555555555E-2</v>
      </c>
      <c r="E450" s="6">
        <v>37</v>
      </c>
      <c r="F450" s="199">
        <v>37</v>
      </c>
      <c r="G450" s="199">
        <v>27</v>
      </c>
      <c r="H450" s="247" t="str">
        <f>IF(G450&gt;0,VLOOKUP(G450+3000,CONFIG!$W$2:$AF$804,2,FALSE),0)</f>
        <v>48771650001</v>
      </c>
      <c r="I450" s="30" t="str">
        <f>IF(G450&gt;0,CONCATENATE(VLOOKUP(G450+3000,CONFIG!$W$2:$AF$804,3,FALSE),"  ",VLOOKUP(G450+3000,CONFIG!$W$2:$AF$804,4,FALSE)),"")</f>
        <v>MEZZATESTA  Dominique</v>
      </c>
      <c r="J450" s="30" t="str">
        <f>IF($G450&gt;0,VLOOKUP(G450+3000,CONFIG!$W$2:$AF$804,5,FALSE),"")</f>
        <v>TEAM CYCLISTE EN DANSEUSE</v>
      </c>
      <c r="K450" s="144" t="str">
        <f>IF($G450&gt;0,VLOOKUP(G450+3000,CONFIG!$W:$AF,6,FALSE),"")</f>
        <v>Access</v>
      </c>
      <c r="L450" s="144" t="str">
        <f>IF($G450&gt;0,VLOOKUP(G450+3000,CONFIG!$W:$AF,7,FALSE),"")</f>
        <v>3</v>
      </c>
      <c r="M450" s="144" t="str">
        <f>IF($G450&gt;0,VLOOKUP(G450+3000,CONFIG!$W:$AF,8,FALSE),"")</f>
        <v>H</v>
      </c>
      <c r="N450" s="250" t="str">
        <f t="shared" si="88"/>
        <v>''</v>
      </c>
      <c r="O450" s="6" t="str">
        <f t="shared" si="89"/>
        <v xml:space="preserve"> </v>
      </c>
      <c r="P450" s="179">
        <f>IF(G450&gt;0,VLOOKUP(G450,'Eng A3'!$A$8:$B$207,2,FALSE)," ")</f>
        <v>0</v>
      </c>
      <c r="Q450" s="6" t="str">
        <f t="shared" si="90"/>
        <v>Non Partant</v>
      </c>
      <c r="R450" s="6" t="str">
        <f t="shared" si="91"/>
        <v>4877165</v>
      </c>
      <c r="S450" s="6">
        <f>IF(G450&gt;0,COUNTIF($R$414:R450,R450),"")</f>
        <v>1</v>
      </c>
      <c r="T450" s="6" t="str">
        <f t="shared" si="86"/>
        <v>487716531</v>
      </c>
      <c r="U450" s="6">
        <f t="shared" si="92"/>
        <v>37</v>
      </c>
    </row>
    <row r="451" spans="1:21" ht="14.25" outlineLevel="1" x14ac:dyDescent="0.2">
      <c r="A451" s="3"/>
      <c r="B451" s="3"/>
      <c r="C451" s="3"/>
      <c r="D451" s="4">
        <f t="shared" si="82"/>
        <v>6.805555555555555E-2</v>
      </c>
      <c r="E451" s="6">
        <v>38</v>
      </c>
      <c r="F451" s="199">
        <v>38</v>
      </c>
      <c r="G451" s="199">
        <v>6</v>
      </c>
      <c r="H451" s="247" t="str">
        <f>IF(G451&gt;0,VLOOKUP(G451+3000,CONFIG!$W$2:$AF$804,2,FALSE),0)</f>
        <v>48935130042</v>
      </c>
      <c r="I451" s="30" t="str">
        <f>IF(G451&gt;0,CONCATENATE(VLOOKUP(G451+3000,CONFIG!$W$2:$AF$804,3,FALSE),"  ",VLOOKUP(G451+3000,CONFIG!$W$2:$AF$804,4,FALSE)),"")</f>
        <v>GAREL  Gilles</v>
      </c>
      <c r="J451" s="30" t="str">
        <f>IF($G451&gt;0,VLOOKUP(G451+3000,CONFIG!$W$2:$AF$804,5,FALSE),"")</f>
        <v>USM GAGNY</v>
      </c>
      <c r="K451" s="144" t="str">
        <f>IF($G451&gt;0,VLOOKUP(G451+3000,CONFIG!$W:$AF,6,FALSE),"")</f>
        <v>Access</v>
      </c>
      <c r="L451" s="144" t="str">
        <f>IF($G451&gt;0,VLOOKUP(G451+3000,CONFIG!$W:$AF,7,FALSE),"")</f>
        <v>3</v>
      </c>
      <c r="M451" s="144" t="str">
        <f>IF($G451&gt;0,VLOOKUP(G451+3000,CONFIG!$W:$AF,8,FALSE),"")</f>
        <v>H</v>
      </c>
      <c r="N451" s="250" t="str">
        <f t="shared" si="88"/>
        <v>''</v>
      </c>
      <c r="O451" s="6" t="str">
        <f t="shared" si="89"/>
        <v xml:space="preserve"> </v>
      </c>
      <c r="P451" s="179">
        <f>IF(G451&gt;0,VLOOKUP(G451,'Eng A3'!$A$8:$B$207,2,FALSE)," ")</f>
        <v>0</v>
      </c>
      <c r="Q451" s="6" t="str">
        <f t="shared" si="90"/>
        <v>Non Partant</v>
      </c>
      <c r="R451" s="6" t="str">
        <f t="shared" si="91"/>
        <v>4893513</v>
      </c>
      <c r="S451" s="6">
        <f>IF(G451&gt;0,COUNTIF($R$414:R451,R451),"")</f>
        <v>2</v>
      </c>
      <c r="T451" s="6" t="str">
        <f t="shared" si="86"/>
        <v>489351332</v>
      </c>
      <c r="U451" s="6">
        <f t="shared" si="92"/>
        <v>38</v>
      </c>
    </row>
    <row r="452" spans="1:21" ht="14.25" outlineLevel="1" x14ac:dyDescent="0.2">
      <c r="A452" s="3"/>
      <c r="B452" s="3"/>
      <c r="C452" s="3"/>
      <c r="D452" s="4">
        <f t="shared" si="82"/>
        <v>6.805555555555555E-2</v>
      </c>
      <c r="E452" s="6">
        <v>39</v>
      </c>
      <c r="F452" s="199">
        <v>39</v>
      </c>
      <c r="G452" s="199">
        <v>18</v>
      </c>
      <c r="H452" s="247" t="str">
        <f>IF(G452&gt;0,VLOOKUP(G452+3000,CONFIG!$W$2:$AF$804,2,FALSE),0)</f>
        <v>48771520020</v>
      </c>
      <c r="I452" s="30" t="str">
        <f>IF(G452&gt;0,CONCATENATE(VLOOKUP(G452+3000,CONFIG!$W$2:$AF$804,3,FALSE),"  ",VLOOKUP(G452+3000,CONFIG!$W$2:$AF$804,4,FALSE)),"")</f>
        <v>CAMBRAYE  Michel</v>
      </c>
      <c r="J452" s="30" t="str">
        <f>IF($G452&gt;0,VLOOKUP(G452+3000,CONFIG!$W$2:$AF$804,5,FALSE),"")</f>
        <v>TEAM CYCLISTE BUSSY</v>
      </c>
      <c r="K452" s="144" t="str">
        <f>IF($G452&gt;0,VLOOKUP(G452+3000,CONFIG!$W:$AF,6,FALSE),"")</f>
        <v>Access</v>
      </c>
      <c r="L452" s="144" t="str">
        <f>IF($G452&gt;0,VLOOKUP(G452+3000,CONFIG!$W:$AF,7,FALSE),"")</f>
        <v>3</v>
      </c>
      <c r="M452" s="144" t="str">
        <f>IF($G452&gt;0,VLOOKUP(G452+3000,CONFIG!$W:$AF,8,FALSE),"")</f>
        <v>H</v>
      </c>
      <c r="N452" s="250" t="str">
        <f t="shared" si="88"/>
        <v>''</v>
      </c>
      <c r="O452" s="6" t="str">
        <f t="shared" si="89"/>
        <v xml:space="preserve"> </v>
      </c>
      <c r="P452" s="179">
        <f>IF(G452&gt;0,VLOOKUP(G452,'Eng A3'!$A$8:$B$207,2,FALSE)," ")</f>
        <v>0</v>
      </c>
      <c r="Q452" s="6" t="str">
        <f t="shared" si="90"/>
        <v>Non Partant</v>
      </c>
      <c r="R452" s="6" t="str">
        <f t="shared" si="91"/>
        <v>4877152</v>
      </c>
      <c r="S452" s="6">
        <f>IF(G452&gt;0,COUNTIF($R$414:R452,R452),"")</f>
        <v>2</v>
      </c>
      <c r="T452" s="6" t="str">
        <f t="shared" si="86"/>
        <v>487715232</v>
      </c>
      <c r="U452" s="6">
        <f t="shared" si="92"/>
        <v>39</v>
      </c>
    </row>
    <row r="453" spans="1:21" ht="14.25" outlineLevel="1" x14ac:dyDescent="0.2">
      <c r="A453" s="3"/>
      <c r="B453" s="3"/>
      <c r="C453" s="3"/>
      <c r="D453" s="4">
        <f t="shared" si="82"/>
        <v>6.805555555555555E-2</v>
      </c>
      <c r="E453" s="6">
        <v>40</v>
      </c>
      <c r="F453" s="199">
        <v>40</v>
      </c>
      <c r="G453" s="301">
        <v>40</v>
      </c>
      <c r="H453" s="302">
        <f>IF(G453&gt;0,VLOOKUP(G453+3000,CONFIG!$W$2:$AF$804,2,FALSE),0)</f>
        <v>0</v>
      </c>
      <c r="I453" s="303" t="str">
        <f>IF(G453&gt;0,CONCATENATE(VLOOKUP(G453+3000,CONFIG!$W$2:$AF$804,3,FALSE),"  ",VLOOKUP(G453+3000,CONFIG!$W$2:$AF$804,4,FALSE)),"")</f>
        <v xml:space="preserve">  </v>
      </c>
      <c r="J453" s="303" t="str">
        <f>IF($G453&gt;0,VLOOKUP(G453+3000,CONFIG!$W$2:$AF$804,5,FALSE),"")</f>
        <v/>
      </c>
      <c r="K453" s="304" t="str">
        <f>IF($G453&gt;0,VLOOKUP(G453+3000,CONFIG!$W:$AF,6,FALSE),"")</f>
        <v/>
      </c>
      <c r="L453" s="304" t="str">
        <f>IF($G453&gt;0,VLOOKUP(G453+3000,CONFIG!$W:$AF,7,FALSE),"")</f>
        <v/>
      </c>
      <c r="M453" s="304" t="str">
        <f>IF($G453&gt;0,VLOOKUP(G453+3000,CONFIG!$W:$AF,8,FALSE),"")</f>
        <v/>
      </c>
      <c r="N453" s="305" t="str">
        <f t="shared" si="88"/>
        <v>''</v>
      </c>
      <c r="O453" s="6" t="str">
        <f t="shared" si="89"/>
        <v xml:space="preserve"> </v>
      </c>
      <c r="P453" s="179">
        <f>IF(G453&gt;0,VLOOKUP(G453,'Eng A3'!$A$8:$B$207,2,FALSE)," ")</f>
        <v>0</v>
      </c>
      <c r="Q453" s="6" t="str">
        <f t="shared" si="90"/>
        <v>Non Partant</v>
      </c>
      <c r="R453" s="6">
        <f t="shared" si="91"/>
        <v>0</v>
      </c>
      <c r="S453" s="6">
        <f>IF(G453&gt;0,COUNTIF($R$414:R453,R453),"")</f>
        <v>15</v>
      </c>
      <c r="T453" s="6" t="str">
        <f t="shared" si="86"/>
        <v>0315</v>
      </c>
      <c r="U453" s="6">
        <f t="shared" si="92"/>
        <v>40</v>
      </c>
    </row>
    <row r="454" spans="1:21" ht="14.25" hidden="1" outlineLevel="1" x14ac:dyDescent="0.2">
      <c r="A454" s="3"/>
      <c r="B454" s="3"/>
      <c r="C454" s="3"/>
      <c r="D454" s="4" t="e">
        <f>IF(#REF!&gt;0,TIME(IF(LEN(A454)&gt;0,A454,HOUR(D453)),IF(LEN(B454)&gt;0,B454,MINUTE(D453)),IF(LEN(C454)&gt;0,C454,SECOND(D453))),IF(#REF!="",D453,""))</f>
        <v>#REF!</v>
      </c>
      <c r="E454" s="6">
        <v>41</v>
      </c>
      <c r="F454" s="199">
        <v>41</v>
      </c>
      <c r="G454" s="199"/>
      <c r="H454" s="247" t="e">
        <f>IF(#REF!&gt;0,VLOOKUP(#REF!+3000,CONFIG!$W$2:$AF$804,2,FALSE),0)</f>
        <v>#REF!</v>
      </c>
      <c r="I454" s="30" t="e">
        <f>IF(#REF!&gt;0,CONCATENATE(VLOOKUP(#REF!+3000,CONFIG!$W$2:$AF$804,3,FALSE),"  ",VLOOKUP(#REF!+3000,CONFIG!$W$2:$AF$804,4,FALSE)),"")</f>
        <v>#REF!</v>
      </c>
      <c r="J454" s="30" t="e">
        <f>IF(#REF!&gt;0,VLOOKUP(#REF!+3000,CONFIG!$W$2:$AF$804,5,FALSE),"")</f>
        <v>#REF!</v>
      </c>
      <c r="K454" s="144" t="e">
        <f>IF(#REF!&gt;0,VLOOKUP(#REF!+3000,CONFIG!$W:$AF,6,FALSE),"")</f>
        <v>#REF!</v>
      </c>
      <c r="L454" s="144" t="e">
        <f>IF(#REF!&gt;0,VLOOKUP(#REF!+3000,CONFIG!$W:$AF,7,FALSE),"")</f>
        <v>#REF!</v>
      </c>
      <c r="M454" s="144" t="e">
        <f>IF(#REF!&gt;0,VLOOKUP(#REF!+3000,CONFIG!$W:$AF,8,FALSE),"")</f>
        <v>#REF!</v>
      </c>
      <c r="N454" s="250" t="e">
        <f>IF(#REF!&gt;0,IF((D454-$D$414)&lt;0,"Erreur",IF(D454&lt;D453,D454-D$414,IF(D454=D453,"''",D454-D$414))),"")</f>
        <v>#REF!</v>
      </c>
      <c r="O454" s="6" t="str">
        <f>IF(COUNTIF($G$414:$G$613,#REF!)&gt;1,"X"," ")</f>
        <v xml:space="preserve"> </v>
      </c>
      <c r="P454" s="179" t="e">
        <f>IF(#REF!&gt;0,VLOOKUP(#REF!,'Eng A3'!$A$8:$B$207,2,FALSE)," ")</f>
        <v>#REF!</v>
      </c>
      <c r="Q454" s="6" t="e">
        <f>IF(AND(#REF!&gt;0,P454&lt;&gt;"X"),"Non Partant"," ")</f>
        <v>#REF!</v>
      </c>
      <c r="R454" s="6" t="e">
        <f t="shared" si="91"/>
        <v>#REF!</v>
      </c>
      <c r="S454" s="6" t="e">
        <f>IF(#REF!&gt;0,COUNTIF($R$414:R454,R454),"")</f>
        <v>#REF!</v>
      </c>
      <c r="T454" s="6" t="e">
        <f t="shared" si="86"/>
        <v>#REF!</v>
      </c>
      <c r="U454" s="6">
        <f t="shared" si="92"/>
        <v>41</v>
      </c>
    </row>
    <row r="455" spans="1:21" hidden="1" outlineLevel="1" x14ac:dyDescent="0.2">
      <c r="A455" s="3"/>
      <c r="B455" s="3"/>
      <c r="C455" s="3"/>
      <c r="D455" s="4" t="e">
        <f>IF(G454&gt;0,TIME(IF(LEN(A455)&gt;0,A455,HOUR(D454)),IF(LEN(B455)&gt;0,B455,MINUTE(D454)),IF(LEN(C455)&gt;0,C455,SECOND(D454))),IF(G454="",D454,""))</f>
        <v>#REF!</v>
      </c>
      <c r="E455" s="6">
        <v>42</v>
      </c>
      <c r="F455" s="199">
        <v>42</v>
      </c>
      <c r="H455" s="247">
        <f>IF(G454&gt;0,VLOOKUP(G454+3000,CONFIG!$W$2:$AF$804,2,FALSE),0)</f>
        <v>0</v>
      </c>
      <c r="I455" s="30" t="str">
        <f>IF(G454&gt;0,CONCATENATE(VLOOKUP(G454+3000,CONFIG!$W$2:$AF$804,3,FALSE),"  ",VLOOKUP(G454+3000,CONFIG!$W$2:$AF$804,4,FALSE)),"")</f>
        <v/>
      </c>
      <c r="J455" s="30" t="str">
        <f>IF($G454&gt;0,VLOOKUP(G454+3000,CONFIG!$W$2:$AF$804,5,FALSE),"")</f>
        <v/>
      </c>
      <c r="K455" s="144" t="str">
        <f>IF($G454&gt;0,VLOOKUP(G454+3000,CONFIG!$W:$AF,6,FALSE),"")</f>
        <v/>
      </c>
      <c r="L455" s="144" t="str">
        <f>IF($G454&gt;0,VLOOKUP(G454+3000,CONFIG!$W:$AF,7,FALSE),"")</f>
        <v/>
      </c>
      <c r="M455" s="144" t="str">
        <f>IF($G454&gt;0,VLOOKUP(G454+3000,CONFIG!$W:$AF,8,FALSE),"")</f>
        <v/>
      </c>
      <c r="N455" s="250" t="str">
        <f>IF(G454&gt;0,IF((D455-$D$414)&lt;0,"Erreur",IF(D455&lt;D454,D455-D$414,IF(D455=D454,"''",D455-D$414))),"")</f>
        <v/>
      </c>
      <c r="O455" s="6" t="str">
        <f>IF(COUNTIF($G$414:$G$613,G454)&gt;1,"X"," ")</f>
        <v xml:space="preserve"> </v>
      </c>
      <c r="P455" s="179" t="str">
        <f>IF(G454&gt;0,VLOOKUP(G454,'Eng A3'!$A$8:$B$207,2,FALSE)," ")</f>
        <v xml:space="preserve"> </v>
      </c>
      <c r="Q455" s="6" t="str">
        <f>IF(AND(G454&gt;0,P455&lt;&gt;"X"),"Non Partant"," ")</f>
        <v xml:space="preserve"> </v>
      </c>
      <c r="R455" s="6">
        <f t="shared" si="91"/>
        <v>0</v>
      </c>
      <c r="S455" s="6" t="str">
        <f>IF(G454&gt;0,COUNTIF($R$414:R455,R455),"")</f>
        <v/>
      </c>
      <c r="T455" s="6" t="str">
        <f t="shared" si="86"/>
        <v>03</v>
      </c>
      <c r="U455" s="6">
        <f t="shared" si="92"/>
        <v>42</v>
      </c>
    </row>
    <row r="456" spans="1:21" ht="14.25" hidden="1" outlineLevel="1" x14ac:dyDescent="0.2">
      <c r="A456" s="3"/>
      <c r="B456" s="3"/>
      <c r="C456" s="3"/>
      <c r="D456" s="4" t="e">
        <f t="shared" si="82"/>
        <v>#REF!</v>
      </c>
      <c r="E456" s="6">
        <v>43</v>
      </c>
      <c r="F456" s="199">
        <v>43</v>
      </c>
      <c r="G456" s="199"/>
      <c r="H456" s="247">
        <f>IF(G456&gt;0,VLOOKUP(G456+3000,CONFIG!$W$2:$AF$804,2,FALSE),0)</f>
        <v>0</v>
      </c>
      <c r="I456" s="30" t="str">
        <f>IF(G456&gt;0,CONCATENATE(VLOOKUP(G456+3000,CONFIG!$W$2:$AF$804,3,FALSE),"  ",VLOOKUP(G456+3000,CONFIG!$W$2:$AF$804,4,FALSE)),"")</f>
        <v/>
      </c>
      <c r="J456" s="30" t="str">
        <f>IF($G456&gt;0,VLOOKUP(G456+3000,CONFIG!$W$2:$AF$804,5,FALSE),"")</f>
        <v/>
      </c>
      <c r="K456" s="144" t="str">
        <f>IF($G456&gt;0,VLOOKUP(G456+3000,CONFIG!$W:$AF,6,FALSE),"")</f>
        <v/>
      </c>
      <c r="L456" s="144" t="str">
        <f>IF($G456&gt;0,VLOOKUP(G456+3000,CONFIG!$W:$AF,7,FALSE),"")</f>
        <v/>
      </c>
      <c r="M456" s="144" t="str">
        <f>IF($G456&gt;0,VLOOKUP(G456+3000,CONFIG!$W:$AF,8,FALSE),"")</f>
        <v/>
      </c>
      <c r="N456" s="250" t="str">
        <f t="shared" si="88"/>
        <v/>
      </c>
      <c r="O456" s="6" t="str">
        <f t="shared" si="89"/>
        <v xml:space="preserve"> </v>
      </c>
      <c r="P456" s="179" t="str">
        <f>IF(G456&gt;0,VLOOKUP(G456,'Eng A3'!$A$8:$B$207,2,FALSE)," ")</f>
        <v xml:space="preserve"> </v>
      </c>
      <c r="Q456" s="6" t="str">
        <f t="shared" si="90"/>
        <v xml:space="preserve"> </v>
      </c>
      <c r="R456" s="6">
        <f t="shared" si="91"/>
        <v>0</v>
      </c>
      <c r="S456" s="6" t="str">
        <f>IF(G456&gt;0,COUNTIF($R$414:R456,R456),"")</f>
        <v/>
      </c>
      <c r="T456" s="6" t="str">
        <f t="shared" si="86"/>
        <v>03</v>
      </c>
      <c r="U456" s="6">
        <f t="shared" si="92"/>
        <v>43</v>
      </c>
    </row>
    <row r="457" spans="1:21" ht="14.25" hidden="1" outlineLevel="1" x14ac:dyDescent="0.2">
      <c r="A457" s="3"/>
      <c r="B457" s="3"/>
      <c r="C457" s="3"/>
      <c r="D457" s="4" t="e">
        <f t="shared" si="82"/>
        <v>#REF!</v>
      </c>
      <c r="E457" s="6">
        <v>44</v>
      </c>
      <c r="F457" s="199">
        <v>44</v>
      </c>
      <c r="G457" s="199"/>
      <c r="H457" s="247">
        <f>IF(G457&gt;0,VLOOKUP(G457+3000,CONFIG!$W$2:$AF$804,2,FALSE),0)</f>
        <v>0</v>
      </c>
      <c r="I457" s="30" t="str">
        <f>IF(G457&gt;0,CONCATENATE(VLOOKUP(G457+3000,CONFIG!$W$2:$AF$804,3,FALSE),"  ",VLOOKUP(G457+3000,CONFIG!$W$2:$AF$804,4,FALSE)),"")</f>
        <v/>
      </c>
      <c r="J457" s="30" t="str">
        <f>IF($G457&gt;0,VLOOKUP(G457+3000,CONFIG!$W$2:$AF$804,5,FALSE),"")</f>
        <v/>
      </c>
      <c r="K457" s="144" t="str">
        <f>IF($G457&gt;0,VLOOKUP(G457+3000,CONFIG!$W:$AF,6,FALSE),"")</f>
        <v/>
      </c>
      <c r="L457" s="144" t="str">
        <f>IF($G457&gt;0,VLOOKUP(G457+3000,CONFIG!$W:$AF,7,FALSE),"")</f>
        <v/>
      </c>
      <c r="M457" s="144" t="str">
        <f>IF($G457&gt;0,VLOOKUP(G457+3000,CONFIG!$W:$AF,8,FALSE),"")</f>
        <v/>
      </c>
      <c r="N457" s="250" t="str">
        <f t="shared" si="88"/>
        <v/>
      </c>
      <c r="O457" s="6" t="str">
        <f t="shared" si="89"/>
        <v xml:space="preserve"> </v>
      </c>
      <c r="P457" s="179" t="str">
        <f>IF(G457&gt;0,VLOOKUP(G457,'Eng A3'!$A$8:$B$207,2,FALSE)," ")</f>
        <v xml:space="preserve"> </v>
      </c>
      <c r="Q457" s="6" t="str">
        <f t="shared" si="90"/>
        <v xml:space="preserve"> </v>
      </c>
      <c r="R457" s="6">
        <f t="shared" si="91"/>
        <v>0</v>
      </c>
      <c r="S457" s="6" t="str">
        <f>IF(G457&gt;0,COUNTIF($R$414:R457,R457),"")</f>
        <v/>
      </c>
      <c r="T457" s="6" t="str">
        <f t="shared" si="86"/>
        <v>03</v>
      </c>
      <c r="U457" s="6">
        <f t="shared" si="92"/>
        <v>44</v>
      </c>
    </row>
    <row r="458" spans="1:21" ht="14.25" hidden="1" outlineLevel="1" x14ac:dyDescent="0.2">
      <c r="A458" s="3"/>
      <c r="B458" s="3"/>
      <c r="C458" s="3"/>
      <c r="D458" s="4" t="e">
        <f t="shared" si="82"/>
        <v>#REF!</v>
      </c>
      <c r="E458" s="6">
        <v>45</v>
      </c>
      <c r="F458" s="199">
        <v>45</v>
      </c>
      <c r="G458" s="199"/>
      <c r="H458" s="247">
        <f>IF(G458&gt;0,VLOOKUP(G458+3000,CONFIG!$W$2:$AF$804,2,FALSE),0)</f>
        <v>0</v>
      </c>
      <c r="I458" s="30" t="str">
        <f>IF(G458&gt;0,CONCATENATE(VLOOKUP(G458+3000,CONFIG!$W$2:$AF$804,3,FALSE),"  ",VLOOKUP(G458+3000,CONFIG!$W$2:$AF$804,4,FALSE)),"")</f>
        <v/>
      </c>
      <c r="J458" s="30" t="str">
        <f>IF($G458&gt;0,VLOOKUP(G458+3000,CONFIG!$W$2:$AF$804,5,FALSE),"")</f>
        <v/>
      </c>
      <c r="K458" s="144" t="str">
        <f>IF($G458&gt;0,VLOOKUP(G458+3000,CONFIG!$W:$AF,6,FALSE),"")</f>
        <v/>
      </c>
      <c r="L458" s="144" t="str">
        <f>IF($G458&gt;0,VLOOKUP(G458+3000,CONFIG!$W:$AF,7,FALSE),"")</f>
        <v/>
      </c>
      <c r="M458" s="144" t="str">
        <f>IF($G458&gt;0,VLOOKUP(G458+3000,CONFIG!$W:$AF,8,FALSE),"")</f>
        <v/>
      </c>
      <c r="N458" s="250" t="str">
        <f t="shared" si="88"/>
        <v/>
      </c>
      <c r="O458" s="6" t="str">
        <f t="shared" si="89"/>
        <v xml:space="preserve"> </v>
      </c>
      <c r="P458" s="179" t="str">
        <f>IF(G458&gt;0,VLOOKUP(G458,'Eng A3'!$A$8:$B$207,2,FALSE)," ")</f>
        <v xml:space="preserve"> </v>
      </c>
      <c r="Q458" s="6" t="str">
        <f t="shared" si="90"/>
        <v xml:space="preserve"> </v>
      </c>
      <c r="R458" s="6">
        <f t="shared" si="91"/>
        <v>0</v>
      </c>
      <c r="S458" s="6" t="str">
        <f>IF(G458&gt;0,COUNTIF($R$414:R458,R458),"")</f>
        <v/>
      </c>
      <c r="T458" s="6" t="str">
        <f t="shared" si="86"/>
        <v>03</v>
      </c>
      <c r="U458" s="6">
        <f t="shared" si="92"/>
        <v>45</v>
      </c>
    </row>
    <row r="459" spans="1:21" ht="14.25" hidden="1" outlineLevel="1" x14ac:dyDescent="0.2">
      <c r="A459" s="3"/>
      <c r="B459" s="3"/>
      <c r="C459" s="3"/>
      <c r="D459" s="4" t="e">
        <f t="shared" si="82"/>
        <v>#REF!</v>
      </c>
      <c r="E459" s="6">
        <v>46</v>
      </c>
      <c r="F459" s="199">
        <v>46</v>
      </c>
      <c r="G459" s="199"/>
      <c r="H459" s="247">
        <f>IF(G459&gt;0,VLOOKUP(G459+3000,CONFIG!$W$2:$AF$804,2,FALSE),0)</f>
        <v>0</v>
      </c>
      <c r="I459" s="30" t="str">
        <f>IF(G459&gt;0,CONCATENATE(VLOOKUP(G459+3000,CONFIG!$W$2:$AF$804,3,FALSE),"  ",VLOOKUP(G459+3000,CONFIG!$W$2:$AF$804,4,FALSE)),"")</f>
        <v/>
      </c>
      <c r="J459" s="30" t="str">
        <f>IF($G459&gt;0,VLOOKUP(G459+3000,CONFIG!$W$2:$AF$804,5,FALSE),"")</f>
        <v/>
      </c>
      <c r="K459" s="144" t="str">
        <f>IF($G459&gt;0,VLOOKUP(G459+3000,CONFIG!$W:$AF,6,FALSE),"")</f>
        <v/>
      </c>
      <c r="L459" s="144" t="str">
        <f>IF($G459&gt;0,VLOOKUP(G459+3000,CONFIG!$W:$AF,7,FALSE),"")</f>
        <v/>
      </c>
      <c r="M459" s="144" t="str">
        <f>IF($G459&gt;0,VLOOKUP(G459+3000,CONFIG!$W:$AF,8,FALSE),"")</f>
        <v/>
      </c>
      <c r="N459" s="250" t="str">
        <f t="shared" si="88"/>
        <v/>
      </c>
      <c r="O459" s="6" t="str">
        <f t="shared" si="89"/>
        <v xml:space="preserve"> </v>
      </c>
      <c r="P459" s="179" t="str">
        <f>IF(G459&gt;0,VLOOKUP(G459,'Eng A3'!$A$8:$B$207,2,FALSE)," ")</f>
        <v xml:space="preserve"> </v>
      </c>
      <c r="Q459" s="6" t="str">
        <f t="shared" si="90"/>
        <v xml:space="preserve"> </v>
      </c>
      <c r="R459" s="6">
        <f t="shared" si="91"/>
        <v>0</v>
      </c>
      <c r="S459" s="6" t="str">
        <f>IF(G459&gt;0,COUNTIF($R$414:R459,R459),"")</f>
        <v/>
      </c>
      <c r="T459" s="6" t="str">
        <f t="shared" si="86"/>
        <v>03</v>
      </c>
      <c r="U459" s="6">
        <f t="shared" si="92"/>
        <v>46</v>
      </c>
    </row>
    <row r="460" spans="1:21" ht="14.25" hidden="1" outlineLevel="1" x14ac:dyDescent="0.2">
      <c r="A460" s="3"/>
      <c r="B460" s="3"/>
      <c r="C460" s="3"/>
      <c r="D460" s="4" t="e">
        <f t="shared" si="82"/>
        <v>#REF!</v>
      </c>
      <c r="E460" s="6">
        <v>47</v>
      </c>
      <c r="F460" s="199">
        <v>47</v>
      </c>
      <c r="G460" s="199"/>
      <c r="H460" s="247">
        <f>IF(G460&gt;0,VLOOKUP(G460+3000,CONFIG!$W$2:$AF$804,2,FALSE),0)</f>
        <v>0</v>
      </c>
      <c r="I460" s="30" t="str">
        <f>IF(G460&gt;0,CONCATENATE(VLOOKUP(G460+3000,CONFIG!$W$2:$AF$804,3,FALSE),"  ",VLOOKUP(G460+3000,CONFIG!$W$2:$AF$804,4,FALSE)),"")</f>
        <v/>
      </c>
      <c r="J460" s="30" t="str">
        <f>IF($G460&gt;0,VLOOKUP(G460+3000,CONFIG!$W$2:$AF$804,5,FALSE),"")</f>
        <v/>
      </c>
      <c r="K460" s="144" t="str">
        <f>IF($G460&gt;0,VLOOKUP(G460+3000,CONFIG!$W:$AF,6,FALSE),"")</f>
        <v/>
      </c>
      <c r="L460" s="144" t="str">
        <f>IF($G460&gt;0,VLOOKUP(G460+3000,CONFIG!$W:$AF,7,FALSE),"")</f>
        <v/>
      </c>
      <c r="M460" s="144" t="str">
        <f>IF($G460&gt;0,VLOOKUP(G460+3000,CONFIG!$W:$AF,8,FALSE),"")</f>
        <v/>
      </c>
      <c r="N460" s="250" t="str">
        <f t="shared" si="88"/>
        <v/>
      </c>
      <c r="O460" s="6" t="str">
        <f t="shared" si="89"/>
        <v xml:space="preserve"> </v>
      </c>
      <c r="P460" s="179" t="str">
        <f>IF(G460&gt;0,VLOOKUP(G460,'Eng A3'!$A$8:$B$207,2,FALSE)," ")</f>
        <v xml:space="preserve"> </v>
      </c>
      <c r="Q460" s="6" t="str">
        <f t="shared" si="90"/>
        <v xml:space="preserve"> </v>
      </c>
      <c r="R460" s="6">
        <f t="shared" si="91"/>
        <v>0</v>
      </c>
      <c r="S460" s="6" t="str">
        <f>IF(G460&gt;0,COUNTIF($R$414:R460,R460),"")</f>
        <v/>
      </c>
      <c r="T460" s="6" t="str">
        <f t="shared" si="86"/>
        <v>03</v>
      </c>
      <c r="U460" s="6">
        <f t="shared" si="92"/>
        <v>47</v>
      </c>
    </row>
    <row r="461" spans="1:21" ht="14.25" hidden="1" outlineLevel="1" x14ac:dyDescent="0.2">
      <c r="A461" s="3"/>
      <c r="B461" s="3"/>
      <c r="C461" s="3"/>
      <c r="D461" s="4" t="e">
        <f t="shared" si="82"/>
        <v>#REF!</v>
      </c>
      <c r="E461" s="6">
        <v>48</v>
      </c>
      <c r="F461" s="199">
        <v>48</v>
      </c>
      <c r="G461" s="199"/>
      <c r="H461" s="247">
        <f>IF(G461&gt;0,VLOOKUP(G461+3000,CONFIG!$W$2:$AF$804,2,FALSE),0)</f>
        <v>0</v>
      </c>
      <c r="I461" s="30" t="str">
        <f>IF(G461&gt;0,CONCATENATE(VLOOKUP(G461+3000,CONFIG!$W$2:$AF$804,3,FALSE),"  ",VLOOKUP(G461+3000,CONFIG!$W$2:$AF$804,4,FALSE)),"")</f>
        <v/>
      </c>
      <c r="J461" s="30" t="str">
        <f>IF($G461&gt;0,VLOOKUP(G461+3000,CONFIG!$W$2:$AF$804,5,FALSE),"")</f>
        <v/>
      </c>
      <c r="K461" s="144" t="str">
        <f>IF($G461&gt;0,VLOOKUP(G461+3000,CONFIG!$W:$AF,6,FALSE),"")</f>
        <v/>
      </c>
      <c r="L461" s="144" t="str">
        <f>IF($G461&gt;0,VLOOKUP(G461+3000,CONFIG!$W:$AF,7,FALSE),"")</f>
        <v/>
      </c>
      <c r="M461" s="144" t="str">
        <f>IF($G461&gt;0,VLOOKUP(G461+3000,CONFIG!$W:$AF,8,FALSE),"")</f>
        <v/>
      </c>
      <c r="N461" s="250" t="str">
        <f t="shared" si="88"/>
        <v/>
      </c>
      <c r="O461" s="6" t="str">
        <f t="shared" si="89"/>
        <v xml:space="preserve"> </v>
      </c>
      <c r="P461" s="179" t="str">
        <f>IF(G461&gt;0,VLOOKUP(G461,'Eng A3'!$A$8:$B$207,2,FALSE)," ")</f>
        <v xml:space="preserve"> </v>
      </c>
      <c r="Q461" s="6" t="str">
        <f t="shared" si="90"/>
        <v xml:space="preserve"> </v>
      </c>
      <c r="R461" s="6">
        <f t="shared" si="91"/>
        <v>0</v>
      </c>
      <c r="S461" s="6" t="str">
        <f>IF(G461&gt;0,COUNTIF($R$414:R461,R461),"")</f>
        <v/>
      </c>
      <c r="T461" s="6" t="str">
        <f t="shared" si="86"/>
        <v>03</v>
      </c>
      <c r="U461" s="6">
        <f t="shared" si="92"/>
        <v>48</v>
      </c>
    </row>
    <row r="462" spans="1:21" ht="14.25" hidden="1" outlineLevel="1" x14ac:dyDescent="0.2">
      <c r="A462" s="3"/>
      <c r="B462" s="3"/>
      <c r="C462" s="3"/>
      <c r="D462" s="4" t="e">
        <f t="shared" si="82"/>
        <v>#REF!</v>
      </c>
      <c r="E462" s="6">
        <v>49</v>
      </c>
      <c r="F462" s="199">
        <v>49</v>
      </c>
      <c r="G462" s="199"/>
      <c r="H462" s="247">
        <f>IF(G462&gt;0,VLOOKUP(G462+3000,CONFIG!$W$2:$AF$804,2,FALSE),0)</f>
        <v>0</v>
      </c>
      <c r="I462" s="30" t="str">
        <f>IF(G462&gt;0,CONCATENATE(VLOOKUP(G462+3000,CONFIG!$W$2:$AF$804,3,FALSE),"  ",VLOOKUP(G462+3000,CONFIG!$W$2:$AF$804,4,FALSE)),"")</f>
        <v/>
      </c>
      <c r="J462" s="30" t="str">
        <f>IF($G462&gt;0,VLOOKUP(G462+3000,CONFIG!$W$2:$AF$804,5,FALSE),"")</f>
        <v/>
      </c>
      <c r="K462" s="144" t="str">
        <f>IF($G462&gt;0,VLOOKUP(G462+3000,CONFIG!$W:$AF,6,FALSE),"")</f>
        <v/>
      </c>
      <c r="L462" s="144" t="str">
        <f>IF($G462&gt;0,VLOOKUP(G462+3000,CONFIG!$W:$AF,7,FALSE),"")</f>
        <v/>
      </c>
      <c r="M462" s="144" t="str">
        <f>IF($G462&gt;0,VLOOKUP(G462+3000,CONFIG!$W:$AF,8,FALSE),"")</f>
        <v/>
      </c>
      <c r="N462" s="250" t="str">
        <f t="shared" si="88"/>
        <v/>
      </c>
      <c r="O462" s="6" t="str">
        <f t="shared" si="89"/>
        <v xml:space="preserve"> </v>
      </c>
      <c r="P462" s="179" t="str">
        <f>IF(G462&gt;0,VLOOKUP(G462,'Eng A3'!$A$8:$B$207,2,FALSE)," ")</f>
        <v xml:space="preserve"> </v>
      </c>
      <c r="Q462" s="6" t="str">
        <f t="shared" si="90"/>
        <v xml:space="preserve"> </v>
      </c>
      <c r="R462" s="6">
        <f t="shared" si="91"/>
        <v>0</v>
      </c>
      <c r="S462" s="6" t="str">
        <f>IF(G462&gt;0,COUNTIF($R$414:R462,R462),"")</f>
        <v/>
      </c>
      <c r="T462" s="6" t="str">
        <f t="shared" si="86"/>
        <v>03</v>
      </c>
      <c r="U462" s="6">
        <f t="shared" si="92"/>
        <v>49</v>
      </c>
    </row>
    <row r="463" spans="1:21" ht="14.25" hidden="1" outlineLevel="1" x14ac:dyDescent="0.2">
      <c r="A463" s="3"/>
      <c r="B463" s="3"/>
      <c r="C463" s="3"/>
      <c r="D463" s="4" t="e">
        <f t="shared" si="82"/>
        <v>#REF!</v>
      </c>
      <c r="E463" s="6">
        <v>50</v>
      </c>
      <c r="F463" s="199">
        <v>50</v>
      </c>
      <c r="G463" s="199"/>
      <c r="H463" s="247">
        <f>IF(G463&gt;0,VLOOKUP(G463+3000,CONFIG!$W$2:$AF$804,2,FALSE),0)</f>
        <v>0</v>
      </c>
      <c r="I463" s="30" t="str">
        <f>IF(G463&gt;0,CONCATENATE(VLOOKUP(G463+3000,CONFIG!$W$2:$AF$804,3,FALSE),"  ",VLOOKUP(G463+3000,CONFIG!$W$2:$AF$804,4,FALSE)),"")</f>
        <v/>
      </c>
      <c r="J463" s="30" t="str">
        <f>IF($G463&gt;0,VLOOKUP(G463+3000,CONFIG!$W$2:$AF$804,5,FALSE),"")</f>
        <v/>
      </c>
      <c r="K463" s="144" t="str">
        <f>IF($G463&gt;0,VLOOKUP(G463+3000,CONFIG!$W:$AF,6,FALSE),"")</f>
        <v/>
      </c>
      <c r="L463" s="144" t="str">
        <f>IF($G463&gt;0,VLOOKUP(G463+3000,CONFIG!$W:$AF,7,FALSE),"")</f>
        <v/>
      </c>
      <c r="M463" s="144" t="str">
        <f>IF($G463&gt;0,VLOOKUP(G463+3000,CONFIG!$W:$AF,8,FALSE),"")</f>
        <v/>
      </c>
      <c r="N463" s="250" t="str">
        <f t="shared" si="88"/>
        <v/>
      </c>
      <c r="O463" s="6" t="str">
        <f t="shared" si="89"/>
        <v xml:space="preserve"> </v>
      </c>
      <c r="P463" s="179" t="str">
        <f>IF(G463&gt;0,VLOOKUP(G463,'Eng A3'!$A$8:$B$207,2,FALSE)," ")</f>
        <v xml:space="preserve"> </v>
      </c>
      <c r="Q463" s="6" t="str">
        <f t="shared" si="90"/>
        <v xml:space="preserve"> </v>
      </c>
      <c r="R463" s="6">
        <f t="shared" si="91"/>
        <v>0</v>
      </c>
      <c r="S463" s="6" t="str">
        <f>IF(G463&gt;0,COUNTIF($R$414:R463,R463),"")</f>
        <v/>
      </c>
      <c r="T463" s="6" t="str">
        <f t="shared" si="86"/>
        <v>03</v>
      </c>
      <c r="U463" s="6">
        <f t="shared" si="92"/>
        <v>50</v>
      </c>
    </row>
    <row r="464" spans="1:21" ht="14.25" hidden="1" outlineLevel="1" x14ac:dyDescent="0.2">
      <c r="A464" s="3"/>
      <c r="B464" s="3"/>
      <c r="C464" s="3"/>
      <c r="D464" s="4" t="e">
        <f t="shared" si="82"/>
        <v>#REF!</v>
      </c>
      <c r="E464" s="6">
        <v>51</v>
      </c>
      <c r="F464" s="199">
        <v>51</v>
      </c>
      <c r="G464" s="199"/>
      <c r="H464" s="247">
        <f>IF(G464&gt;0,VLOOKUP(G464+3000,CONFIG!$W$2:$AF$804,2,FALSE),0)</f>
        <v>0</v>
      </c>
      <c r="I464" s="30" t="str">
        <f>IF(G464&gt;0,CONCATENATE(VLOOKUP(G464+3000,CONFIG!$W$2:$AF$804,3,FALSE),"  ",VLOOKUP(G464+3000,CONFIG!$W$2:$AF$804,4,FALSE)),"")</f>
        <v/>
      </c>
      <c r="J464" s="30" t="str">
        <f>IF($G464&gt;0,VLOOKUP(G464+3000,CONFIG!$W$2:$AF$804,5,FALSE),"")</f>
        <v/>
      </c>
      <c r="K464" s="144" t="str">
        <f>IF($G464&gt;0,VLOOKUP(G464+3000,CONFIG!$W:$AF,6,FALSE),"")</f>
        <v/>
      </c>
      <c r="L464" s="144" t="str">
        <f>IF($G464&gt;0,VLOOKUP(G464+3000,CONFIG!$W:$AF,7,FALSE),"")</f>
        <v/>
      </c>
      <c r="M464" s="144" t="str">
        <f>IF($G464&gt;0,VLOOKUP(G464+3000,CONFIG!$W:$AF,8,FALSE),"")</f>
        <v/>
      </c>
      <c r="N464" s="250" t="str">
        <f t="shared" si="88"/>
        <v/>
      </c>
      <c r="O464" s="6" t="str">
        <f t="shared" si="89"/>
        <v xml:space="preserve"> </v>
      </c>
      <c r="P464" s="179" t="str">
        <f>IF(G464&gt;0,VLOOKUP(G464,'Eng A3'!$A$8:$B$207,2,FALSE)," ")</f>
        <v xml:space="preserve"> </v>
      </c>
      <c r="Q464" s="6" t="str">
        <f t="shared" si="90"/>
        <v xml:space="preserve"> </v>
      </c>
      <c r="R464" s="6">
        <f t="shared" si="91"/>
        <v>0</v>
      </c>
      <c r="S464" s="6" t="str">
        <f>IF(G464&gt;0,COUNTIF($R$414:R464,R464),"")</f>
        <v/>
      </c>
      <c r="T464" s="6" t="str">
        <f t="shared" si="86"/>
        <v>03</v>
      </c>
      <c r="U464" s="6">
        <f t="shared" si="92"/>
        <v>51</v>
      </c>
    </row>
    <row r="465" spans="1:21" ht="14.25" hidden="1" outlineLevel="1" x14ac:dyDescent="0.2">
      <c r="A465" s="3"/>
      <c r="B465" s="3"/>
      <c r="C465" s="3"/>
      <c r="D465" s="4" t="e">
        <f t="shared" si="82"/>
        <v>#REF!</v>
      </c>
      <c r="E465" s="6">
        <v>52</v>
      </c>
      <c r="F465" s="199">
        <v>52</v>
      </c>
      <c r="G465" s="199"/>
      <c r="H465" s="247">
        <f>IF(G465&gt;0,VLOOKUP(G465+3000,CONFIG!$W$2:$AF$804,2,FALSE),0)</f>
        <v>0</v>
      </c>
      <c r="I465" s="30" t="str">
        <f>IF(G465&gt;0,CONCATENATE(VLOOKUP(G465+3000,CONFIG!$W$2:$AF$804,3,FALSE),"  ",VLOOKUP(G465+3000,CONFIG!$W$2:$AF$804,4,FALSE)),"")</f>
        <v/>
      </c>
      <c r="J465" s="30" t="str">
        <f>IF($G465&gt;0,VLOOKUP(G465+3000,CONFIG!$W$2:$AF$804,5,FALSE),"")</f>
        <v/>
      </c>
      <c r="K465" s="144" t="str">
        <f>IF($G465&gt;0,VLOOKUP(G465+3000,CONFIG!$W:$AF,6,FALSE),"")</f>
        <v/>
      </c>
      <c r="L465" s="144" t="str">
        <f>IF($G465&gt;0,VLOOKUP(G465+3000,CONFIG!$W:$AF,7,FALSE),"")</f>
        <v/>
      </c>
      <c r="M465" s="144" t="str">
        <f>IF($G465&gt;0,VLOOKUP(G465+3000,CONFIG!$W:$AF,8,FALSE),"")</f>
        <v/>
      </c>
      <c r="N465" s="250" t="str">
        <f t="shared" si="88"/>
        <v/>
      </c>
      <c r="O465" s="6" t="str">
        <f t="shared" si="89"/>
        <v xml:space="preserve"> </v>
      </c>
      <c r="P465" s="179" t="str">
        <f>IF(G465&gt;0,VLOOKUP(G465,'Eng A3'!$A$8:$B$207,2,FALSE)," ")</f>
        <v xml:space="preserve"> </v>
      </c>
      <c r="Q465" s="6" t="str">
        <f t="shared" si="90"/>
        <v xml:space="preserve"> </v>
      </c>
      <c r="R465" s="6">
        <f t="shared" si="91"/>
        <v>0</v>
      </c>
      <c r="S465" s="6" t="str">
        <f>IF(G465&gt;0,COUNTIF($R$414:R465,R465),"")</f>
        <v/>
      </c>
      <c r="T465" s="6" t="str">
        <f t="shared" si="86"/>
        <v>03</v>
      </c>
      <c r="U465" s="6">
        <f t="shared" si="92"/>
        <v>52</v>
      </c>
    </row>
    <row r="466" spans="1:21" ht="14.25" hidden="1" outlineLevel="1" x14ac:dyDescent="0.2">
      <c r="A466" s="3"/>
      <c r="B466" s="3"/>
      <c r="C466" s="3"/>
      <c r="D466" s="4" t="e">
        <f t="shared" si="82"/>
        <v>#REF!</v>
      </c>
      <c r="E466" s="6">
        <v>53</v>
      </c>
      <c r="F466" s="199">
        <v>53</v>
      </c>
      <c r="G466" s="199"/>
      <c r="H466" s="247">
        <f>IF(G466&gt;0,VLOOKUP(G466+3000,CONFIG!$W$2:$AF$804,2,FALSE),0)</f>
        <v>0</v>
      </c>
      <c r="I466" s="30" t="str">
        <f>IF(G466&gt;0,CONCATENATE(VLOOKUP(G466+3000,CONFIG!$W$2:$AF$804,3,FALSE),"  ",VLOOKUP(G466+3000,CONFIG!$W$2:$AF$804,4,FALSE)),"")</f>
        <v/>
      </c>
      <c r="J466" s="30" t="str">
        <f>IF($G466&gt;0,VLOOKUP(G466+3000,CONFIG!$W$2:$AF$804,5,FALSE),"")</f>
        <v/>
      </c>
      <c r="K466" s="144" t="str">
        <f>IF($G466&gt;0,VLOOKUP(G466+3000,CONFIG!$W:$AF,6,FALSE),"")</f>
        <v/>
      </c>
      <c r="L466" s="144" t="str">
        <f>IF($G466&gt;0,VLOOKUP(G466+3000,CONFIG!$W:$AF,7,FALSE),"")</f>
        <v/>
      </c>
      <c r="M466" s="144" t="str">
        <f>IF($G466&gt;0,VLOOKUP(G466+3000,CONFIG!$W:$AF,8,FALSE),"")</f>
        <v/>
      </c>
      <c r="N466" s="250" t="str">
        <f t="shared" si="88"/>
        <v/>
      </c>
      <c r="O466" s="6" t="str">
        <f t="shared" si="89"/>
        <v xml:space="preserve"> </v>
      </c>
      <c r="P466" s="179" t="str">
        <f>IF(G466&gt;0,VLOOKUP(G466,'Eng A3'!$A$8:$B$207,2,FALSE)," ")</f>
        <v xml:space="preserve"> </v>
      </c>
      <c r="Q466" s="6" t="str">
        <f t="shared" si="90"/>
        <v xml:space="preserve"> </v>
      </c>
      <c r="R466" s="6">
        <f t="shared" si="91"/>
        <v>0</v>
      </c>
      <c r="S466" s="6" t="str">
        <f>IF(G466&gt;0,COUNTIF($R$414:R466,R466),"")</f>
        <v/>
      </c>
      <c r="T466" s="6" t="str">
        <f t="shared" si="86"/>
        <v>03</v>
      </c>
      <c r="U466" s="6">
        <f t="shared" si="92"/>
        <v>53</v>
      </c>
    </row>
    <row r="467" spans="1:21" ht="14.25" hidden="1" outlineLevel="1" x14ac:dyDescent="0.2">
      <c r="A467" s="3"/>
      <c r="B467" s="3"/>
      <c r="C467" s="3"/>
      <c r="D467" s="4" t="e">
        <f t="shared" si="82"/>
        <v>#REF!</v>
      </c>
      <c r="E467" s="6">
        <v>54</v>
      </c>
      <c r="F467" s="199">
        <v>54</v>
      </c>
      <c r="G467" s="199"/>
      <c r="H467" s="247">
        <f>IF(G467&gt;0,VLOOKUP(G467+3000,CONFIG!$W$2:$AF$804,2,FALSE),0)</f>
        <v>0</v>
      </c>
      <c r="I467" s="30" t="str">
        <f>IF(G467&gt;0,CONCATENATE(VLOOKUP(G467+3000,CONFIG!$W$2:$AF$804,3,FALSE),"  ",VLOOKUP(G467+3000,CONFIG!$W$2:$AF$804,4,FALSE)),"")</f>
        <v/>
      </c>
      <c r="J467" s="30" t="str">
        <f>IF($G467&gt;0,VLOOKUP(G467+3000,CONFIG!$W$2:$AF$804,5,FALSE),"")</f>
        <v/>
      </c>
      <c r="K467" s="144" t="str">
        <f>IF($G467&gt;0,VLOOKUP(G467+3000,CONFIG!$W:$AF,6,FALSE),"")</f>
        <v/>
      </c>
      <c r="L467" s="144" t="str">
        <f>IF($G467&gt;0,VLOOKUP(G467+3000,CONFIG!$W:$AF,7,FALSE),"")</f>
        <v/>
      </c>
      <c r="M467" s="144" t="str">
        <f>IF($G467&gt;0,VLOOKUP(G467+3000,CONFIG!$W:$AF,8,FALSE),"")</f>
        <v/>
      </c>
      <c r="N467" s="250" t="str">
        <f t="shared" si="88"/>
        <v/>
      </c>
      <c r="O467" s="6" t="str">
        <f t="shared" si="89"/>
        <v xml:space="preserve"> </v>
      </c>
      <c r="P467" s="179" t="str">
        <f>IF(G467&gt;0,VLOOKUP(G467,'Eng A3'!$A$8:$B$207,2,FALSE)," ")</f>
        <v xml:space="preserve"> </v>
      </c>
      <c r="Q467" s="6" t="str">
        <f t="shared" si="90"/>
        <v xml:space="preserve"> </v>
      </c>
      <c r="R467" s="6">
        <f t="shared" si="91"/>
        <v>0</v>
      </c>
      <c r="S467" s="6" t="str">
        <f>IF(G467&gt;0,COUNTIF($R$414:R467,R467),"")</f>
        <v/>
      </c>
      <c r="T467" s="6" t="str">
        <f t="shared" si="86"/>
        <v>03</v>
      </c>
      <c r="U467" s="6">
        <f t="shared" si="92"/>
        <v>54</v>
      </c>
    </row>
    <row r="468" spans="1:21" ht="14.25" hidden="1" outlineLevel="1" x14ac:dyDescent="0.2">
      <c r="A468" s="3"/>
      <c r="B468" s="3"/>
      <c r="C468" s="3"/>
      <c r="D468" s="4" t="e">
        <f t="shared" si="82"/>
        <v>#REF!</v>
      </c>
      <c r="E468" s="6">
        <v>55</v>
      </c>
      <c r="F468" s="199">
        <v>55</v>
      </c>
      <c r="G468" s="199"/>
      <c r="H468" s="247">
        <f>IF(G468&gt;0,VLOOKUP(G468+3000,CONFIG!$W$2:$AF$804,2,FALSE),0)</f>
        <v>0</v>
      </c>
      <c r="I468" s="30" t="str">
        <f>IF(G468&gt;0,CONCATENATE(VLOOKUP(G468+3000,CONFIG!$W$2:$AF$804,3,FALSE),"  ",VLOOKUP(G468+3000,CONFIG!$W$2:$AF$804,4,FALSE)),"")</f>
        <v/>
      </c>
      <c r="J468" s="30" t="str">
        <f>IF($G468&gt;0,VLOOKUP(G468+3000,CONFIG!$W$2:$AF$804,5,FALSE),"")</f>
        <v/>
      </c>
      <c r="K468" s="144" t="str">
        <f>IF($G468&gt;0,VLOOKUP(G468+3000,CONFIG!$W:$AF,6,FALSE),"")</f>
        <v/>
      </c>
      <c r="L468" s="144" t="str">
        <f>IF($G468&gt;0,VLOOKUP(G468+3000,CONFIG!$W:$AF,7,FALSE),"")</f>
        <v/>
      </c>
      <c r="M468" s="144" t="str">
        <f>IF($G468&gt;0,VLOOKUP(G468+3000,CONFIG!$W:$AF,8,FALSE),"")</f>
        <v/>
      </c>
      <c r="N468" s="250" t="str">
        <f t="shared" si="88"/>
        <v/>
      </c>
      <c r="O468" s="6" t="str">
        <f t="shared" si="89"/>
        <v xml:space="preserve"> </v>
      </c>
      <c r="P468" s="179" t="str">
        <f>IF(G468&gt;0,VLOOKUP(G468,'Eng A3'!$A$8:$B$207,2,FALSE)," ")</f>
        <v xml:space="preserve"> </v>
      </c>
      <c r="Q468" s="6" t="str">
        <f t="shared" si="90"/>
        <v xml:space="preserve"> </v>
      </c>
      <c r="R468" s="6">
        <f t="shared" si="91"/>
        <v>0</v>
      </c>
      <c r="S468" s="6" t="str">
        <f>IF(G468&gt;0,COUNTIF($R$414:R468,R468),"")</f>
        <v/>
      </c>
      <c r="T468" s="6" t="str">
        <f t="shared" si="86"/>
        <v>03</v>
      </c>
      <c r="U468" s="6">
        <f t="shared" si="92"/>
        <v>55</v>
      </c>
    </row>
    <row r="469" spans="1:21" ht="14.25" hidden="1" outlineLevel="1" x14ac:dyDescent="0.2">
      <c r="A469" s="3"/>
      <c r="B469" s="3"/>
      <c r="C469" s="3"/>
      <c r="D469" s="4" t="e">
        <f t="shared" si="82"/>
        <v>#REF!</v>
      </c>
      <c r="E469" s="6">
        <v>56</v>
      </c>
      <c r="F469" s="199">
        <v>56</v>
      </c>
      <c r="G469" s="199"/>
      <c r="H469" s="247">
        <f>IF(G469&gt;0,VLOOKUP(G469+3000,CONFIG!$W$2:$AF$804,2,FALSE),0)</f>
        <v>0</v>
      </c>
      <c r="I469" s="30" t="str">
        <f>IF(G469&gt;0,CONCATENATE(VLOOKUP(G469+3000,CONFIG!$W$2:$AF$804,3,FALSE),"  ",VLOOKUP(G469+3000,CONFIG!$W$2:$AF$804,4,FALSE)),"")</f>
        <v/>
      </c>
      <c r="J469" s="30" t="str">
        <f>IF($G469&gt;0,VLOOKUP(G469+3000,CONFIG!$W$2:$AF$804,5,FALSE),"")</f>
        <v/>
      </c>
      <c r="K469" s="144" t="str">
        <f>IF($G469&gt;0,VLOOKUP(G469+3000,CONFIG!$W:$AF,6,FALSE),"")</f>
        <v/>
      </c>
      <c r="L469" s="144" t="str">
        <f>IF($G469&gt;0,VLOOKUP(G469+3000,CONFIG!$W:$AF,7,FALSE),"")</f>
        <v/>
      </c>
      <c r="M469" s="144" t="str">
        <f>IF($G469&gt;0,VLOOKUP(G469+3000,CONFIG!$W:$AF,8,FALSE),"")</f>
        <v/>
      </c>
      <c r="N469" s="250" t="str">
        <f t="shared" si="88"/>
        <v/>
      </c>
      <c r="O469" s="6" t="str">
        <f t="shared" si="89"/>
        <v xml:space="preserve"> </v>
      </c>
      <c r="P469" s="179" t="str">
        <f>IF(G469&gt;0,VLOOKUP(G469,'Eng A3'!$A$8:$B$207,2,FALSE)," ")</f>
        <v xml:space="preserve"> </v>
      </c>
      <c r="Q469" s="6" t="str">
        <f t="shared" si="90"/>
        <v xml:space="preserve"> </v>
      </c>
      <c r="R469" s="6">
        <f t="shared" si="91"/>
        <v>0</v>
      </c>
      <c r="S469" s="6" t="str">
        <f>IF(G469&gt;0,COUNTIF($R$414:R469,R469),"")</f>
        <v/>
      </c>
      <c r="T469" s="6" t="str">
        <f t="shared" si="86"/>
        <v>03</v>
      </c>
      <c r="U469" s="6">
        <f t="shared" si="92"/>
        <v>56</v>
      </c>
    </row>
    <row r="470" spans="1:21" ht="14.25" hidden="1" outlineLevel="1" x14ac:dyDescent="0.2">
      <c r="A470" s="3"/>
      <c r="B470" s="3"/>
      <c r="C470" s="3"/>
      <c r="D470" s="4" t="e">
        <f t="shared" si="82"/>
        <v>#REF!</v>
      </c>
      <c r="E470" s="6">
        <v>57</v>
      </c>
      <c r="F470" s="199">
        <v>57</v>
      </c>
      <c r="G470" s="199"/>
      <c r="H470" s="247">
        <f>IF(G470&gt;0,VLOOKUP(G470+3000,CONFIG!$W$2:$AF$804,2,FALSE),0)</f>
        <v>0</v>
      </c>
      <c r="I470" s="30" t="str">
        <f>IF(G470&gt;0,CONCATENATE(VLOOKUP(G470+3000,CONFIG!$W$2:$AF$804,3,FALSE),"  ",VLOOKUP(G470+3000,CONFIG!$W$2:$AF$804,4,FALSE)),"")</f>
        <v/>
      </c>
      <c r="J470" s="30" t="str">
        <f>IF($G470&gt;0,VLOOKUP(G470+3000,CONFIG!$W$2:$AF$804,5,FALSE),"")</f>
        <v/>
      </c>
      <c r="K470" s="144" t="str">
        <f>IF($G470&gt;0,VLOOKUP(G470+3000,CONFIG!$W:$AF,6,FALSE),"")</f>
        <v/>
      </c>
      <c r="L470" s="144" t="str">
        <f>IF($G470&gt;0,VLOOKUP(G470+3000,CONFIG!$W:$AF,7,FALSE),"")</f>
        <v/>
      </c>
      <c r="M470" s="144" t="str">
        <f>IF($G470&gt;0,VLOOKUP(G470+3000,CONFIG!$W:$AF,8,FALSE),"")</f>
        <v/>
      </c>
      <c r="N470" s="250" t="str">
        <f t="shared" si="88"/>
        <v/>
      </c>
      <c r="O470" s="6" t="str">
        <f t="shared" si="89"/>
        <v xml:space="preserve"> </v>
      </c>
      <c r="P470" s="179" t="str">
        <f>IF(G470&gt;0,VLOOKUP(G470,'Eng A3'!$A$8:$B$207,2,FALSE)," ")</f>
        <v xml:space="preserve"> </v>
      </c>
      <c r="Q470" s="6" t="str">
        <f t="shared" si="90"/>
        <v xml:space="preserve"> </v>
      </c>
      <c r="R470" s="6">
        <f t="shared" si="91"/>
        <v>0</v>
      </c>
      <c r="S470" s="6" t="str">
        <f>IF(G470&gt;0,COUNTIF($R$414:R470,R470),"")</f>
        <v/>
      </c>
      <c r="T470" s="6" t="str">
        <f t="shared" si="86"/>
        <v>03</v>
      </c>
      <c r="U470" s="6">
        <f t="shared" si="92"/>
        <v>57</v>
      </c>
    </row>
    <row r="471" spans="1:21" ht="14.25" hidden="1" outlineLevel="1" x14ac:dyDescent="0.2">
      <c r="A471" s="3"/>
      <c r="B471" s="3"/>
      <c r="C471" s="3"/>
      <c r="D471" s="4" t="e">
        <f t="shared" si="82"/>
        <v>#REF!</v>
      </c>
      <c r="E471" s="6">
        <v>58</v>
      </c>
      <c r="F471" s="199">
        <v>58</v>
      </c>
      <c r="G471" s="199"/>
      <c r="H471" s="247">
        <f>IF(G471&gt;0,VLOOKUP(G471+3000,CONFIG!$W$2:$AF$804,2,FALSE),0)</f>
        <v>0</v>
      </c>
      <c r="I471" s="30" t="str">
        <f>IF(G471&gt;0,CONCATENATE(VLOOKUP(G471+3000,CONFIG!$W$2:$AF$804,3,FALSE),"  ",VLOOKUP(G471+3000,CONFIG!$W$2:$AF$804,4,FALSE)),"")</f>
        <v/>
      </c>
      <c r="J471" s="30" t="str">
        <f>IF($G471&gt;0,VLOOKUP(G471+3000,CONFIG!$W$2:$AF$804,5,FALSE),"")</f>
        <v/>
      </c>
      <c r="K471" s="144" t="str">
        <f>IF($G471&gt;0,VLOOKUP(G471+3000,CONFIG!$W:$AF,6,FALSE),"")</f>
        <v/>
      </c>
      <c r="L471" s="144" t="str">
        <f>IF($G471&gt;0,VLOOKUP(G471+3000,CONFIG!$W:$AF,7,FALSE),"")</f>
        <v/>
      </c>
      <c r="M471" s="144" t="str">
        <f>IF($G471&gt;0,VLOOKUP(G471+3000,CONFIG!$W:$AF,8,FALSE),"")</f>
        <v/>
      </c>
      <c r="N471" s="250" t="str">
        <f t="shared" si="88"/>
        <v/>
      </c>
      <c r="O471" s="6" t="str">
        <f t="shared" si="89"/>
        <v xml:space="preserve"> </v>
      </c>
      <c r="P471" s="179" t="str">
        <f>IF(G471&gt;0,VLOOKUP(G471,'Eng A3'!$A$8:$B$207,2,FALSE)," ")</f>
        <v xml:space="preserve"> </v>
      </c>
      <c r="Q471" s="6" t="str">
        <f t="shared" si="90"/>
        <v xml:space="preserve"> </v>
      </c>
      <c r="R471" s="6">
        <f t="shared" si="91"/>
        <v>0</v>
      </c>
      <c r="S471" s="6" t="str">
        <f>IF(G471&gt;0,COUNTIF($R$414:R471,R471),"")</f>
        <v/>
      </c>
      <c r="T471" s="6" t="str">
        <f t="shared" si="86"/>
        <v>03</v>
      </c>
      <c r="U471" s="6">
        <f t="shared" si="92"/>
        <v>58</v>
      </c>
    </row>
    <row r="472" spans="1:21" ht="14.25" hidden="1" outlineLevel="1" x14ac:dyDescent="0.2">
      <c r="A472" s="3"/>
      <c r="B472" s="3"/>
      <c r="C472" s="3"/>
      <c r="D472" s="4" t="e">
        <f t="shared" si="82"/>
        <v>#REF!</v>
      </c>
      <c r="E472" s="6">
        <v>59</v>
      </c>
      <c r="F472" s="199">
        <v>59</v>
      </c>
      <c r="G472" s="199"/>
      <c r="H472" s="247">
        <f>IF(G472&gt;0,VLOOKUP(G472+3000,CONFIG!$W$2:$AF$804,2,FALSE),0)</f>
        <v>0</v>
      </c>
      <c r="I472" s="30" t="str">
        <f>IF(G472&gt;0,CONCATENATE(VLOOKUP(G472+3000,CONFIG!$W$2:$AF$804,3,FALSE),"  ",VLOOKUP(G472+3000,CONFIG!$W$2:$AF$804,4,FALSE)),"")</f>
        <v/>
      </c>
      <c r="J472" s="30" t="str">
        <f>IF($G472&gt;0,VLOOKUP(G472+3000,CONFIG!$W$2:$AF$804,5,FALSE),"")</f>
        <v/>
      </c>
      <c r="K472" s="144" t="str">
        <f>IF($G472&gt;0,VLOOKUP(G472+3000,CONFIG!$W:$AF,6,FALSE),"")</f>
        <v/>
      </c>
      <c r="L472" s="144" t="str">
        <f>IF($G472&gt;0,VLOOKUP(G472+3000,CONFIG!$W:$AF,7,FALSE),"")</f>
        <v/>
      </c>
      <c r="M472" s="144" t="str">
        <f>IF($G472&gt;0,VLOOKUP(G472+3000,CONFIG!$W:$AF,8,FALSE),"")</f>
        <v/>
      </c>
      <c r="N472" s="250" t="str">
        <f t="shared" si="88"/>
        <v/>
      </c>
      <c r="O472" s="6" t="str">
        <f t="shared" si="89"/>
        <v xml:space="preserve"> </v>
      </c>
      <c r="P472" s="179" t="str">
        <f>IF(G472&gt;0,VLOOKUP(G472,'Eng A3'!$A$8:$B$207,2,FALSE)," ")</f>
        <v xml:space="preserve"> </v>
      </c>
      <c r="Q472" s="6" t="str">
        <f t="shared" si="90"/>
        <v xml:space="preserve"> </v>
      </c>
      <c r="R472" s="6">
        <f t="shared" si="91"/>
        <v>0</v>
      </c>
      <c r="S472" s="6" t="str">
        <f>IF(G472&gt;0,COUNTIF($R$414:R472,R472),"")</f>
        <v/>
      </c>
      <c r="T472" s="6" t="str">
        <f t="shared" si="86"/>
        <v>03</v>
      </c>
      <c r="U472" s="6">
        <f t="shared" si="92"/>
        <v>59</v>
      </c>
    </row>
    <row r="473" spans="1:21" ht="14.25" hidden="1" outlineLevel="1" x14ac:dyDescent="0.2">
      <c r="A473" s="3"/>
      <c r="B473" s="3"/>
      <c r="C473" s="3"/>
      <c r="D473" s="4" t="e">
        <f t="shared" si="82"/>
        <v>#REF!</v>
      </c>
      <c r="E473" s="6">
        <v>60</v>
      </c>
      <c r="F473" s="199">
        <v>60</v>
      </c>
      <c r="G473" s="199"/>
      <c r="H473" s="247">
        <f>IF(G473&gt;0,VLOOKUP(G473+3000,CONFIG!$W$2:$AF$804,2,FALSE),0)</f>
        <v>0</v>
      </c>
      <c r="I473" s="30" t="str">
        <f>IF(G473&gt;0,CONCATENATE(VLOOKUP(G473+3000,CONFIG!$W$2:$AF$804,3,FALSE),"  ",VLOOKUP(G473+3000,CONFIG!$W$2:$AF$804,4,FALSE)),"")</f>
        <v/>
      </c>
      <c r="J473" s="30" t="str">
        <f>IF($G473&gt;0,VLOOKUP(G473+3000,CONFIG!$W$2:$AF$804,5,FALSE),"")</f>
        <v/>
      </c>
      <c r="K473" s="144" t="str">
        <f>IF($G473&gt;0,VLOOKUP(G473+3000,CONFIG!$W:$AF,6,FALSE),"")</f>
        <v/>
      </c>
      <c r="L473" s="144" t="str">
        <f>IF($G473&gt;0,VLOOKUP(G473+3000,CONFIG!$W:$AF,7,FALSE),"")</f>
        <v/>
      </c>
      <c r="M473" s="144" t="str">
        <f>IF($G473&gt;0,VLOOKUP(G473+3000,CONFIG!$W:$AF,8,FALSE),"")</f>
        <v/>
      </c>
      <c r="N473" s="250" t="str">
        <f t="shared" si="88"/>
        <v/>
      </c>
      <c r="O473" s="6" t="str">
        <f t="shared" si="89"/>
        <v xml:space="preserve"> </v>
      </c>
      <c r="P473" s="179" t="str">
        <f>IF(G473&gt;0,VLOOKUP(G473,'Eng A3'!$A$8:$B$207,2,FALSE)," ")</f>
        <v xml:space="preserve"> </v>
      </c>
      <c r="Q473" s="6" t="str">
        <f t="shared" si="90"/>
        <v xml:space="preserve"> </v>
      </c>
      <c r="R473" s="6">
        <f t="shared" si="91"/>
        <v>0</v>
      </c>
      <c r="S473" s="6" t="str">
        <f>IF(G473&gt;0,COUNTIF($R$414:R473,R473),"")</f>
        <v/>
      </c>
      <c r="T473" s="6" t="str">
        <f t="shared" si="86"/>
        <v>03</v>
      </c>
      <c r="U473" s="6">
        <f t="shared" si="92"/>
        <v>60</v>
      </c>
    </row>
    <row r="474" spans="1:21" ht="14.25" hidden="1" outlineLevel="1" x14ac:dyDescent="0.2">
      <c r="A474" s="3"/>
      <c r="B474" s="3"/>
      <c r="C474" s="3"/>
      <c r="D474" s="4" t="e">
        <f t="shared" si="82"/>
        <v>#REF!</v>
      </c>
      <c r="E474" s="6">
        <v>61</v>
      </c>
      <c r="F474" s="199">
        <v>61</v>
      </c>
      <c r="G474" s="199"/>
      <c r="H474" s="247">
        <f>IF(G474&gt;0,VLOOKUP(G474+3000,CONFIG!$W$2:$AF$804,2,FALSE),0)</f>
        <v>0</v>
      </c>
      <c r="I474" s="30" t="str">
        <f>IF(G474&gt;0,CONCATENATE(VLOOKUP(G474+3000,CONFIG!$W$2:$AF$804,3,FALSE),"  ",VLOOKUP(G474+3000,CONFIG!$W$2:$AF$804,4,FALSE)),"")</f>
        <v/>
      </c>
      <c r="J474" s="30" t="str">
        <f>IF($G474&gt;0,VLOOKUP(G474+3000,CONFIG!$W$2:$AF$804,5,FALSE),"")</f>
        <v/>
      </c>
      <c r="K474" s="144" t="str">
        <f>IF($G474&gt;0,VLOOKUP(G474+3000,CONFIG!$W:$AF,6,FALSE),"")</f>
        <v/>
      </c>
      <c r="L474" s="144" t="str">
        <f>IF($G474&gt;0,VLOOKUP(G474+3000,CONFIG!$W:$AF,7,FALSE),"")</f>
        <v/>
      </c>
      <c r="M474" s="144" t="str">
        <f>IF($G474&gt;0,VLOOKUP(G474+3000,CONFIG!$W:$AF,8,FALSE),"")</f>
        <v/>
      </c>
      <c r="N474" s="250" t="str">
        <f t="shared" si="88"/>
        <v/>
      </c>
      <c r="O474" s="6" t="str">
        <f t="shared" si="89"/>
        <v xml:space="preserve"> </v>
      </c>
      <c r="P474" s="179" t="str">
        <f>IF(G474&gt;0,VLOOKUP(G474,'Eng A3'!$A$8:$B$207,2,FALSE)," ")</f>
        <v xml:space="preserve"> </v>
      </c>
      <c r="Q474" s="6" t="str">
        <f t="shared" si="90"/>
        <v xml:space="preserve"> </v>
      </c>
      <c r="R474" s="6">
        <f t="shared" si="91"/>
        <v>0</v>
      </c>
      <c r="S474" s="6" t="str">
        <f>IF(G474&gt;0,COUNTIF($R$414:R474,R474),"")</f>
        <v/>
      </c>
      <c r="T474" s="6" t="str">
        <f t="shared" si="86"/>
        <v>03</v>
      </c>
      <c r="U474" s="6">
        <f t="shared" si="92"/>
        <v>61</v>
      </c>
    </row>
    <row r="475" spans="1:21" ht="14.25" hidden="1" outlineLevel="1" x14ac:dyDescent="0.2">
      <c r="A475" s="3"/>
      <c r="B475" s="3"/>
      <c r="C475" s="3"/>
      <c r="D475" s="4" t="e">
        <f t="shared" si="82"/>
        <v>#REF!</v>
      </c>
      <c r="E475" s="6">
        <v>62</v>
      </c>
      <c r="F475" s="199">
        <v>62</v>
      </c>
      <c r="G475" s="199"/>
      <c r="H475" s="247">
        <f>IF(G475&gt;0,VLOOKUP(G475+3000,CONFIG!$W$2:$AF$804,2,FALSE),0)</f>
        <v>0</v>
      </c>
      <c r="I475" s="30" t="str">
        <f>IF(G475&gt;0,CONCATENATE(VLOOKUP(G475+3000,CONFIG!$W$2:$AF$804,3,FALSE),"  ",VLOOKUP(G475+3000,CONFIG!$W$2:$AF$804,4,FALSE)),"")</f>
        <v/>
      </c>
      <c r="J475" s="30" t="str">
        <f>IF($G475&gt;0,VLOOKUP(G475+3000,CONFIG!$W$2:$AF$804,5,FALSE),"")</f>
        <v/>
      </c>
      <c r="K475" s="144" t="str">
        <f>IF($G475&gt;0,VLOOKUP(G475+3000,CONFIG!$W:$AF,6,FALSE),"")</f>
        <v/>
      </c>
      <c r="L475" s="144" t="str">
        <f>IF($G475&gt;0,VLOOKUP(G475+3000,CONFIG!$W:$AF,7,FALSE),"")</f>
        <v/>
      </c>
      <c r="M475" s="144" t="str">
        <f>IF($G475&gt;0,VLOOKUP(G475+3000,CONFIG!$W:$AF,8,FALSE),"")</f>
        <v/>
      </c>
      <c r="N475" s="250" t="str">
        <f t="shared" si="88"/>
        <v/>
      </c>
      <c r="O475" s="6" t="str">
        <f t="shared" si="89"/>
        <v xml:space="preserve"> </v>
      </c>
      <c r="P475" s="179" t="str">
        <f>IF(G475&gt;0,VLOOKUP(G475,'Eng A3'!$A$8:$B$207,2,FALSE)," ")</f>
        <v xml:space="preserve"> </v>
      </c>
      <c r="Q475" s="6" t="str">
        <f t="shared" si="90"/>
        <v xml:space="preserve"> </v>
      </c>
      <c r="R475" s="6">
        <f t="shared" si="91"/>
        <v>0</v>
      </c>
      <c r="S475" s="6" t="str">
        <f>IF(G475&gt;0,COUNTIF($R$414:R475,R475),"")</f>
        <v/>
      </c>
      <c r="T475" s="6" t="str">
        <f t="shared" si="86"/>
        <v>03</v>
      </c>
      <c r="U475" s="6">
        <f t="shared" si="92"/>
        <v>62</v>
      </c>
    </row>
    <row r="476" spans="1:21" ht="14.25" hidden="1" outlineLevel="1" x14ac:dyDescent="0.2">
      <c r="A476" s="3"/>
      <c r="B476" s="3"/>
      <c r="C476" s="3"/>
      <c r="D476" s="4" t="e">
        <f t="shared" si="82"/>
        <v>#REF!</v>
      </c>
      <c r="E476" s="6">
        <v>63</v>
      </c>
      <c r="F476" s="199">
        <v>63</v>
      </c>
      <c r="G476" s="199"/>
      <c r="H476" s="247">
        <f>IF(G476&gt;0,VLOOKUP(G476+3000,CONFIG!$W$2:$AF$804,2,FALSE),0)</f>
        <v>0</v>
      </c>
      <c r="I476" s="30" t="str">
        <f>IF(G476&gt;0,CONCATENATE(VLOOKUP(G476+3000,CONFIG!$W$2:$AF$804,3,FALSE),"  ",VLOOKUP(G476+3000,CONFIG!$W$2:$AF$804,4,FALSE)),"")</f>
        <v/>
      </c>
      <c r="J476" s="30" t="str">
        <f>IF($G476&gt;0,VLOOKUP(G476+3000,CONFIG!$W$2:$AF$804,5,FALSE),"")</f>
        <v/>
      </c>
      <c r="K476" s="144" t="str">
        <f>IF($G476&gt;0,VLOOKUP(G476+3000,CONFIG!$W:$AF,6,FALSE),"")</f>
        <v/>
      </c>
      <c r="L476" s="144" t="str">
        <f>IF($G476&gt;0,VLOOKUP(G476+3000,CONFIG!$W:$AF,7,FALSE),"")</f>
        <v/>
      </c>
      <c r="M476" s="144" t="str">
        <f>IF($G476&gt;0,VLOOKUP(G476+3000,CONFIG!$W:$AF,8,FALSE),"")</f>
        <v/>
      </c>
      <c r="N476" s="250" t="str">
        <f t="shared" si="88"/>
        <v/>
      </c>
      <c r="O476" s="6" t="str">
        <f t="shared" si="89"/>
        <v xml:space="preserve"> </v>
      </c>
      <c r="P476" s="179" t="str">
        <f>IF(G476&gt;0,VLOOKUP(G476,'Eng A3'!$A$8:$B$207,2,FALSE)," ")</f>
        <v xml:space="preserve"> </v>
      </c>
      <c r="Q476" s="6" t="str">
        <f t="shared" si="90"/>
        <v xml:space="preserve"> </v>
      </c>
      <c r="R476" s="6">
        <f t="shared" si="91"/>
        <v>0</v>
      </c>
      <c r="S476" s="6" t="str">
        <f>IF(G476&gt;0,COUNTIF($R$414:R476,R476),"")</f>
        <v/>
      </c>
      <c r="T476" s="6" t="str">
        <f t="shared" si="86"/>
        <v>03</v>
      </c>
      <c r="U476" s="6">
        <f t="shared" si="92"/>
        <v>63</v>
      </c>
    </row>
    <row r="477" spans="1:21" ht="14.25" hidden="1" outlineLevel="1" x14ac:dyDescent="0.2">
      <c r="A477" s="3"/>
      <c r="B477" s="3"/>
      <c r="C477" s="3"/>
      <c r="D477" s="4" t="e">
        <f t="shared" si="82"/>
        <v>#REF!</v>
      </c>
      <c r="E477" s="6">
        <v>64</v>
      </c>
      <c r="F477" s="199">
        <v>64</v>
      </c>
      <c r="G477" s="199"/>
      <c r="H477" s="247">
        <f>IF(G477&gt;0,VLOOKUP(G477+3000,CONFIG!$W$2:$AF$804,2,FALSE),0)</f>
        <v>0</v>
      </c>
      <c r="I477" s="30" t="str">
        <f>IF(G477&gt;0,CONCATENATE(VLOOKUP(G477+3000,CONFIG!$W$2:$AF$804,3,FALSE),"  ",VLOOKUP(G477+3000,CONFIG!$W$2:$AF$804,4,FALSE)),"")</f>
        <v/>
      </c>
      <c r="J477" s="30" t="str">
        <f>IF($G477&gt;0,VLOOKUP(G477+3000,CONFIG!$W$2:$AF$804,5,FALSE),"")</f>
        <v/>
      </c>
      <c r="K477" s="144" t="str">
        <f>IF($G477&gt;0,VLOOKUP(G477+3000,CONFIG!$W:$AF,6,FALSE),"")</f>
        <v/>
      </c>
      <c r="L477" s="144" t="str">
        <f>IF($G477&gt;0,VLOOKUP(G477+3000,CONFIG!$W:$AF,7,FALSE),"")</f>
        <v/>
      </c>
      <c r="M477" s="144" t="str">
        <f>IF($G477&gt;0,VLOOKUP(G477+3000,CONFIG!$W:$AF,8,FALSE),"")</f>
        <v/>
      </c>
      <c r="N477" s="250" t="str">
        <f t="shared" si="88"/>
        <v/>
      </c>
      <c r="O477" s="6" t="str">
        <f t="shared" si="89"/>
        <v xml:space="preserve"> </v>
      </c>
      <c r="P477" s="179" t="str">
        <f>IF(G477&gt;0,VLOOKUP(G477,'Eng A3'!$A$8:$B$207,2,FALSE)," ")</f>
        <v xml:space="preserve"> </v>
      </c>
      <c r="Q477" s="6" t="str">
        <f t="shared" si="90"/>
        <v xml:space="preserve"> </v>
      </c>
      <c r="R477" s="6">
        <f t="shared" si="91"/>
        <v>0</v>
      </c>
      <c r="S477" s="6" t="str">
        <f>IF(G477&gt;0,COUNTIF($R$414:R477,R477),"")</f>
        <v/>
      </c>
      <c r="T477" s="6" t="str">
        <f t="shared" si="86"/>
        <v>03</v>
      </c>
      <c r="U477" s="6">
        <f t="shared" si="92"/>
        <v>64</v>
      </c>
    </row>
    <row r="478" spans="1:21" ht="14.25" hidden="1" outlineLevel="1" x14ac:dyDescent="0.2">
      <c r="A478" s="3"/>
      <c r="B478" s="3"/>
      <c r="C478" s="3"/>
      <c r="D478" s="4" t="e">
        <f t="shared" ref="D478:D541" si="93">IF(G478&gt;0,TIME(IF(LEN(A478)&gt;0,A478,HOUR(D477)),IF(LEN(B478)&gt;0,B478,MINUTE(D477)),IF(LEN(C478)&gt;0,C478,SECOND(D477))),IF(G478="",D477,""))</f>
        <v>#REF!</v>
      </c>
      <c r="E478" s="6">
        <v>65</v>
      </c>
      <c r="F478" s="199">
        <v>65</v>
      </c>
      <c r="G478" s="199"/>
      <c r="H478" s="247">
        <f>IF(G478&gt;0,VLOOKUP(G478+3000,CONFIG!$W$2:$AF$804,2,FALSE),0)</f>
        <v>0</v>
      </c>
      <c r="I478" s="30" t="str">
        <f>IF(G478&gt;0,CONCATENATE(VLOOKUP(G478+3000,CONFIG!$W$2:$AF$804,3,FALSE),"  ",VLOOKUP(G478+3000,CONFIG!$W$2:$AF$804,4,FALSE)),"")</f>
        <v/>
      </c>
      <c r="J478" s="30" t="str">
        <f>IF($G478&gt;0,VLOOKUP(G478+3000,CONFIG!$W$2:$AF$804,5,FALSE),"")</f>
        <v/>
      </c>
      <c r="K478" s="144" t="str">
        <f>IF($G478&gt;0,VLOOKUP(G478+3000,CONFIG!$W:$AF,6,FALSE),"")</f>
        <v/>
      </c>
      <c r="L478" s="144" t="str">
        <f>IF($G478&gt;0,VLOOKUP(G478+3000,CONFIG!$W:$AF,7,FALSE),"")</f>
        <v/>
      </c>
      <c r="M478" s="144" t="str">
        <f>IF($G478&gt;0,VLOOKUP(G478+3000,CONFIG!$W:$AF,8,FALSE),"")</f>
        <v/>
      </c>
      <c r="N478" s="250" t="str">
        <f t="shared" si="88"/>
        <v/>
      </c>
      <c r="O478" s="6" t="str">
        <f t="shared" ref="O478:O509" si="94">IF(COUNTIF($G$414:$G$613,G478)&gt;1,"X"," ")</f>
        <v xml:space="preserve"> </v>
      </c>
      <c r="P478" s="179" t="str">
        <f>IF(G478&gt;0,VLOOKUP(G478,'Eng A3'!$A$8:$B$207,2,FALSE)," ")</f>
        <v xml:space="preserve"> </v>
      </c>
      <c r="Q478" s="6" t="str">
        <f t="shared" ref="Q478:Q509" si="95">IF(AND(G478&gt;0,P478&lt;&gt;"X"),"Non Partant"," ")</f>
        <v xml:space="preserve"> </v>
      </c>
      <c r="R478" s="6">
        <f t="shared" ref="R478:R509" si="96">IF(H478&lt;&gt;0,MID(H478,1,7),0)</f>
        <v>0</v>
      </c>
      <c r="S478" s="6" t="str">
        <f>IF(G478&gt;0,COUNTIF($R$414:R478,R478),"")</f>
        <v/>
      </c>
      <c r="T478" s="6" t="str">
        <f t="shared" si="86"/>
        <v>03</v>
      </c>
      <c r="U478" s="6">
        <f t="shared" si="92"/>
        <v>65</v>
      </c>
    </row>
    <row r="479" spans="1:21" ht="14.25" hidden="1" outlineLevel="1" x14ac:dyDescent="0.2">
      <c r="A479" s="3"/>
      <c r="B479" s="3"/>
      <c r="C479" s="3"/>
      <c r="D479" s="4" t="e">
        <f t="shared" si="93"/>
        <v>#REF!</v>
      </c>
      <c r="E479" s="6">
        <v>66</v>
      </c>
      <c r="F479" s="199">
        <v>66</v>
      </c>
      <c r="G479" s="199"/>
      <c r="H479" s="247">
        <f>IF(G479&gt;0,VLOOKUP(G479+3000,CONFIG!$W$2:$AF$804,2,FALSE),0)</f>
        <v>0</v>
      </c>
      <c r="I479" s="30" t="str">
        <f>IF(G479&gt;0,CONCATENATE(VLOOKUP(G479+3000,CONFIG!$W$2:$AF$804,3,FALSE),"  ",VLOOKUP(G479+3000,CONFIG!$W$2:$AF$804,4,FALSE)),"")</f>
        <v/>
      </c>
      <c r="J479" s="30" t="str">
        <f>IF($G479&gt;0,VLOOKUP(G479+3000,CONFIG!$W$2:$AF$804,5,FALSE),"")</f>
        <v/>
      </c>
      <c r="K479" s="144" t="str">
        <f>IF($G479&gt;0,VLOOKUP(G479+3000,CONFIG!$W:$AF,6,FALSE),"")</f>
        <v/>
      </c>
      <c r="L479" s="144" t="str">
        <f>IF($G479&gt;0,VLOOKUP(G479+3000,CONFIG!$W:$AF,7,FALSE),"")</f>
        <v/>
      </c>
      <c r="M479" s="144" t="str">
        <f>IF($G479&gt;0,VLOOKUP(G479+3000,CONFIG!$W:$AF,8,FALSE),"")</f>
        <v/>
      </c>
      <c r="N479" s="250" t="str">
        <f t="shared" si="88"/>
        <v/>
      </c>
      <c r="O479" s="6" t="str">
        <f t="shared" si="94"/>
        <v xml:space="preserve"> </v>
      </c>
      <c r="P479" s="179" t="str">
        <f>IF(G479&gt;0,VLOOKUP(G479,'Eng A3'!$A$8:$B$207,2,FALSE)," ")</f>
        <v xml:space="preserve"> </v>
      </c>
      <c r="Q479" s="6" t="str">
        <f t="shared" si="95"/>
        <v xml:space="preserve"> </v>
      </c>
      <c r="R479" s="6">
        <f t="shared" si="96"/>
        <v>0</v>
      </c>
      <c r="S479" s="6" t="str">
        <f>IF(G479&gt;0,COUNTIF($R$414:R479,R479),"")</f>
        <v/>
      </c>
      <c r="T479" s="6" t="str">
        <f t="shared" ref="T479:T542" si="97">CONCATENATE(R479,"3",S479)</f>
        <v>03</v>
      </c>
      <c r="U479" s="6">
        <f t="shared" ref="U479:U510" si="98">IF(F479=F480,(2*F479+COUNTIF($F$414:$F$613,F479)-1)/2,IF(F479=F478,U478,F479))</f>
        <v>66</v>
      </c>
    </row>
    <row r="480" spans="1:21" ht="14.25" hidden="1" outlineLevel="1" x14ac:dyDescent="0.2">
      <c r="A480" s="3"/>
      <c r="B480" s="3"/>
      <c r="C480" s="3"/>
      <c r="D480" s="4" t="e">
        <f t="shared" si="93"/>
        <v>#REF!</v>
      </c>
      <c r="E480" s="6">
        <v>67</v>
      </c>
      <c r="F480" s="199">
        <v>67</v>
      </c>
      <c r="G480" s="199"/>
      <c r="H480" s="247">
        <f>IF(G480&gt;0,VLOOKUP(G480+3000,CONFIG!$W$2:$AF$804,2,FALSE),0)</f>
        <v>0</v>
      </c>
      <c r="I480" s="30" t="str">
        <f>IF(G480&gt;0,CONCATENATE(VLOOKUP(G480+3000,CONFIG!$W$2:$AF$804,3,FALSE),"  ",VLOOKUP(G480+3000,CONFIG!$W$2:$AF$804,4,FALSE)),"")</f>
        <v/>
      </c>
      <c r="J480" s="30" t="str">
        <f>IF($G480&gt;0,VLOOKUP(G480+3000,CONFIG!$W$2:$AF$804,5,FALSE),"")</f>
        <v/>
      </c>
      <c r="K480" s="144" t="str">
        <f>IF($G480&gt;0,VLOOKUP(G480+3000,CONFIG!$W:$AF,6,FALSE),"")</f>
        <v/>
      </c>
      <c r="L480" s="144" t="str">
        <f>IF($G480&gt;0,VLOOKUP(G480+3000,CONFIG!$W:$AF,7,FALSE),"")</f>
        <v/>
      </c>
      <c r="M480" s="144" t="str">
        <f>IF($G480&gt;0,VLOOKUP(G480+3000,CONFIG!$W:$AF,8,FALSE),"")</f>
        <v/>
      </c>
      <c r="N480" s="250" t="str">
        <f t="shared" ref="N480:N543" si="99">IF(G480&gt;0,IF((D480-$D$414)&lt;0,"Erreur",IF(D480&lt;D479,D480-D$414,IF(D480=D479,"''",D480-D$414))),"")</f>
        <v/>
      </c>
      <c r="O480" s="6" t="str">
        <f t="shared" si="94"/>
        <v xml:space="preserve"> </v>
      </c>
      <c r="P480" s="179" t="str">
        <f>IF(G480&gt;0,VLOOKUP(G480,'Eng A3'!$A$8:$B$207,2,FALSE)," ")</f>
        <v xml:space="preserve"> </v>
      </c>
      <c r="Q480" s="6" t="str">
        <f t="shared" si="95"/>
        <v xml:space="preserve"> </v>
      </c>
      <c r="R480" s="6">
        <f t="shared" si="96"/>
        <v>0</v>
      </c>
      <c r="S480" s="6" t="str">
        <f>IF(G480&gt;0,COUNTIF($R$414:R480,R480),"")</f>
        <v/>
      </c>
      <c r="T480" s="6" t="str">
        <f t="shared" si="97"/>
        <v>03</v>
      </c>
      <c r="U480" s="6">
        <f t="shared" si="98"/>
        <v>67</v>
      </c>
    </row>
    <row r="481" spans="1:21" ht="14.25" hidden="1" outlineLevel="1" x14ac:dyDescent="0.2">
      <c r="A481" s="3"/>
      <c r="B481" s="3"/>
      <c r="C481" s="3"/>
      <c r="D481" s="4" t="e">
        <f t="shared" si="93"/>
        <v>#REF!</v>
      </c>
      <c r="E481" s="6">
        <v>68</v>
      </c>
      <c r="F481" s="199">
        <v>68</v>
      </c>
      <c r="G481" s="199"/>
      <c r="H481" s="247">
        <f>IF(G481&gt;0,VLOOKUP(G481+3000,CONFIG!$W$2:$AF$804,2,FALSE),0)</f>
        <v>0</v>
      </c>
      <c r="I481" s="30" t="str">
        <f>IF(G481&gt;0,CONCATENATE(VLOOKUP(G481+3000,CONFIG!$W$2:$AF$804,3,FALSE),"  ",VLOOKUP(G481+3000,CONFIG!$W$2:$AF$804,4,FALSE)),"")</f>
        <v/>
      </c>
      <c r="J481" s="30" t="str">
        <f>IF($G481&gt;0,VLOOKUP(G481+3000,CONFIG!$W$2:$AF$804,5,FALSE),"")</f>
        <v/>
      </c>
      <c r="K481" s="144" t="str">
        <f>IF($G481&gt;0,VLOOKUP(G481+3000,CONFIG!$W:$AF,6,FALSE),"")</f>
        <v/>
      </c>
      <c r="L481" s="144" t="str">
        <f>IF($G481&gt;0,VLOOKUP(G481+3000,CONFIG!$W:$AF,7,FALSE),"")</f>
        <v/>
      </c>
      <c r="M481" s="144" t="str">
        <f>IF($G481&gt;0,VLOOKUP(G481+3000,CONFIG!$W:$AF,8,FALSE),"")</f>
        <v/>
      </c>
      <c r="N481" s="250" t="str">
        <f t="shared" si="99"/>
        <v/>
      </c>
      <c r="O481" s="6" t="str">
        <f t="shared" si="94"/>
        <v xml:space="preserve"> </v>
      </c>
      <c r="P481" s="179" t="str">
        <f>IF(G481&gt;0,VLOOKUP(G481,'Eng A3'!$A$8:$B$207,2,FALSE)," ")</f>
        <v xml:space="preserve"> </v>
      </c>
      <c r="Q481" s="6" t="str">
        <f t="shared" si="95"/>
        <v xml:space="preserve"> </v>
      </c>
      <c r="R481" s="6">
        <f t="shared" si="96"/>
        <v>0</v>
      </c>
      <c r="S481" s="6" t="str">
        <f>IF(G481&gt;0,COUNTIF($R$414:R481,R481),"")</f>
        <v/>
      </c>
      <c r="T481" s="6" t="str">
        <f t="shared" si="97"/>
        <v>03</v>
      </c>
      <c r="U481" s="6">
        <f t="shared" si="98"/>
        <v>68</v>
      </c>
    </row>
    <row r="482" spans="1:21" ht="14.25" hidden="1" outlineLevel="1" x14ac:dyDescent="0.2">
      <c r="A482" s="3"/>
      <c r="B482" s="3"/>
      <c r="C482" s="3"/>
      <c r="D482" s="4" t="e">
        <f t="shared" si="93"/>
        <v>#REF!</v>
      </c>
      <c r="E482" s="6">
        <v>69</v>
      </c>
      <c r="F482" s="199">
        <v>69</v>
      </c>
      <c r="G482" s="199"/>
      <c r="H482" s="247">
        <f>IF(G482&gt;0,VLOOKUP(G482+3000,CONFIG!$W$2:$AF$804,2,FALSE),0)</f>
        <v>0</v>
      </c>
      <c r="I482" s="30" t="str">
        <f>IF(G482&gt;0,CONCATENATE(VLOOKUP(G482+3000,CONFIG!$W$2:$AF$804,3,FALSE),"  ",VLOOKUP(G482+3000,CONFIG!$W$2:$AF$804,4,FALSE)),"")</f>
        <v/>
      </c>
      <c r="J482" s="30" t="str">
        <f>IF($G482&gt;0,VLOOKUP(G482+3000,CONFIG!$W$2:$AF$804,5,FALSE),"")</f>
        <v/>
      </c>
      <c r="K482" s="144" t="str">
        <f>IF($G482&gt;0,VLOOKUP(G482+3000,CONFIG!$W:$AF,6,FALSE),"")</f>
        <v/>
      </c>
      <c r="L482" s="144" t="str">
        <f>IF($G482&gt;0,VLOOKUP(G482+3000,CONFIG!$W:$AF,7,FALSE),"")</f>
        <v/>
      </c>
      <c r="M482" s="144" t="str">
        <f>IF($G482&gt;0,VLOOKUP(G482+3000,CONFIG!$W:$AF,8,FALSE),"")</f>
        <v/>
      </c>
      <c r="N482" s="250" t="str">
        <f t="shared" si="99"/>
        <v/>
      </c>
      <c r="O482" s="6" t="str">
        <f t="shared" si="94"/>
        <v xml:space="preserve"> </v>
      </c>
      <c r="P482" s="179" t="str">
        <f>IF(G482&gt;0,VLOOKUP(G482,'Eng A3'!$A$8:$B$207,2,FALSE)," ")</f>
        <v xml:space="preserve"> </v>
      </c>
      <c r="Q482" s="6" t="str">
        <f t="shared" si="95"/>
        <v xml:space="preserve"> </v>
      </c>
      <c r="R482" s="6">
        <f t="shared" si="96"/>
        <v>0</v>
      </c>
      <c r="S482" s="6" t="str">
        <f>IF(G482&gt;0,COUNTIF($R$414:R482,R482),"")</f>
        <v/>
      </c>
      <c r="T482" s="6" t="str">
        <f t="shared" si="97"/>
        <v>03</v>
      </c>
      <c r="U482" s="6">
        <f t="shared" si="98"/>
        <v>69</v>
      </c>
    </row>
    <row r="483" spans="1:21" ht="14.25" hidden="1" outlineLevel="1" x14ac:dyDescent="0.2">
      <c r="A483" s="3"/>
      <c r="B483" s="3"/>
      <c r="C483" s="3"/>
      <c r="D483" s="4" t="e">
        <f t="shared" si="93"/>
        <v>#REF!</v>
      </c>
      <c r="E483" s="6">
        <v>70</v>
      </c>
      <c r="F483" s="199">
        <v>70</v>
      </c>
      <c r="G483" s="199"/>
      <c r="H483" s="247">
        <f>IF(G483&gt;0,VLOOKUP(G483+3000,CONFIG!$W$2:$AF$804,2,FALSE),0)</f>
        <v>0</v>
      </c>
      <c r="I483" s="30" t="str">
        <f>IF(G483&gt;0,CONCATENATE(VLOOKUP(G483+3000,CONFIG!$W$2:$AF$804,3,FALSE),"  ",VLOOKUP(G483+3000,CONFIG!$W$2:$AF$804,4,FALSE)),"")</f>
        <v/>
      </c>
      <c r="J483" s="30" t="str">
        <f>IF($G483&gt;0,VLOOKUP(G483+3000,CONFIG!$W$2:$AF$804,5,FALSE),"")</f>
        <v/>
      </c>
      <c r="K483" s="144" t="str">
        <f>IF($G483&gt;0,VLOOKUP(G483+3000,CONFIG!$W:$AF,6,FALSE),"")</f>
        <v/>
      </c>
      <c r="L483" s="144" t="str">
        <f>IF($G483&gt;0,VLOOKUP(G483+3000,CONFIG!$W:$AF,7,FALSE),"")</f>
        <v/>
      </c>
      <c r="M483" s="144" t="str">
        <f>IF($G483&gt;0,VLOOKUP(G483+3000,CONFIG!$W:$AF,8,FALSE),"")</f>
        <v/>
      </c>
      <c r="N483" s="250" t="str">
        <f t="shared" si="99"/>
        <v/>
      </c>
      <c r="O483" s="6" t="str">
        <f t="shared" si="94"/>
        <v xml:space="preserve"> </v>
      </c>
      <c r="P483" s="179" t="str">
        <f>IF(G483&gt;0,VLOOKUP(G483,'Eng A3'!$A$8:$B$207,2,FALSE)," ")</f>
        <v xml:space="preserve"> </v>
      </c>
      <c r="Q483" s="6" t="str">
        <f t="shared" si="95"/>
        <v xml:space="preserve"> </v>
      </c>
      <c r="R483" s="6">
        <f t="shared" si="96"/>
        <v>0</v>
      </c>
      <c r="S483" s="6" t="str">
        <f>IF(G483&gt;0,COUNTIF($R$414:R483,R483),"")</f>
        <v/>
      </c>
      <c r="T483" s="6" t="str">
        <f t="shared" si="97"/>
        <v>03</v>
      </c>
      <c r="U483" s="6">
        <f t="shared" si="98"/>
        <v>70</v>
      </c>
    </row>
    <row r="484" spans="1:21" ht="14.25" hidden="1" outlineLevel="1" x14ac:dyDescent="0.2">
      <c r="A484" s="3"/>
      <c r="B484" s="3"/>
      <c r="C484" s="3"/>
      <c r="D484" s="4" t="e">
        <f t="shared" si="93"/>
        <v>#REF!</v>
      </c>
      <c r="E484" s="6">
        <v>71</v>
      </c>
      <c r="F484" s="199">
        <v>71</v>
      </c>
      <c r="G484" s="199"/>
      <c r="H484" s="247">
        <f>IF(G484&gt;0,VLOOKUP(G484+3000,CONFIG!$W$2:$AF$804,2,FALSE),0)</f>
        <v>0</v>
      </c>
      <c r="I484" s="30" t="str">
        <f>IF(G484&gt;0,CONCATENATE(VLOOKUP(G484+3000,CONFIG!$W$2:$AF$804,3,FALSE),"  ",VLOOKUP(G484+3000,CONFIG!$W$2:$AF$804,4,FALSE)),"")</f>
        <v/>
      </c>
      <c r="J484" s="30" t="str">
        <f>IF($G484&gt;0,VLOOKUP(G484+3000,CONFIG!$W$2:$AF$804,5,FALSE),"")</f>
        <v/>
      </c>
      <c r="K484" s="144" t="str">
        <f>IF($G484&gt;0,VLOOKUP(G484+3000,CONFIG!$W:$AF,6,FALSE),"")</f>
        <v/>
      </c>
      <c r="L484" s="144" t="str">
        <f>IF($G484&gt;0,VLOOKUP(G484+3000,CONFIG!$W:$AF,7,FALSE),"")</f>
        <v/>
      </c>
      <c r="M484" s="144" t="str">
        <f>IF($G484&gt;0,VLOOKUP(G484+3000,CONFIG!$W:$AF,8,FALSE),"")</f>
        <v/>
      </c>
      <c r="N484" s="250" t="str">
        <f t="shared" si="99"/>
        <v/>
      </c>
      <c r="O484" s="6" t="str">
        <f t="shared" si="94"/>
        <v xml:space="preserve"> </v>
      </c>
      <c r="P484" s="179" t="str">
        <f>IF(G484&gt;0,VLOOKUP(G484,'Eng A3'!$A$8:$B$207,2,FALSE)," ")</f>
        <v xml:space="preserve"> </v>
      </c>
      <c r="Q484" s="6" t="str">
        <f t="shared" si="95"/>
        <v xml:space="preserve"> </v>
      </c>
      <c r="R484" s="6">
        <f t="shared" si="96"/>
        <v>0</v>
      </c>
      <c r="S484" s="6" t="str">
        <f>IF(G484&gt;0,COUNTIF($R$414:R484,R484),"")</f>
        <v/>
      </c>
      <c r="T484" s="6" t="str">
        <f t="shared" si="97"/>
        <v>03</v>
      </c>
      <c r="U484" s="6">
        <f t="shared" si="98"/>
        <v>71</v>
      </c>
    </row>
    <row r="485" spans="1:21" ht="14.25" hidden="1" outlineLevel="1" x14ac:dyDescent="0.2">
      <c r="A485" s="3"/>
      <c r="B485" s="3"/>
      <c r="C485" s="3"/>
      <c r="D485" s="4" t="e">
        <f t="shared" si="93"/>
        <v>#REF!</v>
      </c>
      <c r="E485" s="6">
        <v>72</v>
      </c>
      <c r="F485" s="199">
        <v>72</v>
      </c>
      <c r="G485" s="199"/>
      <c r="H485" s="247">
        <f>IF(G485&gt;0,VLOOKUP(G485+3000,CONFIG!$W$2:$AF$804,2,FALSE),0)</f>
        <v>0</v>
      </c>
      <c r="I485" s="30" t="str">
        <f>IF(G485&gt;0,CONCATENATE(VLOOKUP(G485+3000,CONFIG!$W$2:$AF$804,3,FALSE),"  ",VLOOKUP(G485+3000,CONFIG!$W$2:$AF$804,4,FALSE)),"")</f>
        <v/>
      </c>
      <c r="J485" s="30" t="str">
        <f>IF($G485&gt;0,VLOOKUP(G485+3000,CONFIG!$W$2:$AF$804,5,FALSE),"")</f>
        <v/>
      </c>
      <c r="K485" s="144" t="str">
        <f>IF($G485&gt;0,VLOOKUP(G485+3000,CONFIG!$W:$AF,6,FALSE),"")</f>
        <v/>
      </c>
      <c r="L485" s="144" t="str">
        <f>IF($G485&gt;0,VLOOKUP(G485+3000,CONFIG!$W:$AF,7,FALSE),"")</f>
        <v/>
      </c>
      <c r="M485" s="144" t="str">
        <f>IF($G485&gt;0,VLOOKUP(G485+3000,CONFIG!$W:$AF,8,FALSE),"")</f>
        <v/>
      </c>
      <c r="N485" s="250" t="str">
        <f t="shared" si="99"/>
        <v/>
      </c>
      <c r="O485" s="6" t="str">
        <f t="shared" si="94"/>
        <v xml:space="preserve"> </v>
      </c>
      <c r="P485" s="179" t="str">
        <f>IF(G485&gt;0,VLOOKUP(G485,'Eng A3'!$A$8:$B$207,2,FALSE)," ")</f>
        <v xml:space="preserve"> </v>
      </c>
      <c r="Q485" s="6" t="str">
        <f t="shared" si="95"/>
        <v xml:space="preserve"> </v>
      </c>
      <c r="R485" s="6">
        <f t="shared" si="96"/>
        <v>0</v>
      </c>
      <c r="S485" s="6" t="str">
        <f>IF(G485&gt;0,COUNTIF($R$414:R485,R485),"")</f>
        <v/>
      </c>
      <c r="T485" s="6" t="str">
        <f t="shared" si="97"/>
        <v>03</v>
      </c>
      <c r="U485" s="6">
        <f t="shared" si="98"/>
        <v>72</v>
      </c>
    </row>
    <row r="486" spans="1:21" ht="14.25" hidden="1" outlineLevel="1" x14ac:dyDescent="0.2">
      <c r="A486" s="3"/>
      <c r="B486" s="3"/>
      <c r="C486" s="3"/>
      <c r="D486" s="4" t="e">
        <f t="shared" si="93"/>
        <v>#REF!</v>
      </c>
      <c r="E486" s="6">
        <v>73</v>
      </c>
      <c r="F486" s="199">
        <v>73</v>
      </c>
      <c r="G486" s="199"/>
      <c r="H486" s="247">
        <f>IF(G486&gt;0,VLOOKUP(G486+3000,CONFIG!$W$2:$AF$804,2,FALSE),0)</f>
        <v>0</v>
      </c>
      <c r="I486" s="30" t="str">
        <f>IF(G486&gt;0,CONCATENATE(VLOOKUP(G486+3000,CONFIG!$W$2:$AF$804,3,FALSE),"  ",VLOOKUP(G486+3000,CONFIG!$W$2:$AF$804,4,FALSE)),"")</f>
        <v/>
      </c>
      <c r="J486" s="30" t="str">
        <f>IF($G486&gt;0,VLOOKUP(G486+3000,CONFIG!$W$2:$AF$804,5,FALSE),"")</f>
        <v/>
      </c>
      <c r="K486" s="144" t="str">
        <f>IF($G486&gt;0,VLOOKUP(G486+3000,CONFIG!$W:$AF,6,FALSE),"")</f>
        <v/>
      </c>
      <c r="L486" s="144" t="str">
        <f>IF($G486&gt;0,VLOOKUP(G486+3000,CONFIG!$W:$AF,7,FALSE),"")</f>
        <v/>
      </c>
      <c r="M486" s="144" t="str">
        <f>IF($G486&gt;0,VLOOKUP(G486+3000,CONFIG!$W:$AF,8,FALSE),"")</f>
        <v/>
      </c>
      <c r="N486" s="250" t="str">
        <f t="shared" si="99"/>
        <v/>
      </c>
      <c r="O486" s="6" t="str">
        <f t="shared" si="94"/>
        <v xml:space="preserve"> </v>
      </c>
      <c r="P486" s="179" t="str">
        <f>IF(G486&gt;0,VLOOKUP(G486,'Eng A3'!$A$8:$B$207,2,FALSE)," ")</f>
        <v xml:space="preserve"> </v>
      </c>
      <c r="Q486" s="6" t="str">
        <f t="shared" si="95"/>
        <v xml:space="preserve"> </v>
      </c>
      <c r="R486" s="6">
        <f t="shared" si="96"/>
        <v>0</v>
      </c>
      <c r="S486" s="6" t="str">
        <f>IF(G486&gt;0,COUNTIF($R$414:R486,R486),"")</f>
        <v/>
      </c>
      <c r="T486" s="6" t="str">
        <f t="shared" si="97"/>
        <v>03</v>
      </c>
      <c r="U486" s="6">
        <f t="shared" si="98"/>
        <v>73</v>
      </c>
    </row>
    <row r="487" spans="1:21" ht="14.25" hidden="1" outlineLevel="1" x14ac:dyDescent="0.2">
      <c r="A487" s="3"/>
      <c r="B487" s="3"/>
      <c r="C487" s="3"/>
      <c r="D487" s="4" t="e">
        <f t="shared" si="93"/>
        <v>#REF!</v>
      </c>
      <c r="E487" s="6">
        <v>74</v>
      </c>
      <c r="F487" s="199">
        <v>74</v>
      </c>
      <c r="G487" s="199"/>
      <c r="H487" s="247">
        <f>IF(G487&gt;0,VLOOKUP(G487+3000,CONFIG!$W$2:$AF$804,2,FALSE),0)</f>
        <v>0</v>
      </c>
      <c r="I487" s="30" t="str">
        <f>IF(G487&gt;0,CONCATENATE(VLOOKUP(G487+3000,CONFIG!$W$2:$AF$804,3,FALSE),"  ",VLOOKUP(G487+3000,CONFIG!$W$2:$AF$804,4,FALSE)),"")</f>
        <v/>
      </c>
      <c r="J487" s="30" t="str">
        <f>IF($G487&gt;0,VLOOKUP(G487+3000,CONFIG!$W$2:$AF$804,5,FALSE),"")</f>
        <v/>
      </c>
      <c r="K487" s="144" t="str">
        <f>IF($G487&gt;0,VLOOKUP(G487+3000,CONFIG!$W:$AF,6,FALSE),"")</f>
        <v/>
      </c>
      <c r="L487" s="144" t="str">
        <f>IF($G487&gt;0,VLOOKUP(G487+3000,CONFIG!$W:$AF,7,FALSE),"")</f>
        <v/>
      </c>
      <c r="M487" s="144" t="str">
        <f>IF($G487&gt;0,VLOOKUP(G487+3000,CONFIG!$W:$AF,8,FALSE),"")</f>
        <v/>
      </c>
      <c r="N487" s="250" t="str">
        <f t="shared" si="99"/>
        <v/>
      </c>
      <c r="O487" s="6" t="str">
        <f t="shared" si="94"/>
        <v xml:space="preserve"> </v>
      </c>
      <c r="P487" s="179" t="str">
        <f>IF(G487&gt;0,VLOOKUP(G487,'Eng A3'!$A$8:$B$207,2,FALSE)," ")</f>
        <v xml:space="preserve"> </v>
      </c>
      <c r="Q487" s="6" t="str">
        <f t="shared" si="95"/>
        <v xml:space="preserve"> </v>
      </c>
      <c r="R487" s="6">
        <f t="shared" si="96"/>
        <v>0</v>
      </c>
      <c r="S487" s="6" t="str">
        <f>IF(G487&gt;0,COUNTIF($R$414:R487,R487),"")</f>
        <v/>
      </c>
      <c r="T487" s="6" t="str">
        <f t="shared" si="97"/>
        <v>03</v>
      </c>
      <c r="U487" s="6">
        <f t="shared" si="98"/>
        <v>74</v>
      </c>
    </row>
    <row r="488" spans="1:21" ht="14.25" hidden="1" outlineLevel="1" x14ac:dyDescent="0.2">
      <c r="A488" s="3"/>
      <c r="B488" s="3"/>
      <c r="C488" s="3"/>
      <c r="D488" s="4" t="e">
        <f t="shared" si="93"/>
        <v>#REF!</v>
      </c>
      <c r="E488" s="6">
        <v>75</v>
      </c>
      <c r="F488" s="199">
        <v>75</v>
      </c>
      <c r="G488" s="199"/>
      <c r="H488" s="247">
        <f>IF(G488&gt;0,VLOOKUP(G488+3000,CONFIG!$W$2:$AF$804,2,FALSE),0)</f>
        <v>0</v>
      </c>
      <c r="I488" s="30" t="str">
        <f>IF(G488&gt;0,CONCATENATE(VLOOKUP(G488+3000,CONFIG!$W$2:$AF$804,3,FALSE),"  ",VLOOKUP(G488+3000,CONFIG!$W$2:$AF$804,4,FALSE)),"")</f>
        <v/>
      </c>
      <c r="J488" s="30" t="str">
        <f>IF($G488&gt;0,VLOOKUP(G488+3000,CONFIG!$W$2:$AF$804,5,FALSE),"")</f>
        <v/>
      </c>
      <c r="K488" s="144" t="str">
        <f>IF($G488&gt;0,VLOOKUP(G488+3000,CONFIG!$W:$AF,6,FALSE),"")</f>
        <v/>
      </c>
      <c r="L488" s="144" t="str">
        <f>IF($G488&gt;0,VLOOKUP(G488+3000,CONFIG!$W:$AF,7,FALSE),"")</f>
        <v/>
      </c>
      <c r="M488" s="144" t="str">
        <f>IF($G488&gt;0,VLOOKUP(G488+3000,CONFIG!$W:$AF,8,FALSE),"")</f>
        <v/>
      </c>
      <c r="N488" s="250" t="str">
        <f t="shared" si="99"/>
        <v/>
      </c>
      <c r="O488" s="6" t="str">
        <f t="shared" si="94"/>
        <v xml:space="preserve"> </v>
      </c>
      <c r="P488" s="179" t="str">
        <f>IF(G488&gt;0,VLOOKUP(G488,'Eng A3'!$A$8:$B$207,2,FALSE)," ")</f>
        <v xml:space="preserve"> </v>
      </c>
      <c r="Q488" s="6" t="str">
        <f t="shared" si="95"/>
        <v xml:space="preserve"> </v>
      </c>
      <c r="R488" s="6">
        <f t="shared" si="96"/>
        <v>0</v>
      </c>
      <c r="S488" s="6" t="str">
        <f>IF(G488&gt;0,COUNTIF($R$414:R488,R488),"")</f>
        <v/>
      </c>
      <c r="T488" s="6" t="str">
        <f t="shared" si="97"/>
        <v>03</v>
      </c>
      <c r="U488" s="6">
        <f t="shared" si="98"/>
        <v>75</v>
      </c>
    </row>
    <row r="489" spans="1:21" ht="14.25" hidden="1" outlineLevel="1" x14ac:dyDescent="0.2">
      <c r="A489" s="3"/>
      <c r="B489" s="3"/>
      <c r="C489" s="3"/>
      <c r="D489" s="4" t="e">
        <f t="shared" si="93"/>
        <v>#REF!</v>
      </c>
      <c r="E489" s="6">
        <v>76</v>
      </c>
      <c r="F489" s="199">
        <v>76</v>
      </c>
      <c r="G489" s="199"/>
      <c r="H489" s="247">
        <f>IF(G489&gt;0,VLOOKUP(G489+3000,CONFIG!$W$2:$AF$804,2,FALSE),0)</f>
        <v>0</v>
      </c>
      <c r="I489" s="30" t="str">
        <f>IF(G489&gt;0,CONCATENATE(VLOOKUP(G489+3000,CONFIG!$W$2:$AF$804,3,FALSE),"  ",VLOOKUP(G489+3000,CONFIG!$W$2:$AF$804,4,FALSE)),"")</f>
        <v/>
      </c>
      <c r="J489" s="30" t="str">
        <f>IF($G489&gt;0,VLOOKUP(G489+3000,CONFIG!$W$2:$AF$804,5,FALSE),"")</f>
        <v/>
      </c>
      <c r="K489" s="144" t="str">
        <f>IF($G489&gt;0,VLOOKUP(G489+3000,CONFIG!$W:$AF,6,FALSE),"")</f>
        <v/>
      </c>
      <c r="L489" s="144" t="str">
        <f>IF($G489&gt;0,VLOOKUP(G489+3000,CONFIG!$W:$AF,7,FALSE),"")</f>
        <v/>
      </c>
      <c r="M489" s="144" t="str">
        <f>IF($G489&gt;0,VLOOKUP(G489+3000,CONFIG!$W:$AF,8,FALSE),"")</f>
        <v/>
      </c>
      <c r="N489" s="250" t="str">
        <f t="shared" si="99"/>
        <v/>
      </c>
      <c r="O489" s="6" t="str">
        <f t="shared" si="94"/>
        <v xml:space="preserve"> </v>
      </c>
      <c r="P489" s="179" t="str">
        <f>IF(G489&gt;0,VLOOKUP(G489,'Eng A3'!$A$8:$B$207,2,FALSE)," ")</f>
        <v xml:space="preserve"> </v>
      </c>
      <c r="Q489" s="6" t="str">
        <f t="shared" si="95"/>
        <v xml:space="preserve"> </v>
      </c>
      <c r="R489" s="6">
        <f t="shared" si="96"/>
        <v>0</v>
      </c>
      <c r="S489" s="6" t="str">
        <f>IF(G489&gt;0,COUNTIF($R$414:R489,R489),"")</f>
        <v/>
      </c>
      <c r="T489" s="6" t="str">
        <f t="shared" si="97"/>
        <v>03</v>
      </c>
      <c r="U489" s="6">
        <f t="shared" si="98"/>
        <v>76</v>
      </c>
    </row>
    <row r="490" spans="1:21" ht="14.25" hidden="1" outlineLevel="1" x14ac:dyDescent="0.2">
      <c r="A490" s="3"/>
      <c r="B490" s="3"/>
      <c r="C490" s="3"/>
      <c r="D490" s="4" t="e">
        <f t="shared" si="93"/>
        <v>#REF!</v>
      </c>
      <c r="E490" s="6">
        <v>77</v>
      </c>
      <c r="F490" s="199">
        <v>77</v>
      </c>
      <c r="G490" s="199"/>
      <c r="H490" s="247">
        <f>IF(G490&gt;0,VLOOKUP(G490+3000,CONFIG!$W$2:$AF$804,2,FALSE),0)</f>
        <v>0</v>
      </c>
      <c r="I490" s="30" t="str">
        <f>IF(G490&gt;0,CONCATENATE(VLOOKUP(G490+3000,CONFIG!$W$2:$AF$804,3,FALSE),"  ",VLOOKUP(G490+3000,CONFIG!$W$2:$AF$804,4,FALSE)),"")</f>
        <v/>
      </c>
      <c r="J490" s="30" t="str">
        <f>IF($G490&gt;0,VLOOKUP(G490+3000,CONFIG!$W$2:$AF$804,5,FALSE),"")</f>
        <v/>
      </c>
      <c r="K490" s="144" t="str">
        <f>IF($G490&gt;0,VLOOKUP(G490+3000,CONFIG!$W:$AF,6,FALSE),"")</f>
        <v/>
      </c>
      <c r="L490" s="144" t="str">
        <f>IF($G490&gt;0,VLOOKUP(G490+3000,CONFIG!$W:$AF,7,FALSE),"")</f>
        <v/>
      </c>
      <c r="M490" s="144" t="str">
        <f>IF($G490&gt;0,VLOOKUP(G490+3000,CONFIG!$W:$AF,8,FALSE),"")</f>
        <v/>
      </c>
      <c r="N490" s="250" t="str">
        <f t="shared" si="99"/>
        <v/>
      </c>
      <c r="O490" s="6" t="str">
        <f t="shared" si="94"/>
        <v xml:space="preserve"> </v>
      </c>
      <c r="P490" s="179" t="str">
        <f>IF(G490&gt;0,VLOOKUP(G490,'Eng A3'!$A$8:$B$207,2,FALSE)," ")</f>
        <v xml:space="preserve"> </v>
      </c>
      <c r="Q490" s="6" t="str">
        <f t="shared" si="95"/>
        <v xml:space="preserve"> </v>
      </c>
      <c r="R490" s="6">
        <f t="shared" si="96"/>
        <v>0</v>
      </c>
      <c r="S490" s="6" t="str">
        <f>IF(G490&gt;0,COUNTIF($R$414:R490,R490),"")</f>
        <v/>
      </c>
      <c r="T490" s="6" t="str">
        <f t="shared" si="97"/>
        <v>03</v>
      </c>
      <c r="U490" s="6">
        <f t="shared" si="98"/>
        <v>77</v>
      </c>
    </row>
    <row r="491" spans="1:21" ht="14.25" hidden="1" outlineLevel="1" x14ac:dyDescent="0.2">
      <c r="A491" s="3"/>
      <c r="B491" s="3"/>
      <c r="C491" s="3"/>
      <c r="D491" s="4" t="e">
        <f t="shared" si="93"/>
        <v>#REF!</v>
      </c>
      <c r="E491" s="6">
        <v>78</v>
      </c>
      <c r="F491" s="199">
        <v>78</v>
      </c>
      <c r="G491" s="199"/>
      <c r="H491" s="247">
        <f>IF(G491&gt;0,VLOOKUP(G491+3000,CONFIG!$W$2:$AF$804,2,FALSE),0)</f>
        <v>0</v>
      </c>
      <c r="I491" s="30" t="str">
        <f>IF(G491&gt;0,CONCATENATE(VLOOKUP(G491+3000,CONFIG!$W$2:$AF$804,3,FALSE),"  ",VLOOKUP(G491+3000,CONFIG!$W$2:$AF$804,4,FALSE)),"")</f>
        <v/>
      </c>
      <c r="J491" s="30" t="str">
        <f>IF($G491&gt;0,VLOOKUP(G491+3000,CONFIG!$W$2:$AF$804,5,FALSE),"")</f>
        <v/>
      </c>
      <c r="K491" s="144" t="str">
        <f>IF($G491&gt;0,VLOOKUP(G491+3000,CONFIG!$W:$AF,6,FALSE),"")</f>
        <v/>
      </c>
      <c r="L491" s="144" t="str">
        <f>IF($G491&gt;0,VLOOKUP(G491+3000,CONFIG!$W:$AF,7,FALSE),"")</f>
        <v/>
      </c>
      <c r="M491" s="144" t="str">
        <f>IF($G491&gt;0,VLOOKUP(G491+3000,CONFIG!$W:$AF,8,FALSE),"")</f>
        <v/>
      </c>
      <c r="N491" s="250" t="str">
        <f t="shared" si="99"/>
        <v/>
      </c>
      <c r="O491" s="6" t="str">
        <f t="shared" si="94"/>
        <v xml:space="preserve"> </v>
      </c>
      <c r="P491" s="179" t="str">
        <f>IF(G491&gt;0,VLOOKUP(G491,'Eng A3'!$A$8:$B$207,2,FALSE)," ")</f>
        <v xml:space="preserve"> </v>
      </c>
      <c r="Q491" s="6" t="str">
        <f t="shared" si="95"/>
        <v xml:space="preserve"> </v>
      </c>
      <c r="R491" s="6">
        <f t="shared" si="96"/>
        <v>0</v>
      </c>
      <c r="S491" s="6" t="str">
        <f>IF(G491&gt;0,COUNTIF($R$414:R491,R491),"")</f>
        <v/>
      </c>
      <c r="T491" s="6" t="str">
        <f t="shared" si="97"/>
        <v>03</v>
      </c>
      <c r="U491" s="6">
        <f t="shared" si="98"/>
        <v>78</v>
      </c>
    </row>
    <row r="492" spans="1:21" ht="14.25" hidden="1" outlineLevel="1" x14ac:dyDescent="0.2">
      <c r="A492" s="3"/>
      <c r="B492" s="3"/>
      <c r="C492" s="3"/>
      <c r="D492" s="4" t="e">
        <f t="shared" si="93"/>
        <v>#REF!</v>
      </c>
      <c r="E492" s="6">
        <v>79</v>
      </c>
      <c r="F492" s="199">
        <v>79</v>
      </c>
      <c r="G492" s="199"/>
      <c r="H492" s="247">
        <f>IF(G492&gt;0,VLOOKUP(G492+3000,CONFIG!$W$2:$AF$804,2,FALSE),0)</f>
        <v>0</v>
      </c>
      <c r="I492" s="30" t="str">
        <f>IF(G492&gt;0,CONCATENATE(VLOOKUP(G492+3000,CONFIG!$W$2:$AF$804,3,FALSE),"  ",VLOOKUP(G492+3000,CONFIG!$W$2:$AF$804,4,FALSE)),"")</f>
        <v/>
      </c>
      <c r="J492" s="30" t="str">
        <f>IF($G492&gt;0,VLOOKUP(G492+3000,CONFIG!$W$2:$AF$804,5,FALSE),"")</f>
        <v/>
      </c>
      <c r="K492" s="144" t="str">
        <f>IF($G492&gt;0,VLOOKUP(G492+3000,CONFIG!$W:$AF,6,FALSE),"")</f>
        <v/>
      </c>
      <c r="L492" s="144" t="str">
        <f>IF($G492&gt;0,VLOOKUP(G492+3000,CONFIG!$W:$AF,7,FALSE),"")</f>
        <v/>
      </c>
      <c r="M492" s="144" t="str">
        <f>IF($G492&gt;0,VLOOKUP(G492+3000,CONFIG!$W:$AF,8,FALSE),"")</f>
        <v/>
      </c>
      <c r="N492" s="250" t="str">
        <f t="shared" si="99"/>
        <v/>
      </c>
      <c r="O492" s="6" t="str">
        <f t="shared" si="94"/>
        <v xml:space="preserve"> </v>
      </c>
      <c r="P492" s="179" t="str">
        <f>IF(G492&gt;0,VLOOKUP(G492,'Eng A3'!$A$8:$B$207,2,FALSE)," ")</f>
        <v xml:space="preserve"> </v>
      </c>
      <c r="Q492" s="6" t="str">
        <f t="shared" si="95"/>
        <v xml:space="preserve"> </v>
      </c>
      <c r="R492" s="6">
        <f t="shared" si="96"/>
        <v>0</v>
      </c>
      <c r="S492" s="6" t="str">
        <f>IF(G492&gt;0,COUNTIF($R$414:R492,R492),"")</f>
        <v/>
      </c>
      <c r="T492" s="6" t="str">
        <f t="shared" si="97"/>
        <v>03</v>
      </c>
      <c r="U492" s="6">
        <f t="shared" si="98"/>
        <v>79</v>
      </c>
    </row>
    <row r="493" spans="1:21" ht="14.25" hidden="1" outlineLevel="1" x14ac:dyDescent="0.2">
      <c r="A493" s="3"/>
      <c r="B493" s="3"/>
      <c r="C493" s="3"/>
      <c r="D493" s="4" t="e">
        <f t="shared" si="93"/>
        <v>#REF!</v>
      </c>
      <c r="E493" s="6">
        <v>80</v>
      </c>
      <c r="F493" s="199">
        <v>80</v>
      </c>
      <c r="G493" s="199"/>
      <c r="H493" s="247">
        <f>IF(G493&gt;0,VLOOKUP(G493+3000,CONFIG!$W$2:$AF$804,2,FALSE),0)</f>
        <v>0</v>
      </c>
      <c r="I493" s="30" t="str">
        <f>IF(G493&gt;0,CONCATENATE(VLOOKUP(G493+3000,CONFIG!$W$2:$AF$804,3,FALSE),"  ",VLOOKUP(G493+3000,CONFIG!$W$2:$AF$804,4,FALSE)),"")</f>
        <v/>
      </c>
      <c r="J493" s="30" t="str">
        <f>IF($G493&gt;0,VLOOKUP(G493+3000,CONFIG!$W$2:$AF$804,5,FALSE),"")</f>
        <v/>
      </c>
      <c r="K493" s="144" t="str">
        <f>IF($G493&gt;0,VLOOKUP(G493+3000,CONFIG!$W:$AF,6,FALSE),"")</f>
        <v/>
      </c>
      <c r="L493" s="144" t="str">
        <f>IF($G493&gt;0,VLOOKUP(G493+3000,CONFIG!$W:$AF,7,FALSE),"")</f>
        <v/>
      </c>
      <c r="M493" s="144" t="str">
        <f>IF($G493&gt;0,VLOOKUP(G493+3000,CONFIG!$W:$AF,8,FALSE),"")</f>
        <v/>
      </c>
      <c r="N493" s="250" t="str">
        <f t="shared" si="99"/>
        <v/>
      </c>
      <c r="O493" s="6" t="str">
        <f t="shared" si="94"/>
        <v xml:space="preserve"> </v>
      </c>
      <c r="P493" s="179" t="str">
        <f>IF(G493&gt;0,VLOOKUP(G493,'Eng A3'!$A$8:$B$207,2,FALSE)," ")</f>
        <v xml:space="preserve"> </v>
      </c>
      <c r="Q493" s="6" t="str">
        <f t="shared" si="95"/>
        <v xml:space="preserve"> </v>
      </c>
      <c r="R493" s="6">
        <f t="shared" si="96"/>
        <v>0</v>
      </c>
      <c r="S493" s="6" t="str">
        <f>IF(G493&gt;0,COUNTIF($R$414:R493,R493),"")</f>
        <v/>
      </c>
      <c r="T493" s="6" t="str">
        <f t="shared" si="97"/>
        <v>03</v>
      </c>
      <c r="U493" s="6">
        <f t="shared" si="98"/>
        <v>80</v>
      </c>
    </row>
    <row r="494" spans="1:21" ht="14.25" hidden="1" outlineLevel="1" x14ac:dyDescent="0.2">
      <c r="A494" s="3"/>
      <c r="B494" s="3"/>
      <c r="C494" s="3"/>
      <c r="D494" s="4" t="e">
        <f t="shared" si="93"/>
        <v>#REF!</v>
      </c>
      <c r="E494" s="6">
        <v>81</v>
      </c>
      <c r="F494" s="199">
        <v>81</v>
      </c>
      <c r="G494" s="199"/>
      <c r="H494" s="247">
        <f>IF(G494&gt;0,VLOOKUP(G494+3000,CONFIG!$W$2:$AF$804,2,FALSE),0)</f>
        <v>0</v>
      </c>
      <c r="I494" s="30" t="str">
        <f>IF(G494&gt;0,CONCATENATE(VLOOKUP(G494+3000,CONFIG!$W$2:$AF$804,3,FALSE),"  ",VLOOKUP(G494+3000,CONFIG!$W$2:$AF$804,4,FALSE)),"")</f>
        <v/>
      </c>
      <c r="J494" s="30" t="str">
        <f>IF($G494&gt;0,VLOOKUP(G494+3000,CONFIG!$W$2:$AF$804,5,FALSE),"")</f>
        <v/>
      </c>
      <c r="K494" s="144" t="str">
        <f>IF($G494&gt;0,VLOOKUP(G494+3000,CONFIG!$W:$AF,6,FALSE),"")</f>
        <v/>
      </c>
      <c r="L494" s="144" t="str">
        <f>IF($G494&gt;0,VLOOKUP(G494+3000,CONFIG!$W:$AF,7,FALSE),"")</f>
        <v/>
      </c>
      <c r="M494" s="144" t="str">
        <f>IF($G494&gt;0,VLOOKUP(G494+3000,CONFIG!$W:$AF,8,FALSE),"")</f>
        <v/>
      </c>
      <c r="N494" s="250" t="str">
        <f t="shared" si="99"/>
        <v/>
      </c>
      <c r="O494" s="6" t="str">
        <f t="shared" si="94"/>
        <v xml:space="preserve"> </v>
      </c>
      <c r="P494" s="179" t="str">
        <f>IF(G494&gt;0,VLOOKUP(G494,'Eng A3'!$A$8:$B$207,2,FALSE)," ")</f>
        <v xml:space="preserve"> </v>
      </c>
      <c r="Q494" s="6" t="str">
        <f t="shared" si="95"/>
        <v xml:space="preserve"> </v>
      </c>
      <c r="R494" s="6">
        <f t="shared" si="96"/>
        <v>0</v>
      </c>
      <c r="S494" s="6" t="str">
        <f>IF(G494&gt;0,COUNTIF($R$414:R494,R494),"")</f>
        <v/>
      </c>
      <c r="T494" s="6" t="str">
        <f t="shared" si="97"/>
        <v>03</v>
      </c>
      <c r="U494" s="6">
        <f t="shared" si="98"/>
        <v>81</v>
      </c>
    </row>
    <row r="495" spans="1:21" ht="14.25" hidden="1" outlineLevel="1" x14ac:dyDescent="0.2">
      <c r="A495" s="3"/>
      <c r="B495" s="3"/>
      <c r="C495" s="3"/>
      <c r="D495" s="4" t="e">
        <f t="shared" si="93"/>
        <v>#REF!</v>
      </c>
      <c r="E495" s="6">
        <v>82</v>
      </c>
      <c r="F495" s="199">
        <v>82</v>
      </c>
      <c r="G495" s="199"/>
      <c r="H495" s="247">
        <f>IF(G495&gt;0,VLOOKUP(G495+3000,CONFIG!$W$2:$AF$804,2,FALSE),0)</f>
        <v>0</v>
      </c>
      <c r="I495" s="30" t="str">
        <f>IF(G495&gt;0,CONCATENATE(VLOOKUP(G495+3000,CONFIG!$W$2:$AF$804,3,FALSE),"  ",VLOOKUP(G495+3000,CONFIG!$W$2:$AF$804,4,FALSE)),"")</f>
        <v/>
      </c>
      <c r="J495" s="30" t="str">
        <f>IF($G495&gt;0,VLOOKUP(G495+3000,CONFIG!$W$2:$AF$804,5,FALSE),"")</f>
        <v/>
      </c>
      <c r="K495" s="144" t="str">
        <f>IF($G495&gt;0,VLOOKUP(G495+3000,CONFIG!$W:$AF,6,FALSE),"")</f>
        <v/>
      </c>
      <c r="L495" s="144" t="str">
        <f>IF($G495&gt;0,VLOOKUP(G495+3000,CONFIG!$W:$AF,7,FALSE),"")</f>
        <v/>
      </c>
      <c r="M495" s="144" t="str">
        <f>IF($G495&gt;0,VLOOKUP(G495+3000,CONFIG!$W:$AF,8,FALSE),"")</f>
        <v/>
      </c>
      <c r="N495" s="250" t="str">
        <f t="shared" si="99"/>
        <v/>
      </c>
      <c r="O495" s="6" t="str">
        <f t="shared" si="94"/>
        <v xml:space="preserve"> </v>
      </c>
      <c r="P495" s="179" t="str">
        <f>IF(G495&gt;0,VLOOKUP(G495,'Eng A3'!$A$8:$B$207,2,FALSE)," ")</f>
        <v xml:space="preserve"> </v>
      </c>
      <c r="Q495" s="6" t="str">
        <f t="shared" si="95"/>
        <v xml:space="preserve"> </v>
      </c>
      <c r="R495" s="6">
        <f t="shared" si="96"/>
        <v>0</v>
      </c>
      <c r="S495" s="6" t="str">
        <f>IF(G495&gt;0,COUNTIF($R$414:R495,R495),"")</f>
        <v/>
      </c>
      <c r="T495" s="6" t="str">
        <f t="shared" si="97"/>
        <v>03</v>
      </c>
      <c r="U495" s="6">
        <f t="shared" si="98"/>
        <v>82</v>
      </c>
    </row>
    <row r="496" spans="1:21" ht="14.25" hidden="1" outlineLevel="1" x14ac:dyDescent="0.2">
      <c r="A496" s="3"/>
      <c r="B496" s="3"/>
      <c r="C496" s="3"/>
      <c r="D496" s="4" t="e">
        <f t="shared" si="93"/>
        <v>#REF!</v>
      </c>
      <c r="E496" s="6">
        <v>83</v>
      </c>
      <c r="F496" s="199">
        <v>83</v>
      </c>
      <c r="G496" s="199"/>
      <c r="H496" s="247">
        <f>IF(G496&gt;0,VLOOKUP(G496+3000,CONFIG!$W$2:$AF$804,2,FALSE),0)</f>
        <v>0</v>
      </c>
      <c r="I496" s="30" t="str">
        <f>IF(G496&gt;0,CONCATENATE(VLOOKUP(G496+3000,CONFIG!$W$2:$AF$804,3,FALSE),"  ",VLOOKUP(G496+3000,CONFIG!$W$2:$AF$804,4,FALSE)),"")</f>
        <v/>
      </c>
      <c r="J496" s="30" t="str">
        <f>IF($G496&gt;0,VLOOKUP(G496+3000,CONFIG!$W$2:$AF$804,5,FALSE),"")</f>
        <v/>
      </c>
      <c r="K496" s="144" t="str">
        <f>IF($G496&gt;0,VLOOKUP(G496+3000,CONFIG!$W:$AF,6,FALSE),"")</f>
        <v/>
      </c>
      <c r="L496" s="144" t="str">
        <f>IF($G496&gt;0,VLOOKUP(G496+3000,CONFIG!$W:$AF,7,FALSE),"")</f>
        <v/>
      </c>
      <c r="M496" s="144" t="str">
        <f>IF($G496&gt;0,VLOOKUP(G496+3000,CONFIG!$W:$AF,8,FALSE),"")</f>
        <v/>
      </c>
      <c r="N496" s="250" t="str">
        <f t="shared" si="99"/>
        <v/>
      </c>
      <c r="O496" s="6" t="str">
        <f t="shared" si="94"/>
        <v xml:space="preserve"> </v>
      </c>
      <c r="P496" s="179" t="str">
        <f>IF(G496&gt;0,VLOOKUP(G496,'Eng A3'!$A$8:$B$207,2,FALSE)," ")</f>
        <v xml:space="preserve"> </v>
      </c>
      <c r="Q496" s="6" t="str">
        <f t="shared" si="95"/>
        <v xml:space="preserve"> </v>
      </c>
      <c r="R496" s="6">
        <f t="shared" si="96"/>
        <v>0</v>
      </c>
      <c r="S496" s="6" t="str">
        <f>IF(G496&gt;0,COUNTIF($R$414:R496,R496),"")</f>
        <v/>
      </c>
      <c r="T496" s="6" t="str">
        <f t="shared" si="97"/>
        <v>03</v>
      </c>
      <c r="U496" s="6">
        <f t="shared" si="98"/>
        <v>83</v>
      </c>
    </row>
    <row r="497" spans="1:21" ht="14.25" hidden="1" outlineLevel="1" x14ac:dyDescent="0.2">
      <c r="A497" s="3"/>
      <c r="B497" s="3"/>
      <c r="C497" s="3"/>
      <c r="D497" s="4" t="e">
        <f t="shared" si="93"/>
        <v>#REF!</v>
      </c>
      <c r="E497" s="6">
        <v>84</v>
      </c>
      <c r="F497" s="199">
        <v>84</v>
      </c>
      <c r="G497" s="199"/>
      <c r="H497" s="247">
        <f>IF(G497&gt;0,VLOOKUP(G497+3000,CONFIG!$W$2:$AF$804,2,FALSE),0)</f>
        <v>0</v>
      </c>
      <c r="I497" s="30" t="str">
        <f>IF(G497&gt;0,CONCATENATE(VLOOKUP(G497+3000,CONFIG!$W$2:$AF$804,3,FALSE),"  ",VLOOKUP(G497+3000,CONFIG!$W$2:$AF$804,4,FALSE)),"")</f>
        <v/>
      </c>
      <c r="J497" s="30" t="str">
        <f>IF($G497&gt;0,VLOOKUP(G497+3000,CONFIG!$W$2:$AF$804,5,FALSE),"")</f>
        <v/>
      </c>
      <c r="K497" s="144" t="str">
        <f>IF($G497&gt;0,VLOOKUP(G497+3000,CONFIG!$W:$AF,6,FALSE),"")</f>
        <v/>
      </c>
      <c r="L497" s="144" t="str">
        <f>IF($G497&gt;0,VLOOKUP(G497+3000,CONFIG!$W:$AF,7,FALSE),"")</f>
        <v/>
      </c>
      <c r="M497" s="144" t="str">
        <f>IF($G497&gt;0,VLOOKUP(G497+3000,CONFIG!$W:$AF,8,FALSE),"")</f>
        <v/>
      </c>
      <c r="N497" s="250" t="str">
        <f t="shared" si="99"/>
        <v/>
      </c>
      <c r="O497" s="6" t="str">
        <f t="shared" si="94"/>
        <v xml:space="preserve"> </v>
      </c>
      <c r="P497" s="179" t="str">
        <f>IF(G497&gt;0,VLOOKUP(G497,'Eng A3'!$A$8:$B$207,2,FALSE)," ")</f>
        <v xml:space="preserve"> </v>
      </c>
      <c r="Q497" s="6" t="str">
        <f t="shared" si="95"/>
        <v xml:space="preserve"> </v>
      </c>
      <c r="R497" s="6">
        <f t="shared" si="96"/>
        <v>0</v>
      </c>
      <c r="S497" s="6" t="str">
        <f>IF(G497&gt;0,COUNTIF($R$414:R497,R497),"")</f>
        <v/>
      </c>
      <c r="T497" s="6" t="str">
        <f t="shared" si="97"/>
        <v>03</v>
      </c>
      <c r="U497" s="6">
        <f t="shared" si="98"/>
        <v>84</v>
      </c>
    </row>
    <row r="498" spans="1:21" ht="14.25" hidden="1" outlineLevel="1" x14ac:dyDescent="0.2">
      <c r="A498" s="3"/>
      <c r="B498" s="3"/>
      <c r="C498" s="3"/>
      <c r="D498" s="4" t="e">
        <f t="shared" si="93"/>
        <v>#REF!</v>
      </c>
      <c r="E498" s="6">
        <v>85</v>
      </c>
      <c r="F498" s="199">
        <v>85</v>
      </c>
      <c r="G498" s="199"/>
      <c r="H498" s="247">
        <f>IF(G498&gt;0,VLOOKUP(G498+3000,CONFIG!$W$2:$AF$804,2,FALSE),0)</f>
        <v>0</v>
      </c>
      <c r="I498" s="30" t="str">
        <f>IF(G498&gt;0,CONCATENATE(VLOOKUP(G498+3000,CONFIG!$W$2:$AF$804,3,FALSE),"  ",VLOOKUP(G498+3000,CONFIG!$W$2:$AF$804,4,FALSE)),"")</f>
        <v/>
      </c>
      <c r="J498" s="30" t="str">
        <f>IF($G498&gt;0,VLOOKUP(G498+3000,CONFIG!$W$2:$AF$804,5,FALSE),"")</f>
        <v/>
      </c>
      <c r="K498" s="144" t="str">
        <f>IF($G498&gt;0,VLOOKUP(G498+3000,CONFIG!$W:$AF,6,FALSE),"")</f>
        <v/>
      </c>
      <c r="L498" s="144" t="str">
        <f>IF($G498&gt;0,VLOOKUP(G498+3000,CONFIG!$W:$AF,7,FALSE),"")</f>
        <v/>
      </c>
      <c r="M498" s="144" t="str">
        <f>IF($G498&gt;0,VLOOKUP(G498+3000,CONFIG!$W:$AF,8,FALSE),"")</f>
        <v/>
      </c>
      <c r="N498" s="250" t="str">
        <f t="shared" si="99"/>
        <v/>
      </c>
      <c r="O498" s="6" t="str">
        <f t="shared" si="94"/>
        <v xml:space="preserve"> </v>
      </c>
      <c r="P498" s="179" t="str">
        <f>IF(G498&gt;0,VLOOKUP(G498,'Eng A3'!$A$8:$B$207,2,FALSE)," ")</f>
        <v xml:space="preserve"> </v>
      </c>
      <c r="Q498" s="6" t="str">
        <f t="shared" si="95"/>
        <v xml:space="preserve"> </v>
      </c>
      <c r="R498" s="6">
        <f t="shared" si="96"/>
        <v>0</v>
      </c>
      <c r="S498" s="6" t="str">
        <f>IF(G498&gt;0,COUNTIF($R$414:R498,R498),"")</f>
        <v/>
      </c>
      <c r="T498" s="6" t="str">
        <f t="shared" si="97"/>
        <v>03</v>
      </c>
      <c r="U498" s="6">
        <f t="shared" si="98"/>
        <v>85</v>
      </c>
    </row>
    <row r="499" spans="1:21" ht="14.25" hidden="1" outlineLevel="1" x14ac:dyDescent="0.2">
      <c r="A499" s="3"/>
      <c r="B499" s="3"/>
      <c r="C499" s="3"/>
      <c r="D499" s="4" t="e">
        <f t="shared" si="93"/>
        <v>#REF!</v>
      </c>
      <c r="E499" s="6">
        <v>86</v>
      </c>
      <c r="F499" s="199">
        <v>86</v>
      </c>
      <c r="G499" s="199"/>
      <c r="H499" s="247">
        <f>IF(G499&gt;0,VLOOKUP(G499+3000,CONFIG!$W$2:$AF$804,2,FALSE),0)</f>
        <v>0</v>
      </c>
      <c r="I499" s="30" t="str">
        <f>IF(G499&gt;0,CONCATENATE(VLOOKUP(G499+3000,CONFIG!$W$2:$AF$804,3,FALSE),"  ",VLOOKUP(G499+3000,CONFIG!$W$2:$AF$804,4,FALSE)),"")</f>
        <v/>
      </c>
      <c r="J499" s="30" t="str">
        <f>IF($G499&gt;0,VLOOKUP(G499+3000,CONFIG!$W$2:$AF$804,5,FALSE),"")</f>
        <v/>
      </c>
      <c r="K499" s="144" t="str">
        <f>IF($G499&gt;0,VLOOKUP(G499+3000,CONFIG!$W:$AF,6,FALSE),"")</f>
        <v/>
      </c>
      <c r="L499" s="144" t="str">
        <f>IF($G499&gt;0,VLOOKUP(G499+3000,CONFIG!$W:$AF,7,FALSE),"")</f>
        <v/>
      </c>
      <c r="M499" s="144" t="str">
        <f>IF($G499&gt;0,VLOOKUP(G499+3000,CONFIG!$W:$AF,8,FALSE),"")</f>
        <v/>
      </c>
      <c r="N499" s="250" t="str">
        <f t="shared" si="99"/>
        <v/>
      </c>
      <c r="O499" s="6" t="str">
        <f t="shared" si="94"/>
        <v xml:space="preserve"> </v>
      </c>
      <c r="P499" s="179" t="str">
        <f>IF(G499&gt;0,VLOOKUP(G499,'Eng A3'!$A$8:$B$207,2,FALSE)," ")</f>
        <v xml:space="preserve"> </v>
      </c>
      <c r="Q499" s="6" t="str">
        <f t="shared" si="95"/>
        <v xml:space="preserve"> </v>
      </c>
      <c r="R499" s="6">
        <f t="shared" si="96"/>
        <v>0</v>
      </c>
      <c r="S499" s="6" t="str">
        <f>IF(G499&gt;0,COUNTIF($R$414:R499,R499),"")</f>
        <v/>
      </c>
      <c r="T499" s="6" t="str">
        <f t="shared" si="97"/>
        <v>03</v>
      </c>
      <c r="U499" s="6">
        <f t="shared" si="98"/>
        <v>86</v>
      </c>
    </row>
    <row r="500" spans="1:21" ht="14.25" hidden="1" outlineLevel="1" x14ac:dyDescent="0.2">
      <c r="A500" s="3"/>
      <c r="B500" s="3"/>
      <c r="C500" s="3"/>
      <c r="D500" s="4" t="e">
        <f t="shared" si="93"/>
        <v>#REF!</v>
      </c>
      <c r="E500" s="6">
        <v>87</v>
      </c>
      <c r="F500" s="199">
        <v>87</v>
      </c>
      <c r="G500" s="199"/>
      <c r="H500" s="247">
        <f>IF(G500&gt;0,VLOOKUP(G500+3000,CONFIG!$W$2:$AF$804,2,FALSE),0)</f>
        <v>0</v>
      </c>
      <c r="I500" s="30" t="str">
        <f>IF(G500&gt;0,CONCATENATE(VLOOKUP(G500+3000,CONFIG!$W$2:$AF$804,3,FALSE),"  ",VLOOKUP(G500+3000,CONFIG!$W$2:$AF$804,4,FALSE)),"")</f>
        <v/>
      </c>
      <c r="J500" s="30" t="str">
        <f>IF($G500&gt;0,VLOOKUP(G500+3000,CONFIG!$W$2:$AF$804,5,FALSE),"")</f>
        <v/>
      </c>
      <c r="K500" s="144" t="str">
        <f>IF($G500&gt;0,VLOOKUP(G500+3000,CONFIG!$W:$AF,6,FALSE),"")</f>
        <v/>
      </c>
      <c r="L500" s="144" t="str">
        <f>IF($G500&gt;0,VLOOKUP(G500+3000,CONFIG!$W:$AF,7,FALSE),"")</f>
        <v/>
      </c>
      <c r="M500" s="144" t="str">
        <f>IF($G500&gt;0,VLOOKUP(G500+3000,CONFIG!$W:$AF,8,FALSE),"")</f>
        <v/>
      </c>
      <c r="N500" s="250" t="str">
        <f t="shared" si="99"/>
        <v/>
      </c>
      <c r="O500" s="6" t="str">
        <f t="shared" si="94"/>
        <v xml:space="preserve"> </v>
      </c>
      <c r="P500" s="179" t="str">
        <f>IF(G500&gt;0,VLOOKUP(G500,'Eng A3'!$A$8:$B$207,2,FALSE)," ")</f>
        <v xml:space="preserve"> </v>
      </c>
      <c r="Q500" s="6" t="str">
        <f t="shared" si="95"/>
        <v xml:space="preserve"> </v>
      </c>
      <c r="R500" s="6">
        <f t="shared" si="96"/>
        <v>0</v>
      </c>
      <c r="S500" s="6" t="str">
        <f>IF(G500&gt;0,COUNTIF($R$414:R500,R500),"")</f>
        <v/>
      </c>
      <c r="T500" s="6" t="str">
        <f t="shared" si="97"/>
        <v>03</v>
      </c>
      <c r="U500" s="6">
        <f t="shared" si="98"/>
        <v>87</v>
      </c>
    </row>
    <row r="501" spans="1:21" ht="14.25" hidden="1" outlineLevel="1" x14ac:dyDescent="0.2">
      <c r="A501" s="3"/>
      <c r="B501" s="3"/>
      <c r="C501" s="3"/>
      <c r="D501" s="4" t="e">
        <f t="shared" si="93"/>
        <v>#REF!</v>
      </c>
      <c r="E501" s="6">
        <v>88</v>
      </c>
      <c r="F501" s="199">
        <v>88</v>
      </c>
      <c r="G501" s="199"/>
      <c r="H501" s="247">
        <f>IF(G501&gt;0,VLOOKUP(G501+3000,CONFIG!$W$2:$AF$804,2,FALSE),0)</f>
        <v>0</v>
      </c>
      <c r="I501" s="30" t="str">
        <f>IF(G501&gt;0,CONCATENATE(VLOOKUP(G501+3000,CONFIG!$W$2:$AF$804,3,FALSE),"  ",VLOOKUP(G501+3000,CONFIG!$W$2:$AF$804,4,FALSE)),"")</f>
        <v/>
      </c>
      <c r="J501" s="30" t="str">
        <f>IF($G501&gt;0,VLOOKUP(G501+3000,CONFIG!$W$2:$AF$804,5,FALSE),"")</f>
        <v/>
      </c>
      <c r="K501" s="144" t="str">
        <f>IF($G501&gt;0,VLOOKUP(G501+3000,CONFIG!$W:$AF,6,FALSE),"")</f>
        <v/>
      </c>
      <c r="L501" s="144" t="str">
        <f>IF($G501&gt;0,VLOOKUP(G501+3000,CONFIG!$W:$AF,7,FALSE),"")</f>
        <v/>
      </c>
      <c r="M501" s="144" t="str">
        <f>IF($G501&gt;0,VLOOKUP(G501+3000,CONFIG!$W:$AF,8,FALSE),"")</f>
        <v/>
      </c>
      <c r="N501" s="250" t="str">
        <f t="shared" si="99"/>
        <v/>
      </c>
      <c r="O501" s="6" t="str">
        <f t="shared" si="94"/>
        <v xml:space="preserve"> </v>
      </c>
      <c r="P501" s="179" t="str">
        <f>IF(G501&gt;0,VLOOKUP(G501,'Eng A3'!$A$8:$B$207,2,FALSE)," ")</f>
        <v xml:space="preserve"> </v>
      </c>
      <c r="Q501" s="6" t="str">
        <f t="shared" si="95"/>
        <v xml:space="preserve"> </v>
      </c>
      <c r="R501" s="6">
        <f t="shared" si="96"/>
        <v>0</v>
      </c>
      <c r="S501" s="6" t="str">
        <f>IF(G501&gt;0,COUNTIF($R$414:R501,R501),"")</f>
        <v/>
      </c>
      <c r="T501" s="6" t="str">
        <f t="shared" si="97"/>
        <v>03</v>
      </c>
      <c r="U501" s="6">
        <f t="shared" si="98"/>
        <v>88</v>
      </c>
    </row>
    <row r="502" spans="1:21" ht="14.25" hidden="1" outlineLevel="1" x14ac:dyDescent="0.2">
      <c r="A502" s="3"/>
      <c r="B502" s="3"/>
      <c r="C502" s="3"/>
      <c r="D502" s="4" t="e">
        <f t="shared" si="93"/>
        <v>#REF!</v>
      </c>
      <c r="E502" s="6">
        <v>89</v>
      </c>
      <c r="F502" s="199">
        <v>89</v>
      </c>
      <c r="G502" s="199"/>
      <c r="H502" s="247">
        <f>IF(G502&gt;0,VLOOKUP(G502+3000,CONFIG!$W$2:$AF$804,2,FALSE),0)</f>
        <v>0</v>
      </c>
      <c r="I502" s="30" t="str">
        <f>IF(G502&gt;0,CONCATENATE(VLOOKUP(G502+3000,CONFIG!$W$2:$AF$804,3,FALSE),"  ",VLOOKUP(G502+3000,CONFIG!$W$2:$AF$804,4,FALSE)),"")</f>
        <v/>
      </c>
      <c r="J502" s="30" t="str">
        <f>IF($G502&gt;0,VLOOKUP(G502+3000,CONFIG!$W$2:$AF$804,5,FALSE),"")</f>
        <v/>
      </c>
      <c r="K502" s="144" t="str">
        <f>IF($G502&gt;0,VLOOKUP(G502+3000,CONFIG!$W:$AF,6,FALSE),"")</f>
        <v/>
      </c>
      <c r="L502" s="144" t="str">
        <f>IF($G502&gt;0,VLOOKUP(G502+3000,CONFIG!$W:$AF,7,FALSE),"")</f>
        <v/>
      </c>
      <c r="M502" s="144" t="str">
        <f>IF($G502&gt;0,VLOOKUP(G502+3000,CONFIG!$W:$AF,8,FALSE),"")</f>
        <v/>
      </c>
      <c r="N502" s="250" t="str">
        <f t="shared" si="99"/>
        <v/>
      </c>
      <c r="O502" s="6" t="str">
        <f t="shared" si="94"/>
        <v xml:space="preserve"> </v>
      </c>
      <c r="P502" s="179" t="str">
        <f>IF(G502&gt;0,VLOOKUP(G502,'Eng A3'!$A$8:$B$207,2,FALSE)," ")</f>
        <v xml:space="preserve"> </v>
      </c>
      <c r="Q502" s="6" t="str">
        <f t="shared" si="95"/>
        <v xml:space="preserve"> </v>
      </c>
      <c r="R502" s="6">
        <f t="shared" si="96"/>
        <v>0</v>
      </c>
      <c r="S502" s="6" t="str">
        <f>IF(G502&gt;0,COUNTIF($R$414:R502,R502),"")</f>
        <v/>
      </c>
      <c r="T502" s="6" t="str">
        <f t="shared" si="97"/>
        <v>03</v>
      </c>
      <c r="U502" s="6">
        <f t="shared" si="98"/>
        <v>89</v>
      </c>
    </row>
    <row r="503" spans="1:21" ht="14.25" hidden="1" outlineLevel="1" x14ac:dyDescent="0.2">
      <c r="A503" s="3"/>
      <c r="B503" s="3"/>
      <c r="C503" s="3"/>
      <c r="D503" s="4" t="e">
        <f t="shared" si="93"/>
        <v>#REF!</v>
      </c>
      <c r="E503" s="6">
        <v>90</v>
      </c>
      <c r="F503" s="199">
        <v>90</v>
      </c>
      <c r="G503" s="199"/>
      <c r="H503" s="247">
        <f>IF(G503&gt;0,VLOOKUP(G503+3000,CONFIG!$W$2:$AF$804,2,FALSE),0)</f>
        <v>0</v>
      </c>
      <c r="I503" s="30" t="str">
        <f>IF(G503&gt;0,CONCATENATE(VLOOKUP(G503+3000,CONFIG!$W$2:$AF$804,3,FALSE),"  ",VLOOKUP(G503+3000,CONFIG!$W$2:$AF$804,4,FALSE)),"")</f>
        <v/>
      </c>
      <c r="J503" s="30" t="str">
        <f>IF($G503&gt;0,VLOOKUP(G503+3000,CONFIG!$W$2:$AF$804,5,FALSE),"")</f>
        <v/>
      </c>
      <c r="K503" s="144" t="str">
        <f>IF($G503&gt;0,VLOOKUP(G503+3000,CONFIG!$W:$AF,6,FALSE),"")</f>
        <v/>
      </c>
      <c r="L503" s="144" t="str">
        <f>IF($G503&gt;0,VLOOKUP(G503+3000,CONFIG!$W:$AF,7,FALSE),"")</f>
        <v/>
      </c>
      <c r="M503" s="144" t="str">
        <f>IF($G503&gt;0,VLOOKUP(G503+3000,CONFIG!$W:$AF,8,FALSE),"")</f>
        <v/>
      </c>
      <c r="N503" s="250" t="str">
        <f t="shared" si="99"/>
        <v/>
      </c>
      <c r="O503" s="6" t="str">
        <f t="shared" si="94"/>
        <v xml:space="preserve"> </v>
      </c>
      <c r="P503" s="179" t="str">
        <f>IF(G503&gt;0,VLOOKUP(G503,'Eng A3'!$A$8:$B$207,2,FALSE)," ")</f>
        <v xml:space="preserve"> </v>
      </c>
      <c r="Q503" s="6" t="str">
        <f t="shared" si="95"/>
        <v xml:space="preserve"> </v>
      </c>
      <c r="R503" s="6">
        <f t="shared" si="96"/>
        <v>0</v>
      </c>
      <c r="S503" s="6" t="str">
        <f>IF(G503&gt;0,COUNTIF($R$414:R503,R503),"")</f>
        <v/>
      </c>
      <c r="T503" s="6" t="str">
        <f t="shared" si="97"/>
        <v>03</v>
      </c>
      <c r="U503" s="6">
        <f t="shared" si="98"/>
        <v>90</v>
      </c>
    </row>
    <row r="504" spans="1:21" ht="14.25" hidden="1" outlineLevel="1" x14ac:dyDescent="0.2">
      <c r="A504" s="3"/>
      <c r="B504" s="3"/>
      <c r="C504" s="3"/>
      <c r="D504" s="4" t="e">
        <f t="shared" si="93"/>
        <v>#REF!</v>
      </c>
      <c r="E504" s="6">
        <v>91</v>
      </c>
      <c r="F504" s="199">
        <v>91</v>
      </c>
      <c r="G504" s="199"/>
      <c r="H504" s="247">
        <f>IF(G504&gt;0,VLOOKUP(G504+3000,CONFIG!$W$2:$AF$804,2,FALSE),0)</f>
        <v>0</v>
      </c>
      <c r="I504" s="30" t="str">
        <f>IF(G504&gt;0,CONCATENATE(VLOOKUP(G504+3000,CONFIG!$W$2:$AF$804,3,FALSE),"  ",VLOOKUP(G504+3000,CONFIG!$W$2:$AF$804,4,FALSE)),"")</f>
        <v/>
      </c>
      <c r="J504" s="30" t="str">
        <f>IF($G504&gt;0,VLOOKUP(G504+3000,CONFIG!$W$2:$AF$804,5,FALSE),"")</f>
        <v/>
      </c>
      <c r="K504" s="144" t="str">
        <f>IF($G504&gt;0,VLOOKUP(G504+3000,CONFIG!$W:$AF,6,FALSE),"")</f>
        <v/>
      </c>
      <c r="L504" s="144" t="str">
        <f>IF($G504&gt;0,VLOOKUP(G504+3000,CONFIG!$W:$AF,7,FALSE),"")</f>
        <v/>
      </c>
      <c r="M504" s="144" t="str">
        <f>IF($G504&gt;0,VLOOKUP(G504+3000,CONFIG!$W:$AF,8,FALSE),"")</f>
        <v/>
      </c>
      <c r="N504" s="250" t="str">
        <f t="shared" si="99"/>
        <v/>
      </c>
      <c r="O504" s="6" t="str">
        <f t="shared" si="94"/>
        <v xml:space="preserve"> </v>
      </c>
      <c r="P504" s="179" t="str">
        <f>IF(G504&gt;0,VLOOKUP(G504,'Eng A3'!$A$8:$B$207,2,FALSE)," ")</f>
        <v xml:space="preserve"> </v>
      </c>
      <c r="Q504" s="6" t="str">
        <f t="shared" si="95"/>
        <v xml:space="preserve"> </v>
      </c>
      <c r="R504" s="6">
        <f t="shared" si="96"/>
        <v>0</v>
      </c>
      <c r="S504" s="6" t="str">
        <f>IF(G504&gt;0,COUNTIF($R$414:R504,R504),"")</f>
        <v/>
      </c>
      <c r="T504" s="6" t="str">
        <f t="shared" si="97"/>
        <v>03</v>
      </c>
      <c r="U504" s="6">
        <f t="shared" si="98"/>
        <v>91</v>
      </c>
    </row>
    <row r="505" spans="1:21" ht="14.25" hidden="1" outlineLevel="1" x14ac:dyDescent="0.2">
      <c r="A505" s="3"/>
      <c r="B505" s="3"/>
      <c r="C505" s="3"/>
      <c r="D505" s="4" t="e">
        <f t="shared" si="93"/>
        <v>#REF!</v>
      </c>
      <c r="E505" s="6">
        <v>92</v>
      </c>
      <c r="F505" s="199">
        <v>92</v>
      </c>
      <c r="G505" s="199"/>
      <c r="H505" s="247">
        <f>IF(G505&gt;0,VLOOKUP(G505+3000,CONFIG!$W$2:$AF$804,2,FALSE),0)</f>
        <v>0</v>
      </c>
      <c r="I505" s="30" t="str">
        <f>IF(G505&gt;0,CONCATENATE(VLOOKUP(G505+3000,CONFIG!$W$2:$AF$804,3,FALSE),"  ",VLOOKUP(G505+3000,CONFIG!$W$2:$AF$804,4,FALSE)),"")</f>
        <v/>
      </c>
      <c r="J505" s="30" t="str">
        <f>IF($G505&gt;0,VLOOKUP(G505+3000,CONFIG!$W$2:$AF$804,5,FALSE),"")</f>
        <v/>
      </c>
      <c r="K505" s="144" t="str">
        <f>IF($G505&gt;0,VLOOKUP(G505+3000,CONFIG!$W:$AF,6,FALSE),"")</f>
        <v/>
      </c>
      <c r="L505" s="144" t="str">
        <f>IF($G505&gt;0,VLOOKUP(G505+3000,CONFIG!$W:$AF,7,FALSE),"")</f>
        <v/>
      </c>
      <c r="M505" s="144" t="str">
        <f>IF($G505&gt;0,VLOOKUP(G505+3000,CONFIG!$W:$AF,8,FALSE),"")</f>
        <v/>
      </c>
      <c r="N505" s="250" t="str">
        <f t="shared" si="99"/>
        <v/>
      </c>
      <c r="O505" s="6" t="str">
        <f t="shared" si="94"/>
        <v xml:space="preserve"> </v>
      </c>
      <c r="P505" s="179" t="str">
        <f>IF(G505&gt;0,VLOOKUP(G505,'Eng A3'!$A$8:$B$207,2,FALSE)," ")</f>
        <v xml:space="preserve"> </v>
      </c>
      <c r="Q505" s="6" t="str">
        <f t="shared" si="95"/>
        <v xml:space="preserve"> </v>
      </c>
      <c r="R505" s="6">
        <f t="shared" si="96"/>
        <v>0</v>
      </c>
      <c r="S505" s="6" t="str">
        <f>IF(G505&gt;0,COUNTIF($R$414:R505,R505),"")</f>
        <v/>
      </c>
      <c r="T505" s="6" t="str">
        <f t="shared" si="97"/>
        <v>03</v>
      </c>
      <c r="U505" s="6">
        <f t="shared" si="98"/>
        <v>92</v>
      </c>
    </row>
    <row r="506" spans="1:21" ht="14.25" hidden="1" outlineLevel="1" x14ac:dyDescent="0.2">
      <c r="A506" s="3"/>
      <c r="B506" s="3"/>
      <c r="C506" s="3"/>
      <c r="D506" s="4" t="e">
        <f t="shared" si="93"/>
        <v>#REF!</v>
      </c>
      <c r="E506" s="6">
        <v>93</v>
      </c>
      <c r="F506" s="199">
        <v>93</v>
      </c>
      <c r="G506" s="199"/>
      <c r="H506" s="247">
        <f>IF(G506&gt;0,VLOOKUP(G506+3000,CONFIG!$W$2:$AF$804,2,FALSE),0)</f>
        <v>0</v>
      </c>
      <c r="I506" s="30" t="str">
        <f>IF(G506&gt;0,CONCATENATE(VLOOKUP(G506+3000,CONFIG!$W$2:$AF$804,3,FALSE),"  ",VLOOKUP(G506+3000,CONFIG!$W$2:$AF$804,4,FALSE)),"")</f>
        <v/>
      </c>
      <c r="J506" s="30" t="str">
        <f>IF($G506&gt;0,VLOOKUP(G506+3000,CONFIG!$W$2:$AF$804,5,FALSE),"")</f>
        <v/>
      </c>
      <c r="K506" s="144" t="str">
        <f>IF($G506&gt;0,VLOOKUP(G506+3000,CONFIG!$W:$AF,6,FALSE),"")</f>
        <v/>
      </c>
      <c r="L506" s="144" t="str">
        <f>IF($G506&gt;0,VLOOKUP(G506+3000,CONFIG!$W:$AF,7,FALSE),"")</f>
        <v/>
      </c>
      <c r="M506" s="144" t="str">
        <f>IF($G506&gt;0,VLOOKUP(G506+3000,CONFIG!$W:$AF,8,FALSE),"")</f>
        <v/>
      </c>
      <c r="N506" s="250" t="str">
        <f t="shared" si="99"/>
        <v/>
      </c>
      <c r="O506" s="6" t="str">
        <f t="shared" si="94"/>
        <v xml:space="preserve"> </v>
      </c>
      <c r="P506" s="179" t="str">
        <f>IF(G506&gt;0,VLOOKUP(G506,'Eng A3'!$A$8:$B$207,2,FALSE)," ")</f>
        <v xml:space="preserve"> </v>
      </c>
      <c r="Q506" s="6" t="str">
        <f t="shared" si="95"/>
        <v xml:space="preserve"> </v>
      </c>
      <c r="R506" s="6">
        <f t="shared" si="96"/>
        <v>0</v>
      </c>
      <c r="S506" s="6" t="str">
        <f>IF(G506&gt;0,COUNTIF($R$414:R506,R506),"")</f>
        <v/>
      </c>
      <c r="T506" s="6" t="str">
        <f t="shared" si="97"/>
        <v>03</v>
      </c>
      <c r="U506" s="6">
        <f t="shared" si="98"/>
        <v>93</v>
      </c>
    </row>
    <row r="507" spans="1:21" ht="14.25" hidden="1" outlineLevel="1" x14ac:dyDescent="0.2">
      <c r="A507" s="3"/>
      <c r="B507" s="3"/>
      <c r="C507" s="3"/>
      <c r="D507" s="4" t="e">
        <f t="shared" si="93"/>
        <v>#REF!</v>
      </c>
      <c r="E507" s="6">
        <v>94</v>
      </c>
      <c r="F507" s="199">
        <v>94</v>
      </c>
      <c r="G507" s="199"/>
      <c r="H507" s="247">
        <f>IF(G507&gt;0,VLOOKUP(G507+3000,CONFIG!$W$2:$AF$804,2,FALSE),0)</f>
        <v>0</v>
      </c>
      <c r="I507" s="30" t="str">
        <f>IF(G507&gt;0,CONCATENATE(VLOOKUP(G507+3000,CONFIG!$W$2:$AF$804,3,FALSE),"  ",VLOOKUP(G507+3000,CONFIG!$W$2:$AF$804,4,FALSE)),"")</f>
        <v/>
      </c>
      <c r="J507" s="30" t="str">
        <f>IF($G507&gt;0,VLOOKUP(G507+3000,CONFIG!$W$2:$AF$804,5,FALSE),"")</f>
        <v/>
      </c>
      <c r="K507" s="144" t="str">
        <f>IF($G507&gt;0,VLOOKUP(G507+3000,CONFIG!$W:$AF,6,FALSE),"")</f>
        <v/>
      </c>
      <c r="L507" s="144" t="str">
        <f>IF($G507&gt;0,VLOOKUP(G507+3000,CONFIG!$W:$AF,7,FALSE),"")</f>
        <v/>
      </c>
      <c r="M507" s="144" t="str">
        <f>IF($G507&gt;0,VLOOKUP(G507+3000,CONFIG!$W:$AF,8,FALSE),"")</f>
        <v/>
      </c>
      <c r="N507" s="250" t="str">
        <f t="shared" si="99"/>
        <v/>
      </c>
      <c r="O507" s="6" t="str">
        <f t="shared" si="94"/>
        <v xml:space="preserve"> </v>
      </c>
      <c r="P507" s="179" t="str">
        <f>IF(G507&gt;0,VLOOKUP(G507,'Eng A3'!$A$8:$B$207,2,FALSE)," ")</f>
        <v xml:space="preserve"> </v>
      </c>
      <c r="Q507" s="6" t="str">
        <f t="shared" si="95"/>
        <v xml:space="preserve"> </v>
      </c>
      <c r="R507" s="6">
        <f t="shared" si="96"/>
        <v>0</v>
      </c>
      <c r="S507" s="6" t="str">
        <f>IF(G507&gt;0,COUNTIF($R$414:R507,R507),"")</f>
        <v/>
      </c>
      <c r="T507" s="6" t="str">
        <f t="shared" si="97"/>
        <v>03</v>
      </c>
      <c r="U507" s="6">
        <f t="shared" si="98"/>
        <v>94</v>
      </c>
    </row>
    <row r="508" spans="1:21" ht="14.25" hidden="1" outlineLevel="1" x14ac:dyDescent="0.2">
      <c r="A508" s="3"/>
      <c r="B508" s="3"/>
      <c r="C508" s="3"/>
      <c r="D508" s="4" t="e">
        <f t="shared" si="93"/>
        <v>#REF!</v>
      </c>
      <c r="E508" s="6">
        <v>95</v>
      </c>
      <c r="F508" s="199">
        <v>95</v>
      </c>
      <c r="G508" s="199"/>
      <c r="H508" s="247">
        <f>IF(G508&gt;0,VLOOKUP(G508+3000,CONFIG!$W$2:$AF$804,2,FALSE),0)</f>
        <v>0</v>
      </c>
      <c r="I508" s="30" t="str">
        <f>IF(G508&gt;0,CONCATENATE(VLOOKUP(G508+3000,CONFIG!$W$2:$AF$804,3,FALSE),"  ",VLOOKUP(G508+3000,CONFIG!$W$2:$AF$804,4,FALSE)),"")</f>
        <v/>
      </c>
      <c r="J508" s="30" t="str">
        <f>IF($G508&gt;0,VLOOKUP(G508+3000,CONFIG!$W$2:$AF$804,5,FALSE),"")</f>
        <v/>
      </c>
      <c r="K508" s="144" t="str">
        <f>IF($G508&gt;0,VLOOKUP(G508+3000,CONFIG!$W:$AF,6,FALSE),"")</f>
        <v/>
      </c>
      <c r="L508" s="144" t="str">
        <f>IF($G508&gt;0,VLOOKUP(G508+3000,CONFIG!$W:$AF,7,FALSE),"")</f>
        <v/>
      </c>
      <c r="M508" s="144" t="str">
        <f>IF($G508&gt;0,VLOOKUP(G508+3000,CONFIG!$W:$AF,8,FALSE),"")</f>
        <v/>
      </c>
      <c r="N508" s="250" t="str">
        <f t="shared" si="99"/>
        <v/>
      </c>
      <c r="O508" s="6" t="str">
        <f t="shared" si="94"/>
        <v xml:space="preserve"> </v>
      </c>
      <c r="P508" s="179" t="str">
        <f>IF(G508&gt;0,VLOOKUP(G508,'Eng A3'!$A$8:$B$207,2,FALSE)," ")</f>
        <v xml:space="preserve"> </v>
      </c>
      <c r="Q508" s="6" t="str">
        <f t="shared" si="95"/>
        <v xml:space="preserve"> </v>
      </c>
      <c r="R508" s="6">
        <f t="shared" si="96"/>
        <v>0</v>
      </c>
      <c r="S508" s="6" t="str">
        <f>IF(G508&gt;0,COUNTIF($R$414:R508,R508),"")</f>
        <v/>
      </c>
      <c r="T508" s="6" t="str">
        <f t="shared" si="97"/>
        <v>03</v>
      </c>
      <c r="U508" s="6">
        <f t="shared" si="98"/>
        <v>95</v>
      </c>
    </row>
    <row r="509" spans="1:21" ht="14.25" hidden="1" outlineLevel="1" x14ac:dyDescent="0.2">
      <c r="A509" s="3"/>
      <c r="B509" s="3"/>
      <c r="C509" s="3"/>
      <c r="D509" s="4" t="e">
        <f t="shared" si="93"/>
        <v>#REF!</v>
      </c>
      <c r="E509" s="6">
        <v>96</v>
      </c>
      <c r="F509" s="199">
        <v>96</v>
      </c>
      <c r="G509" s="199"/>
      <c r="H509" s="247">
        <f>IF(G509&gt;0,VLOOKUP(G509+3000,CONFIG!$W$2:$AF$804,2,FALSE),0)</f>
        <v>0</v>
      </c>
      <c r="I509" s="30" t="str">
        <f>IF(G509&gt;0,CONCATENATE(VLOOKUP(G509+3000,CONFIG!$W$2:$AF$804,3,FALSE),"  ",VLOOKUP(G509+3000,CONFIG!$W$2:$AF$804,4,FALSE)),"")</f>
        <v/>
      </c>
      <c r="J509" s="30" t="str">
        <f>IF($G509&gt;0,VLOOKUP(G509+3000,CONFIG!$W$2:$AF$804,5,FALSE),"")</f>
        <v/>
      </c>
      <c r="K509" s="144" t="str">
        <f>IF($G509&gt;0,VLOOKUP(G509+3000,CONFIG!$W:$AF,6,FALSE),"")</f>
        <v/>
      </c>
      <c r="L509" s="144" t="str">
        <f>IF($G509&gt;0,VLOOKUP(G509+3000,CONFIG!$W:$AF,7,FALSE),"")</f>
        <v/>
      </c>
      <c r="M509" s="144" t="str">
        <f>IF($G509&gt;0,VLOOKUP(G509+3000,CONFIG!$W:$AF,8,FALSE),"")</f>
        <v/>
      </c>
      <c r="N509" s="250" t="str">
        <f t="shared" si="99"/>
        <v/>
      </c>
      <c r="O509" s="6" t="str">
        <f t="shared" si="94"/>
        <v xml:space="preserve"> </v>
      </c>
      <c r="P509" s="179" t="str">
        <f>IF(G509&gt;0,VLOOKUP(G509,'Eng A3'!$A$8:$B$207,2,FALSE)," ")</f>
        <v xml:space="preserve"> </v>
      </c>
      <c r="Q509" s="6" t="str">
        <f t="shared" si="95"/>
        <v xml:space="preserve"> </v>
      </c>
      <c r="R509" s="6">
        <f t="shared" si="96"/>
        <v>0</v>
      </c>
      <c r="S509" s="6" t="str">
        <f>IF(G509&gt;0,COUNTIF($R$414:R509,R509),"")</f>
        <v/>
      </c>
      <c r="T509" s="6" t="str">
        <f t="shared" si="97"/>
        <v>03</v>
      </c>
      <c r="U509" s="6">
        <f t="shared" si="98"/>
        <v>96</v>
      </c>
    </row>
    <row r="510" spans="1:21" ht="14.25" hidden="1" outlineLevel="1" x14ac:dyDescent="0.2">
      <c r="A510" s="3"/>
      <c r="B510" s="3"/>
      <c r="C510" s="3"/>
      <c r="D510" s="4" t="e">
        <f t="shared" si="93"/>
        <v>#REF!</v>
      </c>
      <c r="E510" s="6">
        <v>97</v>
      </c>
      <c r="F510" s="199">
        <v>97</v>
      </c>
      <c r="G510" s="199"/>
      <c r="H510" s="247">
        <f>IF(G510&gt;0,VLOOKUP(G510+3000,CONFIG!$W$2:$AF$804,2,FALSE),0)</f>
        <v>0</v>
      </c>
      <c r="I510" s="30" t="str">
        <f>IF(G510&gt;0,CONCATENATE(VLOOKUP(G510+3000,CONFIG!$W$2:$AF$804,3,FALSE),"  ",VLOOKUP(G510+3000,CONFIG!$W$2:$AF$804,4,FALSE)),"")</f>
        <v/>
      </c>
      <c r="J510" s="30" t="str">
        <f>IF($G510&gt;0,VLOOKUP(G510+3000,CONFIG!$W$2:$AF$804,5,FALSE),"")</f>
        <v/>
      </c>
      <c r="K510" s="144" t="str">
        <f>IF($G510&gt;0,VLOOKUP(G510+3000,CONFIG!$W:$AF,6,FALSE),"")</f>
        <v/>
      </c>
      <c r="L510" s="144" t="str">
        <f>IF($G510&gt;0,VLOOKUP(G510+3000,CONFIG!$W:$AF,7,FALSE),"")</f>
        <v/>
      </c>
      <c r="M510" s="144" t="str">
        <f>IF($G510&gt;0,VLOOKUP(G510+3000,CONFIG!$W:$AF,8,FALSE),"")</f>
        <v/>
      </c>
      <c r="N510" s="250" t="str">
        <f t="shared" si="99"/>
        <v/>
      </c>
      <c r="O510" s="6" t="str">
        <f t="shared" ref="O510:O541" si="100">IF(COUNTIF($G$414:$G$613,G510)&gt;1,"X"," ")</f>
        <v xml:space="preserve"> </v>
      </c>
      <c r="P510" s="179" t="str">
        <f>IF(G510&gt;0,VLOOKUP(G510,'Eng A3'!$A$8:$B$207,2,FALSE)," ")</f>
        <v xml:space="preserve"> </v>
      </c>
      <c r="Q510" s="6" t="str">
        <f t="shared" ref="Q510:Q541" si="101">IF(AND(G510&gt;0,P510&lt;&gt;"X"),"Non Partant"," ")</f>
        <v xml:space="preserve"> </v>
      </c>
      <c r="R510" s="6">
        <f t="shared" ref="R510:R541" si="102">IF(H510&lt;&gt;0,MID(H510,1,7),0)</f>
        <v>0</v>
      </c>
      <c r="S510" s="6" t="str">
        <f>IF(G510&gt;0,COUNTIF($R$414:R510,R510),"")</f>
        <v/>
      </c>
      <c r="T510" s="6" t="str">
        <f t="shared" si="97"/>
        <v>03</v>
      </c>
      <c r="U510" s="6">
        <f t="shared" si="98"/>
        <v>97</v>
      </c>
    </row>
    <row r="511" spans="1:21" ht="14.25" hidden="1" outlineLevel="1" x14ac:dyDescent="0.2">
      <c r="A511" s="3"/>
      <c r="B511" s="3"/>
      <c r="C511" s="3"/>
      <c r="D511" s="4" t="e">
        <f t="shared" si="93"/>
        <v>#REF!</v>
      </c>
      <c r="E511" s="6">
        <v>98</v>
      </c>
      <c r="F511" s="199">
        <v>98</v>
      </c>
      <c r="G511" s="199"/>
      <c r="H511" s="247">
        <f>IF(G511&gt;0,VLOOKUP(G511+3000,CONFIG!$W$2:$AF$804,2,FALSE),0)</f>
        <v>0</v>
      </c>
      <c r="I511" s="30" t="str">
        <f>IF(G511&gt;0,CONCATENATE(VLOOKUP(G511+3000,CONFIG!$W$2:$AF$804,3,FALSE),"  ",VLOOKUP(G511+3000,CONFIG!$W$2:$AF$804,4,FALSE)),"")</f>
        <v/>
      </c>
      <c r="J511" s="30" t="str">
        <f>IF($G511&gt;0,VLOOKUP(G511+3000,CONFIG!$W$2:$AF$804,5,FALSE),"")</f>
        <v/>
      </c>
      <c r="K511" s="144" t="str">
        <f>IF($G511&gt;0,VLOOKUP(G511+3000,CONFIG!$W:$AF,6,FALSE),"")</f>
        <v/>
      </c>
      <c r="L511" s="144" t="str">
        <f>IF($G511&gt;0,VLOOKUP(G511+3000,CONFIG!$W:$AF,7,FALSE),"")</f>
        <v/>
      </c>
      <c r="M511" s="144" t="str">
        <f>IF($G511&gt;0,VLOOKUP(G511+3000,CONFIG!$W:$AF,8,FALSE),"")</f>
        <v/>
      </c>
      <c r="N511" s="250" t="str">
        <f t="shared" si="99"/>
        <v/>
      </c>
      <c r="O511" s="6" t="str">
        <f t="shared" si="100"/>
        <v xml:space="preserve"> </v>
      </c>
      <c r="P511" s="179" t="str">
        <f>IF(G511&gt;0,VLOOKUP(G511,'Eng A3'!$A$8:$B$207,2,FALSE)," ")</f>
        <v xml:space="preserve"> </v>
      </c>
      <c r="Q511" s="6" t="str">
        <f t="shared" si="101"/>
        <v xml:space="preserve"> </v>
      </c>
      <c r="R511" s="6">
        <f t="shared" si="102"/>
        <v>0</v>
      </c>
      <c r="S511" s="6" t="str">
        <f>IF(G511&gt;0,COUNTIF($R$414:R511,R511),"")</f>
        <v/>
      </c>
      <c r="T511" s="6" t="str">
        <f t="shared" si="97"/>
        <v>03</v>
      </c>
      <c r="U511" s="6">
        <f t="shared" ref="U511:U542" si="103">IF(F511=F512,(2*F511+COUNTIF($F$414:$F$613,F511)-1)/2,IF(F511=F510,U510,F511))</f>
        <v>98</v>
      </c>
    </row>
    <row r="512" spans="1:21" ht="14.25" hidden="1" outlineLevel="1" x14ac:dyDescent="0.2">
      <c r="A512" s="3"/>
      <c r="B512" s="3"/>
      <c r="C512" s="3"/>
      <c r="D512" s="4" t="e">
        <f t="shared" si="93"/>
        <v>#REF!</v>
      </c>
      <c r="E512" s="6">
        <v>99</v>
      </c>
      <c r="F512" s="199">
        <v>99</v>
      </c>
      <c r="G512" s="199"/>
      <c r="H512" s="247">
        <f>IF(G512&gt;0,VLOOKUP(G512+3000,CONFIG!$W$2:$AF$804,2,FALSE),0)</f>
        <v>0</v>
      </c>
      <c r="I512" s="30" t="str">
        <f>IF(G512&gt;0,CONCATENATE(VLOOKUP(G512+3000,CONFIG!$W$2:$AF$804,3,FALSE),"  ",VLOOKUP(G512+3000,CONFIG!$W$2:$AF$804,4,FALSE)),"")</f>
        <v/>
      </c>
      <c r="J512" s="30" t="str">
        <f>IF($G512&gt;0,VLOOKUP(G512+3000,CONFIG!$W$2:$AF$804,5,FALSE),"")</f>
        <v/>
      </c>
      <c r="K512" s="144" t="str">
        <f>IF($G512&gt;0,VLOOKUP(G512+3000,CONFIG!$W:$AF,6,FALSE),"")</f>
        <v/>
      </c>
      <c r="L512" s="144" t="str">
        <f>IF($G512&gt;0,VLOOKUP(G512+3000,CONFIG!$W:$AF,7,FALSE),"")</f>
        <v/>
      </c>
      <c r="M512" s="144" t="str">
        <f>IF($G512&gt;0,VLOOKUP(G512+3000,CONFIG!$W:$AF,8,FALSE),"")</f>
        <v/>
      </c>
      <c r="N512" s="250" t="str">
        <f t="shared" si="99"/>
        <v/>
      </c>
      <c r="O512" s="6" t="str">
        <f t="shared" si="100"/>
        <v xml:space="preserve"> </v>
      </c>
      <c r="P512" s="179" t="str">
        <f>IF(G512&gt;0,VLOOKUP(G512,'Eng A3'!$A$8:$B$207,2,FALSE)," ")</f>
        <v xml:space="preserve"> </v>
      </c>
      <c r="Q512" s="6" t="str">
        <f t="shared" si="101"/>
        <v xml:space="preserve"> </v>
      </c>
      <c r="R512" s="6">
        <f t="shared" si="102"/>
        <v>0</v>
      </c>
      <c r="S512" s="6" t="str">
        <f>IF(G512&gt;0,COUNTIF($R$414:R512,R512),"")</f>
        <v/>
      </c>
      <c r="T512" s="6" t="str">
        <f t="shared" si="97"/>
        <v>03</v>
      </c>
      <c r="U512" s="6">
        <f t="shared" si="103"/>
        <v>99</v>
      </c>
    </row>
    <row r="513" spans="1:21" ht="14.25" hidden="1" outlineLevel="1" x14ac:dyDescent="0.2">
      <c r="A513" s="3"/>
      <c r="B513" s="3"/>
      <c r="C513" s="3"/>
      <c r="D513" s="4" t="e">
        <f t="shared" si="93"/>
        <v>#REF!</v>
      </c>
      <c r="E513" s="6">
        <v>100</v>
      </c>
      <c r="F513" s="199">
        <v>100</v>
      </c>
      <c r="G513" s="199"/>
      <c r="H513" s="247">
        <f>IF(G513&gt;0,VLOOKUP(G513+3000,CONFIG!$W$2:$AF$804,2,FALSE),0)</f>
        <v>0</v>
      </c>
      <c r="I513" s="30" t="str">
        <f>IF(G513&gt;0,CONCATENATE(VLOOKUP(G513+3000,CONFIG!$W$2:$AF$804,3,FALSE),"  ",VLOOKUP(G513+3000,CONFIG!$W$2:$AF$804,4,FALSE)),"")</f>
        <v/>
      </c>
      <c r="J513" s="30" t="str">
        <f>IF($G513&gt;0,VLOOKUP(G513+3000,CONFIG!$W$2:$AF$804,5,FALSE),"")</f>
        <v/>
      </c>
      <c r="K513" s="144" t="str">
        <f>IF($G513&gt;0,VLOOKUP(G513+3000,CONFIG!$W:$AF,6,FALSE),"")</f>
        <v/>
      </c>
      <c r="L513" s="144" t="str">
        <f>IF($G513&gt;0,VLOOKUP(G513+3000,CONFIG!$W:$AF,7,FALSE),"")</f>
        <v/>
      </c>
      <c r="M513" s="144" t="str">
        <f>IF($G513&gt;0,VLOOKUP(G513+3000,CONFIG!$W:$AF,8,FALSE),"")</f>
        <v/>
      </c>
      <c r="N513" s="250" t="str">
        <f t="shared" si="99"/>
        <v/>
      </c>
      <c r="O513" s="6" t="str">
        <f t="shared" si="100"/>
        <v xml:space="preserve"> </v>
      </c>
      <c r="P513" s="179" t="str">
        <f>IF(G513&gt;0,VLOOKUP(G513,'Eng A3'!$A$8:$B$207,2,FALSE)," ")</f>
        <v xml:space="preserve"> </v>
      </c>
      <c r="Q513" s="6" t="str">
        <f t="shared" si="101"/>
        <v xml:space="preserve"> </v>
      </c>
      <c r="R513" s="6">
        <f t="shared" si="102"/>
        <v>0</v>
      </c>
      <c r="S513" s="6" t="str">
        <f>IF(G513&gt;0,COUNTIF($R$414:R513,R513),"")</f>
        <v/>
      </c>
      <c r="T513" s="6" t="str">
        <f t="shared" si="97"/>
        <v>03</v>
      </c>
      <c r="U513" s="6">
        <f t="shared" si="103"/>
        <v>100</v>
      </c>
    </row>
    <row r="514" spans="1:21" ht="14.25" hidden="1" outlineLevel="1" x14ac:dyDescent="0.2">
      <c r="A514" s="3"/>
      <c r="B514" s="3"/>
      <c r="C514" s="3"/>
      <c r="D514" s="4" t="e">
        <f t="shared" si="93"/>
        <v>#REF!</v>
      </c>
      <c r="E514" s="6">
        <v>101</v>
      </c>
      <c r="F514" s="199">
        <v>101</v>
      </c>
      <c r="G514" s="199"/>
      <c r="H514" s="247">
        <f>IF(G514&gt;0,VLOOKUP(G514+3000,CONFIG!$W$2:$AF$804,2,FALSE),0)</f>
        <v>0</v>
      </c>
      <c r="I514" s="30" t="str">
        <f>IF(G514&gt;0,CONCATENATE(VLOOKUP(G514+3000,CONFIG!$W$2:$AF$804,3,FALSE),"  ",VLOOKUP(G514+3000,CONFIG!$W$2:$AF$804,4,FALSE)),"")</f>
        <v/>
      </c>
      <c r="J514" s="30" t="str">
        <f>IF($G514&gt;0,VLOOKUP(G514+3000,CONFIG!$W$2:$AF$804,5,FALSE),"")</f>
        <v/>
      </c>
      <c r="K514" s="144" t="str">
        <f>IF($G514&gt;0,VLOOKUP(G514+3000,CONFIG!$W:$AF,6,FALSE),"")</f>
        <v/>
      </c>
      <c r="L514" s="144" t="str">
        <f>IF($G514&gt;0,VLOOKUP(G514+3000,CONFIG!$W:$AF,7,FALSE),"")</f>
        <v/>
      </c>
      <c r="M514" s="144" t="str">
        <f>IF($G514&gt;0,VLOOKUP(G514+3000,CONFIG!$W:$AF,8,FALSE),"")</f>
        <v/>
      </c>
      <c r="N514" s="250" t="str">
        <f t="shared" si="99"/>
        <v/>
      </c>
      <c r="O514" s="6" t="str">
        <f t="shared" si="100"/>
        <v xml:space="preserve"> </v>
      </c>
      <c r="P514" s="179" t="str">
        <f>IF(G514&gt;0,VLOOKUP(G514,'Eng A3'!$A$8:$B$207,2,FALSE)," ")</f>
        <v xml:space="preserve"> </v>
      </c>
      <c r="Q514" s="6" t="str">
        <f t="shared" si="101"/>
        <v xml:space="preserve"> </v>
      </c>
      <c r="R514" s="6">
        <f t="shared" si="102"/>
        <v>0</v>
      </c>
      <c r="S514" s="6" t="str">
        <f>IF(G514&gt;0,COUNTIF($R$414:R514,R514),"")</f>
        <v/>
      </c>
      <c r="T514" s="6" t="str">
        <f t="shared" si="97"/>
        <v>03</v>
      </c>
      <c r="U514" s="6">
        <f t="shared" si="103"/>
        <v>101</v>
      </c>
    </row>
    <row r="515" spans="1:21" ht="14.25" hidden="1" outlineLevel="1" x14ac:dyDescent="0.2">
      <c r="A515" s="3"/>
      <c r="B515" s="3"/>
      <c r="C515" s="3"/>
      <c r="D515" s="4" t="e">
        <f t="shared" si="93"/>
        <v>#REF!</v>
      </c>
      <c r="E515" s="6">
        <v>102</v>
      </c>
      <c r="F515" s="199">
        <v>102</v>
      </c>
      <c r="G515" s="199"/>
      <c r="H515" s="247">
        <f>IF(G515&gt;0,VLOOKUP(G515+3000,CONFIG!$W$2:$AF$804,2,FALSE),0)</f>
        <v>0</v>
      </c>
      <c r="I515" s="30" t="str">
        <f>IF(G515&gt;0,CONCATENATE(VLOOKUP(G515+3000,CONFIG!$W$2:$AF$804,3,FALSE),"  ",VLOOKUP(G515+3000,CONFIG!$W$2:$AF$804,4,FALSE)),"")</f>
        <v/>
      </c>
      <c r="J515" s="30" t="str">
        <f>IF($G515&gt;0,VLOOKUP(G515+3000,CONFIG!$W$2:$AF$804,5,FALSE),"")</f>
        <v/>
      </c>
      <c r="K515" s="144" t="str">
        <f>IF($G515&gt;0,VLOOKUP(G515+3000,CONFIG!$W:$AF,6,FALSE),"")</f>
        <v/>
      </c>
      <c r="L515" s="144" t="str">
        <f>IF($G515&gt;0,VLOOKUP(G515+3000,CONFIG!$W:$AF,7,FALSE),"")</f>
        <v/>
      </c>
      <c r="M515" s="144" t="str">
        <f>IF($G515&gt;0,VLOOKUP(G515+3000,CONFIG!$W:$AF,8,FALSE),"")</f>
        <v/>
      </c>
      <c r="N515" s="250" t="str">
        <f t="shared" si="99"/>
        <v/>
      </c>
      <c r="O515" s="6" t="str">
        <f t="shared" si="100"/>
        <v xml:space="preserve"> </v>
      </c>
      <c r="P515" s="179" t="str">
        <f>IF(G515&gt;0,VLOOKUP(G515,'Eng A3'!$A$8:$B$207,2,FALSE)," ")</f>
        <v xml:space="preserve"> </v>
      </c>
      <c r="Q515" s="6" t="str">
        <f t="shared" si="101"/>
        <v xml:space="preserve"> </v>
      </c>
      <c r="R515" s="6">
        <f t="shared" si="102"/>
        <v>0</v>
      </c>
      <c r="S515" s="6" t="str">
        <f>IF(G515&gt;0,COUNTIF($R$414:R515,R515),"")</f>
        <v/>
      </c>
      <c r="T515" s="6" t="str">
        <f t="shared" si="97"/>
        <v>03</v>
      </c>
      <c r="U515" s="6">
        <f t="shared" si="103"/>
        <v>102</v>
      </c>
    </row>
    <row r="516" spans="1:21" ht="14.25" hidden="1" outlineLevel="1" x14ac:dyDescent="0.2">
      <c r="A516" s="3"/>
      <c r="B516" s="3"/>
      <c r="C516" s="3"/>
      <c r="D516" s="4" t="e">
        <f t="shared" si="93"/>
        <v>#REF!</v>
      </c>
      <c r="E516" s="6">
        <v>103</v>
      </c>
      <c r="F516" s="199">
        <v>103</v>
      </c>
      <c r="G516" s="199"/>
      <c r="H516" s="247">
        <f>IF(G516&gt;0,VLOOKUP(G516+3000,CONFIG!$W$2:$AF$804,2,FALSE),0)</f>
        <v>0</v>
      </c>
      <c r="I516" s="30" t="str">
        <f>IF(G516&gt;0,CONCATENATE(VLOOKUP(G516+3000,CONFIG!$W$2:$AF$804,3,FALSE),"  ",VLOOKUP(G516+3000,CONFIG!$W$2:$AF$804,4,FALSE)),"")</f>
        <v/>
      </c>
      <c r="J516" s="30" t="str">
        <f>IF($G516&gt;0,VLOOKUP(G516+3000,CONFIG!$W$2:$AF$804,5,FALSE),"")</f>
        <v/>
      </c>
      <c r="K516" s="144" t="str">
        <f>IF($G516&gt;0,VLOOKUP(G516+3000,CONFIG!$W:$AF,6,FALSE),"")</f>
        <v/>
      </c>
      <c r="L516" s="144" t="str">
        <f>IF($G516&gt;0,VLOOKUP(G516+3000,CONFIG!$W:$AF,7,FALSE),"")</f>
        <v/>
      </c>
      <c r="M516" s="144" t="str">
        <f>IF($G516&gt;0,VLOOKUP(G516+3000,CONFIG!$W:$AF,8,FALSE),"")</f>
        <v/>
      </c>
      <c r="N516" s="250" t="str">
        <f t="shared" si="99"/>
        <v/>
      </c>
      <c r="O516" s="6" t="str">
        <f t="shared" si="100"/>
        <v xml:space="preserve"> </v>
      </c>
      <c r="P516" s="179" t="str">
        <f>IF(G516&gt;0,VLOOKUP(G516,'Eng A3'!$A$8:$B$207,2,FALSE)," ")</f>
        <v xml:space="preserve"> </v>
      </c>
      <c r="Q516" s="6" t="str">
        <f t="shared" si="101"/>
        <v xml:space="preserve"> </v>
      </c>
      <c r="R516" s="6">
        <f t="shared" si="102"/>
        <v>0</v>
      </c>
      <c r="S516" s="6" t="str">
        <f>IF(G516&gt;0,COUNTIF($R$414:R516,R516),"")</f>
        <v/>
      </c>
      <c r="T516" s="6" t="str">
        <f t="shared" si="97"/>
        <v>03</v>
      </c>
      <c r="U516" s="6">
        <f t="shared" si="103"/>
        <v>103</v>
      </c>
    </row>
    <row r="517" spans="1:21" ht="14.25" hidden="1" outlineLevel="1" x14ac:dyDescent="0.2">
      <c r="A517" s="3"/>
      <c r="B517" s="3"/>
      <c r="C517" s="3"/>
      <c r="D517" s="4" t="e">
        <f t="shared" si="93"/>
        <v>#REF!</v>
      </c>
      <c r="E517" s="6">
        <v>104</v>
      </c>
      <c r="F517" s="199">
        <v>104</v>
      </c>
      <c r="G517" s="199"/>
      <c r="H517" s="247">
        <f>IF(G517&gt;0,VLOOKUP(G517+3000,CONFIG!$W$2:$AF$804,2,FALSE),0)</f>
        <v>0</v>
      </c>
      <c r="I517" s="30" t="str">
        <f>IF(G517&gt;0,CONCATENATE(VLOOKUP(G517+3000,CONFIG!$W$2:$AF$804,3,FALSE),"  ",VLOOKUP(G517+3000,CONFIG!$W$2:$AF$804,4,FALSE)),"")</f>
        <v/>
      </c>
      <c r="J517" s="30" t="str">
        <f>IF($G517&gt;0,VLOOKUP(G517+3000,CONFIG!$W$2:$AF$804,5,FALSE),"")</f>
        <v/>
      </c>
      <c r="K517" s="144" t="str">
        <f>IF($G517&gt;0,VLOOKUP(G517+3000,CONFIG!$W:$AF,6,FALSE),"")</f>
        <v/>
      </c>
      <c r="L517" s="144" t="str">
        <f>IF($G517&gt;0,VLOOKUP(G517+3000,CONFIG!$W:$AF,7,FALSE),"")</f>
        <v/>
      </c>
      <c r="M517" s="144" t="str">
        <f>IF($G517&gt;0,VLOOKUP(G517+3000,CONFIG!$W:$AF,8,FALSE),"")</f>
        <v/>
      </c>
      <c r="N517" s="250" t="str">
        <f t="shared" si="99"/>
        <v/>
      </c>
      <c r="O517" s="6" t="str">
        <f t="shared" si="100"/>
        <v xml:space="preserve"> </v>
      </c>
      <c r="P517" s="179" t="str">
        <f>IF(G517&gt;0,VLOOKUP(G517,'Eng A3'!$A$8:$B$207,2,FALSE)," ")</f>
        <v xml:space="preserve"> </v>
      </c>
      <c r="Q517" s="6" t="str">
        <f t="shared" si="101"/>
        <v xml:space="preserve"> </v>
      </c>
      <c r="R517" s="6">
        <f t="shared" si="102"/>
        <v>0</v>
      </c>
      <c r="S517" s="6" t="str">
        <f>IF(G517&gt;0,COUNTIF($R$414:R517,R517),"")</f>
        <v/>
      </c>
      <c r="T517" s="6" t="str">
        <f t="shared" si="97"/>
        <v>03</v>
      </c>
      <c r="U517" s="6">
        <f t="shared" si="103"/>
        <v>104</v>
      </c>
    </row>
    <row r="518" spans="1:21" ht="14.25" hidden="1" outlineLevel="1" x14ac:dyDescent="0.2">
      <c r="A518" s="3"/>
      <c r="B518" s="3"/>
      <c r="C518" s="3"/>
      <c r="D518" s="4" t="e">
        <f t="shared" si="93"/>
        <v>#REF!</v>
      </c>
      <c r="E518" s="6">
        <v>105</v>
      </c>
      <c r="F518" s="199">
        <v>105</v>
      </c>
      <c r="G518" s="199"/>
      <c r="H518" s="247">
        <f>IF(G518&gt;0,VLOOKUP(G518+3000,CONFIG!$W$2:$AF$804,2,FALSE),0)</f>
        <v>0</v>
      </c>
      <c r="I518" s="30" t="str">
        <f>IF(G518&gt;0,CONCATENATE(VLOOKUP(G518+3000,CONFIG!$W$2:$AF$804,3,FALSE),"  ",VLOOKUP(G518+3000,CONFIG!$W$2:$AF$804,4,FALSE)),"")</f>
        <v/>
      </c>
      <c r="J518" s="30" t="str">
        <f>IF($G518&gt;0,VLOOKUP(G518+3000,CONFIG!$W$2:$AF$804,5,FALSE),"")</f>
        <v/>
      </c>
      <c r="K518" s="144" t="str">
        <f>IF($G518&gt;0,VLOOKUP(G518+3000,CONFIG!$W:$AF,6,FALSE),"")</f>
        <v/>
      </c>
      <c r="L518" s="144" t="str">
        <f>IF($G518&gt;0,VLOOKUP(G518+3000,CONFIG!$W:$AF,7,FALSE),"")</f>
        <v/>
      </c>
      <c r="M518" s="144" t="str">
        <f>IF($G518&gt;0,VLOOKUP(G518+3000,CONFIG!$W:$AF,8,FALSE),"")</f>
        <v/>
      </c>
      <c r="N518" s="250" t="str">
        <f t="shared" si="99"/>
        <v/>
      </c>
      <c r="O518" s="6" t="str">
        <f t="shared" si="100"/>
        <v xml:space="preserve"> </v>
      </c>
      <c r="P518" s="179" t="str">
        <f>IF(G518&gt;0,VLOOKUP(G518,'Eng A3'!$A$8:$B$207,2,FALSE)," ")</f>
        <v xml:space="preserve"> </v>
      </c>
      <c r="Q518" s="6" t="str">
        <f t="shared" si="101"/>
        <v xml:space="preserve"> </v>
      </c>
      <c r="R518" s="6">
        <f t="shared" si="102"/>
        <v>0</v>
      </c>
      <c r="S518" s="6" t="str">
        <f>IF(G518&gt;0,COUNTIF($R$414:R518,R518),"")</f>
        <v/>
      </c>
      <c r="T518" s="6" t="str">
        <f t="shared" si="97"/>
        <v>03</v>
      </c>
      <c r="U518" s="6">
        <f t="shared" si="103"/>
        <v>105</v>
      </c>
    </row>
    <row r="519" spans="1:21" ht="14.25" hidden="1" outlineLevel="1" x14ac:dyDescent="0.2">
      <c r="A519" s="3"/>
      <c r="B519" s="3"/>
      <c r="C519" s="3"/>
      <c r="D519" s="4" t="e">
        <f t="shared" si="93"/>
        <v>#REF!</v>
      </c>
      <c r="E519" s="6">
        <v>106</v>
      </c>
      <c r="F519" s="199">
        <v>106</v>
      </c>
      <c r="G519" s="199"/>
      <c r="H519" s="247">
        <f>IF(G519&gt;0,VLOOKUP(G519+3000,CONFIG!$W$2:$AF$804,2,FALSE),0)</f>
        <v>0</v>
      </c>
      <c r="I519" s="30" t="str">
        <f>IF(G519&gt;0,CONCATENATE(VLOOKUP(G519+3000,CONFIG!$W$2:$AF$804,3,FALSE),"  ",VLOOKUP(G519+3000,CONFIG!$W$2:$AF$804,4,FALSE)),"")</f>
        <v/>
      </c>
      <c r="J519" s="30" t="str">
        <f>IF($G519&gt;0,VLOOKUP(G519+3000,CONFIG!$W$2:$AF$804,5,FALSE),"")</f>
        <v/>
      </c>
      <c r="K519" s="144" t="str">
        <f>IF($G519&gt;0,VLOOKUP(G519+3000,CONFIG!$W:$AF,6,FALSE),"")</f>
        <v/>
      </c>
      <c r="L519" s="144" t="str">
        <f>IF($G519&gt;0,VLOOKUP(G519+3000,CONFIG!$W:$AF,7,FALSE),"")</f>
        <v/>
      </c>
      <c r="M519" s="144" t="str">
        <f>IF($G519&gt;0,VLOOKUP(G519+3000,CONFIG!$W:$AF,8,FALSE),"")</f>
        <v/>
      </c>
      <c r="N519" s="250" t="str">
        <f t="shared" si="99"/>
        <v/>
      </c>
      <c r="O519" s="6" t="str">
        <f t="shared" si="100"/>
        <v xml:space="preserve"> </v>
      </c>
      <c r="P519" s="179" t="str">
        <f>IF(G519&gt;0,VLOOKUP(G519,'Eng A3'!$A$8:$B$207,2,FALSE)," ")</f>
        <v xml:space="preserve"> </v>
      </c>
      <c r="Q519" s="6" t="str">
        <f t="shared" si="101"/>
        <v xml:space="preserve"> </v>
      </c>
      <c r="R519" s="6">
        <f t="shared" si="102"/>
        <v>0</v>
      </c>
      <c r="S519" s="6" t="str">
        <f>IF(G519&gt;0,COUNTIF($R$414:R519,R519),"")</f>
        <v/>
      </c>
      <c r="T519" s="6" t="str">
        <f t="shared" si="97"/>
        <v>03</v>
      </c>
      <c r="U519" s="6">
        <f t="shared" si="103"/>
        <v>106</v>
      </c>
    </row>
    <row r="520" spans="1:21" ht="14.25" hidden="1" outlineLevel="1" x14ac:dyDescent="0.2">
      <c r="A520" s="3"/>
      <c r="B520" s="3"/>
      <c r="C520" s="3"/>
      <c r="D520" s="4" t="e">
        <f t="shared" si="93"/>
        <v>#REF!</v>
      </c>
      <c r="E520" s="6">
        <v>107</v>
      </c>
      <c r="F520" s="199">
        <v>107</v>
      </c>
      <c r="G520" s="199"/>
      <c r="H520" s="247">
        <f>IF(G520&gt;0,VLOOKUP(G520+3000,CONFIG!$W$2:$AF$804,2,FALSE),0)</f>
        <v>0</v>
      </c>
      <c r="I520" s="30" t="str">
        <f>IF(G520&gt;0,CONCATENATE(VLOOKUP(G520+3000,CONFIG!$W$2:$AF$804,3,FALSE),"  ",VLOOKUP(G520+3000,CONFIG!$W$2:$AF$804,4,FALSE)),"")</f>
        <v/>
      </c>
      <c r="J520" s="30" t="str">
        <f>IF($G520&gt;0,VLOOKUP(G520+3000,CONFIG!$W$2:$AF$804,5,FALSE),"")</f>
        <v/>
      </c>
      <c r="K520" s="144" t="str">
        <f>IF($G520&gt;0,VLOOKUP(G520+3000,CONFIG!$W:$AF,6,FALSE),"")</f>
        <v/>
      </c>
      <c r="L520" s="144" t="str">
        <f>IF($G520&gt;0,VLOOKUP(G520+3000,CONFIG!$W:$AF,7,FALSE),"")</f>
        <v/>
      </c>
      <c r="M520" s="144" t="str">
        <f>IF($G520&gt;0,VLOOKUP(G520+3000,CONFIG!$W:$AF,8,FALSE),"")</f>
        <v/>
      </c>
      <c r="N520" s="250" t="str">
        <f t="shared" si="99"/>
        <v/>
      </c>
      <c r="O520" s="6" t="str">
        <f t="shared" si="100"/>
        <v xml:space="preserve"> </v>
      </c>
      <c r="P520" s="179" t="str">
        <f>IF(G520&gt;0,VLOOKUP(G520,'Eng A3'!$A$8:$B$207,2,FALSE)," ")</f>
        <v xml:space="preserve"> </v>
      </c>
      <c r="Q520" s="6" t="str">
        <f t="shared" si="101"/>
        <v xml:space="preserve"> </v>
      </c>
      <c r="R520" s="6">
        <f t="shared" si="102"/>
        <v>0</v>
      </c>
      <c r="S520" s="6" t="str">
        <f>IF(G520&gt;0,COUNTIF($R$414:R520,R520),"")</f>
        <v/>
      </c>
      <c r="T520" s="6" t="str">
        <f t="shared" si="97"/>
        <v>03</v>
      </c>
      <c r="U520" s="6">
        <f t="shared" si="103"/>
        <v>107</v>
      </c>
    </row>
    <row r="521" spans="1:21" ht="14.25" hidden="1" outlineLevel="1" x14ac:dyDescent="0.2">
      <c r="A521" s="3"/>
      <c r="B521" s="3"/>
      <c r="C521" s="3"/>
      <c r="D521" s="4" t="e">
        <f t="shared" si="93"/>
        <v>#REF!</v>
      </c>
      <c r="E521" s="6">
        <v>108</v>
      </c>
      <c r="F521" s="199">
        <v>108</v>
      </c>
      <c r="G521" s="199"/>
      <c r="H521" s="247">
        <f>IF(G521&gt;0,VLOOKUP(G521+3000,CONFIG!$W$2:$AF$804,2,FALSE),0)</f>
        <v>0</v>
      </c>
      <c r="I521" s="30" t="str">
        <f>IF(G521&gt;0,CONCATENATE(VLOOKUP(G521+3000,CONFIG!$W$2:$AF$804,3,FALSE),"  ",VLOOKUP(G521+3000,CONFIG!$W$2:$AF$804,4,FALSE)),"")</f>
        <v/>
      </c>
      <c r="J521" s="30" t="str">
        <f>IF($G521&gt;0,VLOOKUP(G521+3000,CONFIG!$W$2:$AF$804,5,FALSE),"")</f>
        <v/>
      </c>
      <c r="K521" s="144" t="str">
        <f>IF($G521&gt;0,VLOOKUP(G521+3000,CONFIG!$W:$AF,6,FALSE),"")</f>
        <v/>
      </c>
      <c r="L521" s="144" t="str">
        <f>IF($G521&gt;0,VLOOKUP(G521+3000,CONFIG!$W:$AF,7,FALSE),"")</f>
        <v/>
      </c>
      <c r="M521" s="144" t="str">
        <f>IF($G521&gt;0,VLOOKUP(G521+3000,CONFIG!$W:$AF,8,FALSE),"")</f>
        <v/>
      </c>
      <c r="N521" s="250" t="str">
        <f t="shared" si="99"/>
        <v/>
      </c>
      <c r="O521" s="6" t="str">
        <f t="shared" si="100"/>
        <v xml:space="preserve"> </v>
      </c>
      <c r="P521" s="179" t="str">
        <f>IF(G521&gt;0,VLOOKUP(G521,'Eng A3'!$A$8:$B$207,2,FALSE)," ")</f>
        <v xml:space="preserve"> </v>
      </c>
      <c r="Q521" s="6" t="str">
        <f t="shared" si="101"/>
        <v xml:space="preserve"> </v>
      </c>
      <c r="R521" s="6">
        <f t="shared" si="102"/>
        <v>0</v>
      </c>
      <c r="S521" s="6" t="str">
        <f>IF(G521&gt;0,COUNTIF($R$414:R521,R521),"")</f>
        <v/>
      </c>
      <c r="T521" s="6" t="str">
        <f t="shared" si="97"/>
        <v>03</v>
      </c>
      <c r="U521" s="6">
        <f t="shared" si="103"/>
        <v>108</v>
      </c>
    </row>
    <row r="522" spans="1:21" ht="14.25" hidden="1" outlineLevel="1" x14ac:dyDescent="0.2">
      <c r="A522" s="3"/>
      <c r="B522" s="3"/>
      <c r="C522" s="3"/>
      <c r="D522" s="4" t="e">
        <f t="shared" si="93"/>
        <v>#REF!</v>
      </c>
      <c r="E522" s="6">
        <v>109</v>
      </c>
      <c r="F522" s="199">
        <v>109</v>
      </c>
      <c r="G522" s="199"/>
      <c r="H522" s="247">
        <f>IF(G522&gt;0,VLOOKUP(G522+3000,CONFIG!$W$2:$AF$804,2,FALSE),0)</f>
        <v>0</v>
      </c>
      <c r="I522" s="30" t="str">
        <f>IF(G522&gt;0,CONCATENATE(VLOOKUP(G522+3000,CONFIG!$W$2:$AF$804,3,FALSE),"  ",VLOOKUP(G522+3000,CONFIG!$W$2:$AF$804,4,FALSE)),"")</f>
        <v/>
      </c>
      <c r="J522" s="30" t="str">
        <f>IF($G522&gt;0,VLOOKUP(G522+3000,CONFIG!$W$2:$AF$804,5,FALSE),"")</f>
        <v/>
      </c>
      <c r="K522" s="144" t="str">
        <f>IF($G522&gt;0,VLOOKUP(G522+3000,CONFIG!$W:$AF,6,FALSE),"")</f>
        <v/>
      </c>
      <c r="L522" s="144" t="str">
        <f>IF($G522&gt;0,VLOOKUP(G522+3000,CONFIG!$W:$AF,7,FALSE),"")</f>
        <v/>
      </c>
      <c r="M522" s="144" t="str">
        <f>IF($G522&gt;0,VLOOKUP(G522+3000,CONFIG!$W:$AF,8,FALSE),"")</f>
        <v/>
      </c>
      <c r="N522" s="250" t="str">
        <f t="shared" si="99"/>
        <v/>
      </c>
      <c r="O522" s="6" t="str">
        <f t="shared" si="100"/>
        <v xml:space="preserve"> </v>
      </c>
      <c r="P522" s="179" t="str">
        <f>IF(G522&gt;0,VLOOKUP(G522,'Eng A3'!$A$8:$B$207,2,FALSE)," ")</f>
        <v xml:space="preserve"> </v>
      </c>
      <c r="Q522" s="6" t="str">
        <f t="shared" si="101"/>
        <v xml:space="preserve"> </v>
      </c>
      <c r="R522" s="6">
        <f t="shared" si="102"/>
        <v>0</v>
      </c>
      <c r="S522" s="6" t="str">
        <f>IF(G522&gt;0,COUNTIF($R$414:R522,R522),"")</f>
        <v/>
      </c>
      <c r="T522" s="6" t="str">
        <f t="shared" si="97"/>
        <v>03</v>
      </c>
      <c r="U522" s="6">
        <f t="shared" si="103"/>
        <v>109</v>
      </c>
    </row>
    <row r="523" spans="1:21" ht="14.25" hidden="1" outlineLevel="1" x14ac:dyDescent="0.2">
      <c r="A523" s="3"/>
      <c r="B523" s="3"/>
      <c r="C523" s="3"/>
      <c r="D523" s="4" t="e">
        <f t="shared" si="93"/>
        <v>#REF!</v>
      </c>
      <c r="E523" s="6">
        <v>110</v>
      </c>
      <c r="F523" s="199">
        <v>110</v>
      </c>
      <c r="G523" s="199"/>
      <c r="H523" s="247">
        <f>IF(G523&gt;0,VLOOKUP(G523+3000,CONFIG!$W$2:$AF$804,2,FALSE),0)</f>
        <v>0</v>
      </c>
      <c r="I523" s="30" t="str">
        <f>IF(G523&gt;0,CONCATENATE(VLOOKUP(G523+3000,CONFIG!$W$2:$AF$804,3,FALSE),"  ",VLOOKUP(G523+3000,CONFIG!$W$2:$AF$804,4,FALSE)),"")</f>
        <v/>
      </c>
      <c r="J523" s="30" t="str">
        <f>IF($G523&gt;0,VLOOKUP(G523+3000,CONFIG!$W$2:$AF$804,5,FALSE),"")</f>
        <v/>
      </c>
      <c r="K523" s="144" t="str">
        <f>IF($G523&gt;0,VLOOKUP(G523+3000,CONFIG!$W:$AF,6,FALSE),"")</f>
        <v/>
      </c>
      <c r="L523" s="144" t="str">
        <f>IF($G523&gt;0,VLOOKUP(G523+3000,CONFIG!$W:$AF,7,FALSE),"")</f>
        <v/>
      </c>
      <c r="M523" s="144" t="str">
        <f>IF($G523&gt;0,VLOOKUP(G523+3000,CONFIG!$W:$AF,8,FALSE),"")</f>
        <v/>
      </c>
      <c r="N523" s="250" t="str">
        <f t="shared" si="99"/>
        <v/>
      </c>
      <c r="O523" s="6" t="str">
        <f t="shared" si="100"/>
        <v xml:space="preserve"> </v>
      </c>
      <c r="P523" s="179" t="str">
        <f>IF(G523&gt;0,VLOOKUP(G523,'Eng A3'!$A$8:$B$207,2,FALSE)," ")</f>
        <v xml:space="preserve"> </v>
      </c>
      <c r="Q523" s="6" t="str">
        <f t="shared" si="101"/>
        <v xml:space="preserve"> </v>
      </c>
      <c r="R523" s="6">
        <f t="shared" si="102"/>
        <v>0</v>
      </c>
      <c r="S523" s="6" t="str">
        <f>IF(G523&gt;0,COUNTIF($R$414:R523,R523),"")</f>
        <v/>
      </c>
      <c r="T523" s="6" t="str">
        <f t="shared" si="97"/>
        <v>03</v>
      </c>
      <c r="U523" s="6">
        <f t="shared" si="103"/>
        <v>110</v>
      </c>
    </row>
    <row r="524" spans="1:21" ht="14.25" hidden="1" outlineLevel="1" x14ac:dyDescent="0.2">
      <c r="A524" s="3"/>
      <c r="B524" s="3"/>
      <c r="C524" s="3"/>
      <c r="D524" s="4" t="e">
        <f t="shared" si="93"/>
        <v>#REF!</v>
      </c>
      <c r="E524" s="6">
        <v>111</v>
      </c>
      <c r="F524" s="199">
        <v>111</v>
      </c>
      <c r="G524" s="199"/>
      <c r="H524" s="247">
        <f>IF(G524&gt;0,VLOOKUP(G524+3000,CONFIG!$W$2:$AF$804,2,FALSE),0)</f>
        <v>0</v>
      </c>
      <c r="I524" s="30" t="str">
        <f>IF(G524&gt;0,CONCATENATE(VLOOKUP(G524+3000,CONFIG!$W$2:$AF$804,3,FALSE),"  ",VLOOKUP(G524+3000,CONFIG!$W$2:$AF$804,4,FALSE)),"")</f>
        <v/>
      </c>
      <c r="J524" s="30" t="str">
        <f>IF($G524&gt;0,VLOOKUP(G524+3000,CONFIG!$W$2:$AF$804,5,FALSE),"")</f>
        <v/>
      </c>
      <c r="K524" s="144" t="str">
        <f>IF($G524&gt;0,VLOOKUP(G524+3000,CONFIG!$W:$AF,6,FALSE),"")</f>
        <v/>
      </c>
      <c r="L524" s="144" t="str">
        <f>IF($G524&gt;0,VLOOKUP(G524+3000,CONFIG!$W:$AF,7,FALSE),"")</f>
        <v/>
      </c>
      <c r="M524" s="144" t="str">
        <f>IF($G524&gt;0,VLOOKUP(G524+3000,CONFIG!$W:$AF,8,FALSE),"")</f>
        <v/>
      </c>
      <c r="N524" s="250" t="str">
        <f t="shared" si="99"/>
        <v/>
      </c>
      <c r="O524" s="6" t="str">
        <f t="shared" si="100"/>
        <v xml:space="preserve"> </v>
      </c>
      <c r="P524" s="179" t="str">
        <f>IF(G524&gt;0,VLOOKUP(G524,'Eng A3'!$A$8:$B$207,2,FALSE)," ")</f>
        <v xml:space="preserve"> </v>
      </c>
      <c r="Q524" s="6" t="str">
        <f t="shared" si="101"/>
        <v xml:space="preserve"> </v>
      </c>
      <c r="R524" s="6">
        <f t="shared" si="102"/>
        <v>0</v>
      </c>
      <c r="S524" s="6" t="str">
        <f>IF(G524&gt;0,COUNTIF($R$414:R524,R524),"")</f>
        <v/>
      </c>
      <c r="T524" s="6" t="str">
        <f t="shared" si="97"/>
        <v>03</v>
      </c>
      <c r="U524" s="6">
        <f t="shared" si="103"/>
        <v>111</v>
      </c>
    </row>
    <row r="525" spans="1:21" ht="14.25" hidden="1" outlineLevel="1" x14ac:dyDescent="0.2">
      <c r="A525" s="3"/>
      <c r="B525" s="3"/>
      <c r="C525" s="3"/>
      <c r="D525" s="4" t="e">
        <f t="shared" si="93"/>
        <v>#REF!</v>
      </c>
      <c r="E525" s="6">
        <v>112</v>
      </c>
      <c r="F525" s="199">
        <v>112</v>
      </c>
      <c r="G525" s="199"/>
      <c r="H525" s="247">
        <f>IF(G525&gt;0,VLOOKUP(G525+3000,CONFIG!$W$2:$AF$804,2,FALSE),0)</f>
        <v>0</v>
      </c>
      <c r="I525" s="30" t="str">
        <f>IF(G525&gt;0,CONCATENATE(VLOOKUP(G525+3000,CONFIG!$W$2:$AF$804,3,FALSE),"  ",VLOOKUP(G525+3000,CONFIG!$W$2:$AF$804,4,FALSE)),"")</f>
        <v/>
      </c>
      <c r="J525" s="30" t="str">
        <f>IF($G525&gt;0,VLOOKUP(G525+3000,CONFIG!$W$2:$AF$804,5,FALSE),"")</f>
        <v/>
      </c>
      <c r="K525" s="144" t="str">
        <f>IF($G525&gt;0,VLOOKUP(G525+3000,CONFIG!$W:$AF,6,FALSE),"")</f>
        <v/>
      </c>
      <c r="L525" s="144" t="str">
        <f>IF($G525&gt;0,VLOOKUP(G525+3000,CONFIG!$W:$AF,7,FALSE),"")</f>
        <v/>
      </c>
      <c r="M525" s="144" t="str">
        <f>IF($G525&gt;0,VLOOKUP(G525+3000,CONFIG!$W:$AF,8,FALSE),"")</f>
        <v/>
      </c>
      <c r="N525" s="250" t="str">
        <f t="shared" si="99"/>
        <v/>
      </c>
      <c r="O525" s="6" t="str">
        <f t="shared" si="100"/>
        <v xml:space="preserve"> </v>
      </c>
      <c r="P525" s="179" t="str">
        <f>IF(G525&gt;0,VLOOKUP(G525,'Eng A3'!$A$8:$B$207,2,FALSE)," ")</f>
        <v xml:space="preserve"> </v>
      </c>
      <c r="Q525" s="6" t="str">
        <f t="shared" si="101"/>
        <v xml:space="preserve"> </v>
      </c>
      <c r="R525" s="6">
        <f t="shared" si="102"/>
        <v>0</v>
      </c>
      <c r="S525" s="6" t="str">
        <f>IF(G525&gt;0,COUNTIF($R$414:R525,R525),"")</f>
        <v/>
      </c>
      <c r="T525" s="6" t="str">
        <f t="shared" si="97"/>
        <v>03</v>
      </c>
      <c r="U525" s="6">
        <f t="shared" si="103"/>
        <v>112</v>
      </c>
    </row>
    <row r="526" spans="1:21" ht="14.25" hidden="1" outlineLevel="1" x14ac:dyDescent="0.2">
      <c r="A526" s="3"/>
      <c r="B526" s="3"/>
      <c r="C526" s="3"/>
      <c r="D526" s="4" t="e">
        <f t="shared" si="93"/>
        <v>#REF!</v>
      </c>
      <c r="E526" s="6">
        <v>113</v>
      </c>
      <c r="F526" s="199">
        <v>113</v>
      </c>
      <c r="G526" s="199"/>
      <c r="H526" s="247">
        <f>IF(G526&gt;0,VLOOKUP(G526+3000,CONFIG!$W$2:$AF$804,2,FALSE),0)</f>
        <v>0</v>
      </c>
      <c r="I526" s="30" t="str">
        <f>IF(G526&gt;0,CONCATENATE(VLOOKUP(G526+3000,CONFIG!$W$2:$AF$804,3,FALSE),"  ",VLOOKUP(G526+3000,CONFIG!$W$2:$AF$804,4,FALSE)),"")</f>
        <v/>
      </c>
      <c r="J526" s="30" t="str">
        <f>IF($G526&gt;0,VLOOKUP(G526+3000,CONFIG!$W$2:$AF$804,5,FALSE),"")</f>
        <v/>
      </c>
      <c r="K526" s="144" t="str">
        <f>IF($G526&gt;0,VLOOKUP(G526+3000,CONFIG!$W:$AF,6,FALSE),"")</f>
        <v/>
      </c>
      <c r="L526" s="144" t="str">
        <f>IF($G526&gt;0,VLOOKUP(G526+3000,CONFIG!$W:$AF,7,FALSE),"")</f>
        <v/>
      </c>
      <c r="M526" s="144" t="str">
        <f>IF($G526&gt;0,VLOOKUP(G526+3000,CONFIG!$W:$AF,8,FALSE),"")</f>
        <v/>
      </c>
      <c r="N526" s="250" t="str">
        <f t="shared" si="99"/>
        <v/>
      </c>
      <c r="O526" s="6" t="str">
        <f t="shared" si="100"/>
        <v xml:space="preserve"> </v>
      </c>
      <c r="P526" s="179" t="str">
        <f>IF(G526&gt;0,VLOOKUP(G526,'Eng A3'!$A$8:$B$207,2,FALSE)," ")</f>
        <v xml:space="preserve"> </v>
      </c>
      <c r="Q526" s="6" t="str">
        <f t="shared" si="101"/>
        <v xml:space="preserve"> </v>
      </c>
      <c r="R526" s="6">
        <f t="shared" si="102"/>
        <v>0</v>
      </c>
      <c r="S526" s="6" t="str">
        <f>IF(G526&gt;0,COUNTIF($R$414:R526,R526),"")</f>
        <v/>
      </c>
      <c r="T526" s="6" t="str">
        <f t="shared" si="97"/>
        <v>03</v>
      </c>
      <c r="U526" s="6">
        <f t="shared" si="103"/>
        <v>113</v>
      </c>
    </row>
    <row r="527" spans="1:21" ht="14.25" hidden="1" outlineLevel="1" x14ac:dyDescent="0.2">
      <c r="A527" s="3"/>
      <c r="B527" s="3"/>
      <c r="C527" s="3"/>
      <c r="D527" s="4" t="e">
        <f t="shared" si="93"/>
        <v>#REF!</v>
      </c>
      <c r="E527" s="6">
        <v>114</v>
      </c>
      <c r="F527" s="199">
        <v>114</v>
      </c>
      <c r="G527" s="199"/>
      <c r="H527" s="247">
        <f>IF(G527&gt;0,VLOOKUP(G527+3000,CONFIG!$W$2:$AF$804,2,FALSE),0)</f>
        <v>0</v>
      </c>
      <c r="I527" s="30" t="str">
        <f>IF(G527&gt;0,CONCATENATE(VLOOKUP(G527+3000,CONFIG!$W$2:$AF$804,3,FALSE),"  ",VLOOKUP(G527+3000,CONFIG!$W$2:$AF$804,4,FALSE)),"")</f>
        <v/>
      </c>
      <c r="J527" s="30" t="str">
        <f>IF($G527&gt;0,VLOOKUP(G527+3000,CONFIG!$W$2:$AF$804,5,FALSE),"")</f>
        <v/>
      </c>
      <c r="K527" s="144" t="str">
        <f>IF($G527&gt;0,VLOOKUP(G527+3000,CONFIG!$W:$AF,6,FALSE),"")</f>
        <v/>
      </c>
      <c r="L527" s="144" t="str">
        <f>IF($G527&gt;0,VLOOKUP(G527+3000,CONFIG!$W:$AF,7,FALSE),"")</f>
        <v/>
      </c>
      <c r="M527" s="144" t="str">
        <f>IF($G527&gt;0,VLOOKUP(G527+3000,CONFIG!$W:$AF,8,FALSE),"")</f>
        <v/>
      </c>
      <c r="N527" s="250" t="str">
        <f t="shared" si="99"/>
        <v/>
      </c>
      <c r="O527" s="6" t="str">
        <f t="shared" si="100"/>
        <v xml:space="preserve"> </v>
      </c>
      <c r="P527" s="179" t="str">
        <f>IF(G527&gt;0,VLOOKUP(G527,'Eng A3'!$A$8:$B$207,2,FALSE)," ")</f>
        <v xml:space="preserve"> </v>
      </c>
      <c r="Q527" s="6" t="str">
        <f t="shared" si="101"/>
        <v xml:space="preserve"> </v>
      </c>
      <c r="R527" s="6">
        <f t="shared" si="102"/>
        <v>0</v>
      </c>
      <c r="S527" s="6" t="str">
        <f>IF(G527&gt;0,COUNTIF($R$414:R527,R527),"")</f>
        <v/>
      </c>
      <c r="T527" s="6" t="str">
        <f t="shared" si="97"/>
        <v>03</v>
      </c>
      <c r="U527" s="6">
        <f t="shared" si="103"/>
        <v>114</v>
      </c>
    </row>
    <row r="528" spans="1:21" ht="14.25" hidden="1" outlineLevel="1" x14ac:dyDescent="0.2">
      <c r="A528" s="3"/>
      <c r="B528" s="3"/>
      <c r="C528" s="3"/>
      <c r="D528" s="4" t="e">
        <f t="shared" si="93"/>
        <v>#REF!</v>
      </c>
      <c r="E528" s="6">
        <v>115</v>
      </c>
      <c r="F528" s="199">
        <v>115</v>
      </c>
      <c r="G528" s="199"/>
      <c r="H528" s="247">
        <f>IF(G528&gt;0,VLOOKUP(G528+3000,CONFIG!$W$2:$AF$804,2,FALSE),0)</f>
        <v>0</v>
      </c>
      <c r="I528" s="30" t="str">
        <f>IF(G528&gt;0,CONCATENATE(VLOOKUP(G528+3000,CONFIG!$W$2:$AF$804,3,FALSE),"  ",VLOOKUP(G528+3000,CONFIG!$W$2:$AF$804,4,FALSE)),"")</f>
        <v/>
      </c>
      <c r="J528" s="30" t="str">
        <f>IF($G528&gt;0,VLOOKUP(G528+3000,CONFIG!$W$2:$AF$804,5,FALSE),"")</f>
        <v/>
      </c>
      <c r="K528" s="144" t="str">
        <f>IF($G528&gt;0,VLOOKUP(G528+3000,CONFIG!$W:$AF,6,FALSE),"")</f>
        <v/>
      </c>
      <c r="L528" s="144" t="str">
        <f>IF($G528&gt;0,VLOOKUP(G528+3000,CONFIG!$W:$AF,7,FALSE),"")</f>
        <v/>
      </c>
      <c r="M528" s="144" t="str">
        <f>IF($G528&gt;0,VLOOKUP(G528+3000,CONFIG!$W:$AF,8,FALSE),"")</f>
        <v/>
      </c>
      <c r="N528" s="250" t="str">
        <f t="shared" si="99"/>
        <v/>
      </c>
      <c r="O528" s="6" t="str">
        <f t="shared" si="100"/>
        <v xml:space="preserve"> </v>
      </c>
      <c r="P528" s="179" t="str">
        <f>IF(G528&gt;0,VLOOKUP(G528,'Eng A3'!$A$8:$B$207,2,FALSE)," ")</f>
        <v xml:space="preserve"> </v>
      </c>
      <c r="Q528" s="6" t="str">
        <f t="shared" si="101"/>
        <v xml:space="preserve"> </v>
      </c>
      <c r="R528" s="6">
        <f t="shared" si="102"/>
        <v>0</v>
      </c>
      <c r="S528" s="6" t="str">
        <f>IF(G528&gt;0,COUNTIF($R$414:R528,R528),"")</f>
        <v/>
      </c>
      <c r="T528" s="6" t="str">
        <f t="shared" si="97"/>
        <v>03</v>
      </c>
      <c r="U528" s="6">
        <f t="shared" si="103"/>
        <v>115</v>
      </c>
    </row>
    <row r="529" spans="1:21" ht="14.25" hidden="1" outlineLevel="1" x14ac:dyDescent="0.2">
      <c r="A529" s="3"/>
      <c r="B529" s="3"/>
      <c r="C529" s="3"/>
      <c r="D529" s="4" t="e">
        <f t="shared" si="93"/>
        <v>#REF!</v>
      </c>
      <c r="E529" s="6">
        <v>116</v>
      </c>
      <c r="F529" s="199">
        <v>116</v>
      </c>
      <c r="G529" s="199"/>
      <c r="H529" s="247">
        <f>IF(G529&gt;0,VLOOKUP(G529+3000,CONFIG!$W$2:$AF$804,2,FALSE),0)</f>
        <v>0</v>
      </c>
      <c r="I529" s="30" t="str">
        <f>IF(G529&gt;0,CONCATENATE(VLOOKUP(G529+3000,CONFIG!$W$2:$AF$804,3,FALSE),"  ",VLOOKUP(G529+3000,CONFIG!$W$2:$AF$804,4,FALSE)),"")</f>
        <v/>
      </c>
      <c r="J529" s="30" t="str">
        <f>IF($G529&gt;0,VLOOKUP(G529+3000,CONFIG!$W$2:$AF$804,5,FALSE),"")</f>
        <v/>
      </c>
      <c r="K529" s="144" t="str">
        <f>IF($G529&gt;0,VLOOKUP(G529+3000,CONFIG!$W:$AF,6,FALSE),"")</f>
        <v/>
      </c>
      <c r="L529" s="144" t="str">
        <f>IF($G529&gt;0,VLOOKUP(G529+3000,CONFIG!$W:$AF,7,FALSE),"")</f>
        <v/>
      </c>
      <c r="M529" s="144" t="str">
        <f>IF($G529&gt;0,VLOOKUP(G529+3000,CONFIG!$W:$AF,8,FALSE),"")</f>
        <v/>
      </c>
      <c r="N529" s="250" t="str">
        <f t="shared" si="99"/>
        <v/>
      </c>
      <c r="O529" s="6" t="str">
        <f t="shared" si="100"/>
        <v xml:space="preserve"> </v>
      </c>
      <c r="P529" s="179" t="str">
        <f>IF(G529&gt;0,VLOOKUP(G529,'Eng A3'!$A$8:$B$207,2,FALSE)," ")</f>
        <v xml:space="preserve"> </v>
      </c>
      <c r="Q529" s="6" t="str">
        <f t="shared" si="101"/>
        <v xml:space="preserve"> </v>
      </c>
      <c r="R529" s="6">
        <f t="shared" si="102"/>
        <v>0</v>
      </c>
      <c r="S529" s="6" t="str">
        <f>IF(G529&gt;0,COUNTIF($R$414:R529,R529),"")</f>
        <v/>
      </c>
      <c r="T529" s="6" t="str">
        <f t="shared" si="97"/>
        <v>03</v>
      </c>
      <c r="U529" s="6">
        <f t="shared" si="103"/>
        <v>116</v>
      </c>
    </row>
    <row r="530" spans="1:21" ht="14.25" hidden="1" outlineLevel="1" x14ac:dyDescent="0.2">
      <c r="A530" s="3"/>
      <c r="B530" s="3"/>
      <c r="C530" s="3"/>
      <c r="D530" s="4" t="e">
        <f t="shared" si="93"/>
        <v>#REF!</v>
      </c>
      <c r="E530" s="6">
        <v>117</v>
      </c>
      <c r="F530" s="199">
        <v>117</v>
      </c>
      <c r="G530" s="199"/>
      <c r="H530" s="247">
        <f>IF(G530&gt;0,VLOOKUP(G530+3000,CONFIG!$W$2:$AF$804,2,FALSE),0)</f>
        <v>0</v>
      </c>
      <c r="I530" s="30" t="str">
        <f>IF(G530&gt;0,CONCATENATE(VLOOKUP(G530+3000,CONFIG!$W$2:$AF$804,3,FALSE),"  ",VLOOKUP(G530+3000,CONFIG!$W$2:$AF$804,4,FALSE)),"")</f>
        <v/>
      </c>
      <c r="J530" s="30" t="str">
        <f>IF($G530&gt;0,VLOOKUP(G530+3000,CONFIG!$W$2:$AF$804,5,FALSE),"")</f>
        <v/>
      </c>
      <c r="K530" s="144" t="str">
        <f>IF($G530&gt;0,VLOOKUP(G530+3000,CONFIG!$W:$AF,6,FALSE),"")</f>
        <v/>
      </c>
      <c r="L530" s="144" t="str">
        <f>IF($G530&gt;0,VLOOKUP(G530+3000,CONFIG!$W:$AF,7,FALSE),"")</f>
        <v/>
      </c>
      <c r="M530" s="144" t="str">
        <f>IF($G530&gt;0,VLOOKUP(G530+3000,CONFIG!$W:$AF,8,FALSE),"")</f>
        <v/>
      </c>
      <c r="N530" s="250" t="str">
        <f t="shared" si="99"/>
        <v/>
      </c>
      <c r="O530" s="6" t="str">
        <f t="shared" si="100"/>
        <v xml:space="preserve"> </v>
      </c>
      <c r="P530" s="179" t="str">
        <f>IF(G530&gt;0,VLOOKUP(G530,'Eng A3'!$A$8:$B$207,2,FALSE)," ")</f>
        <v xml:space="preserve"> </v>
      </c>
      <c r="Q530" s="6" t="str">
        <f t="shared" si="101"/>
        <v xml:space="preserve"> </v>
      </c>
      <c r="R530" s="6">
        <f t="shared" si="102"/>
        <v>0</v>
      </c>
      <c r="S530" s="6" t="str">
        <f>IF(G530&gt;0,COUNTIF($R$414:R530,R530),"")</f>
        <v/>
      </c>
      <c r="T530" s="6" t="str">
        <f t="shared" si="97"/>
        <v>03</v>
      </c>
      <c r="U530" s="6">
        <f t="shared" si="103"/>
        <v>117</v>
      </c>
    </row>
    <row r="531" spans="1:21" ht="14.25" hidden="1" outlineLevel="1" x14ac:dyDescent="0.2">
      <c r="A531" s="3"/>
      <c r="B531" s="3"/>
      <c r="C531" s="3"/>
      <c r="D531" s="4" t="e">
        <f t="shared" si="93"/>
        <v>#REF!</v>
      </c>
      <c r="E531" s="6">
        <v>118</v>
      </c>
      <c r="F531" s="199">
        <v>118</v>
      </c>
      <c r="G531" s="199"/>
      <c r="H531" s="247">
        <f>IF(G531&gt;0,VLOOKUP(G531+3000,CONFIG!$W$2:$AF$804,2,FALSE),0)</f>
        <v>0</v>
      </c>
      <c r="I531" s="30" t="str">
        <f>IF(G531&gt;0,CONCATENATE(VLOOKUP(G531+3000,CONFIG!$W$2:$AF$804,3,FALSE),"  ",VLOOKUP(G531+3000,CONFIG!$W$2:$AF$804,4,FALSE)),"")</f>
        <v/>
      </c>
      <c r="J531" s="30" t="str">
        <f>IF($G531&gt;0,VLOOKUP(G531+3000,CONFIG!$W$2:$AF$804,5,FALSE),"")</f>
        <v/>
      </c>
      <c r="K531" s="144" t="str">
        <f>IF($G531&gt;0,VLOOKUP(G531+3000,CONFIG!$W:$AF,6,FALSE),"")</f>
        <v/>
      </c>
      <c r="L531" s="144" t="str">
        <f>IF($G531&gt;0,VLOOKUP(G531+3000,CONFIG!$W:$AF,7,FALSE),"")</f>
        <v/>
      </c>
      <c r="M531" s="144" t="str">
        <f>IF($G531&gt;0,VLOOKUP(G531+3000,CONFIG!$W:$AF,8,FALSE),"")</f>
        <v/>
      </c>
      <c r="N531" s="250" t="str">
        <f t="shared" si="99"/>
        <v/>
      </c>
      <c r="O531" s="6" t="str">
        <f t="shared" si="100"/>
        <v xml:space="preserve"> </v>
      </c>
      <c r="P531" s="179" t="str">
        <f>IF(G531&gt;0,VLOOKUP(G531,'Eng A3'!$A$8:$B$207,2,FALSE)," ")</f>
        <v xml:space="preserve"> </v>
      </c>
      <c r="Q531" s="6" t="str">
        <f t="shared" si="101"/>
        <v xml:space="preserve"> </v>
      </c>
      <c r="R531" s="6">
        <f t="shared" si="102"/>
        <v>0</v>
      </c>
      <c r="S531" s="6" t="str">
        <f>IF(G531&gt;0,COUNTIF($R$414:R531,R531),"")</f>
        <v/>
      </c>
      <c r="T531" s="6" t="str">
        <f t="shared" si="97"/>
        <v>03</v>
      </c>
      <c r="U531" s="6">
        <f t="shared" si="103"/>
        <v>118</v>
      </c>
    </row>
    <row r="532" spans="1:21" ht="14.25" hidden="1" outlineLevel="1" x14ac:dyDescent="0.2">
      <c r="A532" s="3"/>
      <c r="B532" s="3"/>
      <c r="C532" s="3"/>
      <c r="D532" s="4" t="e">
        <f t="shared" si="93"/>
        <v>#REF!</v>
      </c>
      <c r="E532" s="6">
        <v>119</v>
      </c>
      <c r="F532" s="199">
        <v>119</v>
      </c>
      <c r="G532" s="199"/>
      <c r="H532" s="247">
        <f>IF(G532&gt;0,VLOOKUP(G532+3000,CONFIG!$W$2:$AF$804,2,FALSE),0)</f>
        <v>0</v>
      </c>
      <c r="I532" s="30" t="str">
        <f>IF(G532&gt;0,CONCATENATE(VLOOKUP(G532+3000,CONFIG!$W$2:$AF$804,3,FALSE),"  ",VLOOKUP(G532+3000,CONFIG!$W$2:$AF$804,4,FALSE)),"")</f>
        <v/>
      </c>
      <c r="J532" s="30" t="str">
        <f>IF($G532&gt;0,VLOOKUP(G532+3000,CONFIG!$W$2:$AF$804,5,FALSE),"")</f>
        <v/>
      </c>
      <c r="K532" s="144" t="str">
        <f>IF($G532&gt;0,VLOOKUP(G532+3000,CONFIG!$W:$AF,6,FALSE),"")</f>
        <v/>
      </c>
      <c r="L532" s="144" t="str">
        <f>IF($G532&gt;0,VLOOKUP(G532+3000,CONFIG!$W:$AF,7,FALSE),"")</f>
        <v/>
      </c>
      <c r="M532" s="144" t="str">
        <f>IF($G532&gt;0,VLOOKUP(G532+3000,CONFIG!$W:$AF,8,FALSE),"")</f>
        <v/>
      </c>
      <c r="N532" s="250" t="str">
        <f t="shared" si="99"/>
        <v/>
      </c>
      <c r="O532" s="6" t="str">
        <f t="shared" si="100"/>
        <v xml:space="preserve"> </v>
      </c>
      <c r="P532" s="179" t="str">
        <f>IF(G532&gt;0,VLOOKUP(G532,'Eng A3'!$A$8:$B$207,2,FALSE)," ")</f>
        <v xml:space="preserve"> </v>
      </c>
      <c r="Q532" s="6" t="str">
        <f t="shared" si="101"/>
        <v xml:space="preserve"> </v>
      </c>
      <c r="R532" s="6">
        <f t="shared" si="102"/>
        <v>0</v>
      </c>
      <c r="S532" s="6" t="str">
        <f>IF(G532&gt;0,COUNTIF($R$414:R532,R532),"")</f>
        <v/>
      </c>
      <c r="T532" s="6" t="str">
        <f t="shared" si="97"/>
        <v>03</v>
      </c>
      <c r="U532" s="6">
        <f t="shared" si="103"/>
        <v>119</v>
      </c>
    </row>
    <row r="533" spans="1:21" ht="14.25" hidden="1" outlineLevel="1" x14ac:dyDescent="0.2">
      <c r="A533" s="3"/>
      <c r="B533" s="3"/>
      <c r="C533" s="3"/>
      <c r="D533" s="4" t="e">
        <f t="shared" si="93"/>
        <v>#REF!</v>
      </c>
      <c r="E533" s="6">
        <v>120</v>
      </c>
      <c r="F533" s="199">
        <v>120</v>
      </c>
      <c r="G533" s="199"/>
      <c r="H533" s="247">
        <f>IF(G533&gt;0,VLOOKUP(G533+3000,CONFIG!$W$2:$AF$804,2,FALSE),0)</f>
        <v>0</v>
      </c>
      <c r="I533" s="30" t="str">
        <f>IF(G533&gt;0,CONCATENATE(VLOOKUP(G533+3000,CONFIG!$W$2:$AF$804,3,FALSE),"  ",VLOOKUP(G533+3000,CONFIG!$W$2:$AF$804,4,FALSE)),"")</f>
        <v/>
      </c>
      <c r="J533" s="30" t="str">
        <f>IF($G533&gt;0,VLOOKUP(G533+3000,CONFIG!$W$2:$AF$804,5,FALSE),"")</f>
        <v/>
      </c>
      <c r="K533" s="144" t="str">
        <f>IF($G533&gt;0,VLOOKUP(G533+3000,CONFIG!$W:$AF,6,FALSE),"")</f>
        <v/>
      </c>
      <c r="L533" s="144" t="str">
        <f>IF($G533&gt;0,VLOOKUP(G533+3000,CONFIG!$W:$AF,7,FALSE),"")</f>
        <v/>
      </c>
      <c r="M533" s="144" t="str">
        <f>IF($G533&gt;0,VLOOKUP(G533+3000,CONFIG!$W:$AF,8,FALSE),"")</f>
        <v/>
      </c>
      <c r="N533" s="250" t="str">
        <f t="shared" si="99"/>
        <v/>
      </c>
      <c r="O533" s="6" t="str">
        <f t="shared" si="100"/>
        <v xml:space="preserve"> </v>
      </c>
      <c r="P533" s="179" t="str">
        <f>IF(G533&gt;0,VLOOKUP(G533,'Eng A3'!$A$8:$B$207,2,FALSE)," ")</f>
        <v xml:space="preserve"> </v>
      </c>
      <c r="Q533" s="6" t="str">
        <f t="shared" si="101"/>
        <v xml:space="preserve"> </v>
      </c>
      <c r="R533" s="6">
        <f t="shared" si="102"/>
        <v>0</v>
      </c>
      <c r="S533" s="6" t="str">
        <f>IF(G533&gt;0,COUNTIF($R$414:R533,R533),"")</f>
        <v/>
      </c>
      <c r="T533" s="6" t="str">
        <f t="shared" si="97"/>
        <v>03</v>
      </c>
      <c r="U533" s="6">
        <f t="shared" si="103"/>
        <v>120</v>
      </c>
    </row>
    <row r="534" spans="1:21" ht="14.25" hidden="1" outlineLevel="1" x14ac:dyDescent="0.2">
      <c r="A534" s="3"/>
      <c r="B534" s="3"/>
      <c r="C534" s="3"/>
      <c r="D534" s="4" t="e">
        <f t="shared" si="93"/>
        <v>#REF!</v>
      </c>
      <c r="E534" s="6">
        <v>121</v>
      </c>
      <c r="F534" s="199">
        <v>121</v>
      </c>
      <c r="G534" s="199"/>
      <c r="H534" s="247">
        <f>IF(G534&gt;0,VLOOKUP(G534+3000,CONFIG!$W$2:$AF$804,2,FALSE),0)</f>
        <v>0</v>
      </c>
      <c r="I534" s="30" t="str">
        <f>IF(G534&gt;0,CONCATENATE(VLOOKUP(G534+3000,CONFIG!$W$2:$AF$804,3,FALSE),"  ",VLOOKUP(G534+3000,CONFIG!$W$2:$AF$804,4,FALSE)),"")</f>
        <v/>
      </c>
      <c r="J534" s="30" t="str">
        <f>IF($G534&gt;0,VLOOKUP(G534+3000,CONFIG!$W$2:$AF$804,5,FALSE),"")</f>
        <v/>
      </c>
      <c r="K534" s="144" t="str">
        <f>IF($G534&gt;0,VLOOKUP(G534+3000,CONFIG!$W:$AF,6,FALSE),"")</f>
        <v/>
      </c>
      <c r="L534" s="144" t="str">
        <f>IF($G534&gt;0,VLOOKUP(G534+3000,CONFIG!$W:$AF,7,FALSE),"")</f>
        <v/>
      </c>
      <c r="M534" s="144" t="str">
        <f>IF($G534&gt;0,VLOOKUP(G534+3000,CONFIG!$W:$AF,8,FALSE),"")</f>
        <v/>
      </c>
      <c r="N534" s="250" t="str">
        <f t="shared" si="99"/>
        <v/>
      </c>
      <c r="O534" s="6" t="str">
        <f t="shared" si="100"/>
        <v xml:space="preserve"> </v>
      </c>
      <c r="P534" s="179" t="str">
        <f>IF(G534&gt;0,VLOOKUP(G534,'Eng A3'!$A$8:$B$207,2,FALSE)," ")</f>
        <v xml:space="preserve"> </v>
      </c>
      <c r="Q534" s="6" t="str">
        <f t="shared" si="101"/>
        <v xml:space="preserve"> </v>
      </c>
      <c r="R534" s="6">
        <f t="shared" si="102"/>
        <v>0</v>
      </c>
      <c r="S534" s="6" t="str">
        <f>IF(G534&gt;0,COUNTIF($R$414:R534,R534),"")</f>
        <v/>
      </c>
      <c r="T534" s="6" t="str">
        <f t="shared" si="97"/>
        <v>03</v>
      </c>
      <c r="U534" s="6">
        <f t="shared" si="103"/>
        <v>121</v>
      </c>
    </row>
    <row r="535" spans="1:21" ht="14.25" hidden="1" outlineLevel="1" x14ac:dyDescent="0.2">
      <c r="A535" s="3"/>
      <c r="B535" s="3"/>
      <c r="C535" s="3"/>
      <c r="D535" s="4" t="e">
        <f t="shared" si="93"/>
        <v>#REF!</v>
      </c>
      <c r="E535" s="6">
        <v>122</v>
      </c>
      <c r="F535" s="199">
        <v>122</v>
      </c>
      <c r="G535" s="199"/>
      <c r="H535" s="247">
        <f>IF(G535&gt;0,VLOOKUP(G535+3000,CONFIG!$W$2:$AF$804,2,FALSE),0)</f>
        <v>0</v>
      </c>
      <c r="I535" s="30" t="str">
        <f>IF(G535&gt;0,CONCATENATE(VLOOKUP(G535+3000,CONFIG!$W$2:$AF$804,3,FALSE),"  ",VLOOKUP(G535+3000,CONFIG!$W$2:$AF$804,4,FALSE)),"")</f>
        <v/>
      </c>
      <c r="J535" s="30" t="str">
        <f>IF($G535&gt;0,VLOOKUP(G535+3000,CONFIG!$W$2:$AF$804,5,FALSE),"")</f>
        <v/>
      </c>
      <c r="K535" s="144" t="str">
        <f>IF($G535&gt;0,VLOOKUP(G535+3000,CONFIG!$W:$AF,6,FALSE),"")</f>
        <v/>
      </c>
      <c r="L535" s="144" t="str">
        <f>IF($G535&gt;0,VLOOKUP(G535+3000,CONFIG!$W:$AF,7,FALSE),"")</f>
        <v/>
      </c>
      <c r="M535" s="144" t="str">
        <f>IF($G535&gt;0,VLOOKUP(G535+3000,CONFIG!$W:$AF,8,FALSE),"")</f>
        <v/>
      </c>
      <c r="N535" s="250" t="str">
        <f t="shared" si="99"/>
        <v/>
      </c>
      <c r="O535" s="6" t="str">
        <f t="shared" si="100"/>
        <v xml:space="preserve"> </v>
      </c>
      <c r="P535" s="179" t="str">
        <f>IF(G535&gt;0,VLOOKUP(G535,'Eng A3'!$A$8:$B$207,2,FALSE)," ")</f>
        <v xml:space="preserve"> </v>
      </c>
      <c r="Q535" s="6" t="str">
        <f t="shared" si="101"/>
        <v xml:space="preserve"> </v>
      </c>
      <c r="R535" s="6">
        <f t="shared" si="102"/>
        <v>0</v>
      </c>
      <c r="S535" s="6" t="str">
        <f>IF(G535&gt;0,COUNTIF($R$414:R535,R535),"")</f>
        <v/>
      </c>
      <c r="T535" s="6" t="str">
        <f t="shared" si="97"/>
        <v>03</v>
      </c>
      <c r="U535" s="6">
        <f t="shared" si="103"/>
        <v>122</v>
      </c>
    </row>
    <row r="536" spans="1:21" ht="14.25" hidden="1" outlineLevel="1" x14ac:dyDescent="0.2">
      <c r="A536" s="3"/>
      <c r="B536" s="3"/>
      <c r="C536" s="3"/>
      <c r="D536" s="4" t="e">
        <f t="shared" si="93"/>
        <v>#REF!</v>
      </c>
      <c r="E536" s="6">
        <v>123</v>
      </c>
      <c r="F536" s="199">
        <v>123</v>
      </c>
      <c r="G536" s="199"/>
      <c r="H536" s="247">
        <f>IF(G536&gt;0,VLOOKUP(G536+3000,CONFIG!$W$2:$AF$804,2,FALSE),0)</f>
        <v>0</v>
      </c>
      <c r="I536" s="30" t="str">
        <f>IF(G536&gt;0,CONCATENATE(VLOOKUP(G536+3000,CONFIG!$W$2:$AF$804,3,FALSE),"  ",VLOOKUP(G536+3000,CONFIG!$W$2:$AF$804,4,FALSE)),"")</f>
        <v/>
      </c>
      <c r="J536" s="30" t="str">
        <f>IF($G536&gt;0,VLOOKUP(G536+3000,CONFIG!$W$2:$AF$804,5,FALSE),"")</f>
        <v/>
      </c>
      <c r="K536" s="144" t="str">
        <f>IF($G536&gt;0,VLOOKUP(G536+3000,CONFIG!$W:$AF,6,FALSE),"")</f>
        <v/>
      </c>
      <c r="L536" s="144" t="str">
        <f>IF($G536&gt;0,VLOOKUP(G536+3000,CONFIG!$W:$AF,7,FALSE),"")</f>
        <v/>
      </c>
      <c r="M536" s="144" t="str">
        <f>IF($G536&gt;0,VLOOKUP(G536+3000,CONFIG!$W:$AF,8,FALSE),"")</f>
        <v/>
      </c>
      <c r="N536" s="250" t="str">
        <f t="shared" si="99"/>
        <v/>
      </c>
      <c r="O536" s="6" t="str">
        <f t="shared" si="100"/>
        <v xml:space="preserve"> </v>
      </c>
      <c r="P536" s="179" t="str">
        <f>IF(G536&gt;0,VLOOKUP(G536,'Eng A3'!$A$8:$B$207,2,FALSE)," ")</f>
        <v xml:space="preserve"> </v>
      </c>
      <c r="Q536" s="6" t="str">
        <f t="shared" si="101"/>
        <v xml:space="preserve"> </v>
      </c>
      <c r="R536" s="6">
        <f t="shared" si="102"/>
        <v>0</v>
      </c>
      <c r="S536" s="6" t="str">
        <f>IF(G536&gt;0,COUNTIF($R$414:R536,R536),"")</f>
        <v/>
      </c>
      <c r="T536" s="6" t="str">
        <f t="shared" si="97"/>
        <v>03</v>
      </c>
      <c r="U536" s="6">
        <f t="shared" si="103"/>
        <v>123</v>
      </c>
    </row>
    <row r="537" spans="1:21" ht="14.25" hidden="1" outlineLevel="1" x14ac:dyDescent="0.2">
      <c r="A537" s="3"/>
      <c r="B537" s="3"/>
      <c r="C537" s="3"/>
      <c r="D537" s="4" t="e">
        <f t="shared" si="93"/>
        <v>#REF!</v>
      </c>
      <c r="E537" s="6">
        <v>124</v>
      </c>
      <c r="F537" s="199">
        <v>124</v>
      </c>
      <c r="G537" s="199"/>
      <c r="H537" s="247">
        <f>IF(G537&gt;0,VLOOKUP(G537+3000,CONFIG!$W$2:$AF$804,2,FALSE),0)</f>
        <v>0</v>
      </c>
      <c r="I537" s="30" t="str">
        <f>IF(G537&gt;0,CONCATENATE(VLOOKUP(G537+3000,CONFIG!$W$2:$AF$804,3,FALSE),"  ",VLOOKUP(G537+3000,CONFIG!$W$2:$AF$804,4,FALSE)),"")</f>
        <v/>
      </c>
      <c r="J537" s="30" t="str">
        <f>IF($G537&gt;0,VLOOKUP(G537+3000,CONFIG!$W$2:$AF$804,5,FALSE),"")</f>
        <v/>
      </c>
      <c r="K537" s="144" t="str">
        <f>IF($G537&gt;0,VLOOKUP(G537+3000,CONFIG!$W:$AF,6,FALSE),"")</f>
        <v/>
      </c>
      <c r="L537" s="144" t="str">
        <f>IF($G537&gt;0,VLOOKUP(G537+3000,CONFIG!$W:$AF,7,FALSE),"")</f>
        <v/>
      </c>
      <c r="M537" s="144" t="str">
        <f>IF($G537&gt;0,VLOOKUP(G537+3000,CONFIG!$W:$AF,8,FALSE),"")</f>
        <v/>
      </c>
      <c r="N537" s="250" t="str">
        <f t="shared" si="99"/>
        <v/>
      </c>
      <c r="O537" s="6" t="str">
        <f t="shared" si="100"/>
        <v xml:space="preserve"> </v>
      </c>
      <c r="P537" s="179" t="str">
        <f>IF(G537&gt;0,VLOOKUP(G537,'Eng A3'!$A$8:$B$207,2,FALSE)," ")</f>
        <v xml:space="preserve"> </v>
      </c>
      <c r="Q537" s="6" t="str">
        <f t="shared" si="101"/>
        <v xml:space="preserve"> </v>
      </c>
      <c r="R537" s="6">
        <f t="shared" si="102"/>
        <v>0</v>
      </c>
      <c r="S537" s="6" t="str">
        <f>IF(G537&gt;0,COUNTIF($R$414:R537,R537),"")</f>
        <v/>
      </c>
      <c r="T537" s="6" t="str">
        <f t="shared" si="97"/>
        <v>03</v>
      </c>
      <c r="U537" s="6">
        <f t="shared" si="103"/>
        <v>124</v>
      </c>
    </row>
    <row r="538" spans="1:21" ht="14.25" hidden="1" outlineLevel="1" x14ac:dyDescent="0.2">
      <c r="A538" s="3"/>
      <c r="B538" s="3"/>
      <c r="C538" s="3"/>
      <c r="D538" s="4" t="e">
        <f t="shared" si="93"/>
        <v>#REF!</v>
      </c>
      <c r="E538" s="6">
        <v>125</v>
      </c>
      <c r="F538" s="199">
        <v>125</v>
      </c>
      <c r="G538" s="199"/>
      <c r="H538" s="247">
        <f>IF(G538&gt;0,VLOOKUP(G538+3000,CONFIG!$W$2:$AF$804,2,FALSE),0)</f>
        <v>0</v>
      </c>
      <c r="I538" s="30" t="str">
        <f>IF(G538&gt;0,CONCATENATE(VLOOKUP(G538+3000,CONFIG!$W$2:$AF$804,3,FALSE),"  ",VLOOKUP(G538+3000,CONFIG!$W$2:$AF$804,4,FALSE)),"")</f>
        <v/>
      </c>
      <c r="J538" s="30" t="str">
        <f>IF($G538&gt;0,VLOOKUP(G538+3000,CONFIG!$W$2:$AF$804,5,FALSE),"")</f>
        <v/>
      </c>
      <c r="K538" s="144" t="str">
        <f>IF($G538&gt;0,VLOOKUP(G538+3000,CONFIG!$W:$AF,6,FALSE),"")</f>
        <v/>
      </c>
      <c r="L538" s="144" t="str">
        <f>IF($G538&gt;0,VLOOKUP(G538+3000,CONFIG!$W:$AF,7,FALSE),"")</f>
        <v/>
      </c>
      <c r="M538" s="144" t="str">
        <f>IF($G538&gt;0,VLOOKUP(G538+3000,CONFIG!$W:$AF,8,FALSE),"")</f>
        <v/>
      </c>
      <c r="N538" s="250" t="str">
        <f t="shared" si="99"/>
        <v/>
      </c>
      <c r="O538" s="6" t="str">
        <f t="shared" si="100"/>
        <v xml:space="preserve"> </v>
      </c>
      <c r="P538" s="179" t="str">
        <f>IF(G538&gt;0,VLOOKUP(G538,'Eng A3'!$A$8:$B$207,2,FALSE)," ")</f>
        <v xml:space="preserve"> </v>
      </c>
      <c r="Q538" s="6" t="str">
        <f t="shared" si="101"/>
        <v xml:space="preserve"> </v>
      </c>
      <c r="R538" s="6">
        <f t="shared" si="102"/>
        <v>0</v>
      </c>
      <c r="S538" s="6" t="str">
        <f>IF(G538&gt;0,COUNTIF($R$414:R538,R538),"")</f>
        <v/>
      </c>
      <c r="T538" s="6" t="str">
        <f t="shared" si="97"/>
        <v>03</v>
      </c>
      <c r="U538" s="6">
        <f t="shared" si="103"/>
        <v>125</v>
      </c>
    </row>
    <row r="539" spans="1:21" ht="14.25" hidden="1" outlineLevel="1" x14ac:dyDescent="0.2">
      <c r="A539" s="3"/>
      <c r="B539" s="3"/>
      <c r="C539" s="3"/>
      <c r="D539" s="4" t="e">
        <f t="shared" si="93"/>
        <v>#REF!</v>
      </c>
      <c r="E539" s="6">
        <v>126</v>
      </c>
      <c r="F539" s="199">
        <v>126</v>
      </c>
      <c r="G539" s="199"/>
      <c r="H539" s="247">
        <f>IF(G539&gt;0,VLOOKUP(G539+3000,CONFIG!$W$2:$AF$804,2,FALSE),0)</f>
        <v>0</v>
      </c>
      <c r="I539" s="30" t="str">
        <f>IF(G539&gt;0,CONCATENATE(VLOOKUP(G539+3000,CONFIG!$W$2:$AF$804,3,FALSE),"  ",VLOOKUP(G539+3000,CONFIG!$W$2:$AF$804,4,FALSE)),"")</f>
        <v/>
      </c>
      <c r="J539" s="30" t="str">
        <f>IF($G539&gt;0,VLOOKUP(G539+3000,CONFIG!$W$2:$AF$804,5,FALSE),"")</f>
        <v/>
      </c>
      <c r="K539" s="144" t="str">
        <f>IF($G539&gt;0,VLOOKUP(G539+3000,CONFIG!$W:$AF,6,FALSE),"")</f>
        <v/>
      </c>
      <c r="L539" s="144" t="str">
        <f>IF($G539&gt;0,VLOOKUP(G539+3000,CONFIG!$W:$AF,7,FALSE),"")</f>
        <v/>
      </c>
      <c r="M539" s="144" t="str">
        <f>IF($G539&gt;0,VLOOKUP(G539+3000,CONFIG!$W:$AF,8,FALSE),"")</f>
        <v/>
      </c>
      <c r="N539" s="250" t="str">
        <f t="shared" si="99"/>
        <v/>
      </c>
      <c r="O539" s="6" t="str">
        <f t="shared" si="100"/>
        <v xml:space="preserve"> </v>
      </c>
      <c r="P539" s="179" t="str">
        <f>IF(G539&gt;0,VLOOKUP(G539,'Eng A3'!$A$8:$B$207,2,FALSE)," ")</f>
        <v xml:space="preserve"> </v>
      </c>
      <c r="Q539" s="6" t="str">
        <f t="shared" si="101"/>
        <v xml:space="preserve"> </v>
      </c>
      <c r="R539" s="6">
        <f t="shared" si="102"/>
        <v>0</v>
      </c>
      <c r="S539" s="6" t="str">
        <f>IF(G539&gt;0,COUNTIF($R$414:R539,R539),"")</f>
        <v/>
      </c>
      <c r="T539" s="6" t="str">
        <f t="shared" si="97"/>
        <v>03</v>
      </c>
      <c r="U539" s="6">
        <f t="shared" si="103"/>
        <v>126</v>
      </c>
    </row>
    <row r="540" spans="1:21" ht="14.25" hidden="1" outlineLevel="1" x14ac:dyDescent="0.2">
      <c r="A540" s="3"/>
      <c r="B540" s="3"/>
      <c r="C540" s="3"/>
      <c r="D540" s="4" t="e">
        <f t="shared" si="93"/>
        <v>#REF!</v>
      </c>
      <c r="E540" s="6">
        <v>127</v>
      </c>
      <c r="F540" s="199">
        <v>127</v>
      </c>
      <c r="G540" s="199"/>
      <c r="H540" s="247">
        <f>IF(G540&gt;0,VLOOKUP(G540+3000,CONFIG!$W$2:$AF$804,2,FALSE),0)</f>
        <v>0</v>
      </c>
      <c r="I540" s="30" t="str">
        <f>IF(G540&gt;0,CONCATENATE(VLOOKUP(G540+3000,CONFIG!$W$2:$AF$804,3,FALSE),"  ",VLOOKUP(G540+3000,CONFIG!$W$2:$AF$804,4,FALSE)),"")</f>
        <v/>
      </c>
      <c r="J540" s="30" t="str">
        <f>IF($G540&gt;0,VLOOKUP(G540+3000,CONFIG!$W$2:$AF$804,5,FALSE),"")</f>
        <v/>
      </c>
      <c r="K540" s="144" t="str">
        <f>IF($G540&gt;0,VLOOKUP(G540+3000,CONFIG!$W:$AF,6,FALSE),"")</f>
        <v/>
      </c>
      <c r="L540" s="144" t="str">
        <f>IF($G540&gt;0,VLOOKUP(G540+3000,CONFIG!$W:$AF,7,FALSE),"")</f>
        <v/>
      </c>
      <c r="M540" s="144" t="str">
        <f>IF($G540&gt;0,VLOOKUP(G540+3000,CONFIG!$W:$AF,8,FALSE),"")</f>
        <v/>
      </c>
      <c r="N540" s="250" t="str">
        <f t="shared" si="99"/>
        <v/>
      </c>
      <c r="O540" s="6" t="str">
        <f t="shared" si="100"/>
        <v xml:space="preserve"> </v>
      </c>
      <c r="P540" s="179" t="str">
        <f>IF(G540&gt;0,VLOOKUP(G540,'Eng A3'!$A$8:$B$207,2,FALSE)," ")</f>
        <v xml:space="preserve"> </v>
      </c>
      <c r="Q540" s="6" t="str">
        <f t="shared" si="101"/>
        <v xml:space="preserve"> </v>
      </c>
      <c r="R540" s="6">
        <f t="shared" si="102"/>
        <v>0</v>
      </c>
      <c r="S540" s="6" t="str">
        <f>IF(G540&gt;0,COUNTIF($R$414:R540,R540),"")</f>
        <v/>
      </c>
      <c r="T540" s="6" t="str">
        <f t="shared" si="97"/>
        <v>03</v>
      </c>
      <c r="U540" s="6">
        <f t="shared" si="103"/>
        <v>127</v>
      </c>
    </row>
    <row r="541" spans="1:21" ht="14.25" hidden="1" outlineLevel="1" x14ac:dyDescent="0.2">
      <c r="A541" s="3"/>
      <c r="B541" s="3"/>
      <c r="C541" s="3"/>
      <c r="D541" s="4" t="e">
        <f t="shared" si="93"/>
        <v>#REF!</v>
      </c>
      <c r="E541" s="6">
        <v>128</v>
      </c>
      <c r="F541" s="199">
        <v>128</v>
      </c>
      <c r="G541" s="199"/>
      <c r="H541" s="247">
        <f>IF(G541&gt;0,VLOOKUP(G541+3000,CONFIG!$W$2:$AF$804,2,FALSE),0)</f>
        <v>0</v>
      </c>
      <c r="I541" s="30" t="str">
        <f>IF(G541&gt;0,CONCATENATE(VLOOKUP(G541+3000,CONFIG!$W$2:$AF$804,3,FALSE),"  ",VLOOKUP(G541+3000,CONFIG!$W$2:$AF$804,4,FALSE)),"")</f>
        <v/>
      </c>
      <c r="J541" s="30" t="str">
        <f>IF($G541&gt;0,VLOOKUP(G541+3000,CONFIG!$W$2:$AF$804,5,FALSE),"")</f>
        <v/>
      </c>
      <c r="K541" s="144" t="str">
        <f>IF($G541&gt;0,VLOOKUP(G541+3000,CONFIG!$W:$AF,6,FALSE),"")</f>
        <v/>
      </c>
      <c r="L541" s="144" t="str">
        <f>IF($G541&gt;0,VLOOKUP(G541+3000,CONFIG!$W:$AF,7,FALSE),"")</f>
        <v/>
      </c>
      <c r="M541" s="144" t="str">
        <f>IF($G541&gt;0,VLOOKUP(G541+3000,CONFIG!$W:$AF,8,FALSE),"")</f>
        <v/>
      </c>
      <c r="N541" s="250" t="str">
        <f t="shared" si="99"/>
        <v/>
      </c>
      <c r="O541" s="6" t="str">
        <f t="shared" si="100"/>
        <v xml:space="preserve"> </v>
      </c>
      <c r="P541" s="179" t="str">
        <f>IF(G541&gt;0,VLOOKUP(G541,'Eng A3'!$A$8:$B$207,2,FALSE)," ")</f>
        <v xml:space="preserve"> </v>
      </c>
      <c r="Q541" s="6" t="str">
        <f t="shared" si="101"/>
        <v xml:space="preserve"> </v>
      </c>
      <c r="R541" s="6">
        <f t="shared" si="102"/>
        <v>0</v>
      </c>
      <c r="S541" s="6" t="str">
        <f>IF(G541&gt;0,COUNTIF($R$414:R541,R541),"")</f>
        <v/>
      </c>
      <c r="T541" s="6" t="str">
        <f t="shared" si="97"/>
        <v>03</v>
      </c>
      <c r="U541" s="6">
        <f t="shared" si="103"/>
        <v>128</v>
      </c>
    </row>
    <row r="542" spans="1:21" ht="14.25" hidden="1" outlineLevel="1" x14ac:dyDescent="0.2">
      <c r="A542" s="3"/>
      <c r="B542" s="3"/>
      <c r="C542" s="3"/>
      <c r="D542" s="4" t="e">
        <f t="shared" ref="D542:D605" si="104">IF(G542&gt;0,TIME(IF(LEN(A542)&gt;0,A542,HOUR(D541)),IF(LEN(B542)&gt;0,B542,MINUTE(D541)),IF(LEN(C542)&gt;0,C542,SECOND(D541))),IF(G542="",D541,""))</f>
        <v>#REF!</v>
      </c>
      <c r="E542" s="6">
        <v>129</v>
      </c>
      <c r="F542" s="199">
        <v>129</v>
      </c>
      <c r="G542" s="199"/>
      <c r="H542" s="247">
        <f>IF(G542&gt;0,VLOOKUP(G542+3000,CONFIG!$W$2:$AF$804,2,FALSE),0)</f>
        <v>0</v>
      </c>
      <c r="I542" s="30" t="str">
        <f>IF(G542&gt;0,CONCATENATE(VLOOKUP(G542+3000,CONFIG!$W$2:$AF$804,3,FALSE),"  ",VLOOKUP(G542+3000,CONFIG!$W$2:$AF$804,4,FALSE)),"")</f>
        <v/>
      </c>
      <c r="J542" s="30" t="str">
        <f>IF($G542&gt;0,VLOOKUP(G542+3000,CONFIG!$W$2:$AF$804,5,FALSE),"")</f>
        <v/>
      </c>
      <c r="K542" s="144" t="str">
        <f>IF($G542&gt;0,VLOOKUP(G542+3000,CONFIG!$W:$AF,6,FALSE),"")</f>
        <v/>
      </c>
      <c r="L542" s="144" t="str">
        <f>IF($G542&gt;0,VLOOKUP(G542+3000,CONFIG!$W:$AF,7,FALSE),"")</f>
        <v/>
      </c>
      <c r="M542" s="144" t="str">
        <f>IF($G542&gt;0,VLOOKUP(G542+3000,CONFIG!$W:$AF,8,FALSE),"")</f>
        <v/>
      </c>
      <c r="N542" s="250" t="str">
        <f t="shared" si="99"/>
        <v/>
      </c>
      <c r="O542" s="6" t="str">
        <f t="shared" ref="O542:O573" si="105">IF(COUNTIF($G$414:$G$613,G542)&gt;1,"X"," ")</f>
        <v xml:space="preserve"> </v>
      </c>
      <c r="P542" s="179" t="str">
        <f>IF(G542&gt;0,VLOOKUP(G542,'Eng A3'!$A$8:$B$207,2,FALSE)," ")</f>
        <v xml:space="preserve"> </v>
      </c>
      <c r="Q542" s="6" t="str">
        <f t="shared" ref="Q542:Q573" si="106">IF(AND(G542&gt;0,P542&lt;&gt;"X"),"Non Partant"," ")</f>
        <v xml:space="preserve"> </v>
      </c>
      <c r="R542" s="6">
        <f t="shared" ref="R542:R573" si="107">IF(H542&lt;&gt;0,MID(H542,1,7),0)</f>
        <v>0</v>
      </c>
      <c r="S542" s="6" t="str">
        <f>IF(G542&gt;0,COUNTIF($R$414:R542,R542),"")</f>
        <v/>
      </c>
      <c r="T542" s="6" t="str">
        <f t="shared" si="97"/>
        <v>03</v>
      </c>
      <c r="U542" s="6">
        <f t="shared" si="103"/>
        <v>129</v>
      </c>
    </row>
    <row r="543" spans="1:21" ht="14.25" hidden="1" outlineLevel="1" x14ac:dyDescent="0.2">
      <c r="A543" s="3"/>
      <c r="B543" s="3"/>
      <c r="C543" s="3"/>
      <c r="D543" s="4" t="e">
        <f t="shared" si="104"/>
        <v>#REF!</v>
      </c>
      <c r="E543" s="6">
        <v>130</v>
      </c>
      <c r="F543" s="199">
        <v>130</v>
      </c>
      <c r="G543" s="199"/>
      <c r="H543" s="247">
        <f>IF(G543&gt;0,VLOOKUP(G543+3000,CONFIG!$W$2:$AF$804,2,FALSE),0)</f>
        <v>0</v>
      </c>
      <c r="I543" s="30" t="str">
        <f>IF(G543&gt;0,CONCATENATE(VLOOKUP(G543+3000,CONFIG!$W$2:$AF$804,3,FALSE),"  ",VLOOKUP(G543+3000,CONFIG!$W$2:$AF$804,4,FALSE)),"")</f>
        <v/>
      </c>
      <c r="J543" s="30" t="str">
        <f>IF($G543&gt;0,VLOOKUP(G543+3000,CONFIG!$W$2:$AF$804,5,FALSE),"")</f>
        <v/>
      </c>
      <c r="K543" s="144" t="str">
        <f>IF($G543&gt;0,VLOOKUP(G543+3000,CONFIG!$W:$AF,6,FALSE),"")</f>
        <v/>
      </c>
      <c r="L543" s="144" t="str">
        <f>IF($G543&gt;0,VLOOKUP(G543+3000,CONFIG!$W:$AF,7,FALSE),"")</f>
        <v/>
      </c>
      <c r="M543" s="144" t="str">
        <f>IF($G543&gt;0,VLOOKUP(G543+3000,CONFIG!$W:$AF,8,FALSE),"")</f>
        <v/>
      </c>
      <c r="N543" s="250" t="str">
        <f t="shared" si="99"/>
        <v/>
      </c>
      <c r="O543" s="6" t="str">
        <f t="shared" si="105"/>
        <v xml:space="preserve"> </v>
      </c>
      <c r="P543" s="179" t="str">
        <f>IF(G543&gt;0,VLOOKUP(G543,'Eng A3'!$A$8:$B$207,2,FALSE)," ")</f>
        <v xml:space="preserve"> </v>
      </c>
      <c r="Q543" s="6" t="str">
        <f t="shared" si="106"/>
        <v xml:space="preserve"> </v>
      </c>
      <c r="R543" s="6">
        <f t="shared" si="107"/>
        <v>0</v>
      </c>
      <c r="S543" s="6" t="str">
        <f>IF(G543&gt;0,COUNTIF($R$414:R543,R543),"")</f>
        <v/>
      </c>
      <c r="T543" s="6" t="str">
        <f t="shared" ref="T543:T606" si="108">CONCATENATE(R543,"3",S543)</f>
        <v>03</v>
      </c>
      <c r="U543" s="6">
        <f t="shared" ref="U543:U574" si="109">IF(F543=F544,(2*F543+COUNTIF($F$414:$F$613,F543)-1)/2,IF(F543=F542,U542,F543))</f>
        <v>130</v>
      </c>
    </row>
    <row r="544" spans="1:21" ht="14.25" hidden="1" outlineLevel="1" x14ac:dyDescent="0.2">
      <c r="A544" s="3"/>
      <c r="B544" s="3"/>
      <c r="C544" s="3"/>
      <c r="D544" s="4" t="e">
        <f t="shared" si="104"/>
        <v>#REF!</v>
      </c>
      <c r="E544" s="6">
        <v>131</v>
      </c>
      <c r="F544" s="199">
        <v>131</v>
      </c>
      <c r="G544" s="199"/>
      <c r="H544" s="247">
        <f>IF(G544&gt;0,VLOOKUP(G544+3000,CONFIG!$W$2:$AF$804,2,FALSE),0)</f>
        <v>0</v>
      </c>
      <c r="I544" s="30" t="str">
        <f>IF(G544&gt;0,CONCATENATE(VLOOKUP(G544+3000,CONFIG!$W$2:$AF$804,3,FALSE),"  ",VLOOKUP(G544+3000,CONFIG!$W$2:$AF$804,4,FALSE)),"")</f>
        <v/>
      </c>
      <c r="J544" s="30" t="str">
        <f>IF($G544&gt;0,VLOOKUP(G544+3000,CONFIG!$W$2:$AF$804,5,FALSE),"")</f>
        <v/>
      </c>
      <c r="K544" s="144" t="str">
        <f>IF($G544&gt;0,VLOOKUP(G544+3000,CONFIG!$W:$AF,6,FALSE),"")</f>
        <v/>
      </c>
      <c r="L544" s="144" t="str">
        <f>IF($G544&gt;0,VLOOKUP(G544+3000,CONFIG!$W:$AF,7,FALSE),"")</f>
        <v/>
      </c>
      <c r="M544" s="144" t="str">
        <f>IF($G544&gt;0,VLOOKUP(G544+3000,CONFIG!$W:$AF,8,FALSE),"")</f>
        <v/>
      </c>
      <c r="N544" s="250" t="str">
        <f t="shared" ref="N544:N607" si="110">IF(G544&gt;0,IF((D544-$D$414)&lt;0,"Erreur",IF(D544&lt;D543,D544-D$414,IF(D544=D543,"''",D544-D$414))),"")</f>
        <v/>
      </c>
      <c r="O544" s="6" t="str">
        <f t="shared" si="105"/>
        <v xml:space="preserve"> </v>
      </c>
      <c r="P544" s="179" t="str">
        <f>IF(G544&gt;0,VLOOKUP(G544,'Eng A3'!$A$8:$B$207,2,FALSE)," ")</f>
        <v xml:space="preserve"> </v>
      </c>
      <c r="Q544" s="6" t="str">
        <f t="shared" si="106"/>
        <v xml:space="preserve"> </v>
      </c>
      <c r="R544" s="6">
        <f t="shared" si="107"/>
        <v>0</v>
      </c>
      <c r="S544" s="6" t="str">
        <f>IF(G544&gt;0,COUNTIF($R$414:R544,R544),"")</f>
        <v/>
      </c>
      <c r="T544" s="6" t="str">
        <f t="shared" si="108"/>
        <v>03</v>
      </c>
      <c r="U544" s="6">
        <f t="shared" si="109"/>
        <v>131</v>
      </c>
    </row>
    <row r="545" spans="1:21" ht="14.25" hidden="1" outlineLevel="1" x14ac:dyDescent="0.2">
      <c r="A545" s="3"/>
      <c r="B545" s="3"/>
      <c r="C545" s="3"/>
      <c r="D545" s="4" t="e">
        <f t="shared" si="104"/>
        <v>#REF!</v>
      </c>
      <c r="E545" s="6">
        <v>132</v>
      </c>
      <c r="F545" s="199">
        <v>132</v>
      </c>
      <c r="G545" s="199"/>
      <c r="H545" s="247">
        <f>IF(G545&gt;0,VLOOKUP(G545+3000,CONFIG!$W$2:$AF$804,2,FALSE),0)</f>
        <v>0</v>
      </c>
      <c r="I545" s="30" t="str">
        <f>IF(G545&gt;0,CONCATENATE(VLOOKUP(G545+3000,CONFIG!$W$2:$AF$804,3,FALSE),"  ",VLOOKUP(G545+3000,CONFIG!$W$2:$AF$804,4,FALSE)),"")</f>
        <v/>
      </c>
      <c r="J545" s="30" t="str">
        <f>IF($G545&gt;0,VLOOKUP(G545+3000,CONFIG!$W$2:$AF$804,5,FALSE),"")</f>
        <v/>
      </c>
      <c r="K545" s="144" t="str">
        <f>IF($G545&gt;0,VLOOKUP(G545+3000,CONFIG!$W:$AF,6,FALSE),"")</f>
        <v/>
      </c>
      <c r="L545" s="144" t="str">
        <f>IF($G545&gt;0,VLOOKUP(G545+3000,CONFIG!$W:$AF,7,FALSE),"")</f>
        <v/>
      </c>
      <c r="M545" s="144" t="str">
        <f>IF($G545&gt;0,VLOOKUP(G545+3000,CONFIG!$W:$AF,8,FALSE),"")</f>
        <v/>
      </c>
      <c r="N545" s="250" t="str">
        <f t="shared" si="110"/>
        <v/>
      </c>
      <c r="O545" s="6" t="str">
        <f t="shared" si="105"/>
        <v xml:space="preserve"> </v>
      </c>
      <c r="P545" s="179" t="str">
        <f>IF(G545&gt;0,VLOOKUP(G545,'Eng A3'!$A$8:$B$207,2,FALSE)," ")</f>
        <v xml:space="preserve"> </v>
      </c>
      <c r="Q545" s="6" t="str">
        <f t="shared" si="106"/>
        <v xml:space="preserve"> </v>
      </c>
      <c r="R545" s="6">
        <f t="shared" si="107"/>
        <v>0</v>
      </c>
      <c r="S545" s="6" t="str">
        <f>IF(G545&gt;0,COUNTIF($R$414:R545,R545),"")</f>
        <v/>
      </c>
      <c r="T545" s="6" t="str">
        <f t="shared" si="108"/>
        <v>03</v>
      </c>
      <c r="U545" s="6">
        <f t="shared" si="109"/>
        <v>132</v>
      </c>
    </row>
    <row r="546" spans="1:21" ht="14.25" hidden="1" outlineLevel="1" x14ac:dyDescent="0.2">
      <c r="A546" s="3"/>
      <c r="B546" s="3"/>
      <c r="C546" s="3"/>
      <c r="D546" s="4" t="e">
        <f t="shared" si="104"/>
        <v>#REF!</v>
      </c>
      <c r="E546" s="6">
        <v>133</v>
      </c>
      <c r="F546" s="199">
        <v>133</v>
      </c>
      <c r="G546" s="199"/>
      <c r="H546" s="247">
        <f>IF(G546&gt;0,VLOOKUP(G546+3000,CONFIG!$W$2:$AF$804,2,FALSE),0)</f>
        <v>0</v>
      </c>
      <c r="I546" s="30" t="str">
        <f>IF(G546&gt;0,CONCATENATE(VLOOKUP(G546+3000,CONFIG!$W$2:$AF$804,3,FALSE),"  ",VLOOKUP(G546+3000,CONFIG!$W$2:$AF$804,4,FALSE)),"")</f>
        <v/>
      </c>
      <c r="J546" s="30" t="str">
        <f>IF($G546&gt;0,VLOOKUP(G546+3000,CONFIG!$W$2:$AF$804,5,FALSE),"")</f>
        <v/>
      </c>
      <c r="K546" s="144" t="str">
        <f>IF($G546&gt;0,VLOOKUP(G546+3000,CONFIG!$W:$AF,6,FALSE),"")</f>
        <v/>
      </c>
      <c r="L546" s="144" t="str">
        <f>IF($G546&gt;0,VLOOKUP(G546+3000,CONFIG!$W:$AF,7,FALSE),"")</f>
        <v/>
      </c>
      <c r="M546" s="144" t="str">
        <f>IF($G546&gt;0,VLOOKUP(G546+3000,CONFIG!$W:$AF,8,FALSE),"")</f>
        <v/>
      </c>
      <c r="N546" s="250" t="str">
        <f t="shared" si="110"/>
        <v/>
      </c>
      <c r="O546" s="6" t="str">
        <f t="shared" si="105"/>
        <v xml:space="preserve"> </v>
      </c>
      <c r="P546" s="179" t="str">
        <f>IF(G546&gt;0,VLOOKUP(G546,'Eng A3'!$A$8:$B$207,2,FALSE)," ")</f>
        <v xml:space="preserve"> </v>
      </c>
      <c r="Q546" s="6" t="str">
        <f t="shared" si="106"/>
        <v xml:space="preserve"> </v>
      </c>
      <c r="R546" s="6">
        <f t="shared" si="107"/>
        <v>0</v>
      </c>
      <c r="S546" s="6" t="str">
        <f>IF(G546&gt;0,COUNTIF($R$414:R546,R546),"")</f>
        <v/>
      </c>
      <c r="T546" s="6" t="str">
        <f t="shared" si="108"/>
        <v>03</v>
      </c>
      <c r="U546" s="6">
        <f t="shared" si="109"/>
        <v>133</v>
      </c>
    </row>
    <row r="547" spans="1:21" ht="14.25" hidden="1" outlineLevel="1" x14ac:dyDescent="0.2">
      <c r="A547" s="3"/>
      <c r="B547" s="3"/>
      <c r="C547" s="3"/>
      <c r="D547" s="4" t="e">
        <f t="shared" si="104"/>
        <v>#REF!</v>
      </c>
      <c r="E547" s="6">
        <v>134</v>
      </c>
      <c r="F547" s="199">
        <v>134</v>
      </c>
      <c r="G547" s="199"/>
      <c r="H547" s="247">
        <f>IF(G547&gt;0,VLOOKUP(G547+3000,CONFIG!$W$2:$AF$804,2,FALSE),0)</f>
        <v>0</v>
      </c>
      <c r="I547" s="30" t="str">
        <f>IF(G547&gt;0,CONCATENATE(VLOOKUP(G547+3000,CONFIG!$W$2:$AF$804,3,FALSE),"  ",VLOOKUP(G547+3000,CONFIG!$W$2:$AF$804,4,FALSE)),"")</f>
        <v/>
      </c>
      <c r="J547" s="30" t="str">
        <f>IF($G547&gt;0,VLOOKUP(G547+3000,CONFIG!$W$2:$AF$804,5,FALSE),"")</f>
        <v/>
      </c>
      <c r="K547" s="144" t="str">
        <f>IF($G547&gt;0,VLOOKUP(G547+3000,CONFIG!$W:$AF,6,FALSE),"")</f>
        <v/>
      </c>
      <c r="L547" s="144" t="str">
        <f>IF($G547&gt;0,VLOOKUP(G547+3000,CONFIG!$W:$AF,7,FALSE),"")</f>
        <v/>
      </c>
      <c r="M547" s="144" t="str">
        <f>IF($G547&gt;0,VLOOKUP(G547+3000,CONFIG!$W:$AF,8,FALSE),"")</f>
        <v/>
      </c>
      <c r="N547" s="250" t="str">
        <f t="shared" si="110"/>
        <v/>
      </c>
      <c r="O547" s="6" t="str">
        <f t="shared" si="105"/>
        <v xml:space="preserve"> </v>
      </c>
      <c r="P547" s="179" t="str">
        <f>IF(G547&gt;0,VLOOKUP(G547,'Eng A3'!$A$8:$B$207,2,FALSE)," ")</f>
        <v xml:space="preserve"> </v>
      </c>
      <c r="Q547" s="6" t="str">
        <f t="shared" si="106"/>
        <v xml:space="preserve"> </v>
      </c>
      <c r="R547" s="6">
        <f t="shared" si="107"/>
        <v>0</v>
      </c>
      <c r="S547" s="6" t="str">
        <f>IF(G547&gt;0,COUNTIF($R$414:R547,R547),"")</f>
        <v/>
      </c>
      <c r="T547" s="6" t="str">
        <f t="shared" si="108"/>
        <v>03</v>
      </c>
      <c r="U547" s="6">
        <f t="shared" si="109"/>
        <v>134</v>
      </c>
    </row>
    <row r="548" spans="1:21" ht="14.25" hidden="1" outlineLevel="1" x14ac:dyDescent="0.2">
      <c r="A548" s="3"/>
      <c r="B548" s="3"/>
      <c r="C548" s="3"/>
      <c r="D548" s="4" t="e">
        <f t="shared" si="104"/>
        <v>#REF!</v>
      </c>
      <c r="E548" s="6">
        <v>135</v>
      </c>
      <c r="F548" s="199">
        <v>135</v>
      </c>
      <c r="G548" s="199"/>
      <c r="H548" s="247">
        <f>IF(G548&gt;0,VLOOKUP(G548+3000,CONFIG!$W$2:$AF$804,2,FALSE),0)</f>
        <v>0</v>
      </c>
      <c r="I548" s="30" t="str">
        <f>IF(G548&gt;0,CONCATENATE(VLOOKUP(G548+3000,CONFIG!$W$2:$AF$804,3,FALSE),"  ",VLOOKUP(G548+3000,CONFIG!$W$2:$AF$804,4,FALSE)),"")</f>
        <v/>
      </c>
      <c r="J548" s="30" t="str">
        <f>IF($G548&gt;0,VLOOKUP(G548+3000,CONFIG!$W$2:$AF$804,5,FALSE),"")</f>
        <v/>
      </c>
      <c r="K548" s="144" t="str">
        <f>IF($G548&gt;0,VLOOKUP(G548+3000,CONFIG!$W:$AF,6,FALSE),"")</f>
        <v/>
      </c>
      <c r="L548" s="144" t="str">
        <f>IF($G548&gt;0,VLOOKUP(G548+3000,CONFIG!$W:$AF,7,FALSE),"")</f>
        <v/>
      </c>
      <c r="M548" s="144" t="str">
        <f>IF($G548&gt;0,VLOOKUP(G548+3000,CONFIG!$W:$AF,8,FALSE),"")</f>
        <v/>
      </c>
      <c r="N548" s="250" t="str">
        <f t="shared" si="110"/>
        <v/>
      </c>
      <c r="O548" s="6" t="str">
        <f t="shared" si="105"/>
        <v xml:space="preserve"> </v>
      </c>
      <c r="P548" s="179" t="str">
        <f>IF(G548&gt;0,VLOOKUP(G548,'Eng A3'!$A$8:$B$207,2,FALSE)," ")</f>
        <v xml:space="preserve"> </v>
      </c>
      <c r="Q548" s="6" t="str">
        <f t="shared" si="106"/>
        <v xml:space="preserve"> </v>
      </c>
      <c r="R548" s="6">
        <f t="shared" si="107"/>
        <v>0</v>
      </c>
      <c r="S548" s="6" t="str">
        <f>IF(G548&gt;0,COUNTIF($R$414:R548,R548),"")</f>
        <v/>
      </c>
      <c r="T548" s="6" t="str">
        <f t="shared" si="108"/>
        <v>03</v>
      </c>
      <c r="U548" s="6">
        <f t="shared" si="109"/>
        <v>135</v>
      </c>
    </row>
    <row r="549" spans="1:21" ht="14.25" hidden="1" outlineLevel="1" x14ac:dyDescent="0.2">
      <c r="A549" s="3"/>
      <c r="B549" s="3"/>
      <c r="C549" s="3"/>
      <c r="D549" s="4" t="e">
        <f t="shared" si="104"/>
        <v>#REF!</v>
      </c>
      <c r="E549" s="6">
        <v>136</v>
      </c>
      <c r="F549" s="199">
        <v>136</v>
      </c>
      <c r="G549" s="199"/>
      <c r="H549" s="247">
        <f>IF(G549&gt;0,VLOOKUP(G549+3000,CONFIG!$W$2:$AF$804,2,FALSE),0)</f>
        <v>0</v>
      </c>
      <c r="I549" s="30" t="str">
        <f>IF(G549&gt;0,CONCATENATE(VLOOKUP(G549+3000,CONFIG!$W$2:$AF$804,3,FALSE),"  ",VLOOKUP(G549+3000,CONFIG!$W$2:$AF$804,4,FALSE)),"")</f>
        <v/>
      </c>
      <c r="J549" s="30" t="str">
        <f>IF($G549&gt;0,VLOOKUP(G549+3000,CONFIG!$W$2:$AF$804,5,FALSE),"")</f>
        <v/>
      </c>
      <c r="K549" s="144" t="str">
        <f>IF($G549&gt;0,VLOOKUP(G549+3000,CONFIG!$W:$AF,6,FALSE),"")</f>
        <v/>
      </c>
      <c r="L549" s="144" t="str">
        <f>IF($G549&gt;0,VLOOKUP(G549+3000,CONFIG!$W:$AF,7,FALSE),"")</f>
        <v/>
      </c>
      <c r="M549" s="144" t="str">
        <f>IF($G549&gt;0,VLOOKUP(G549+3000,CONFIG!$W:$AF,8,FALSE),"")</f>
        <v/>
      </c>
      <c r="N549" s="250" t="str">
        <f t="shared" si="110"/>
        <v/>
      </c>
      <c r="O549" s="6" t="str">
        <f t="shared" si="105"/>
        <v xml:space="preserve"> </v>
      </c>
      <c r="P549" s="179" t="str">
        <f>IF(G549&gt;0,VLOOKUP(G549,'Eng A3'!$A$8:$B$207,2,FALSE)," ")</f>
        <v xml:space="preserve"> </v>
      </c>
      <c r="Q549" s="6" t="str">
        <f t="shared" si="106"/>
        <v xml:space="preserve"> </v>
      </c>
      <c r="R549" s="6">
        <f t="shared" si="107"/>
        <v>0</v>
      </c>
      <c r="S549" s="6" t="str">
        <f>IF(G549&gt;0,COUNTIF($R$414:R549,R549),"")</f>
        <v/>
      </c>
      <c r="T549" s="6" t="str">
        <f t="shared" si="108"/>
        <v>03</v>
      </c>
      <c r="U549" s="6">
        <f t="shared" si="109"/>
        <v>136</v>
      </c>
    </row>
    <row r="550" spans="1:21" ht="14.25" hidden="1" outlineLevel="1" x14ac:dyDescent="0.2">
      <c r="A550" s="3"/>
      <c r="B550" s="3"/>
      <c r="C550" s="3"/>
      <c r="D550" s="4" t="e">
        <f t="shared" si="104"/>
        <v>#REF!</v>
      </c>
      <c r="E550" s="6">
        <v>137</v>
      </c>
      <c r="F550" s="199">
        <v>137</v>
      </c>
      <c r="G550" s="199"/>
      <c r="H550" s="247">
        <f>IF(G550&gt;0,VLOOKUP(G550+3000,CONFIG!$W$2:$AF$804,2,FALSE),0)</f>
        <v>0</v>
      </c>
      <c r="I550" s="30" t="str">
        <f>IF(G550&gt;0,CONCATENATE(VLOOKUP(G550+3000,CONFIG!$W$2:$AF$804,3,FALSE),"  ",VLOOKUP(G550+3000,CONFIG!$W$2:$AF$804,4,FALSE)),"")</f>
        <v/>
      </c>
      <c r="J550" s="30" t="str">
        <f>IF($G550&gt;0,VLOOKUP(G550+3000,CONFIG!$W$2:$AF$804,5,FALSE),"")</f>
        <v/>
      </c>
      <c r="K550" s="144" t="str">
        <f>IF($G550&gt;0,VLOOKUP(G550+3000,CONFIG!$W:$AF,6,FALSE),"")</f>
        <v/>
      </c>
      <c r="L550" s="144" t="str">
        <f>IF($G550&gt;0,VLOOKUP(G550+3000,CONFIG!$W:$AF,7,FALSE),"")</f>
        <v/>
      </c>
      <c r="M550" s="144" t="str">
        <f>IF($G550&gt;0,VLOOKUP(G550+3000,CONFIG!$W:$AF,8,FALSE),"")</f>
        <v/>
      </c>
      <c r="N550" s="250" t="str">
        <f t="shared" si="110"/>
        <v/>
      </c>
      <c r="O550" s="6" t="str">
        <f t="shared" si="105"/>
        <v xml:space="preserve"> </v>
      </c>
      <c r="P550" s="179" t="str">
        <f>IF(G550&gt;0,VLOOKUP(G550,'Eng A3'!$A$8:$B$207,2,FALSE)," ")</f>
        <v xml:space="preserve"> </v>
      </c>
      <c r="Q550" s="6" t="str">
        <f t="shared" si="106"/>
        <v xml:space="preserve"> </v>
      </c>
      <c r="R550" s="6">
        <f t="shared" si="107"/>
        <v>0</v>
      </c>
      <c r="S550" s="6" t="str">
        <f>IF(G550&gt;0,COUNTIF($R$414:R550,R550),"")</f>
        <v/>
      </c>
      <c r="T550" s="6" t="str">
        <f t="shared" si="108"/>
        <v>03</v>
      </c>
      <c r="U550" s="6">
        <f t="shared" si="109"/>
        <v>137</v>
      </c>
    </row>
    <row r="551" spans="1:21" ht="14.25" hidden="1" outlineLevel="1" x14ac:dyDescent="0.2">
      <c r="A551" s="3"/>
      <c r="B551" s="3"/>
      <c r="C551" s="3"/>
      <c r="D551" s="4" t="e">
        <f t="shared" si="104"/>
        <v>#REF!</v>
      </c>
      <c r="E551" s="6">
        <v>138</v>
      </c>
      <c r="F551" s="199">
        <v>138</v>
      </c>
      <c r="G551" s="199"/>
      <c r="H551" s="247">
        <f>IF(G551&gt;0,VLOOKUP(G551+3000,CONFIG!$W$2:$AF$804,2,FALSE),0)</f>
        <v>0</v>
      </c>
      <c r="I551" s="30" t="str">
        <f>IF(G551&gt;0,CONCATENATE(VLOOKUP(G551+3000,CONFIG!$W$2:$AF$804,3,FALSE),"  ",VLOOKUP(G551+3000,CONFIG!$W$2:$AF$804,4,FALSE)),"")</f>
        <v/>
      </c>
      <c r="J551" s="30" t="str">
        <f>IF($G551&gt;0,VLOOKUP(G551+3000,CONFIG!$W$2:$AF$804,5,FALSE),"")</f>
        <v/>
      </c>
      <c r="K551" s="144" t="str">
        <f>IF($G551&gt;0,VLOOKUP(G551+3000,CONFIG!$W:$AF,6,FALSE),"")</f>
        <v/>
      </c>
      <c r="L551" s="144" t="str">
        <f>IF($G551&gt;0,VLOOKUP(G551+3000,CONFIG!$W:$AF,7,FALSE),"")</f>
        <v/>
      </c>
      <c r="M551" s="144" t="str">
        <f>IF($G551&gt;0,VLOOKUP(G551+3000,CONFIG!$W:$AF,8,FALSE),"")</f>
        <v/>
      </c>
      <c r="N551" s="250" t="str">
        <f t="shared" si="110"/>
        <v/>
      </c>
      <c r="O551" s="6" t="str">
        <f t="shared" si="105"/>
        <v xml:space="preserve"> </v>
      </c>
      <c r="P551" s="179" t="str">
        <f>IF(G551&gt;0,VLOOKUP(G551,'Eng A3'!$A$8:$B$207,2,FALSE)," ")</f>
        <v xml:space="preserve"> </v>
      </c>
      <c r="Q551" s="6" t="str">
        <f t="shared" si="106"/>
        <v xml:space="preserve"> </v>
      </c>
      <c r="R551" s="6">
        <f t="shared" si="107"/>
        <v>0</v>
      </c>
      <c r="S551" s="6" t="str">
        <f>IF(G551&gt;0,COUNTIF($R$414:R551,R551),"")</f>
        <v/>
      </c>
      <c r="T551" s="6" t="str">
        <f t="shared" si="108"/>
        <v>03</v>
      </c>
      <c r="U551" s="6">
        <f t="shared" si="109"/>
        <v>138</v>
      </c>
    </row>
    <row r="552" spans="1:21" ht="14.25" hidden="1" outlineLevel="1" x14ac:dyDescent="0.2">
      <c r="A552" s="3"/>
      <c r="B552" s="3"/>
      <c r="C552" s="3"/>
      <c r="D552" s="4" t="e">
        <f t="shared" si="104"/>
        <v>#REF!</v>
      </c>
      <c r="E552" s="6">
        <v>139</v>
      </c>
      <c r="F552" s="199">
        <v>139</v>
      </c>
      <c r="G552" s="199"/>
      <c r="H552" s="247">
        <f>IF(G552&gt;0,VLOOKUP(G552+3000,CONFIG!$W$2:$AF$804,2,FALSE),0)</f>
        <v>0</v>
      </c>
      <c r="I552" s="30" t="str">
        <f>IF(G552&gt;0,CONCATENATE(VLOOKUP(G552+3000,CONFIG!$W$2:$AF$804,3,FALSE),"  ",VLOOKUP(G552+3000,CONFIG!$W$2:$AF$804,4,FALSE)),"")</f>
        <v/>
      </c>
      <c r="J552" s="30" t="str">
        <f>IF($G552&gt;0,VLOOKUP(G552+3000,CONFIG!$W$2:$AF$804,5,FALSE),"")</f>
        <v/>
      </c>
      <c r="K552" s="144" t="str">
        <f>IF($G552&gt;0,VLOOKUP(G552+3000,CONFIG!$W:$AF,6,FALSE),"")</f>
        <v/>
      </c>
      <c r="L552" s="144" t="str">
        <f>IF($G552&gt;0,VLOOKUP(G552+3000,CONFIG!$W:$AF,7,FALSE),"")</f>
        <v/>
      </c>
      <c r="M552" s="144" t="str">
        <f>IF($G552&gt;0,VLOOKUP(G552+3000,CONFIG!$W:$AF,8,FALSE),"")</f>
        <v/>
      </c>
      <c r="N552" s="250" t="str">
        <f t="shared" si="110"/>
        <v/>
      </c>
      <c r="O552" s="6" t="str">
        <f t="shared" si="105"/>
        <v xml:space="preserve"> </v>
      </c>
      <c r="P552" s="179" t="str">
        <f>IF(G552&gt;0,VLOOKUP(G552,'Eng A3'!$A$8:$B$207,2,FALSE)," ")</f>
        <v xml:space="preserve"> </v>
      </c>
      <c r="Q552" s="6" t="str">
        <f t="shared" si="106"/>
        <v xml:space="preserve"> </v>
      </c>
      <c r="R552" s="6">
        <f t="shared" si="107"/>
        <v>0</v>
      </c>
      <c r="S552" s="6" t="str">
        <f>IF(G552&gt;0,COUNTIF($R$414:R552,R552),"")</f>
        <v/>
      </c>
      <c r="T552" s="6" t="str">
        <f t="shared" si="108"/>
        <v>03</v>
      </c>
      <c r="U552" s="6">
        <f t="shared" si="109"/>
        <v>139</v>
      </c>
    </row>
    <row r="553" spans="1:21" ht="14.25" hidden="1" outlineLevel="1" x14ac:dyDescent="0.2">
      <c r="A553" s="3"/>
      <c r="B553" s="3"/>
      <c r="C553" s="3"/>
      <c r="D553" s="4" t="e">
        <f t="shared" si="104"/>
        <v>#REF!</v>
      </c>
      <c r="E553" s="6">
        <v>140</v>
      </c>
      <c r="F553" s="199">
        <v>140</v>
      </c>
      <c r="G553" s="199"/>
      <c r="H553" s="247">
        <f>IF(G553&gt;0,VLOOKUP(G553+3000,CONFIG!$W$2:$AF$804,2,FALSE),0)</f>
        <v>0</v>
      </c>
      <c r="I553" s="30" t="str">
        <f>IF(G553&gt;0,CONCATENATE(VLOOKUP(G553+3000,CONFIG!$W$2:$AF$804,3,FALSE),"  ",VLOOKUP(G553+3000,CONFIG!$W$2:$AF$804,4,FALSE)),"")</f>
        <v/>
      </c>
      <c r="J553" s="30" t="str">
        <f>IF($G553&gt;0,VLOOKUP(G553+3000,CONFIG!$W$2:$AF$804,5,FALSE),"")</f>
        <v/>
      </c>
      <c r="K553" s="144" t="str">
        <f>IF($G553&gt;0,VLOOKUP(G553+3000,CONFIG!$W:$AF,6,FALSE),"")</f>
        <v/>
      </c>
      <c r="L553" s="144" t="str">
        <f>IF($G553&gt;0,VLOOKUP(G553+3000,CONFIG!$W:$AF,7,FALSE),"")</f>
        <v/>
      </c>
      <c r="M553" s="144" t="str">
        <f>IF($G553&gt;0,VLOOKUP(G553+3000,CONFIG!$W:$AF,8,FALSE),"")</f>
        <v/>
      </c>
      <c r="N553" s="250" t="str">
        <f t="shared" si="110"/>
        <v/>
      </c>
      <c r="O553" s="6" t="str">
        <f t="shared" si="105"/>
        <v xml:space="preserve"> </v>
      </c>
      <c r="P553" s="179" t="str">
        <f>IF(G553&gt;0,VLOOKUP(G553,'Eng A3'!$A$8:$B$207,2,FALSE)," ")</f>
        <v xml:space="preserve"> </v>
      </c>
      <c r="Q553" s="6" t="str">
        <f t="shared" si="106"/>
        <v xml:space="preserve"> </v>
      </c>
      <c r="R553" s="6">
        <f t="shared" si="107"/>
        <v>0</v>
      </c>
      <c r="S553" s="6" t="str">
        <f>IF(G553&gt;0,COUNTIF($R$414:R553,R553),"")</f>
        <v/>
      </c>
      <c r="T553" s="6" t="str">
        <f t="shared" si="108"/>
        <v>03</v>
      </c>
      <c r="U553" s="6">
        <f t="shared" si="109"/>
        <v>140</v>
      </c>
    </row>
    <row r="554" spans="1:21" ht="14.25" hidden="1" outlineLevel="1" x14ac:dyDescent="0.2">
      <c r="A554" s="3"/>
      <c r="B554" s="3"/>
      <c r="C554" s="3"/>
      <c r="D554" s="4" t="e">
        <f t="shared" si="104"/>
        <v>#REF!</v>
      </c>
      <c r="E554" s="6">
        <v>141</v>
      </c>
      <c r="F554" s="199">
        <v>141</v>
      </c>
      <c r="G554" s="199"/>
      <c r="H554" s="247">
        <f>IF(G554&gt;0,VLOOKUP(G554+3000,CONFIG!$W$2:$AF$804,2,FALSE),0)</f>
        <v>0</v>
      </c>
      <c r="I554" s="30" t="str">
        <f>IF(G554&gt;0,CONCATENATE(VLOOKUP(G554+3000,CONFIG!$W$2:$AF$804,3,FALSE),"  ",VLOOKUP(G554+3000,CONFIG!$W$2:$AF$804,4,FALSE)),"")</f>
        <v/>
      </c>
      <c r="J554" s="30" t="str">
        <f>IF($G554&gt;0,VLOOKUP(G554+3000,CONFIG!$W$2:$AF$804,5,FALSE),"")</f>
        <v/>
      </c>
      <c r="K554" s="144" t="str">
        <f>IF($G554&gt;0,VLOOKUP(G554+3000,CONFIG!$W:$AF,6,FALSE),"")</f>
        <v/>
      </c>
      <c r="L554" s="144" t="str">
        <f>IF($G554&gt;0,VLOOKUP(G554+3000,CONFIG!$W:$AF,7,FALSE),"")</f>
        <v/>
      </c>
      <c r="M554" s="144" t="str">
        <f>IF($G554&gt;0,VLOOKUP(G554+3000,CONFIG!$W:$AF,8,FALSE),"")</f>
        <v/>
      </c>
      <c r="N554" s="250" t="str">
        <f t="shared" si="110"/>
        <v/>
      </c>
      <c r="O554" s="6" t="str">
        <f t="shared" si="105"/>
        <v xml:space="preserve"> </v>
      </c>
      <c r="P554" s="179" t="str">
        <f>IF(G554&gt;0,VLOOKUP(G554,'Eng A3'!$A$8:$B$207,2,FALSE)," ")</f>
        <v xml:space="preserve"> </v>
      </c>
      <c r="Q554" s="6" t="str">
        <f t="shared" si="106"/>
        <v xml:space="preserve"> </v>
      </c>
      <c r="R554" s="6">
        <f t="shared" si="107"/>
        <v>0</v>
      </c>
      <c r="S554" s="6" t="str">
        <f>IF(G554&gt;0,COUNTIF($R$414:R554,R554),"")</f>
        <v/>
      </c>
      <c r="T554" s="6" t="str">
        <f t="shared" si="108"/>
        <v>03</v>
      </c>
      <c r="U554" s="6">
        <f t="shared" si="109"/>
        <v>141</v>
      </c>
    </row>
    <row r="555" spans="1:21" ht="14.25" hidden="1" outlineLevel="1" x14ac:dyDescent="0.2">
      <c r="A555" s="3"/>
      <c r="B555" s="3"/>
      <c r="C555" s="3"/>
      <c r="D555" s="4" t="e">
        <f t="shared" si="104"/>
        <v>#REF!</v>
      </c>
      <c r="E555" s="6">
        <v>142</v>
      </c>
      <c r="F555" s="199">
        <v>142</v>
      </c>
      <c r="G555" s="199"/>
      <c r="H555" s="247">
        <f>IF(G555&gt;0,VLOOKUP(G555+3000,CONFIG!$W$2:$AF$804,2,FALSE),0)</f>
        <v>0</v>
      </c>
      <c r="I555" s="30" t="str">
        <f>IF(G555&gt;0,CONCATENATE(VLOOKUP(G555+3000,CONFIG!$W$2:$AF$804,3,FALSE),"  ",VLOOKUP(G555+3000,CONFIG!$W$2:$AF$804,4,FALSE)),"")</f>
        <v/>
      </c>
      <c r="J555" s="30" t="str">
        <f>IF($G555&gt;0,VLOOKUP(G555+3000,CONFIG!$W$2:$AF$804,5,FALSE),"")</f>
        <v/>
      </c>
      <c r="K555" s="144" t="str">
        <f>IF($G555&gt;0,VLOOKUP(G555+3000,CONFIG!$W:$AF,6,FALSE),"")</f>
        <v/>
      </c>
      <c r="L555" s="144" t="str">
        <f>IF($G555&gt;0,VLOOKUP(G555+3000,CONFIG!$W:$AF,7,FALSE),"")</f>
        <v/>
      </c>
      <c r="M555" s="144" t="str">
        <f>IF($G555&gt;0,VLOOKUP(G555+3000,CONFIG!$W:$AF,8,FALSE),"")</f>
        <v/>
      </c>
      <c r="N555" s="250" t="str">
        <f t="shared" si="110"/>
        <v/>
      </c>
      <c r="O555" s="6" t="str">
        <f t="shared" si="105"/>
        <v xml:space="preserve"> </v>
      </c>
      <c r="P555" s="179" t="str">
        <f>IF(G555&gt;0,VLOOKUP(G555,'Eng A3'!$A$8:$B$207,2,FALSE)," ")</f>
        <v xml:space="preserve"> </v>
      </c>
      <c r="Q555" s="6" t="str">
        <f t="shared" si="106"/>
        <v xml:space="preserve"> </v>
      </c>
      <c r="R555" s="6">
        <f t="shared" si="107"/>
        <v>0</v>
      </c>
      <c r="S555" s="6" t="str">
        <f>IF(G555&gt;0,COUNTIF($R$414:R555,R555),"")</f>
        <v/>
      </c>
      <c r="T555" s="6" t="str">
        <f t="shared" si="108"/>
        <v>03</v>
      </c>
      <c r="U555" s="6">
        <f t="shared" si="109"/>
        <v>142</v>
      </c>
    </row>
    <row r="556" spans="1:21" ht="14.25" hidden="1" outlineLevel="1" x14ac:dyDescent="0.2">
      <c r="A556" s="3"/>
      <c r="B556" s="3"/>
      <c r="C556" s="3"/>
      <c r="D556" s="4" t="e">
        <f t="shared" si="104"/>
        <v>#REF!</v>
      </c>
      <c r="E556" s="6">
        <v>143</v>
      </c>
      <c r="F556" s="199">
        <v>143</v>
      </c>
      <c r="G556" s="199"/>
      <c r="H556" s="247">
        <f>IF(G556&gt;0,VLOOKUP(G556+3000,CONFIG!$W$2:$AF$804,2,FALSE),0)</f>
        <v>0</v>
      </c>
      <c r="I556" s="30" t="str">
        <f>IF(G556&gt;0,CONCATENATE(VLOOKUP(G556+3000,CONFIG!$W$2:$AF$804,3,FALSE),"  ",VLOOKUP(G556+3000,CONFIG!$W$2:$AF$804,4,FALSE)),"")</f>
        <v/>
      </c>
      <c r="J556" s="30" t="str">
        <f>IF($G556&gt;0,VLOOKUP(G556+3000,CONFIG!$W$2:$AF$804,5,FALSE),"")</f>
        <v/>
      </c>
      <c r="K556" s="144" t="str">
        <f>IF($G556&gt;0,VLOOKUP(G556+3000,CONFIG!$W:$AF,6,FALSE),"")</f>
        <v/>
      </c>
      <c r="L556" s="144" t="str">
        <f>IF($G556&gt;0,VLOOKUP(G556+3000,CONFIG!$W:$AF,7,FALSE),"")</f>
        <v/>
      </c>
      <c r="M556" s="144" t="str">
        <f>IF($G556&gt;0,VLOOKUP(G556+3000,CONFIG!$W:$AF,8,FALSE),"")</f>
        <v/>
      </c>
      <c r="N556" s="250" t="str">
        <f t="shared" si="110"/>
        <v/>
      </c>
      <c r="O556" s="6" t="str">
        <f t="shared" si="105"/>
        <v xml:space="preserve"> </v>
      </c>
      <c r="P556" s="179" t="str">
        <f>IF(G556&gt;0,VLOOKUP(G556,'Eng A3'!$A$8:$B$207,2,FALSE)," ")</f>
        <v xml:space="preserve"> </v>
      </c>
      <c r="Q556" s="6" t="str">
        <f t="shared" si="106"/>
        <v xml:space="preserve"> </v>
      </c>
      <c r="R556" s="6">
        <f t="shared" si="107"/>
        <v>0</v>
      </c>
      <c r="S556" s="6" t="str">
        <f>IF(G556&gt;0,COUNTIF($R$414:R556,R556),"")</f>
        <v/>
      </c>
      <c r="T556" s="6" t="str">
        <f t="shared" si="108"/>
        <v>03</v>
      </c>
      <c r="U556" s="6">
        <f t="shared" si="109"/>
        <v>143</v>
      </c>
    </row>
    <row r="557" spans="1:21" ht="14.25" hidden="1" outlineLevel="1" x14ac:dyDescent="0.2">
      <c r="A557" s="3"/>
      <c r="B557" s="3"/>
      <c r="C557" s="3"/>
      <c r="D557" s="4" t="e">
        <f t="shared" si="104"/>
        <v>#REF!</v>
      </c>
      <c r="E557" s="6">
        <v>144</v>
      </c>
      <c r="F557" s="199">
        <v>144</v>
      </c>
      <c r="G557" s="199"/>
      <c r="H557" s="247">
        <f>IF(G557&gt;0,VLOOKUP(G557+3000,CONFIG!$W$2:$AF$804,2,FALSE),0)</f>
        <v>0</v>
      </c>
      <c r="I557" s="30" t="str">
        <f>IF(G557&gt;0,CONCATENATE(VLOOKUP(G557+3000,CONFIG!$W$2:$AF$804,3,FALSE),"  ",VLOOKUP(G557+3000,CONFIG!$W$2:$AF$804,4,FALSE)),"")</f>
        <v/>
      </c>
      <c r="J557" s="30" t="str">
        <f>IF($G557&gt;0,VLOOKUP(G557+3000,CONFIG!$W$2:$AF$804,5,FALSE),"")</f>
        <v/>
      </c>
      <c r="K557" s="144" t="str">
        <f>IF($G557&gt;0,VLOOKUP(G557+3000,CONFIG!$W:$AF,6,FALSE),"")</f>
        <v/>
      </c>
      <c r="L557" s="144" t="str">
        <f>IF($G557&gt;0,VLOOKUP(G557+3000,CONFIG!$W:$AF,7,FALSE),"")</f>
        <v/>
      </c>
      <c r="M557" s="144" t="str">
        <f>IF($G557&gt;0,VLOOKUP(G557+3000,CONFIG!$W:$AF,8,FALSE),"")</f>
        <v/>
      </c>
      <c r="N557" s="250" t="str">
        <f t="shared" si="110"/>
        <v/>
      </c>
      <c r="O557" s="6" t="str">
        <f t="shared" si="105"/>
        <v xml:space="preserve"> </v>
      </c>
      <c r="P557" s="179" t="str">
        <f>IF(G557&gt;0,VLOOKUP(G557,'Eng A3'!$A$8:$B$207,2,FALSE)," ")</f>
        <v xml:space="preserve"> </v>
      </c>
      <c r="Q557" s="6" t="str">
        <f t="shared" si="106"/>
        <v xml:space="preserve"> </v>
      </c>
      <c r="R557" s="6">
        <f t="shared" si="107"/>
        <v>0</v>
      </c>
      <c r="S557" s="6" t="str">
        <f>IF(G557&gt;0,COUNTIF($R$414:R557,R557),"")</f>
        <v/>
      </c>
      <c r="T557" s="6" t="str">
        <f t="shared" si="108"/>
        <v>03</v>
      </c>
      <c r="U557" s="6">
        <f t="shared" si="109"/>
        <v>144</v>
      </c>
    </row>
    <row r="558" spans="1:21" ht="14.25" hidden="1" outlineLevel="1" x14ac:dyDescent="0.2">
      <c r="A558" s="3"/>
      <c r="B558" s="3"/>
      <c r="C558" s="3"/>
      <c r="D558" s="4" t="e">
        <f t="shared" si="104"/>
        <v>#REF!</v>
      </c>
      <c r="E558" s="6">
        <v>145</v>
      </c>
      <c r="F558" s="199">
        <v>145</v>
      </c>
      <c r="G558" s="199"/>
      <c r="H558" s="247">
        <f>IF(G558&gt;0,VLOOKUP(G558+3000,CONFIG!$W$2:$AF$804,2,FALSE),0)</f>
        <v>0</v>
      </c>
      <c r="I558" s="30" t="str">
        <f>IF(G558&gt;0,CONCATENATE(VLOOKUP(G558+3000,CONFIG!$W$2:$AF$804,3,FALSE),"  ",VLOOKUP(G558+3000,CONFIG!$W$2:$AF$804,4,FALSE)),"")</f>
        <v/>
      </c>
      <c r="J558" s="30" t="str">
        <f>IF($G558&gt;0,VLOOKUP(G558+3000,CONFIG!$W$2:$AF$804,5,FALSE),"")</f>
        <v/>
      </c>
      <c r="K558" s="144" t="str">
        <f>IF($G558&gt;0,VLOOKUP(G558+3000,CONFIG!$W:$AF,6,FALSE),"")</f>
        <v/>
      </c>
      <c r="L558" s="144" t="str">
        <f>IF($G558&gt;0,VLOOKUP(G558+3000,CONFIG!$W:$AF,7,FALSE),"")</f>
        <v/>
      </c>
      <c r="M558" s="144" t="str">
        <f>IF($G558&gt;0,VLOOKUP(G558+3000,CONFIG!$W:$AF,8,FALSE),"")</f>
        <v/>
      </c>
      <c r="N558" s="250" t="str">
        <f t="shared" si="110"/>
        <v/>
      </c>
      <c r="O558" s="6" t="str">
        <f t="shared" si="105"/>
        <v xml:space="preserve"> </v>
      </c>
      <c r="P558" s="179" t="str">
        <f>IF(G558&gt;0,VLOOKUP(G558,'Eng A3'!$A$8:$B$207,2,FALSE)," ")</f>
        <v xml:space="preserve"> </v>
      </c>
      <c r="Q558" s="6" t="str">
        <f t="shared" si="106"/>
        <v xml:space="preserve"> </v>
      </c>
      <c r="R558" s="6">
        <f t="shared" si="107"/>
        <v>0</v>
      </c>
      <c r="S558" s="6" t="str">
        <f>IF(G558&gt;0,COUNTIF($R$414:R558,R558),"")</f>
        <v/>
      </c>
      <c r="T558" s="6" t="str">
        <f t="shared" si="108"/>
        <v>03</v>
      </c>
      <c r="U558" s="6">
        <f t="shared" si="109"/>
        <v>145</v>
      </c>
    </row>
    <row r="559" spans="1:21" ht="14.25" hidden="1" outlineLevel="1" x14ac:dyDescent="0.2">
      <c r="A559" s="3"/>
      <c r="B559" s="3"/>
      <c r="C559" s="3"/>
      <c r="D559" s="4" t="e">
        <f t="shared" si="104"/>
        <v>#REF!</v>
      </c>
      <c r="E559" s="6">
        <v>146</v>
      </c>
      <c r="F559" s="199">
        <v>146</v>
      </c>
      <c r="G559" s="199"/>
      <c r="H559" s="247">
        <f>IF(G559&gt;0,VLOOKUP(G559+3000,CONFIG!$W$2:$AF$804,2,FALSE),0)</f>
        <v>0</v>
      </c>
      <c r="I559" s="30" t="str">
        <f>IF(G559&gt;0,CONCATENATE(VLOOKUP(G559+3000,CONFIG!$W$2:$AF$804,3,FALSE),"  ",VLOOKUP(G559+3000,CONFIG!$W$2:$AF$804,4,FALSE)),"")</f>
        <v/>
      </c>
      <c r="J559" s="30" t="str">
        <f>IF($G559&gt;0,VLOOKUP(G559+3000,CONFIG!$W$2:$AF$804,5,FALSE),"")</f>
        <v/>
      </c>
      <c r="K559" s="144" t="str">
        <f>IF($G559&gt;0,VLOOKUP(G559+3000,CONFIG!$W:$AF,6,FALSE),"")</f>
        <v/>
      </c>
      <c r="L559" s="144" t="str">
        <f>IF($G559&gt;0,VLOOKUP(G559+3000,CONFIG!$W:$AF,7,FALSE),"")</f>
        <v/>
      </c>
      <c r="M559" s="144" t="str">
        <f>IF($G559&gt;0,VLOOKUP(G559+3000,CONFIG!$W:$AF,8,FALSE),"")</f>
        <v/>
      </c>
      <c r="N559" s="250" t="str">
        <f t="shared" si="110"/>
        <v/>
      </c>
      <c r="O559" s="6" t="str">
        <f t="shared" si="105"/>
        <v xml:space="preserve"> </v>
      </c>
      <c r="P559" s="179" t="str">
        <f>IF(G559&gt;0,VLOOKUP(G559,'Eng A3'!$A$8:$B$207,2,FALSE)," ")</f>
        <v xml:space="preserve"> </v>
      </c>
      <c r="Q559" s="6" t="str">
        <f t="shared" si="106"/>
        <v xml:space="preserve"> </v>
      </c>
      <c r="R559" s="6">
        <f t="shared" si="107"/>
        <v>0</v>
      </c>
      <c r="S559" s="6" t="str">
        <f>IF(G559&gt;0,COUNTIF($R$414:R559,R559),"")</f>
        <v/>
      </c>
      <c r="T559" s="6" t="str">
        <f t="shared" si="108"/>
        <v>03</v>
      </c>
      <c r="U559" s="6">
        <f t="shared" si="109"/>
        <v>146</v>
      </c>
    </row>
    <row r="560" spans="1:21" ht="14.25" hidden="1" outlineLevel="1" x14ac:dyDescent="0.2">
      <c r="A560" s="3"/>
      <c r="B560" s="3"/>
      <c r="C560" s="3"/>
      <c r="D560" s="4" t="e">
        <f t="shared" si="104"/>
        <v>#REF!</v>
      </c>
      <c r="E560" s="6">
        <v>147</v>
      </c>
      <c r="F560" s="199">
        <v>147</v>
      </c>
      <c r="G560" s="199"/>
      <c r="H560" s="247">
        <f>IF(G560&gt;0,VLOOKUP(G560+3000,CONFIG!$W$2:$AF$804,2,FALSE),0)</f>
        <v>0</v>
      </c>
      <c r="I560" s="30" t="str">
        <f>IF(G560&gt;0,CONCATENATE(VLOOKUP(G560+3000,CONFIG!$W$2:$AF$804,3,FALSE),"  ",VLOOKUP(G560+3000,CONFIG!$W$2:$AF$804,4,FALSE)),"")</f>
        <v/>
      </c>
      <c r="J560" s="30" t="str">
        <f>IF($G560&gt;0,VLOOKUP(G560+3000,CONFIG!$W$2:$AF$804,5,FALSE),"")</f>
        <v/>
      </c>
      <c r="K560" s="144" t="str">
        <f>IF($G560&gt;0,VLOOKUP(G560+3000,CONFIG!$W:$AF,6,FALSE),"")</f>
        <v/>
      </c>
      <c r="L560" s="144" t="str">
        <f>IF($G560&gt;0,VLOOKUP(G560+3000,CONFIG!$W:$AF,7,FALSE),"")</f>
        <v/>
      </c>
      <c r="M560" s="144" t="str">
        <f>IF($G560&gt;0,VLOOKUP(G560+3000,CONFIG!$W:$AF,8,FALSE),"")</f>
        <v/>
      </c>
      <c r="N560" s="250" t="str">
        <f t="shared" si="110"/>
        <v/>
      </c>
      <c r="O560" s="6" t="str">
        <f t="shared" si="105"/>
        <v xml:space="preserve"> </v>
      </c>
      <c r="P560" s="179" t="str">
        <f>IF(G560&gt;0,VLOOKUP(G560,'Eng A3'!$A$8:$B$207,2,FALSE)," ")</f>
        <v xml:space="preserve"> </v>
      </c>
      <c r="Q560" s="6" t="str">
        <f t="shared" si="106"/>
        <v xml:space="preserve"> </v>
      </c>
      <c r="R560" s="6">
        <f t="shared" si="107"/>
        <v>0</v>
      </c>
      <c r="S560" s="6" t="str">
        <f>IF(G560&gt;0,COUNTIF($R$414:R560,R560),"")</f>
        <v/>
      </c>
      <c r="T560" s="6" t="str">
        <f t="shared" si="108"/>
        <v>03</v>
      </c>
      <c r="U560" s="6">
        <f t="shared" si="109"/>
        <v>147</v>
      </c>
    </row>
    <row r="561" spans="1:21" ht="14.25" hidden="1" outlineLevel="1" x14ac:dyDescent="0.2">
      <c r="A561" s="3"/>
      <c r="B561" s="3"/>
      <c r="C561" s="3"/>
      <c r="D561" s="4" t="e">
        <f t="shared" si="104"/>
        <v>#REF!</v>
      </c>
      <c r="E561" s="6">
        <v>148</v>
      </c>
      <c r="F561" s="199">
        <v>148</v>
      </c>
      <c r="G561" s="199"/>
      <c r="H561" s="247">
        <f>IF(G561&gt;0,VLOOKUP(G561+3000,CONFIG!$W$2:$AF$804,2,FALSE),0)</f>
        <v>0</v>
      </c>
      <c r="I561" s="30" t="str">
        <f>IF(G561&gt;0,CONCATENATE(VLOOKUP(G561+3000,CONFIG!$W$2:$AF$804,3,FALSE),"  ",VLOOKUP(G561+3000,CONFIG!$W$2:$AF$804,4,FALSE)),"")</f>
        <v/>
      </c>
      <c r="J561" s="30" t="str">
        <f>IF($G561&gt;0,VLOOKUP(G561+3000,CONFIG!$W$2:$AF$804,5,FALSE),"")</f>
        <v/>
      </c>
      <c r="K561" s="144" t="str">
        <f>IF($G561&gt;0,VLOOKUP(G561+3000,CONFIG!$W:$AF,6,FALSE),"")</f>
        <v/>
      </c>
      <c r="L561" s="144" t="str">
        <f>IF($G561&gt;0,VLOOKUP(G561+3000,CONFIG!$W:$AF,7,FALSE),"")</f>
        <v/>
      </c>
      <c r="M561" s="144" t="str">
        <f>IF($G561&gt;0,VLOOKUP(G561+3000,CONFIG!$W:$AF,8,FALSE),"")</f>
        <v/>
      </c>
      <c r="N561" s="250" t="str">
        <f t="shared" si="110"/>
        <v/>
      </c>
      <c r="O561" s="6" t="str">
        <f t="shared" si="105"/>
        <v xml:space="preserve"> </v>
      </c>
      <c r="P561" s="179" t="str">
        <f>IF(G561&gt;0,VLOOKUP(G561,'Eng A3'!$A$8:$B$207,2,FALSE)," ")</f>
        <v xml:space="preserve"> </v>
      </c>
      <c r="Q561" s="6" t="str">
        <f t="shared" si="106"/>
        <v xml:space="preserve"> </v>
      </c>
      <c r="R561" s="6">
        <f t="shared" si="107"/>
        <v>0</v>
      </c>
      <c r="S561" s="6" t="str">
        <f>IF(G561&gt;0,COUNTIF($R$414:R561,R561),"")</f>
        <v/>
      </c>
      <c r="T561" s="6" t="str">
        <f t="shared" si="108"/>
        <v>03</v>
      </c>
      <c r="U561" s="6">
        <f t="shared" si="109"/>
        <v>148</v>
      </c>
    </row>
    <row r="562" spans="1:21" ht="14.25" hidden="1" outlineLevel="1" x14ac:dyDescent="0.2">
      <c r="A562" s="3"/>
      <c r="B562" s="3"/>
      <c r="C562" s="3"/>
      <c r="D562" s="4" t="e">
        <f t="shared" si="104"/>
        <v>#REF!</v>
      </c>
      <c r="E562" s="6">
        <v>149</v>
      </c>
      <c r="F562" s="199">
        <v>149</v>
      </c>
      <c r="G562" s="199"/>
      <c r="H562" s="247">
        <f>IF(G562&gt;0,VLOOKUP(G562+3000,CONFIG!$W$2:$AF$804,2,FALSE),0)</f>
        <v>0</v>
      </c>
      <c r="I562" s="30" t="str">
        <f>IF(G562&gt;0,CONCATENATE(VLOOKUP(G562+3000,CONFIG!$W$2:$AF$804,3,FALSE),"  ",VLOOKUP(G562+3000,CONFIG!$W$2:$AF$804,4,FALSE)),"")</f>
        <v/>
      </c>
      <c r="J562" s="30" t="str">
        <f>IF($G562&gt;0,VLOOKUP(G562+3000,CONFIG!$W$2:$AF$804,5,FALSE),"")</f>
        <v/>
      </c>
      <c r="K562" s="144" t="str">
        <f>IF($G562&gt;0,VLOOKUP(G562+3000,CONFIG!$W:$AF,6,FALSE),"")</f>
        <v/>
      </c>
      <c r="L562" s="144" t="str">
        <f>IF($G562&gt;0,VLOOKUP(G562+3000,CONFIG!$W:$AF,7,FALSE),"")</f>
        <v/>
      </c>
      <c r="M562" s="144" t="str">
        <f>IF($G562&gt;0,VLOOKUP(G562+3000,CONFIG!$W:$AF,8,FALSE),"")</f>
        <v/>
      </c>
      <c r="N562" s="250" t="str">
        <f t="shared" si="110"/>
        <v/>
      </c>
      <c r="O562" s="6" t="str">
        <f t="shared" si="105"/>
        <v xml:space="preserve"> </v>
      </c>
      <c r="P562" s="179" t="str">
        <f>IF(G562&gt;0,VLOOKUP(G562,'Eng A3'!$A$8:$B$207,2,FALSE)," ")</f>
        <v xml:space="preserve"> </v>
      </c>
      <c r="Q562" s="6" t="str">
        <f t="shared" si="106"/>
        <v xml:space="preserve"> </v>
      </c>
      <c r="R562" s="6">
        <f t="shared" si="107"/>
        <v>0</v>
      </c>
      <c r="S562" s="6" t="str">
        <f>IF(G562&gt;0,COUNTIF($R$414:R562,R562),"")</f>
        <v/>
      </c>
      <c r="T562" s="6" t="str">
        <f t="shared" si="108"/>
        <v>03</v>
      </c>
      <c r="U562" s="6">
        <f t="shared" si="109"/>
        <v>149</v>
      </c>
    </row>
    <row r="563" spans="1:21" ht="14.25" hidden="1" outlineLevel="1" x14ac:dyDescent="0.2">
      <c r="A563" s="3"/>
      <c r="B563" s="3"/>
      <c r="C563" s="3"/>
      <c r="D563" s="4" t="e">
        <f t="shared" si="104"/>
        <v>#REF!</v>
      </c>
      <c r="E563" s="6">
        <v>150</v>
      </c>
      <c r="F563" s="199">
        <v>150</v>
      </c>
      <c r="G563" s="199"/>
      <c r="H563" s="247">
        <f>IF(G563&gt;0,VLOOKUP(G563+3000,CONFIG!$W$2:$AF$804,2,FALSE),0)</f>
        <v>0</v>
      </c>
      <c r="I563" s="30" t="str">
        <f>IF(G563&gt;0,CONCATENATE(VLOOKUP(G563+3000,CONFIG!$W$2:$AF$804,3,FALSE),"  ",VLOOKUP(G563+3000,CONFIG!$W$2:$AF$804,4,FALSE)),"")</f>
        <v/>
      </c>
      <c r="J563" s="30" t="str">
        <f>IF($G563&gt;0,VLOOKUP(G563+3000,CONFIG!$W$2:$AF$804,5,FALSE),"")</f>
        <v/>
      </c>
      <c r="K563" s="144" t="str">
        <f>IF($G563&gt;0,VLOOKUP(G563+3000,CONFIG!$W:$AF,6,FALSE),"")</f>
        <v/>
      </c>
      <c r="L563" s="144" t="str">
        <f>IF($G563&gt;0,VLOOKUP(G563+3000,CONFIG!$W:$AF,7,FALSE),"")</f>
        <v/>
      </c>
      <c r="M563" s="144" t="str">
        <f>IF($G563&gt;0,VLOOKUP(G563+3000,CONFIG!$W:$AF,8,FALSE),"")</f>
        <v/>
      </c>
      <c r="N563" s="250" t="str">
        <f t="shared" si="110"/>
        <v/>
      </c>
      <c r="O563" s="6" t="str">
        <f t="shared" si="105"/>
        <v xml:space="preserve"> </v>
      </c>
      <c r="P563" s="179" t="str">
        <f>IF(G563&gt;0,VLOOKUP(G563,'Eng A3'!$A$8:$B$207,2,FALSE)," ")</f>
        <v xml:space="preserve"> </v>
      </c>
      <c r="Q563" s="6" t="str">
        <f t="shared" si="106"/>
        <v xml:space="preserve"> </v>
      </c>
      <c r="R563" s="6">
        <f t="shared" si="107"/>
        <v>0</v>
      </c>
      <c r="S563" s="6" t="str">
        <f>IF(G563&gt;0,COUNTIF($R$414:R563,R563),"")</f>
        <v/>
      </c>
      <c r="T563" s="6" t="str">
        <f t="shared" si="108"/>
        <v>03</v>
      </c>
      <c r="U563" s="6">
        <f t="shared" si="109"/>
        <v>150</v>
      </c>
    </row>
    <row r="564" spans="1:21" ht="14.25" hidden="1" outlineLevel="1" x14ac:dyDescent="0.2">
      <c r="A564" s="3"/>
      <c r="B564" s="3"/>
      <c r="C564" s="3"/>
      <c r="D564" s="4" t="e">
        <f t="shared" si="104"/>
        <v>#REF!</v>
      </c>
      <c r="E564" s="6">
        <v>151</v>
      </c>
      <c r="F564" s="199">
        <v>151</v>
      </c>
      <c r="G564" s="199"/>
      <c r="H564" s="247">
        <f>IF(G564&gt;0,VLOOKUP(G564+3000,CONFIG!$W$2:$AF$804,2,FALSE),0)</f>
        <v>0</v>
      </c>
      <c r="I564" s="30" t="str">
        <f>IF(G564&gt;0,CONCATENATE(VLOOKUP(G564+3000,CONFIG!$W$2:$AF$804,3,FALSE),"  ",VLOOKUP(G564+3000,CONFIG!$W$2:$AF$804,4,FALSE)),"")</f>
        <v/>
      </c>
      <c r="J564" s="30" t="str">
        <f>IF($G564&gt;0,VLOOKUP(G564+3000,CONFIG!$W$2:$AF$804,5,FALSE),"")</f>
        <v/>
      </c>
      <c r="K564" s="144" t="str">
        <f>IF($G564&gt;0,VLOOKUP(G564+3000,CONFIG!$W:$AF,6,FALSE),"")</f>
        <v/>
      </c>
      <c r="L564" s="144" t="str">
        <f>IF($G564&gt;0,VLOOKUP(G564+3000,CONFIG!$W:$AF,7,FALSE),"")</f>
        <v/>
      </c>
      <c r="M564" s="144" t="str">
        <f>IF($G564&gt;0,VLOOKUP(G564+3000,CONFIG!$W:$AF,8,FALSE),"")</f>
        <v/>
      </c>
      <c r="N564" s="250" t="str">
        <f t="shared" si="110"/>
        <v/>
      </c>
      <c r="O564" s="6" t="str">
        <f t="shared" si="105"/>
        <v xml:space="preserve"> </v>
      </c>
      <c r="P564" s="179" t="str">
        <f>IF(G564&gt;0,VLOOKUP(G564,'Eng A3'!$A$8:$B$207,2,FALSE)," ")</f>
        <v xml:space="preserve"> </v>
      </c>
      <c r="Q564" s="6" t="str">
        <f t="shared" si="106"/>
        <v xml:space="preserve"> </v>
      </c>
      <c r="R564" s="6">
        <f t="shared" si="107"/>
        <v>0</v>
      </c>
      <c r="S564" s="6" t="str">
        <f>IF(G564&gt;0,COUNTIF($R$414:R564,R564),"")</f>
        <v/>
      </c>
      <c r="T564" s="6" t="str">
        <f t="shared" si="108"/>
        <v>03</v>
      </c>
      <c r="U564" s="6">
        <f t="shared" si="109"/>
        <v>151</v>
      </c>
    </row>
    <row r="565" spans="1:21" ht="14.25" hidden="1" outlineLevel="1" x14ac:dyDescent="0.2">
      <c r="A565" s="3"/>
      <c r="B565" s="3"/>
      <c r="C565" s="3"/>
      <c r="D565" s="4" t="e">
        <f t="shared" si="104"/>
        <v>#REF!</v>
      </c>
      <c r="E565" s="6">
        <v>152</v>
      </c>
      <c r="F565" s="199">
        <v>152</v>
      </c>
      <c r="G565" s="199"/>
      <c r="H565" s="247">
        <f>IF(G565&gt;0,VLOOKUP(G565+3000,CONFIG!$W$2:$AF$804,2,FALSE),0)</f>
        <v>0</v>
      </c>
      <c r="I565" s="30" t="str">
        <f>IF(G565&gt;0,CONCATENATE(VLOOKUP(G565+3000,CONFIG!$W$2:$AF$804,3,FALSE),"  ",VLOOKUP(G565+3000,CONFIG!$W$2:$AF$804,4,FALSE)),"")</f>
        <v/>
      </c>
      <c r="J565" s="30" t="str">
        <f>IF($G565&gt;0,VLOOKUP(G565+3000,CONFIG!$W$2:$AF$804,5,FALSE),"")</f>
        <v/>
      </c>
      <c r="K565" s="144" t="str">
        <f>IF($G565&gt;0,VLOOKUP(G565+3000,CONFIG!$W:$AF,6,FALSE),"")</f>
        <v/>
      </c>
      <c r="L565" s="144" t="str">
        <f>IF($G565&gt;0,VLOOKUP(G565+3000,CONFIG!$W:$AF,7,FALSE),"")</f>
        <v/>
      </c>
      <c r="M565" s="144" t="str">
        <f>IF($G565&gt;0,VLOOKUP(G565+3000,CONFIG!$W:$AF,8,FALSE),"")</f>
        <v/>
      </c>
      <c r="N565" s="250" t="str">
        <f t="shared" si="110"/>
        <v/>
      </c>
      <c r="O565" s="6" t="str">
        <f t="shared" si="105"/>
        <v xml:space="preserve"> </v>
      </c>
      <c r="P565" s="179" t="str">
        <f>IF(G565&gt;0,VLOOKUP(G565,'Eng A3'!$A$8:$B$207,2,FALSE)," ")</f>
        <v xml:space="preserve"> </v>
      </c>
      <c r="Q565" s="6" t="str">
        <f t="shared" si="106"/>
        <v xml:space="preserve"> </v>
      </c>
      <c r="R565" s="6">
        <f t="shared" si="107"/>
        <v>0</v>
      </c>
      <c r="S565" s="6" t="str">
        <f>IF(G565&gt;0,COUNTIF($R$414:R565,R565),"")</f>
        <v/>
      </c>
      <c r="T565" s="6" t="str">
        <f t="shared" si="108"/>
        <v>03</v>
      </c>
      <c r="U565" s="6">
        <f t="shared" si="109"/>
        <v>152</v>
      </c>
    </row>
    <row r="566" spans="1:21" ht="14.25" hidden="1" outlineLevel="1" x14ac:dyDescent="0.2">
      <c r="A566" s="3"/>
      <c r="B566" s="3"/>
      <c r="C566" s="3"/>
      <c r="D566" s="4" t="e">
        <f t="shared" si="104"/>
        <v>#REF!</v>
      </c>
      <c r="E566" s="6">
        <v>153</v>
      </c>
      <c r="F566" s="199">
        <v>153</v>
      </c>
      <c r="G566" s="199"/>
      <c r="H566" s="247">
        <f>IF(G566&gt;0,VLOOKUP(G566+3000,CONFIG!$W$2:$AF$804,2,FALSE),0)</f>
        <v>0</v>
      </c>
      <c r="I566" s="30" t="str">
        <f>IF(G566&gt;0,CONCATENATE(VLOOKUP(G566+3000,CONFIG!$W$2:$AF$804,3,FALSE),"  ",VLOOKUP(G566+3000,CONFIG!$W$2:$AF$804,4,FALSE)),"")</f>
        <v/>
      </c>
      <c r="J566" s="30" t="str">
        <f>IF($G566&gt;0,VLOOKUP(G566+3000,CONFIG!$W$2:$AF$804,5,FALSE),"")</f>
        <v/>
      </c>
      <c r="K566" s="144" t="str">
        <f>IF($G566&gt;0,VLOOKUP(G566+3000,CONFIG!$W:$AF,6,FALSE),"")</f>
        <v/>
      </c>
      <c r="L566" s="144" t="str">
        <f>IF($G566&gt;0,VLOOKUP(G566+3000,CONFIG!$W:$AF,7,FALSE),"")</f>
        <v/>
      </c>
      <c r="M566" s="144" t="str">
        <f>IF($G566&gt;0,VLOOKUP(G566+3000,CONFIG!$W:$AF,8,FALSE),"")</f>
        <v/>
      </c>
      <c r="N566" s="250" t="str">
        <f t="shared" si="110"/>
        <v/>
      </c>
      <c r="O566" s="6" t="str">
        <f t="shared" si="105"/>
        <v xml:space="preserve"> </v>
      </c>
      <c r="P566" s="179" t="str">
        <f>IF(G566&gt;0,VLOOKUP(G566,'Eng A3'!$A$8:$B$207,2,FALSE)," ")</f>
        <v xml:space="preserve"> </v>
      </c>
      <c r="Q566" s="6" t="str">
        <f t="shared" si="106"/>
        <v xml:space="preserve"> </v>
      </c>
      <c r="R566" s="6">
        <f t="shared" si="107"/>
        <v>0</v>
      </c>
      <c r="S566" s="6" t="str">
        <f>IF(G566&gt;0,COUNTIF($R$414:R566,R566),"")</f>
        <v/>
      </c>
      <c r="T566" s="6" t="str">
        <f t="shared" si="108"/>
        <v>03</v>
      </c>
      <c r="U566" s="6">
        <f t="shared" si="109"/>
        <v>153</v>
      </c>
    </row>
    <row r="567" spans="1:21" ht="14.25" hidden="1" outlineLevel="1" x14ac:dyDescent="0.2">
      <c r="A567" s="3"/>
      <c r="B567" s="3"/>
      <c r="C567" s="3"/>
      <c r="D567" s="4" t="e">
        <f t="shared" si="104"/>
        <v>#REF!</v>
      </c>
      <c r="E567" s="6">
        <v>154</v>
      </c>
      <c r="F567" s="199">
        <v>154</v>
      </c>
      <c r="G567" s="199"/>
      <c r="H567" s="247">
        <f>IF(G567&gt;0,VLOOKUP(G567+3000,CONFIG!$W$2:$AF$804,2,FALSE),0)</f>
        <v>0</v>
      </c>
      <c r="I567" s="30" t="str">
        <f>IF(G567&gt;0,CONCATENATE(VLOOKUP(G567+3000,CONFIG!$W$2:$AF$804,3,FALSE),"  ",VLOOKUP(G567+3000,CONFIG!$W$2:$AF$804,4,FALSE)),"")</f>
        <v/>
      </c>
      <c r="J567" s="30" t="str">
        <f>IF($G567&gt;0,VLOOKUP(G567+3000,CONFIG!$W$2:$AF$804,5,FALSE),"")</f>
        <v/>
      </c>
      <c r="K567" s="144" t="str">
        <f>IF($G567&gt;0,VLOOKUP(G567+3000,CONFIG!$W:$AF,6,FALSE),"")</f>
        <v/>
      </c>
      <c r="L567" s="144" t="str">
        <f>IF($G567&gt;0,VLOOKUP(G567+3000,CONFIG!$W:$AF,7,FALSE),"")</f>
        <v/>
      </c>
      <c r="M567" s="144" t="str">
        <f>IF($G567&gt;0,VLOOKUP(G567+3000,CONFIG!$W:$AF,8,FALSE),"")</f>
        <v/>
      </c>
      <c r="N567" s="250" t="str">
        <f t="shared" si="110"/>
        <v/>
      </c>
      <c r="O567" s="6" t="str">
        <f t="shared" si="105"/>
        <v xml:space="preserve"> </v>
      </c>
      <c r="P567" s="179" t="str">
        <f>IF(G567&gt;0,VLOOKUP(G567,'Eng A3'!$A$8:$B$207,2,FALSE)," ")</f>
        <v xml:space="preserve"> </v>
      </c>
      <c r="Q567" s="6" t="str">
        <f t="shared" si="106"/>
        <v xml:space="preserve"> </v>
      </c>
      <c r="R567" s="6">
        <f t="shared" si="107"/>
        <v>0</v>
      </c>
      <c r="S567" s="6" t="str">
        <f>IF(G567&gt;0,COUNTIF($R$414:R567,R567),"")</f>
        <v/>
      </c>
      <c r="T567" s="6" t="str">
        <f t="shared" si="108"/>
        <v>03</v>
      </c>
      <c r="U567" s="6">
        <f t="shared" si="109"/>
        <v>154</v>
      </c>
    </row>
    <row r="568" spans="1:21" ht="14.25" hidden="1" outlineLevel="1" x14ac:dyDescent="0.2">
      <c r="A568" s="3"/>
      <c r="B568" s="3"/>
      <c r="C568" s="3"/>
      <c r="D568" s="4" t="e">
        <f t="shared" si="104"/>
        <v>#REF!</v>
      </c>
      <c r="E568" s="6">
        <v>155</v>
      </c>
      <c r="F568" s="199">
        <v>155</v>
      </c>
      <c r="G568" s="199"/>
      <c r="H568" s="247">
        <f>IF(G568&gt;0,VLOOKUP(G568+3000,CONFIG!$W$2:$AF$804,2,FALSE),0)</f>
        <v>0</v>
      </c>
      <c r="I568" s="30" t="str">
        <f>IF(G568&gt;0,CONCATENATE(VLOOKUP(G568+3000,CONFIG!$W$2:$AF$804,3,FALSE),"  ",VLOOKUP(G568+3000,CONFIG!$W$2:$AF$804,4,FALSE)),"")</f>
        <v/>
      </c>
      <c r="J568" s="30" t="str">
        <f>IF($G568&gt;0,VLOOKUP(G568+3000,CONFIG!$W$2:$AF$804,5,FALSE),"")</f>
        <v/>
      </c>
      <c r="K568" s="144" t="str">
        <f>IF($G568&gt;0,VLOOKUP(G568+3000,CONFIG!$W:$AF,6,FALSE),"")</f>
        <v/>
      </c>
      <c r="L568" s="144" t="str">
        <f>IF($G568&gt;0,VLOOKUP(G568+3000,CONFIG!$W:$AF,7,FALSE),"")</f>
        <v/>
      </c>
      <c r="M568" s="144" t="str">
        <f>IF($G568&gt;0,VLOOKUP(G568+3000,CONFIG!$W:$AF,8,FALSE),"")</f>
        <v/>
      </c>
      <c r="N568" s="250" t="str">
        <f t="shared" si="110"/>
        <v/>
      </c>
      <c r="O568" s="6" t="str">
        <f t="shared" si="105"/>
        <v xml:space="preserve"> </v>
      </c>
      <c r="P568" s="179" t="str">
        <f>IF(G568&gt;0,VLOOKUP(G568,'Eng A3'!$A$8:$B$207,2,FALSE)," ")</f>
        <v xml:space="preserve"> </v>
      </c>
      <c r="Q568" s="6" t="str">
        <f t="shared" si="106"/>
        <v xml:space="preserve"> </v>
      </c>
      <c r="R568" s="6">
        <f t="shared" si="107"/>
        <v>0</v>
      </c>
      <c r="S568" s="6" t="str">
        <f>IF(G568&gt;0,COUNTIF($R$414:R568,R568),"")</f>
        <v/>
      </c>
      <c r="T568" s="6" t="str">
        <f t="shared" si="108"/>
        <v>03</v>
      </c>
      <c r="U568" s="6">
        <f t="shared" si="109"/>
        <v>155</v>
      </c>
    </row>
    <row r="569" spans="1:21" ht="14.25" hidden="1" outlineLevel="1" x14ac:dyDescent="0.2">
      <c r="A569" s="3"/>
      <c r="B569" s="3"/>
      <c r="C569" s="3"/>
      <c r="D569" s="4" t="e">
        <f t="shared" si="104"/>
        <v>#REF!</v>
      </c>
      <c r="E569" s="6">
        <v>156</v>
      </c>
      <c r="F569" s="199">
        <v>156</v>
      </c>
      <c r="G569" s="199"/>
      <c r="H569" s="247">
        <f>IF(G569&gt;0,VLOOKUP(G569+3000,CONFIG!$W$2:$AF$804,2,FALSE),0)</f>
        <v>0</v>
      </c>
      <c r="I569" s="30" t="str">
        <f>IF(G569&gt;0,CONCATENATE(VLOOKUP(G569+3000,CONFIG!$W$2:$AF$804,3,FALSE),"  ",VLOOKUP(G569+3000,CONFIG!$W$2:$AF$804,4,FALSE)),"")</f>
        <v/>
      </c>
      <c r="J569" s="30" t="str">
        <f>IF($G569&gt;0,VLOOKUP(G569+3000,CONFIG!$W$2:$AF$804,5,FALSE),"")</f>
        <v/>
      </c>
      <c r="K569" s="144" t="str">
        <f>IF($G569&gt;0,VLOOKUP(G569+3000,CONFIG!$W:$AF,6,FALSE),"")</f>
        <v/>
      </c>
      <c r="L569" s="144" t="str">
        <f>IF($G569&gt;0,VLOOKUP(G569+3000,CONFIG!$W:$AF,7,FALSE),"")</f>
        <v/>
      </c>
      <c r="M569" s="144" t="str">
        <f>IF($G569&gt;0,VLOOKUP(G569+3000,CONFIG!$W:$AF,8,FALSE),"")</f>
        <v/>
      </c>
      <c r="N569" s="250" t="str">
        <f t="shared" si="110"/>
        <v/>
      </c>
      <c r="O569" s="6" t="str">
        <f t="shared" si="105"/>
        <v xml:space="preserve"> </v>
      </c>
      <c r="P569" s="179" t="str">
        <f>IF(G569&gt;0,VLOOKUP(G569,'Eng A3'!$A$8:$B$207,2,FALSE)," ")</f>
        <v xml:space="preserve"> </v>
      </c>
      <c r="Q569" s="6" t="str">
        <f t="shared" si="106"/>
        <v xml:space="preserve"> </v>
      </c>
      <c r="R569" s="6">
        <f t="shared" si="107"/>
        <v>0</v>
      </c>
      <c r="S569" s="6" t="str">
        <f>IF(G569&gt;0,COUNTIF($R$414:R569,R569),"")</f>
        <v/>
      </c>
      <c r="T569" s="6" t="str">
        <f t="shared" si="108"/>
        <v>03</v>
      </c>
      <c r="U569" s="6">
        <f t="shared" si="109"/>
        <v>156</v>
      </c>
    </row>
    <row r="570" spans="1:21" ht="14.25" hidden="1" outlineLevel="1" x14ac:dyDescent="0.2">
      <c r="A570" s="3"/>
      <c r="B570" s="3"/>
      <c r="C570" s="3"/>
      <c r="D570" s="4" t="e">
        <f t="shared" si="104"/>
        <v>#REF!</v>
      </c>
      <c r="E570" s="6">
        <v>157</v>
      </c>
      <c r="F570" s="199">
        <v>157</v>
      </c>
      <c r="G570" s="199"/>
      <c r="H570" s="247">
        <f>IF(G570&gt;0,VLOOKUP(G570+3000,CONFIG!$W$2:$AF$804,2,FALSE),0)</f>
        <v>0</v>
      </c>
      <c r="I570" s="30" t="str">
        <f>IF(G570&gt;0,CONCATENATE(VLOOKUP(G570+3000,CONFIG!$W$2:$AF$804,3,FALSE),"  ",VLOOKUP(G570+3000,CONFIG!$W$2:$AF$804,4,FALSE)),"")</f>
        <v/>
      </c>
      <c r="J570" s="30" t="str">
        <f>IF($G570&gt;0,VLOOKUP(G570+3000,CONFIG!$W$2:$AF$804,5,FALSE),"")</f>
        <v/>
      </c>
      <c r="K570" s="144" t="str">
        <f>IF($G570&gt;0,VLOOKUP(G570+3000,CONFIG!$W:$AF,6,FALSE),"")</f>
        <v/>
      </c>
      <c r="L570" s="144" t="str">
        <f>IF($G570&gt;0,VLOOKUP(G570+3000,CONFIG!$W:$AF,7,FALSE),"")</f>
        <v/>
      </c>
      <c r="M570" s="144" t="str">
        <f>IF($G570&gt;0,VLOOKUP(G570+3000,CONFIG!$W:$AF,8,FALSE),"")</f>
        <v/>
      </c>
      <c r="N570" s="250" t="str">
        <f t="shared" si="110"/>
        <v/>
      </c>
      <c r="O570" s="6" t="str">
        <f t="shared" si="105"/>
        <v xml:space="preserve"> </v>
      </c>
      <c r="P570" s="179" t="str">
        <f>IF(G570&gt;0,VLOOKUP(G570,'Eng A3'!$A$8:$B$207,2,FALSE)," ")</f>
        <v xml:space="preserve"> </v>
      </c>
      <c r="Q570" s="6" t="str">
        <f t="shared" si="106"/>
        <v xml:space="preserve"> </v>
      </c>
      <c r="R570" s="6">
        <f t="shared" si="107"/>
        <v>0</v>
      </c>
      <c r="S570" s="6" t="str">
        <f>IF(G570&gt;0,COUNTIF($R$414:R570,R570),"")</f>
        <v/>
      </c>
      <c r="T570" s="6" t="str">
        <f t="shared" si="108"/>
        <v>03</v>
      </c>
      <c r="U570" s="6">
        <f t="shared" si="109"/>
        <v>157</v>
      </c>
    </row>
    <row r="571" spans="1:21" ht="14.25" hidden="1" outlineLevel="1" x14ac:dyDescent="0.2">
      <c r="A571" s="3"/>
      <c r="B571" s="3"/>
      <c r="C571" s="3"/>
      <c r="D571" s="4" t="e">
        <f t="shared" si="104"/>
        <v>#REF!</v>
      </c>
      <c r="E571" s="6">
        <v>158</v>
      </c>
      <c r="F571" s="199">
        <v>158</v>
      </c>
      <c r="G571" s="199"/>
      <c r="H571" s="247">
        <f>IF(G571&gt;0,VLOOKUP(G571+3000,CONFIG!$W$2:$AF$804,2,FALSE),0)</f>
        <v>0</v>
      </c>
      <c r="I571" s="30" t="str">
        <f>IF(G571&gt;0,CONCATENATE(VLOOKUP(G571+3000,CONFIG!$W$2:$AF$804,3,FALSE),"  ",VLOOKUP(G571+3000,CONFIG!$W$2:$AF$804,4,FALSE)),"")</f>
        <v/>
      </c>
      <c r="J571" s="30" t="str">
        <f>IF($G571&gt;0,VLOOKUP(G571+3000,CONFIG!$W$2:$AF$804,5,FALSE),"")</f>
        <v/>
      </c>
      <c r="K571" s="144" t="str">
        <f>IF($G571&gt;0,VLOOKUP(G571+3000,CONFIG!$W:$AF,6,FALSE),"")</f>
        <v/>
      </c>
      <c r="L571" s="144" t="str">
        <f>IF($G571&gt;0,VLOOKUP(G571+3000,CONFIG!$W:$AF,7,FALSE),"")</f>
        <v/>
      </c>
      <c r="M571" s="144" t="str">
        <f>IF($G571&gt;0,VLOOKUP(G571+3000,CONFIG!$W:$AF,8,FALSE),"")</f>
        <v/>
      </c>
      <c r="N571" s="250" t="str">
        <f t="shared" si="110"/>
        <v/>
      </c>
      <c r="O571" s="6" t="str">
        <f t="shared" si="105"/>
        <v xml:space="preserve"> </v>
      </c>
      <c r="P571" s="179" t="str">
        <f>IF(G571&gt;0,VLOOKUP(G571,'Eng A3'!$A$8:$B$207,2,FALSE)," ")</f>
        <v xml:space="preserve"> </v>
      </c>
      <c r="Q571" s="6" t="str">
        <f t="shared" si="106"/>
        <v xml:space="preserve"> </v>
      </c>
      <c r="R571" s="6">
        <f t="shared" si="107"/>
        <v>0</v>
      </c>
      <c r="S571" s="6" t="str">
        <f>IF(G571&gt;0,COUNTIF($R$414:R571,R571),"")</f>
        <v/>
      </c>
      <c r="T571" s="6" t="str">
        <f t="shared" si="108"/>
        <v>03</v>
      </c>
      <c r="U571" s="6">
        <f t="shared" si="109"/>
        <v>158</v>
      </c>
    </row>
    <row r="572" spans="1:21" ht="14.25" hidden="1" outlineLevel="1" x14ac:dyDescent="0.2">
      <c r="A572" s="3"/>
      <c r="B572" s="3"/>
      <c r="C572" s="3"/>
      <c r="D572" s="4" t="e">
        <f t="shared" si="104"/>
        <v>#REF!</v>
      </c>
      <c r="E572" s="6">
        <v>159</v>
      </c>
      <c r="F572" s="199">
        <v>159</v>
      </c>
      <c r="G572" s="199"/>
      <c r="H572" s="247">
        <f>IF(G572&gt;0,VLOOKUP(G572+3000,CONFIG!$W$2:$AF$804,2,FALSE),0)</f>
        <v>0</v>
      </c>
      <c r="I572" s="30" t="str">
        <f>IF(G572&gt;0,CONCATENATE(VLOOKUP(G572+3000,CONFIG!$W$2:$AF$804,3,FALSE),"  ",VLOOKUP(G572+3000,CONFIG!$W$2:$AF$804,4,FALSE)),"")</f>
        <v/>
      </c>
      <c r="J572" s="30" t="str">
        <f>IF($G572&gt;0,VLOOKUP(G572+3000,CONFIG!$W$2:$AF$804,5,FALSE),"")</f>
        <v/>
      </c>
      <c r="K572" s="144" t="str">
        <f>IF($G572&gt;0,VLOOKUP(G572+3000,CONFIG!$W:$AF,6,FALSE),"")</f>
        <v/>
      </c>
      <c r="L572" s="144" t="str">
        <f>IF($G572&gt;0,VLOOKUP(G572+3000,CONFIG!$W:$AF,7,FALSE),"")</f>
        <v/>
      </c>
      <c r="M572" s="144" t="str">
        <f>IF($G572&gt;0,VLOOKUP(G572+3000,CONFIG!$W:$AF,8,FALSE),"")</f>
        <v/>
      </c>
      <c r="N572" s="250" t="str">
        <f t="shared" si="110"/>
        <v/>
      </c>
      <c r="O572" s="6" t="str">
        <f t="shared" si="105"/>
        <v xml:space="preserve"> </v>
      </c>
      <c r="P572" s="179" t="str">
        <f>IF(G572&gt;0,VLOOKUP(G572,'Eng A3'!$A$8:$B$207,2,FALSE)," ")</f>
        <v xml:space="preserve"> </v>
      </c>
      <c r="Q572" s="6" t="str">
        <f t="shared" si="106"/>
        <v xml:space="preserve"> </v>
      </c>
      <c r="R572" s="6">
        <f t="shared" si="107"/>
        <v>0</v>
      </c>
      <c r="S572" s="6" t="str">
        <f>IF(G572&gt;0,COUNTIF($R$414:R572,R572),"")</f>
        <v/>
      </c>
      <c r="T572" s="6" t="str">
        <f t="shared" si="108"/>
        <v>03</v>
      </c>
      <c r="U572" s="6">
        <f t="shared" si="109"/>
        <v>159</v>
      </c>
    </row>
    <row r="573" spans="1:21" ht="14.25" hidden="1" outlineLevel="1" x14ac:dyDescent="0.2">
      <c r="A573" s="3"/>
      <c r="B573" s="3"/>
      <c r="C573" s="3"/>
      <c r="D573" s="4" t="e">
        <f t="shared" si="104"/>
        <v>#REF!</v>
      </c>
      <c r="E573" s="6">
        <v>160</v>
      </c>
      <c r="F573" s="199">
        <v>160</v>
      </c>
      <c r="G573" s="199"/>
      <c r="H573" s="247">
        <f>IF(G573&gt;0,VLOOKUP(G573+3000,CONFIG!$W$2:$AF$804,2,FALSE),0)</f>
        <v>0</v>
      </c>
      <c r="I573" s="30" t="str">
        <f>IF(G573&gt;0,CONCATENATE(VLOOKUP(G573+3000,CONFIG!$W$2:$AF$804,3,FALSE),"  ",VLOOKUP(G573+3000,CONFIG!$W$2:$AF$804,4,FALSE)),"")</f>
        <v/>
      </c>
      <c r="J573" s="30" t="str">
        <f>IF($G573&gt;0,VLOOKUP(G573+3000,CONFIG!$W$2:$AF$804,5,FALSE),"")</f>
        <v/>
      </c>
      <c r="K573" s="144" t="str">
        <f>IF($G573&gt;0,VLOOKUP(G573+3000,CONFIG!$W:$AF,6,FALSE),"")</f>
        <v/>
      </c>
      <c r="L573" s="144" t="str">
        <f>IF($G573&gt;0,VLOOKUP(G573+3000,CONFIG!$W:$AF,7,FALSE),"")</f>
        <v/>
      </c>
      <c r="M573" s="144" t="str">
        <f>IF($G573&gt;0,VLOOKUP(G573+3000,CONFIG!$W:$AF,8,FALSE),"")</f>
        <v/>
      </c>
      <c r="N573" s="250" t="str">
        <f t="shared" si="110"/>
        <v/>
      </c>
      <c r="O573" s="6" t="str">
        <f t="shared" si="105"/>
        <v xml:space="preserve"> </v>
      </c>
      <c r="P573" s="179" t="str">
        <f>IF(G573&gt;0,VLOOKUP(G573,'Eng A3'!$A$8:$B$207,2,FALSE)," ")</f>
        <v xml:space="preserve"> </v>
      </c>
      <c r="Q573" s="6" t="str">
        <f t="shared" si="106"/>
        <v xml:space="preserve"> </v>
      </c>
      <c r="R573" s="6">
        <f t="shared" si="107"/>
        <v>0</v>
      </c>
      <c r="S573" s="6" t="str">
        <f>IF(G573&gt;0,COUNTIF($R$414:R573,R573),"")</f>
        <v/>
      </c>
      <c r="T573" s="6" t="str">
        <f t="shared" si="108"/>
        <v>03</v>
      </c>
      <c r="U573" s="6">
        <f t="shared" si="109"/>
        <v>160</v>
      </c>
    </row>
    <row r="574" spans="1:21" ht="14.25" hidden="1" outlineLevel="1" x14ac:dyDescent="0.2">
      <c r="A574" s="3"/>
      <c r="B574" s="3"/>
      <c r="C574" s="3"/>
      <c r="D574" s="4" t="e">
        <f t="shared" si="104"/>
        <v>#REF!</v>
      </c>
      <c r="E574" s="6">
        <v>161</v>
      </c>
      <c r="F574" s="199">
        <v>161</v>
      </c>
      <c r="G574" s="199"/>
      <c r="H574" s="247">
        <f>IF(G574&gt;0,VLOOKUP(G574+3000,CONFIG!$W$2:$AF$804,2,FALSE),0)</f>
        <v>0</v>
      </c>
      <c r="I574" s="30" t="str">
        <f>IF(G574&gt;0,CONCATENATE(VLOOKUP(G574+3000,CONFIG!$W$2:$AF$804,3,FALSE),"  ",VLOOKUP(G574+3000,CONFIG!$W$2:$AF$804,4,FALSE)),"")</f>
        <v/>
      </c>
      <c r="J574" s="30" t="str">
        <f>IF($G574&gt;0,VLOOKUP(G574+3000,CONFIG!$W$2:$AF$804,5,FALSE),"")</f>
        <v/>
      </c>
      <c r="K574" s="144" t="str">
        <f>IF($G574&gt;0,VLOOKUP(G574+3000,CONFIG!$W:$AF,6,FALSE),"")</f>
        <v/>
      </c>
      <c r="L574" s="144" t="str">
        <f>IF($G574&gt;0,VLOOKUP(G574+3000,CONFIG!$W:$AF,7,FALSE),"")</f>
        <v/>
      </c>
      <c r="M574" s="144" t="str">
        <f>IF($G574&gt;0,VLOOKUP(G574+3000,CONFIG!$W:$AF,8,FALSE),"")</f>
        <v/>
      </c>
      <c r="N574" s="250" t="str">
        <f t="shared" si="110"/>
        <v/>
      </c>
      <c r="O574" s="6" t="str">
        <f t="shared" ref="O574:O605" si="111">IF(COUNTIF($G$414:$G$613,G574)&gt;1,"X"," ")</f>
        <v xml:space="preserve"> </v>
      </c>
      <c r="P574" s="179" t="str">
        <f>IF(G574&gt;0,VLOOKUP(G574,'Eng A3'!$A$8:$B$207,2,FALSE)," ")</f>
        <v xml:space="preserve"> </v>
      </c>
      <c r="Q574" s="6" t="str">
        <f t="shared" ref="Q574:Q605" si="112">IF(AND(G574&gt;0,P574&lt;&gt;"X"),"Non Partant"," ")</f>
        <v xml:space="preserve"> </v>
      </c>
      <c r="R574" s="6">
        <f t="shared" ref="R574:R605" si="113">IF(H574&lt;&gt;0,MID(H574,1,7),0)</f>
        <v>0</v>
      </c>
      <c r="S574" s="6" t="str">
        <f>IF(G574&gt;0,COUNTIF($R$414:R574,R574),"")</f>
        <v/>
      </c>
      <c r="T574" s="6" t="str">
        <f t="shared" si="108"/>
        <v>03</v>
      </c>
      <c r="U574" s="6">
        <f t="shared" si="109"/>
        <v>161</v>
      </c>
    </row>
    <row r="575" spans="1:21" ht="14.25" hidden="1" outlineLevel="1" x14ac:dyDescent="0.2">
      <c r="A575" s="3"/>
      <c r="B575" s="3"/>
      <c r="C575" s="3"/>
      <c r="D575" s="4" t="e">
        <f t="shared" si="104"/>
        <v>#REF!</v>
      </c>
      <c r="E575" s="6">
        <v>162</v>
      </c>
      <c r="F575" s="199">
        <v>162</v>
      </c>
      <c r="G575" s="199"/>
      <c r="H575" s="247">
        <f>IF(G575&gt;0,VLOOKUP(G575+3000,CONFIG!$W$2:$AF$804,2,FALSE),0)</f>
        <v>0</v>
      </c>
      <c r="I575" s="30" t="str">
        <f>IF(G575&gt;0,CONCATENATE(VLOOKUP(G575+3000,CONFIG!$W$2:$AF$804,3,FALSE),"  ",VLOOKUP(G575+3000,CONFIG!$W$2:$AF$804,4,FALSE)),"")</f>
        <v/>
      </c>
      <c r="J575" s="30" t="str">
        <f>IF($G575&gt;0,VLOOKUP(G575+3000,CONFIG!$W$2:$AF$804,5,FALSE),"")</f>
        <v/>
      </c>
      <c r="K575" s="144" t="str">
        <f>IF($G575&gt;0,VLOOKUP(G575+3000,CONFIG!$W:$AF,6,FALSE),"")</f>
        <v/>
      </c>
      <c r="L575" s="144" t="str">
        <f>IF($G575&gt;0,VLOOKUP(G575+3000,CONFIG!$W:$AF,7,FALSE),"")</f>
        <v/>
      </c>
      <c r="M575" s="144" t="str">
        <f>IF($G575&gt;0,VLOOKUP(G575+3000,CONFIG!$W:$AF,8,FALSE),"")</f>
        <v/>
      </c>
      <c r="N575" s="250" t="str">
        <f t="shared" si="110"/>
        <v/>
      </c>
      <c r="O575" s="6" t="str">
        <f t="shared" si="111"/>
        <v xml:space="preserve"> </v>
      </c>
      <c r="P575" s="179" t="str">
        <f>IF(G575&gt;0,VLOOKUP(G575,'Eng A3'!$A$8:$B$207,2,FALSE)," ")</f>
        <v xml:space="preserve"> </v>
      </c>
      <c r="Q575" s="6" t="str">
        <f t="shared" si="112"/>
        <v xml:space="preserve"> </v>
      </c>
      <c r="R575" s="6">
        <f t="shared" si="113"/>
        <v>0</v>
      </c>
      <c r="S575" s="6" t="str">
        <f>IF(G575&gt;0,COUNTIF($R$414:R575,R575),"")</f>
        <v/>
      </c>
      <c r="T575" s="6" t="str">
        <f t="shared" si="108"/>
        <v>03</v>
      </c>
      <c r="U575" s="6">
        <f t="shared" ref="U575:U606" si="114">IF(F575=F576,(2*F575+COUNTIF($F$414:$F$613,F575)-1)/2,IF(F575=F574,U574,F575))</f>
        <v>162</v>
      </c>
    </row>
    <row r="576" spans="1:21" ht="14.25" hidden="1" outlineLevel="1" x14ac:dyDescent="0.2">
      <c r="A576" s="3"/>
      <c r="B576" s="3"/>
      <c r="C576" s="3"/>
      <c r="D576" s="4" t="e">
        <f t="shared" si="104"/>
        <v>#REF!</v>
      </c>
      <c r="E576" s="6">
        <v>163</v>
      </c>
      <c r="F576" s="199">
        <v>163</v>
      </c>
      <c r="G576" s="199"/>
      <c r="H576" s="247">
        <f>IF(G576&gt;0,VLOOKUP(G576+3000,CONFIG!$W$2:$AF$804,2,FALSE),0)</f>
        <v>0</v>
      </c>
      <c r="I576" s="30" t="str">
        <f>IF(G576&gt;0,CONCATENATE(VLOOKUP(G576+3000,CONFIG!$W$2:$AF$804,3,FALSE),"  ",VLOOKUP(G576+3000,CONFIG!$W$2:$AF$804,4,FALSE)),"")</f>
        <v/>
      </c>
      <c r="J576" s="30" t="str">
        <f>IF($G576&gt;0,VLOOKUP(G576+3000,CONFIG!$W$2:$AF$804,5,FALSE),"")</f>
        <v/>
      </c>
      <c r="K576" s="144" t="str">
        <f>IF($G576&gt;0,VLOOKUP(G576+3000,CONFIG!$W:$AF,6,FALSE),"")</f>
        <v/>
      </c>
      <c r="L576" s="144" t="str">
        <f>IF($G576&gt;0,VLOOKUP(G576+3000,CONFIG!$W:$AF,7,FALSE),"")</f>
        <v/>
      </c>
      <c r="M576" s="144" t="str">
        <f>IF($G576&gt;0,VLOOKUP(G576+3000,CONFIG!$W:$AF,8,FALSE),"")</f>
        <v/>
      </c>
      <c r="N576" s="250" t="str">
        <f t="shared" si="110"/>
        <v/>
      </c>
      <c r="O576" s="6" t="str">
        <f t="shared" si="111"/>
        <v xml:space="preserve"> </v>
      </c>
      <c r="P576" s="179" t="str">
        <f>IF(G576&gt;0,VLOOKUP(G576,'Eng A3'!$A$8:$B$207,2,FALSE)," ")</f>
        <v xml:space="preserve"> </v>
      </c>
      <c r="Q576" s="6" t="str">
        <f t="shared" si="112"/>
        <v xml:space="preserve"> </v>
      </c>
      <c r="R576" s="6">
        <f t="shared" si="113"/>
        <v>0</v>
      </c>
      <c r="S576" s="6" t="str">
        <f>IF(G576&gt;0,COUNTIF($R$414:R576,R576),"")</f>
        <v/>
      </c>
      <c r="T576" s="6" t="str">
        <f t="shared" si="108"/>
        <v>03</v>
      </c>
      <c r="U576" s="6">
        <f t="shared" si="114"/>
        <v>163</v>
      </c>
    </row>
    <row r="577" spans="1:21" ht="14.25" hidden="1" outlineLevel="1" x14ac:dyDescent="0.2">
      <c r="A577" s="3"/>
      <c r="B577" s="3"/>
      <c r="C577" s="3"/>
      <c r="D577" s="4" t="e">
        <f t="shared" si="104"/>
        <v>#REF!</v>
      </c>
      <c r="E577" s="6">
        <v>164</v>
      </c>
      <c r="F577" s="199">
        <v>164</v>
      </c>
      <c r="G577" s="199"/>
      <c r="H577" s="247">
        <f>IF(G577&gt;0,VLOOKUP(G577+3000,CONFIG!$W$2:$AF$804,2,FALSE),0)</f>
        <v>0</v>
      </c>
      <c r="I577" s="30" t="str">
        <f>IF(G577&gt;0,CONCATENATE(VLOOKUP(G577+3000,CONFIG!$W$2:$AF$804,3,FALSE),"  ",VLOOKUP(G577+3000,CONFIG!$W$2:$AF$804,4,FALSE)),"")</f>
        <v/>
      </c>
      <c r="J577" s="30" t="str">
        <f>IF($G577&gt;0,VLOOKUP(G577+3000,CONFIG!$W$2:$AF$804,5,FALSE),"")</f>
        <v/>
      </c>
      <c r="K577" s="144" t="str">
        <f>IF($G577&gt;0,VLOOKUP(G577+3000,CONFIG!$W:$AF,6,FALSE),"")</f>
        <v/>
      </c>
      <c r="L577" s="144" t="str">
        <f>IF($G577&gt;0,VLOOKUP(G577+3000,CONFIG!$W:$AF,7,FALSE),"")</f>
        <v/>
      </c>
      <c r="M577" s="144" t="str">
        <f>IF($G577&gt;0,VLOOKUP(G577+3000,CONFIG!$W:$AF,8,FALSE),"")</f>
        <v/>
      </c>
      <c r="N577" s="250" t="str">
        <f t="shared" si="110"/>
        <v/>
      </c>
      <c r="O577" s="6" t="str">
        <f t="shared" si="111"/>
        <v xml:space="preserve"> </v>
      </c>
      <c r="P577" s="179" t="str">
        <f>IF(G577&gt;0,VLOOKUP(G577,'Eng A3'!$A$8:$B$207,2,FALSE)," ")</f>
        <v xml:space="preserve"> </v>
      </c>
      <c r="Q577" s="6" t="str">
        <f t="shared" si="112"/>
        <v xml:space="preserve"> </v>
      </c>
      <c r="R577" s="6">
        <f t="shared" si="113"/>
        <v>0</v>
      </c>
      <c r="S577" s="6" t="str">
        <f>IF(G577&gt;0,COUNTIF($R$414:R577,R577),"")</f>
        <v/>
      </c>
      <c r="T577" s="6" t="str">
        <f t="shared" si="108"/>
        <v>03</v>
      </c>
      <c r="U577" s="6">
        <f t="shared" si="114"/>
        <v>164</v>
      </c>
    </row>
    <row r="578" spans="1:21" ht="14.25" hidden="1" outlineLevel="1" x14ac:dyDescent="0.2">
      <c r="A578" s="3"/>
      <c r="B578" s="3"/>
      <c r="C578" s="3"/>
      <c r="D578" s="4" t="e">
        <f t="shared" si="104"/>
        <v>#REF!</v>
      </c>
      <c r="E578" s="6">
        <v>165</v>
      </c>
      <c r="F578" s="199">
        <v>165</v>
      </c>
      <c r="G578" s="199"/>
      <c r="H578" s="247">
        <f>IF(G578&gt;0,VLOOKUP(G578+3000,CONFIG!$W$2:$AF$804,2,FALSE),0)</f>
        <v>0</v>
      </c>
      <c r="I578" s="30" t="str">
        <f>IF(G578&gt;0,CONCATENATE(VLOOKUP(G578+3000,CONFIG!$W$2:$AF$804,3,FALSE),"  ",VLOOKUP(G578+3000,CONFIG!$W$2:$AF$804,4,FALSE)),"")</f>
        <v/>
      </c>
      <c r="J578" s="30" t="str">
        <f>IF($G578&gt;0,VLOOKUP(G578+3000,CONFIG!$W$2:$AF$804,5,FALSE),"")</f>
        <v/>
      </c>
      <c r="K578" s="144" t="str">
        <f>IF($G578&gt;0,VLOOKUP(G578+3000,CONFIG!$W:$AF,6,FALSE),"")</f>
        <v/>
      </c>
      <c r="L578" s="144" t="str">
        <f>IF($G578&gt;0,VLOOKUP(G578+3000,CONFIG!$W:$AF,7,FALSE),"")</f>
        <v/>
      </c>
      <c r="M578" s="144" t="str">
        <f>IF($G578&gt;0,VLOOKUP(G578+3000,CONFIG!$W:$AF,8,FALSE),"")</f>
        <v/>
      </c>
      <c r="N578" s="250" t="str">
        <f t="shared" si="110"/>
        <v/>
      </c>
      <c r="O578" s="6" t="str">
        <f t="shared" si="111"/>
        <v xml:space="preserve"> </v>
      </c>
      <c r="P578" s="179" t="str">
        <f>IF(G578&gt;0,VLOOKUP(G578,'Eng A3'!$A$8:$B$207,2,FALSE)," ")</f>
        <v xml:space="preserve"> </v>
      </c>
      <c r="Q578" s="6" t="str">
        <f t="shared" si="112"/>
        <v xml:space="preserve"> </v>
      </c>
      <c r="R578" s="6">
        <f t="shared" si="113"/>
        <v>0</v>
      </c>
      <c r="S578" s="6" t="str">
        <f>IF(G578&gt;0,COUNTIF($R$414:R578,R578),"")</f>
        <v/>
      </c>
      <c r="T578" s="6" t="str">
        <f t="shared" si="108"/>
        <v>03</v>
      </c>
      <c r="U578" s="6">
        <f t="shared" si="114"/>
        <v>165</v>
      </c>
    </row>
    <row r="579" spans="1:21" ht="14.25" hidden="1" outlineLevel="1" x14ac:dyDescent="0.2">
      <c r="A579" s="3"/>
      <c r="B579" s="3"/>
      <c r="C579" s="3"/>
      <c r="D579" s="4" t="e">
        <f t="shared" si="104"/>
        <v>#REF!</v>
      </c>
      <c r="E579" s="6">
        <v>166</v>
      </c>
      <c r="F579" s="199">
        <v>166</v>
      </c>
      <c r="G579" s="199"/>
      <c r="H579" s="247">
        <f>IF(G579&gt;0,VLOOKUP(G579+3000,CONFIG!$W$2:$AF$804,2,FALSE),0)</f>
        <v>0</v>
      </c>
      <c r="I579" s="30" t="str">
        <f>IF(G579&gt;0,CONCATENATE(VLOOKUP(G579+3000,CONFIG!$W$2:$AF$804,3,FALSE),"  ",VLOOKUP(G579+3000,CONFIG!$W$2:$AF$804,4,FALSE)),"")</f>
        <v/>
      </c>
      <c r="J579" s="30" t="str">
        <f>IF($G579&gt;0,VLOOKUP(G579+3000,CONFIG!$W$2:$AF$804,5,FALSE),"")</f>
        <v/>
      </c>
      <c r="K579" s="144" t="str">
        <f>IF($G579&gt;0,VLOOKUP(G579+3000,CONFIG!$W:$AF,6,FALSE),"")</f>
        <v/>
      </c>
      <c r="L579" s="144" t="str">
        <f>IF($G579&gt;0,VLOOKUP(G579+3000,CONFIG!$W:$AF,7,FALSE),"")</f>
        <v/>
      </c>
      <c r="M579" s="144" t="str">
        <f>IF($G579&gt;0,VLOOKUP(G579+3000,CONFIG!$W:$AF,8,FALSE),"")</f>
        <v/>
      </c>
      <c r="N579" s="250" t="str">
        <f t="shared" si="110"/>
        <v/>
      </c>
      <c r="O579" s="6" t="str">
        <f t="shared" si="111"/>
        <v xml:space="preserve"> </v>
      </c>
      <c r="P579" s="179" t="str">
        <f>IF(G579&gt;0,VLOOKUP(G579,'Eng A3'!$A$8:$B$207,2,FALSE)," ")</f>
        <v xml:space="preserve"> </v>
      </c>
      <c r="Q579" s="6" t="str">
        <f t="shared" si="112"/>
        <v xml:space="preserve"> </v>
      </c>
      <c r="R579" s="6">
        <f t="shared" si="113"/>
        <v>0</v>
      </c>
      <c r="S579" s="6" t="str">
        <f>IF(G579&gt;0,COUNTIF($R$414:R579,R579),"")</f>
        <v/>
      </c>
      <c r="T579" s="6" t="str">
        <f t="shared" si="108"/>
        <v>03</v>
      </c>
      <c r="U579" s="6">
        <f t="shared" si="114"/>
        <v>166</v>
      </c>
    </row>
    <row r="580" spans="1:21" ht="14.25" hidden="1" outlineLevel="1" x14ac:dyDescent="0.2">
      <c r="A580" s="3"/>
      <c r="B580" s="3"/>
      <c r="C580" s="3"/>
      <c r="D580" s="4" t="e">
        <f t="shared" si="104"/>
        <v>#REF!</v>
      </c>
      <c r="E580" s="6">
        <v>167</v>
      </c>
      <c r="F580" s="199">
        <v>167</v>
      </c>
      <c r="G580" s="199"/>
      <c r="H580" s="247">
        <f>IF(G580&gt;0,VLOOKUP(G580+3000,CONFIG!$W$2:$AF$804,2,FALSE),0)</f>
        <v>0</v>
      </c>
      <c r="I580" s="30" t="str">
        <f>IF(G580&gt;0,CONCATENATE(VLOOKUP(G580+3000,CONFIG!$W$2:$AF$804,3,FALSE),"  ",VLOOKUP(G580+3000,CONFIG!$W$2:$AF$804,4,FALSE)),"")</f>
        <v/>
      </c>
      <c r="J580" s="30" t="str">
        <f>IF($G580&gt;0,VLOOKUP(G580+3000,CONFIG!$W$2:$AF$804,5,FALSE),"")</f>
        <v/>
      </c>
      <c r="K580" s="144" t="str">
        <f>IF($G580&gt;0,VLOOKUP(G580+3000,CONFIG!$W:$AF,6,FALSE),"")</f>
        <v/>
      </c>
      <c r="L580" s="144" t="str">
        <f>IF($G580&gt;0,VLOOKUP(G580+3000,CONFIG!$W:$AF,7,FALSE),"")</f>
        <v/>
      </c>
      <c r="M580" s="144" t="str">
        <f>IF($G580&gt;0,VLOOKUP(G580+3000,CONFIG!$W:$AF,8,FALSE),"")</f>
        <v/>
      </c>
      <c r="N580" s="250" t="str">
        <f t="shared" si="110"/>
        <v/>
      </c>
      <c r="O580" s="6" t="str">
        <f t="shared" si="111"/>
        <v xml:space="preserve"> </v>
      </c>
      <c r="P580" s="179" t="str">
        <f>IF(G580&gt;0,VLOOKUP(G580,'Eng A3'!$A$8:$B$207,2,FALSE)," ")</f>
        <v xml:space="preserve"> </v>
      </c>
      <c r="Q580" s="6" t="str">
        <f t="shared" si="112"/>
        <v xml:space="preserve"> </v>
      </c>
      <c r="R580" s="6">
        <f t="shared" si="113"/>
        <v>0</v>
      </c>
      <c r="S580" s="6" t="str">
        <f>IF(G580&gt;0,COUNTIF($R$414:R580,R580),"")</f>
        <v/>
      </c>
      <c r="T580" s="6" t="str">
        <f t="shared" si="108"/>
        <v>03</v>
      </c>
      <c r="U580" s="6">
        <f t="shared" si="114"/>
        <v>167</v>
      </c>
    </row>
    <row r="581" spans="1:21" ht="14.25" hidden="1" outlineLevel="1" x14ac:dyDescent="0.2">
      <c r="A581" s="3"/>
      <c r="B581" s="3"/>
      <c r="C581" s="3"/>
      <c r="D581" s="4" t="e">
        <f t="shared" si="104"/>
        <v>#REF!</v>
      </c>
      <c r="E581" s="6">
        <v>168</v>
      </c>
      <c r="F581" s="199">
        <v>168</v>
      </c>
      <c r="G581" s="199"/>
      <c r="H581" s="247">
        <f>IF(G581&gt;0,VLOOKUP(G581+3000,CONFIG!$W$2:$AF$804,2,FALSE),0)</f>
        <v>0</v>
      </c>
      <c r="I581" s="30" t="str">
        <f>IF(G581&gt;0,CONCATENATE(VLOOKUP(G581+3000,CONFIG!$W$2:$AF$804,3,FALSE),"  ",VLOOKUP(G581+3000,CONFIG!$W$2:$AF$804,4,FALSE)),"")</f>
        <v/>
      </c>
      <c r="J581" s="30" t="str">
        <f>IF($G581&gt;0,VLOOKUP(G581+3000,CONFIG!$W$2:$AF$804,5,FALSE),"")</f>
        <v/>
      </c>
      <c r="K581" s="144" t="str">
        <f>IF($G581&gt;0,VLOOKUP(G581+3000,CONFIG!$W:$AF,6,FALSE),"")</f>
        <v/>
      </c>
      <c r="L581" s="144" t="str">
        <f>IF($G581&gt;0,VLOOKUP(G581+3000,CONFIG!$W:$AF,7,FALSE),"")</f>
        <v/>
      </c>
      <c r="M581" s="144" t="str">
        <f>IF($G581&gt;0,VLOOKUP(G581+3000,CONFIG!$W:$AF,8,FALSE),"")</f>
        <v/>
      </c>
      <c r="N581" s="250" t="str">
        <f t="shared" si="110"/>
        <v/>
      </c>
      <c r="O581" s="6" t="str">
        <f t="shared" si="111"/>
        <v xml:space="preserve"> </v>
      </c>
      <c r="P581" s="179" t="str">
        <f>IF(G581&gt;0,VLOOKUP(G581,'Eng A3'!$A$8:$B$207,2,FALSE)," ")</f>
        <v xml:space="preserve"> </v>
      </c>
      <c r="Q581" s="6" t="str">
        <f t="shared" si="112"/>
        <v xml:space="preserve"> </v>
      </c>
      <c r="R581" s="6">
        <f t="shared" si="113"/>
        <v>0</v>
      </c>
      <c r="S581" s="6" t="str">
        <f>IF(G581&gt;0,COUNTIF($R$414:R581,R581),"")</f>
        <v/>
      </c>
      <c r="T581" s="6" t="str">
        <f t="shared" si="108"/>
        <v>03</v>
      </c>
      <c r="U581" s="6">
        <f t="shared" si="114"/>
        <v>168</v>
      </c>
    </row>
    <row r="582" spans="1:21" ht="14.25" hidden="1" outlineLevel="1" x14ac:dyDescent="0.2">
      <c r="A582" s="3"/>
      <c r="B582" s="3"/>
      <c r="C582" s="3"/>
      <c r="D582" s="4" t="e">
        <f t="shared" si="104"/>
        <v>#REF!</v>
      </c>
      <c r="E582" s="6">
        <v>169</v>
      </c>
      <c r="F582" s="199">
        <v>169</v>
      </c>
      <c r="G582" s="199"/>
      <c r="H582" s="247">
        <f>IF(G582&gt;0,VLOOKUP(G582+3000,CONFIG!$W$2:$AF$804,2,FALSE),0)</f>
        <v>0</v>
      </c>
      <c r="I582" s="30" t="str">
        <f>IF(G582&gt;0,CONCATENATE(VLOOKUP(G582+3000,CONFIG!$W$2:$AF$804,3,FALSE),"  ",VLOOKUP(G582+3000,CONFIG!$W$2:$AF$804,4,FALSE)),"")</f>
        <v/>
      </c>
      <c r="J582" s="30" t="str">
        <f>IF($G582&gt;0,VLOOKUP(G582+3000,CONFIG!$W$2:$AF$804,5,FALSE),"")</f>
        <v/>
      </c>
      <c r="K582" s="144" t="str">
        <f>IF($G582&gt;0,VLOOKUP(G582+3000,CONFIG!$W:$AF,6,FALSE),"")</f>
        <v/>
      </c>
      <c r="L582" s="144" t="str">
        <f>IF($G582&gt;0,VLOOKUP(G582+3000,CONFIG!$W:$AF,7,FALSE),"")</f>
        <v/>
      </c>
      <c r="M582" s="144" t="str">
        <f>IF($G582&gt;0,VLOOKUP(G582+3000,CONFIG!$W:$AF,8,FALSE),"")</f>
        <v/>
      </c>
      <c r="N582" s="250" t="str">
        <f t="shared" si="110"/>
        <v/>
      </c>
      <c r="O582" s="6" t="str">
        <f t="shared" si="111"/>
        <v xml:space="preserve"> </v>
      </c>
      <c r="P582" s="179" t="str">
        <f>IF(G582&gt;0,VLOOKUP(G582,'Eng A3'!$A$8:$B$207,2,FALSE)," ")</f>
        <v xml:space="preserve"> </v>
      </c>
      <c r="Q582" s="6" t="str">
        <f t="shared" si="112"/>
        <v xml:space="preserve"> </v>
      </c>
      <c r="R582" s="6">
        <f t="shared" si="113"/>
        <v>0</v>
      </c>
      <c r="S582" s="6" t="str">
        <f>IF(G582&gt;0,COUNTIF($R$414:R582,R582),"")</f>
        <v/>
      </c>
      <c r="T582" s="6" t="str">
        <f t="shared" si="108"/>
        <v>03</v>
      </c>
      <c r="U582" s="6">
        <f t="shared" si="114"/>
        <v>169</v>
      </c>
    </row>
    <row r="583" spans="1:21" ht="14.25" hidden="1" outlineLevel="1" x14ac:dyDescent="0.2">
      <c r="A583" s="3"/>
      <c r="B583" s="3"/>
      <c r="C583" s="3"/>
      <c r="D583" s="4" t="e">
        <f t="shared" si="104"/>
        <v>#REF!</v>
      </c>
      <c r="E583" s="6">
        <v>170</v>
      </c>
      <c r="F583" s="199">
        <v>170</v>
      </c>
      <c r="G583" s="199"/>
      <c r="H583" s="247">
        <f>IF(G583&gt;0,VLOOKUP(G583+3000,CONFIG!$W$2:$AF$804,2,FALSE),0)</f>
        <v>0</v>
      </c>
      <c r="I583" s="30" t="str">
        <f>IF(G583&gt;0,CONCATENATE(VLOOKUP(G583+3000,CONFIG!$W$2:$AF$804,3,FALSE),"  ",VLOOKUP(G583+3000,CONFIG!$W$2:$AF$804,4,FALSE)),"")</f>
        <v/>
      </c>
      <c r="J583" s="30" t="str">
        <f>IF($G583&gt;0,VLOOKUP(G583+3000,CONFIG!$W$2:$AF$804,5,FALSE),"")</f>
        <v/>
      </c>
      <c r="K583" s="144" t="str">
        <f>IF($G583&gt;0,VLOOKUP(G583+3000,CONFIG!$W:$AF,6,FALSE),"")</f>
        <v/>
      </c>
      <c r="L583" s="144" t="str">
        <f>IF($G583&gt;0,VLOOKUP(G583+3000,CONFIG!$W:$AF,7,FALSE),"")</f>
        <v/>
      </c>
      <c r="M583" s="144" t="str">
        <f>IF($G583&gt;0,VLOOKUP(G583+3000,CONFIG!$W:$AF,8,FALSE),"")</f>
        <v/>
      </c>
      <c r="N583" s="250" t="str">
        <f t="shared" si="110"/>
        <v/>
      </c>
      <c r="O583" s="6" t="str">
        <f t="shared" si="111"/>
        <v xml:space="preserve"> </v>
      </c>
      <c r="P583" s="179" t="str">
        <f>IF(G583&gt;0,VLOOKUP(G583,'Eng A3'!$A$8:$B$207,2,FALSE)," ")</f>
        <v xml:space="preserve"> </v>
      </c>
      <c r="Q583" s="6" t="str">
        <f t="shared" si="112"/>
        <v xml:space="preserve"> </v>
      </c>
      <c r="R583" s="6">
        <f t="shared" si="113"/>
        <v>0</v>
      </c>
      <c r="S583" s="6" t="str">
        <f>IF(G583&gt;0,COUNTIF($R$414:R583,R583),"")</f>
        <v/>
      </c>
      <c r="T583" s="6" t="str">
        <f t="shared" si="108"/>
        <v>03</v>
      </c>
      <c r="U583" s="6">
        <f t="shared" si="114"/>
        <v>170</v>
      </c>
    </row>
    <row r="584" spans="1:21" ht="14.25" hidden="1" outlineLevel="1" x14ac:dyDescent="0.2">
      <c r="A584" s="3"/>
      <c r="B584" s="3"/>
      <c r="C584" s="3"/>
      <c r="D584" s="4" t="e">
        <f t="shared" si="104"/>
        <v>#REF!</v>
      </c>
      <c r="E584" s="6">
        <v>171</v>
      </c>
      <c r="F584" s="199">
        <v>171</v>
      </c>
      <c r="G584" s="199"/>
      <c r="H584" s="247">
        <f>IF(G584&gt;0,VLOOKUP(G584+3000,CONFIG!$W$2:$AF$804,2,FALSE),0)</f>
        <v>0</v>
      </c>
      <c r="I584" s="30" t="str">
        <f>IF(G584&gt;0,CONCATENATE(VLOOKUP(G584+3000,CONFIG!$W$2:$AF$804,3,FALSE),"  ",VLOOKUP(G584+3000,CONFIG!$W$2:$AF$804,4,FALSE)),"")</f>
        <v/>
      </c>
      <c r="J584" s="30" t="str">
        <f>IF($G584&gt;0,VLOOKUP(G584+3000,CONFIG!$W$2:$AF$804,5,FALSE),"")</f>
        <v/>
      </c>
      <c r="K584" s="144" t="str">
        <f>IF($G584&gt;0,VLOOKUP(G584+3000,CONFIG!$W:$AF,6,FALSE),"")</f>
        <v/>
      </c>
      <c r="L584" s="144" t="str">
        <f>IF($G584&gt;0,VLOOKUP(G584+3000,CONFIG!$W:$AF,7,FALSE),"")</f>
        <v/>
      </c>
      <c r="M584" s="144" t="str">
        <f>IF($G584&gt;0,VLOOKUP(G584+3000,CONFIG!$W:$AF,8,FALSE),"")</f>
        <v/>
      </c>
      <c r="N584" s="250" t="str">
        <f t="shared" si="110"/>
        <v/>
      </c>
      <c r="O584" s="6" t="str">
        <f t="shared" si="111"/>
        <v xml:space="preserve"> </v>
      </c>
      <c r="P584" s="179" t="str">
        <f>IF(G584&gt;0,VLOOKUP(G584,'Eng A3'!$A$8:$B$207,2,FALSE)," ")</f>
        <v xml:space="preserve"> </v>
      </c>
      <c r="Q584" s="6" t="str">
        <f t="shared" si="112"/>
        <v xml:space="preserve"> </v>
      </c>
      <c r="R584" s="6">
        <f t="shared" si="113"/>
        <v>0</v>
      </c>
      <c r="S584" s="6" t="str">
        <f>IF(G584&gt;0,COUNTIF($R$414:R584,R584),"")</f>
        <v/>
      </c>
      <c r="T584" s="6" t="str">
        <f t="shared" si="108"/>
        <v>03</v>
      </c>
      <c r="U584" s="6">
        <f t="shared" si="114"/>
        <v>171</v>
      </c>
    </row>
    <row r="585" spans="1:21" ht="14.25" hidden="1" outlineLevel="1" x14ac:dyDescent="0.2">
      <c r="A585" s="3"/>
      <c r="B585" s="3"/>
      <c r="C585" s="3"/>
      <c r="D585" s="4" t="e">
        <f t="shared" si="104"/>
        <v>#REF!</v>
      </c>
      <c r="E585" s="6">
        <v>172</v>
      </c>
      <c r="F585" s="199">
        <v>172</v>
      </c>
      <c r="G585" s="199"/>
      <c r="H585" s="247">
        <f>IF(G585&gt;0,VLOOKUP(G585+3000,CONFIG!$W$2:$AF$804,2,FALSE),0)</f>
        <v>0</v>
      </c>
      <c r="I585" s="30" t="str">
        <f>IF(G585&gt;0,CONCATENATE(VLOOKUP(G585+3000,CONFIG!$W$2:$AF$804,3,FALSE),"  ",VLOOKUP(G585+3000,CONFIG!$W$2:$AF$804,4,FALSE)),"")</f>
        <v/>
      </c>
      <c r="J585" s="30" t="str">
        <f>IF($G585&gt;0,VLOOKUP(G585+3000,CONFIG!$W$2:$AF$804,5,FALSE),"")</f>
        <v/>
      </c>
      <c r="K585" s="144" t="str">
        <f>IF($G585&gt;0,VLOOKUP(G585+3000,CONFIG!$W:$AF,6,FALSE),"")</f>
        <v/>
      </c>
      <c r="L585" s="144" t="str">
        <f>IF($G585&gt;0,VLOOKUP(G585+3000,CONFIG!$W:$AF,7,FALSE),"")</f>
        <v/>
      </c>
      <c r="M585" s="144" t="str">
        <f>IF($G585&gt;0,VLOOKUP(G585+3000,CONFIG!$W:$AF,8,FALSE),"")</f>
        <v/>
      </c>
      <c r="N585" s="250" t="str">
        <f t="shared" si="110"/>
        <v/>
      </c>
      <c r="O585" s="6" t="str">
        <f t="shared" si="111"/>
        <v xml:space="preserve"> </v>
      </c>
      <c r="P585" s="179" t="str">
        <f>IF(G585&gt;0,VLOOKUP(G585,'Eng A3'!$A$8:$B$207,2,FALSE)," ")</f>
        <v xml:space="preserve"> </v>
      </c>
      <c r="Q585" s="6" t="str">
        <f t="shared" si="112"/>
        <v xml:space="preserve"> </v>
      </c>
      <c r="R585" s="6">
        <f t="shared" si="113"/>
        <v>0</v>
      </c>
      <c r="S585" s="6" t="str">
        <f>IF(G585&gt;0,COUNTIF($R$414:R585,R585),"")</f>
        <v/>
      </c>
      <c r="T585" s="6" t="str">
        <f t="shared" si="108"/>
        <v>03</v>
      </c>
      <c r="U585" s="6">
        <f t="shared" si="114"/>
        <v>172</v>
      </c>
    </row>
    <row r="586" spans="1:21" ht="14.25" hidden="1" outlineLevel="1" x14ac:dyDescent="0.2">
      <c r="A586" s="3"/>
      <c r="B586" s="3"/>
      <c r="C586" s="3"/>
      <c r="D586" s="4" t="e">
        <f t="shared" si="104"/>
        <v>#REF!</v>
      </c>
      <c r="E586" s="6">
        <v>173</v>
      </c>
      <c r="F586" s="199">
        <v>173</v>
      </c>
      <c r="G586" s="199"/>
      <c r="H586" s="247">
        <f>IF(G586&gt;0,VLOOKUP(G586+3000,CONFIG!$W$2:$AF$804,2,FALSE),0)</f>
        <v>0</v>
      </c>
      <c r="I586" s="30" t="str">
        <f>IF(G586&gt;0,CONCATENATE(VLOOKUP(G586+3000,CONFIG!$W$2:$AF$804,3,FALSE),"  ",VLOOKUP(G586+3000,CONFIG!$W$2:$AF$804,4,FALSE)),"")</f>
        <v/>
      </c>
      <c r="J586" s="30" t="str">
        <f>IF($G586&gt;0,VLOOKUP(G586+3000,CONFIG!$W$2:$AF$804,5,FALSE),"")</f>
        <v/>
      </c>
      <c r="K586" s="144" t="str">
        <f>IF($G586&gt;0,VLOOKUP(G586+3000,CONFIG!$W:$AF,6,FALSE),"")</f>
        <v/>
      </c>
      <c r="L586" s="144" t="str">
        <f>IF($G586&gt;0,VLOOKUP(G586+3000,CONFIG!$W:$AF,7,FALSE),"")</f>
        <v/>
      </c>
      <c r="M586" s="144" t="str">
        <f>IF($G586&gt;0,VLOOKUP(G586+3000,CONFIG!$W:$AF,8,FALSE),"")</f>
        <v/>
      </c>
      <c r="N586" s="250" t="str">
        <f t="shared" si="110"/>
        <v/>
      </c>
      <c r="O586" s="6" t="str">
        <f t="shared" si="111"/>
        <v xml:space="preserve"> </v>
      </c>
      <c r="P586" s="179" t="str">
        <f>IF(G586&gt;0,VLOOKUP(G586,'Eng A3'!$A$8:$B$207,2,FALSE)," ")</f>
        <v xml:space="preserve"> </v>
      </c>
      <c r="Q586" s="6" t="str">
        <f t="shared" si="112"/>
        <v xml:space="preserve"> </v>
      </c>
      <c r="R586" s="6">
        <f t="shared" si="113"/>
        <v>0</v>
      </c>
      <c r="S586" s="6" t="str">
        <f>IF(G586&gt;0,COUNTIF($R$414:R586,R586),"")</f>
        <v/>
      </c>
      <c r="T586" s="6" t="str">
        <f t="shared" si="108"/>
        <v>03</v>
      </c>
      <c r="U586" s="6">
        <f t="shared" si="114"/>
        <v>173</v>
      </c>
    </row>
    <row r="587" spans="1:21" ht="14.25" hidden="1" outlineLevel="1" x14ac:dyDescent="0.2">
      <c r="A587" s="3"/>
      <c r="B587" s="3"/>
      <c r="C587" s="3"/>
      <c r="D587" s="4" t="e">
        <f t="shared" si="104"/>
        <v>#REF!</v>
      </c>
      <c r="E587" s="6">
        <v>174</v>
      </c>
      <c r="F587" s="199">
        <v>174</v>
      </c>
      <c r="G587" s="199"/>
      <c r="H587" s="247">
        <f>IF(G587&gt;0,VLOOKUP(G587+3000,CONFIG!$W$2:$AF$804,2,FALSE),0)</f>
        <v>0</v>
      </c>
      <c r="I587" s="30" t="str">
        <f>IF(G587&gt;0,CONCATENATE(VLOOKUP(G587+3000,CONFIG!$W$2:$AF$804,3,FALSE),"  ",VLOOKUP(G587+3000,CONFIG!$W$2:$AF$804,4,FALSE)),"")</f>
        <v/>
      </c>
      <c r="J587" s="30" t="str">
        <f>IF($G587&gt;0,VLOOKUP(G587+3000,CONFIG!$W$2:$AF$804,5,FALSE),"")</f>
        <v/>
      </c>
      <c r="K587" s="144" t="str">
        <f>IF($G587&gt;0,VLOOKUP(G587+3000,CONFIG!$W:$AF,6,FALSE),"")</f>
        <v/>
      </c>
      <c r="L587" s="144" t="str">
        <f>IF($G587&gt;0,VLOOKUP(G587+3000,CONFIG!$W:$AF,7,FALSE),"")</f>
        <v/>
      </c>
      <c r="M587" s="144" t="str">
        <f>IF($G587&gt;0,VLOOKUP(G587+3000,CONFIG!$W:$AF,8,FALSE),"")</f>
        <v/>
      </c>
      <c r="N587" s="250" t="str">
        <f t="shared" si="110"/>
        <v/>
      </c>
      <c r="O587" s="6" t="str">
        <f t="shared" si="111"/>
        <v xml:space="preserve"> </v>
      </c>
      <c r="P587" s="179" t="str">
        <f>IF(G587&gt;0,VLOOKUP(G587,'Eng A3'!$A$8:$B$207,2,FALSE)," ")</f>
        <v xml:space="preserve"> </v>
      </c>
      <c r="Q587" s="6" t="str">
        <f t="shared" si="112"/>
        <v xml:space="preserve"> </v>
      </c>
      <c r="R587" s="6">
        <f t="shared" si="113"/>
        <v>0</v>
      </c>
      <c r="S587" s="6" t="str">
        <f>IF(G587&gt;0,COUNTIF($R$414:R587,R587),"")</f>
        <v/>
      </c>
      <c r="T587" s="6" t="str">
        <f t="shared" si="108"/>
        <v>03</v>
      </c>
      <c r="U587" s="6">
        <f t="shared" si="114"/>
        <v>174</v>
      </c>
    </row>
    <row r="588" spans="1:21" ht="14.25" hidden="1" outlineLevel="1" x14ac:dyDescent="0.2">
      <c r="A588" s="3"/>
      <c r="B588" s="3"/>
      <c r="C588" s="3"/>
      <c r="D588" s="4" t="e">
        <f t="shared" si="104"/>
        <v>#REF!</v>
      </c>
      <c r="E588" s="6">
        <v>175</v>
      </c>
      <c r="F588" s="199">
        <v>175</v>
      </c>
      <c r="G588" s="199"/>
      <c r="H588" s="247">
        <f>IF(G588&gt;0,VLOOKUP(G588+3000,CONFIG!$W$2:$AF$804,2,FALSE),0)</f>
        <v>0</v>
      </c>
      <c r="I588" s="30" t="str">
        <f>IF(G588&gt;0,CONCATENATE(VLOOKUP(G588+3000,CONFIG!$W$2:$AF$804,3,FALSE),"  ",VLOOKUP(G588+3000,CONFIG!$W$2:$AF$804,4,FALSE)),"")</f>
        <v/>
      </c>
      <c r="J588" s="30" t="str">
        <f>IF($G588&gt;0,VLOOKUP(G588+3000,CONFIG!$W$2:$AF$804,5,FALSE),"")</f>
        <v/>
      </c>
      <c r="K588" s="144" t="str">
        <f>IF($G588&gt;0,VLOOKUP(G588+3000,CONFIG!$W:$AF,6,FALSE),"")</f>
        <v/>
      </c>
      <c r="L588" s="144" t="str">
        <f>IF($G588&gt;0,VLOOKUP(G588+3000,CONFIG!$W:$AF,7,FALSE),"")</f>
        <v/>
      </c>
      <c r="M588" s="144" t="str">
        <f>IF($G588&gt;0,VLOOKUP(G588+3000,CONFIG!$W:$AF,8,FALSE),"")</f>
        <v/>
      </c>
      <c r="N588" s="250" t="str">
        <f t="shared" si="110"/>
        <v/>
      </c>
      <c r="O588" s="6" t="str">
        <f t="shared" si="111"/>
        <v xml:space="preserve"> </v>
      </c>
      <c r="P588" s="179" t="str">
        <f>IF(G588&gt;0,VLOOKUP(G588,'Eng A3'!$A$8:$B$207,2,FALSE)," ")</f>
        <v xml:space="preserve"> </v>
      </c>
      <c r="Q588" s="6" t="str">
        <f t="shared" si="112"/>
        <v xml:space="preserve"> </v>
      </c>
      <c r="R588" s="6">
        <f t="shared" si="113"/>
        <v>0</v>
      </c>
      <c r="S588" s="6" t="str">
        <f>IF(G588&gt;0,COUNTIF($R$414:R588,R588),"")</f>
        <v/>
      </c>
      <c r="T588" s="6" t="str">
        <f t="shared" si="108"/>
        <v>03</v>
      </c>
      <c r="U588" s="6">
        <f t="shared" si="114"/>
        <v>175</v>
      </c>
    </row>
    <row r="589" spans="1:21" ht="14.25" hidden="1" outlineLevel="1" x14ac:dyDescent="0.2">
      <c r="A589" s="3"/>
      <c r="B589" s="3"/>
      <c r="C589" s="3"/>
      <c r="D589" s="4" t="e">
        <f t="shared" si="104"/>
        <v>#REF!</v>
      </c>
      <c r="E589" s="6">
        <v>176</v>
      </c>
      <c r="F589" s="199">
        <v>176</v>
      </c>
      <c r="G589" s="199"/>
      <c r="H589" s="247">
        <f>IF(G589&gt;0,VLOOKUP(G589+3000,CONFIG!$W$2:$AF$804,2,FALSE),0)</f>
        <v>0</v>
      </c>
      <c r="I589" s="30" t="str">
        <f>IF(G589&gt;0,CONCATENATE(VLOOKUP(G589+3000,CONFIG!$W$2:$AF$804,3,FALSE),"  ",VLOOKUP(G589+3000,CONFIG!$W$2:$AF$804,4,FALSE)),"")</f>
        <v/>
      </c>
      <c r="J589" s="30" t="str">
        <f>IF($G589&gt;0,VLOOKUP(G589+3000,CONFIG!$W$2:$AF$804,5,FALSE),"")</f>
        <v/>
      </c>
      <c r="K589" s="144" t="str">
        <f>IF($G589&gt;0,VLOOKUP(G589+3000,CONFIG!$W:$AF,6,FALSE),"")</f>
        <v/>
      </c>
      <c r="L589" s="144" t="str">
        <f>IF($G589&gt;0,VLOOKUP(G589+3000,CONFIG!$W:$AF,7,FALSE),"")</f>
        <v/>
      </c>
      <c r="M589" s="144" t="str">
        <f>IF($G589&gt;0,VLOOKUP(G589+3000,CONFIG!$W:$AF,8,FALSE),"")</f>
        <v/>
      </c>
      <c r="N589" s="250" t="str">
        <f t="shared" si="110"/>
        <v/>
      </c>
      <c r="O589" s="6" t="str">
        <f t="shared" si="111"/>
        <v xml:space="preserve"> </v>
      </c>
      <c r="P589" s="179" t="str">
        <f>IF(G589&gt;0,VLOOKUP(G589,'Eng A3'!$A$8:$B$207,2,FALSE)," ")</f>
        <v xml:space="preserve"> </v>
      </c>
      <c r="Q589" s="6" t="str">
        <f t="shared" si="112"/>
        <v xml:space="preserve"> </v>
      </c>
      <c r="R589" s="6">
        <f t="shared" si="113"/>
        <v>0</v>
      </c>
      <c r="S589" s="6" t="str">
        <f>IF(G589&gt;0,COUNTIF($R$414:R589,R589),"")</f>
        <v/>
      </c>
      <c r="T589" s="6" t="str">
        <f t="shared" si="108"/>
        <v>03</v>
      </c>
      <c r="U589" s="6">
        <f t="shared" si="114"/>
        <v>176</v>
      </c>
    </row>
    <row r="590" spans="1:21" ht="14.25" hidden="1" outlineLevel="1" x14ac:dyDescent="0.2">
      <c r="A590" s="3"/>
      <c r="B590" s="3"/>
      <c r="C590" s="3"/>
      <c r="D590" s="4" t="e">
        <f t="shared" si="104"/>
        <v>#REF!</v>
      </c>
      <c r="E590" s="6">
        <v>177</v>
      </c>
      <c r="F590" s="199">
        <v>177</v>
      </c>
      <c r="G590" s="199"/>
      <c r="H590" s="247">
        <f>IF(G590&gt;0,VLOOKUP(G590+3000,CONFIG!$W$2:$AF$804,2,FALSE),0)</f>
        <v>0</v>
      </c>
      <c r="I590" s="30" t="str">
        <f>IF(G590&gt;0,CONCATENATE(VLOOKUP(G590+3000,CONFIG!$W$2:$AF$804,3,FALSE),"  ",VLOOKUP(G590+3000,CONFIG!$W$2:$AF$804,4,FALSE)),"")</f>
        <v/>
      </c>
      <c r="J590" s="30" t="str">
        <f>IF($G590&gt;0,VLOOKUP(G590+3000,CONFIG!$W$2:$AF$804,5,FALSE),"")</f>
        <v/>
      </c>
      <c r="K590" s="144" t="str">
        <f>IF($G590&gt;0,VLOOKUP(G590+3000,CONFIG!$W:$AF,6,FALSE),"")</f>
        <v/>
      </c>
      <c r="L590" s="144" t="str">
        <f>IF($G590&gt;0,VLOOKUP(G590+3000,CONFIG!$W:$AF,7,FALSE),"")</f>
        <v/>
      </c>
      <c r="M590" s="144" t="str">
        <f>IF($G590&gt;0,VLOOKUP(G590+3000,CONFIG!$W:$AF,8,FALSE),"")</f>
        <v/>
      </c>
      <c r="N590" s="250" t="str">
        <f t="shared" si="110"/>
        <v/>
      </c>
      <c r="O590" s="6" t="str">
        <f t="shared" si="111"/>
        <v xml:space="preserve"> </v>
      </c>
      <c r="P590" s="179" t="str">
        <f>IF(G590&gt;0,VLOOKUP(G590,'Eng A3'!$A$8:$B$207,2,FALSE)," ")</f>
        <v xml:space="preserve"> </v>
      </c>
      <c r="Q590" s="6" t="str">
        <f t="shared" si="112"/>
        <v xml:space="preserve"> </v>
      </c>
      <c r="R590" s="6">
        <f t="shared" si="113"/>
        <v>0</v>
      </c>
      <c r="S590" s="6" t="str">
        <f>IF(G590&gt;0,COUNTIF($R$414:R590,R590),"")</f>
        <v/>
      </c>
      <c r="T590" s="6" t="str">
        <f t="shared" si="108"/>
        <v>03</v>
      </c>
      <c r="U590" s="6">
        <f t="shared" si="114"/>
        <v>177</v>
      </c>
    </row>
    <row r="591" spans="1:21" ht="14.25" hidden="1" outlineLevel="1" x14ac:dyDescent="0.2">
      <c r="A591" s="3"/>
      <c r="B591" s="3"/>
      <c r="C591" s="3"/>
      <c r="D591" s="4" t="e">
        <f t="shared" si="104"/>
        <v>#REF!</v>
      </c>
      <c r="E591" s="6">
        <v>178</v>
      </c>
      <c r="F591" s="199">
        <v>178</v>
      </c>
      <c r="G591" s="199"/>
      <c r="H591" s="247">
        <f>IF(G591&gt;0,VLOOKUP(G591+3000,CONFIG!$W$2:$AF$804,2,FALSE),0)</f>
        <v>0</v>
      </c>
      <c r="I591" s="30" t="str">
        <f>IF(G591&gt;0,CONCATENATE(VLOOKUP(G591+3000,CONFIG!$W$2:$AF$804,3,FALSE),"  ",VLOOKUP(G591+3000,CONFIG!$W$2:$AF$804,4,FALSE)),"")</f>
        <v/>
      </c>
      <c r="J591" s="30" t="str">
        <f>IF($G591&gt;0,VLOOKUP(G591+3000,CONFIG!$W$2:$AF$804,5,FALSE),"")</f>
        <v/>
      </c>
      <c r="K591" s="144" t="str">
        <f>IF($G591&gt;0,VLOOKUP(G591+3000,CONFIG!$W:$AF,6,FALSE),"")</f>
        <v/>
      </c>
      <c r="L591" s="144" t="str">
        <f>IF($G591&gt;0,VLOOKUP(G591+3000,CONFIG!$W:$AF,7,FALSE),"")</f>
        <v/>
      </c>
      <c r="M591" s="144" t="str">
        <f>IF($G591&gt;0,VLOOKUP(G591+3000,CONFIG!$W:$AF,8,FALSE),"")</f>
        <v/>
      </c>
      <c r="N591" s="250" t="str">
        <f t="shared" si="110"/>
        <v/>
      </c>
      <c r="O591" s="6" t="str">
        <f t="shared" si="111"/>
        <v xml:space="preserve"> </v>
      </c>
      <c r="P591" s="179" t="str">
        <f>IF(G591&gt;0,VLOOKUP(G591,'Eng A3'!$A$8:$B$207,2,FALSE)," ")</f>
        <v xml:space="preserve"> </v>
      </c>
      <c r="Q591" s="6" t="str">
        <f t="shared" si="112"/>
        <v xml:space="preserve"> </v>
      </c>
      <c r="R591" s="6">
        <f t="shared" si="113"/>
        <v>0</v>
      </c>
      <c r="S591" s="6" t="str">
        <f>IF(G591&gt;0,COUNTIF($R$414:R591,R591),"")</f>
        <v/>
      </c>
      <c r="T591" s="6" t="str">
        <f t="shared" si="108"/>
        <v>03</v>
      </c>
      <c r="U591" s="6">
        <f t="shared" si="114"/>
        <v>178</v>
      </c>
    </row>
    <row r="592" spans="1:21" ht="14.25" hidden="1" outlineLevel="1" x14ac:dyDescent="0.2">
      <c r="A592" s="3"/>
      <c r="B592" s="3"/>
      <c r="C592" s="3"/>
      <c r="D592" s="4" t="e">
        <f t="shared" si="104"/>
        <v>#REF!</v>
      </c>
      <c r="E592" s="6">
        <v>179</v>
      </c>
      <c r="F592" s="199">
        <v>179</v>
      </c>
      <c r="G592" s="199"/>
      <c r="H592" s="247">
        <f>IF(G592&gt;0,VLOOKUP(G592+3000,CONFIG!$W$2:$AF$804,2,FALSE),0)</f>
        <v>0</v>
      </c>
      <c r="I592" s="30" t="str">
        <f>IF(G592&gt;0,CONCATENATE(VLOOKUP(G592+3000,CONFIG!$W$2:$AF$804,3,FALSE),"  ",VLOOKUP(G592+3000,CONFIG!$W$2:$AF$804,4,FALSE)),"")</f>
        <v/>
      </c>
      <c r="J592" s="30" t="str">
        <f>IF($G592&gt;0,VLOOKUP(G592+3000,CONFIG!$W$2:$AF$804,5,FALSE),"")</f>
        <v/>
      </c>
      <c r="K592" s="144" t="str">
        <f>IF($G592&gt;0,VLOOKUP(G592+3000,CONFIG!$W:$AF,6,FALSE),"")</f>
        <v/>
      </c>
      <c r="L592" s="144" t="str">
        <f>IF($G592&gt;0,VLOOKUP(G592+3000,CONFIG!$W:$AF,7,FALSE),"")</f>
        <v/>
      </c>
      <c r="M592" s="144" t="str">
        <f>IF($G592&gt;0,VLOOKUP(G592+3000,CONFIG!$W:$AF,8,FALSE),"")</f>
        <v/>
      </c>
      <c r="N592" s="250" t="str">
        <f t="shared" si="110"/>
        <v/>
      </c>
      <c r="O592" s="6" t="str">
        <f t="shared" si="111"/>
        <v xml:space="preserve"> </v>
      </c>
      <c r="P592" s="179" t="str">
        <f>IF(G592&gt;0,VLOOKUP(G592,'Eng A3'!$A$8:$B$207,2,FALSE)," ")</f>
        <v xml:space="preserve"> </v>
      </c>
      <c r="Q592" s="6" t="str">
        <f t="shared" si="112"/>
        <v xml:space="preserve"> </v>
      </c>
      <c r="R592" s="6">
        <f t="shared" si="113"/>
        <v>0</v>
      </c>
      <c r="S592" s="6" t="str">
        <f>IF(G592&gt;0,COUNTIF($R$414:R592,R592),"")</f>
        <v/>
      </c>
      <c r="T592" s="6" t="str">
        <f t="shared" si="108"/>
        <v>03</v>
      </c>
      <c r="U592" s="6">
        <f t="shared" si="114"/>
        <v>179</v>
      </c>
    </row>
    <row r="593" spans="1:21" ht="14.25" hidden="1" outlineLevel="1" x14ac:dyDescent="0.2">
      <c r="A593" s="3"/>
      <c r="B593" s="3"/>
      <c r="C593" s="3"/>
      <c r="D593" s="4" t="e">
        <f t="shared" si="104"/>
        <v>#REF!</v>
      </c>
      <c r="E593" s="6">
        <v>180</v>
      </c>
      <c r="F593" s="199">
        <v>180</v>
      </c>
      <c r="G593" s="199"/>
      <c r="H593" s="247">
        <f>IF(G593&gt;0,VLOOKUP(G593+3000,CONFIG!$W$2:$AF$804,2,FALSE),0)</f>
        <v>0</v>
      </c>
      <c r="I593" s="30" t="str">
        <f>IF(G593&gt;0,CONCATENATE(VLOOKUP(G593+3000,CONFIG!$W$2:$AF$804,3,FALSE),"  ",VLOOKUP(G593+3000,CONFIG!$W$2:$AF$804,4,FALSE)),"")</f>
        <v/>
      </c>
      <c r="J593" s="30" t="str">
        <f>IF($G593&gt;0,VLOOKUP(G593+3000,CONFIG!$W$2:$AF$804,5,FALSE),"")</f>
        <v/>
      </c>
      <c r="K593" s="144" t="str">
        <f>IF($G593&gt;0,VLOOKUP(G593+3000,CONFIG!$W:$AF,6,FALSE),"")</f>
        <v/>
      </c>
      <c r="L593" s="144" t="str">
        <f>IF($G593&gt;0,VLOOKUP(G593+3000,CONFIG!$W:$AF,7,FALSE),"")</f>
        <v/>
      </c>
      <c r="M593" s="144" t="str">
        <f>IF($G593&gt;0,VLOOKUP(G593+3000,CONFIG!$W:$AF,8,FALSE),"")</f>
        <v/>
      </c>
      <c r="N593" s="250" t="str">
        <f t="shared" si="110"/>
        <v/>
      </c>
      <c r="O593" s="6" t="str">
        <f t="shared" si="111"/>
        <v xml:space="preserve"> </v>
      </c>
      <c r="P593" s="179" t="str">
        <f>IF(G593&gt;0,VLOOKUP(G593,'Eng A3'!$A$8:$B$207,2,FALSE)," ")</f>
        <v xml:space="preserve"> </v>
      </c>
      <c r="Q593" s="6" t="str">
        <f t="shared" si="112"/>
        <v xml:space="preserve"> </v>
      </c>
      <c r="R593" s="6">
        <f t="shared" si="113"/>
        <v>0</v>
      </c>
      <c r="S593" s="6" t="str">
        <f>IF(G593&gt;0,COUNTIF($R$414:R593,R593),"")</f>
        <v/>
      </c>
      <c r="T593" s="6" t="str">
        <f t="shared" si="108"/>
        <v>03</v>
      </c>
      <c r="U593" s="6">
        <f t="shared" si="114"/>
        <v>180</v>
      </c>
    </row>
    <row r="594" spans="1:21" ht="14.25" hidden="1" outlineLevel="1" x14ac:dyDescent="0.2">
      <c r="A594" s="3"/>
      <c r="B594" s="3"/>
      <c r="C594" s="3"/>
      <c r="D594" s="4" t="e">
        <f t="shared" si="104"/>
        <v>#REF!</v>
      </c>
      <c r="E594" s="6">
        <v>181</v>
      </c>
      <c r="F594" s="199">
        <v>181</v>
      </c>
      <c r="G594" s="199"/>
      <c r="H594" s="247">
        <f>IF(G594&gt;0,VLOOKUP(G594+3000,CONFIG!$W$2:$AF$804,2,FALSE),0)</f>
        <v>0</v>
      </c>
      <c r="I594" s="30" t="str">
        <f>IF(G594&gt;0,CONCATENATE(VLOOKUP(G594+3000,CONFIG!$W$2:$AF$804,3,FALSE),"  ",VLOOKUP(G594+3000,CONFIG!$W$2:$AF$804,4,FALSE)),"")</f>
        <v/>
      </c>
      <c r="J594" s="30" t="str">
        <f>IF($G594&gt;0,VLOOKUP(G594+3000,CONFIG!$W$2:$AF$804,5,FALSE),"")</f>
        <v/>
      </c>
      <c r="K594" s="144" t="str">
        <f>IF($G594&gt;0,VLOOKUP(G594+3000,CONFIG!$W:$AF,6,FALSE),"")</f>
        <v/>
      </c>
      <c r="L594" s="144" t="str">
        <f>IF($G594&gt;0,VLOOKUP(G594+3000,CONFIG!$W:$AF,7,FALSE),"")</f>
        <v/>
      </c>
      <c r="M594" s="144" t="str">
        <f>IF($G594&gt;0,VLOOKUP(G594+3000,CONFIG!$W:$AF,8,FALSE),"")</f>
        <v/>
      </c>
      <c r="N594" s="250" t="str">
        <f t="shared" si="110"/>
        <v/>
      </c>
      <c r="O594" s="6" t="str">
        <f t="shared" si="111"/>
        <v xml:space="preserve"> </v>
      </c>
      <c r="P594" s="179" t="str">
        <f>IF(G594&gt;0,VLOOKUP(G594,'Eng A3'!$A$8:$B$207,2,FALSE)," ")</f>
        <v xml:space="preserve"> </v>
      </c>
      <c r="Q594" s="6" t="str">
        <f t="shared" si="112"/>
        <v xml:space="preserve"> </v>
      </c>
      <c r="R594" s="6">
        <f t="shared" si="113"/>
        <v>0</v>
      </c>
      <c r="S594" s="6" t="str">
        <f>IF(G594&gt;0,COUNTIF($R$414:R594,R594),"")</f>
        <v/>
      </c>
      <c r="T594" s="6" t="str">
        <f t="shared" si="108"/>
        <v>03</v>
      </c>
      <c r="U594" s="6">
        <f t="shared" si="114"/>
        <v>181</v>
      </c>
    </row>
    <row r="595" spans="1:21" ht="14.25" hidden="1" outlineLevel="1" x14ac:dyDescent="0.2">
      <c r="A595" s="3"/>
      <c r="B595" s="3"/>
      <c r="C595" s="3"/>
      <c r="D595" s="4" t="e">
        <f t="shared" si="104"/>
        <v>#REF!</v>
      </c>
      <c r="E595" s="6">
        <v>182</v>
      </c>
      <c r="F595" s="199">
        <v>182</v>
      </c>
      <c r="G595" s="199"/>
      <c r="H595" s="247">
        <f>IF(G595&gt;0,VLOOKUP(G595+3000,CONFIG!$W$2:$AF$804,2,FALSE),0)</f>
        <v>0</v>
      </c>
      <c r="I595" s="30" t="str">
        <f>IF(G595&gt;0,CONCATENATE(VLOOKUP(G595+3000,CONFIG!$W$2:$AF$804,3,FALSE),"  ",VLOOKUP(G595+3000,CONFIG!$W$2:$AF$804,4,FALSE)),"")</f>
        <v/>
      </c>
      <c r="J595" s="30" t="str">
        <f>IF($G595&gt;0,VLOOKUP(G595+3000,CONFIG!$W$2:$AF$804,5,FALSE),"")</f>
        <v/>
      </c>
      <c r="K595" s="144" t="str">
        <f>IF($G595&gt;0,VLOOKUP(G595+3000,CONFIG!$W:$AF,6,FALSE),"")</f>
        <v/>
      </c>
      <c r="L595" s="144" t="str">
        <f>IF($G595&gt;0,VLOOKUP(G595+3000,CONFIG!$W:$AF,7,FALSE),"")</f>
        <v/>
      </c>
      <c r="M595" s="144" t="str">
        <f>IF($G595&gt;0,VLOOKUP(G595+3000,CONFIG!$W:$AF,8,FALSE),"")</f>
        <v/>
      </c>
      <c r="N595" s="250" t="str">
        <f t="shared" si="110"/>
        <v/>
      </c>
      <c r="O595" s="6" t="str">
        <f t="shared" si="111"/>
        <v xml:space="preserve"> </v>
      </c>
      <c r="P595" s="179" t="str">
        <f>IF(G595&gt;0,VLOOKUP(G595,'Eng A3'!$A$8:$B$207,2,FALSE)," ")</f>
        <v xml:space="preserve"> </v>
      </c>
      <c r="Q595" s="6" t="str">
        <f t="shared" si="112"/>
        <v xml:space="preserve"> </v>
      </c>
      <c r="R595" s="6">
        <f t="shared" si="113"/>
        <v>0</v>
      </c>
      <c r="S595" s="6" t="str">
        <f>IF(G595&gt;0,COUNTIF($R$414:R595,R595),"")</f>
        <v/>
      </c>
      <c r="T595" s="6" t="str">
        <f t="shared" si="108"/>
        <v>03</v>
      </c>
      <c r="U595" s="6">
        <f t="shared" si="114"/>
        <v>182</v>
      </c>
    </row>
    <row r="596" spans="1:21" ht="14.25" hidden="1" outlineLevel="1" x14ac:dyDescent="0.2">
      <c r="A596" s="3"/>
      <c r="B596" s="3"/>
      <c r="C596" s="3"/>
      <c r="D596" s="4" t="e">
        <f t="shared" si="104"/>
        <v>#REF!</v>
      </c>
      <c r="E596" s="6">
        <v>183</v>
      </c>
      <c r="F596" s="199">
        <v>183</v>
      </c>
      <c r="G596" s="199"/>
      <c r="H596" s="247">
        <f>IF(G596&gt;0,VLOOKUP(G596+3000,CONFIG!$W$2:$AF$804,2,FALSE),0)</f>
        <v>0</v>
      </c>
      <c r="I596" s="30" t="str">
        <f>IF(G596&gt;0,CONCATENATE(VLOOKUP(G596+3000,CONFIG!$W$2:$AF$804,3,FALSE),"  ",VLOOKUP(G596+3000,CONFIG!$W$2:$AF$804,4,FALSE)),"")</f>
        <v/>
      </c>
      <c r="J596" s="30" t="str">
        <f>IF($G596&gt;0,VLOOKUP(G596+3000,CONFIG!$W$2:$AF$804,5,FALSE),"")</f>
        <v/>
      </c>
      <c r="K596" s="144" t="str">
        <f>IF($G596&gt;0,VLOOKUP(G596+3000,CONFIG!$W:$AF,6,FALSE),"")</f>
        <v/>
      </c>
      <c r="L596" s="144" t="str">
        <f>IF($G596&gt;0,VLOOKUP(G596+3000,CONFIG!$W:$AF,7,FALSE),"")</f>
        <v/>
      </c>
      <c r="M596" s="144" t="str">
        <f>IF($G596&gt;0,VLOOKUP(G596+3000,CONFIG!$W:$AF,8,FALSE),"")</f>
        <v/>
      </c>
      <c r="N596" s="250" t="str">
        <f t="shared" si="110"/>
        <v/>
      </c>
      <c r="O596" s="6" t="str">
        <f t="shared" si="111"/>
        <v xml:space="preserve"> </v>
      </c>
      <c r="P596" s="179" t="str">
        <f>IF(G596&gt;0,VLOOKUP(G596,'Eng A3'!$A$8:$B$207,2,FALSE)," ")</f>
        <v xml:space="preserve"> </v>
      </c>
      <c r="Q596" s="6" t="str">
        <f t="shared" si="112"/>
        <v xml:space="preserve"> </v>
      </c>
      <c r="R596" s="6">
        <f t="shared" si="113"/>
        <v>0</v>
      </c>
      <c r="S596" s="6" t="str">
        <f>IF(G596&gt;0,COUNTIF($R$414:R596,R596),"")</f>
        <v/>
      </c>
      <c r="T596" s="6" t="str">
        <f t="shared" si="108"/>
        <v>03</v>
      </c>
      <c r="U596" s="6">
        <f t="shared" si="114"/>
        <v>183</v>
      </c>
    </row>
    <row r="597" spans="1:21" ht="14.25" hidden="1" outlineLevel="1" x14ac:dyDescent="0.2">
      <c r="A597" s="3"/>
      <c r="B597" s="3"/>
      <c r="C597" s="3"/>
      <c r="D597" s="4" t="e">
        <f t="shared" si="104"/>
        <v>#REF!</v>
      </c>
      <c r="E597" s="6">
        <v>184</v>
      </c>
      <c r="F597" s="199">
        <v>184</v>
      </c>
      <c r="G597" s="199"/>
      <c r="H597" s="247">
        <f>IF(G597&gt;0,VLOOKUP(G597+3000,CONFIG!$W$2:$AF$804,2,FALSE),0)</f>
        <v>0</v>
      </c>
      <c r="I597" s="30" t="str">
        <f>IF(G597&gt;0,CONCATENATE(VLOOKUP(G597+3000,CONFIG!$W$2:$AF$804,3,FALSE),"  ",VLOOKUP(G597+3000,CONFIG!$W$2:$AF$804,4,FALSE)),"")</f>
        <v/>
      </c>
      <c r="J597" s="30" t="str">
        <f>IF($G597&gt;0,VLOOKUP(G597+3000,CONFIG!$W$2:$AF$804,5,FALSE),"")</f>
        <v/>
      </c>
      <c r="K597" s="144" t="str">
        <f>IF($G597&gt;0,VLOOKUP(G597+3000,CONFIG!$W:$AF,6,FALSE),"")</f>
        <v/>
      </c>
      <c r="L597" s="144" t="str">
        <f>IF($G597&gt;0,VLOOKUP(G597+3000,CONFIG!$W:$AF,7,FALSE),"")</f>
        <v/>
      </c>
      <c r="M597" s="144" t="str">
        <f>IF($G597&gt;0,VLOOKUP(G597+3000,CONFIG!$W:$AF,8,FALSE),"")</f>
        <v/>
      </c>
      <c r="N597" s="250" t="str">
        <f t="shared" si="110"/>
        <v/>
      </c>
      <c r="O597" s="6" t="str">
        <f t="shared" si="111"/>
        <v xml:space="preserve"> </v>
      </c>
      <c r="P597" s="179" t="str">
        <f>IF(G597&gt;0,VLOOKUP(G597,'Eng A3'!$A$8:$B$207,2,FALSE)," ")</f>
        <v xml:space="preserve"> </v>
      </c>
      <c r="Q597" s="6" t="str">
        <f t="shared" si="112"/>
        <v xml:space="preserve"> </v>
      </c>
      <c r="R597" s="6">
        <f t="shared" si="113"/>
        <v>0</v>
      </c>
      <c r="S597" s="6" t="str">
        <f>IF(G597&gt;0,COUNTIF($R$414:R597,R597),"")</f>
        <v/>
      </c>
      <c r="T597" s="6" t="str">
        <f t="shared" si="108"/>
        <v>03</v>
      </c>
      <c r="U597" s="6">
        <f t="shared" si="114"/>
        <v>184</v>
      </c>
    </row>
    <row r="598" spans="1:21" ht="14.25" hidden="1" outlineLevel="1" x14ac:dyDescent="0.2">
      <c r="A598" s="3"/>
      <c r="B598" s="3"/>
      <c r="C598" s="3"/>
      <c r="D598" s="4" t="e">
        <f t="shared" si="104"/>
        <v>#REF!</v>
      </c>
      <c r="E598" s="6">
        <v>185</v>
      </c>
      <c r="F598" s="199">
        <v>185</v>
      </c>
      <c r="G598" s="199"/>
      <c r="H598" s="247">
        <f>IF(G598&gt;0,VLOOKUP(G598+3000,CONFIG!$W$2:$AF$804,2,FALSE),0)</f>
        <v>0</v>
      </c>
      <c r="I598" s="30" t="str">
        <f>IF(G598&gt;0,CONCATENATE(VLOOKUP(G598+3000,CONFIG!$W$2:$AF$804,3,FALSE),"  ",VLOOKUP(G598+3000,CONFIG!$W$2:$AF$804,4,FALSE)),"")</f>
        <v/>
      </c>
      <c r="J598" s="30" t="str">
        <f>IF($G598&gt;0,VLOOKUP(G598+3000,CONFIG!$W$2:$AF$804,5,FALSE),"")</f>
        <v/>
      </c>
      <c r="K598" s="144" t="str">
        <f>IF($G598&gt;0,VLOOKUP(G598+3000,CONFIG!$W:$AF,6,FALSE),"")</f>
        <v/>
      </c>
      <c r="L598" s="144" t="str">
        <f>IF($G598&gt;0,VLOOKUP(G598+3000,CONFIG!$W:$AF,7,FALSE),"")</f>
        <v/>
      </c>
      <c r="M598" s="144" t="str">
        <f>IF($G598&gt;0,VLOOKUP(G598+3000,CONFIG!$W:$AF,8,FALSE),"")</f>
        <v/>
      </c>
      <c r="N598" s="250" t="str">
        <f t="shared" si="110"/>
        <v/>
      </c>
      <c r="O598" s="6" t="str">
        <f t="shared" si="111"/>
        <v xml:space="preserve"> </v>
      </c>
      <c r="P598" s="179" t="str">
        <f>IF(G598&gt;0,VLOOKUP(G598,'Eng A3'!$A$8:$B$207,2,FALSE)," ")</f>
        <v xml:space="preserve"> </v>
      </c>
      <c r="Q598" s="6" t="str">
        <f t="shared" si="112"/>
        <v xml:space="preserve"> </v>
      </c>
      <c r="R598" s="6">
        <f t="shared" si="113"/>
        <v>0</v>
      </c>
      <c r="S598" s="6" t="str">
        <f>IF(G598&gt;0,COUNTIF($R$414:R598,R598),"")</f>
        <v/>
      </c>
      <c r="T598" s="6" t="str">
        <f t="shared" si="108"/>
        <v>03</v>
      </c>
      <c r="U598" s="6">
        <f t="shared" si="114"/>
        <v>185</v>
      </c>
    </row>
    <row r="599" spans="1:21" ht="14.25" hidden="1" outlineLevel="1" x14ac:dyDescent="0.2">
      <c r="A599" s="3"/>
      <c r="B599" s="3"/>
      <c r="C599" s="3"/>
      <c r="D599" s="4" t="e">
        <f t="shared" si="104"/>
        <v>#REF!</v>
      </c>
      <c r="E599" s="6">
        <v>186</v>
      </c>
      <c r="F599" s="199">
        <v>186</v>
      </c>
      <c r="G599" s="199"/>
      <c r="H599" s="247">
        <f>IF(G599&gt;0,VLOOKUP(G599+3000,CONFIG!$W$2:$AF$804,2,FALSE),0)</f>
        <v>0</v>
      </c>
      <c r="I599" s="30" t="str">
        <f>IF(G599&gt;0,CONCATENATE(VLOOKUP(G599+3000,CONFIG!$W$2:$AF$804,3,FALSE),"  ",VLOOKUP(G599+3000,CONFIG!$W$2:$AF$804,4,FALSE)),"")</f>
        <v/>
      </c>
      <c r="J599" s="30" t="str">
        <f>IF($G599&gt;0,VLOOKUP(G599+3000,CONFIG!$W$2:$AF$804,5,FALSE),"")</f>
        <v/>
      </c>
      <c r="K599" s="144" t="str">
        <f>IF($G599&gt;0,VLOOKUP(G599+3000,CONFIG!$W:$AF,6,FALSE),"")</f>
        <v/>
      </c>
      <c r="L599" s="144" t="str">
        <f>IF($G599&gt;0,VLOOKUP(G599+3000,CONFIG!$W:$AF,7,FALSE),"")</f>
        <v/>
      </c>
      <c r="M599" s="144" t="str">
        <f>IF($G599&gt;0,VLOOKUP(G599+3000,CONFIG!$W:$AF,8,FALSE),"")</f>
        <v/>
      </c>
      <c r="N599" s="250" t="str">
        <f t="shared" si="110"/>
        <v/>
      </c>
      <c r="O599" s="6" t="str">
        <f t="shared" si="111"/>
        <v xml:space="preserve"> </v>
      </c>
      <c r="P599" s="179" t="str">
        <f>IF(G599&gt;0,VLOOKUP(G599,'Eng A3'!$A$8:$B$207,2,FALSE)," ")</f>
        <v xml:space="preserve"> </v>
      </c>
      <c r="Q599" s="6" t="str">
        <f t="shared" si="112"/>
        <v xml:space="preserve"> </v>
      </c>
      <c r="R599" s="6">
        <f t="shared" si="113"/>
        <v>0</v>
      </c>
      <c r="S599" s="6" t="str">
        <f>IF(G599&gt;0,COUNTIF($R$414:R599,R599),"")</f>
        <v/>
      </c>
      <c r="T599" s="6" t="str">
        <f t="shared" si="108"/>
        <v>03</v>
      </c>
      <c r="U599" s="6">
        <f t="shared" si="114"/>
        <v>186</v>
      </c>
    </row>
    <row r="600" spans="1:21" ht="14.25" hidden="1" outlineLevel="1" x14ac:dyDescent="0.2">
      <c r="A600" s="3"/>
      <c r="B600" s="3"/>
      <c r="C600" s="3"/>
      <c r="D600" s="4" t="e">
        <f t="shared" si="104"/>
        <v>#REF!</v>
      </c>
      <c r="E600" s="6">
        <v>187</v>
      </c>
      <c r="F600" s="199">
        <v>187</v>
      </c>
      <c r="G600" s="199"/>
      <c r="H600" s="247">
        <f>IF(G600&gt;0,VLOOKUP(G600+3000,CONFIG!$W$2:$AF$804,2,FALSE),0)</f>
        <v>0</v>
      </c>
      <c r="I600" s="30" t="str">
        <f>IF(G600&gt;0,CONCATENATE(VLOOKUP(G600+3000,CONFIG!$W$2:$AF$804,3,FALSE),"  ",VLOOKUP(G600+3000,CONFIG!$W$2:$AF$804,4,FALSE)),"")</f>
        <v/>
      </c>
      <c r="J600" s="30" t="str">
        <f>IF($G600&gt;0,VLOOKUP(G600+3000,CONFIG!$W$2:$AF$804,5,FALSE),"")</f>
        <v/>
      </c>
      <c r="K600" s="144" t="str">
        <f>IF($G600&gt;0,VLOOKUP(G600+3000,CONFIG!$W:$AF,6,FALSE),"")</f>
        <v/>
      </c>
      <c r="L600" s="144" t="str">
        <f>IF($G600&gt;0,VLOOKUP(G600+3000,CONFIG!$W:$AF,7,FALSE),"")</f>
        <v/>
      </c>
      <c r="M600" s="144" t="str">
        <f>IF($G600&gt;0,VLOOKUP(G600+3000,CONFIG!$W:$AF,8,FALSE),"")</f>
        <v/>
      </c>
      <c r="N600" s="250" t="str">
        <f t="shared" si="110"/>
        <v/>
      </c>
      <c r="O600" s="6" t="str">
        <f t="shared" si="111"/>
        <v xml:space="preserve"> </v>
      </c>
      <c r="P600" s="179" t="str">
        <f>IF(G600&gt;0,VLOOKUP(G600,'Eng A3'!$A$8:$B$207,2,FALSE)," ")</f>
        <v xml:space="preserve"> </v>
      </c>
      <c r="Q600" s="6" t="str">
        <f t="shared" si="112"/>
        <v xml:space="preserve"> </v>
      </c>
      <c r="R600" s="6">
        <f t="shared" si="113"/>
        <v>0</v>
      </c>
      <c r="S600" s="6" t="str">
        <f>IF(G600&gt;0,COUNTIF($R$414:R600,R600),"")</f>
        <v/>
      </c>
      <c r="T600" s="6" t="str">
        <f t="shared" si="108"/>
        <v>03</v>
      </c>
      <c r="U600" s="6">
        <f t="shared" si="114"/>
        <v>187</v>
      </c>
    </row>
    <row r="601" spans="1:21" ht="14.25" hidden="1" outlineLevel="1" x14ac:dyDescent="0.2">
      <c r="A601" s="3"/>
      <c r="B601" s="3"/>
      <c r="C601" s="3"/>
      <c r="D601" s="4" t="e">
        <f t="shared" si="104"/>
        <v>#REF!</v>
      </c>
      <c r="E601" s="6">
        <v>188</v>
      </c>
      <c r="F601" s="199">
        <v>188</v>
      </c>
      <c r="G601" s="199"/>
      <c r="H601" s="247">
        <f>IF(G601&gt;0,VLOOKUP(G601+3000,CONFIG!$W$2:$AF$804,2,FALSE),0)</f>
        <v>0</v>
      </c>
      <c r="I601" s="30" t="str">
        <f>IF(G601&gt;0,CONCATENATE(VLOOKUP(G601+3000,CONFIG!$W$2:$AF$804,3,FALSE),"  ",VLOOKUP(G601+3000,CONFIG!$W$2:$AF$804,4,FALSE)),"")</f>
        <v/>
      </c>
      <c r="J601" s="30" t="str">
        <f>IF($G601&gt;0,VLOOKUP(G601+3000,CONFIG!$W$2:$AF$804,5,FALSE),"")</f>
        <v/>
      </c>
      <c r="K601" s="144" t="str">
        <f>IF($G601&gt;0,VLOOKUP(G601+3000,CONFIG!$W:$AF,6,FALSE),"")</f>
        <v/>
      </c>
      <c r="L601" s="144" t="str">
        <f>IF($G601&gt;0,VLOOKUP(G601+3000,CONFIG!$W:$AF,7,FALSE),"")</f>
        <v/>
      </c>
      <c r="M601" s="144" t="str">
        <f>IF($G601&gt;0,VLOOKUP(G601+3000,CONFIG!$W:$AF,8,FALSE),"")</f>
        <v/>
      </c>
      <c r="N601" s="250" t="str">
        <f t="shared" si="110"/>
        <v/>
      </c>
      <c r="O601" s="6" t="str">
        <f t="shared" si="111"/>
        <v xml:space="preserve"> </v>
      </c>
      <c r="P601" s="179" t="str">
        <f>IF(G601&gt;0,VLOOKUP(G601,'Eng A3'!$A$8:$B$207,2,FALSE)," ")</f>
        <v xml:space="preserve"> </v>
      </c>
      <c r="Q601" s="6" t="str">
        <f t="shared" si="112"/>
        <v xml:space="preserve"> </v>
      </c>
      <c r="R601" s="6">
        <f t="shared" si="113"/>
        <v>0</v>
      </c>
      <c r="S601" s="6" t="str">
        <f>IF(G601&gt;0,COUNTIF($R$414:R601,R601),"")</f>
        <v/>
      </c>
      <c r="T601" s="6" t="str">
        <f t="shared" si="108"/>
        <v>03</v>
      </c>
      <c r="U601" s="6">
        <f t="shared" si="114"/>
        <v>188</v>
      </c>
    </row>
    <row r="602" spans="1:21" ht="14.25" hidden="1" outlineLevel="1" x14ac:dyDescent="0.2">
      <c r="A602" s="3"/>
      <c r="B602" s="3"/>
      <c r="C602" s="3"/>
      <c r="D602" s="4" t="e">
        <f t="shared" si="104"/>
        <v>#REF!</v>
      </c>
      <c r="E602" s="6">
        <v>189</v>
      </c>
      <c r="F602" s="199">
        <v>189</v>
      </c>
      <c r="G602" s="199"/>
      <c r="H602" s="247">
        <f>IF(G602&gt;0,VLOOKUP(G602+3000,CONFIG!$W$2:$AF$804,2,FALSE),0)</f>
        <v>0</v>
      </c>
      <c r="I602" s="30" t="str">
        <f>IF(G602&gt;0,CONCATENATE(VLOOKUP(G602+3000,CONFIG!$W$2:$AF$804,3,FALSE),"  ",VLOOKUP(G602+3000,CONFIG!$W$2:$AF$804,4,FALSE)),"")</f>
        <v/>
      </c>
      <c r="J602" s="30" t="str">
        <f>IF($G602&gt;0,VLOOKUP(G602+3000,CONFIG!$W$2:$AF$804,5,FALSE),"")</f>
        <v/>
      </c>
      <c r="K602" s="144" t="str">
        <f>IF($G602&gt;0,VLOOKUP(G602+3000,CONFIG!$W:$AF,6,FALSE),"")</f>
        <v/>
      </c>
      <c r="L602" s="144" t="str">
        <f>IF($G602&gt;0,VLOOKUP(G602+3000,CONFIG!$W:$AF,7,FALSE),"")</f>
        <v/>
      </c>
      <c r="M602" s="144" t="str">
        <f>IF($G602&gt;0,VLOOKUP(G602+3000,CONFIG!$W:$AF,8,FALSE),"")</f>
        <v/>
      </c>
      <c r="N602" s="250" t="str">
        <f t="shared" si="110"/>
        <v/>
      </c>
      <c r="O602" s="6" t="str">
        <f t="shared" si="111"/>
        <v xml:space="preserve"> </v>
      </c>
      <c r="P602" s="179" t="str">
        <f>IF(G602&gt;0,VLOOKUP(G602,'Eng A3'!$A$8:$B$207,2,FALSE)," ")</f>
        <v xml:space="preserve"> </v>
      </c>
      <c r="Q602" s="6" t="str">
        <f t="shared" si="112"/>
        <v xml:space="preserve"> </v>
      </c>
      <c r="R602" s="6">
        <f t="shared" si="113"/>
        <v>0</v>
      </c>
      <c r="S602" s="6" t="str">
        <f>IF(G602&gt;0,COUNTIF($R$414:R602,R602),"")</f>
        <v/>
      </c>
      <c r="T602" s="6" t="str">
        <f t="shared" si="108"/>
        <v>03</v>
      </c>
      <c r="U602" s="6">
        <f t="shared" si="114"/>
        <v>189</v>
      </c>
    </row>
    <row r="603" spans="1:21" ht="14.25" hidden="1" outlineLevel="1" x14ac:dyDescent="0.2">
      <c r="A603" s="3"/>
      <c r="B603" s="3"/>
      <c r="C603" s="3"/>
      <c r="D603" s="4" t="e">
        <f t="shared" si="104"/>
        <v>#REF!</v>
      </c>
      <c r="E603" s="6">
        <v>190</v>
      </c>
      <c r="F603" s="199">
        <v>190</v>
      </c>
      <c r="G603" s="199"/>
      <c r="H603" s="247">
        <f>IF(G603&gt;0,VLOOKUP(G603+3000,CONFIG!$W$2:$AF$804,2,FALSE),0)</f>
        <v>0</v>
      </c>
      <c r="I603" s="30" t="str">
        <f>IF(G603&gt;0,CONCATENATE(VLOOKUP(G603+3000,CONFIG!$W$2:$AF$804,3,FALSE),"  ",VLOOKUP(G603+3000,CONFIG!$W$2:$AF$804,4,FALSE)),"")</f>
        <v/>
      </c>
      <c r="J603" s="30" t="str">
        <f>IF($G603&gt;0,VLOOKUP(G603+3000,CONFIG!$W$2:$AF$804,5,FALSE),"")</f>
        <v/>
      </c>
      <c r="K603" s="144" t="str">
        <f>IF($G603&gt;0,VLOOKUP(G603+3000,CONFIG!$W:$AF,6,FALSE),"")</f>
        <v/>
      </c>
      <c r="L603" s="144" t="str">
        <f>IF($G603&gt;0,VLOOKUP(G603+3000,CONFIG!$W:$AF,7,FALSE),"")</f>
        <v/>
      </c>
      <c r="M603" s="144" t="str">
        <f>IF($G603&gt;0,VLOOKUP(G603+3000,CONFIG!$W:$AF,8,FALSE),"")</f>
        <v/>
      </c>
      <c r="N603" s="250" t="str">
        <f t="shared" si="110"/>
        <v/>
      </c>
      <c r="O603" s="6" t="str">
        <f t="shared" si="111"/>
        <v xml:space="preserve"> </v>
      </c>
      <c r="P603" s="179" t="str">
        <f>IF(G603&gt;0,VLOOKUP(G603,'Eng A3'!$A$8:$B$207,2,FALSE)," ")</f>
        <v xml:space="preserve"> </v>
      </c>
      <c r="Q603" s="6" t="str">
        <f t="shared" si="112"/>
        <v xml:space="preserve"> </v>
      </c>
      <c r="R603" s="6">
        <f t="shared" si="113"/>
        <v>0</v>
      </c>
      <c r="S603" s="6" t="str">
        <f>IF(G603&gt;0,COUNTIF($R$414:R603,R603),"")</f>
        <v/>
      </c>
      <c r="T603" s="6" t="str">
        <f t="shared" si="108"/>
        <v>03</v>
      </c>
      <c r="U603" s="6">
        <f t="shared" si="114"/>
        <v>190</v>
      </c>
    </row>
    <row r="604" spans="1:21" ht="14.25" hidden="1" outlineLevel="1" x14ac:dyDescent="0.2">
      <c r="A604" s="3"/>
      <c r="B604" s="3"/>
      <c r="C604" s="3"/>
      <c r="D604" s="4" t="e">
        <f t="shared" si="104"/>
        <v>#REF!</v>
      </c>
      <c r="E604" s="6">
        <v>191</v>
      </c>
      <c r="F604" s="199">
        <v>191</v>
      </c>
      <c r="G604" s="199"/>
      <c r="H604" s="247">
        <f>IF(G604&gt;0,VLOOKUP(G604+3000,CONFIG!$W$2:$AF$804,2,FALSE),0)</f>
        <v>0</v>
      </c>
      <c r="I604" s="30" t="str">
        <f>IF(G604&gt;0,CONCATENATE(VLOOKUP(G604+3000,CONFIG!$W$2:$AF$804,3,FALSE),"  ",VLOOKUP(G604+3000,CONFIG!$W$2:$AF$804,4,FALSE)),"")</f>
        <v/>
      </c>
      <c r="J604" s="30" t="str">
        <f>IF($G604&gt;0,VLOOKUP(G604+3000,CONFIG!$W$2:$AF$804,5,FALSE),"")</f>
        <v/>
      </c>
      <c r="K604" s="144" t="str">
        <f>IF($G604&gt;0,VLOOKUP(G604+3000,CONFIG!$W:$AF,6,FALSE),"")</f>
        <v/>
      </c>
      <c r="L604" s="144" t="str">
        <f>IF($G604&gt;0,VLOOKUP(G604+3000,CONFIG!$W:$AF,7,FALSE),"")</f>
        <v/>
      </c>
      <c r="M604" s="144" t="str">
        <f>IF($G604&gt;0,VLOOKUP(G604+3000,CONFIG!$W:$AF,8,FALSE),"")</f>
        <v/>
      </c>
      <c r="N604" s="250" t="str">
        <f t="shared" si="110"/>
        <v/>
      </c>
      <c r="O604" s="6" t="str">
        <f t="shared" si="111"/>
        <v xml:space="preserve"> </v>
      </c>
      <c r="P604" s="179" t="str">
        <f>IF(G604&gt;0,VLOOKUP(G604,'Eng A3'!$A$8:$B$207,2,FALSE)," ")</f>
        <v xml:space="preserve"> </v>
      </c>
      <c r="Q604" s="6" t="str">
        <f t="shared" si="112"/>
        <v xml:space="preserve"> </v>
      </c>
      <c r="R604" s="6">
        <f t="shared" si="113"/>
        <v>0</v>
      </c>
      <c r="S604" s="6" t="str">
        <f>IF(G604&gt;0,COUNTIF($R$414:R604,R604),"")</f>
        <v/>
      </c>
      <c r="T604" s="6" t="str">
        <f t="shared" si="108"/>
        <v>03</v>
      </c>
      <c r="U604" s="6">
        <f t="shared" si="114"/>
        <v>191</v>
      </c>
    </row>
    <row r="605" spans="1:21" ht="14.25" hidden="1" outlineLevel="1" x14ac:dyDescent="0.2">
      <c r="A605" s="3"/>
      <c r="B605" s="3"/>
      <c r="C605" s="3"/>
      <c r="D605" s="4" t="e">
        <f t="shared" si="104"/>
        <v>#REF!</v>
      </c>
      <c r="E605" s="6">
        <v>192</v>
      </c>
      <c r="F605" s="199">
        <v>192</v>
      </c>
      <c r="G605" s="199"/>
      <c r="H605" s="247">
        <f>IF(G605&gt;0,VLOOKUP(G605+3000,CONFIG!$W$2:$AF$804,2,FALSE),0)</f>
        <v>0</v>
      </c>
      <c r="I605" s="30" t="str">
        <f>IF(G605&gt;0,CONCATENATE(VLOOKUP(G605+3000,CONFIG!$W$2:$AF$804,3,FALSE),"  ",VLOOKUP(G605+3000,CONFIG!$W$2:$AF$804,4,FALSE)),"")</f>
        <v/>
      </c>
      <c r="J605" s="30" t="str">
        <f>IF($G605&gt;0,VLOOKUP(G605+3000,CONFIG!$W$2:$AF$804,5,FALSE),"")</f>
        <v/>
      </c>
      <c r="K605" s="144" t="str">
        <f>IF($G605&gt;0,VLOOKUP(G605+3000,CONFIG!$W:$AF,6,FALSE),"")</f>
        <v/>
      </c>
      <c r="L605" s="144" t="str">
        <f>IF($G605&gt;0,VLOOKUP(G605+3000,CONFIG!$W:$AF,7,FALSE),"")</f>
        <v/>
      </c>
      <c r="M605" s="144" t="str">
        <f>IF($G605&gt;0,VLOOKUP(G605+3000,CONFIG!$W:$AF,8,FALSE),"")</f>
        <v/>
      </c>
      <c r="N605" s="250" t="str">
        <f t="shared" si="110"/>
        <v/>
      </c>
      <c r="O605" s="6" t="str">
        <f t="shared" si="111"/>
        <v xml:space="preserve"> </v>
      </c>
      <c r="P605" s="179" t="str">
        <f>IF(G605&gt;0,VLOOKUP(G605,'Eng A3'!$A$8:$B$207,2,FALSE)," ")</f>
        <v xml:space="preserve"> </v>
      </c>
      <c r="Q605" s="6" t="str">
        <f t="shared" si="112"/>
        <v xml:space="preserve"> </v>
      </c>
      <c r="R605" s="6">
        <f t="shared" si="113"/>
        <v>0</v>
      </c>
      <c r="S605" s="6" t="str">
        <f>IF(G605&gt;0,COUNTIF($R$414:R605,R605),"")</f>
        <v/>
      </c>
      <c r="T605" s="6" t="str">
        <f t="shared" si="108"/>
        <v>03</v>
      </c>
      <c r="U605" s="6">
        <f t="shared" si="114"/>
        <v>192</v>
      </c>
    </row>
    <row r="606" spans="1:21" ht="14.25" hidden="1" outlineLevel="1" x14ac:dyDescent="0.2">
      <c r="A606" s="3"/>
      <c r="B606" s="3"/>
      <c r="C606" s="3"/>
      <c r="D606" s="4" t="e">
        <f t="shared" ref="D606:D613" si="115">IF(G606&gt;0,TIME(IF(LEN(A606)&gt;0,A606,HOUR(D605)),IF(LEN(B606)&gt;0,B606,MINUTE(D605)),IF(LEN(C606)&gt;0,C606,SECOND(D605))),IF(G606="",D605,""))</f>
        <v>#REF!</v>
      </c>
      <c r="E606" s="6">
        <v>193</v>
      </c>
      <c r="F606" s="199">
        <v>193</v>
      </c>
      <c r="G606" s="199"/>
      <c r="H606" s="247">
        <f>IF(G606&gt;0,VLOOKUP(G606+3000,CONFIG!$W$2:$AF$804,2,FALSE),0)</f>
        <v>0</v>
      </c>
      <c r="I606" s="30" t="str">
        <f>IF(G606&gt;0,CONCATENATE(VLOOKUP(G606+3000,CONFIG!$W$2:$AF$804,3,FALSE),"  ",VLOOKUP(G606+3000,CONFIG!$W$2:$AF$804,4,FALSE)),"")</f>
        <v/>
      </c>
      <c r="J606" s="30" t="str">
        <f>IF($G606&gt;0,VLOOKUP(G606+3000,CONFIG!$W$2:$AF$804,5,FALSE),"")</f>
        <v/>
      </c>
      <c r="K606" s="144" t="str">
        <f>IF($G606&gt;0,VLOOKUP(G606+3000,CONFIG!$W:$AF,6,FALSE),"")</f>
        <v/>
      </c>
      <c r="L606" s="144" t="str">
        <f>IF($G606&gt;0,VLOOKUP(G606+3000,CONFIG!$W:$AF,7,FALSE),"")</f>
        <v/>
      </c>
      <c r="M606" s="144" t="str">
        <f>IF($G606&gt;0,VLOOKUP(G606+3000,CONFIG!$W:$AF,8,FALSE),"")</f>
        <v/>
      </c>
      <c r="N606" s="250" t="str">
        <f t="shared" si="110"/>
        <v/>
      </c>
      <c r="O606" s="6" t="str">
        <f t="shared" ref="O606:O613" si="116">IF(COUNTIF($G$414:$G$613,G606)&gt;1,"X"," ")</f>
        <v xml:space="preserve"> </v>
      </c>
      <c r="P606" s="179" t="str">
        <f>IF(G606&gt;0,VLOOKUP(G606,'Eng A3'!$A$8:$B$207,2,FALSE)," ")</f>
        <v xml:space="preserve"> </v>
      </c>
      <c r="Q606" s="6" t="str">
        <f t="shared" ref="Q606:Q613" si="117">IF(AND(G606&gt;0,P606&lt;&gt;"X"),"Non Partant"," ")</f>
        <v xml:space="preserve"> </v>
      </c>
      <c r="R606" s="6">
        <f t="shared" ref="R606:R613" si="118">IF(H606&lt;&gt;0,MID(H606,1,7),0)</f>
        <v>0</v>
      </c>
      <c r="S606" s="6" t="str">
        <f>IF(G606&gt;0,COUNTIF($R$414:R606,R606),"")</f>
        <v/>
      </c>
      <c r="T606" s="6" t="str">
        <f t="shared" si="108"/>
        <v>03</v>
      </c>
      <c r="U606" s="6">
        <f t="shared" si="114"/>
        <v>193</v>
      </c>
    </row>
    <row r="607" spans="1:21" ht="14.25" hidden="1" outlineLevel="1" x14ac:dyDescent="0.2">
      <c r="A607" s="3"/>
      <c r="B607" s="3"/>
      <c r="C607" s="3"/>
      <c r="D607" s="4" t="e">
        <f t="shared" si="115"/>
        <v>#REF!</v>
      </c>
      <c r="E607" s="6">
        <v>194</v>
      </c>
      <c r="F607" s="199">
        <v>194</v>
      </c>
      <c r="G607" s="199"/>
      <c r="H607" s="247">
        <f>IF(G607&gt;0,VLOOKUP(G607+3000,CONFIG!$W$2:$AF$804,2,FALSE),0)</f>
        <v>0</v>
      </c>
      <c r="I607" s="30" t="str">
        <f>IF(G607&gt;0,CONCATENATE(VLOOKUP(G607+3000,CONFIG!$W$2:$AF$804,3,FALSE),"  ",VLOOKUP(G607+3000,CONFIG!$W$2:$AF$804,4,FALSE)),"")</f>
        <v/>
      </c>
      <c r="J607" s="30" t="str">
        <f>IF($G607&gt;0,VLOOKUP(G607+3000,CONFIG!$W$2:$AF$804,5,FALSE),"")</f>
        <v/>
      </c>
      <c r="K607" s="144" t="str">
        <f>IF($G607&gt;0,VLOOKUP(G607+3000,CONFIG!$W:$AF,6,FALSE),"")</f>
        <v/>
      </c>
      <c r="L607" s="144" t="str">
        <f>IF($G607&gt;0,VLOOKUP(G607+3000,CONFIG!$W:$AF,7,FALSE),"")</f>
        <v/>
      </c>
      <c r="M607" s="144" t="str">
        <f>IF($G607&gt;0,VLOOKUP(G607+3000,CONFIG!$W:$AF,8,FALSE),"")</f>
        <v/>
      </c>
      <c r="N607" s="250" t="str">
        <f t="shared" si="110"/>
        <v/>
      </c>
      <c r="O607" s="6" t="str">
        <f t="shared" si="116"/>
        <v xml:space="preserve"> </v>
      </c>
      <c r="P607" s="179" t="str">
        <f>IF(G607&gt;0,VLOOKUP(G607,'Eng A3'!$A$8:$B$207,2,FALSE)," ")</f>
        <v xml:space="preserve"> </v>
      </c>
      <c r="Q607" s="6" t="str">
        <f t="shared" si="117"/>
        <v xml:space="preserve"> </v>
      </c>
      <c r="R607" s="6">
        <f t="shared" si="118"/>
        <v>0</v>
      </c>
      <c r="S607" s="6" t="str">
        <f>IF(G607&gt;0,COUNTIF($R$414:R607,R607),"")</f>
        <v/>
      </c>
      <c r="T607" s="6" t="str">
        <f t="shared" ref="T607:T612" si="119">CONCATENATE(R607,"3",S607)</f>
        <v>03</v>
      </c>
      <c r="U607" s="6">
        <f t="shared" ref="U607:U613" si="120">IF(F607=F608,(2*F607+COUNTIF($F$414:$F$613,F607)-1)/2,IF(F607=F606,U606,F607))</f>
        <v>194</v>
      </c>
    </row>
    <row r="608" spans="1:21" ht="14.25" hidden="1" outlineLevel="1" x14ac:dyDescent="0.2">
      <c r="A608" s="3"/>
      <c r="B608" s="3"/>
      <c r="C608" s="3"/>
      <c r="D608" s="4" t="e">
        <f t="shared" si="115"/>
        <v>#REF!</v>
      </c>
      <c r="E608" s="6">
        <v>195</v>
      </c>
      <c r="F608" s="199">
        <v>195</v>
      </c>
      <c r="G608" s="199"/>
      <c r="H608" s="247">
        <f>IF(G608&gt;0,VLOOKUP(G608+3000,CONFIG!$W$2:$AF$804,2,FALSE),0)</f>
        <v>0</v>
      </c>
      <c r="I608" s="30" t="str">
        <f>IF(G608&gt;0,CONCATENATE(VLOOKUP(G608+3000,CONFIG!$W$2:$AF$804,3,FALSE),"  ",VLOOKUP(G608+3000,CONFIG!$W$2:$AF$804,4,FALSE)),"")</f>
        <v/>
      </c>
      <c r="J608" s="30" t="str">
        <f>IF($G608&gt;0,VLOOKUP(G608+3000,CONFIG!$W$2:$AF$804,5,FALSE),"")</f>
        <v/>
      </c>
      <c r="K608" s="144" t="str">
        <f>IF($G608&gt;0,VLOOKUP(G608+3000,CONFIG!$W:$AF,6,FALSE),"")</f>
        <v/>
      </c>
      <c r="L608" s="144" t="str">
        <f>IF($G608&gt;0,VLOOKUP(G608+3000,CONFIG!$W:$AF,7,FALSE),"")</f>
        <v/>
      </c>
      <c r="M608" s="144" t="str">
        <f>IF($G608&gt;0,VLOOKUP(G608+3000,CONFIG!$W:$AF,8,FALSE),"")</f>
        <v/>
      </c>
      <c r="N608" s="250" t="str">
        <f t="shared" ref="N608:N613" si="121">IF(G608&gt;0,IF((D608-$D$414)&lt;0,"Erreur",IF(D608&lt;D607,D608-D$414,IF(D608=D607,"''",D608-D$414))),"")</f>
        <v/>
      </c>
      <c r="O608" s="6" t="str">
        <f t="shared" si="116"/>
        <v xml:space="preserve"> </v>
      </c>
      <c r="P608" s="179" t="str">
        <f>IF(G608&gt;0,VLOOKUP(G608,'Eng A3'!$A$8:$B$207,2,FALSE)," ")</f>
        <v xml:space="preserve"> </v>
      </c>
      <c r="Q608" s="6" t="str">
        <f t="shared" si="117"/>
        <v xml:space="preserve"> </v>
      </c>
      <c r="R608" s="6">
        <f t="shared" si="118"/>
        <v>0</v>
      </c>
      <c r="S608" s="6" t="str">
        <f>IF(G608&gt;0,COUNTIF($R$414:R608,R608),"")</f>
        <v/>
      </c>
      <c r="T608" s="6" t="str">
        <f t="shared" si="119"/>
        <v>03</v>
      </c>
      <c r="U608" s="6">
        <f t="shared" si="120"/>
        <v>195</v>
      </c>
    </row>
    <row r="609" spans="1:21" ht="14.25" hidden="1" outlineLevel="1" x14ac:dyDescent="0.2">
      <c r="A609" s="3"/>
      <c r="B609" s="3"/>
      <c r="C609" s="3"/>
      <c r="D609" s="4" t="e">
        <f t="shared" si="115"/>
        <v>#REF!</v>
      </c>
      <c r="E609" s="6">
        <v>196</v>
      </c>
      <c r="F609" s="199">
        <v>196</v>
      </c>
      <c r="G609" s="199"/>
      <c r="H609" s="247">
        <f>IF(G609&gt;0,VLOOKUP(G609+3000,CONFIG!$W$2:$AF$804,2,FALSE),0)</f>
        <v>0</v>
      </c>
      <c r="I609" s="30" t="str">
        <f>IF(G609&gt;0,CONCATENATE(VLOOKUP(G609+3000,CONFIG!$W$2:$AF$804,3,FALSE),"  ",VLOOKUP(G609+3000,CONFIG!$W$2:$AF$804,4,FALSE)),"")</f>
        <v/>
      </c>
      <c r="J609" s="30" t="str">
        <f>IF($G609&gt;0,VLOOKUP(G609+3000,CONFIG!$W$2:$AF$804,5,FALSE),"")</f>
        <v/>
      </c>
      <c r="K609" s="144" t="str">
        <f>IF($G609&gt;0,VLOOKUP(G609+3000,CONFIG!$W:$AF,6,FALSE),"")</f>
        <v/>
      </c>
      <c r="L609" s="144" t="str">
        <f>IF($G609&gt;0,VLOOKUP(G609+3000,CONFIG!$W:$AF,7,FALSE),"")</f>
        <v/>
      </c>
      <c r="M609" s="144" t="str">
        <f>IF($G609&gt;0,VLOOKUP(G609+3000,CONFIG!$W:$AF,8,FALSE),"")</f>
        <v/>
      </c>
      <c r="N609" s="250" t="str">
        <f t="shared" si="121"/>
        <v/>
      </c>
      <c r="O609" s="6" t="str">
        <f t="shared" si="116"/>
        <v xml:space="preserve"> </v>
      </c>
      <c r="P609" s="179" t="str">
        <f>IF(G609&gt;0,VLOOKUP(G609,'Eng A3'!$A$8:$B$207,2,FALSE)," ")</f>
        <v xml:space="preserve"> </v>
      </c>
      <c r="Q609" s="6" t="str">
        <f t="shared" si="117"/>
        <v xml:space="preserve"> </v>
      </c>
      <c r="R609" s="6">
        <f t="shared" si="118"/>
        <v>0</v>
      </c>
      <c r="S609" s="6" t="str">
        <f>IF(G609&gt;0,COUNTIF($R$414:R609,R609),"")</f>
        <v/>
      </c>
      <c r="T609" s="6" t="str">
        <f t="shared" si="119"/>
        <v>03</v>
      </c>
      <c r="U609" s="6">
        <f t="shared" si="120"/>
        <v>196</v>
      </c>
    </row>
    <row r="610" spans="1:21" ht="14.25" hidden="1" outlineLevel="1" x14ac:dyDescent="0.2">
      <c r="A610" s="3"/>
      <c r="B610" s="3"/>
      <c r="C610" s="3"/>
      <c r="D610" s="4" t="e">
        <f t="shared" si="115"/>
        <v>#REF!</v>
      </c>
      <c r="E610" s="6">
        <v>197</v>
      </c>
      <c r="F610" s="199">
        <v>197</v>
      </c>
      <c r="G610" s="199"/>
      <c r="H610" s="247">
        <f>IF(G610&gt;0,VLOOKUP(G610+3000,CONFIG!$W$2:$AF$804,2,FALSE),0)</f>
        <v>0</v>
      </c>
      <c r="I610" s="30" t="str">
        <f>IF(G610&gt;0,CONCATENATE(VLOOKUP(G610+3000,CONFIG!$W$2:$AF$804,3,FALSE),"  ",VLOOKUP(G610+3000,CONFIG!$W$2:$AF$804,4,FALSE)),"")</f>
        <v/>
      </c>
      <c r="J610" s="30" t="str">
        <f>IF($G610&gt;0,VLOOKUP(G610+3000,CONFIG!$W$2:$AF$804,5,FALSE),"")</f>
        <v/>
      </c>
      <c r="K610" s="144" t="str">
        <f>IF($G610&gt;0,VLOOKUP(G610+3000,CONFIG!$W:$AF,6,FALSE),"")</f>
        <v/>
      </c>
      <c r="L610" s="144" t="str">
        <f>IF($G610&gt;0,VLOOKUP(G610+3000,CONFIG!$W:$AF,7,FALSE),"")</f>
        <v/>
      </c>
      <c r="M610" s="144" t="str">
        <f>IF($G610&gt;0,VLOOKUP(G610+3000,CONFIG!$W:$AF,8,FALSE),"")</f>
        <v/>
      </c>
      <c r="N610" s="250" t="str">
        <f t="shared" si="121"/>
        <v/>
      </c>
      <c r="O610" s="6" t="str">
        <f t="shared" si="116"/>
        <v xml:space="preserve"> </v>
      </c>
      <c r="P610" s="179" t="str">
        <f>IF(G610&gt;0,VLOOKUP(G610,'Eng A3'!$A$8:$B$207,2,FALSE)," ")</f>
        <v xml:space="preserve"> </v>
      </c>
      <c r="Q610" s="6" t="str">
        <f t="shared" si="117"/>
        <v xml:space="preserve"> </v>
      </c>
      <c r="R610" s="6">
        <f t="shared" si="118"/>
        <v>0</v>
      </c>
      <c r="S610" s="6" t="str">
        <f>IF(G610&gt;0,COUNTIF($R$414:R610,R610),"")</f>
        <v/>
      </c>
      <c r="T610" s="6" t="str">
        <f t="shared" si="119"/>
        <v>03</v>
      </c>
      <c r="U610" s="6">
        <f t="shared" si="120"/>
        <v>197</v>
      </c>
    </row>
    <row r="611" spans="1:21" ht="14.25" hidden="1" outlineLevel="1" x14ac:dyDescent="0.2">
      <c r="A611" s="3"/>
      <c r="B611" s="3"/>
      <c r="C611" s="3"/>
      <c r="D611" s="4" t="e">
        <f t="shared" si="115"/>
        <v>#REF!</v>
      </c>
      <c r="E611" s="6">
        <v>198</v>
      </c>
      <c r="F611" s="199">
        <v>198</v>
      </c>
      <c r="G611" s="199"/>
      <c r="H611" s="247">
        <f>IF(G611&gt;0,VLOOKUP(G611+3000,CONFIG!$W$2:$AF$804,2,FALSE),0)</f>
        <v>0</v>
      </c>
      <c r="I611" s="30" t="str">
        <f>IF(G611&gt;0,CONCATENATE(VLOOKUP(G611+3000,CONFIG!$W$2:$AF$804,3,FALSE),"  ",VLOOKUP(G611+3000,CONFIG!$W$2:$AF$804,4,FALSE)),"")</f>
        <v/>
      </c>
      <c r="J611" s="30" t="str">
        <f>IF($G611&gt;0,VLOOKUP(G611+3000,CONFIG!$W$2:$AF$804,5,FALSE),"")</f>
        <v/>
      </c>
      <c r="K611" s="144" t="str">
        <f>IF($G611&gt;0,VLOOKUP(G611+3000,CONFIG!$W:$AF,6,FALSE),"")</f>
        <v/>
      </c>
      <c r="L611" s="144" t="str">
        <f>IF($G611&gt;0,VLOOKUP(G611+3000,CONFIG!$W:$AF,7,FALSE),"")</f>
        <v/>
      </c>
      <c r="M611" s="144" t="str">
        <f>IF($G611&gt;0,VLOOKUP(G611+3000,CONFIG!$W:$AF,8,FALSE),"")</f>
        <v/>
      </c>
      <c r="N611" s="250" t="str">
        <f t="shared" si="121"/>
        <v/>
      </c>
      <c r="O611" s="6" t="str">
        <f t="shared" si="116"/>
        <v xml:space="preserve"> </v>
      </c>
      <c r="P611" s="179" t="str">
        <f>IF(G611&gt;0,VLOOKUP(G611,'Eng A3'!$A$8:$B$207,2,FALSE)," ")</f>
        <v xml:space="preserve"> </v>
      </c>
      <c r="Q611" s="6" t="str">
        <f t="shared" si="117"/>
        <v xml:space="preserve"> </v>
      </c>
      <c r="R611" s="6">
        <f t="shared" si="118"/>
        <v>0</v>
      </c>
      <c r="S611" s="6" t="str">
        <f>IF(G611&gt;0,COUNTIF($R$414:R611,R611),"")</f>
        <v/>
      </c>
      <c r="T611" s="6" t="str">
        <f t="shared" si="119"/>
        <v>03</v>
      </c>
      <c r="U611" s="6">
        <f t="shared" si="120"/>
        <v>198</v>
      </c>
    </row>
    <row r="612" spans="1:21" ht="14.25" hidden="1" outlineLevel="1" x14ac:dyDescent="0.2">
      <c r="A612" s="3"/>
      <c r="B612" s="3"/>
      <c r="C612" s="3"/>
      <c r="D612" s="4" t="e">
        <f t="shared" si="115"/>
        <v>#REF!</v>
      </c>
      <c r="E612" s="6">
        <v>199</v>
      </c>
      <c r="F612" s="199">
        <v>199</v>
      </c>
      <c r="G612" s="199"/>
      <c r="H612" s="247">
        <f>IF(G612&gt;0,VLOOKUP(G612+3000,CONFIG!$W$2:$AF$804,2,FALSE),0)</f>
        <v>0</v>
      </c>
      <c r="I612" s="30" t="str">
        <f>IF(G612&gt;0,CONCATENATE(VLOOKUP(G612+3000,CONFIG!$W$2:$AF$804,3,FALSE),"  ",VLOOKUP(G612+3000,CONFIG!$W$2:$AF$804,4,FALSE)),"")</f>
        <v/>
      </c>
      <c r="J612" s="30" t="str">
        <f>IF($G612&gt;0,VLOOKUP(G612+3000,CONFIG!$W$2:$AF$804,5,FALSE),"")</f>
        <v/>
      </c>
      <c r="K612" s="144" t="str">
        <f>IF($G612&gt;0,VLOOKUP(G612+3000,CONFIG!$W:$AF,6,FALSE),"")</f>
        <v/>
      </c>
      <c r="L612" s="144" t="str">
        <f>IF($G612&gt;0,VLOOKUP(G612+3000,CONFIG!$W:$AF,7,FALSE),"")</f>
        <v/>
      </c>
      <c r="M612" s="144" t="str">
        <f>IF($G612&gt;0,VLOOKUP(G612+3000,CONFIG!$W:$AF,8,FALSE),"")</f>
        <v/>
      </c>
      <c r="N612" s="250" t="str">
        <f t="shared" si="121"/>
        <v/>
      </c>
      <c r="O612" s="6" t="str">
        <f t="shared" si="116"/>
        <v xml:space="preserve"> </v>
      </c>
      <c r="P612" s="179" t="str">
        <f>IF(G612&gt;0,VLOOKUP(G612,'Eng A3'!$A$8:$B$207,2,FALSE)," ")</f>
        <v xml:space="preserve"> </v>
      </c>
      <c r="Q612" s="6" t="str">
        <f t="shared" si="117"/>
        <v xml:space="preserve"> </v>
      </c>
      <c r="R612" s="6">
        <f t="shared" si="118"/>
        <v>0</v>
      </c>
      <c r="S612" s="6" t="str">
        <f>IF(G612&gt;0,COUNTIF($R$414:R612,R612),"")</f>
        <v/>
      </c>
      <c r="T612" s="6" t="str">
        <f t="shared" si="119"/>
        <v>03</v>
      </c>
      <c r="U612" s="6">
        <f t="shared" si="120"/>
        <v>199</v>
      </c>
    </row>
    <row r="613" spans="1:21" ht="14.25" hidden="1" outlineLevel="1" x14ac:dyDescent="0.2">
      <c r="A613" s="3"/>
      <c r="B613" s="3"/>
      <c r="C613" s="3"/>
      <c r="D613" s="4" t="e">
        <f t="shared" si="115"/>
        <v>#REF!</v>
      </c>
      <c r="E613" s="6">
        <v>199</v>
      </c>
      <c r="F613" s="199">
        <v>200</v>
      </c>
      <c r="G613" s="199"/>
      <c r="H613" s="247">
        <f>IF(G613&gt;0,VLOOKUP(G613+3000,CONFIG!$W$2:$AF$804,2,FALSE),0)</f>
        <v>0</v>
      </c>
      <c r="I613" s="30" t="str">
        <f>IF(G613&gt;0,CONCATENATE(VLOOKUP(G613+3000,CONFIG!$W$2:$AF$804,3,FALSE),"  ",VLOOKUP(G613+3000,CONFIG!$W$2:$AF$804,4,FALSE)),"")</f>
        <v/>
      </c>
      <c r="J613" s="30" t="str">
        <f>IF($G613&gt;0,VLOOKUP(G613+3000,CONFIG!$W$2:$AF$804,5,FALSE),"")</f>
        <v/>
      </c>
      <c r="K613" s="144" t="str">
        <f>IF($G613&gt;0,VLOOKUP(G613+3000,CONFIG!$W:$AF,6,FALSE),"")</f>
        <v/>
      </c>
      <c r="L613" s="144" t="str">
        <f>IF($G613&gt;0,VLOOKUP(G613+3000,CONFIG!$W:$AF,7,FALSE),"")</f>
        <v/>
      </c>
      <c r="M613" s="144" t="str">
        <f>IF($G613&gt;0,VLOOKUP(G613+3000,CONFIG!$W:$AF,8,FALSE),"")</f>
        <v/>
      </c>
      <c r="N613" s="250" t="str">
        <f t="shared" si="121"/>
        <v/>
      </c>
      <c r="O613" s="6" t="str">
        <f t="shared" si="116"/>
        <v xml:space="preserve"> </v>
      </c>
      <c r="P613" s="179" t="str">
        <f>IF(G613&gt;0,VLOOKUP(G613,'Eng A3'!$A$8:$B$207,2,FALSE)," ")</f>
        <v xml:space="preserve"> </v>
      </c>
      <c r="Q613" s="6" t="str">
        <f t="shared" si="117"/>
        <v xml:space="preserve"> </v>
      </c>
      <c r="R613" s="6">
        <f t="shared" si="118"/>
        <v>0</v>
      </c>
      <c r="S613" s="6" t="str">
        <f>IF(G613&gt;0,COUNTIF($R$414:R613,R613),"")</f>
        <v/>
      </c>
      <c r="T613" s="6" t="str">
        <f>CONCATENATE(R613,"3",S613)</f>
        <v>03</v>
      </c>
      <c r="U613" s="6">
        <f t="shared" si="120"/>
        <v>200</v>
      </c>
    </row>
    <row r="614" spans="1:21" x14ac:dyDescent="0.2">
      <c r="D614" s="177"/>
    </row>
    <row r="615" spans="1:21" ht="18" customHeight="1" x14ac:dyDescent="0.2">
      <c r="F615" s="363" t="s">
        <v>3187</v>
      </c>
      <c r="G615" s="364"/>
      <c r="H615" s="364"/>
      <c r="I615" s="364"/>
      <c r="J615" s="364"/>
      <c r="K615" s="364"/>
      <c r="L615" s="364"/>
      <c r="M615" s="364"/>
      <c r="N615" s="365"/>
      <c r="U615" s="6">
        <f>E615</f>
        <v>0</v>
      </c>
    </row>
    <row r="616" spans="1:21" x14ac:dyDescent="0.2">
      <c r="A616" s="366" t="s">
        <v>12</v>
      </c>
      <c r="B616" s="367"/>
      <c r="C616" s="368"/>
      <c r="D616" s="369" t="s">
        <v>12</v>
      </c>
      <c r="F616" s="85"/>
      <c r="I616" s="6" t="str">
        <f>'Eng A4'!E6</f>
        <v>NOMBRE DE PARTANTS : 0</v>
      </c>
      <c r="J616" s="24" t="str">
        <f>CONCATENATE("NOMBRE DE CLASSES : ",CONFIG!B52)</f>
        <v>NOMBRE DE CLASSES : 50</v>
      </c>
      <c r="K616" s="25"/>
      <c r="L616" s="25"/>
      <c r="M616" s="25"/>
      <c r="N616" s="26"/>
      <c r="O616" s="179"/>
      <c r="P616" s="179"/>
      <c r="U616" s="6">
        <f>E616</f>
        <v>0</v>
      </c>
    </row>
    <row r="617" spans="1:21" ht="16.5" thickBot="1" x14ac:dyDescent="0.25">
      <c r="A617" s="2" t="s">
        <v>13</v>
      </c>
      <c r="B617" s="2" t="s">
        <v>14</v>
      </c>
      <c r="C617" s="2" t="s">
        <v>15</v>
      </c>
      <c r="D617" s="370"/>
      <c r="E617" s="6" t="s">
        <v>201</v>
      </c>
      <c r="F617" s="28" t="s">
        <v>23</v>
      </c>
      <c r="G617" s="147" t="s">
        <v>24</v>
      </c>
      <c r="H617" s="246" t="s">
        <v>161</v>
      </c>
      <c r="I617" s="28" t="s">
        <v>8</v>
      </c>
      <c r="J617" s="28" t="s">
        <v>9</v>
      </c>
      <c r="K617" s="28" t="s">
        <v>10</v>
      </c>
      <c r="L617" s="28" t="s">
        <v>3183</v>
      </c>
      <c r="M617" s="28" t="s">
        <v>148</v>
      </c>
      <c r="N617" s="28" t="s">
        <v>12</v>
      </c>
      <c r="O617" s="176" t="s">
        <v>279</v>
      </c>
      <c r="P617" s="179"/>
      <c r="Q617" s="208" t="s">
        <v>280</v>
      </c>
    </row>
    <row r="618" spans="1:21" ht="15" outlineLevel="1" thickTop="1" x14ac:dyDescent="0.2">
      <c r="A618" s="3">
        <v>1</v>
      </c>
      <c r="B618" s="3">
        <v>43</v>
      </c>
      <c r="C618" s="3"/>
      <c r="D618" s="4">
        <f t="shared" ref="D618:D681" si="122">IF(G618&gt;0,TIME(IF(LEN(A618)&gt;0,A618,HOUR(D617)),IF(LEN(B618)&gt;0,B618,MINUTE(D617)),IF(LEN(C618)&gt;0,C618,SECOND(D617))),IF(G618="",D617,""))</f>
        <v>7.1527777777777773E-2</v>
      </c>
      <c r="E618" s="6">
        <v>1</v>
      </c>
      <c r="F618" s="199">
        <v>1</v>
      </c>
      <c r="G618" s="199">
        <v>11</v>
      </c>
      <c r="H618" s="247">
        <f>IF(G618&gt;0,VLOOKUP(G618+4000,CONFIG!$W$2:$AF$804,2,FALSE),0)</f>
        <v>0</v>
      </c>
      <c r="I618" s="30" t="str">
        <f>IF(G618&gt;0,CONCATENATE(VLOOKUP(G618+4000,CONFIG!$W$2:$AF$804,3,FALSE),"  ",VLOOKUP(G618+4000,CONFIG!$W$2:$AF$804,4,FALSE)),"")</f>
        <v xml:space="preserve">  </v>
      </c>
      <c r="J618" s="30" t="str">
        <f>IF($G618&gt;0,VLOOKUP(G618+4000,CONFIG!$W$2:$AF$804,5,FALSE),"")</f>
        <v/>
      </c>
      <c r="K618" s="144" t="str">
        <f>IF($G618&gt;0,VLOOKUP(G618+4000,CONFIG!$W:$AF,6,FALSE),"")</f>
        <v/>
      </c>
      <c r="L618" s="144" t="str">
        <f>IF($G618&gt;0,VLOOKUP(G618+4000,CONFIG!$W:$AF,7,FALSE),"")</f>
        <v/>
      </c>
      <c r="M618" s="144" t="str">
        <f>IF($G618&gt;0,VLOOKUP(G618+4000,CONFIG!$W:$AF,8,FALSE),"")</f>
        <v/>
      </c>
      <c r="N618" s="250" t="str">
        <f>IF(H618&gt;0,D618,"")</f>
        <v/>
      </c>
      <c r="O618" s="6" t="str">
        <f t="shared" ref="O618:O649" si="123">IF(COUNTIF($G$618:$G$817,G618)&gt;1,"X"," ")</f>
        <v xml:space="preserve"> </v>
      </c>
      <c r="P618" s="179">
        <f>IF(G618&gt;0,VLOOKUP(G618,'Eng A4'!$A$8:$B$207,2,FALSE)," ")</f>
        <v>0</v>
      </c>
      <c r="Q618" s="6" t="str">
        <f t="shared" ref="Q618:Q649" si="124">IF(AND(G618&gt;0,P618&lt;&gt;"X"),"Non Partant"," ")</f>
        <v>Non Partant</v>
      </c>
      <c r="R618" s="6">
        <f t="shared" ref="R618:R649" si="125">IF(H618&lt;&gt;0,MID(H618,1,7),0)</f>
        <v>0</v>
      </c>
      <c r="S618" s="6">
        <f>IF(G618&gt;0,COUNTIF($R$618:R618,R618),"")</f>
        <v>1</v>
      </c>
      <c r="T618" s="6" t="str">
        <f>CONCATENATE(R618,"4",S618)</f>
        <v>041</v>
      </c>
      <c r="U618" s="6">
        <f>E618</f>
        <v>1</v>
      </c>
    </row>
    <row r="619" spans="1:21" ht="14.25" outlineLevel="1" x14ac:dyDescent="0.2">
      <c r="A619" s="3"/>
      <c r="B619" s="3"/>
      <c r="C619" s="3"/>
      <c r="D619" s="4">
        <f t="shared" si="122"/>
        <v>7.1527777777777773E-2</v>
      </c>
      <c r="E619" s="6">
        <v>2</v>
      </c>
      <c r="F619" s="199">
        <v>2</v>
      </c>
      <c r="G619" s="199">
        <v>43</v>
      </c>
      <c r="H619" s="247">
        <f>IF(G619&gt;0,VLOOKUP(G619+4000,CONFIG!$W$2:$AF$804,2,FALSE),0)</f>
        <v>0</v>
      </c>
      <c r="I619" s="30" t="str">
        <f>IF(G619&gt;0,CONCATENATE(VLOOKUP(G619+4000,CONFIG!$W$2:$AF$804,3,FALSE),"  ",VLOOKUP(G619+4000,CONFIG!$W$2:$AF$804,4,FALSE)),"")</f>
        <v xml:space="preserve">  </v>
      </c>
      <c r="J619" s="30" t="str">
        <f>IF($G619&gt;0,VLOOKUP(G619+4000,CONFIG!$W$2:$AF$804,5,FALSE),"")</f>
        <v/>
      </c>
      <c r="K619" s="144" t="str">
        <f>IF($G619&gt;0,VLOOKUP(G619+4000,CONFIG!$W:$AF,6,FALSE),"")</f>
        <v/>
      </c>
      <c r="L619" s="144" t="str">
        <f>IF($G619&gt;0,VLOOKUP(G619+4000,CONFIG!$W:$AF,7,FALSE),"")</f>
        <v/>
      </c>
      <c r="M619" s="144" t="str">
        <f>IF($G619&gt;0,VLOOKUP(G619+4000,CONFIG!$W:$AF,8,FALSE),"")</f>
        <v/>
      </c>
      <c r="N619" s="250" t="str">
        <f>IF(G619&gt;0,IF((D619-$D$618)&lt;0,"Erreur",IF(D619&lt;D618,D619-D$618,IF(D619=D618,"''",D619-D$618))),"")</f>
        <v>''</v>
      </c>
      <c r="O619" s="6" t="str">
        <f t="shared" si="123"/>
        <v xml:space="preserve"> </v>
      </c>
      <c r="P619" s="179">
        <f>IF(G619&gt;0,VLOOKUP(G619,'Eng A4'!$A$8:$B$207,2,FALSE)," ")</f>
        <v>0</v>
      </c>
      <c r="Q619" s="6" t="str">
        <f t="shared" si="124"/>
        <v>Non Partant</v>
      </c>
      <c r="R619" s="6">
        <f t="shared" si="125"/>
        <v>0</v>
      </c>
      <c r="S619" s="6">
        <f>IF(G619&gt;0,COUNTIF($R$618:R619,R619),"")</f>
        <v>2</v>
      </c>
      <c r="T619" s="6" t="str">
        <f t="shared" ref="T619:T682" si="126">CONCATENATE(R619,"4",S619)</f>
        <v>042</v>
      </c>
      <c r="U619" s="6">
        <f t="shared" ref="U619:U650" si="127">IF(F619=F620,(2*F619+COUNTIF($F$618:$F$817,F619)-1)/2,IF(F619=F618,U618,F619))</f>
        <v>2</v>
      </c>
    </row>
    <row r="620" spans="1:21" ht="14.25" outlineLevel="1" x14ac:dyDescent="0.2">
      <c r="A620" s="3"/>
      <c r="B620" s="3"/>
      <c r="C620" s="3"/>
      <c r="D620" s="4">
        <f t="shared" si="122"/>
        <v>7.1527777777777773E-2</v>
      </c>
      <c r="E620" s="6">
        <v>3</v>
      </c>
      <c r="F620" s="199">
        <v>3</v>
      </c>
      <c r="G620" s="199">
        <v>49</v>
      </c>
      <c r="H620" s="247">
        <f>IF(G620&gt;0,VLOOKUP(G620+4000,CONFIG!$W$2:$AF$804,2,FALSE),0)</f>
        <v>0</v>
      </c>
      <c r="I620" s="30" t="str">
        <f>IF(G620&gt;0,CONCATENATE(VLOOKUP(G620+4000,CONFIG!$W$2:$AF$804,3,FALSE),"  ",VLOOKUP(G620+4000,CONFIG!$W$2:$AF$804,4,FALSE)),"")</f>
        <v xml:space="preserve">  </v>
      </c>
      <c r="J620" s="30" t="str">
        <f>IF($G620&gt;0,VLOOKUP(G620+4000,CONFIG!$W$2:$AF$804,5,FALSE),"")</f>
        <v/>
      </c>
      <c r="K620" s="144" t="str">
        <f>IF($G620&gt;0,VLOOKUP(G620+4000,CONFIG!$W:$AF,6,FALSE),"")</f>
        <v/>
      </c>
      <c r="L620" s="144" t="str">
        <f>IF($G620&gt;0,VLOOKUP(G620+4000,CONFIG!$W:$AF,7,FALSE),"")</f>
        <v/>
      </c>
      <c r="M620" s="144" t="str">
        <f>IF($G620&gt;0,VLOOKUP(G620+4000,CONFIG!$W:$AF,8,FALSE),"")</f>
        <v/>
      </c>
      <c r="N620" s="250" t="str">
        <f t="shared" ref="N620:N683" si="128">IF(G620&gt;0,IF((D620-$D$618)&lt;0,"Erreur",IF(D620&lt;D619,D620-D$618,IF(D620=D619,"''",D620-D$618))),"")</f>
        <v>''</v>
      </c>
      <c r="O620" s="6" t="str">
        <f t="shared" si="123"/>
        <v xml:space="preserve"> </v>
      </c>
      <c r="P620" s="179">
        <f>IF(G620&gt;0,VLOOKUP(G620,'Eng A4'!$A$8:$B$207,2,FALSE)," ")</f>
        <v>0</v>
      </c>
      <c r="Q620" s="6" t="str">
        <f t="shared" si="124"/>
        <v>Non Partant</v>
      </c>
      <c r="R620" s="6">
        <f t="shared" si="125"/>
        <v>0</v>
      </c>
      <c r="S620" s="6">
        <f>IF(G620&gt;0,COUNTIF($R$618:R620,R620),"")</f>
        <v>3</v>
      </c>
      <c r="T620" s="6" t="str">
        <f t="shared" si="126"/>
        <v>043</v>
      </c>
      <c r="U620" s="6">
        <f t="shared" si="127"/>
        <v>3</v>
      </c>
    </row>
    <row r="621" spans="1:21" ht="14.25" outlineLevel="1" x14ac:dyDescent="0.2">
      <c r="A621" s="3"/>
      <c r="B621" s="3"/>
      <c r="C621" s="3"/>
      <c r="D621" s="4">
        <f t="shared" si="122"/>
        <v>7.1527777777777773E-2</v>
      </c>
      <c r="E621" s="6">
        <v>4</v>
      </c>
      <c r="F621" s="199">
        <v>4</v>
      </c>
      <c r="G621" s="199">
        <v>25</v>
      </c>
      <c r="H621" s="247">
        <f>IF(G621&gt;0,VLOOKUP(G621+4000,CONFIG!$W$2:$AF$804,2,FALSE),0)</f>
        <v>0</v>
      </c>
      <c r="I621" s="30" t="str">
        <f>IF(G621&gt;0,CONCATENATE(VLOOKUP(G621+4000,CONFIG!$W$2:$AF$804,3,FALSE),"  ",VLOOKUP(G621+4000,CONFIG!$W$2:$AF$804,4,FALSE)),"")</f>
        <v xml:space="preserve">  </v>
      </c>
      <c r="J621" s="30" t="str">
        <f>IF($G621&gt;0,VLOOKUP(G621+4000,CONFIG!$W$2:$AF$804,5,FALSE),"")</f>
        <v/>
      </c>
      <c r="K621" s="144" t="str">
        <f>IF($G621&gt;0,VLOOKUP(G621+4000,CONFIG!$W:$AF,6,FALSE),"")</f>
        <v/>
      </c>
      <c r="L621" s="144" t="str">
        <f>IF($G621&gt;0,VLOOKUP(G621+4000,CONFIG!$W:$AF,7,FALSE),"")</f>
        <v/>
      </c>
      <c r="M621" s="144" t="str">
        <f>IF($G621&gt;0,VLOOKUP(G621+4000,CONFIG!$W:$AF,8,FALSE),"")</f>
        <v/>
      </c>
      <c r="N621" s="250" t="str">
        <f t="shared" si="128"/>
        <v>''</v>
      </c>
      <c r="O621" s="6" t="str">
        <f t="shared" si="123"/>
        <v xml:space="preserve"> </v>
      </c>
      <c r="P621" s="179">
        <f>IF(G621&gt;0,VLOOKUP(G621,'Eng A4'!$A$8:$B$207,2,FALSE)," ")</f>
        <v>0</v>
      </c>
      <c r="Q621" s="6" t="str">
        <f t="shared" si="124"/>
        <v>Non Partant</v>
      </c>
      <c r="R621" s="6">
        <f t="shared" si="125"/>
        <v>0</v>
      </c>
      <c r="S621" s="6">
        <f>IF(G621&gt;0,COUNTIF($R$618:R621,R621),"")</f>
        <v>4</v>
      </c>
      <c r="T621" s="6" t="str">
        <f t="shared" si="126"/>
        <v>044</v>
      </c>
      <c r="U621" s="6">
        <f t="shared" si="127"/>
        <v>4</v>
      </c>
    </row>
    <row r="622" spans="1:21" ht="14.25" outlineLevel="1" x14ac:dyDescent="0.2">
      <c r="A622" s="3"/>
      <c r="B622" s="3"/>
      <c r="C622" s="3"/>
      <c r="D622" s="4">
        <f t="shared" si="122"/>
        <v>7.1527777777777773E-2</v>
      </c>
      <c r="E622" s="6">
        <v>5</v>
      </c>
      <c r="F622" s="199">
        <v>5</v>
      </c>
      <c r="G622" s="199">
        <v>28</v>
      </c>
      <c r="H622" s="247">
        <f>IF(G622&gt;0,VLOOKUP(G622+4000,CONFIG!$W$2:$AF$804,2,FALSE),0)</f>
        <v>0</v>
      </c>
      <c r="I622" s="30" t="str">
        <f>IF(G622&gt;0,CONCATENATE(VLOOKUP(G622+4000,CONFIG!$W$2:$AF$804,3,FALSE),"  ",VLOOKUP(G622+4000,CONFIG!$W$2:$AF$804,4,FALSE)),"")</f>
        <v xml:space="preserve">  </v>
      </c>
      <c r="J622" s="30" t="str">
        <f>IF($G622&gt;0,VLOOKUP(G622+4000,CONFIG!$W$2:$AF$804,5,FALSE),"")</f>
        <v/>
      </c>
      <c r="K622" s="144" t="str">
        <f>IF($G622&gt;0,VLOOKUP(G622+4000,CONFIG!$W:$AF,6,FALSE),"")</f>
        <v/>
      </c>
      <c r="L622" s="144" t="str">
        <f>IF($G622&gt;0,VLOOKUP(G622+4000,CONFIG!$W:$AF,7,FALSE),"")</f>
        <v/>
      </c>
      <c r="M622" s="144" t="str">
        <f>IF($G622&gt;0,VLOOKUP(G622+4000,CONFIG!$W:$AF,8,FALSE),"")</f>
        <v/>
      </c>
      <c r="N622" s="250" t="str">
        <f t="shared" si="128"/>
        <v>''</v>
      </c>
      <c r="O622" s="6" t="str">
        <f t="shared" si="123"/>
        <v xml:space="preserve"> </v>
      </c>
      <c r="P622" s="179">
        <f>IF(G622&gt;0,VLOOKUP(G622,'Eng A4'!$A$8:$B$207,2,FALSE)," ")</f>
        <v>0</v>
      </c>
      <c r="Q622" s="6" t="str">
        <f t="shared" si="124"/>
        <v>Non Partant</v>
      </c>
      <c r="R622" s="6">
        <f t="shared" si="125"/>
        <v>0</v>
      </c>
      <c r="S622" s="6">
        <f>IF(G622&gt;0,COUNTIF($R$618:R622,R622),"")</f>
        <v>5</v>
      </c>
      <c r="T622" s="6" t="str">
        <f t="shared" si="126"/>
        <v>045</v>
      </c>
      <c r="U622" s="6">
        <f t="shared" si="127"/>
        <v>5</v>
      </c>
    </row>
    <row r="623" spans="1:21" ht="14.25" outlineLevel="1" x14ac:dyDescent="0.2">
      <c r="A623" s="3"/>
      <c r="B623" s="3"/>
      <c r="C623" s="3"/>
      <c r="D623" s="4">
        <f t="shared" si="122"/>
        <v>7.1527777777777773E-2</v>
      </c>
      <c r="E623" s="6">
        <v>6</v>
      </c>
      <c r="F623" s="199">
        <v>6</v>
      </c>
      <c r="G623" s="199">
        <v>36</v>
      </c>
      <c r="H623" s="247">
        <f>IF(G623&gt;0,VLOOKUP(G623+4000,CONFIG!$W$2:$AF$804,2,FALSE),0)</f>
        <v>0</v>
      </c>
      <c r="I623" s="30" t="str">
        <f>IF(G623&gt;0,CONCATENATE(VLOOKUP(G623+4000,CONFIG!$W$2:$AF$804,3,FALSE),"  ",VLOOKUP(G623+4000,CONFIG!$W$2:$AF$804,4,FALSE)),"")</f>
        <v xml:space="preserve">  </v>
      </c>
      <c r="J623" s="30" t="str">
        <f>IF($G623&gt;0,VLOOKUP(G623+4000,CONFIG!$W$2:$AF$804,5,FALSE),"")</f>
        <v/>
      </c>
      <c r="K623" s="144" t="str">
        <f>IF($G623&gt;0,VLOOKUP(G623+4000,CONFIG!$W:$AF,6,FALSE),"")</f>
        <v/>
      </c>
      <c r="L623" s="144" t="str">
        <f>IF($G623&gt;0,VLOOKUP(G623+4000,CONFIG!$W:$AF,7,FALSE),"")</f>
        <v/>
      </c>
      <c r="M623" s="144" t="str">
        <f>IF($G623&gt;0,VLOOKUP(G623+4000,CONFIG!$W:$AF,8,FALSE),"")</f>
        <v/>
      </c>
      <c r="N623" s="250" t="str">
        <f t="shared" si="128"/>
        <v>''</v>
      </c>
      <c r="O623" s="6" t="str">
        <f t="shared" si="123"/>
        <v xml:space="preserve"> </v>
      </c>
      <c r="P623" s="179">
        <f>IF(G623&gt;0,VLOOKUP(G623,'Eng A4'!$A$8:$B$207,2,FALSE)," ")</f>
        <v>0</v>
      </c>
      <c r="Q623" s="6" t="str">
        <f t="shared" si="124"/>
        <v>Non Partant</v>
      </c>
      <c r="R623" s="6">
        <f t="shared" si="125"/>
        <v>0</v>
      </c>
      <c r="S623" s="6">
        <f>IF(G623&gt;0,COUNTIF($R$618:R623,R623),"")</f>
        <v>6</v>
      </c>
      <c r="T623" s="6" t="str">
        <f t="shared" si="126"/>
        <v>046</v>
      </c>
      <c r="U623" s="6">
        <f t="shared" si="127"/>
        <v>6</v>
      </c>
    </row>
    <row r="624" spans="1:21" ht="14.25" outlineLevel="1" x14ac:dyDescent="0.2">
      <c r="A624" s="3"/>
      <c r="B624" s="3"/>
      <c r="C624" s="3"/>
      <c r="D624" s="4">
        <f t="shared" si="122"/>
        <v>7.1527777777777773E-2</v>
      </c>
      <c r="E624" s="6">
        <v>7</v>
      </c>
      <c r="F624" s="199">
        <v>7</v>
      </c>
      <c r="G624" s="199">
        <v>5</v>
      </c>
      <c r="H624" s="247">
        <f>IF(G624&gt;0,VLOOKUP(G624+4000,CONFIG!$W$2:$AF$804,2,FALSE),0)</f>
        <v>0</v>
      </c>
      <c r="I624" s="30" t="str">
        <f>IF(G624&gt;0,CONCATENATE(VLOOKUP(G624+4000,CONFIG!$W$2:$AF$804,3,FALSE),"  ",VLOOKUP(G624+4000,CONFIG!$W$2:$AF$804,4,FALSE)),"")</f>
        <v xml:space="preserve">  </v>
      </c>
      <c r="J624" s="30" t="str">
        <f>IF($G624&gt;0,VLOOKUP(G624+4000,CONFIG!$W$2:$AF$804,5,FALSE),"")</f>
        <v/>
      </c>
      <c r="K624" s="144" t="str">
        <f>IF($G624&gt;0,VLOOKUP(G624+4000,CONFIG!$W:$AF,6,FALSE),"")</f>
        <v/>
      </c>
      <c r="L624" s="144" t="str">
        <f>IF($G624&gt;0,VLOOKUP(G624+4000,CONFIG!$W:$AF,7,FALSE),"")</f>
        <v/>
      </c>
      <c r="M624" s="144" t="str">
        <f>IF($G624&gt;0,VLOOKUP(G624+4000,CONFIG!$W:$AF,8,FALSE),"")</f>
        <v/>
      </c>
      <c r="N624" s="250" t="str">
        <f t="shared" si="128"/>
        <v>''</v>
      </c>
      <c r="O624" s="6" t="str">
        <f t="shared" si="123"/>
        <v xml:space="preserve"> </v>
      </c>
      <c r="P624" s="179">
        <f>IF(G624&gt;0,VLOOKUP(G624,'Eng A4'!$A$8:$B$207,2,FALSE)," ")</f>
        <v>0</v>
      </c>
      <c r="Q624" s="6" t="str">
        <f t="shared" si="124"/>
        <v>Non Partant</v>
      </c>
      <c r="R624" s="6">
        <f t="shared" si="125"/>
        <v>0</v>
      </c>
      <c r="S624" s="6">
        <f>IF(G624&gt;0,COUNTIF($R$618:R624,R624),"")</f>
        <v>7</v>
      </c>
      <c r="T624" s="6" t="str">
        <f t="shared" si="126"/>
        <v>047</v>
      </c>
      <c r="U624" s="6">
        <f t="shared" si="127"/>
        <v>7</v>
      </c>
    </row>
    <row r="625" spans="1:21" ht="14.25" outlineLevel="1" x14ac:dyDescent="0.2">
      <c r="A625" s="3"/>
      <c r="B625" s="3"/>
      <c r="C625" s="3"/>
      <c r="D625" s="4">
        <f t="shared" si="122"/>
        <v>7.1527777777777773E-2</v>
      </c>
      <c r="E625" s="6">
        <v>8</v>
      </c>
      <c r="F625" s="199">
        <v>8</v>
      </c>
      <c r="G625" s="199">
        <v>23</v>
      </c>
      <c r="H625" s="247">
        <f>IF(G625&gt;0,VLOOKUP(G625+4000,CONFIG!$W$2:$AF$804,2,FALSE),0)</f>
        <v>0</v>
      </c>
      <c r="I625" s="30" t="str">
        <f>IF(G625&gt;0,CONCATENATE(VLOOKUP(G625+4000,CONFIG!$W$2:$AF$804,3,FALSE),"  ",VLOOKUP(G625+4000,CONFIG!$W$2:$AF$804,4,FALSE)),"")</f>
        <v xml:space="preserve">  </v>
      </c>
      <c r="J625" s="30" t="str">
        <f>IF($G625&gt;0,VLOOKUP(G625+4000,CONFIG!$W$2:$AF$804,5,FALSE),"")</f>
        <v/>
      </c>
      <c r="K625" s="144" t="str">
        <f>IF($G625&gt;0,VLOOKUP(G625+4000,CONFIG!$W:$AF,6,FALSE),"")</f>
        <v/>
      </c>
      <c r="L625" s="144" t="str">
        <f>IF($G625&gt;0,VLOOKUP(G625+4000,CONFIG!$W:$AF,7,FALSE),"")</f>
        <v/>
      </c>
      <c r="M625" s="144" t="str">
        <f>IF($G625&gt;0,VLOOKUP(G625+4000,CONFIG!$W:$AF,8,FALSE),"")</f>
        <v/>
      </c>
      <c r="N625" s="250" t="str">
        <f t="shared" si="128"/>
        <v>''</v>
      </c>
      <c r="O625" s="6" t="str">
        <f t="shared" si="123"/>
        <v xml:space="preserve"> </v>
      </c>
      <c r="P625" s="179">
        <f>IF(G625&gt;0,VLOOKUP(G625,'Eng A4'!$A$8:$B$207,2,FALSE)," ")</f>
        <v>0</v>
      </c>
      <c r="Q625" s="6" t="str">
        <f t="shared" si="124"/>
        <v>Non Partant</v>
      </c>
      <c r="R625" s="6">
        <f t="shared" si="125"/>
        <v>0</v>
      </c>
      <c r="S625" s="6">
        <f>IF(G625&gt;0,COUNTIF($R$618:R625,R625),"")</f>
        <v>8</v>
      </c>
      <c r="T625" s="6" t="str">
        <f t="shared" si="126"/>
        <v>048</v>
      </c>
      <c r="U625" s="6">
        <f t="shared" si="127"/>
        <v>8</v>
      </c>
    </row>
    <row r="626" spans="1:21" ht="14.25" outlineLevel="1" x14ac:dyDescent="0.2">
      <c r="A626" s="3"/>
      <c r="B626" s="3"/>
      <c r="C626" s="3"/>
      <c r="D626" s="4">
        <f t="shared" si="122"/>
        <v>7.1527777777777773E-2</v>
      </c>
      <c r="E626" s="6">
        <v>9</v>
      </c>
      <c r="F626" s="199">
        <v>9</v>
      </c>
      <c r="G626" s="199">
        <v>29</v>
      </c>
      <c r="H626" s="247">
        <f>IF(G626&gt;0,VLOOKUP(G626+4000,CONFIG!$W$2:$AF$804,2,FALSE),0)</f>
        <v>0</v>
      </c>
      <c r="I626" s="30" t="str">
        <f>IF(G626&gt;0,CONCATENATE(VLOOKUP(G626+4000,CONFIG!$W$2:$AF$804,3,FALSE),"  ",VLOOKUP(G626+4000,CONFIG!$W$2:$AF$804,4,FALSE)),"")</f>
        <v xml:space="preserve">  </v>
      </c>
      <c r="J626" s="30" t="str">
        <f>IF($G626&gt;0,VLOOKUP(G626+4000,CONFIG!$W$2:$AF$804,5,FALSE),"")</f>
        <v/>
      </c>
      <c r="K626" s="144" t="str">
        <f>IF($G626&gt;0,VLOOKUP(G626+4000,CONFIG!$W:$AF,6,FALSE),"")</f>
        <v/>
      </c>
      <c r="L626" s="144" t="str">
        <f>IF($G626&gt;0,VLOOKUP(G626+4000,CONFIG!$W:$AF,7,FALSE),"")</f>
        <v/>
      </c>
      <c r="M626" s="144" t="str">
        <f>IF($G626&gt;0,VLOOKUP(G626+4000,CONFIG!$W:$AF,8,FALSE),"")</f>
        <v/>
      </c>
      <c r="N626" s="250" t="str">
        <f t="shared" si="128"/>
        <v>''</v>
      </c>
      <c r="O626" s="6" t="str">
        <f t="shared" si="123"/>
        <v xml:space="preserve"> </v>
      </c>
      <c r="P626" s="179">
        <f>IF(G626&gt;0,VLOOKUP(G626,'Eng A4'!$A$8:$B$207,2,FALSE)," ")</f>
        <v>0</v>
      </c>
      <c r="Q626" s="6" t="str">
        <f t="shared" si="124"/>
        <v>Non Partant</v>
      </c>
      <c r="R626" s="6">
        <f t="shared" si="125"/>
        <v>0</v>
      </c>
      <c r="S626" s="6">
        <f>IF(G626&gt;0,COUNTIF($R$618:R626,R626),"")</f>
        <v>9</v>
      </c>
      <c r="T626" s="6" t="str">
        <f t="shared" si="126"/>
        <v>049</v>
      </c>
      <c r="U626" s="6">
        <f t="shared" si="127"/>
        <v>9</v>
      </c>
    </row>
    <row r="627" spans="1:21" ht="14.25" outlineLevel="1" x14ac:dyDescent="0.2">
      <c r="A627" s="3"/>
      <c r="B627" s="3"/>
      <c r="C627" s="3"/>
      <c r="D627" s="4">
        <f t="shared" si="122"/>
        <v>7.1527777777777773E-2</v>
      </c>
      <c r="E627" s="6">
        <v>10</v>
      </c>
      <c r="F627" s="199">
        <v>10</v>
      </c>
      <c r="G627" s="199">
        <v>45</v>
      </c>
      <c r="H627" s="247">
        <f>IF(G627&gt;0,VLOOKUP(G627+4000,CONFIG!$W$2:$AF$804,2,FALSE),0)</f>
        <v>0</v>
      </c>
      <c r="I627" s="30" t="str">
        <f>IF(G627&gt;0,CONCATENATE(VLOOKUP(G627+4000,CONFIG!$W$2:$AF$804,3,FALSE),"  ",VLOOKUP(G627+4000,CONFIG!$W$2:$AF$804,4,FALSE)),"")</f>
        <v xml:space="preserve">  </v>
      </c>
      <c r="J627" s="30" t="str">
        <f>IF($G627&gt;0,VLOOKUP(G627+4000,CONFIG!$W$2:$AF$804,5,FALSE),"")</f>
        <v/>
      </c>
      <c r="K627" s="144" t="str">
        <f>IF($G627&gt;0,VLOOKUP(G627+4000,CONFIG!$W:$AF,6,FALSE),"")</f>
        <v/>
      </c>
      <c r="L627" s="144" t="str">
        <f>IF($G627&gt;0,VLOOKUP(G627+4000,CONFIG!$W:$AF,7,FALSE),"")</f>
        <v/>
      </c>
      <c r="M627" s="144" t="str">
        <f>IF($G627&gt;0,VLOOKUP(G627+4000,CONFIG!$W:$AF,8,FALSE),"")</f>
        <v/>
      </c>
      <c r="N627" s="250" t="str">
        <f t="shared" si="128"/>
        <v>''</v>
      </c>
      <c r="O627" s="6" t="str">
        <f t="shared" si="123"/>
        <v xml:space="preserve"> </v>
      </c>
      <c r="P627" s="179">
        <f>IF(G627&gt;0,VLOOKUP(G627,'Eng A4'!$A$8:$B$207,2,FALSE)," ")</f>
        <v>0</v>
      </c>
      <c r="Q627" s="6" t="str">
        <f t="shared" si="124"/>
        <v>Non Partant</v>
      </c>
      <c r="R627" s="6">
        <f t="shared" si="125"/>
        <v>0</v>
      </c>
      <c r="S627" s="6">
        <f>IF(G627&gt;0,COUNTIF($R$618:R627,R627),"")</f>
        <v>10</v>
      </c>
      <c r="T627" s="6" t="str">
        <f t="shared" si="126"/>
        <v>0410</v>
      </c>
      <c r="U627" s="6">
        <f t="shared" si="127"/>
        <v>10</v>
      </c>
    </row>
    <row r="628" spans="1:21" ht="14.25" outlineLevel="1" x14ac:dyDescent="0.2">
      <c r="A628" s="3"/>
      <c r="B628" s="3"/>
      <c r="C628" s="3"/>
      <c r="D628" s="4">
        <f t="shared" si="122"/>
        <v>7.1527777777777773E-2</v>
      </c>
      <c r="E628" s="6">
        <v>11</v>
      </c>
      <c r="F628" s="199">
        <v>11</v>
      </c>
      <c r="G628" s="199">
        <v>8</v>
      </c>
      <c r="H628" s="247">
        <f>IF(G628&gt;0,VLOOKUP(G628+4000,CONFIG!$W$2:$AF$804,2,FALSE),0)</f>
        <v>0</v>
      </c>
      <c r="I628" s="30" t="str">
        <f>IF(G628&gt;0,CONCATENATE(VLOOKUP(G628+4000,CONFIG!$W$2:$AF$804,3,FALSE),"  ",VLOOKUP(G628+4000,CONFIG!$W$2:$AF$804,4,FALSE)),"")</f>
        <v xml:space="preserve">  </v>
      </c>
      <c r="J628" s="30" t="str">
        <f>IF($G628&gt;0,VLOOKUP(G628+4000,CONFIG!$W$2:$AF$804,5,FALSE),"")</f>
        <v/>
      </c>
      <c r="K628" s="144" t="str">
        <f>IF($G628&gt;0,VLOOKUP(G628+4000,CONFIG!$W:$AF,6,FALSE),"")</f>
        <v/>
      </c>
      <c r="L628" s="144" t="str">
        <f>IF($G628&gt;0,VLOOKUP(G628+4000,CONFIG!$W:$AF,7,FALSE),"")</f>
        <v/>
      </c>
      <c r="M628" s="144" t="str">
        <f>IF($G628&gt;0,VLOOKUP(G628+4000,CONFIG!$W:$AF,8,FALSE),"")</f>
        <v/>
      </c>
      <c r="N628" s="250" t="str">
        <f t="shared" si="128"/>
        <v>''</v>
      </c>
      <c r="O628" s="6" t="str">
        <f t="shared" si="123"/>
        <v xml:space="preserve"> </v>
      </c>
      <c r="P628" s="179">
        <f>IF(G628&gt;0,VLOOKUP(G628,'Eng A4'!$A$8:$B$207,2,FALSE)," ")</f>
        <v>0</v>
      </c>
      <c r="Q628" s="6" t="str">
        <f t="shared" si="124"/>
        <v>Non Partant</v>
      </c>
      <c r="R628" s="6">
        <f t="shared" si="125"/>
        <v>0</v>
      </c>
      <c r="S628" s="6">
        <f>IF(G628&gt;0,COUNTIF($R$618:R628,R628),"")</f>
        <v>11</v>
      </c>
      <c r="T628" s="6" t="str">
        <f t="shared" si="126"/>
        <v>0411</v>
      </c>
      <c r="U628" s="6">
        <f t="shared" si="127"/>
        <v>11</v>
      </c>
    </row>
    <row r="629" spans="1:21" ht="14.25" outlineLevel="1" x14ac:dyDescent="0.2">
      <c r="A629" s="3"/>
      <c r="B629" s="3"/>
      <c r="C629" s="3"/>
      <c r="D629" s="4">
        <f t="shared" si="122"/>
        <v>7.1527777777777773E-2</v>
      </c>
      <c r="E629" s="6">
        <v>12</v>
      </c>
      <c r="F629" s="199">
        <v>12</v>
      </c>
      <c r="G629" s="199">
        <v>44</v>
      </c>
      <c r="H629" s="247">
        <f>IF(G629&gt;0,VLOOKUP(G629+4000,CONFIG!$W$2:$AF$804,2,FALSE),0)</f>
        <v>0</v>
      </c>
      <c r="I629" s="30" t="str">
        <f>IF(G629&gt;0,CONCATENATE(VLOOKUP(G629+4000,CONFIG!$W$2:$AF$804,3,FALSE),"  ",VLOOKUP(G629+4000,CONFIG!$W$2:$AF$804,4,FALSE)),"")</f>
        <v xml:space="preserve">  </v>
      </c>
      <c r="J629" s="30" t="str">
        <f>IF($G629&gt;0,VLOOKUP(G629+4000,CONFIG!$W$2:$AF$804,5,FALSE),"")</f>
        <v/>
      </c>
      <c r="K629" s="144" t="str">
        <f>IF($G629&gt;0,VLOOKUP(G629+4000,CONFIG!$W:$AF,6,FALSE),"")</f>
        <v/>
      </c>
      <c r="L629" s="144" t="str">
        <f>IF($G629&gt;0,VLOOKUP(G629+4000,CONFIG!$W:$AF,7,FALSE),"")</f>
        <v/>
      </c>
      <c r="M629" s="144" t="str">
        <f>IF($G629&gt;0,VLOOKUP(G629+4000,CONFIG!$W:$AF,8,FALSE),"")</f>
        <v/>
      </c>
      <c r="N629" s="250" t="str">
        <f t="shared" si="128"/>
        <v>''</v>
      </c>
      <c r="O629" s="6" t="str">
        <f t="shared" si="123"/>
        <v xml:space="preserve"> </v>
      </c>
      <c r="P629" s="179">
        <f>IF(G629&gt;0,VLOOKUP(G629,'Eng A4'!$A$8:$B$207,2,FALSE)," ")</f>
        <v>0</v>
      </c>
      <c r="Q629" s="6" t="str">
        <f t="shared" si="124"/>
        <v>Non Partant</v>
      </c>
      <c r="R629" s="6">
        <f t="shared" si="125"/>
        <v>0</v>
      </c>
      <c r="S629" s="6">
        <f>IF(G629&gt;0,COUNTIF($R$618:R629,R629),"")</f>
        <v>12</v>
      </c>
      <c r="T629" s="6" t="str">
        <f t="shared" si="126"/>
        <v>0412</v>
      </c>
      <c r="U629" s="6">
        <f t="shared" si="127"/>
        <v>12</v>
      </c>
    </row>
    <row r="630" spans="1:21" ht="14.25" outlineLevel="1" x14ac:dyDescent="0.2">
      <c r="A630" s="3"/>
      <c r="B630" s="3"/>
      <c r="C630" s="3"/>
      <c r="D630" s="4">
        <f t="shared" si="122"/>
        <v>7.1527777777777773E-2</v>
      </c>
      <c r="E630" s="6">
        <v>13</v>
      </c>
      <c r="F630" s="199">
        <v>13</v>
      </c>
      <c r="G630" s="199">
        <v>46</v>
      </c>
      <c r="H630" s="247">
        <f>IF(G630&gt;0,VLOOKUP(G630+4000,CONFIG!$W$2:$AF$804,2,FALSE),0)</f>
        <v>0</v>
      </c>
      <c r="I630" s="30" t="str">
        <f>IF(G630&gt;0,CONCATENATE(VLOOKUP(G630+4000,CONFIG!$W$2:$AF$804,3,FALSE),"  ",VLOOKUP(G630+4000,CONFIG!$W$2:$AF$804,4,FALSE)),"")</f>
        <v xml:space="preserve">  </v>
      </c>
      <c r="J630" s="30" t="str">
        <f>IF($G630&gt;0,VLOOKUP(G630+4000,CONFIG!$W$2:$AF$804,5,FALSE),"")</f>
        <v/>
      </c>
      <c r="K630" s="144" t="str">
        <f>IF($G630&gt;0,VLOOKUP(G630+4000,CONFIG!$W:$AF,6,FALSE),"")</f>
        <v/>
      </c>
      <c r="L630" s="144" t="str">
        <f>IF($G630&gt;0,VLOOKUP(G630+4000,CONFIG!$W:$AF,7,FALSE),"")</f>
        <v/>
      </c>
      <c r="M630" s="144" t="str">
        <f>IF($G630&gt;0,VLOOKUP(G630+4000,CONFIG!$W:$AF,8,FALSE),"")</f>
        <v/>
      </c>
      <c r="N630" s="250" t="str">
        <f t="shared" si="128"/>
        <v>''</v>
      </c>
      <c r="O630" s="6" t="str">
        <f t="shared" si="123"/>
        <v xml:space="preserve"> </v>
      </c>
      <c r="P630" s="179">
        <f>IF(G630&gt;0,VLOOKUP(G630,'Eng A4'!$A$8:$B$207,2,FALSE)," ")</f>
        <v>0</v>
      </c>
      <c r="Q630" s="6" t="str">
        <f t="shared" si="124"/>
        <v>Non Partant</v>
      </c>
      <c r="R630" s="6">
        <f t="shared" si="125"/>
        <v>0</v>
      </c>
      <c r="S630" s="6">
        <f>IF(G630&gt;0,COUNTIF($R$618:R630,R630),"")</f>
        <v>13</v>
      </c>
      <c r="T630" s="6" t="str">
        <f t="shared" si="126"/>
        <v>0413</v>
      </c>
      <c r="U630" s="6">
        <f t="shared" si="127"/>
        <v>13</v>
      </c>
    </row>
    <row r="631" spans="1:21" ht="14.25" outlineLevel="1" x14ac:dyDescent="0.2">
      <c r="A631" s="3"/>
      <c r="B631" s="3"/>
      <c r="C631" s="3"/>
      <c r="D631" s="4">
        <f t="shared" si="122"/>
        <v>7.1527777777777773E-2</v>
      </c>
      <c r="E631" s="6">
        <v>14</v>
      </c>
      <c r="F631" s="199">
        <v>14</v>
      </c>
      <c r="G631" s="199">
        <v>15</v>
      </c>
      <c r="H631" s="247">
        <f>IF(G631&gt;0,VLOOKUP(G631+4000,CONFIG!$W$2:$AF$804,2,FALSE),0)</f>
        <v>0</v>
      </c>
      <c r="I631" s="30" t="str">
        <f>IF(G631&gt;0,CONCATENATE(VLOOKUP(G631+4000,CONFIG!$W$2:$AF$804,3,FALSE),"  ",VLOOKUP(G631+4000,CONFIG!$W$2:$AF$804,4,FALSE)),"")</f>
        <v xml:space="preserve">  </v>
      </c>
      <c r="J631" s="30" t="str">
        <f>IF($G631&gt;0,VLOOKUP(G631+4000,CONFIG!$W$2:$AF$804,5,FALSE),"")</f>
        <v/>
      </c>
      <c r="K631" s="144" t="str">
        <f>IF($G631&gt;0,VLOOKUP(G631+4000,CONFIG!$W:$AF,6,FALSE),"")</f>
        <v/>
      </c>
      <c r="L631" s="144" t="str">
        <f>IF($G631&gt;0,VLOOKUP(G631+4000,CONFIG!$W:$AF,7,FALSE),"")</f>
        <v/>
      </c>
      <c r="M631" s="144" t="str">
        <f>IF($G631&gt;0,VLOOKUP(G631+4000,CONFIG!$W:$AF,8,FALSE),"")</f>
        <v/>
      </c>
      <c r="N631" s="250" t="str">
        <f t="shared" si="128"/>
        <v>''</v>
      </c>
      <c r="O631" s="6" t="str">
        <f t="shared" si="123"/>
        <v xml:space="preserve"> </v>
      </c>
      <c r="P631" s="179">
        <f>IF(G631&gt;0,VLOOKUP(G631,'Eng A4'!$A$8:$B$207,2,FALSE)," ")</f>
        <v>0</v>
      </c>
      <c r="Q631" s="6" t="str">
        <f t="shared" si="124"/>
        <v>Non Partant</v>
      </c>
      <c r="R631" s="6">
        <f t="shared" si="125"/>
        <v>0</v>
      </c>
      <c r="S631" s="6">
        <f>IF(G631&gt;0,COUNTIF($R$618:R631,R631),"")</f>
        <v>14</v>
      </c>
      <c r="T631" s="6" t="str">
        <f t="shared" si="126"/>
        <v>0414</v>
      </c>
      <c r="U631" s="6">
        <f t="shared" si="127"/>
        <v>14</v>
      </c>
    </row>
    <row r="632" spans="1:21" ht="14.25" outlineLevel="1" x14ac:dyDescent="0.2">
      <c r="A632" s="3"/>
      <c r="B632" s="3"/>
      <c r="C632" s="3"/>
      <c r="D632" s="4">
        <f t="shared" si="122"/>
        <v>7.1527777777777773E-2</v>
      </c>
      <c r="E632" s="6">
        <v>15</v>
      </c>
      <c r="F632" s="199">
        <v>15</v>
      </c>
      <c r="G632" s="199">
        <v>51</v>
      </c>
      <c r="H632" s="247">
        <f>IF(G632&gt;0,VLOOKUP(G632+4000,CONFIG!$W$2:$AF$804,2,FALSE),0)</f>
        <v>0</v>
      </c>
      <c r="I632" s="30" t="str">
        <f>IF(G632&gt;0,CONCATENATE(VLOOKUP(G632+4000,CONFIG!$W$2:$AF$804,3,FALSE),"  ",VLOOKUP(G632+4000,CONFIG!$W$2:$AF$804,4,FALSE)),"")</f>
        <v xml:space="preserve">  </v>
      </c>
      <c r="J632" s="30" t="str">
        <f>IF($G632&gt;0,VLOOKUP(G632+4000,CONFIG!$W$2:$AF$804,5,FALSE),"")</f>
        <v/>
      </c>
      <c r="K632" s="144" t="str">
        <f>IF($G632&gt;0,VLOOKUP(G632+4000,CONFIG!$W:$AF,6,FALSE),"")</f>
        <v/>
      </c>
      <c r="L632" s="144" t="str">
        <f>IF($G632&gt;0,VLOOKUP(G632+4000,CONFIG!$W:$AF,7,FALSE),"")</f>
        <v/>
      </c>
      <c r="M632" s="144" t="str">
        <f>IF($G632&gt;0,VLOOKUP(G632+4000,CONFIG!$W:$AF,8,FALSE),"")</f>
        <v/>
      </c>
      <c r="N632" s="250" t="str">
        <f t="shared" si="128"/>
        <v>''</v>
      </c>
      <c r="O632" s="6" t="str">
        <f t="shared" si="123"/>
        <v xml:space="preserve"> </v>
      </c>
      <c r="P632" s="179">
        <f>IF(G632&gt;0,VLOOKUP(G632,'Eng A4'!$A$8:$B$207,2,FALSE)," ")</f>
        <v>0</v>
      </c>
      <c r="Q632" s="6" t="str">
        <f t="shared" si="124"/>
        <v>Non Partant</v>
      </c>
      <c r="R632" s="6">
        <f t="shared" si="125"/>
        <v>0</v>
      </c>
      <c r="S632" s="6">
        <f>IF(G632&gt;0,COUNTIF($R$618:R632,R632),"")</f>
        <v>15</v>
      </c>
      <c r="T632" s="6" t="str">
        <f t="shared" si="126"/>
        <v>0415</v>
      </c>
      <c r="U632" s="6">
        <f t="shared" si="127"/>
        <v>15</v>
      </c>
    </row>
    <row r="633" spans="1:21" ht="14.25" outlineLevel="1" x14ac:dyDescent="0.2">
      <c r="A633" s="3"/>
      <c r="B633" s="3"/>
      <c r="C633" s="3"/>
      <c r="D633" s="4">
        <f t="shared" si="122"/>
        <v>7.1527777777777773E-2</v>
      </c>
      <c r="E633" s="6">
        <v>16</v>
      </c>
      <c r="F633" s="199">
        <v>16</v>
      </c>
      <c r="G633" s="199">
        <v>42</v>
      </c>
      <c r="H633" s="247">
        <f>IF(G633&gt;0,VLOOKUP(G633+4000,CONFIG!$W$2:$AF$804,2,FALSE),0)</f>
        <v>0</v>
      </c>
      <c r="I633" s="30" t="str">
        <f>IF(G633&gt;0,CONCATENATE(VLOOKUP(G633+4000,CONFIG!$W$2:$AF$804,3,FALSE),"  ",VLOOKUP(G633+4000,CONFIG!$W$2:$AF$804,4,FALSE)),"")</f>
        <v xml:space="preserve">  </v>
      </c>
      <c r="J633" s="30" t="str">
        <f>IF($G633&gt;0,VLOOKUP(G633+4000,CONFIG!$W$2:$AF$804,5,FALSE),"")</f>
        <v/>
      </c>
      <c r="K633" s="144" t="str">
        <f>IF($G633&gt;0,VLOOKUP(G633+4000,CONFIG!$W:$AF,6,FALSE),"")</f>
        <v/>
      </c>
      <c r="L633" s="144" t="str">
        <f>IF($G633&gt;0,VLOOKUP(G633+4000,CONFIG!$W:$AF,7,FALSE),"")</f>
        <v/>
      </c>
      <c r="M633" s="144" t="str">
        <f>IF($G633&gt;0,VLOOKUP(G633+4000,CONFIG!$W:$AF,8,FALSE),"")</f>
        <v/>
      </c>
      <c r="N633" s="250" t="str">
        <f t="shared" si="128"/>
        <v>''</v>
      </c>
      <c r="O633" s="6" t="str">
        <f t="shared" si="123"/>
        <v xml:space="preserve"> </v>
      </c>
      <c r="P633" s="179">
        <f>IF(G633&gt;0,VLOOKUP(G633,'Eng A4'!$A$8:$B$207,2,FALSE)," ")</f>
        <v>0</v>
      </c>
      <c r="Q633" s="6" t="str">
        <f t="shared" si="124"/>
        <v>Non Partant</v>
      </c>
      <c r="R633" s="6">
        <f t="shared" si="125"/>
        <v>0</v>
      </c>
      <c r="S633" s="6">
        <f>IF(G633&gt;0,COUNTIF($R$618:R633,R633),"")</f>
        <v>16</v>
      </c>
      <c r="T633" s="6" t="str">
        <f t="shared" si="126"/>
        <v>0416</v>
      </c>
      <c r="U633" s="6">
        <f t="shared" si="127"/>
        <v>16</v>
      </c>
    </row>
    <row r="634" spans="1:21" ht="14.25" outlineLevel="1" x14ac:dyDescent="0.2">
      <c r="A634" s="3"/>
      <c r="B634" s="3"/>
      <c r="C634" s="3"/>
      <c r="D634" s="4">
        <f t="shared" si="122"/>
        <v>7.1527777777777773E-2</v>
      </c>
      <c r="E634" s="6">
        <v>17</v>
      </c>
      <c r="F634" s="199">
        <v>17</v>
      </c>
      <c r="G634" s="199">
        <v>52</v>
      </c>
      <c r="H634" s="247">
        <f>IF(G634&gt;0,VLOOKUP(G634+4000,CONFIG!$W$2:$AF$804,2,FALSE),0)</f>
        <v>0</v>
      </c>
      <c r="I634" s="30" t="str">
        <f>IF(G634&gt;0,CONCATENATE(VLOOKUP(G634+4000,CONFIG!$W$2:$AF$804,3,FALSE),"  ",VLOOKUP(G634+4000,CONFIG!$W$2:$AF$804,4,FALSE)),"")</f>
        <v xml:space="preserve">  </v>
      </c>
      <c r="J634" s="30" t="str">
        <f>IF($G634&gt;0,VLOOKUP(G634+4000,CONFIG!$W$2:$AF$804,5,FALSE),"")</f>
        <v/>
      </c>
      <c r="K634" s="144" t="str">
        <f>IF($G634&gt;0,VLOOKUP(G634+4000,CONFIG!$W:$AF,6,FALSE),"")</f>
        <v/>
      </c>
      <c r="L634" s="144" t="str">
        <f>IF($G634&gt;0,VLOOKUP(G634+4000,CONFIG!$W:$AF,7,FALSE),"")</f>
        <v/>
      </c>
      <c r="M634" s="144" t="str">
        <f>IF($G634&gt;0,VLOOKUP(G634+4000,CONFIG!$W:$AF,8,FALSE),"")</f>
        <v/>
      </c>
      <c r="N634" s="250" t="str">
        <f t="shared" si="128"/>
        <v>''</v>
      </c>
      <c r="O634" s="6" t="str">
        <f t="shared" si="123"/>
        <v xml:space="preserve"> </v>
      </c>
      <c r="P634" s="179">
        <f>IF(G634&gt;0,VLOOKUP(G634,'Eng A4'!$A$8:$B$207,2,FALSE)," ")</f>
        <v>0</v>
      </c>
      <c r="Q634" s="6" t="str">
        <f t="shared" si="124"/>
        <v>Non Partant</v>
      </c>
      <c r="R634" s="6">
        <f t="shared" si="125"/>
        <v>0</v>
      </c>
      <c r="S634" s="6">
        <f>IF(G634&gt;0,COUNTIF($R$618:R634,R634),"")</f>
        <v>17</v>
      </c>
      <c r="T634" s="6" t="str">
        <f t="shared" si="126"/>
        <v>0417</v>
      </c>
      <c r="U634" s="6">
        <f t="shared" si="127"/>
        <v>17</v>
      </c>
    </row>
    <row r="635" spans="1:21" ht="14.25" outlineLevel="1" x14ac:dyDescent="0.2">
      <c r="A635" s="3"/>
      <c r="B635" s="3"/>
      <c r="C635" s="3"/>
      <c r="D635" s="4">
        <f t="shared" si="122"/>
        <v>7.1527777777777773E-2</v>
      </c>
      <c r="E635" s="6">
        <v>18</v>
      </c>
      <c r="F635" s="199">
        <v>18</v>
      </c>
      <c r="G635" s="199">
        <v>26</v>
      </c>
      <c r="H635" s="247">
        <f>IF(G635&gt;0,VLOOKUP(G635+4000,CONFIG!$W$2:$AF$804,2,FALSE),0)</f>
        <v>0</v>
      </c>
      <c r="I635" s="30" t="str">
        <f>IF(G635&gt;0,CONCATENATE(VLOOKUP(G635+4000,CONFIG!$W$2:$AF$804,3,FALSE),"  ",VLOOKUP(G635+4000,CONFIG!$W$2:$AF$804,4,FALSE)),"")</f>
        <v xml:space="preserve">  </v>
      </c>
      <c r="J635" s="30" t="str">
        <f>IF($G635&gt;0,VLOOKUP(G635+4000,CONFIG!$W$2:$AF$804,5,FALSE),"")</f>
        <v/>
      </c>
      <c r="K635" s="144" t="str">
        <f>IF($G635&gt;0,VLOOKUP(G635+4000,CONFIG!$W:$AF,6,FALSE),"")</f>
        <v/>
      </c>
      <c r="L635" s="144" t="str">
        <f>IF($G635&gt;0,VLOOKUP(G635+4000,CONFIG!$W:$AF,7,FALSE),"")</f>
        <v/>
      </c>
      <c r="M635" s="144" t="str">
        <f>IF($G635&gt;0,VLOOKUP(G635+4000,CONFIG!$W:$AF,8,FALSE),"")</f>
        <v/>
      </c>
      <c r="N635" s="250" t="str">
        <f t="shared" si="128"/>
        <v>''</v>
      </c>
      <c r="O635" s="6" t="str">
        <f t="shared" si="123"/>
        <v xml:space="preserve"> </v>
      </c>
      <c r="P635" s="179">
        <f>IF(G635&gt;0,VLOOKUP(G635,'Eng A4'!$A$8:$B$207,2,FALSE)," ")</f>
        <v>0</v>
      </c>
      <c r="Q635" s="6" t="str">
        <f t="shared" si="124"/>
        <v>Non Partant</v>
      </c>
      <c r="R635" s="6">
        <f t="shared" si="125"/>
        <v>0</v>
      </c>
      <c r="S635" s="6">
        <f>IF(G635&gt;0,COUNTIF($R$618:R635,R635),"")</f>
        <v>18</v>
      </c>
      <c r="T635" s="6" t="str">
        <f t="shared" si="126"/>
        <v>0418</v>
      </c>
      <c r="U635" s="6">
        <f t="shared" si="127"/>
        <v>18</v>
      </c>
    </row>
    <row r="636" spans="1:21" ht="14.25" outlineLevel="1" x14ac:dyDescent="0.2">
      <c r="A636" s="3"/>
      <c r="B636" s="3"/>
      <c r="C636" s="3"/>
      <c r="D636" s="4">
        <f t="shared" si="122"/>
        <v>7.1527777777777773E-2</v>
      </c>
      <c r="E636" s="6">
        <v>19</v>
      </c>
      <c r="F636" s="199">
        <v>19</v>
      </c>
      <c r="G636" s="199">
        <v>22</v>
      </c>
      <c r="H636" s="247">
        <f>IF(G636&gt;0,VLOOKUP(G636+4000,CONFIG!$W$2:$AF$804,2,FALSE),0)</f>
        <v>0</v>
      </c>
      <c r="I636" s="30" t="str">
        <f>IF(G636&gt;0,CONCATENATE(VLOOKUP(G636+4000,CONFIG!$W$2:$AF$804,3,FALSE),"  ",VLOOKUP(G636+4000,CONFIG!$W$2:$AF$804,4,FALSE)),"")</f>
        <v xml:space="preserve">  </v>
      </c>
      <c r="J636" s="30" t="str">
        <f>IF($G636&gt;0,VLOOKUP(G636+4000,CONFIG!$W$2:$AF$804,5,FALSE),"")</f>
        <v/>
      </c>
      <c r="K636" s="144" t="str">
        <f>IF($G636&gt;0,VLOOKUP(G636+4000,CONFIG!$W:$AF,6,FALSE),"")</f>
        <v/>
      </c>
      <c r="L636" s="144" t="str">
        <f>IF($G636&gt;0,VLOOKUP(G636+4000,CONFIG!$W:$AF,7,FALSE),"")</f>
        <v/>
      </c>
      <c r="M636" s="144" t="str">
        <f>IF($G636&gt;0,VLOOKUP(G636+4000,CONFIG!$W:$AF,8,FALSE),"")</f>
        <v/>
      </c>
      <c r="N636" s="250" t="str">
        <f t="shared" si="128"/>
        <v>''</v>
      </c>
      <c r="O636" s="6" t="str">
        <f t="shared" si="123"/>
        <v xml:space="preserve"> </v>
      </c>
      <c r="P636" s="179">
        <f>IF(G636&gt;0,VLOOKUP(G636,'Eng A4'!$A$8:$B$207,2,FALSE)," ")</f>
        <v>0</v>
      </c>
      <c r="Q636" s="6" t="str">
        <f t="shared" si="124"/>
        <v>Non Partant</v>
      </c>
      <c r="R636" s="6">
        <f t="shared" si="125"/>
        <v>0</v>
      </c>
      <c r="S636" s="6">
        <f>IF(G636&gt;0,COUNTIF($R$618:R636,R636),"")</f>
        <v>19</v>
      </c>
      <c r="T636" s="6" t="str">
        <f t="shared" si="126"/>
        <v>0419</v>
      </c>
      <c r="U636" s="6">
        <f t="shared" si="127"/>
        <v>19</v>
      </c>
    </row>
    <row r="637" spans="1:21" ht="14.25" outlineLevel="1" x14ac:dyDescent="0.2">
      <c r="A637" s="3"/>
      <c r="B637" s="3"/>
      <c r="C637" s="3"/>
      <c r="D637" s="4">
        <f t="shared" si="122"/>
        <v>7.1527777777777773E-2</v>
      </c>
      <c r="E637" s="6">
        <v>20</v>
      </c>
      <c r="F637" s="199">
        <v>20</v>
      </c>
      <c r="G637" s="199">
        <v>2</v>
      </c>
      <c r="H637" s="247">
        <f>IF(G637&gt;0,VLOOKUP(G637+4000,CONFIG!$W$2:$AF$804,2,FALSE),0)</f>
        <v>0</v>
      </c>
      <c r="I637" s="30" t="str">
        <f>IF(G637&gt;0,CONCATENATE(VLOOKUP(G637+4000,CONFIG!$W$2:$AF$804,3,FALSE),"  ",VLOOKUP(G637+4000,CONFIG!$W$2:$AF$804,4,FALSE)),"")</f>
        <v xml:space="preserve">  </v>
      </c>
      <c r="J637" s="30" t="str">
        <f>IF($G637&gt;0,VLOOKUP(G637+4000,CONFIG!$W$2:$AF$804,5,FALSE),"")</f>
        <v/>
      </c>
      <c r="K637" s="144" t="str">
        <f>IF($G637&gt;0,VLOOKUP(G637+4000,CONFIG!$W:$AF,6,FALSE),"")</f>
        <v/>
      </c>
      <c r="L637" s="144" t="str">
        <f>IF($G637&gt;0,VLOOKUP(G637+4000,CONFIG!$W:$AF,7,FALSE),"")</f>
        <v/>
      </c>
      <c r="M637" s="144" t="str">
        <f>IF($G637&gt;0,VLOOKUP(G637+4000,CONFIG!$W:$AF,8,FALSE),"")</f>
        <v/>
      </c>
      <c r="N637" s="250" t="str">
        <f t="shared" si="128"/>
        <v>''</v>
      </c>
      <c r="O637" s="6" t="str">
        <f t="shared" si="123"/>
        <v xml:space="preserve"> </v>
      </c>
      <c r="P637" s="179">
        <f>IF(G637&gt;0,VLOOKUP(G637,'Eng A4'!$A$8:$B$207,2,FALSE)," ")</f>
        <v>0</v>
      </c>
      <c r="Q637" s="6" t="str">
        <f t="shared" si="124"/>
        <v>Non Partant</v>
      </c>
      <c r="R637" s="6">
        <f t="shared" si="125"/>
        <v>0</v>
      </c>
      <c r="S637" s="6">
        <f>IF(G637&gt;0,COUNTIF($R$618:R637,R637),"")</f>
        <v>20</v>
      </c>
      <c r="T637" s="6" t="str">
        <f t="shared" si="126"/>
        <v>0420</v>
      </c>
      <c r="U637" s="6">
        <f t="shared" si="127"/>
        <v>20</v>
      </c>
    </row>
    <row r="638" spans="1:21" ht="14.25" outlineLevel="1" x14ac:dyDescent="0.2">
      <c r="A638" s="3"/>
      <c r="B638" s="3"/>
      <c r="C638" s="3"/>
      <c r="D638" s="4">
        <f t="shared" si="122"/>
        <v>7.1527777777777773E-2</v>
      </c>
      <c r="E638" s="6">
        <v>21</v>
      </c>
      <c r="F638" s="199">
        <v>21</v>
      </c>
      <c r="G638" s="199">
        <v>9</v>
      </c>
      <c r="H638" s="247">
        <f>IF(G638&gt;0,VLOOKUP(G638+4000,CONFIG!$W$2:$AF$804,2,FALSE),0)</f>
        <v>0</v>
      </c>
      <c r="I638" s="30" t="str">
        <f>IF(G638&gt;0,CONCATENATE(VLOOKUP(G638+4000,CONFIG!$W$2:$AF$804,3,FALSE),"  ",VLOOKUP(G638+4000,CONFIG!$W$2:$AF$804,4,FALSE)),"")</f>
        <v xml:space="preserve">  </v>
      </c>
      <c r="J638" s="30" t="str">
        <f>IF($G638&gt;0,VLOOKUP(G638+4000,CONFIG!$W$2:$AF$804,5,FALSE),"")</f>
        <v/>
      </c>
      <c r="K638" s="144" t="str">
        <f>IF($G638&gt;0,VLOOKUP(G638+4000,CONFIG!$W:$AF,6,FALSE),"")</f>
        <v/>
      </c>
      <c r="L638" s="144" t="str">
        <f>IF($G638&gt;0,VLOOKUP(G638+4000,CONFIG!$W:$AF,7,FALSE),"")</f>
        <v/>
      </c>
      <c r="M638" s="144" t="str">
        <f>IF($G638&gt;0,VLOOKUP(G638+4000,CONFIG!$W:$AF,8,FALSE),"")</f>
        <v/>
      </c>
      <c r="N638" s="250" t="str">
        <f t="shared" si="128"/>
        <v>''</v>
      </c>
      <c r="O638" s="6" t="str">
        <f t="shared" si="123"/>
        <v xml:space="preserve"> </v>
      </c>
      <c r="P638" s="179">
        <f>IF(G638&gt;0,VLOOKUP(G638,'Eng A4'!$A$8:$B$207,2,FALSE)," ")</f>
        <v>0</v>
      </c>
      <c r="Q638" s="6" t="str">
        <f t="shared" si="124"/>
        <v>Non Partant</v>
      </c>
      <c r="R638" s="6">
        <f t="shared" si="125"/>
        <v>0</v>
      </c>
      <c r="S638" s="6">
        <f>IF(G638&gt;0,COUNTIF($R$618:R638,R638),"")</f>
        <v>21</v>
      </c>
      <c r="T638" s="6" t="str">
        <f t="shared" si="126"/>
        <v>0421</v>
      </c>
      <c r="U638" s="6">
        <f t="shared" si="127"/>
        <v>21</v>
      </c>
    </row>
    <row r="639" spans="1:21" ht="14.25" outlineLevel="1" x14ac:dyDescent="0.2">
      <c r="A639" s="3"/>
      <c r="B639" s="3"/>
      <c r="C639" s="3"/>
      <c r="D639" s="4">
        <f t="shared" si="122"/>
        <v>7.1527777777777773E-2</v>
      </c>
      <c r="E639" s="6">
        <v>22</v>
      </c>
      <c r="F639" s="199">
        <v>22</v>
      </c>
      <c r="G639" s="199">
        <v>31</v>
      </c>
      <c r="H639" s="247">
        <f>IF(G639&gt;0,VLOOKUP(G639+4000,CONFIG!$W$2:$AF$804,2,FALSE),0)</f>
        <v>0</v>
      </c>
      <c r="I639" s="30" t="str">
        <f>IF(G639&gt;0,CONCATENATE(VLOOKUP(G639+4000,CONFIG!$W$2:$AF$804,3,FALSE),"  ",VLOOKUP(G639+4000,CONFIG!$W$2:$AF$804,4,FALSE)),"")</f>
        <v xml:space="preserve">  </v>
      </c>
      <c r="J639" s="30" t="str">
        <f>IF($G639&gt;0,VLOOKUP(G639+4000,CONFIG!$W$2:$AF$804,5,FALSE),"")</f>
        <v/>
      </c>
      <c r="K639" s="144" t="str">
        <f>IF($G639&gt;0,VLOOKUP(G639+4000,CONFIG!$W:$AF,6,FALSE),"")</f>
        <v/>
      </c>
      <c r="L639" s="144" t="str">
        <f>IF($G639&gt;0,VLOOKUP(G639+4000,CONFIG!$W:$AF,7,FALSE),"")</f>
        <v/>
      </c>
      <c r="M639" s="144" t="str">
        <f>IF($G639&gt;0,VLOOKUP(G639+4000,CONFIG!$W:$AF,8,FALSE),"")</f>
        <v/>
      </c>
      <c r="N639" s="250" t="str">
        <f t="shared" si="128"/>
        <v>''</v>
      </c>
      <c r="O639" s="6" t="str">
        <f t="shared" si="123"/>
        <v xml:space="preserve"> </v>
      </c>
      <c r="P639" s="179">
        <f>IF(G639&gt;0,VLOOKUP(G639,'Eng A4'!$A$8:$B$207,2,FALSE)," ")</f>
        <v>0</v>
      </c>
      <c r="Q639" s="6" t="str">
        <f t="shared" si="124"/>
        <v>Non Partant</v>
      </c>
      <c r="R639" s="6">
        <f t="shared" si="125"/>
        <v>0</v>
      </c>
      <c r="S639" s="6">
        <f>IF(G639&gt;0,COUNTIF($R$618:R639,R639),"")</f>
        <v>22</v>
      </c>
      <c r="T639" s="6" t="str">
        <f t="shared" si="126"/>
        <v>0422</v>
      </c>
      <c r="U639" s="6">
        <f t="shared" si="127"/>
        <v>22</v>
      </c>
    </row>
    <row r="640" spans="1:21" ht="14.25" outlineLevel="1" x14ac:dyDescent="0.2">
      <c r="A640" s="3"/>
      <c r="B640" s="3"/>
      <c r="C640" s="3"/>
      <c r="D640" s="4">
        <f t="shared" si="122"/>
        <v>7.1527777777777773E-2</v>
      </c>
      <c r="E640" s="6">
        <v>23</v>
      </c>
      <c r="F640" s="199">
        <v>23</v>
      </c>
      <c r="G640" s="199">
        <v>27</v>
      </c>
      <c r="H640" s="247">
        <f>IF(G640&gt;0,VLOOKUP(G640+4000,CONFIG!$W$2:$AF$804,2,FALSE),0)</f>
        <v>0</v>
      </c>
      <c r="I640" s="30" t="str">
        <f>IF(G640&gt;0,CONCATENATE(VLOOKUP(G640+4000,CONFIG!$W$2:$AF$804,3,FALSE),"  ",VLOOKUP(G640+4000,CONFIG!$W$2:$AF$804,4,FALSE)),"")</f>
        <v xml:space="preserve">  </v>
      </c>
      <c r="J640" s="30" t="str">
        <f>IF($G640&gt;0,VLOOKUP(G640+4000,CONFIG!$W$2:$AF$804,5,FALSE),"")</f>
        <v/>
      </c>
      <c r="K640" s="144" t="str">
        <f>IF($G640&gt;0,VLOOKUP(G640+4000,CONFIG!$W:$AF,6,FALSE),"")</f>
        <v/>
      </c>
      <c r="L640" s="144" t="str">
        <f>IF($G640&gt;0,VLOOKUP(G640+4000,CONFIG!$W:$AF,7,FALSE),"")</f>
        <v/>
      </c>
      <c r="M640" s="144" t="str">
        <f>IF($G640&gt;0,VLOOKUP(G640+4000,CONFIG!$W:$AF,8,FALSE),"")</f>
        <v/>
      </c>
      <c r="N640" s="250" t="str">
        <f t="shared" si="128"/>
        <v>''</v>
      </c>
      <c r="O640" s="6" t="str">
        <f t="shared" si="123"/>
        <v xml:space="preserve"> </v>
      </c>
      <c r="P640" s="179">
        <f>IF(G640&gt;0,VLOOKUP(G640,'Eng A4'!$A$8:$B$207,2,FALSE)," ")</f>
        <v>0</v>
      </c>
      <c r="Q640" s="6" t="str">
        <f t="shared" si="124"/>
        <v>Non Partant</v>
      </c>
      <c r="R640" s="6">
        <f t="shared" si="125"/>
        <v>0</v>
      </c>
      <c r="S640" s="6">
        <f>IF(G640&gt;0,COUNTIF($R$618:R640,R640),"")</f>
        <v>23</v>
      </c>
      <c r="T640" s="6" t="str">
        <f t="shared" si="126"/>
        <v>0423</v>
      </c>
      <c r="U640" s="6">
        <f t="shared" si="127"/>
        <v>23</v>
      </c>
    </row>
    <row r="641" spans="1:21" ht="14.25" outlineLevel="1" x14ac:dyDescent="0.2">
      <c r="A641" s="3"/>
      <c r="B641" s="3"/>
      <c r="C641" s="3"/>
      <c r="D641" s="4">
        <f t="shared" si="122"/>
        <v>7.1527777777777773E-2</v>
      </c>
      <c r="E641" s="6">
        <v>24</v>
      </c>
      <c r="F641" s="199">
        <v>24</v>
      </c>
      <c r="G641" s="199">
        <v>53</v>
      </c>
      <c r="H641" s="247">
        <f>IF(G641&gt;0,VLOOKUP(G641+4000,CONFIG!$W$2:$AF$804,2,FALSE),0)</f>
        <v>0</v>
      </c>
      <c r="I641" s="30" t="str">
        <f>IF(G641&gt;0,CONCATENATE(VLOOKUP(G641+4000,CONFIG!$W$2:$AF$804,3,FALSE),"  ",VLOOKUP(G641+4000,CONFIG!$W$2:$AF$804,4,FALSE)),"")</f>
        <v xml:space="preserve">  </v>
      </c>
      <c r="J641" s="30" t="str">
        <f>IF($G641&gt;0,VLOOKUP(G641+4000,CONFIG!$W$2:$AF$804,5,FALSE),"")</f>
        <v/>
      </c>
      <c r="K641" s="144" t="str">
        <f>IF($G641&gt;0,VLOOKUP(G641+4000,CONFIG!$W:$AF,6,FALSE),"")</f>
        <v/>
      </c>
      <c r="L641" s="144" t="str">
        <f>IF($G641&gt;0,VLOOKUP(G641+4000,CONFIG!$W:$AF,7,FALSE),"")</f>
        <v/>
      </c>
      <c r="M641" s="144" t="str">
        <f>IF($G641&gt;0,VLOOKUP(G641+4000,CONFIG!$W:$AF,8,FALSE),"")</f>
        <v/>
      </c>
      <c r="N641" s="250" t="str">
        <f t="shared" si="128"/>
        <v>''</v>
      </c>
      <c r="O641" s="6" t="str">
        <f t="shared" si="123"/>
        <v xml:space="preserve"> </v>
      </c>
      <c r="P641" s="179">
        <f>IF(G641&gt;0,VLOOKUP(G641,'Eng A4'!$A$8:$B$207,2,FALSE)," ")</f>
        <v>0</v>
      </c>
      <c r="Q641" s="6" t="str">
        <f t="shared" si="124"/>
        <v>Non Partant</v>
      </c>
      <c r="R641" s="6">
        <f t="shared" si="125"/>
        <v>0</v>
      </c>
      <c r="S641" s="6">
        <f>IF(G641&gt;0,COUNTIF($R$618:R641,R641),"")</f>
        <v>24</v>
      </c>
      <c r="T641" s="6" t="str">
        <f t="shared" si="126"/>
        <v>0424</v>
      </c>
      <c r="U641" s="6">
        <f t="shared" si="127"/>
        <v>24</v>
      </c>
    </row>
    <row r="642" spans="1:21" ht="14.25" outlineLevel="1" x14ac:dyDescent="0.2">
      <c r="A642" s="3"/>
      <c r="B642" s="3"/>
      <c r="C642" s="3"/>
      <c r="D642" s="4">
        <f t="shared" si="122"/>
        <v>7.1527777777777773E-2</v>
      </c>
      <c r="E642" s="6">
        <v>25</v>
      </c>
      <c r="F642" s="199">
        <v>25</v>
      </c>
      <c r="G642" s="199">
        <v>24</v>
      </c>
      <c r="H642" s="247">
        <f>IF(G642&gt;0,VLOOKUP(G642+4000,CONFIG!$W$2:$AF$804,2,FALSE),0)</f>
        <v>0</v>
      </c>
      <c r="I642" s="30" t="str">
        <f>IF(G642&gt;0,CONCATENATE(VLOOKUP(G642+4000,CONFIG!$W$2:$AF$804,3,FALSE),"  ",VLOOKUP(G642+4000,CONFIG!$W$2:$AF$804,4,FALSE)),"")</f>
        <v xml:space="preserve">  </v>
      </c>
      <c r="J642" s="30" t="str">
        <f>IF($G642&gt;0,VLOOKUP(G642+4000,CONFIG!$W$2:$AF$804,5,FALSE),"")</f>
        <v/>
      </c>
      <c r="K642" s="144" t="str">
        <f>IF($G642&gt;0,VLOOKUP(G642+4000,CONFIG!$W:$AF,6,FALSE),"")</f>
        <v/>
      </c>
      <c r="L642" s="144" t="str">
        <f>IF($G642&gt;0,VLOOKUP(G642+4000,CONFIG!$W:$AF,7,FALSE),"")</f>
        <v/>
      </c>
      <c r="M642" s="144" t="str">
        <f>IF($G642&gt;0,VLOOKUP(G642+4000,CONFIG!$W:$AF,8,FALSE),"")</f>
        <v/>
      </c>
      <c r="N642" s="250" t="str">
        <f t="shared" si="128"/>
        <v>''</v>
      </c>
      <c r="O642" s="6" t="str">
        <f t="shared" si="123"/>
        <v xml:space="preserve"> </v>
      </c>
      <c r="P642" s="179">
        <f>IF(G642&gt;0,VLOOKUP(G642,'Eng A4'!$A$8:$B$207,2,FALSE)," ")</f>
        <v>0</v>
      </c>
      <c r="Q642" s="6" t="str">
        <f t="shared" si="124"/>
        <v>Non Partant</v>
      </c>
      <c r="R642" s="6">
        <f t="shared" si="125"/>
        <v>0</v>
      </c>
      <c r="S642" s="6">
        <f>IF(G642&gt;0,COUNTIF($R$618:R642,R642),"")</f>
        <v>25</v>
      </c>
      <c r="T642" s="6" t="str">
        <f t="shared" si="126"/>
        <v>0425</v>
      </c>
      <c r="U642" s="6">
        <f t="shared" si="127"/>
        <v>25</v>
      </c>
    </row>
    <row r="643" spans="1:21" ht="14.25" outlineLevel="1" x14ac:dyDescent="0.2">
      <c r="A643" s="3"/>
      <c r="B643" s="3"/>
      <c r="C643" s="3"/>
      <c r="D643" s="4">
        <f t="shared" si="122"/>
        <v>7.1527777777777773E-2</v>
      </c>
      <c r="E643" s="6">
        <v>26</v>
      </c>
      <c r="F643" s="199">
        <v>26</v>
      </c>
      <c r="G643" s="199">
        <v>57</v>
      </c>
      <c r="H643" s="247">
        <f>IF(G643&gt;0,VLOOKUP(G643+4000,CONFIG!$W$2:$AF$804,2,FALSE),0)</f>
        <v>0</v>
      </c>
      <c r="I643" s="30" t="str">
        <f>IF(G643&gt;0,CONCATENATE(VLOOKUP(G643+4000,CONFIG!$W$2:$AF$804,3,FALSE),"  ",VLOOKUP(G643+4000,CONFIG!$W$2:$AF$804,4,FALSE)),"")</f>
        <v xml:space="preserve">  </v>
      </c>
      <c r="J643" s="30" t="str">
        <f>IF($G643&gt;0,VLOOKUP(G643+4000,CONFIG!$W$2:$AF$804,5,FALSE),"")</f>
        <v/>
      </c>
      <c r="K643" s="144" t="str">
        <f>IF($G643&gt;0,VLOOKUP(G643+4000,CONFIG!$W:$AF,6,FALSE),"")</f>
        <v/>
      </c>
      <c r="L643" s="144" t="str">
        <f>IF($G643&gt;0,VLOOKUP(G643+4000,CONFIG!$W:$AF,7,FALSE),"")</f>
        <v/>
      </c>
      <c r="M643" s="144" t="str">
        <f>IF($G643&gt;0,VLOOKUP(G643+4000,CONFIG!$W:$AF,8,FALSE),"")</f>
        <v/>
      </c>
      <c r="N643" s="250" t="str">
        <f t="shared" si="128"/>
        <v>''</v>
      </c>
      <c r="O643" s="6" t="str">
        <f t="shared" si="123"/>
        <v xml:space="preserve"> </v>
      </c>
      <c r="P643" s="179">
        <f>IF(G643&gt;0,VLOOKUP(G643,'Eng A4'!$A$8:$B$207,2,FALSE)," ")</f>
        <v>0</v>
      </c>
      <c r="Q643" s="6" t="str">
        <f t="shared" si="124"/>
        <v>Non Partant</v>
      </c>
      <c r="R643" s="6">
        <f t="shared" si="125"/>
        <v>0</v>
      </c>
      <c r="S643" s="6">
        <f>IF(G643&gt;0,COUNTIF($R$618:R643,R643),"")</f>
        <v>26</v>
      </c>
      <c r="T643" s="6" t="str">
        <f t="shared" si="126"/>
        <v>0426</v>
      </c>
      <c r="U643" s="6">
        <f t="shared" si="127"/>
        <v>26</v>
      </c>
    </row>
    <row r="644" spans="1:21" ht="14.25" outlineLevel="1" x14ac:dyDescent="0.2">
      <c r="A644" s="3"/>
      <c r="B644" s="3"/>
      <c r="C644" s="3"/>
      <c r="D644" s="4">
        <f t="shared" si="122"/>
        <v>7.1527777777777773E-2</v>
      </c>
      <c r="E644" s="6">
        <v>27</v>
      </c>
      <c r="F644" s="199">
        <v>27</v>
      </c>
      <c r="G644" s="199">
        <v>19</v>
      </c>
      <c r="H644" s="247">
        <f>IF(G644&gt;0,VLOOKUP(G644+4000,CONFIG!$W$2:$AF$804,2,FALSE),0)</f>
        <v>0</v>
      </c>
      <c r="I644" s="30" t="str">
        <f>IF(G644&gt;0,CONCATENATE(VLOOKUP(G644+4000,CONFIG!$W$2:$AF$804,3,FALSE),"  ",VLOOKUP(G644+4000,CONFIG!$W$2:$AF$804,4,FALSE)),"")</f>
        <v xml:space="preserve">  </v>
      </c>
      <c r="J644" s="30" t="str">
        <f>IF($G644&gt;0,VLOOKUP(G644+4000,CONFIG!$W$2:$AF$804,5,FALSE),"")</f>
        <v/>
      </c>
      <c r="K644" s="144" t="str">
        <f>IF($G644&gt;0,VLOOKUP(G644+4000,CONFIG!$W:$AF,6,FALSE),"")</f>
        <v/>
      </c>
      <c r="L644" s="144" t="str">
        <f>IF($G644&gt;0,VLOOKUP(G644+4000,CONFIG!$W:$AF,7,FALSE),"")</f>
        <v/>
      </c>
      <c r="M644" s="144" t="str">
        <f>IF($G644&gt;0,VLOOKUP(G644+4000,CONFIG!$W:$AF,8,FALSE),"")</f>
        <v/>
      </c>
      <c r="N644" s="250" t="str">
        <f t="shared" si="128"/>
        <v>''</v>
      </c>
      <c r="O644" s="6" t="str">
        <f t="shared" si="123"/>
        <v xml:space="preserve"> </v>
      </c>
      <c r="P644" s="179">
        <f>IF(G644&gt;0,VLOOKUP(G644,'Eng A4'!$A$8:$B$207,2,FALSE)," ")</f>
        <v>0</v>
      </c>
      <c r="Q644" s="6" t="str">
        <f t="shared" si="124"/>
        <v>Non Partant</v>
      </c>
      <c r="R644" s="6">
        <f t="shared" si="125"/>
        <v>0</v>
      </c>
      <c r="S644" s="6">
        <f>IF(G644&gt;0,COUNTIF($R$618:R644,R644),"")</f>
        <v>27</v>
      </c>
      <c r="T644" s="6" t="str">
        <f t="shared" si="126"/>
        <v>0427</v>
      </c>
      <c r="U644" s="6">
        <f t="shared" si="127"/>
        <v>27</v>
      </c>
    </row>
    <row r="645" spans="1:21" ht="14.25" outlineLevel="1" x14ac:dyDescent="0.2">
      <c r="A645" s="3"/>
      <c r="B645" s="3"/>
      <c r="C645" s="3"/>
      <c r="D645" s="4">
        <f t="shared" si="122"/>
        <v>7.1527777777777773E-2</v>
      </c>
      <c r="E645" s="6">
        <v>28</v>
      </c>
      <c r="F645" s="199">
        <v>28</v>
      </c>
      <c r="G645" s="199">
        <v>13</v>
      </c>
      <c r="H645" s="247">
        <f>IF(G645&gt;0,VLOOKUP(G645+4000,CONFIG!$W$2:$AF$804,2,FALSE),0)</f>
        <v>0</v>
      </c>
      <c r="I645" s="30" t="str">
        <f>IF(G645&gt;0,CONCATENATE(VLOOKUP(G645+4000,CONFIG!$W$2:$AF$804,3,FALSE),"  ",VLOOKUP(G645+4000,CONFIG!$W$2:$AF$804,4,FALSE)),"")</f>
        <v xml:space="preserve">  </v>
      </c>
      <c r="J645" s="30" t="str">
        <f>IF($G645&gt;0,VLOOKUP(G645+4000,CONFIG!$W$2:$AF$804,5,FALSE),"")</f>
        <v/>
      </c>
      <c r="K645" s="144" t="str">
        <f>IF($G645&gt;0,VLOOKUP(G645+4000,CONFIG!$W:$AF,6,FALSE),"")</f>
        <v/>
      </c>
      <c r="L645" s="144" t="str">
        <f>IF($G645&gt;0,VLOOKUP(G645+4000,CONFIG!$W:$AF,7,FALSE),"")</f>
        <v/>
      </c>
      <c r="M645" s="144" t="str">
        <f>IF($G645&gt;0,VLOOKUP(G645+4000,CONFIG!$W:$AF,8,FALSE),"")</f>
        <v/>
      </c>
      <c r="N645" s="250" t="str">
        <f t="shared" si="128"/>
        <v>''</v>
      </c>
      <c r="O645" s="6" t="str">
        <f t="shared" si="123"/>
        <v xml:space="preserve"> </v>
      </c>
      <c r="P645" s="179">
        <f>IF(G645&gt;0,VLOOKUP(G645,'Eng A4'!$A$8:$B$207,2,FALSE)," ")</f>
        <v>0</v>
      </c>
      <c r="Q645" s="6" t="str">
        <f t="shared" si="124"/>
        <v>Non Partant</v>
      </c>
      <c r="R645" s="6">
        <f t="shared" si="125"/>
        <v>0</v>
      </c>
      <c r="S645" s="6">
        <f>IF(G645&gt;0,COUNTIF($R$618:R645,R645),"")</f>
        <v>28</v>
      </c>
      <c r="T645" s="6" t="str">
        <f t="shared" si="126"/>
        <v>0428</v>
      </c>
      <c r="U645" s="6">
        <f t="shared" si="127"/>
        <v>28</v>
      </c>
    </row>
    <row r="646" spans="1:21" ht="14.25" outlineLevel="1" x14ac:dyDescent="0.2">
      <c r="A646" s="3"/>
      <c r="B646" s="3"/>
      <c r="C646" s="3"/>
      <c r="D646" s="4">
        <f t="shared" si="122"/>
        <v>7.1527777777777773E-2</v>
      </c>
      <c r="E646" s="6">
        <v>29</v>
      </c>
      <c r="F646" s="199">
        <v>29</v>
      </c>
      <c r="G646" s="199">
        <v>37</v>
      </c>
      <c r="H646" s="247">
        <f>IF(G646&gt;0,VLOOKUP(G646+4000,CONFIG!$W$2:$AF$804,2,FALSE),0)</f>
        <v>0</v>
      </c>
      <c r="I646" s="30" t="str">
        <f>IF(G646&gt;0,CONCATENATE(VLOOKUP(G646+4000,CONFIG!$W$2:$AF$804,3,FALSE),"  ",VLOOKUP(G646+4000,CONFIG!$W$2:$AF$804,4,FALSE)),"")</f>
        <v xml:space="preserve">  </v>
      </c>
      <c r="J646" s="30" t="str">
        <f>IF($G646&gt;0,VLOOKUP(G646+4000,CONFIG!$W$2:$AF$804,5,FALSE),"")</f>
        <v/>
      </c>
      <c r="K646" s="144" t="str">
        <f>IF($G646&gt;0,VLOOKUP(G646+4000,CONFIG!$W:$AF,6,FALSE),"")</f>
        <v/>
      </c>
      <c r="L646" s="144" t="str">
        <f>IF($G646&gt;0,VLOOKUP(G646+4000,CONFIG!$W:$AF,7,FALSE),"")</f>
        <v/>
      </c>
      <c r="M646" s="144" t="str">
        <f>IF($G646&gt;0,VLOOKUP(G646+4000,CONFIG!$W:$AF,8,FALSE),"")</f>
        <v/>
      </c>
      <c r="N646" s="250" t="str">
        <f t="shared" si="128"/>
        <v>''</v>
      </c>
      <c r="O646" s="6" t="str">
        <f t="shared" si="123"/>
        <v xml:space="preserve"> </v>
      </c>
      <c r="P646" s="179">
        <f>IF(G646&gt;0,VLOOKUP(G646,'Eng A4'!$A$8:$B$207,2,FALSE)," ")</f>
        <v>0</v>
      </c>
      <c r="Q646" s="6" t="str">
        <f t="shared" si="124"/>
        <v>Non Partant</v>
      </c>
      <c r="R646" s="6">
        <f t="shared" si="125"/>
        <v>0</v>
      </c>
      <c r="S646" s="6">
        <f>IF(G646&gt;0,COUNTIF($R$618:R646,R646),"")</f>
        <v>29</v>
      </c>
      <c r="T646" s="6" t="str">
        <f t="shared" si="126"/>
        <v>0429</v>
      </c>
      <c r="U646" s="6">
        <f t="shared" si="127"/>
        <v>29</v>
      </c>
    </row>
    <row r="647" spans="1:21" ht="14.25" outlineLevel="1" x14ac:dyDescent="0.2">
      <c r="A647" s="3"/>
      <c r="B647" s="3"/>
      <c r="C647" s="3"/>
      <c r="D647" s="4">
        <f t="shared" si="122"/>
        <v>7.1527777777777773E-2</v>
      </c>
      <c r="E647" s="6">
        <v>30</v>
      </c>
      <c r="F647" s="199">
        <v>30</v>
      </c>
      <c r="G647" s="199">
        <v>1</v>
      </c>
      <c r="H647" s="247">
        <f>IF(G647&gt;0,VLOOKUP(G647+4000,CONFIG!$W$2:$AF$804,2,FALSE),0)</f>
        <v>0</v>
      </c>
      <c r="I647" s="30" t="str">
        <f>IF(G647&gt;0,CONCATENATE(VLOOKUP(G647+4000,CONFIG!$W$2:$AF$804,3,FALSE),"  ",VLOOKUP(G647+4000,CONFIG!$W$2:$AF$804,4,FALSE)),"")</f>
        <v xml:space="preserve">  </v>
      </c>
      <c r="J647" s="30" t="str">
        <f>IF($G647&gt;0,VLOOKUP(G647+4000,CONFIG!$W$2:$AF$804,5,FALSE),"")</f>
        <v/>
      </c>
      <c r="K647" s="144" t="str">
        <f>IF($G647&gt;0,VLOOKUP(G647+4000,CONFIG!$W:$AF,6,FALSE),"")</f>
        <v/>
      </c>
      <c r="L647" s="144" t="str">
        <f>IF($G647&gt;0,VLOOKUP(G647+4000,CONFIG!$W:$AF,7,FALSE),"")</f>
        <v/>
      </c>
      <c r="M647" s="144" t="str">
        <f>IF($G647&gt;0,VLOOKUP(G647+4000,CONFIG!$W:$AF,8,FALSE),"")</f>
        <v/>
      </c>
      <c r="N647" s="250" t="str">
        <f t="shared" si="128"/>
        <v>''</v>
      </c>
      <c r="O647" s="6" t="str">
        <f t="shared" si="123"/>
        <v xml:space="preserve"> </v>
      </c>
      <c r="P647" s="179">
        <f>IF(G647&gt;0,VLOOKUP(G647,'Eng A4'!$A$8:$B$207,2,FALSE)," ")</f>
        <v>0</v>
      </c>
      <c r="Q647" s="6" t="str">
        <f t="shared" si="124"/>
        <v>Non Partant</v>
      </c>
      <c r="R647" s="6">
        <f t="shared" si="125"/>
        <v>0</v>
      </c>
      <c r="S647" s="6">
        <f>IF(G647&gt;0,COUNTIF($R$618:R647,R647),"")</f>
        <v>30</v>
      </c>
      <c r="T647" s="6" t="str">
        <f t="shared" si="126"/>
        <v>0430</v>
      </c>
      <c r="U647" s="6">
        <f t="shared" si="127"/>
        <v>30</v>
      </c>
    </row>
    <row r="648" spans="1:21" ht="14.25" outlineLevel="1" x14ac:dyDescent="0.2">
      <c r="A648" s="3"/>
      <c r="B648" s="3"/>
      <c r="C648" s="3"/>
      <c r="D648" s="4">
        <f t="shared" si="122"/>
        <v>7.1527777777777773E-2</v>
      </c>
      <c r="E648" s="6">
        <v>31</v>
      </c>
      <c r="F648" s="199">
        <v>31</v>
      </c>
      <c r="G648" s="199">
        <v>12</v>
      </c>
      <c r="H648" s="247">
        <f>IF(G648&gt;0,VLOOKUP(G648+4000,CONFIG!$W$2:$AF$804,2,FALSE),0)</f>
        <v>0</v>
      </c>
      <c r="I648" s="30" t="str">
        <f>IF(G648&gt;0,CONCATENATE(VLOOKUP(G648+4000,CONFIG!$W$2:$AF$804,3,FALSE),"  ",VLOOKUP(G648+4000,CONFIG!$W$2:$AF$804,4,FALSE)),"")</f>
        <v xml:space="preserve">  </v>
      </c>
      <c r="J648" s="30" t="str">
        <f>IF($G648&gt;0,VLOOKUP(G648+4000,CONFIG!$W$2:$AF$804,5,FALSE),"")</f>
        <v/>
      </c>
      <c r="K648" s="144" t="str">
        <f>IF($G648&gt;0,VLOOKUP(G648+4000,CONFIG!$W:$AF,6,FALSE),"")</f>
        <v/>
      </c>
      <c r="L648" s="144" t="str">
        <f>IF($G648&gt;0,VLOOKUP(G648+4000,CONFIG!$W:$AF,7,FALSE),"")</f>
        <v/>
      </c>
      <c r="M648" s="144" t="str">
        <f>IF($G648&gt;0,VLOOKUP(G648+4000,CONFIG!$W:$AF,8,FALSE),"")</f>
        <v/>
      </c>
      <c r="N648" s="250" t="str">
        <f t="shared" si="128"/>
        <v>''</v>
      </c>
      <c r="O648" s="6" t="str">
        <f t="shared" si="123"/>
        <v xml:space="preserve"> </v>
      </c>
      <c r="P648" s="179">
        <f>IF(G648&gt;0,VLOOKUP(G648,'Eng A4'!$A$8:$B$207,2,FALSE)," ")</f>
        <v>0</v>
      </c>
      <c r="Q648" s="6" t="str">
        <f t="shared" si="124"/>
        <v>Non Partant</v>
      </c>
      <c r="R648" s="6">
        <f t="shared" si="125"/>
        <v>0</v>
      </c>
      <c r="S648" s="6">
        <f>IF(G648&gt;0,COUNTIF($R$618:R648,R648),"")</f>
        <v>31</v>
      </c>
      <c r="T648" s="6" t="str">
        <f t="shared" si="126"/>
        <v>0431</v>
      </c>
      <c r="U648" s="6">
        <f t="shared" si="127"/>
        <v>31</v>
      </c>
    </row>
    <row r="649" spans="1:21" ht="14.25" outlineLevel="1" x14ac:dyDescent="0.2">
      <c r="A649" s="3"/>
      <c r="B649" s="3"/>
      <c r="C649" s="3"/>
      <c r="D649" s="4">
        <f t="shared" si="122"/>
        <v>7.1527777777777773E-2</v>
      </c>
      <c r="E649" s="6">
        <v>32</v>
      </c>
      <c r="F649" s="199">
        <v>32</v>
      </c>
      <c r="G649" s="199">
        <v>16</v>
      </c>
      <c r="H649" s="247">
        <f>IF(G649&gt;0,VLOOKUP(G649+4000,CONFIG!$W$2:$AF$804,2,FALSE),0)</f>
        <v>0</v>
      </c>
      <c r="I649" s="30" t="str">
        <f>IF(G649&gt;0,CONCATENATE(VLOOKUP(G649+4000,CONFIG!$W$2:$AF$804,3,FALSE),"  ",VLOOKUP(G649+4000,CONFIG!$W$2:$AF$804,4,FALSE)),"")</f>
        <v xml:space="preserve">  </v>
      </c>
      <c r="J649" s="30" t="str">
        <f>IF($G649&gt;0,VLOOKUP(G649+4000,CONFIG!$W$2:$AF$804,5,FALSE),"")</f>
        <v/>
      </c>
      <c r="K649" s="144" t="str">
        <f>IF($G649&gt;0,VLOOKUP(G649+4000,CONFIG!$W:$AF,6,FALSE),"")</f>
        <v/>
      </c>
      <c r="L649" s="144" t="str">
        <f>IF($G649&gt;0,VLOOKUP(G649+4000,CONFIG!$W:$AF,7,FALSE),"")</f>
        <v/>
      </c>
      <c r="M649" s="144" t="str">
        <f>IF($G649&gt;0,VLOOKUP(G649+4000,CONFIG!$W:$AF,8,FALSE),"")</f>
        <v/>
      </c>
      <c r="N649" s="250" t="str">
        <f t="shared" si="128"/>
        <v>''</v>
      </c>
      <c r="O649" s="6" t="str">
        <f t="shared" si="123"/>
        <v xml:space="preserve"> </v>
      </c>
      <c r="P649" s="179">
        <f>IF(G649&gt;0,VLOOKUP(G649,'Eng A4'!$A$8:$B$207,2,FALSE)," ")</f>
        <v>0</v>
      </c>
      <c r="Q649" s="6" t="str">
        <f t="shared" si="124"/>
        <v>Non Partant</v>
      </c>
      <c r="R649" s="6">
        <f t="shared" si="125"/>
        <v>0</v>
      </c>
      <c r="S649" s="6">
        <f>IF(G649&gt;0,COUNTIF($R$618:R649,R649),"")</f>
        <v>32</v>
      </c>
      <c r="T649" s="6" t="str">
        <f t="shared" si="126"/>
        <v>0432</v>
      </c>
      <c r="U649" s="6">
        <f t="shared" si="127"/>
        <v>32</v>
      </c>
    </row>
    <row r="650" spans="1:21" ht="14.25" outlineLevel="1" x14ac:dyDescent="0.2">
      <c r="A650" s="3"/>
      <c r="B650" s="3"/>
      <c r="C650" s="3"/>
      <c r="D650" s="4">
        <f t="shared" si="122"/>
        <v>7.1527777777777773E-2</v>
      </c>
      <c r="E650" s="6">
        <v>33</v>
      </c>
      <c r="F650" s="199">
        <v>33</v>
      </c>
      <c r="G650" s="199">
        <v>35</v>
      </c>
      <c r="H650" s="247">
        <f>IF(G650&gt;0,VLOOKUP(G650+4000,CONFIG!$W$2:$AF$804,2,FALSE),0)</f>
        <v>0</v>
      </c>
      <c r="I650" s="30" t="str">
        <f>IF(G650&gt;0,CONCATENATE(VLOOKUP(G650+4000,CONFIG!$W$2:$AF$804,3,FALSE),"  ",VLOOKUP(G650+4000,CONFIG!$W$2:$AF$804,4,FALSE)),"")</f>
        <v xml:space="preserve">  </v>
      </c>
      <c r="J650" s="30" t="str">
        <f>IF($G650&gt;0,VLOOKUP(G650+4000,CONFIG!$W$2:$AF$804,5,FALSE),"")</f>
        <v/>
      </c>
      <c r="K650" s="144" t="str">
        <f>IF($G650&gt;0,VLOOKUP(G650+4000,CONFIG!$W:$AF,6,FALSE),"")</f>
        <v/>
      </c>
      <c r="L650" s="144" t="str">
        <f>IF($G650&gt;0,VLOOKUP(G650+4000,CONFIG!$W:$AF,7,FALSE),"")</f>
        <v/>
      </c>
      <c r="M650" s="144" t="str">
        <f>IF($G650&gt;0,VLOOKUP(G650+4000,CONFIG!$W:$AF,8,FALSE),"")</f>
        <v/>
      </c>
      <c r="N650" s="250" t="str">
        <f t="shared" si="128"/>
        <v>''</v>
      </c>
      <c r="O650" s="6" t="str">
        <f t="shared" ref="O650:O681" si="129">IF(COUNTIF($G$618:$G$817,G650)&gt;1,"X"," ")</f>
        <v xml:space="preserve"> </v>
      </c>
      <c r="P650" s="179">
        <f>IF(G650&gt;0,VLOOKUP(G650,'Eng A4'!$A$8:$B$207,2,FALSE)," ")</f>
        <v>0</v>
      </c>
      <c r="Q650" s="6" t="str">
        <f t="shared" ref="Q650:Q681" si="130">IF(AND(G650&gt;0,P650&lt;&gt;"X"),"Non Partant"," ")</f>
        <v>Non Partant</v>
      </c>
      <c r="R650" s="6">
        <f t="shared" ref="R650:R681" si="131">IF(H650&lt;&gt;0,MID(H650,1,7),0)</f>
        <v>0</v>
      </c>
      <c r="S650" s="6">
        <f>IF(G650&gt;0,COUNTIF($R$618:R650,R650),"")</f>
        <v>33</v>
      </c>
      <c r="T650" s="6" t="str">
        <f t="shared" si="126"/>
        <v>0433</v>
      </c>
      <c r="U650" s="6">
        <f t="shared" si="127"/>
        <v>33</v>
      </c>
    </row>
    <row r="651" spans="1:21" ht="14.25" outlineLevel="1" x14ac:dyDescent="0.2">
      <c r="A651" s="3"/>
      <c r="B651" s="3"/>
      <c r="C651" s="3"/>
      <c r="D651" s="4">
        <f t="shared" si="122"/>
        <v>7.1527777777777773E-2</v>
      </c>
      <c r="E651" s="6">
        <v>34</v>
      </c>
      <c r="F651" s="199">
        <v>34</v>
      </c>
      <c r="G651" s="199">
        <v>6</v>
      </c>
      <c r="H651" s="247">
        <f>IF(G651&gt;0,VLOOKUP(G651+4000,CONFIG!$W$2:$AF$804,2,FALSE),0)</f>
        <v>0</v>
      </c>
      <c r="I651" s="30" t="str">
        <f>IF(G651&gt;0,CONCATENATE(VLOOKUP(G651+4000,CONFIG!$W$2:$AF$804,3,FALSE),"  ",VLOOKUP(G651+4000,CONFIG!$W$2:$AF$804,4,FALSE)),"")</f>
        <v xml:space="preserve">  </v>
      </c>
      <c r="J651" s="30" t="str">
        <f>IF($G651&gt;0,VLOOKUP(G651+4000,CONFIG!$W$2:$AF$804,5,FALSE),"")</f>
        <v/>
      </c>
      <c r="K651" s="144" t="str">
        <f>IF($G651&gt;0,VLOOKUP(G651+4000,CONFIG!$W:$AF,6,FALSE),"")</f>
        <v/>
      </c>
      <c r="L651" s="144" t="str">
        <f>IF($G651&gt;0,VLOOKUP(G651+4000,CONFIG!$W:$AF,7,FALSE),"")</f>
        <v/>
      </c>
      <c r="M651" s="144" t="str">
        <f>IF($G651&gt;0,VLOOKUP(G651+4000,CONFIG!$W:$AF,8,FALSE),"")</f>
        <v/>
      </c>
      <c r="N651" s="250" t="str">
        <f t="shared" si="128"/>
        <v>''</v>
      </c>
      <c r="O651" s="6" t="str">
        <f t="shared" si="129"/>
        <v xml:space="preserve"> </v>
      </c>
      <c r="P651" s="179">
        <f>IF(G651&gt;0,VLOOKUP(G651,'Eng A4'!$A$8:$B$207,2,FALSE)," ")</f>
        <v>0</v>
      </c>
      <c r="Q651" s="6" t="str">
        <f t="shared" si="130"/>
        <v>Non Partant</v>
      </c>
      <c r="R651" s="6">
        <f t="shared" si="131"/>
        <v>0</v>
      </c>
      <c r="S651" s="6">
        <f>IF(G651&gt;0,COUNTIF($R$618:R651,R651),"")</f>
        <v>34</v>
      </c>
      <c r="T651" s="6" t="str">
        <f t="shared" si="126"/>
        <v>0434</v>
      </c>
      <c r="U651" s="6">
        <f t="shared" ref="U651:U682" si="132">IF(F651=F652,(2*F651+COUNTIF($F$618:$F$817,F651)-1)/2,IF(F651=F650,U650,F651))</f>
        <v>34</v>
      </c>
    </row>
    <row r="652" spans="1:21" ht="14.25" outlineLevel="1" x14ac:dyDescent="0.2">
      <c r="A652" s="3"/>
      <c r="B652" s="3"/>
      <c r="C652" s="3"/>
      <c r="D652" s="4">
        <f t="shared" si="122"/>
        <v>7.1527777777777773E-2</v>
      </c>
      <c r="E652" s="6">
        <v>35</v>
      </c>
      <c r="F652" s="199">
        <v>35</v>
      </c>
      <c r="G652" s="199">
        <v>50</v>
      </c>
      <c r="H652" s="247">
        <f>IF(G652&gt;0,VLOOKUP(G652+4000,CONFIG!$W$2:$AF$804,2,FALSE),0)</f>
        <v>0</v>
      </c>
      <c r="I652" s="30" t="str">
        <f>IF(G652&gt;0,CONCATENATE(VLOOKUP(G652+4000,CONFIG!$W$2:$AF$804,3,FALSE),"  ",VLOOKUP(G652+4000,CONFIG!$W$2:$AF$804,4,FALSE)),"")</f>
        <v xml:space="preserve">  </v>
      </c>
      <c r="J652" s="30" t="str">
        <f>IF($G652&gt;0,VLOOKUP(G652+4000,CONFIG!$W$2:$AF$804,5,FALSE),"")</f>
        <v/>
      </c>
      <c r="K652" s="144" t="str">
        <f>IF($G652&gt;0,VLOOKUP(G652+4000,CONFIG!$W:$AF,6,FALSE),"")</f>
        <v/>
      </c>
      <c r="L652" s="144" t="str">
        <f>IF($G652&gt;0,VLOOKUP(G652+4000,CONFIG!$W:$AF,7,FALSE),"")</f>
        <v/>
      </c>
      <c r="M652" s="144" t="str">
        <f>IF($G652&gt;0,VLOOKUP(G652+4000,CONFIG!$W:$AF,8,FALSE),"")</f>
        <v/>
      </c>
      <c r="N652" s="250" t="str">
        <f t="shared" si="128"/>
        <v>''</v>
      </c>
      <c r="O652" s="6" t="str">
        <f t="shared" si="129"/>
        <v xml:space="preserve"> </v>
      </c>
      <c r="P652" s="179">
        <f>IF(G652&gt;0,VLOOKUP(G652,'Eng A4'!$A$8:$B$207,2,FALSE)," ")</f>
        <v>0</v>
      </c>
      <c r="Q652" s="6" t="str">
        <f t="shared" si="130"/>
        <v>Non Partant</v>
      </c>
      <c r="R652" s="6">
        <f t="shared" si="131"/>
        <v>0</v>
      </c>
      <c r="S652" s="6">
        <f>IF(G652&gt;0,COUNTIF($R$618:R652,R652),"")</f>
        <v>35</v>
      </c>
      <c r="T652" s="6" t="str">
        <f t="shared" si="126"/>
        <v>0435</v>
      </c>
      <c r="U652" s="6">
        <f t="shared" si="132"/>
        <v>35</v>
      </c>
    </row>
    <row r="653" spans="1:21" ht="14.25" outlineLevel="1" x14ac:dyDescent="0.2">
      <c r="A653" s="3"/>
      <c r="B653" s="3"/>
      <c r="C653" s="3"/>
      <c r="D653" s="4">
        <f t="shared" si="122"/>
        <v>7.1527777777777773E-2</v>
      </c>
      <c r="E653" s="6">
        <v>36</v>
      </c>
      <c r="F653" s="199">
        <v>36</v>
      </c>
      <c r="G653" s="199">
        <v>38</v>
      </c>
      <c r="H653" s="247">
        <f>IF(G653&gt;0,VLOOKUP(G653+4000,CONFIG!$W$2:$AF$804,2,FALSE),0)</f>
        <v>0</v>
      </c>
      <c r="I653" s="30" t="str">
        <f>IF(G653&gt;0,CONCATENATE(VLOOKUP(G653+4000,CONFIG!$W$2:$AF$804,3,FALSE),"  ",VLOOKUP(G653+4000,CONFIG!$W$2:$AF$804,4,FALSE)),"")</f>
        <v xml:space="preserve">  </v>
      </c>
      <c r="J653" s="30" t="str">
        <f>IF($G653&gt;0,VLOOKUP(G653+4000,CONFIG!$W$2:$AF$804,5,FALSE),"")</f>
        <v/>
      </c>
      <c r="K653" s="144" t="str">
        <f>IF($G653&gt;0,VLOOKUP(G653+4000,CONFIG!$W:$AF,6,FALSE),"")</f>
        <v/>
      </c>
      <c r="L653" s="144" t="str">
        <f>IF($G653&gt;0,VLOOKUP(G653+4000,CONFIG!$W:$AF,7,FALSE),"")</f>
        <v/>
      </c>
      <c r="M653" s="144" t="str">
        <f>IF($G653&gt;0,VLOOKUP(G653+4000,CONFIG!$W:$AF,8,FALSE),"")</f>
        <v/>
      </c>
      <c r="N653" s="250" t="str">
        <f t="shared" si="128"/>
        <v>''</v>
      </c>
      <c r="O653" s="6" t="str">
        <f t="shared" si="129"/>
        <v xml:space="preserve"> </v>
      </c>
      <c r="P653" s="179">
        <f>IF(G653&gt;0,VLOOKUP(G653,'Eng A4'!$A$8:$B$207,2,FALSE)," ")</f>
        <v>0</v>
      </c>
      <c r="Q653" s="6" t="str">
        <f t="shared" si="130"/>
        <v>Non Partant</v>
      </c>
      <c r="R653" s="6">
        <f t="shared" si="131"/>
        <v>0</v>
      </c>
      <c r="S653" s="6">
        <f>IF(G653&gt;0,COUNTIF($R$618:R653,R653),"")</f>
        <v>36</v>
      </c>
      <c r="T653" s="6" t="str">
        <f t="shared" si="126"/>
        <v>0436</v>
      </c>
      <c r="U653" s="6">
        <f t="shared" si="132"/>
        <v>36</v>
      </c>
    </row>
    <row r="654" spans="1:21" ht="14.25" outlineLevel="1" x14ac:dyDescent="0.2">
      <c r="A654" s="3"/>
      <c r="B654" s="3"/>
      <c r="C654" s="3"/>
      <c r="D654" s="4">
        <f t="shared" si="122"/>
        <v>7.1527777777777773E-2</v>
      </c>
      <c r="E654" s="6">
        <v>37</v>
      </c>
      <c r="F654" s="301">
        <v>37</v>
      </c>
      <c r="G654" s="301">
        <v>34</v>
      </c>
      <c r="H654" s="302">
        <f>IF(G654&gt;0,VLOOKUP(G654+4000,CONFIG!$W$2:$AF$804,2,FALSE),0)</f>
        <v>0</v>
      </c>
      <c r="I654" s="303" t="str">
        <f>IF(G654&gt;0,CONCATENATE(VLOOKUP(G654+4000,CONFIG!$W$2:$AF$804,3,FALSE),"  ",VLOOKUP(G654+4000,CONFIG!$W$2:$AF$804,4,FALSE)),"")</f>
        <v xml:space="preserve">  </v>
      </c>
      <c r="J654" s="303" t="str">
        <f>IF($G654&gt;0,VLOOKUP(G654+4000,CONFIG!$W$2:$AF$804,5,FALSE),"")</f>
        <v/>
      </c>
      <c r="K654" s="304" t="str">
        <f>IF($G654&gt;0,VLOOKUP(G654+4000,CONFIG!$W:$AF,6,FALSE),"")</f>
        <v/>
      </c>
      <c r="L654" s="304" t="str">
        <f>IF($G654&gt;0,VLOOKUP(G654+4000,CONFIG!$W:$AF,7,FALSE),"")</f>
        <v/>
      </c>
      <c r="M654" s="304" t="str">
        <f>IF($G654&gt;0,VLOOKUP(G654+4000,CONFIG!$W:$AF,8,FALSE),"")</f>
        <v/>
      </c>
      <c r="N654" s="305" t="str">
        <f t="shared" si="128"/>
        <v>''</v>
      </c>
      <c r="O654" s="6" t="str">
        <f t="shared" si="129"/>
        <v xml:space="preserve"> </v>
      </c>
      <c r="P654" s="179">
        <f>IF(G654&gt;0,VLOOKUP(G654,'Eng A4'!$A$8:$B$207,2,FALSE)," ")</f>
        <v>0</v>
      </c>
      <c r="Q654" s="6" t="str">
        <f t="shared" si="130"/>
        <v>Non Partant</v>
      </c>
      <c r="R654" s="6">
        <f t="shared" si="131"/>
        <v>0</v>
      </c>
      <c r="S654" s="6">
        <f>IF(G654&gt;0,COUNTIF($R$618:R654,R654),"")</f>
        <v>37</v>
      </c>
      <c r="T654" s="6" t="str">
        <f t="shared" si="126"/>
        <v>0437</v>
      </c>
      <c r="U654" s="6">
        <f t="shared" si="132"/>
        <v>37</v>
      </c>
    </row>
    <row r="655" spans="1:21" ht="14.25" outlineLevel="1" x14ac:dyDescent="0.2">
      <c r="A655" s="3"/>
      <c r="B655" s="3"/>
      <c r="C655" s="3"/>
      <c r="D655" s="4">
        <f t="shared" si="122"/>
        <v>7.1527777777777773E-2</v>
      </c>
      <c r="E655" s="6">
        <v>38</v>
      </c>
      <c r="F655" s="199">
        <v>38</v>
      </c>
      <c r="G655" s="199">
        <v>54</v>
      </c>
      <c r="H655" s="247">
        <f>IF(G655&gt;0,VLOOKUP(G655+4000,CONFIG!$W$2:$AF$804,2,FALSE),0)</f>
        <v>0</v>
      </c>
      <c r="I655" s="30" t="str">
        <f>IF(G655&gt;0,CONCATENATE(VLOOKUP(G655+4000,CONFIG!$W$2:$AF$804,3,FALSE),"  ",VLOOKUP(G655+4000,CONFIG!$W$2:$AF$804,4,FALSE)),"")</f>
        <v xml:space="preserve">  </v>
      </c>
      <c r="J655" s="30" t="str">
        <f>IF($G655&gt;0,VLOOKUP(G655+4000,CONFIG!$W$2:$AF$804,5,FALSE),"")</f>
        <v/>
      </c>
      <c r="K655" s="144" t="str">
        <f>IF($G655&gt;0,VLOOKUP(G655+4000,CONFIG!$W:$AF,6,FALSE),"")</f>
        <v/>
      </c>
      <c r="L655" s="144" t="str">
        <f>IF($G655&gt;0,VLOOKUP(G655+4000,CONFIG!$W:$AF,7,FALSE),"")</f>
        <v/>
      </c>
      <c r="M655" s="144" t="str">
        <f>IF($G655&gt;0,VLOOKUP(G655+4000,CONFIG!$W:$AF,8,FALSE),"")</f>
        <v/>
      </c>
      <c r="N655" s="250" t="str">
        <f t="shared" si="128"/>
        <v>''</v>
      </c>
      <c r="O655" s="6" t="str">
        <f t="shared" si="129"/>
        <v xml:space="preserve"> </v>
      </c>
      <c r="P655" s="179">
        <f>IF(G655&gt;0,VLOOKUP(G655,'Eng A4'!$A$8:$B$207,2,FALSE)," ")</f>
        <v>0</v>
      </c>
      <c r="Q655" s="6" t="str">
        <f t="shared" si="130"/>
        <v>Non Partant</v>
      </c>
      <c r="R655" s="6">
        <f t="shared" si="131"/>
        <v>0</v>
      </c>
      <c r="S655" s="6">
        <f>IF(G655&gt;0,COUNTIF($R$618:R655,R655),"")</f>
        <v>38</v>
      </c>
      <c r="T655" s="6" t="str">
        <f t="shared" si="126"/>
        <v>0438</v>
      </c>
      <c r="U655" s="6">
        <f t="shared" si="132"/>
        <v>38</v>
      </c>
    </row>
    <row r="656" spans="1:21" ht="14.25" outlineLevel="1" x14ac:dyDescent="0.2">
      <c r="A656" s="3"/>
      <c r="B656" s="3"/>
      <c r="C656" s="3"/>
      <c r="D656" s="4">
        <f t="shared" si="122"/>
        <v>7.1527777777777773E-2</v>
      </c>
      <c r="E656" s="6">
        <v>39</v>
      </c>
      <c r="F656" s="199">
        <v>39</v>
      </c>
      <c r="G656" s="199">
        <v>10</v>
      </c>
      <c r="H656" s="247">
        <f>IF(G656&gt;0,VLOOKUP(G656+4000,CONFIG!$W$2:$AF$804,2,FALSE),0)</f>
        <v>0</v>
      </c>
      <c r="I656" s="30" t="str">
        <f>IF(G656&gt;0,CONCATENATE(VLOOKUP(G656+4000,CONFIG!$W$2:$AF$804,3,FALSE),"  ",VLOOKUP(G656+4000,CONFIG!$W$2:$AF$804,4,FALSE)),"")</f>
        <v xml:space="preserve">  </v>
      </c>
      <c r="J656" s="30" t="str">
        <f>IF($G656&gt;0,VLOOKUP(G656+4000,CONFIG!$W$2:$AF$804,5,FALSE),"")</f>
        <v/>
      </c>
      <c r="K656" s="144" t="str">
        <f>IF($G656&gt;0,VLOOKUP(G656+4000,CONFIG!$W:$AF,6,FALSE),"")</f>
        <v/>
      </c>
      <c r="L656" s="144" t="str">
        <f>IF($G656&gt;0,VLOOKUP(G656+4000,CONFIG!$W:$AF,7,FALSE),"")</f>
        <v/>
      </c>
      <c r="M656" s="144" t="str">
        <f>IF($G656&gt;0,VLOOKUP(G656+4000,CONFIG!$W:$AF,8,FALSE),"")</f>
        <v/>
      </c>
      <c r="N656" s="250" t="str">
        <f t="shared" si="128"/>
        <v>''</v>
      </c>
      <c r="O656" s="6" t="str">
        <f t="shared" si="129"/>
        <v xml:space="preserve"> </v>
      </c>
      <c r="P656" s="179">
        <f>IF(G656&gt;0,VLOOKUP(G656,'Eng A4'!$A$8:$B$207,2,FALSE)," ")</f>
        <v>0</v>
      </c>
      <c r="Q656" s="6" t="str">
        <f t="shared" si="130"/>
        <v>Non Partant</v>
      </c>
      <c r="R656" s="6">
        <f t="shared" si="131"/>
        <v>0</v>
      </c>
      <c r="S656" s="6">
        <f>IF(G656&gt;0,COUNTIF($R$618:R656,R656),"")</f>
        <v>39</v>
      </c>
      <c r="T656" s="6" t="str">
        <f t="shared" si="126"/>
        <v>0439</v>
      </c>
      <c r="U656" s="6">
        <f t="shared" si="132"/>
        <v>39</v>
      </c>
    </row>
    <row r="657" spans="1:21" ht="14.25" outlineLevel="1" x14ac:dyDescent="0.2">
      <c r="A657" s="3"/>
      <c r="B657" s="3"/>
      <c r="C657" s="3"/>
      <c r="D657" s="4">
        <f t="shared" si="122"/>
        <v>7.1527777777777773E-2</v>
      </c>
      <c r="E657" s="6">
        <v>40</v>
      </c>
      <c r="F657" s="199">
        <v>40</v>
      </c>
      <c r="G657" s="199">
        <v>55</v>
      </c>
      <c r="H657" s="247">
        <f>IF(G657&gt;0,VLOOKUP(G657+4000,CONFIG!$W$2:$AF$804,2,FALSE),0)</f>
        <v>0</v>
      </c>
      <c r="I657" s="30" t="str">
        <f>IF(G657&gt;0,CONCATENATE(VLOOKUP(G657+4000,CONFIG!$W$2:$AF$804,3,FALSE),"  ",VLOOKUP(G657+4000,CONFIG!$W$2:$AF$804,4,FALSE)),"")</f>
        <v xml:space="preserve">  </v>
      </c>
      <c r="J657" s="30" t="str">
        <f>IF($G657&gt;0,VLOOKUP(G657+4000,CONFIG!$W$2:$AF$804,5,FALSE),"")</f>
        <v/>
      </c>
      <c r="K657" s="144" t="str">
        <f>IF($G657&gt;0,VLOOKUP(G657+4000,CONFIG!$W:$AF,6,FALSE),"")</f>
        <v/>
      </c>
      <c r="L657" s="144" t="str">
        <f>IF($G657&gt;0,VLOOKUP(G657+4000,CONFIG!$W:$AF,7,FALSE),"")</f>
        <v/>
      </c>
      <c r="M657" s="144" t="str">
        <f>IF($G657&gt;0,VLOOKUP(G657+4000,CONFIG!$W:$AF,8,FALSE),"")</f>
        <v/>
      </c>
      <c r="N657" s="250" t="str">
        <f t="shared" si="128"/>
        <v>''</v>
      </c>
      <c r="O657" s="6" t="str">
        <f t="shared" si="129"/>
        <v xml:space="preserve"> </v>
      </c>
      <c r="P657" s="179">
        <f>IF(G657&gt;0,VLOOKUP(G657,'Eng A4'!$A$8:$B$207,2,FALSE)," ")</f>
        <v>0</v>
      </c>
      <c r="Q657" s="6" t="str">
        <f t="shared" si="130"/>
        <v>Non Partant</v>
      </c>
      <c r="R657" s="6">
        <f t="shared" si="131"/>
        <v>0</v>
      </c>
      <c r="S657" s="6">
        <f>IF(G657&gt;0,COUNTIF($R$618:R657,R657),"")</f>
        <v>40</v>
      </c>
      <c r="T657" s="6" t="str">
        <f t="shared" si="126"/>
        <v>0440</v>
      </c>
      <c r="U657" s="6">
        <f t="shared" si="132"/>
        <v>40</v>
      </c>
    </row>
    <row r="658" spans="1:21" ht="14.25" outlineLevel="1" x14ac:dyDescent="0.2">
      <c r="A658" s="3"/>
      <c r="B658" s="3"/>
      <c r="C658" s="3"/>
      <c r="D658" s="4">
        <f t="shared" si="122"/>
        <v>7.1527777777777773E-2</v>
      </c>
      <c r="E658" s="6">
        <v>41</v>
      </c>
      <c r="F658" s="199">
        <v>41</v>
      </c>
      <c r="G658" s="199">
        <v>56</v>
      </c>
      <c r="H658" s="247">
        <f>IF(G658&gt;0,VLOOKUP(G658+4000,CONFIG!$W$2:$AF$804,2,FALSE),0)</f>
        <v>0</v>
      </c>
      <c r="I658" s="30" t="str">
        <f>IF(G658&gt;0,CONCATENATE(VLOOKUP(G658+4000,CONFIG!$W$2:$AF$804,3,FALSE),"  ",VLOOKUP(G658+4000,CONFIG!$W$2:$AF$804,4,FALSE)),"")</f>
        <v xml:space="preserve">  </v>
      </c>
      <c r="J658" s="30" t="str">
        <f>IF($G658&gt;0,VLOOKUP(G658+4000,CONFIG!$W$2:$AF$804,5,FALSE),"")</f>
        <v/>
      </c>
      <c r="K658" s="144" t="str">
        <f>IF($G658&gt;0,VLOOKUP(G658+4000,CONFIG!$W:$AF,6,FALSE),"")</f>
        <v/>
      </c>
      <c r="L658" s="144" t="str">
        <f>IF($G658&gt;0,VLOOKUP(G658+4000,CONFIG!$W:$AF,7,FALSE),"")</f>
        <v/>
      </c>
      <c r="M658" s="144" t="str">
        <f>IF($G658&gt;0,VLOOKUP(G658+4000,CONFIG!$W:$AF,8,FALSE),"")</f>
        <v/>
      </c>
      <c r="N658" s="250" t="str">
        <f t="shared" si="128"/>
        <v>''</v>
      </c>
      <c r="O658" s="6" t="str">
        <f t="shared" si="129"/>
        <v xml:space="preserve"> </v>
      </c>
      <c r="P658" s="179">
        <f>IF(G658&gt;0,VLOOKUP(G658,'Eng A4'!$A$8:$B$207,2,FALSE)," ")</f>
        <v>0</v>
      </c>
      <c r="Q658" s="6" t="str">
        <f t="shared" si="130"/>
        <v>Non Partant</v>
      </c>
      <c r="R658" s="6">
        <f t="shared" si="131"/>
        <v>0</v>
      </c>
      <c r="S658" s="6">
        <f>IF(G658&gt;0,COUNTIF($R$618:R658,R658),"")</f>
        <v>41</v>
      </c>
      <c r="T658" s="6" t="str">
        <f t="shared" si="126"/>
        <v>0441</v>
      </c>
      <c r="U658" s="6">
        <f t="shared" si="132"/>
        <v>41</v>
      </c>
    </row>
    <row r="659" spans="1:21" ht="14.25" outlineLevel="1" x14ac:dyDescent="0.2">
      <c r="A659" s="3"/>
      <c r="B659" s="3"/>
      <c r="C659" s="3"/>
      <c r="D659" s="4">
        <f t="shared" si="122"/>
        <v>7.1527777777777773E-2</v>
      </c>
      <c r="E659" s="6">
        <v>42</v>
      </c>
      <c r="F659" s="199">
        <v>42</v>
      </c>
      <c r="G659" s="199">
        <v>14</v>
      </c>
      <c r="H659" s="247">
        <f>IF(G659&gt;0,VLOOKUP(G659+4000,CONFIG!$W$2:$AF$804,2,FALSE),0)</f>
        <v>0</v>
      </c>
      <c r="I659" s="30" t="str">
        <f>IF(G659&gt;0,CONCATENATE(VLOOKUP(G659+4000,CONFIG!$W$2:$AF$804,3,FALSE),"  ",VLOOKUP(G659+4000,CONFIG!$W$2:$AF$804,4,FALSE)),"")</f>
        <v xml:space="preserve">  </v>
      </c>
      <c r="J659" s="30" t="str">
        <f>IF($G659&gt;0,VLOOKUP(G659+4000,CONFIG!$W$2:$AF$804,5,FALSE),"")</f>
        <v/>
      </c>
      <c r="K659" s="144" t="str">
        <f>IF($G659&gt;0,VLOOKUP(G659+4000,CONFIG!$W:$AF,6,FALSE),"")</f>
        <v/>
      </c>
      <c r="L659" s="144" t="str">
        <f>IF($G659&gt;0,VLOOKUP(G659+4000,CONFIG!$W:$AF,7,FALSE),"")</f>
        <v/>
      </c>
      <c r="M659" s="144" t="str">
        <f>IF($G659&gt;0,VLOOKUP(G659+4000,CONFIG!$W:$AF,8,FALSE),"")</f>
        <v/>
      </c>
      <c r="N659" s="250" t="str">
        <f t="shared" si="128"/>
        <v>''</v>
      </c>
      <c r="O659" s="6" t="str">
        <f t="shared" si="129"/>
        <v xml:space="preserve"> </v>
      </c>
      <c r="P659" s="179">
        <f>IF(G659&gt;0,VLOOKUP(G659,'Eng A4'!$A$8:$B$207,2,FALSE)," ")</f>
        <v>0</v>
      </c>
      <c r="Q659" s="6" t="str">
        <f t="shared" si="130"/>
        <v>Non Partant</v>
      </c>
      <c r="R659" s="6">
        <f t="shared" si="131"/>
        <v>0</v>
      </c>
      <c r="S659" s="6">
        <f>IF(G659&gt;0,COUNTIF($R$618:R659,R659),"")</f>
        <v>42</v>
      </c>
      <c r="T659" s="6" t="str">
        <f t="shared" si="126"/>
        <v>0442</v>
      </c>
      <c r="U659" s="6">
        <f t="shared" si="132"/>
        <v>42</v>
      </c>
    </row>
    <row r="660" spans="1:21" ht="14.25" outlineLevel="1" x14ac:dyDescent="0.2">
      <c r="A660" s="3"/>
      <c r="B660" s="3"/>
      <c r="C660" s="3"/>
      <c r="D660" s="4">
        <f t="shared" si="122"/>
        <v>7.1527777777777773E-2</v>
      </c>
      <c r="E660" s="6">
        <v>43</v>
      </c>
      <c r="F660" s="199">
        <v>43</v>
      </c>
      <c r="G660" s="199">
        <v>17</v>
      </c>
      <c r="H660" s="247">
        <f>IF(G660&gt;0,VLOOKUP(G660+4000,CONFIG!$W$2:$AF$804,2,FALSE),0)</f>
        <v>0</v>
      </c>
      <c r="I660" s="30" t="str">
        <f>IF(G660&gt;0,CONCATENATE(VLOOKUP(G660+4000,CONFIG!$W$2:$AF$804,3,FALSE),"  ",VLOOKUP(G660+4000,CONFIG!$W$2:$AF$804,4,FALSE)),"")</f>
        <v xml:space="preserve">  </v>
      </c>
      <c r="J660" s="30" t="str">
        <f>IF($G660&gt;0,VLOOKUP(G660+4000,CONFIG!$W$2:$AF$804,5,FALSE),"")</f>
        <v/>
      </c>
      <c r="K660" s="144" t="str">
        <f>IF($G660&gt;0,VLOOKUP(G660+4000,CONFIG!$W:$AF,6,FALSE),"")</f>
        <v/>
      </c>
      <c r="L660" s="144" t="str">
        <f>IF($G660&gt;0,VLOOKUP(G660+4000,CONFIG!$W:$AF,7,FALSE),"")</f>
        <v/>
      </c>
      <c r="M660" s="144" t="str">
        <f>IF($G660&gt;0,VLOOKUP(G660+4000,CONFIG!$W:$AF,8,FALSE),"")</f>
        <v/>
      </c>
      <c r="N660" s="250" t="str">
        <f t="shared" si="128"/>
        <v>''</v>
      </c>
      <c r="O660" s="6" t="str">
        <f t="shared" si="129"/>
        <v xml:space="preserve"> </v>
      </c>
      <c r="P660" s="179">
        <f>IF(G660&gt;0,VLOOKUP(G660,'Eng A4'!$A$8:$B$207,2,FALSE)," ")</f>
        <v>0</v>
      </c>
      <c r="Q660" s="6" t="str">
        <f t="shared" si="130"/>
        <v>Non Partant</v>
      </c>
      <c r="R660" s="6">
        <f t="shared" si="131"/>
        <v>0</v>
      </c>
      <c r="S660" s="6">
        <f>IF(G660&gt;0,COUNTIF($R$618:R660,R660),"")</f>
        <v>43</v>
      </c>
      <c r="T660" s="6" t="str">
        <f t="shared" si="126"/>
        <v>0443</v>
      </c>
      <c r="U660" s="6">
        <f t="shared" si="132"/>
        <v>43</v>
      </c>
    </row>
    <row r="661" spans="1:21" ht="14.25" outlineLevel="1" x14ac:dyDescent="0.2">
      <c r="A661" s="3"/>
      <c r="B661" s="3"/>
      <c r="C661" s="3"/>
      <c r="D661" s="4">
        <f t="shared" si="122"/>
        <v>7.1527777777777773E-2</v>
      </c>
      <c r="E661" s="6">
        <v>44</v>
      </c>
      <c r="F661" s="199">
        <v>44</v>
      </c>
      <c r="G661" s="199">
        <v>32</v>
      </c>
      <c r="H661" s="247">
        <f>IF(G661&gt;0,VLOOKUP(G661+4000,CONFIG!$W$2:$AF$804,2,FALSE),0)</f>
        <v>0</v>
      </c>
      <c r="I661" s="30" t="str">
        <f>IF(G661&gt;0,CONCATENATE(VLOOKUP(G661+4000,CONFIG!$W$2:$AF$804,3,FALSE),"  ",VLOOKUP(G661+4000,CONFIG!$W$2:$AF$804,4,FALSE)),"")</f>
        <v xml:space="preserve">  </v>
      </c>
      <c r="J661" s="30" t="str">
        <f>IF($G661&gt;0,VLOOKUP(G661+4000,CONFIG!$W$2:$AF$804,5,FALSE),"")</f>
        <v/>
      </c>
      <c r="K661" s="144" t="str">
        <f>IF($G661&gt;0,VLOOKUP(G661+4000,CONFIG!$W:$AF,6,FALSE),"")</f>
        <v/>
      </c>
      <c r="L661" s="144" t="str">
        <f>IF($G661&gt;0,VLOOKUP(G661+4000,CONFIG!$W:$AF,7,FALSE),"")</f>
        <v/>
      </c>
      <c r="M661" s="144" t="str">
        <f>IF($G661&gt;0,VLOOKUP(G661+4000,CONFIG!$W:$AF,8,FALSE),"")</f>
        <v/>
      </c>
      <c r="N661" s="250" t="str">
        <f t="shared" si="128"/>
        <v>''</v>
      </c>
      <c r="O661" s="6" t="str">
        <f t="shared" si="129"/>
        <v xml:space="preserve"> </v>
      </c>
      <c r="P661" s="179">
        <f>IF(G661&gt;0,VLOOKUP(G661,'Eng A4'!$A$8:$B$207,2,FALSE)," ")</f>
        <v>0</v>
      </c>
      <c r="Q661" s="6" t="str">
        <f t="shared" si="130"/>
        <v>Non Partant</v>
      </c>
      <c r="R661" s="6">
        <f t="shared" si="131"/>
        <v>0</v>
      </c>
      <c r="S661" s="6">
        <f>IF(G661&gt;0,COUNTIF($R$618:R661,R661),"")</f>
        <v>44</v>
      </c>
      <c r="T661" s="6" t="str">
        <f t="shared" si="126"/>
        <v>0444</v>
      </c>
      <c r="U661" s="6">
        <f t="shared" si="132"/>
        <v>44</v>
      </c>
    </row>
    <row r="662" spans="1:21" ht="14.25" outlineLevel="1" x14ac:dyDescent="0.2">
      <c r="A662" s="3"/>
      <c r="B662" s="3"/>
      <c r="C662" s="3"/>
      <c r="D662" s="4">
        <f t="shared" si="122"/>
        <v>7.1527777777777773E-2</v>
      </c>
      <c r="E662" s="6">
        <v>45</v>
      </c>
      <c r="F662" s="301">
        <v>45</v>
      </c>
      <c r="G662" s="301">
        <v>40</v>
      </c>
      <c r="H662" s="302">
        <f>IF(G662&gt;0,VLOOKUP(G662+4000,CONFIG!$W$2:$AF$804,2,FALSE),0)</f>
        <v>0</v>
      </c>
      <c r="I662" s="303" t="str">
        <f>IF(G662&gt;0,CONCATENATE(VLOOKUP(G662+4000,CONFIG!$W$2:$AF$804,3,FALSE),"  ",VLOOKUP(G662+4000,CONFIG!$W$2:$AF$804,4,FALSE)),"")</f>
        <v xml:space="preserve">  </v>
      </c>
      <c r="J662" s="303" t="str">
        <f>IF($G662&gt;0,VLOOKUP(G662+4000,CONFIG!$W$2:$AF$804,5,FALSE),"")</f>
        <v/>
      </c>
      <c r="K662" s="304" t="str">
        <f>IF($G662&gt;0,VLOOKUP(G662+4000,CONFIG!$W:$AF,6,FALSE),"")</f>
        <v/>
      </c>
      <c r="L662" s="304" t="str">
        <f>IF($G662&gt;0,VLOOKUP(G662+4000,CONFIG!$W:$AF,7,FALSE),"")</f>
        <v/>
      </c>
      <c r="M662" s="304" t="str">
        <f>IF($G662&gt;0,VLOOKUP(G662+4000,CONFIG!$W:$AF,8,FALSE),"")</f>
        <v/>
      </c>
      <c r="N662" s="305" t="str">
        <f t="shared" si="128"/>
        <v>''</v>
      </c>
      <c r="O662" s="6" t="str">
        <f t="shared" si="129"/>
        <v xml:space="preserve"> </v>
      </c>
      <c r="P662" s="179">
        <f>IF(G662&gt;0,VLOOKUP(G662,'Eng A4'!$A$8:$B$207,2,FALSE)," ")</f>
        <v>0</v>
      </c>
      <c r="Q662" s="6" t="str">
        <f t="shared" si="130"/>
        <v>Non Partant</v>
      </c>
      <c r="R662" s="6">
        <f t="shared" si="131"/>
        <v>0</v>
      </c>
      <c r="S662" s="6">
        <f>IF(G662&gt;0,COUNTIF($R$618:R662,R662),"")</f>
        <v>45</v>
      </c>
      <c r="T662" s="6" t="str">
        <f t="shared" si="126"/>
        <v>0445</v>
      </c>
      <c r="U662" s="6">
        <f t="shared" si="132"/>
        <v>45</v>
      </c>
    </row>
    <row r="663" spans="1:21" ht="14.25" outlineLevel="1" x14ac:dyDescent="0.2">
      <c r="A663" s="3"/>
      <c r="B663" s="3"/>
      <c r="C663" s="3"/>
      <c r="D663" s="4">
        <f t="shared" si="122"/>
        <v>7.1527777777777773E-2</v>
      </c>
      <c r="E663" s="6">
        <v>46</v>
      </c>
      <c r="F663" s="199">
        <v>46</v>
      </c>
      <c r="G663" s="199">
        <v>4</v>
      </c>
      <c r="H663" s="247">
        <f>IF(G663&gt;0,VLOOKUP(G663+4000,CONFIG!$W$2:$AF$804,2,FALSE),0)</f>
        <v>0</v>
      </c>
      <c r="I663" s="30" t="str">
        <f>IF(G663&gt;0,CONCATENATE(VLOOKUP(G663+4000,CONFIG!$W$2:$AF$804,3,FALSE),"  ",VLOOKUP(G663+4000,CONFIG!$W$2:$AF$804,4,FALSE)),"")</f>
        <v xml:space="preserve">  </v>
      </c>
      <c r="J663" s="30" t="str">
        <f>IF($G663&gt;0,VLOOKUP(G663+4000,CONFIG!$W$2:$AF$804,5,FALSE),"")</f>
        <v/>
      </c>
      <c r="K663" s="144" t="str">
        <f>IF($G663&gt;0,VLOOKUP(G663+4000,CONFIG!$W:$AF,6,FALSE),"")</f>
        <v/>
      </c>
      <c r="L663" s="144" t="str">
        <f>IF($G663&gt;0,VLOOKUP(G663+4000,CONFIG!$W:$AF,7,FALSE),"")</f>
        <v/>
      </c>
      <c r="M663" s="144" t="str">
        <f>IF($G663&gt;0,VLOOKUP(G663+4000,CONFIG!$W:$AF,8,FALSE),"")</f>
        <v/>
      </c>
      <c r="N663" s="250" t="str">
        <f t="shared" si="128"/>
        <v>''</v>
      </c>
      <c r="O663" s="6" t="str">
        <f t="shared" si="129"/>
        <v xml:space="preserve"> </v>
      </c>
      <c r="P663" s="179">
        <f>IF(G663&gt;0,VLOOKUP(G663,'Eng A4'!$A$8:$B$207,2,FALSE)," ")</f>
        <v>0</v>
      </c>
      <c r="Q663" s="6" t="str">
        <f t="shared" si="130"/>
        <v>Non Partant</v>
      </c>
      <c r="R663" s="6">
        <f t="shared" si="131"/>
        <v>0</v>
      </c>
      <c r="S663" s="6">
        <f>IF(G663&gt;0,COUNTIF($R$618:R663,R663),"")</f>
        <v>46</v>
      </c>
      <c r="T663" s="6" t="str">
        <f t="shared" si="126"/>
        <v>0446</v>
      </c>
      <c r="U663" s="6">
        <f t="shared" si="132"/>
        <v>46</v>
      </c>
    </row>
    <row r="664" spans="1:21" ht="14.25" outlineLevel="1" x14ac:dyDescent="0.2">
      <c r="A664" s="3"/>
      <c r="B664" s="3"/>
      <c r="C664" s="3"/>
      <c r="D664" s="4">
        <f t="shared" si="122"/>
        <v>7.1527777777777773E-2</v>
      </c>
      <c r="E664" s="6">
        <v>47</v>
      </c>
      <c r="F664" s="199">
        <v>47</v>
      </c>
      <c r="G664" s="199">
        <v>48</v>
      </c>
      <c r="H664" s="247">
        <f>IF(G664&gt;0,VLOOKUP(G664+4000,CONFIG!$W$2:$AF$804,2,FALSE),0)</f>
        <v>0</v>
      </c>
      <c r="I664" s="30" t="str">
        <f>IF(G664&gt;0,CONCATENATE(VLOOKUP(G664+4000,CONFIG!$W$2:$AF$804,3,FALSE),"  ",VLOOKUP(G664+4000,CONFIG!$W$2:$AF$804,4,FALSE)),"")</f>
        <v xml:space="preserve">  </v>
      </c>
      <c r="J664" s="30" t="str">
        <f>IF($G664&gt;0,VLOOKUP(G664+4000,CONFIG!$W$2:$AF$804,5,FALSE),"")</f>
        <v/>
      </c>
      <c r="K664" s="144" t="str">
        <f>IF($G664&gt;0,VLOOKUP(G664+4000,CONFIG!$W:$AF,6,FALSE),"")</f>
        <v/>
      </c>
      <c r="L664" s="144" t="str">
        <f>IF($G664&gt;0,VLOOKUP(G664+4000,CONFIG!$W:$AF,7,FALSE),"")</f>
        <v/>
      </c>
      <c r="M664" s="144" t="str">
        <f>IF($G664&gt;0,VLOOKUP(G664+4000,CONFIG!$W:$AF,8,FALSE),"")</f>
        <v/>
      </c>
      <c r="N664" s="250" t="str">
        <f t="shared" si="128"/>
        <v>''</v>
      </c>
      <c r="O664" s="6" t="str">
        <f t="shared" si="129"/>
        <v xml:space="preserve"> </v>
      </c>
      <c r="P664" s="179">
        <f>IF(G664&gt;0,VLOOKUP(G664,'Eng A4'!$A$8:$B$207,2,FALSE)," ")</f>
        <v>0</v>
      </c>
      <c r="Q664" s="6" t="str">
        <f t="shared" si="130"/>
        <v>Non Partant</v>
      </c>
      <c r="R664" s="6">
        <f t="shared" si="131"/>
        <v>0</v>
      </c>
      <c r="S664" s="6">
        <f>IF(G664&gt;0,COUNTIF($R$618:R664,R664),"")</f>
        <v>47</v>
      </c>
      <c r="T664" s="6" t="str">
        <f t="shared" si="126"/>
        <v>0447</v>
      </c>
      <c r="U664" s="6">
        <f t="shared" si="132"/>
        <v>47</v>
      </c>
    </row>
    <row r="665" spans="1:21" ht="14.25" outlineLevel="1" x14ac:dyDescent="0.2">
      <c r="A665" s="3"/>
      <c r="B665" s="3"/>
      <c r="C665" s="3"/>
      <c r="D665" s="4">
        <f t="shared" si="122"/>
        <v>7.1527777777777773E-2</v>
      </c>
      <c r="E665" s="6">
        <v>48</v>
      </c>
      <c r="F665" s="199">
        <v>48</v>
      </c>
      <c r="G665" s="199">
        <v>47</v>
      </c>
      <c r="H665" s="247">
        <f>IF(G665&gt;0,VLOOKUP(G665+4000,CONFIG!$W$2:$AF$804,2,FALSE),0)</f>
        <v>0</v>
      </c>
      <c r="I665" s="30" t="str">
        <f>IF(G665&gt;0,CONCATENATE(VLOOKUP(G665+4000,CONFIG!$W$2:$AF$804,3,FALSE),"  ",VLOOKUP(G665+4000,CONFIG!$W$2:$AF$804,4,FALSE)),"")</f>
        <v xml:space="preserve">  </v>
      </c>
      <c r="J665" s="30" t="str">
        <f>IF($G665&gt;0,VLOOKUP(G665+4000,CONFIG!$W$2:$AF$804,5,FALSE),"")</f>
        <v/>
      </c>
      <c r="K665" s="144" t="str">
        <f>IF($G665&gt;0,VLOOKUP(G665+4000,CONFIG!$W:$AF,6,FALSE),"")</f>
        <v/>
      </c>
      <c r="L665" s="144" t="str">
        <f>IF($G665&gt;0,VLOOKUP(G665+4000,CONFIG!$W:$AF,7,FALSE),"")</f>
        <v/>
      </c>
      <c r="M665" s="144" t="str">
        <f>IF($G665&gt;0,VLOOKUP(G665+4000,CONFIG!$W:$AF,8,FALSE),"")</f>
        <v/>
      </c>
      <c r="N665" s="250" t="str">
        <f t="shared" si="128"/>
        <v>''</v>
      </c>
      <c r="O665" s="6" t="str">
        <f t="shared" si="129"/>
        <v xml:space="preserve"> </v>
      </c>
      <c r="P665" s="179">
        <f>IF(G665&gt;0,VLOOKUP(G665,'Eng A4'!$A$8:$B$207,2,FALSE)," ")</f>
        <v>0</v>
      </c>
      <c r="Q665" s="6" t="str">
        <f t="shared" si="130"/>
        <v>Non Partant</v>
      </c>
      <c r="R665" s="6">
        <f t="shared" si="131"/>
        <v>0</v>
      </c>
      <c r="S665" s="6">
        <f>IF(G665&gt;0,COUNTIF($R$618:R665,R665),"")</f>
        <v>48</v>
      </c>
      <c r="T665" s="6" t="str">
        <f t="shared" si="126"/>
        <v>0448</v>
      </c>
      <c r="U665" s="6">
        <f t="shared" si="132"/>
        <v>48</v>
      </c>
    </row>
    <row r="666" spans="1:21" ht="14.25" outlineLevel="1" x14ac:dyDescent="0.2">
      <c r="A666" s="3"/>
      <c r="B666" s="3"/>
      <c r="C666" s="3"/>
      <c r="D666" s="4">
        <f t="shared" si="122"/>
        <v>7.1527777777777773E-2</v>
      </c>
      <c r="E666" s="6">
        <v>49</v>
      </c>
      <c r="F666" s="199">
        <v>49</v>
      </c>
      <c r="G666" s="199">
        <v>39</v>
      </c>
      <c r="H666" s="247">
        <f>IF(G666&gt;0,VLOOKUP(G666+4000,CONFIG!$W$2:$AF$804,2,FALSE),0)</f>
        <v>0</v>
      </c>
      <c r="I666" s="30" t="str">
        <f>IF(G666&gt;0,CONCATENATE(VLOOKUP(G666+4000,CONFIG!$W$2:$AF$804,3,FALSE),"  ",VLOOKUP(G666+4000,CONFIG!$W$2:$AF$804,4,FALSE)),"")</f>
        <v xml:space="preserve">  </v>
      </c>
      <c r="J666" s="30" t="str">
        <f>IF($G666&gt;0,VLOOKUP(G666+4000,CONFIG!$W$2:$AF$804,5,FALSE),"")</f>
        <v/>
      </c>
      <c r="K666" s="144" t="str">
        <f>IF($G666&gt;0,VLOOKUP(G666+4000,CONFIG!$W:$AF,6,FALSE),"")</f>
        <v/>
      </c>
      <c r="L666" s="144" t="str">
        <f>IF($G666&gt;0,VLOOKUP(G666+4000,CONFIG!$W:$AF,7,FALSE),"")</f>
        <v/>
      </c>
      <c r="M666" s="144" t="str">
        <f>IF($G666&gt;0,VLOOKUP(G666+4000,CONFIG!$W:$AF,8,FALSE),"")</f>
        <v/>
      </c>
      <c r="N666" s="250" t="str">
        <f t="shared" si="128"/>
        <v>''</v>
      </c>
      <c r="O666" s="6" t="str">
        <f t="shared" si="129"/>
        <v xml:space="preserve"> </v>
      </c>
      <c r="P666" s="179">
        <f>IF(G666&gt;0,VLOOKUP(G666,'Eng A4'!$A$8:$B$207,2,FALSE)," ")</f>
        <v>0</v>
      </c>
      <c r="Q666" s="6" t="str">
        <f t="shared" si="130"/>
        <v>Non Partant</v>
      </c>
      <c r="R666" s="6">
        <f t="shared" si="131"/>
        <v>0</v>
      </c>
      <c r="S666" s="6">
        <f>IF(G666&gt;0,COUNTIF($R$618:R666,R666),"")</f>
        <v>49</v>
      </c>
      <c r="T666" s="6" t="str">
        <f t="shared" si="126"/>
        <v>0449</v>
      </c>
      <c r="U666" s="6">
        <f t="shared" si="132"/>
        <v>49</v>
      </c>
    </row>
    <row r="667" spans="1:21" ht="14.25" outlineLevel="1" x14ac:dyDescent="0.2">
      <c r="A667" s="3"/>
      <c r="B667" s="3"/>
      <c r="C667" s="3"/>
      <c r="D667" s="4">
        <f t="shared" si="122"/>
        <v>7.1527777777777773E-2</v>
      </c>
      <c r="E667" s="6">
        <v>50</v>
      </c>
      <c r="F667" s="199">
        <v>50</v>
      </c>
      <c r="G667" s="199">
        <v>3</v>
      </c>
      <c r="H667" s="247">
        <f>IF(G667&gt;0,VLOOKUP(G667+4000,CONFIG!$W$2:$AF$804,2,FALSE),0)</f>
        <v>0</v>
      </c>
      <c r="I667" s="30" t="str">
        <f>IF(G667&gt;0,CONCATENATE(VLOOKUP(G667+4000,CONFIG!$W$2:$AF$804,3,FALSE),"  ",VLOOKUP(G667+4000,CONFIG!$W$2:$AF$804,4,FALSE)),"")</f>
        <v xml:space="preserve">  </v>
      </c>
      <c r="J667" s="30" t="str">
        <f>IF($G667&gt;0,VLOOKUP(G667+4000,CONFIG!$W$2:$AF$804,5,FALSE),"")</f>
        <v/>
      </c>
      <c r="K667" s="144" t="str">
        <f>IF($G667&gt;0,VLOOKUP(G667+4000,CONFIG!$W:$AF,6,FALSE),"")</f>
        <v/>
      </c>
      <c r="L667" s="144" t="str">
        <f>IF($G667&gt;0,VLOOKUP(G667+4000,CONFIG!$W:$AF,7,FALSE),"")</f>
        <v/>
      </c>
      <c r="M667" s="144" t="str">
        <f>IF($G667&gt;0,VLOOKUP(G667+4000,CONFIG!$W:$AF,8,FALSE),"")</f>
        <v/>
      </c>
      <c r="N667" s="250" t="str">
        <f t="shared" si="128"/>
        <v>''</v>
      </c>
      <c r="O667" s="6" t="str">
        <f t="shared" si="129"/>
        <v xml:space="preserve"> </v>
      </c>
      <c r="P667" s="179">
        <f>IF(G667&gt;0,VLOOKUP(G667,'Eng A4'!$A$8:$B$207,2,FALSE)," ")</f>
        <v>0</v>
      </c>
      <c r="Q667" s="6" t="str">
        <f t="shared" si="130"/>
        <v>Non Partant</v>
      </c>
      <c r="R667" s="6">
        <f t="shared" si="131"/>
        <v>0</v>
      </c>
      <c r="S667" s="6">
        <f>IF(G667&gt;0,COUNTIF($R$618:R667,R667),"")</f>
        <v>50</v>
      </c>
      <c r="T667" s="6" t="str">
        <f t="shared" si="126"/>
        <v>0450</v>
      </c>
      <c r="U667" s="6">
        <f t="shared" si="132"/>
        <v>50</v>
      </c>
    </row>
    <row r="668" spans="1:21" ht="14.25" hidden="1" outlineLevel="1" x14ac:dyDescent="0.2">
      <c r="A668" s="3"/>
      <c r="B668" s="3"/>
      <c r="C668" s="3"/>
      <c r="D668" s="4">
        <f t="shared" si="122"/>
        <v>7.1527777777777773E-2</v>
      </c>
      <c r="E668" s="6">
        <v>51</v>
      </c>
      <c r="F668" s="199">
        <v>51</v>
      </c>
      <c r="G668" s="199"/>
      <c r="H668" s="247">
        <f>IF(G668&gt;0,VLOOKUP(G668+4000,CONFIG!$W$2:$AF$804,2,FALSE),0)</f>
        <v>0</v>
      </c>
      <c r="I668" s="30" t="str">
        <f>IF(G668&gt;0,CONCATENATE(VLOOKUP(G668+4000,CONFIG!$W$2:$AF$804,3,FALSE),"  ",VLOOKUP(G668+4000,CONFIG!$W$2:$AF$804,4,FALSE)),"")</f>
        <v/>
      </c>
      <c r="J668" s="30" t="str">
        <f>IF($G668&gt;0,VLOOKUP(G668+4000,CONFIG!$W$2:$AF$804,5,FALSE),"")</f>
        <v/>
      </c>
      <c r="K668" s="144" t="str">
        <f>IF($G668&gt;0,VLOOKUP(G668+4000,CONFIG!$W:$AF,6,FALSE),"")</f>
        <v/>
      </c>
      <c r="L668" s="144" t="str">
        <f>IF($G668&gt;0,VLOOKUP(G668+4000,CONFIG!$W:$AF,7,FALSE),"")</f>
        <v/>
      </c>
      <c r="M668" s="144" t="str">
        <f>IF($G668&gt;0,VLOOKUP(G668+4000,CONFIG!$W:$AF,8,FALSE),"")</f>
        <v/>
      </c>
      <c r="N668" s="250" t="str">
        <f t="shared" si="128"/>
        <v/>
      </c>
      <c r="O668" s="6" t="str">
        <f t="shared" si="129"/>
        <v xml:space="preserve"> </v>
      </c>
      <c r="P668" s="179" t="str">
        <f>IF(G668&gt;0,VLOOKUP(G668,'Eng A4'!$A$8:$B$207,2,FALSE)," ")</f>
        <v xml:space="preserve"> </v>
      </c>
      <c r="Q668" s="6" t="str">
        <f t="shared" si="130"/>
        <v xml:space="preserve"> </v>
      </c>
      <c r="R668" s="6">
        <f t="shared" si="131"/>
        <v>0</v>
      </c>
      <c r="S668" s="6" t="str">
        <f>IF(G668&gt;0,COUNTIF($R$618:R668,R668),"")</f>
        <v/>
      </c>
      <c r="T668" s="6" t="str">
        <f t="shared" si="126"/>
        <v>04</v>
      </c>
      <c r="U668" s="6">
        <f t="shared" si="132"/>
        <v>51</v>
      </c>
    </row>
    <row r="669" spans="1:21" ht="14.25" hidden="1" outlineLevel="1" x14ac:dyDescent="0.2">
      <c r="A669" s="3"/>
      <c r="B669" s="3"/>
      <c r="C669" s="3"/>
      <c r="D669" s="4">
        <f t="shared" si="122"/>
        <v>7.1527777777777773E-2</v>
      </c>
      <c r="E669" s="6">
        <v>52</v>
      </c>
      <c r="F669" s="199">
        <v>52</v>
      </c>
      <c r="G669" s="199"/>
      <c r="H669" s="247">
        <f>IF(G669&gt;0,VLOOKUP(G669+4000,CONFIG!$W$2:$AF$804,2,FALSE),0)</f>
        <v>0</v>
      </c>
      <c r="I669" s="30" t="str">
        <f>IF(G669&gt;0,CONCATENATE(VLOOKUP(G669+4000,CONFIG!$W$2:$AF$804,3,FALSE),"  ",VLOOKUP(G669+4000,CONFIG!$W$2:$AF$804,4,FALSE)),"")</f>
        <v/>
      </c>
      <c r="J669" s="30" t="str">
        <f>IF($G669&gt;0,VLOOKUP(G669+4000,CONFIG!$W$2:$AF$804,5,FALSE),"")</f>
        <v/>
      </c>
      <c r="K669" s="144" t="str">
        <f>IF($G669&gt;0,VLOOKUP(G669+4000,CONFIG!$W:$AF,6,FALSE),"")</f>
        <v/>
      </c>
      <c r="L669" s="144" t="str">
        <f>IF($G669&gt;0,VLOOKUP(G669+4000,CONFIG!$W:$AF,7,FALSE),"")</f>
        <v/>
      </c>
      <c r="M669" s="144" t="str">
        <f>IF($G669&gt;0,VLOOKUP(G669+4000,CONFIG!$W:$AF,8,FALSE),"")</f>
        <v/>
      </c>
      <c r="N669" s="250" t="str">
        <f t="shared" si="128"/>
        <v/>
      </c>
      <c r="O669" s="6" t="str">
        <f t="shared" si="129"/>
        <v xml:space="preserve"> </v>
      </c>
      <c r="P669" s="179" t="str">
        <f>IF(G669&gt;0,VLOOKUP(G669,'Eng A4'!$A$8:$B$207,2,FALSE)," ")</f>
        <v xml:space="preserve"> </v>
      </c>
      <c r="Q669" s="6" t="str">
        <f t="shared" si="130"/>
        <v xml:space="preserve"> </v>
      </c>
      <c r="R669" s="6">
        <f t="shared" si="131"/>
        <v>0</v>
      </c>
      <c r="S669" s="6" t="str">
        <f>IF(G669&gt;0,COUNTIF($R$618:R669,R669),"")</f>
        <v/>
      </c>
      <c r="T669" s="6" t="str">
        <f t="shared" si="126"/>
        <v>04</v>
      </c>
      <c r="U669" s="6">
        <f t="shared" si="132"/>
        <v>52</v>
      </c>
    </row>
    <row r="670" spans="1:21" ht="14.25" hidden="1" outlineLevel="1" x14ac:dyDescent="0.2">
      <c r="A670" s="3"/>
      <c r="B670" s="3"/>
      <c r="C670" s="3"/>
      <c r="D670" s="4">
        <f t="shared" si="122"/>
        <v>7.1527777777777773E-2</v>
      </c>
      <c r="E670" s="6">
        <v>53</v>
      </c>
      <c r="F670" s="199">
        <v>53</v>
      </c>
      <c r="G670" s="199"/>
      <c r="H670" s="247">
        <f>IF(G670&gt;0,VLOOKUP(G670+4000,CONFIG!$W$2:$AF$804,2,FALSE),0)</f>
        <v>0</v>
      </c>
      <c r="I670" s="30" t="str">
        <f>IF(G670&gt;0,CONCATENATE(VLOOKUP(G670+4000,CONFIG!$W$2:$AF$804,3,FALSE),"  ",VLOOKUP(G670+4000,CONFIG!$W$2:$AF$804,4,FALSE)),"")</f>
        <v/>
      </c>
      <c r="J670" s="30" t="str">
        <f>IF($G670&gt;0,VLOOKUP(G670+4000,CONFIG!$W$2:$AF$804,5,FALSE),"")</f>
        <v/>
      </c>
      <c r="K670" s="144" t="str">
        <f>IF($G670&gt;0,VLOOKUP(G670+4000,CONFIG!$W:$AF,6,FALSE),"")</f>
        <v/>
      </c>
      <c r="L670" s="144" t="str">
        <f>IF($G670&gt;0,VLOOKUP(G670+4000,CONFIG!$W:$AF,7,FALSE),"")</f>
        <v/>
      </c>
      <c r="M670" s="144" t="str">
        <f>IF($G670&gt;0,VLOOKUP(G670+4000,CONFIG!$W:$AF,8,FALSE),"")</f>
        <v/>
      </c>
      <c r="N670" s="250" t="str">
        <f t="shared" si="128"/>
        <v/>
      </c>
      <c r="O670" s="6" t="str">
        <f t="shared" si="129"/>
        <v xml:space="preserve"> </v>
      </c>
      <c r="P670" s="179" t="str">
        <f>IF(G670&gt;0,VLOOKUP(G670,'Eng A4'!$A$8:$B$207,2,FALSE)," ")</f>
        <v xml:space="preserve"> </v>
      </c>
      <c r="Q670" s="6" t="str">
        <f t="shared" si="130"/>
        <v xml:space="preserve"> </v>
      </c>
      <c r="R670" s="6">
        <f t="shared" si="131"/>
        <v>0</v>
      </c>
      <c r="S670" s="6" t="str">
        <f>IF(G670&gt;0,COUNTIF($R$618:R670,R670),"")</f>
        <v/>
      </c>
      <c r="T670" s="6" t="str">
        <f t="shared" si="126"/>
        <v>04</v>
      </c>
      <c r="U670" s="6">
        <f t="shared" si="132"/>
        <v>53</v>
      </c>
    </row>
    <row r="671" spans="1:21" ht="14.25" hidden="1" outlineLevel="1" x14ac:dyDescent="0.2">
      <c r="A671" s="3"/>
      <c r="B671" s="3"/>
      <c r="C671" s="3"/>
      <c r="D671" s="4">
        <f t="shared" si="122"/>
        <v>7.1527777777777773E-2</v>
      </c>
      <c r="E671" s="6">
        <v>54</v>
      </c>
      <c r="F671" s="199">
        <v>54</v>
      </c>
      <c r="G671" s="199"/>
      <c r="H671" s="247">
        <f>IF(G671&gt;0,VLOOKUP(G671+4000,CONFIG!$W$2:$AF$804,2,FALSE),0)</f>
        <v>0</v>
      </c>
      <c r="I671" s="30" t="str">
        <f>IF(G671&gt;0,CONCATENATE(VLOOKUP(G671+4000,CONFIG!$W$2:$AF$804,3,FALSE),"  ",VLOOKUP(G671+4000,CONFIG!$W$2:$AF$804,4,FALSE)),"")</f>
        <v/>
      </c>
      <c r="J671" s="30" t="str">
        <f>IF($G671&gt;0,VLOOKUP(G671+4000,CONFIG!$W$2:$AF$804,5,FALSE),"")</f>
        <v/>
      </c>
      <c r="K671" s="144" t="str">
        <f>IF($G671&gt;0,VLOOKUP(G671+4000,CONFIG!$W:$AF,6,FALSE),"")</f>
        <v/>
      </c>
      <c r="L671" s="144" t="str">
        <f>IF($G671&gt;0,VLOOKUP(G671+4000,CONFIG!$W:$AF,7,FALSE),"")</f>
        <v/>
      </c>
      <c r="M671" s="144" t="str">
        <f>IF($G671&gt;0,VLOOKUP(G671+4000,CONFIG!$W:$AF,8,FALSE),"")</f>
        <v/>
      </c>
      <c r="N671" s="250" t="str">
        <f t="shared" si="128"/>
        <v/>
      </c>
      <c r="O671" s="6" t="str">
        <f t="shared" si="129"/>
        <v xml:space="preserve"> </v>
      </c>
      <c r="P671" s="179" t="str">
        <f>IF(G671&gt;0,VLOOKUP(G671,'Eng A4'!$A$8:$B$207,2,FALSE)," ")</f>
        <v xml:space="preserve"> </v>
      </c>
      <c r="Q671" s="6" t="str">
        <f t="shared" si="130"/>
        <v xml:space="preserve"> </v>
      </c>
      <c r="R671" s="6">
        <f t="shared" si="131"/>
        <v>0</v>
      </c>
      <c r="S671" s="6" t="str">
        <f>IF(G671&gt;0,COUNTIF($R$618:R671,R671),"")</f>
        <v/>
      </c>
      <c r="T671" s="6" t="str">
        <f t="shared" si="126"/>
        <v>04</v>
      </c>
      <c r="U671" s="6">
        <f t="shared" si="132"/>
        <v>54</v>
      </c>
    </row>
    <row r="672" spans="1:21" ht="14.25" hidden="1" outlineLevel="1" x14ac:dyDescent="0.2">
      <c r="A672" s="3"/>
      <c r="B672" s="3"/>
      <c r="C672" s="3"/>
      <c r="D672" s="4">
        <f t="shared" si="122"/>
        <v>7.1527777777777773E-2</v>
      </c>
      <c r="E672" s="6">
        <v>55</v>
      </c>
      <c r="F672" s="199">
        <v>55</v>
      </c>
      <c r="G672" s="199"/>
      <c r="H672" s="247">
        <f>IF(G672&gt;0,VLOOKUP(G672+4000,CONFIG!$W$2:$AF$804,2,FALSE),0)</f>
        <v>0</v>
      </c>
      <c r="I672" s="30" t="str">
        <f>IF(G672&gt;0,CONCATENATE(VLOOKUP(G672+4000,CONFIG!$W$2:$AF$804,3,FALSE),"  ",VLOOKUP(G672+4000,CONFIG!$W$2:$AF$804,4,FALSE)),"")</f>
        <v/>
      </c>
      <c r="J672" s="30" t="str">
        <f>IF($G672&gt;0,VLOOKUP(G672+4000,CONFIG!$W$2:$AF$804,5,FALSE),"")</f>
        <v/>
      </c>
      <c r="K672" s="144" t="str">
        <f>IF($G672&gt;0,VLOOKUP(G672+4000,CONFIG!$W:$AF,6,FALSE),"")</f>
        <v/>
      </c>
      <c r="L672" s="144" t="str">
        <f>IF($G672&gt;0,VLOOKUP(G672+4000,CONFIG!$W:$AF,7,FALSE),"")</f>
        <v/>
      </c>
      <c r="M672" s="144" t="str">
        <f>IF($G672&gt;0,VLOOKUP(G672+4000,CONFIG!$W:$AF,8,FALSE),"")</f>
        <v/>
      </c>
      <c r="N672" s="250" t="str">
        <f t="shared" si="128"/>
        <v/>
      </c>
      <c r="O672" s="6" t="str">
        <f t="shared" si="129"/>
        <v xml:space="preserve"> </v>
      </c>
      <c r="P672" s="179" t="str">
        <f>IF(G672&gt;0,VLOOKUP(G672,'Eng A4'!$A$8:$B$207,2,FALSE)," ")</f>
        <v xml:space="preserve"> </v>
      </c>
      <c r="Q672" s="6" t="str">
        <f t="shared" si="130"/>
        <v xml:space="preserve"> </v>
      </c>
      <c r="R672" s="6">
        <f t="shared" si="131"/>
        <v>0</v>
      </c>
      <c r="S672" s="6" t="str">
        <f>IF(G672&gt;0,COUNTIF($R$618:R672,R672),"")</f>
        <v/>
      </c>
      <c r="T672" s="6" t="str">
        <f t="shared" si="126"/>
        <v>04</v>
      </c>
      <c r="U672" s="6">
        <f t="shared" si="132"/>
        <v>55</v>
      </c>
    </row>
    <row r="673" spans="1:21" ht="14.25" hidden="1" outlineLevel="1" x14ac:dyDescent="0.2">
      <c r="A673" s="3"/>
      <c r="B673" s="3"/>
      <c r="C673" s="3"/>
      <c r="D673" s="4">
        <f t="shared" si="122"/>
        <v>7.1527777777777773E-2</v>
      </c>
      <c r="E673" s="6">
        <v>56</v>
      </c>
      <c r="F673" s="199">
        <v>56</v>
      </c>
      <c r="G673" s="199"/>
      <c r="H673" s="247">
        <f>IF(G673&gt;0,VLOOKUP(G673+4000,CONFIG!$W$2:$AF$804,2,FALSE),0)</f>
        <v>0</v>
      </c>
      <c r="I673" s="30" t="str">
        <f>IF(G673&gt;0,CONCATENATE(VLOOKUP(G673+4000,CONFIG!$W$2:$AF$804,3,FALSE),"  ",VLOOKUP(G673+4000,CONFIG!$W$2:$AF$804,4,FALSE)),"")</f>
        <v/>
      </c>
      <c r="J673" s="30" t="str">
        <f>IF($G673&gt;0,VLOOKUP(G673+4000,CONFIG!$W$2:$AF$804,5,FALSE),"")</f>
        <v/>
      </c>
      <c r="K673" s="144" t="str">
        <f>IF($G673&gt;0,VLOOKUP(G673+4000,CONFIG!$W:$AF,6,FALSE),"")</f>
        <v/>
      </c>
      <c r="L673" s="144" t="str">
        <f>IF($G673&gt;0,VLOOKUP(G673+4000,CONFIG!$W:$AF,7,FALSE),"")</f>
        <v/>
      </c>
      <c r="M673" s="144" t="str">
        <f>IF($G673&gt;0,VLOOKUP(G673+4000,CONFIG!$W:$AF,8,FALSE),"")</f>
        <v/>
      </c>
      <c r="N673" s="250" t="str">
        <f t="shared" si="128"/>
        <v/>
      </c>
      <c r="O673" s="6" t="str">
        <f t="shared" si="129"/>
        <v xml:space="preserve"> </v>
      </c>
      <c r="P673" s="179" t="str">
        <f>IF(G673&gt;0,VLOOKUP(G673,'Eng A4'!$A$8:$B$207,2,FALSE)," ")</f>
        <v xml:space="preserve"> </v>
      </c>
      <c r="Q673" s="6" t="str">
        <f t="shared" si="130"/>
        <v xml:space="preserve"> </v>
      </c>
      <c r="R673" s="6">
        <f t="shared" si="131"/>
        <v>0</v>
      </c>
      <c r="S673" s="6" t="str">
        <f>IF(G673&gt;0,COUNTIF($R$618:R673,R673),"")</f>
        <v/>
      </c>
      <c r="T673" s="6" t="str">
        <f t="shared" si="126"/>
        <v>04</v>
      </c>
      <c r="U673" s="6">
        <f t="shared" si="132"/>
        <v>56</v>
      </c>
    </row>
    <row r="674" spans="1:21" ht="14.25" hidden="1" outlineLevel="1" x14ac:dyDescent="0.2">
      <c r="A674" s="3"/>
      <c r="B674" s="3"/>
      <c r="C674" s="3"/>
      <c r="D674" s="4">
        <f t="shared" si="122"/>
        <v>7.1527777777777773E-2</v>
      </c>
      <c r="E674" s="6">
        <v>57</v>
      </c>
      <c r="F674" s="199">
        <v>57</v>
      </c>
      <c r="G674" s="199"/>
      <c r="H674" s="247">
        <f>IF(G674&gt;0,VLOOKUP(G674+4000,CONFIG!$W$2:$AF$804,2,FALSE),0)</f>
        <v>0</v>
      </c>
      <c r="I674" s="30" t="str">
        <f>IF(G674&gt;0,CONCATENATE(VLOOKUP(G674+4000,CONFIG!$W$2:$AF$804,3,FALSE),"  ",VLOOKUP(G674+4000,CONFIG!$W$2:$AF$804,4,FALSE)),"")</f>
        <v/>
      </c>
      <c r="J674" s="30" t="str">
        <f>IF($G674&gt;0,VLOOKUP(G674+4000,CONFIG!$W$2:$AF$804,5,FALSE),"")</f>
        <v/>
      </c>
      <c r="K674" s="144" t="str">
        <f>IF($G674&gt;0,VLOOKUP(G674+4000,CONFIG!$W:$AF,6,FALSE),"")</f>
        <v/>
      </c>
      <c r="L674" s="144" t="str">
        <f>IF($G674&gt;0,VLOOKUP(G674+4000,CONFIG!$W:$AF,7,FALSE),"")</f>
        <v/>
      </c>
      <c r="M674" s="144" t="str">
        <f>IF($G674&gt;0,VLOOKUP(G674+4000,CONFIG!$W:$AF,8,FALSE),"")</f>
        <v/>
      </c>
      <c r="N674" s="250" t="str">
        <f t="shared" si="128"/>
        <v/>
      </c>
      <c r="O674" s="6" t="str">
        <f t="shared" si="129"/>
        <v xml:space="preserve"> </v>
      </c>
      <c r="P674" s="179" t="str">
        <f>IF(G674&gt;0,VLOOKUP(G674,'Eng A4'!$A$8:$B$207,2,FALSE)," ")</f>
        <v xml:space="preserve"> </v>
      </c>
      <c r="Q674" s="6" t="str">
        <f t="shared" si="130"/>
        <v xml:space="preserve"> </v>
      </c>
      <c r="R674" s="6">
        <f t="shared" si="131"/>
        <v>0</v>
      </c>
      <c r="S674" s="6" t="str">
        <f>IF(G674&gt;0,COUNTIF($R$618:R674,R674),"")</f>
        <v/>
      </c>
      <c r="T674" s="6" t="str">
        <f t="shared" si="126"/>
        <v>04</v>
      </c>
      <c r="U674" s="6">
        <f t="shared" si="132"/>
        <v>57</v>
      </c>
    </row>
    <row r="675" spans="1:21" ht="14.25" hidden="1" outlineLevel="1" x14ac:dyDescent="0.2">
      <c r="A675" s="3"/>
      <c r="B675" s="3"/>
      <c r="C675" s="3"/>
      <c r="D675" s="4">
        <f t="shared" si="122"/>
        <v>7.1527777777777773E-2</v>
      </c>
      <c r="E675" s="6">
        <v>58</v>
      </c>
      <c r="F675" s="199">
        <v>58</v>
      </c>
      <c r="G675" s="199"/>
      <c r="H675" s="247">
        <f>IF(G675&gt;0,VLOOKUP(G675+4000,CONFIG!$W$2:$AF$804,2,FALSE),0)</f>
        <v>0</v>
      </c>
      <c r="I675" s="30" t="str">
        <f>IF(G675&gt;0,CONCATENATE(VLOOKUP(G675+4000,CONFIG!$W$2:$AF$804,3,FALSE),"  ",VLOOKUP(G675+4000,CONFIG!$W$2:$AF$804,4,FALSE)),"")</f>
        <v/>
      </c>
      <c r="J675" s="30" t="str">
        <f>IF($G675&gt;0,VLOOKUP(G675+4000,CONFIG!$W$2:$AF$804,5,FALSE),"")</f>
        <v/>
      </c>
      <c r="K675" s="144" t="str">
        <f>IF($G675&gt;0,VLOOKUP(G675+4000,CONFIG!$W:$AF,6,FALSE),"")</f>
        <v/>
      </c>
      <c r="L675" s="144" t="str">
        <f>IF($G675&gt;0,VLOOKUP(G675+4000,CONFIG!$W:$AF,7,FALSE),"")</f>
        <v/>
      </c>
      <c r="M675" s="144" t="str">
        <f>IF($G675&gt;0,VLOOKUP(G675+4000,CONFIG!$W:$AF,8,FALSE),"")</f>
        <v/>
      </c>
      <c r="N675" s="250" t="str">
        <f t="shared" si="128"/>
        <v/>
      </c>
      <c r="O675" s="6" t="str">
        <f t="shared" si="129"/>
        <v xml:space="preserve"> </v>
      </c>
      <c r="P675" s="179" t="str">
        <f>IF(G675&gt;0,VLOOKUP(G675,'Eng A4'!$A$8:$B$207,2,FALSE)," ")</f>
        <v xml:space="preserve"> </v>
      </c>
      <c r="Q675" s="6" t="str">
        <f t="shared" si="130"/>
        <v xml:space="preserve"> </v>
      </c>
      <c r="R675" s="6">
        <f t="shared" si="131"/>
        <v>0</v>
      </c>
      <c r="S675" s="6" t="str">
        <f>IF(G675&gt;0,COUNTIF($R$618:R675,R675),"")</f>
        <v/>
      </c>
      <c r="T675" s="6" t="str">
        <f t="shared" si="126"/>
        <v>04</v>
      </c>
      <c r="U675" s="6">
        <f t="shared" si="132"/>
        <v>58</v>
      </c>
    </row>
    <row r="676" spans="1:21" ht="14.25" hidden="1" outlineLevel="1" x14ac:dyDescent="0.2">
      <c r="A676" s="3"/>
      <c r="B676" s="3"/>
      <c r="C676" s="3"/>
      <c r="D676" s="4">
        <f t="shared" si="122"/>
        <v>7.1527777777777773E-2</v>
      </c>
      <c r="E676" s="6">
        <v>59</v>
      </c>
      <c r="F676" s="199">
        <v>59</v>
      </c>
      <c r="G676" s="199"/>
      <c r="H676" s="247">
        <f>IF(G676&gt;0,VLOOKUP(G676+4000,CONFIG!$W$2:$AF$804,2,FALSE),0)</f>
        <v>0</v>
      </c>
      <c r="I676" s="30" t="str">
        <f>IF(G676&gt;0,CONCATENATE(VLOOKUP(G676+4000,CONFIG!$W$2:$AF$804,3,FALSE),"  ",VLOOKUP(G676+4000,CONFIG!$W$2:$AF$804,4,FALSE)),"")</f>
        <v/>
      </c>
      <c r="J676" s="30" t="str">
        <f>IF($G676&gt;0,VLOOKUP(G676+4000,CONFIG!$W$2:$AF$804,5,FALSE),"")</f>
        <v/>
      </c>
      <c r="K676" s="144" t="str">
        <f>IF($G676&gt;0,VLOOKUP(G676+4000,CONFIG!$W:$AF,6,FALSE),"")</f>
        <v/>
      </c>
      <c r="L676" s="144" t="str">
        <f>IF($G676&gt;0,VLOOKUP(G676+4000,CONFIG!$W:$AF,7,FALSE),"")</f>
        <v/>
      </c>
      <c r="M676" s="144" t="str">
        <f>IF($G676&gt;0,VLOOKUP(G676+4000,CONFIG!$W:$AF,8,FALSE),"")</f>
        <v/>
      </c>
      <c r="N676" s="250" t="str">
        <f t="shared" si="128"/>
        <v/>
      </c>
      <c r="O676" s="6" t="str">
        <f t="shared" si="129"/>
        <v xml:space="preserve"> </v>
      </c>
      <c r="P676" s="179" t="str">
        <f>IF(G676&gt;0,VLOOKUP(G676,'Eng A4'!$A$8:$B$207,2,FALSE)," ")</f>
        <v xml:space="preserve"> </v>
      </c>
      <c r="Q676" s="6" t="str">
        <f t="shared" si="130"/>
        <v xml:space="preserve"> </v>
      </c>
      <c r="R676" s="6">
        <f t="shared" si="131"/>
        <v>0</v>
      </c>
      <c r="S676" s="6" t="str">
        <f>IF(G676&gt;0,COUNTIF($R$618:R676,R676),"")</f>
        <v/>
      </c>
      <c r="T676" s="6" t="str">
        <f t="shared" si="126"/>
        <v>04</v>
      </c>
      <c r="U676" s="6">
        <f t="shared" si="132"/>
        <v>59</v>
      </c>
    </row>
    <row r="677" spans="1:21" ht="14.25" hidden="1" outlineLevel="1" x14ac:dyDescent="0.2">
      <c r="A677" s="3"/>
      <c r="B677" s="3"/>
      <c r="C677" s="3"/>
      <c r="D677" s="4">
        <f t="shared" si="122"/>
        <v>7.1527777777777773E-2</v>
      </c>
      <c r="E677" s="6">
        <v>60</v>
      </c>
      <c r="F677" s="199">
        <v>60</v>
      </c>
      <c r="G677" s="199"/>
      <c r="H677" s="247">
        <f>IF(G677&gt;0,VLOOKUP(G677+4000,CONFIG!$W$2:$AF$804,2,FALSE),0)</f>
        <v>0</v>
      </c>
      <c r="I677" s="30" t="str">
        <f>IF(G677&gt;0,CONCATENATE(VLOOKUP(G677+4000,CONFIG!$W$2:$AF$804,3,FALSE),"  ",VLOOKUP(G677+4000,CONFIG!$W$2:$AF$804,4,FALSE)),"")</f>
        <v/>
      </c>
      <c r="J677" s="30" t="str">
        <f>IF($G677&gt;0,VLOOKUP(G677+4000,CONFIG!$W$2:$AF$804,5,FALSE),"")</f>
        <v/>
      </c>
      <c r="K677" s="144" t="str">
        <f>IF($G677&gt;0,VLOOKUP(G677+4000,CONFIG!$W:$AF,6,FALSE),"")</f>
        <v/>
      </c>
      <c r="L677" s="144" t="str">
        <f>IF($G677&gt;0,VLOOKUP(G677+4000,CONFIG!$W:$AF,7,FALSE),"")</f>
        <v/>
      </c>
      <c r="M677" s="144" t="str">
        <f>IF($G677&gt;0,VLOOKUP(G677+4000,CONFIG!$W:$AF,8,FALSE),"")</f>
        <v/>
      </c>
      <c r="N677" s="250" t="str">
        <f t="shared" si="128"/>
        <v/>
      </c>
      <c r="O677" s="6" t="str">
        <f t="shared" si="129"/>
        <v xml:space="preserve"> </v>
      </c>
      <c r="P677" s="179" t="str">
        <f>IF(G677&gt;0,VLOOKUP(G677,'Eng A4'!$A$8:$B$207,2,FALSE)," ")</f>
        <v xml:space="preserve"> </v>
      </c>
      <c r="Q677" s="6" t="str">
        <f t="shared" si="130"/>
        <v xml:space="preserve"> </v>
      </c>
      <c r="R677" s="6">
        <f t="shared" si="131"/>
        <v>0</v>
      </c>
      <c r="S677" s="6" t="str">
        <f>IF(G677&gt;0,COUNTIF($R$618:R677,R677),"")</f>
        <v/>
      </c>
      <c r="T677" s="6" t="str">
        <f t="shared" si="126"/>
        <v>04</v>
      </c>
      <c r="U677" s="6">
        <f t="shared" si="132"/>
        <v>60</v>
      </c>
    </row>
    <row r="678" spans="1:21" ht="14.25" hidden="1" outlineLevel="1" x14ac:dyDescent="0.2">
      <c r="A678" s="3"/>
      <c r="B678" s="3"/>
      <c r="C678" s="3"/>
      <c r="D678" s="4">
        <f t="shared" si="122"/>
        <v>7.1527777777777773E-2</v>
      </c>
      <c r="E678" s="6">
        <v>61</v>
      </c>
      <c r="F678" s="199">
        <v>61</v>
      </c>
      <c r="G678" s="199"/>
      <c r="H678" s="247">
        <f>IF(G678&gt;0,VLOOKUP(G678+4000,CONFIG!$W$2:$AF$804,2,FALSE),0)</f>
        <v>0</v>
      </c>
      <c r="I678" s="30" t="str">
        <f>IF(G678&gt;0,CONCATENATE(VLOOKUP(G678+4000,CONFIG!$W$2:$AF$804,3,FALSE),"  ",VLOOKUP(G678+4000,CONFIG!$W$2:$AF$804,4,FALSE)),"")</f>
        <v/>
      </c>
      <c r="J678" s="30" t="str">
        <f>IF($G678&gt;0,VLOOKUP(G678+4000,CONFIG!$W$2:$AF$804,5,FALSE),"")</f>
        <v/>
      </c>
      <c r="K678" s="144" t="str">
        <f>IF($G678&gt;0,VLOOKUP(G678+4000,CONFIG!$W:$AF,6,FALSE),"")</f>
        <v/>
      </c>
      <c r="L678" s="144" t="str">
        <f>IF($G678&gt;0,VLOOKUP(G678+4000,CONFIG!$W:$AF,7,FALSE),"")</f>
        <v/>
      </c>
      <c r="M678" s="144" t="str">
        <f>IF($G678&gt;0,VLOOKUP(G678+4000,CONFIG!$W:$AF,8,FALSE),"")</f>
        <v/>
      </c>
      <c r="N678" s="250" t="str">
        <f t="shared" si="128"/>
        <v/>
      </c>
      <c r="O678" s="6" t="str">
        <f t="shared" si="129"/>
        <v xml:space="preserve"> </v>
      </c>
      <c r="P678" s="179" t="str">
        <f>IF(G678&gt;0,VLOOKUP(G678,'Eng A4'!$A$8:$B$207,2,FALSE)," ")</f>
        <v xml:space="preserve"> </v>
      </c>
      <c r="Q678" s="6" t="str">
        <f t="shared" si="130"/>
        <v xml:space="preserve"> </v>
      </c>
      <c r="R678" s="6">
        <f t="shared" si="131"/>
        <v>0</v>
      </c>
      <c r="S678" s="6" t="str">
        <f>IF(G678&gt;0,COUNTIF($R$618:R678,R678),"")</f>
        <v/>
      </c>
      <c r="T678" s="6" t="str">
        <f t="shared" si="126"/>
        <v>04</v>
      </c>
      <c r="U678" s="6">
        <f t="shared" si="132"/>
        <v>61</v>
      </c>
    </row>
    <row r="679" spans="1:21" ht="14.25" hidden="1" outlineLevel="1" x14ac:dyDescent="0.2">
      <c r="A679" s="3"/>
      <c r="B679" s="3"/>
      <c r="C679" s="3"/>
      <c r="D679" s="4">
        <f t="shared" si="122"/>
        <v>7.1527777777777773E-2</v>
      </c>
      <c r="E679" s="6">
        <v>62</v>
      </c>
      <c r="F679" s="199">
        <v>62</v>
      </c>
      <c r="G679" s="199"/>
      <c r="H679" s="247">
        <f>IF(G679&gt;0,VLOOKUP(G679+4000,CONFIG!$W$2:$AF$804,2,FALSE),0)</f>
        <v>0</v>
      </c>
      <c r="I679" s="30" t="str">
        <f>IF(G679&gt;0,CONCATENATE(VLOOKUP(G679+4000,CONFIG!$W$2:$AF$804,3,FALSE),"  ",VLOOKUP(G679+4000,CONFIG!$W$2:$AF$804,4,FALSE)),"")</f>
        <v/>
      </c>
      <c r="J679" s="30" t="str">
        <f>IF($G679&gt;0,VLOOKUP(G679+4000,CONFIG!$W$2:$AF$804,5,FALSE),"")</f>
        <v/>
      </c>
      <c r="K679" s="144" t="str">
        <f>IF($G679&gt;0,VLOOKUP(G679+4000,CONFIG!$W:$AF,6,FALSE),"")</f>
        <v/>
      </c>
      <c r="L679" s="144" t="str">
        <f>IF($G679&gt;0,VLOOKUP(G679+4000,CONFIG!$W:$AF,7,FALSE),"")</f>
        <v/>
      </c>
      <c r="M679" s="144" t="str">
        <f>IF($G679&gt;0,VLOOKUP(G679+4000,CONFIG!$W:$AF,8,FALSE),"")</f>
        <v/>
      </c>
      <c r="N679" s="250" t="str">
        <f t="shared" si="128"/>
        <v/>
      </c>
      <c r="O679" s="6" t="str">
        <f t="shared" si="129"/>
        <v xml:space="preserve"> </v>
      </c>
      <c r="P679" s="179" t="str">
        <f>IF(G679&gt;0,VLOOKUP(G679,'Eng A4'!$A$8:$B$207,2,FALSE)," ")</f>
        <v xml:space="preserve"> </v>
      </c>
      <c r="Q679" s="6" t="str">
        <f t="shared" si="130"/>
        <v xml:space="preserve"> </v>
      </c>
      <c r="R679" s="6">
        <f t="shared" si="131"/>
        <v>0</v>
      </c>
      <c r="S679" s="6" t="str">
        <f>IF(G679&gt;0,COUNTIF($R$618:R679,R679),"")</f>
        <v/>
      </c>
      <c r="T679" s="6" t="str">
        <f t="shared" si="126"/>
        <v>04</v>
      </c>
      <c r="U679" s="6">
        <f t="shared" si="132"/>
        <v>62</v>
      </c>
    </row>
    <row r="680" spans="1:21" ht="14.25" hidden="1" outlineLevel="1" x14ac:dyDescent="0.2">
      <c r="A680" s="3"/>
      <c r="B680" s="3"/>
      <c r="C680" s="3"/>
      <c r="D680" s="4">
        <f t="shared" si="122"/>
        <v>7.1527777777777773E-2</v>
      </c>
      <c r="E680" s="6">
        <v>63</v>
      </c>
      <c r="F680" s="199">
        <v>63</v>
      </c>
      <c r="G680" s="199"/>
      <c r="H680" s="247">
        <f>IF(G680&gt;0,VLOOKUP(G680+4000,CONFIG!$W$2:$AF$804,2,FALSE),0)</f>
        <v>0</v>
      </c>
      <c r="I680" s="30" t="str">
        <f>IF(G680&gt;0,CONCATENATE(VLOOKUP(G680+4000,CONFIG!$W$2:$AF$804,3,FALSE),"  ",VLOOKUP(G680+4000,CONFIG!$W$2:$AF$804,4,FALSE)),"")</f>
        <v/>
      </c>
      <c r="J680" s="30" t="str">
        <f>IF($G680&gt;0,VLOOKUP(G680+4000,CONFIG!$W$2:$AF$804,5,FALSE),"")</f>
        <v/>
      </c>
      <c r="K680" s="144" t="str">
        <f>IF($G680&gt;0,VLOOKUP(G680+4000,CONFIG!$W:$AF,6,FALSE),"")</f>
        <v/>
      </c>
      <c r="L680" s="144" t="str">
        <f>IF($G680&gt;0,VLOOKUP(G680+4000,CONFIG!$W:$AF,7,FALSE),"")</f>
        <v/>
      </c>
      <c r="M680" s="144" t="str">
        <f>IF($G680&gt;0,VLOOKUP(G680+4000,CONFIG!$W:$AF,8,FALSE),"")</f>
        <v/>
      </c>
      <c r="N680" s="250" t="str">
        <f t="shared" si="128"/>
        <v/>
      </c>
      <c r="O680" s="6" t="str">
        <f t="shared" si="129"/>
        <v xml:space="preserve"> </v>
      </c>
      <c r="P680" s="179" t="str">
        <f>IF(G680&gt;0,VLOOKUP(G680,'Eng A4'!$A$8:$B$207,2,FALSE)," ")</f>
        <v xml:space="preserve"> </v>
      </c>
      <c r="Q680" s="6" t="str">
        <f t="shared" si="130"/>
        <v xml:space="preserve"> </v>
      </c>
      <c r="R680" s="6">
        <f t="shared" si="131"/>
        <v>0</v>
      </c>
      <c r="S680" s="6" t="str">
        <f>IF(G680&gt;0,COUNTIF($R$618:R680,R680),"")</f>
        <v/>
      </c>
      <c r="T680" s="6" t="str">
        <f t="shared" si="126"/>
        <v>04</v>
      </c>
      <c r="U680" s="6">
        <f t="shared" si="132"/>
        <v>63</v>
      </c>
    </row>
    <row r="681" spans="1:21" ht="14.25" hidden="1" outlineLevel="1" x14ac:dyDescent="0.2">
      <c r="A681" s="3"/>
      <c r="B681" s="3"/>
      <c r="C681" s="3"/>
      <c r="D681" s="4">
        <f t="shared" si="122"/>
        <v>7.1527777777777773E-2</v>
      </c>
      <c r="E681" s="6">
        <v>64</v>
      </c>
      <c r="F681" s="199">
        <v>64</v>
      </c>
      <c r="G681" s="199"/>
      <c r="H681" s="247">
        <f>IF(G681&gt;0,VLOOKUP(G681+4000,CONFIG!$W$2:$AF$804,2,FALSE),0)</f>
        <v>0</v>
      </c>
      <c r="I681" s="30" t="str">
        <f>IF(G681&gt;0,CONCATENATE(VLOOKUP(G681+4000,CONFIG!$W$2:$AF$804,3,FALSE),"  ",VLOOKUP(G681+4000,CONFIG!$W$2:$AF$804,4,FALSE)),"")</f>
        <v/>
      </c>
      <c r="J681" s="30" t="str">
        <f>IF($G681&gt;0,VLOOKUP(G681+4000,CONFIG!$W$2:$AF$804,5,FALSE),"")</f>
        <v/>
      </c>
      <c r="K681" s="144" t="str">
        <f>IF($G681&gt;0,VLOOKUP(G681+4000,CONFIG!$W:$AF,6,FALSE),"")</f>
        <v/>
      </c>
      <c r="L681" s="144" t="str">
        <f>IF($G681&gt;0,VLOOKUP(G681+4000,CONFIG!$W:$AF,7,FALSE),"")</f>
        <v/>
      </c>
      <c r="M681" s="144" t="str">
        <f>IF($G681&gt;0,VLOOKUP(G681+4000,CONFIG!$W:$AF,8,FALSE),"")</f>
        <v/>
      </c>
      <c r="N681" s="250" t="str">
        <f t="shared" si="128"/>
        <v/>
      </c>
      <c r="O681" s="6" t="str">
        <f t="shared" si="129"/>
        <v xml:space="preserve"> </v>
      </c>
      <c r="P681" s="179" t="str">
        <f>IF(G681&gt;0,VLOOKUP(G681,'Eng A4'!$A$8:$B$207,2,FALSE)," ")</f>
        <v xml:space="preserve"> </v>
      </c>
      <c r="Q681" s="6" t="str">
        <f t="shared" si="130"/>
        <v xml:space="preserve"> </v>
      </c>
      <c r="R681" s="6">
        <f t="shared" si="131"/>
        <v>0</v>
      </c>
      <c r="S681" s="6" t="str">
        <f>IF(G681&gt;0,COUNTIF($R$618:R681,R681),"")</f>
        <v/>
      </c>
      <c r="T681" s="6" t="str">
        <f t="shared" si="126"/>
        <v>04</v>
      </c>
      <c r="U681" s="6">
        <f t="shared" si="132"/>
        <v>64</v>
      </c>
    </row>
    <row r="682" spans="1:21" ht="14.25" hidden="1" outlineLevel="1" x14ac:dyDescent="0.2">
      <c r="A682" s="3"/>
      <c r="B682" s="3"/>
      <c r="C682" s="3"/>
      <c r="D682" s="4">
        <f t="shared" ref="D682:D745" si="133">IF(G682&gt;0,TIME(IF(LEN(A682)&gt;0,A682,HOUR(D681)),IF(LEN(B682)&gt;0,B682,MINUTE(D681)),IF(LEN(C682)&gt;0,C682,SECOND(D681))),IF(G682="",D681,""))</f>
        <v>7.1527777777777773E-2</v>
      </c>
      <c r="E682" s="6">
        <v>65</v>
      </c>
      <c r="F682" s="199">
        <v>65</v>
      </c>
      <c r="G682" s="199"/>
      <c r="H682" s="247">
        <f>IF(G682&gt;0,VLOOKUP(G682+4000,CONFIG!$W$2:$AF$804,2,FALSE),0)</f>
        <v>0</v>
      </c>
      <c r="I682" s="30" t="str">
        <f>IF(G682&gt;0,CONCATENATE(VLOOKUP(G682+4000,CONFIG!$W$2:$AF$804,3,FALSE),"  ",VLOOKUP(G682+4000,CONFIG!$W$2:$AF$804,4,FALSE)),"")</f>
        <v/>
      </c>
      <c r="J682" s="30" t="str">
        <f>IF($G682&gt;0,VLOOKUP(G682+4000,CONFIG!$W$2:$AF$804,5,FALSE),"")</f>
        <v/>
      </c>
      <c r="K682" s="144" t="str">
        <f>IF($G682&gt;0,VLOOKUP(G682+4000,CONFIG!$W:$AF,6,FALSE),"")</f>
        <v/>
      </c>
      <c r="L682" s="144" t="str">
        <f>IF($G682&gt;0,VLOOKUP(G682+4000,CONFIG!$W:$AF,7,FALSE),"")</f>
        <v/>
      </c>
      <c r="M682" s="144" t="str">
        <f>IF($G682&gt;0,VLOOKUP(G682+4000,CONFIG!$W:$AF,8,FALSE),"")</f>
        <v/>
      </c>
      <c r="N682" s="250" t="str">
        <f t="shared" si="128"/>
        <v/>
      </c>
      <c r="O682" s="6" t="str">
        <f t="shared" ref="O682:O713" si="134">IF(COUNTIF($G$618:$G$817,G682)&gt;1,"X"," ")</f>
        <v xml:space="preserve"> </v>
      </c>
      <c r="P682" s="179" t="str">
        <f>IF(G682&gt;0,VLOOKUP(G682,'Eng A4'!$A$8:$B$207,2,FALSE)," ")</f>
        <v xml:space="preserve"> </v>
      </c>
      <c r="Q682" s="6" t="str">
        <f t="shared" ref="Q682:Q713" si="135">IF(AND(G682&gt;0,P682&lt;&gt;"X"),"Non Partant"," ")</f>
        <v xml:space="preserve"> </v>
      </c>
      <c r="R682" s="6">
        <f t="shared" ref="R682:R713" si="136">IF(H682&lt;&gt;0,MID(H682,1,7),0)</f>
        <v>0</v>
      </c>
      <c r="S682" s="6" t="str">
        <f>IF(G682&gt;0,COUNTIF($R$618:R682,R682),"")</f>
        <v/>
      </c>
      <c r="T682" s="6" t="str">
        <f t="shared" si="126"/>
        <v>04</v>
      </c>
      <c r="U682" s="6">
        <f t="shared" si="132"/>
        <v>65</v>
      </c>
    </row>
    <row r="683" spans="1:21" ht="14.25" hidden="1" outlineLevel="1" x14ac:dyDescent="0.2">
      <c r="A683" s="3"/>
      <c r="B683" s="3"/>
      <c r="C683" s="3"/>
      <c r="D683" s="4">
        <f t="shared" si="133"/>
        <v>7.1527777777777773E-2</v>
      </c>
      <c r="E683" s="6">
        <v>66</v>
      </c>
      <c r="F683" s="199">
        <v>66</v>
      </c>
      <c r="G683" s="199"/>
      <c r="H683" s="247">
        <f>IF(G683&gt;0,VLOOKUP(G683+4000,CONFIG!$W$2:$AF$804,2,FALSE),0)</f>
        <v>0</v>
      </c>
      <c r="I683" s="30" t="str">
        <f>IF(G683&gt;0,CONCATENATE(VLOOKUP(G683+4000,CONFIG!$W$2:$AF$804,3,FALSE),"  ",VLOOKUP(G683+4000,CONFIG!$W$2:$AF$804,4,FALSE)),"")</f>
        <v/>
      </c>
      <c r="J683" s="30" t="str">
        <f>IF($G683&gt;0,VLOOKUP(G683+4000,CONFIG!$W$2:$AF$804,5,FALSE),"")</f>
        <v/>
      </c>
      <c r="K683" s="144" t="str">
        <f>IF($G683&gt;0,VLOOKUP(G683+4000,CONFIG!$W:$AF,6,FALSE),"")</f>
        <v/>
      </c>
      <c r="L683" s="144" t="str">
        <f>IF($G683&gt;0,VLOOKUP(G683+4000,CONFIG!$W:$AF,7,FALSE),"")</f>
        <v/>
      </c>
      <c r="M683" s="144" t="str">
        <f>IF($G683&gt;0,VLOOKUP(G683+4000,CONFIG!$W:$AF,8,FALSE),"")</f>
        <v/>
      </c>
      <c r="N683" s="250" t="str">
        <f t="shared" si="128"/>
        <v/>
      </c>
      <c r="O683" s="6" t="str">
        <f t="shared" si="134"/>
        <v xml:space="preserve"> </v>
      </c>
      <c r="P683" s="179" t="str">
        <f>IF(G683&gt;0,VLOOKUP(G683,'Eng A4'!$A$8:$B$207,2,FALSE)," ")</f>
        <v xml:space="preserve"> </v>
      </c>
      <c r="Q683" s="6" t="str">
        <f t="shared" si="135"/>
        <v xml:space="preserve"> </v>
      </c>
      <c r="R683" s="6">
        <f t="shared" si="136"/>
        <v>0</v>
      </c>
      <c r="S683" s="6" t="str">
        <f>IF(G683&gt;0,COUNTIF($R$618:R683,R683),"")</f>
        <v/>
      </c>
      <c r="T683" s="6" t="str">
        <f t="shared" ref="T683:T746" si="137">CONCATENATE(R683,"4",S683)</f>
        <v>04</v>
      </c>
      <c r="U683" s="6">
        <f t="shared" ref="U683:U714" si="138">IF(F683=F684,(2*F683+COUNTIF($F$618:$F$817,F683)-1)/2,IF(F683=F682,U682,F683))</f>
        <v>66</v>
      </c>
    </row>
    <row r="684" spans="1:21" ht="14.25" hidden="1" outlineLevel="1" x14ac:dyDescent="0.2">
      <c r="A684" s="3"/>
      <c r="B684" s="3"/>
      <c r="C684" s="3"/>
      <c r="D684" s="4">
        <f t="shared" si="133"/>
        <v>7.1527777777777773E-2</v>
      </c>
      <c r="E684" s="6">
        <v>67</v>
      </c>
      <c r="F684" s="199">
        <v>67</v>
      </c>
      <c r="G684" s="199"/>
      <c r="H684" s="247">
        <f>IF(G684&gt;0,VLOOKUP(G684+4000,CONFIG!$W$2:$AF$804,2,FALSE),0)</f>
        <v>0</v>
      </c>
      <c r="I684" s="30" t="str">
        <f>IF(G684&gt;0,CONCATENATE(VLOOKUP(G684+4000,CONFIG!$W$2:$AF$804,3,FALSE),"  ",VLOOKUP(G684+4000,CONFIG!$W$2:$AF$804,4,FALSE)),"")</f>
        <v/>
      </c>
      <c r="J684" s="30" t="str">
        <f>IF($G684&gt;0,VLOOKUP(G684+4000,CONFIG!$W$2:$AF$804,5,FALSE),"")</f>
        <v/>
      </c>
      <c r="K684" s="144" t="str">
        <f>IF($G684&gt;0,VLOOKUP(G684+4000,CONFIG!$W:$AF,6,FALSE),"")</f>
        <v/>
      </c>
      <c r="L684" s="144" t="str">
        <f>IF($G684&gt;0,VLOOKUP(G684+4000,CONFIG!$W:$AF,7,FALSE),"")</f>
        <v/>
      </c>
      <c r="M684" s="144" t="str">
        <f>IF($G684&gt;0,VLOOKUP(G684+4000,CONFIG!$W:$AF,8,FALSE),"")</f>
        <v/>
      </c>
      <c r="N684" s="250" t="str">
        <f t="shared" ref="N684:N747" si="139">IF(G684&gt;0,IF((D684-$D$618)&lt;0,"Erreur",IF(D684&lt;D683,D684-D$618,IF(D684=D683,"''",D684-D$618))),"")</f>
        <v/>
      </c>
      <c r="O684" s="6" t="str">
        <f t="shared" si="134"/>
        <v xml:space="preserve"> </v>
      </c>
      <c r="P684" s="179" t="str">
        <f>IF(G684&gt;0,VLOOKUP(G684,'Eng A4'!$A$8:$B$207,2,FALSE)," ")</f>
        <v xml:space="preserve"> </v>
      </c>
      <c r="Q684" s="6" t="str">
        <f t="shared" si="135"/>
        <v xml:space="preserve"> </v>
      </c>
      <c r="R684" s="6">
        <f t="shared" si="136"/>
        <v>0</v>
      </c>
      <c r="S684" s="6" t="str">
        <f>IF(G684&gt;0,COUNTIF($R$618:R684,R684),"")</f>
        <v/>
      </c>
      <c r="T684" s="6" t="str">
        <f t="shared" si="137"/>
        <v>04</v>
      </c>
      <c r="U684" s="6">
        <f t="shared" si="138"/>
        <v>67</v>
      </c>
    </row>
    <row r="685" spans="1:21" ht="14.25" hidden="1" outlineLevel="1" x14ac:dyDescent="0.2">
      <c r="A685" s="3"/>
      <c r="B685" s="3"/>
      <c r="C685" s="3"/>
      <c r="D685" s="4">
        <f t="shared" si="133"/>
        <v>7.1527777777777773E-2</v>
      </c>
      <c r="E685" s="6">
        <v>68</v>
      </c>
      <c r="F685" s="199">
        <v>68</v>
      </c>
      <c r="G685" s="199"/>
      <c r="H685" s="247">
        <f>IF(G685&gt;0,VLOOKUP(G685+4000,CONFIG!$W$2:$AF$804,2,FALSE),0)</f>
        <v>0</v>
      </c>
      <c r="I685" s="30" t="str">
        <f>IF(G685&gt;0,CONCATENATE(VLOOKUP(G685+4000,CONFIG!$W$2:$AF$804,3,FALSE),"  ",VLOOKUP(G685+4000,CONFIG!$W$2:$AF$804,4,FALSE)),"")</f>
        <v/>
      </c>
      <c r="J685" s="30" t="str">
        <f>IF($G685&gt;0,VLOOKUP(G685+4000,CONFIG!$W$2:$AF$804,5,FALSE),"")</f>
        <v/>
      </c>
      <c r="K685" s="144" t="str">
        <f>IF($G685&gt;0,VLOOKUP(G685+4000,CONFIG!$W:$AF,6,FALSE),"")</f>
        <v/>
      </c>
      <c r="L685" s="144" t="str">
        <f>IF($G685&gt;0,VLOOKUP(G685+4000,CONFIG!$W:$AF,7,FALSE),"")</f>
        <v/>
      </c>
      <c r="M685" s="144" t="str">
        <f>IF($G685&gt;0,VLOOKUP(G685+4000,CONFIG!$W:$AF,8,FALSE),"")</f>
        <v/>
      </c>
      <c r="N685" s="250" t="str">
        <f t="shared" si="139"/>
        <v/>
      </c>
      <c r="O685" s="6" t="str">
        <f t="shared" si="134"/>
        <v xml:space="preserve"> </v>
      </c>
      <c r="P685" s="179" t="str">
        <f>IF(G685&gt;0,VLOOKUP(G685,'Eng A4'!$A$8:$B$207,2,FALSE)," ")</f>
        <v xml:space="preserve"> </v>
      </c>
      <c r="Q685" s="6" t="str">
        <f t="shared" si="135"/>
        <v xml:space="preserve"> </v>
      </c>
      <c r="R685" s="6">
        <f t="shared" si="136"/>
        <v>0</v>
      </c>
      <c r="S685" s="6" t="str">
        <f>IF(G685&gt;0,COUNTIF($R$618:R685,R685),"")</f>
        <v/>
      </c>
      <c r="T685" s="6" t="str">
        <f t="shared" si="137"/>
        <v>04</v>
      </c>
      <c r="U685" s="6">
        <f t="shared" si="138"/>
        <v>68</v>
      </c>
    </row>
    <row r="686" spans="1:21" ht="14.25" hidden="1" outlineLevel="1" x14ac:dyDescent="0.2">
      <c r="A686" s="3"/>
      <c r="B686" s="3"/>
      <c r="C686" s="3"/>
      <c r="D686" s="4">
        <f t="shared" si="133"/>
        <v>7.1527777777777773E-2</v>
      </c>
      <c r="E686" s="6">
        <v>69</v>
      </c>
      <c r="F686" s="199">
        <v>69</v>
      </c>
      <c r="G686" s="199"/>
      <c r="H686" s="247">
        <f>IF(G686&gt;0,VLOOKUP(G686+4000,CONFIG!$W$2:$AF$804,2,FALSE),0)</f>
        <v>0</v>
      </c>
      <c r="I686" s="30" t="str">
        <f>IF(G686&gt;0,CONCATENATE(VLOOKUP(G686+4000,CONFIG!$W$2:$AF$804,3,FALSE),"  ",VLOOKUP(G686+4000,CONFIG!$W$2:$AF$804,4,FALSE)),"")</f>
        <v/>
      </c>
      <c r="J686" s="30" t="str">
        <f>IF($G686&gt;0,VLOOKUP(G686+4000,CONFIG!$W$2:$AF$804,5,FALSE),"")</f>
        <v/>
      </c>
      <c r="K686" s="144" t="str">
        <f>IF($G686&gt;0,VLOOKUP(G686+4000,CONFIG!$W:$AF,6,FALSE),"")</f>
        <v/>
      </c>
      <c r="L686" s="144" t="str">
        <f>IF($G686&gt;0,VLOOKUP(G686+4000,CONFIG!$W:$AF,7,FALSE),"")</f>
        <v/>
      </c>
      <c r="M686" s="144" t="str">
        <f>IF($G686&gt;0,VLOOKUP(G686+4000,CONFIG!$W:$AF,8,FALSE),"")</f>
        <v/>
      </c>
      <c r="N686" s="250" t="str">
        <f t="shared" si="139"/>
        <v/>
      </c>
      <c r="O686" s="6" t="str">
        <f t="shared" si="134"/>
        <v xml:space="preserve"> </v>
      </c>
      <c r="P686" s="179" t="str">
        <f>IF(G686&gt;0,VLOOKUP(G686,'Eng A4'!$A$8:$B$207,2,FALSE)," ")</f>
        <v xml:space="preserve"> </v>
      </c>
      <c r="Q686" s="6" t="str">
        <f t="shared" si="135"/>
        <v xml:space="preserve"> </v>
      </c>
      <c r="R686" s="6">
        <f t="shared" si="136"/>
        <v>0</v>
      </c>
      <c r="S686" s="6" t="str">
        <f>IF(G686&gt;0,COUNTIF($R$618:R686,R686),"")</f>
        <v/>
      </c>
      <c r="T686" s="6" t="str">
        <f t="shared" si="137"/>
        <v>04</v>
      </c>
      <c r="U686" s="6">
        <f t="shared" si="138"/>
        <v>69</v>
      </c>
    </row>
    <row r="687" spans="1:21" ht="14.25" hidden="1" outlineLevel="1" x14ac:dyDescent="0.2">
      <c r="A687" s="3"/>
      <c r="B687" s="3"/>
      <c r="C687" s="3"/>
      <c r="D687" s="4">
        <f t="shared" si="133"/>
        <v>7.1527777777777773E-2</v>
      </c>
      <c r="E687" s="6">
        <v>70</v>
      </c>
      <c r="F687" s="199">
        <v>70</v>
      </c>
      <c r="G687" s="199"/>
      <c r="H687" s="247">
        <f>IF(G687&gt;0,VLOOKUP(G687+4000,CONFIG!$W$2:$AF$804,2,FALSE),0)</f>
        <v>0</v>
      </c>
      <c r="I687" s="30" t="str">
        <f>IF(G687&gt;0,CONCATENATE(VLOOKUP(G687+4000,CONFIG!$W$2:$AF$804,3,FALSE),"  ",VLOOKUP(G687+4000,CONFIG!$W$2:$AF$804,4,FALSE)),"")</f>
        <v/>
      </c>
      <c r="J687" s="30" t="str">
        <f>IF($G687&gt;0,VLOOKUP(G687+4000,CONFIG!$W$2:$AF$804,5,FALSE),"")</f>
        <v/>
      </c>
      <c r="K687" s="144" t="str">
        <f>IF($G687&gt;0,VLOOKUP(G687+4000,CONFIG!$W:$AF,6,FALSE),"")</f>
        <v/>
      </c>
      <c r="L687" s="144" t="str">
        <f>IF($G687&gt;0,VLOOKUP(G687+4000,CONFIG!$W:$AF,7,FALSE),"")</f>
        <v/>
      </c>
      <c r="M687" s="144" t="str">
        <f>IF($G687&gt;0,VLOOKUP(G687+4000,CONFIG!$W:$AF,8,FALSE),"")</f>
        <v/>
      </c>
      <c r="N687" s="250" t="str">
        <f t="shared" si="139"/>
        <v/>
      </c>
      <c r="O687" s="6" t="str">
        <f t="shared" si="134"/>
        <v xml:space="preserve"> </v>
      </c>
      <c r="P687" s="179" t="str">
        <f>IF(G687&gt;0,VLOOKUP(G687,'Eng A4'!$A$8:$B$207,2,FALSE)," ")</f>
        <v xml:space="preserve"> </v>
      </c>
      <c r="Q687" s="6" t="str">
        <f t="shared" si="135"/>
        <v xml:space="preserve"> </v>
      </c>
      <c r="R687" s="6">
        <f t="shared" si="136"/>
        <v>0</v>
      </c>
      <c r="S687" s="6" t="str">
        <f>IF(G687&gt;0,COUNTIF($R$618:R687,R687),"")</f>
        <v/>
      </c>
      <c r="T687" s="6" t="str">
        <f t="shared" si="137"/>
        <v>04</v>
      </c>
      <c r="U687" s="6">
        <f t="shared" si="138"/>
        <v>70</v>
      </c>
    </row>
    <row r="688" spans="1:21" ht="14.25" hidden="1" outlineLevel="1" x14ac:dyDescent="0.2">
      <c r="A688" s="3"/>
      <c r="B688" s="3"/>
      <c r="C688" s="3"/>
      <c r="D688" s="4">
        <f t="shared" si="133"/>
        <v>7.1527777777777773E-2</v>
      </c>
      <c r="E688" s="6">
        <v>71</v>
      </c>
      <c r="F688" s="199">
        <v>71</v>
      </c>
      <c r="G688" s="199"/>
      <c r="H688" s="247">
        <f>IF(G688&gt;0,VLOOKUP(G688+4000,CONFIG!$W$2:$AF$804,2,FALSE),0)</f>
        <v>0</v>
      </c>
      <c r="I688" s="30" t="str">
        <f>IF(G688&gt;0,CONCATENATE(VLOOKUP(G688+4000,CONFIG!$W$2:$AF$804,3,FALSE),"  ",VLOOKUP(G688+4000,CONFIG!$W$2:$AF$804,4,FALSE)),"")</f>
        <v/>
      </c>
      <c r="J688" s="30" t="str">
        <f>IF($G688&gt;0,VLOOKUP(G688+4000,CONFIG!$W$2:$AF$804,5,FALSE),"")</f>
        <v/>
      </c>
      <c r="K688" s="144" t="str">
        <f>IF($G688&gt;0,VLOOKUP(G688+4000,CONFIG!$W:$AF,6,FALSE),"")</f>
        <v/>
      </c>
      <c r="L688" s="144" t="str">
        <f>IF($G688&gt;0,VLOOKUP(G688+4000,CONFIG!$W:$AF,7,FALSE),"")</f>
        <v/>
      </c>
      <c r="M688" s="144" t="str">
        <f>IF($G688&gt;0,VLOOKUP(G688+4000,CONFIG!$W:$AF,8,FALSE),"")</f>
        <v/>
      </c>
      <c r="N688" s="250" t="str">
        <f t="shared" si="139"/>
        <v/>
      </c>
      <c r="O688" s="6" t="str">
        <f t="shared" si="134"/>
        <v xml:space="preserve"> </v>
      </c>
      <c r="P688" s="179" t="str">
        <f>IF(G688&gt;0,VLOOKUP(G688,'Eng A4'!$A$8:$B$207,2,FALSE)," ")</f>
        <v xml:space="preserve"> </v>
      </c>
      <c r="Q688" s="6" t="str">
        <f t="shared" si="135"/>
        <v xml:space="preserve"> </v>
      </c>
      <c r="R688" s="6">
        <f t="shared" si="136"/>
        <v>0</v>
      </c>
      <c r="S688" s="6" t="str">
        <f>IF(G688&gt;0,COUNTIF($R$618:R688,R688),"")</f>
        <v/>
      </c>
      <c r="T688" s="6" t="str">
        <f t="shared" si="137"/>
        <v>04</v>
      </c>
      <c r="U688" s="6">
        <f t="shared" si="138"/>
        <v>71</v>
      </c>
    </row>
    <row r="689" spans="1:21" ht="14.25" hidden="1" outlineLevel="1" x14ac:dyDescent="0.2">
      <c r="A689" s="3"/>
      <c r="B689" s="3"/>
      <c r="C689" s="3"/>
      <c r="D689" s="4">
        <f t="shared" si="133"/>
        <v>7.1527777777777773E-2</v>
      </c>
      <c r="E689" s="6">
        <v>72</v>
      </c>
      <c r="F689" s="199">
        <v>72</v>
      </c>
      <c r="G689" s="199"/>
      <c r="H689" s="247">
        <f>IF(G689&gt;0,VLOOKUP(G689+4000,CONFIG!$W$2:$AF$804,2,FALSE),0)</f>
        <v>0</v>
      </c>
      <c r="I689" s="30" t="str">
        <f>IF(G689&gt;0,CONCATENATE(VLOOKUP(G689+4000,CONFIG!$W$2:$AF$804,3,FALSE),"  ",VLOOKUP(G689+4000,CONFIG!$W$2:$AF$804,4,FALSE)),"")</f>
        <v/>
      </c>
      <c r="J689" s="30" t="str">
        <f>IF($G689&gt;0,VLOOKUP(G689+4000,CONFIG!$W$2:$AF$804,5,FALSE),"")</f>
        <v/>
      </c>
      <c r="K689" s="144" t="str">
        <f>IF($G689&gt;0,VLOOKUP(G689+4000,CONFIG!$W:$AF,6,FALSE),"")</f>
        <v/>
      </c>
      <c r="L689" s="144" t="str">
        <f>IF($G689&gt;0,VLOOKUP(G689+4000,CONFIG!$W:$AF,7,FALSE),"")</f>
        <v/>
      </c>
      <c r="M689" s="144" t="str">
        <f>IF($G689&gt;0,VLOOKUP(G689+4000,CONFIG!$W:$AF,8,FALSE),"")</f>
        <v/>
      </c>
      <c r="N689" s="250" t="str">
        <f t="shared" si="139"/>
        <v/>
      </c>
      <c r="O689" s="6" t="str">
        <f t="shared" si="134"/>
        <v xml:space="preserve"> </v>
      </c>
      <c r="P689" s="179" t="str">
        <f>IF(G689&gt;0,VLOOKUP(G689,'Eng A4'!$A$8:$B$207,2,FALSE)," ")</f>
        <v xml:space="preserve"> </v>
      </c>
      <c r="Q689" s="6" t="str">
        <f t="shared" si="135"/>
        <v xml:space="preserve"> </v>
      </c>
      <c r="R689" s="6">
        <f t="shared" si="136"/>
        <v>0</v>
      </c>
      <c r="S689" s="6" t="str">
        <f>IF(G689&gt;0,COUNTIF($R$618:R689,R689),"")</f>
        <v/>
      </c>
      <c r="T689" s="6" t="str">
        <f t="shared" si="137"/>
        <v>04</v>
      </c>
      <c r="U689" s="6">
        <f t="shared" si="138"/>
        <v>72</v>
      </c>
    </row>
    <row r="690" spans="1:21" ht="14.25" hidden="1" outlineLevel="1" x14ac:dyDescent="0.2">
      <c r="A690" s="3"/>
      <c r="B690" s="3"/>
      <c r="C690" s="3"/>
      <c r="D690" s="4">
        <f t="shared" si="133"/>
        <v>7.1527777777777773E-2</v>
      </c>
      <c r="E690" s="6">
        <v>73</v>
      </c>
      <c r="F690" s="199">
        <v>73</v>
      </c>
      <c r="G690" s="199"/>
      <c r="H690" s="247">
        <f>IF(G690&gt;0,VLOOKUP(G690+4000,CONFIG!$W$2:$AF$804,2,FALSE),0)</f>
        <v>0</v>
      </c>
      <c r="I690" s="30" t="str">
        <f>IF(G690&gt;0,CONCATENATE(VLOOKUP(G690+4000,CONFIG!$W$2:$AF$804,3,FALSE),"  ",VLOOKUP(G690+4000,CONFIG!$W$2:$AF$804,4,FALSE)),"")</f>
        <v/>
      </c>
      <c r="J690" s="30" t="str">
        <f>IF($G690&gt;0,VLOOKUP(G690+4000,CONFIG!$W$2:$AF$804,5,FALSE),"")</f>
        <v/>
      </c>
      <c r="K690" s="144" t="str">
        <f>IF($G690&gt;0,VLOOKUP(G690+4000,CONFIG!$W:$AF,6,FALSE),"")</f>
        <v/>
      </c>
      <c r="L690" s="144" t="str">
        <f>IF($G690&gt;0,VLOOKUP(G690+4000,CONFIG!$W:$AF,7,FALSE),"")</f>
        <v/>
      </c>
      <c r="M690" s="144" t="str">
        <f>IF($G690&gt;0,VLOOKUP(G690+4000,CONFIG!$W:$AF,8,FALSE),"")</f>
        <v/>
      </c>
      <c r="N690" s="250" t="str">
        <f t="shared" si="139"/>
        <v/>
      </c>
      <c r="O690" s="6" t="str">
        <f t="shared" si="134"/>
        <v xml:space="preserve"> </v>
      </c>
      <c r="P690" s="179" t="str">
        <f>IF(G690&gt;0,VLOOKUP(G690,'Eng A4'!$A$8:$B$207,2,FALSE)," ")</f>
        <v xml:space="preserve"> </v>
      </c>
      <c r="Q690" s="6" t="str">
        <f t="shared" si="135"/>
        <v xml:space="preserve"> </v>
      </c>
      <c r="R690" s="6">
        <f t="shared" si="136"/>
        <v>0</v>
      </c>
      <c r="S690" s="6" t="str">
        <f>IF(G690&gt;0,COUNTIF($R$618:R690,R690),"")</f>
        <v/>
      </c>
      <c r="T690" s="6" t="str">
        <f t="shared" si="137"/>
        <v>04</v>
      </c>
      <c r="U690" s="6">
        <f t="shared" si="138"/>
        <v>73</v>
      </c>
    </row>
    <row r="691" spans="1:21" ht="14.25" hidden="1" outlineLevel="1" x14ac:dyDescent="0.2">
      <c r="A691" s="3"/>
      <c r="B691" s="3"/>
      <c r="C691" s="3"/>
      <c r="D691" s="4">
        <f t="shared" si="133"/>
        <v>7.1527777777777773E-2</v>
      </c>
      <c r="E691" s="6">
        <v>74</v>
      </c>
      <c r="F691" s="199">
        <v>74</v>
      </c>
      <c r="G691" s="199"/>
      <c r="H691" s="247">
        <f>IF(G691&gt;0,VLOOKUP(G691+4000,CONFIG!$W$2:$AF$804,2,FALSE),0)</f>
        <v>0</v>
      </c>
      <c r="I691" s="30" t="str">
        <f>IF(G691&gt;0,CONCATENATE(VLOOKUP(G691+4000,CONFIG!$W$2:$AF$804,3,FALSE),"  ",VLOOKUP(G691+4000,CONFIG!$W$2:$AF$804,4,FALSE)),"")</f>
        <v/>
      </c>
      <c r="J691" s="30" t="str">
        <f>IF($G691&gt;0,VLOOKUP(G691+4000,CONFIG!$W$2:$AF$804,5,FALSE),"")</f>
        <v/>
      </c>
      <c r="K691" s="144" t="str">
        <f>IF($G691&gt;0,VLOOKUP(G691+4000,CONFIG!$W:$AF,6,FALSE),"")</f>
        <v/>
      </c>
      <c r="L691" s="144" t="str">
        <f>IF($G691&gt;0,VLOOKUP(G691+4000,CONFIG!$W:$AF,7,FALSE),"")</f>
        <v/>
      </c>
      <c r="M691" s="144" t="str">
        <f>IF($G691&gt;0,VLOOKUP(G691+4000,CONFIG!$W:$AF,8,FALSE),"")</f>
        <v/>
      </c>
      <c r="N691" s="250" t="str">
        <f t="shared" si="139"/>
        <v/>
      </c>
      <c r="O691" s="6" t="str">
        <f t="shared" si="134"/>
        <v xml:space="preserve"> </v>
      </c>
      <c r="P691" s="179" t="str">
        <f>IF(G691&gt;0,VLOOKUP(G691,'Eng A4'!$A$8:$B$207,2,FALSE)," ")</f>
        <v xml:space="preserve"> </v>
      </c>
      <c r="Q691" s="6" t="str">
        <f t="shared" si="135"/>
        <v xml:space="preserve"> </v>
      </c>
      <c r="R691" s="6">
        <f t="shared" si="136"/>
        <v>0</v>
      </c>
      <c r="S691" s="6" t="str">
        <f>IF(G691&gt;0,COUNTIF($R$618:R691,R691),"")</f>
        <v/>
      </c>
      <c r="T691" s="6" t="str">
        <f t="shared" si="137"/>
        <v>04</v>
      </c>
      <c r="U691" s="6">
        <f t="shared" si="138"/>
        <v>74</v>
      </c>
    </row>
    <row r="692" spans="1:21" ht="14.25" hidden="1" outlineLevel="1" x14ac:dyDescent="0.2">
      <c r="A692" s="3"/>
      <c r="B692" s="3"/>
      <c r="C692" s="3"/>
      <c r="D692" s="4">
        <f t="shared" si="133"/>
        <v>7.1527777777777773E-2</v>
      </c>
      <c r="E692" s="6">
        <v>75</v>
      </c>
      <c r="F692" s="199">
        <v>75</v>
      </c>
      <c r="G692" s="199"/>
      <c r="H692" s="247">
        <f>IF(G692&gt;0,VLOOKUP(G692+4000,CONFIG!$W$2:$AF$804,2,FALSE),0)</f>
        <v>0</v>
      </c>
      <c r="I692" s="30" t="str">
        <f>IF(G692&gt;0,CONCATENATE(VLOOKUP(G692+4000,CONFIG!$W$2:$AF$804,3,FALSE),"  ",VLOOKUP(G692+4000,CONFIG!$W$2:$AF$804,4,FALSE)),"")</f>
        <v/>
      </c>
      <c r="J692" s="30" t="str">
        <f>IF($G692&gt;0,VLOOKUP(G692+4000,CONFIG!$W$2:$AF$804,5,FALSE),"")</f>
        <v/>
      </c>
      <c r="K692" s="144" t="str">
        <f>IF($G692&gt;0,VLOOKUP(G692+4000,CONFIG!$W:$AF,6,FALSE),"")</f>
        <v/>
      </c>
      <c r="L692" s="144" t="str">
        <f>IF($G692&gt;0,VLOOKUP(G692+4000,CONFIG!$W:$AF,7,FALSE),"")</f>
        <v/>
      </c>
      <c r="M692" s="144" t="str">
        <f>IF($G692&gt;0,VLOOKUP(G692+4000,CONFIG!$W:$AF,8,FALSE),"")</f>
        <v/>
      </c>
      <c r="N692" s="250" t="str">
        <f t="shared" si="139"/>
        <v/>
      </c>
      <c r="O692" s="6" t="str">
        <f t="shared" si="134"/>
        <v xml:space="preserve"> </v>
      </c>
      <c r="P692" s="179" t="str">
        <f>IF(G692&gt;0,VLOOKUP(G692,'Eng A4'!$A$8:$B$207,2,FALSE)," ")</f>
        <v xml:space="preserve"> </v>
      </c>
      <c r="Q692" s="6" t="str">
        <f t="shared" si="135"/>
        <v xml:space="preserve"> </v>
      </c>
      <c r="R692" s="6">
        <f t="shared" si="136"/>
        <v>0</v>
      </c>
      <c r="S692" s="6" t="str">
        <f>IF(G692&gt;0,COUNTIF($R$618:R692,R692),"")</f>
        <v/>
      </c>
      <c r="T692" s="6" t="str">
        <f t="shared" si="137"/>
        <v>04</v>
      </c>
      <c r="U692" s="6">
        <f t="shared" si="138"/>
        <v>75</v>
      </c>
    </row>
    <row r="693" spans="1:21" ht="14.25" hidden="1" outlineLevel="1" x14ac:dyDescent="0.2">
      <c r="A693" s="3"/>
      <c r="B693" s="3"/>
      <c r="C693" s="3"/>
      <c r="D693" s="4">
        <f t="shared" si="133"/>
        <v>7.1527777777777773E-2</v>
      </c>
      <c r="E693" s="6">
        <v>76</v>
      </c>
      <c r="F693" s="199">
        <v>76</v>
      </c>
      <c r="G693" s="199"/>
      <c r="H693" s="247">
        <f>IF(G693&gt;0,VLOOKUP(G693+4000,CONFIG!$W$2:$AF$804,2,FALSE),0)</f>
        <v>0</v>
      </c>
      <c r="I693" s="30" t="str">
        <f>IF(G693&gt;0,CONCATENATE(VLOOKUP(G693+4000,CONFIG!$W$2:$AF$804,3,FALSE),"  ",VLOOKUP(G693+4000,CONFIG!$W$2:$AF$804,4,FALSE)),"")</f>
        <v/>
      </c>
      <c r="J693" s="30" t="str">
        <f>IF($G693&gt;0,VLOOKUP(G693+4000,CONFIG!$W$2:$AF$804,5,FALSE),"")</f>
        <v/>
      </c>
      <c r="K693" s="144" t="str">
        <f>IF($G693&gt;0,VLOOKUP(G693+4000,CONFIG!$W:$AF,6,FALSE),"")</f>
        <v/>
      </c>
      <c r="L693" s="144" t="str">
        <f>IF($G693&gt;0,VLOOKUP(G693+4000,CONFIG!$W:$AF,7,FALSE),"")</f>
        <v/>
      </c>
      <c r="M693" s="144" t="str">
        <f>IF($G693&gt;0,VLOOKUP(G693+4000,CONFIG!$W:$AF,8,FALSE),"")</f>
        <v/>
      </c>
      <c r="N693" s="250" t="str">
        <f t="shared" si="139"/>
        <v/>
      </c>
      <c r="O693" s="6" t="str">
        <f t="shared" si="134"/>
        <v xml:space="preserve"> </v>
      </c>
      <c r="P693" s="179" t="str">
        <f>IF(G693&gt;0,VLOOKUP(G693,'Eng A4'!$A$8:$B$207,2,FALSE)," ")</f>
        <v xml:space="preserve"> </v>
      </c>
      <c r="Q693" s="6" t="str">
        <f t="shared" si="135"/>
        <v xml:space="preserve"> </v>
      </c>
      <c r="R693" s="6">
        <f t="shared" si="136"/>
        <v>0</v>
      </c>
      <c r="S693" s="6" t="str">
        <f>IF(G693&gt;0,COUNTIF($R$618:R693,R693),"")</f>
        <v/>
      </c>
      <c r="T693" s="6" t="str">
        <f t="shared" si="137"/>
        <v>04</v>
      </c>
      <c r="U693" s="6">
        <f t="shared" si="138"/>
        <v>76</v>
      </c>
    </row>
    <row r="694" spans="1:21" ht="14.25" hidden="1" outlineLevel="1" x14ac:dyDescent="0.2">
      <c r="A694" s="3"/>
      <c r="B694" s="3"/>
      <c r="C694" s="3"/>
      <c r="D694" s="4">
        <f t="shared" si="133"/>
        <v>7.1527777777777773E-2</v>
      </c>
      <c r="E694" s="6">
        <v>77</v>
      </c>
      <c r="F694" s="199">
        <v>77</v>
      </c>
      <c r="G694" s="199"/>
      <c r="H694" s="247">
        <f>IF(G694&gt;0,VLOOKUP(G694+4000,CONFIG!$W$2:$AF$804,2,FALSE),0)</f>
        <v>0</v>
      </c>
      <c r="I694" s="30" t="str">
        <f>IF(G694&gt;0,CONCATENATE(VLOOKUP(G694+4000,CONFIG!$W$2:$AF$804,3,FALSE),"  ",VLOOKUP(G694+4000,CONFIG!$W$2:$AF$804,4,FALSE)),"")</f>
        <v/>
      </c>
      <c r="J694" s="30" t="str">
        <f>IF($G694&gt;0,VLOOKUP(G694+4000,CONFIG!$W$2:$AF$804,5,FALSE),"")</f>
        <v/>
      </c>
      <c r="K694" s="144" t="str">
        <f>IF($G694&gt;0,VLOOKUP(G694+4000,CONFIG!$W:$AF,6,FALSE),"")</f>
        <v/>
      </c>
      <c r="L694" s="144" t="str">
        <f>IF($G694&gt;0,VLOOKUP(G694+4000,CONFIG!$W:$AF,7,FALSE),"")</f>
        <v/>
      </c>
      <c r="M694" s="144" t="str">
        <f>IF($G694&gt;0,VLOOKUP(G694+4000,CONFIG!$W:$AF,8,FALSE),"")</f>
        <v/>
      </c>
      <c r="N694" s="250" t="str">
        <f t="shared" si="139"/>
        <v/>
      </c>
      <c r="O694" s="6" t="str">
        <f t="shared" si="134"/>
        <v xml:space="preserve"> </v>
      </c>
      <c r="P694" s="179" t="str">
        <f>IF(G694&gt;0,VLOOKUP(G694,'Eng A4'!$A$8:$B$207,2,FALSE)," ")</f>
        <v xml:space="preserve"> </v>
      </c>
      <c r="Q694" s="6" t="str">
        <f t="shared" si="135"/>
        <v xml:space="preserve"> </v>
      </c>
      <c r="R694" s="6">
        <f t="shared" si="136"/>
        <v>0</v>
      </c>
      <c r="S694" s="6" t="str">
        <f>IF(G694&gt;0,COUNTIF($R$618:R694,R694),"")</f>
        <v/>
      </c>
      <c r="T694" s="6" t="str">
        <f t="shared" si="137"/>
        <v>04</v>
      </c>
      <c r="U694" s="6">
        <f t="shared" si="138"/>
        <v>77</v>
      </c>
    </row>
    <row r="695" spans="1:21" ht="14.25" hidden="1" outlineLevel="1" x14ac:dyDescent="0.2">
      <c r="A695" s="3"/>
      <c r="B695" s="3"/>
      <c r="C695" s="3"/>
      <c r="D695" s="4">
        <f t="shared" si="133"/>
        <v>7.1527777777777773E-2</v>
      </c>
      <c r="E695" s="6">
        <v>78</v>
      </c>
      <c r="F695" s="199">
        <v>78</v>
      </c>
      <c r="G695" s="199"/>
      <c r="H695" s="247">
        <f>IF(G695&gt;0,VLOOKUP(G695+4000,CONFIG!$W$2:$AF$804,2,FALSE),0)</f>
        <v>0</v>
      </c>
      <c r="I695" s="30" t="str">
        <f>IF(G695&gt;0,CONCATENATE(VLOOKUP(G695+4000,CONFIG!$W$2:$AF$804,3,FALSE),"  ",VLOOKUP(G695+4000,CONFIG!$W$2:$AF$804,4,FALSE)),"")</f>
        <v/>
      </c>
      <c r="J695" s="30" t="str">
        <f>IF($G695&gt;0,VLOOKUP(G695+4000,CONFIG!$W$2:$AF$804,5,FALSE),"")</f>
        <v/>
      </c>
      <c r="K695" s="144" t="str">
        <f>IF($G695&gt;0,VLOOKUP(G695+4000,CONFIG!$W:$AF,6,FALSE),"")</f>
        <v/>
      </c>
      <c r="L695" s="144" t="str">
        <f>IF($G695&gt;0,VLOOKUP(G695+4000,CONFIG!$W:$AF,7,FALSE),"")</f>
        <v/>
      </c>
      <c r="M695" s="144" t="str">
        <f>IF($G695&gt;0,VLOOKUP(G695+4000,CONFIG!$W:$AF,8,FALSE),"")</f>
        <v/>
      </c>
      <c r="N695" s="250" t="str">
        <f t="shared" si="139"/>
        <v/>
      </c>
      <c r="O695" s="6" t="str">
        <f t="shared" si="134"/>
        <v xml:space="preserve"> </v>
      </c>
      <c r="P695" s="179" t="str">
        <f>IF(G695&gt;0,VLOOKUP(G695,'Eng A4'!$A$8:$B$207,2,FALSE)," ")</f>
        <v xml:space="preserve"> </v>
      </c>
      <c r="Q695" s="6" t="str">
        <f t="shared" si="135"/>
        <v xml:space="preserve"> </v>
      </c>
      <c r="R695" s="6">
        <f t="shared" si="136"/>
        <v>0</v>
      </c>
      <c r="S695" s="6" t="str">
        <f>IF(G695&gt;0,COUNTIF($R$618:R695,R695),"")</f>
        <v/>
      </c>
      <c r="T695" s="6" t="str">
        <f t="shared" si="137"/>
        <v>04</v>
      </c>
      <c r="U695" s="6">
        <f t="shared" si="138"/>
        <v>78</v>
      </c>
    </row>
    <row r="696" spans="1:21" ht="14.25" hidden="1" outlineLevel="1" x14ac:dyDescent="0.2">
      <c r="A696" s="3"/>
      <c r="B696" s="3"/>
      <c r="C696" s="3"/>
      <c r="D696" s="4">
        <f t="shared" si="133"/>
        <v>7.1527777777777773E-2</v>
      </c>
      <c r="E696" s="6">
        <v>79</v>
      </c>
      <c r="F696" s="199">
        <v>79</v>
      </c>
      <c r="G696" s="199"/>
      <c r="H696" s="247">
        <f>IF(G696&gt;0,VLOOKUP(G696+4000,CONFIG!$W$2:$AF$804,2,FALSE),0)</f>
        <v>0</v>
      </c>
      <c r="I696" s="30" t="str">
        <f>IF(G696&gt;0,CONCATENATE(VLOOKUP(G696+4000,CONFIG!$W$2:$AF$804,3,FALSE),"  ",VLOOKUP(G696+4000,CONFIG!$W$2:$AF$804,4,FALSE)),"")</f>
        <v/>
      </c>
      <c r="J696" s="30" t="str">
        <f>IF($G696&gt;0,VLOOKUP(G696+4000,CONFIG!$W$2:$AF$804,5,FALSE),"")</f>
        <v/>
      </c>
      <c r="K696" s="144" t="str">
        <f>IF($G696&gt;0,VLOOKUP(G696+4000,CONFIG!$W:$AF,6,FALSE),"")</f>
        <v/>
      </c>
      <c r="L696" s="144" t="str">
        <f>IF($G696&gt;0,VLOOKUP(G696+4000,CONFIG!$W:$AF,7,FALSE),"")</f>
        <v/>
      </c>
      <c r="M696" s="144" t="str">
        <f>IF($G696&gt;0,VLOOKUP(G696+4000,CONFIG!$W:$AF,8,FALSE),"")</f>
        <v/>
      </c>
      <c r="N696" s="250" t="str">
        <f t="shared" si="139"/>
        <v/>
      </c>
      <c r="O696" s="6" t="str">
        <f t="shared" si="134"/>
        <v xml:space="preserve"> </v>
      </c>
      <c r="P696" s="179" t="str">
        <f>IF(G696&gt;0,VLOOKUP(G696,'Eng A4'!$A$8:$B$207,2,FALSE)," ")</f>
        <v xml:space="preserve"> </v>
      </c>
      <c r="Q696" s="6" t="str">
        <f t="shared" si="135"/>
        <v xml:space="preserve"> </v>
      </c>
      <c r="R696" s="6">
        <f t="shared" si="136"/>
        <v>0</v>
      </c>
      <c r="S696" s="6" t="str">
        <f>IF(G696&gt;0,COUNTIF($R$618:R696,R696),"")</f>
        <v/>
      </c>
      <c r="T696" s="6" t="str">
        <f t="shared" si="137"/>
        <v>04</v>
      </c>
      <c r="U696" s="6">
        <f t="shared" si="138"/>
        <v>79</v>
      </c>
    </row>
    <row r="697" spans="1:21" ht="14.25" hidden="1" outlineLevel="1" x14ac:dyDescent="0.2">
      <c r="A697" s="3"/>
      <c r="B697" s="3"/>
      <c r="C697" s="3"/>
      <c r="D697" s="4">
        <f t="shared" si="133"/>
        <v>7.1527777777777773E-2</v>
      </c>
      <c r="E697" s="6">
        <v>80</v>
      </c>
      <c r="F697" s="199">
        <v>80</v>
      </c>
      <c r="G697" s="199"/>
      <c r="H697" s="247">
        <f>IF(G697&gt;0,VLOOKUP(G697+4000,CONFIG!$W$2:$AF$804,2,FALSE),0)</f>
        <v>0</v>
      </c>
      <c r="I697" s="30" t="str">
        <f>IF(G697&gt;0,CONCATENATE(VLOOKUP(G697+4000,CONFIG!$W$2:$AF$804,3,FALSE),"  ",VLOOKUP(G697+4000,CONFIG!$W$2:$AF$804,4,FALSE)),"")</f>
        <v/>
      </c>
      <c r="J697" s="30" t="str">
        <f>IF($G697&gt;0,VLOOKUP(G697+4000,CONFIG!$W$2:$AF$804,5,FALSE),"")</f>
        <v/>
      </c>
      <c r="K697" s="144" t="str">
        <f>IF($G697&gt;0,VLOOKUP(G697+4000,CONFIG!$W:$AF,6,FALSE),"")</f>
        <v/>
      </c>
      <c r="L697" s="144" t="str">
        <f>IF($G697&gt;0,VLOOKUP(G697+4000,CONFIG!$W:$AF,7,FALSE),"")</f>
        <v/>
      </c>
      <c r="M697" s="144" t="str">
        <f>IF($G697&gt;0,VLOOKUP(G697+4000,CONFIG!$W:$AF,8,FALSE),"")</f>
        <v/>
      </c>
      <c r="N697" s="250" t="str">
        <f t="shared" si="139"/>
        <v/>
      </c>
      <c r="O697" s="6" t="str">
        <f t="shared" si="134"/>
        <v xml:space="preserve"> </v>
      </c>
      <c r="P697" s="179" t="str">
        <f>IF(G697&gt;0,VLOOKUP(G697,'Eng A4'!$A$8:$B$207,2,FALSE)," ")</f>
        <v xml:space="preserve"> </v>
      </c>
      <c r="Q697" s="6" t="str">
        <f t="shared" si="135"/>
        <v xml:space="preserve"> </v>
      </c>
      <c r="R697" s="6">
        <f t="shared" si="136"/>
        <v>0</v>
      </c>
      <c r="S697" s="6" t="str">
        <f>IF(G697&gt;0,COUNTIF($R$618:R697,R697),"")</f>
        <v/>
      </c>
      <c r="T697" s="6" t="str">
        <f t="shared" si="137"/>
        <v>04</v>
      </c>
      <c r="U697" s="6">
        <f t="shared" si="138"/>
        <v>80</v>
      </c>
    </row>
    <row r="698" spans="1:21" ht="14.25" hidden="1" outlineLevel="1" x14ac:dyDescent="0.2">
      <c r="A698" s="3"/>
      <c r="B698" s="3"/>
      <c r="C698" s="3"/>
      <c r="D698" s="4">
        <f t="shared" si="133"/>
        <v>7.1527777777777773E-2</v>
      </c>
      <c r="E698" s="6">
        <v>81</v>
      </c>
      <c r="F698" s="199">
        <v>81</v>
      </c>
      <c r="G698" s="199"/>
      <c r="H698" s="247">
        <f>IF(G698&gt;0,VLOOKUP(G698+4000,CONFIG!$W$2:$AF$804,2,FALSE),0)</f>
        <v>0</v>
      </c>
      <c r="I698" s="30" t="str">
        <f>IF(G698&gt;0,CONCATENATE(VLOOKUP(G698+4000,CONFIG!$W$2:$AF$804,3,FALSE),"  ",VLOOKUP(G698+4000,CONFIG!$W$2:$AF$804,4,FALSE)),"")</f>
        <v/>
      </c>
      <c r="J698" s="30" t="str">
        <f>IF($G698&gt;0,VLOOKUP(G698+4000,CONFIG!$W$2:$AF$804,5,FALSE),"")</f>
        <v/>
      </c>
      <c r="K698" s="144" t="str">
        <f>IF($G698&gt;0,VLOOKUP(G698+4000,CONFIG!$W:$AF,6,FALSE),"")</f>
        <v/>
      </c>
      <c r="L698" s="144" t="str">
        <f>IF($G698&gt;0,VLOOKUP(G698+4000,CONFIG!$W:$AF,7,FALSE),"")</f>
        <v/>
      </c>
      <c r="M698" s="144" t="str">
        <f>IF($G698&gt;0,VLOOKUP(G698+4000,CONFIG!$W:$AF,8,FALSE),"")</f>
        <v/>
      </c>
      <c r="N698" s="250" t="str">
        <f t="shared" si="139"/>
        <v/>
      </c>
      <c r="O698" s="6" t="str">
        <f t="shared" si="134"/>
        <v xml:space="preserve"> </v>
      </c>
      <c r="P698" s="179" t="str">
        <f>IF(G698&gt;0,VLOOKUP(G698,'Eng A4'!$A$8:$B$207,2,FALSE)," ")</f>
        <v xml:space="preserve"> </v>
      </c>
      <c r="Q698" s="6" t="str">
        <f t="shared" si="135"/>
        <v xml:space="preserve"> </v>
      </c>
      <c r="R698" s="6">
        <f t="shared" si="136"/>
        <v>0</v>
      </c>
      <c r="S698" s="6" t="str">
        <f>IF(G698&gt;0,COUNTIF($R$618:R698,R698),"")</f>
        <v/>
      </c>
      <c r="T698" s="6" t="str">
        <f t="shared" si="137"/>
        <v>04</v>
      </c>
      <c r="U698" s="6">
        <f t="shared" si="138"/>
        <v>81</v>
      </c>
    </row>
    <row r="699" spans="1:21" ht="14.25" hidden="1" outlineLevel="1" x14ac:dyDescent="0.2">
      <c r="A699" s="3"/>
      <c r="B699" s="3"/>
      <c r="C699" s="3"/>
      <c r="D699" s="4">
        <f t="shared" si="133"/>
        <v>7.1527777777777773E-2</v>
      </c>
      <c r="E699" s="6">
        <v>82</v>
      </c>
      <c r="F699" s="199">
        <v>82</v>
      </c>
      <c r="G699" s="199"/>
      <c r="H699" s="247">
        <f>IF(G699&gt;0,VLOOKUP(G699+4000,CONFIG!$W$2:$AF$804,2,FALSE),0)</f>
        <v>0</v>
      </c>
      <c r="I699" s="30" t="str">
        <f>IF(G699&gt;0,CONCATENATE(VLOOKUP(G699+4000,CONFIG!$W$2:$AF$804,3,FALSE),"  ",VLOOKUP(G699+4000,CONFIG!$W$2:$AF$804,4,FALSE)),"")</f>
        <v/>
      </c>
      <c r="J699" s="30" t="str">
        <f>IF($G699&gt;0,VLOOKUP(G699+4000,CONFIG!$W$2:$AF$804,5,FALSE),"")</f>
        <v/>
      </c>
      <c r="K699" s="144" t="str">
        <f>IF($G699&gt;0,VLOOKUP(G699+4000,CONFIG!$W:$AF,6,FALSE),"")</f>
        <v/>
      </c>
      <c r="L699" s="144" t="str">
        <f>IF($G699&gt;0,VLOOKUP(G699+4000,CONFIG!$W:$AF,7,FALSE),"")</f>
        <v/>
      </c>
      <c r="M699" s="144" t="str">
        <f>IF($G699&gt;0,VLOOKUP(G699+4000,CONFIG!$W:$AF,8,FALSE),"")</f>
        <v/>
      </c>
      <c r="N699" s="250" t="str">
        <f t="shared" si="139"/>
        <v/>
      </c>
      <c r="O699" s="6" t="str">
        <f t="shared" si="134"/>
        <v xml:space="preserve"> </v>
      </c>
      <c r="P699" s="179" t="str">
        <f>IF(G699&gt;0,VLOOKUP(G699,'Eng A4'!$A$8:$B$207,2,FALSE)," ")</f>
        <v xml:space="preserve"> </v>
      </c>
      <c r="Q699" s="6" t="str">
        <f t="shared" si="135"/>
        <v xml:space="preserve"> </v>
      </c>
      <c r="R699" s="6">
        <f t="shared" si="136"/>
        <v>0</v>
      </c>
      <c r="S699" s="6" t="str">
        <f>IF(G699&gt;0,COUNTIF($R$618:R699,R699),"")</f>
        <v/>
      </c>
      <c r="T699" s="6" t="str">
        <f t="shared" si="137"/>
        <v>04</v>
      </c>
      <c r="U699" s="6">
        <f t="shared" si="138"/>
        <v>82</v>
      </c>
    </row>
    <row r="700" spans="1:21" ht="14.25" hidden="1" outlineLevel="1" x14ac:dyDescent="0.2">
      <c r="A700" s="3"/>
      <c r="B700" s="3"/>
      <c r="C700" s="3"/>
      <c r="D700" s="4">
        <f t="shared" si="133"/>
        <v>7.1527777777777773E-2</v>
      </c>
      <c r="E700" s="6">
        <v>83</v>
      </c>
      <c r="F700" s="199">
        <v>83</v>
      </c>
      <c r="G700" s="199"/>
      <c r="H700" s="247">
        <f>IF(G700&gt;0,VLOOKUP(G700+4000,CONFIG!$W$2:$AF$804,2,FALSE),0)</f>
        <v>0</v>
      </c>
      <c r="I700" s="30" t="str">
        <f>IF(G700&gt;0,CONCATENATE(VLOOKUP(G700+4000,CONFIG!$W$2:$AF$804,3,FALSE),"  ",VLOOKUP(G700+4000,CONFIG!$W$2:$AF$804,4,FALSE)),"")</f>
        <v/>
      </c>
      <c r="J700" s="30" t="str">
        <f>IF($G700&gt;0,VLOOKUP(G700+4000,CONFIG!$W$2:$AF$804,5,FALSE),"")</f>
        <v/>
      </c>
      <c r="K700" s="144" t="str">
        <f>IF($G700&gt;0,VLOOKUP(G700+4000,CONFIG!$W:$AF,6,FALSE),"")</f>
        <v/>
      </c>
      <c r="L700" s="144" t="str">
        <f>IF($G700&gt;0,VLOOKUP(G700+4000,CONFIG!$W:$AF,7,FALSE),"")</f>
        <v/>
      </c>
      <c r="M700" s="144" t="str">
        <f>IF($G700&gt;0,VLOOKUP(G700+4000,CONFIG!$W:$AF,8,FALSE),"")</f>
        <v/>
      </c>
      <c r="N700" s="250" t="str">
        <f t="shared" si="139"/>
        <v/>
      </c>
      <c r="O700" s="6" t="str">
        <f t="shared" si="134"/>
        <v xml:space="preserve"> </v>
      </c>
      <c r="P700" s="179" t="str">
        <f>IF(G700&gt;0,VLOOKUP(G700,'Eng A4'!$A$8:$B$207,2,FALSE)," ")</f>
        <v xml:space="preserve"> </v>
      </c>
      <c r="Q700" s="6" t="str">
        <f t="shared" si="135"/>
        <v xml:space="preserve"> </v>
      </c>
      <c r="R700" s="6">
        <f t="shared" si="136"/>
        <v>0</v>
      </c>
      <c r="S700" s="6" t="str">
        <f>IF(G700&gt;0,COUNTIF($R$618:R700,R700),"")</f>
        <v/>
      </c>
      <c r="T700" s="6" t="str">
        <f t="shared" si="137"/>
        <v>04</v>
      </c>
      <c r="U700" s="6">
        <f t="shared" si="138"/>
        <v>83</v>
      </c>
    </row>
    <row r="701" spans="1:21" ht="14.25" hidden="1" outlineLevel="1" x14ac:dyDescent="0.2">
      <c r="A701" s="3"/>
      <c r="B701" s="3"/>
      <c r="C701" s="3"/>
      <c r="D701" s="4">
        <f t="shared" si="133"/>
        <v>7.1527777777777773E-2</v>
      </c>
      <c r="E701" s="6">
        <v>84</v>
      </c>
      <c r="F701" s="199">
        <v>84</v>
      </c>
      <c r="G701" s="199"/>
      <c r="H701" s="247">
        <f>IF(G701&gt;0,VLOOKUP(G701+4000,CONFIG!$W$2:$AF$804,2,FALSE),0)</f>
        <v>0</v>
      </c>
      <c r="I701" s="30" t="str">
        <f>IF(G701&gt;0,CONCATENATE(VLOOKUP(G701+4000,CONFIG!$W$2:$AF$804,3,FALSE),"  ",VLOOKUP(G701+4000,CONFIG!$W$2:$AF$804,4,FALSE)),"")</f>
        <v/>
      </c>
      <c r="J701" s="30" t="str">
        <f>IF($G701&gt;0,VLOOKUP(G701+4000,CONFIG!$W$2:$AF$804,5,FALSE),"")</f>
        <v/>
      </c>
      <c r="K701" s="144" t="str">
        <f>IF($G701&gt;0,VLOOKUP(G701+4000,CONFIG!$W:$AF,6,FALSE),"")</f>
        <v/>
      </c>
      <c r="L701" s="144" t="str">
        <f>IF($G701&gt;0,VLOOKUP(G701+4000,CONFIG!$W:$AF,7,FALSE),"")</f>
        <v/>
      </c>
      <c r="M701" s="144" t="str">
        <f>IF($G701&gt;0,VLOOKUP(G701+4000,CONFIG!$W:$AF,8,FALSE),"")</f>
        <v/>
      </c>
      <c r="N701" s="250" t="str">
        <f t="shared" si="139"/>
        <v/>
      </c>
      <c r="O701" s="6" t="str">
        <f t="shared" si="134"/>
        <v xml:space="preserve"> </v>
      </c>
      <c r="P701" s="179" t="str">
        <f>IF(G701&gt;0,VLOOKUP(G701,'Eng A4'!$A$8:$B$207,2,FALSE)," ")</f>
        <v xml:space="preserve"> </v>
      </c>
      <c r="Q701" s="6" t="str">
        <f t="shared" si="135"/>
        <v xml:space="preserve"> </v>
      </c>
      <c r="R701" s="6">
        <f t="shared" si="136"/>
        <v>0</v>
      </c>
      <c r="S701" s="6" t="str">
        <f>IF(G701&gt;0,COUNTIF($R$618:R701,R701),"")</f>
        <v/>
      </c>
      <c r="T701" s="6" t="str">
        <f t="shared" si="137"/>
        <v>04</v>
      </c>
      <c r="U701" s="6">
        <f t="shared" si="138"/>
        <v>84</v>
      </c>
    </row>
    <row r="702" spans="1:21" ht="14.25" hidden="1" outlineLevel="1" x14ac:dyDescent="0.2">
      <c r="A702" s="3"/>
      <c r="B702" s="3"/>
      <c r="C702" s="3"/>
      <c r="D702" s="4">
        <f t="shared" si="133"/>
        <v>7.1527777777777773E-2</v>
      </c>
      <c r="E702" s="6">
        <v>85</v>
      </c>
      <c r="F702" s="199">
        <v>85</v>
      </c>
      <c r="G702" s="199"/>
      <c r="H702" s="247">
        <f>IF(G702&gt;0,VLOOKUP(G702+4000,CONFIG!$W$2:$AF$804,2,FALSE),0)</f>
        <v>0</v>
      </c>
      <c r="I702" s="30" t="str">
        <f>IF(G702&gt;0,CONCATENATE(VLOOKUP(G702+4000,CONFIG!$W$2:$AF$804,3,FALSE),"  ",VLOOKUP(G702+4000,CONFIG!$W$2:$AF$804,4,FALSE)),"")</f>
        <v/>
      </c>
      <c r="J702" s="30" t="str">
        <f>IF($G702&gt;0,VLOOKUP(G702+4000,CONFIG!$W$2:$AF$804,5,FALSE),"")</f>
        <v/>
      </c>
      <c r="K702" s="144" t="str">
        <f>IF($G702&gt;0,VLOOKUP(G702+4000,CONFIG!$W:$AF,6,FALSE),"")</f>
        <v/>
      </c>
      <c r="L702" s="144" t="str">
        <f>IF($G702&gt;0,VLOOKUP(G702+4000,CONFIG!$W:$AF,7,FALSE),"")</f>
        <v/>
      </c>
      <c r="M702" s="144" t="str">
        <f>IF($G702&gt;0,VLOOKUP(G702+4000,CONFIG!$W:$AF,8,FALSE),"")</f>
        <v/>
      </c>
      <c r="N702" s="250" t="str">
        <f t="shared" si="139"/>
        <v/>
      </c>
      <c r="O702" s="6" t="str">
        <f t="shared" si="134"/>
        <v xml:space="preserve"> </v>
      </c>
      <c r="P702" s="179" t="str">
        <f>IF(G702&gt;0,VLOOKUP(G702,'Eng A4'!$A$8:$B$207,2,FALSE)," ")</f>
        <v xml:space="preserve"> </v>
      </c>
      <c r="Q702" s="6" t="str">
        <f t="shared" si="135"/>
        <v xml:space="preserve"> </v>
      </c>
      <c r="R702" s="6">
        <f t="shared" si="136"/>
        <v>0</v>
      </c>
      <c r="S702" s="6" t="str">
        <f>IF(G702&gt;0,COUNTIF($R$618:R702,R702),"")</f>
        <v/>
      </c>
      <c r="T702" s="6" t="str">
        <f t="shared" si="137"/>
        <v>04</v>
      </c>
      <c r="U702" s="6">
        <f t="shared" si="138"/>
        <v>85</v>
      </c>
    </row>
    <row r="703" spans="1:21" ht="14.25" hidden="1" outlineLevel="1" x14ac:dyDescent="0.2">
      <c r="A703" s="3"/>
      <c r="B703" s="3"/>
      <c r="C703" s="3"/>
      <c r="D703" s="4">
        <f t="shared" si="133"/>
        <v>7.1527777777777773E-2</v>
      </c>
      <c r="E703" s="6">
        <v>86</v>
      </c>
      <c r="F703" s="199">
        <v>86</v>
      </c>
      <c r="G703" s="199"/>
      <c r="H703" s="247">
        <f>IF(G703&gt;0,VLOOKUP(G703+4000,CONFIG!$W$2:$AF$804,2,FALSE),0)</f>
        <v>0</v>
      </c>
      <c r="I703" s="30" t="str">
        <f>IF(G703&gt;0,CONCATENATE(VLOOKUP(G703+4000,CONFIG!$W$2:$AF$804,3,FALSE),"  ",VLOOKUP(G703+4000,CONFIG!$W$2:$AF$804,4,FALSE)),"")</f>
        <v/>
      </c>
      <c r="J703" s="30" t="str">
        <f>IF($G703&gt;0,VLOOKUP(G703+4000,CONFIG!$W$2:$AF$804,5,FALSE),"")</f>
        <v/>
      </c>
      <c r="K703" s="144" t="str">
        <f>IF($G703&gt;0,VLOOKUP(G703+4000,CONFIG!$W:$AF,6,FALSE),"")</f>
        <v/>
      </c>
      <c r="L703" s="144" t="str">
        <f>IF($G703&gt;0,VLOOKUP(G703+4000,CONFIG!$W:$AF,7,FALSE),"")</f>
        <v/>
      </c>
      <c r="M703" s="144" t="str">
        <f>IF($G703&gt;0,VLOOKUP(G703+4000,CONFIG!$W:$AF,8,FALSE),"")</f>
        <v/>
      </c>
      <c r="N703" s="250" t="str">
        <f t="shared" si="139"/>
        <v/>
      </c>
      <c r="O703" s="6" t="str">
        <f t="shared" si="134"/>
        <v xml:space="preserve"> </v>
      </c>
      <c r="P703" s="179" t="str">
        <f>IF(G703&gt;0,VLOOKUP(G703,'Eng A4'!$A$8:$B$207,2,FALSE)," ")</f>
        <v xml:space="preserve"> </v>
      </c>
      <c r="Q703" s="6" t="str">
        <f t="shared" si="135"/>
        <v xml:space="preserve"> </v>
      </c>
      <c r="R703" s="6">
        <f t="shared" si="136"/>
        <v>0</v>
      </c>
      <c r="S703" s="6" t="str">
        <f>IF(G703&gt;0,COUNTIF($R$618:R703,R703),"")</f>
        <v/>
      </c>
      <c r="T703" s="6" t="str">
        <f t="shared" si="137"/>
        <v>04</v>
      </c>
      <c r="U703" s="6">
        <f t="shared" si="138"/>
        <v>86</v>
      </c>
    </row>
    <row r="704" spans="1:21" ht="14.25" hidden="1" outlineLevel="1" x14ac:dyDescent="0.2">
      <c r="A704" s="3"/>
      <c r="B704" s="3"/>
      <c r="C704" s="3"/>
      <c r="D704" s="4">
        <f t="shared" si="133"/>
        <v>7.1527777777777773E-2</v>
      </c>
      <c r="E704" s="6">
        <v>87</v>
      </c>
      <c r="F704" s="199">
        <v>87</v>
      </c>
      <c r="G704" s="199"/>
      <c r="H704" s="247">
        <f>IF(G704&gt;0,VLOOKUP(G704+4000,CONFIG!$W$2:$AF$804,2,FALSE),0)</f>
        <v>0</v>
      </c>
      <c r="I704" s="30" t="str">
        <f>IF(G704&gt;0,CONCATENATE(VLOOKUP(G704+4000,CONFIG!$W$2:$AF$804,3,FALSE),"  ",VLOOKUP(G704+4000,CONFIG!$W$2:$AF$804,4,FALSE)),"")</f>
        <v/>
      </c>
      <c r="J704" s="30" t="str">
        <f>IF($G704&gt;0,VLOOKUP(G704+4000,CONFIG!$W$2:$AF$804,5,FALSE),"")</f>
        <v/>
      </c>
      <c r="K704" s="144" t="str">
        <f>IF($G704&gt;0,VLOOKUP(G704+4000,CONFIG!$W:$AF,6,FALSE),"")</f>
        <v/>
      </c>
      <c r="L704" s="144" t="str">
        <f>IF($G704&gt;0,VLOOKUP(G704+4000,CONFIG!$W:$AF,7,FALSE),"")</f>
        <v/>
      </c>
      <c r="M704" s="144" t="str">
        <f>IF($G704&gt;0,VLOOKUP(G704+4000,CONFIG!$W:$AF,8,FALSE),"")</f>
        <v/>
      </c>
      <c r="N704" s="250" t="str">
        <f t="shared" si="139"/>
        <v/>
      </c>
      <c r="O704" s="6" t="str">
        <f t="shared" si="134"/>
        <v xml:space="preserve"> </v>
      </c>
      <c r="P704" s="179" t="str">
        <f>IF(G704&gt;0,VLOOKUP(G704,'Eng A4'!$A$8:$B$207,2,FALSE)," ")</f>
        <v xml:space="preserve"> </v>
      </c>
      <c r="Q704" s="6" t="str">
        <f t="shared" si="135"/>
        <v xml:space="preserve"> </v>
      </c>
      <c r="R704" s="6">
        <f t="shared" si="136"/>
        <v>0</v>
      </c>
      <c r="S704" s="6" t="str">
        <f>IF(G704&gt;0,COUNTIF($R$618:R704,R704),"")</f>
        <v/>
      </c>
      <c r="T704" s="6" t="str">
        <f t="shared" si="137"/>
        <v>04</v>
      </c>
      <c r="U704" s="6">
        <f t="shared" si="138"/>
        <v>87</v>
      </c>
    </row>
    <row r="705" spans="1:21" ht="14.25" hidden="1" outlineLevel="1" x14ac:dyDescent="0.2">
      <c r="A705" s="3"/>
      <c r="B705" s="3"/>
      <c r="C705" s="3"/>
      <c r="D705" s="4">
        <f t="shared" si="133"/>
        <v>7.1527777777777773E-2</v>
      </c>
      <c r="E705" s="6">
        <v>88</v>
      </c>
      <c r="F705" s="199">
        <v>88</v>
      </c>
      <c r="G705" s="199"/>
      <c r="H705" s="247">
        <f>IF(G705&gt;0,VLOOKUP(G705+4000,CONFIG!$W$2:$AF$804,2,FALSE),0)</f>
        <v>0</v>
      </c>
      <c r="I705" s="30" t="str">
        <f>IF(G705&gt;0,CONCATENATE(VLOOKUP(G705+4000,CONFIG!$W$2:$AF$804,3,FALSE),"  ",VLOOKUP(G705+4000,CONFIG!$W$2:$AF$804,4,FALSE)),"")</f>
        <v/>
      </c>
      <c r="J705" s="30" t="str">
        <f>IF($G705&gt;0,VLOOKUP(G705+4000,CONFIG!$W$2:$AF$804,5,FALSE),"")</f>
        <v/>
      </c>
      <c r="K705" s="144" t="str">
        <f>IF($G705&gt;0,VLOOKUP(G705+4000,CONFIG!$W:$AF,6,FALSE),"")</f>
        <v/>
      </c>
      <c r="L705" s="144" t="str">
        <f>IF($G705&gt;0,VLOOKUP(G705+4000,CONFIG!$W:$AF,7,FALSE),"")</f>
        <v/>
      </c>
      <c r="M705" s="144" t="str">
        <f>IF($G705&gt;0,VLOOKUP(G705+4000,CONFIG!$W:$AF,8,FALSE),"")</f>
        <v/>
      </c>
      <c r="N705" s="250" t="str">
        <f t="shared" si="139"/>
        <v/>
      </c>
      <c r="O705" s="6" t="str">
        <f t="shared" si="134"/>
        <v xml:space="preserve"> </v>
      </c>
      <c r="P705" s="179" t="str">
        <f>IF(G705&gt;0,VLOOKUP(G705,'Eng A4'!$A$8:$B$207,2,FALSE)," ")</f>
        <v xml:space="preserve"> </v>
      </c>
      <c r="Q705" s="6" t="str">
        <f t="shared" si="135"/>
        <v xml:space="preserve"> </v>
      </c>
      <c r="R705" s="6">
        <f t="shared" si="136"/>
        <v>0</v>
      </c>
      <c r="S705" s="6" t="str">
        <f>IF(G705&gt;0,COUNTIF($R$618:R705,R705),"")</f>
        <v/>
      </c>
      <c r="T705" s="6" t="str">
        <f t="shared" si="137"/>
        <v>04</v>
      </c>
      <c r="U705" s="6">
        <f t="shared" si="138"/>
        <v>88</v>
      </c>
    </row>
    <row r="706" spans="1:21" ht="14.25" hidden="1" outlineLevel="1" x14ac:dyDescent="0.2">
      <c r="A706" s="3"/>
      <c r="B706" s="3"/>
      <c r="C706" s="3"/>
      <c r="D706" s="4">
        <f t="shared" si="133"/>
        <v>7.1527777777777773E-2</v>
      </c>
      <c r="E706" s="6">
        <v>89</v>
      </c>
      <c r="F706" s="199">
        <v>89</v>
      </c>
      <c r="G706" s="199"/>
      <c r="H706" s="247">
        <f>IF(G706&gt;0,VLOOKUP(G706+4000,CONFIG!$W$2:$AF$804,2,FALSE),0)</f>
        <v>0</v>
      </c>
      <c r="I706" s="30" t="str">
        <f>IF(G706&gt;0,CONCATENATE(VLOOKUP(G706+4000,CONFIG!$W$2:$AF$804,3,FALSE),"  ",VLOOKUP(G706+4000,CONFIG!$W$2:$AF$804,4,FALSE)),"")</f>
        <v/>
      </c>
      <c r="J706" s="30" t="str">
        <f>IF($G706&gt;0,VLOOKUP(G706+4000,CONFIG!$W$2:$AF$804,5,FALSE),"")</f>
        <v/>
      </c>
      <c r="K706" s="144" t="str">
        <f>IF($G706&gt;0,VLOOKUP(G706+4000,CONFIG!$W:$AF,6,FALSE),"")</f>
        <v/>
      </c>
      <c r="L706" s="144" t="str">
        <f>IF($G706&gt;0,VLOOKUP(G706+4000,CONFIG!$W:$AF,7,FALSE),"")</f>
        <v/>
      </c>
      <c r="M706" s="144" t="str">
        <f>IF($G706&gt;0,VLOOKUP(G706+4000,CONFIG!$W:$AF,8,FALSE),"")</f>
        <v/>
      </c>
      <c r="N706" s="250" t="str">
        <f t="shared" si="139"/>
        <v/>
      </c>
      <c r="O706" s="6" t="str">
        <f t="shared" si="134"/>
        <v xml:space="preserve"> </v>
      </c>
      <c r="P706" s="179" t="str">
        <f>IF(G706&gt;0,VLOOKUP(G706,'Eng A4'!$A$8:$B$207,2,FALSE)," ")</f>
        <v xml:space="preserve"> </v>
      </c>
      <c r="Q706" s="6" t="str">
        <f t="shared" si="135"/>
        <v xml:space="preserve"> </v>
      </c>
      <c r="R706" s="6">
        <f t="shared" si="136"/>
        <v>0</v>
      </c>
      <c r="S706" s="6" t="str">
        <f>IF(G706&gt;0,COUNTIF($R$618:R706,R706),"")</f>
        <v/>
      </c>
      <c r="T706" s="6" t="str">
        <f t="shared" si="137"/>
        <v>04</v>
      </c>
      <c r="U706" s="6">
        <f t="shared" si="138"/>
        <v>89</v>
      </c>
    </row>
    <row r="707" spans="1:21" ht="14.25" hidden="1" outlineLevel="1" x14ac:dyDescent="0.2">
      <c r="A707" s="3"/>
      <c r="B707" s="3"/>
      <c r="C707" s="3"/>
      <c r="D707" s="4">
        <f t="shared" si="133"/>
        <v>7.1527777777777773E-2</v>
      </c>
      <c r="E707" s="6">
        <v>90</v>
      </c>
      <c r="F707" s="199">
        <v>90</v>
      </c>
      <c r="G707" s="199"/>
      <c r="H707" s="247">
        <f>IF(G707&gt;0,VLOOKUP(G707+4000,CONFIG!$W$2:$AF$804,2,FALSE),0)</f>
        <v>0</v>
      </c>
      <c r="I707" s="30" t="str">
        <f>IF(G707&gt;0,CONCATENATE(VLOOKUP(G707+4000,CONFIG!$W$2:$AF$804,3,FALSE),"  ",VLOOKUP(G707+4000,CONFIG!$W$2:$AF$804,4,FALSE)),"")</f>
        <v/>
      </c>
      <c r="J707" s="30" t="str">
        <f>IF($G707&gt;0,VLOOKUP(G707+4000,CONFIG!$W$2:$AF$804,5,FALSE),"")</f>
        <v/>
      </c>
      <c r="K707" s="144" t="str">
        <f>IF($G707&gt;0,VLOOKUP(G707+4000,CONFIG!$W:$AF,6,FALSE),"")</f>
        <v/>
      </c>
      <c r="L707" s="144" t="str">
        <f>IF($G707&gt;0,VLOOKUP(G707+4000,CONFIG!$W:$AF,7,FALSE),"")</f>
        <v/>
      </c>
      <c r="M707" s="144" t="str">
        <f>IF($G707&gt;0,VLOOKUP(G707+4000,CONFIG!$W:$AF,8,FALSE),"")</f>
        <v/>
      </c>
      <c r="N707" s="250" t="str">
        <f t="shared" si="139"/>
        <v/>
      </c>
      <c r="O707" s="6" t="str">
        <f t="shared" si="134"/>
        <v xml:space="preserve"> </v>
      </c>
      <c r="P707" s="179" t="str">
        <f>IF(G707&gt;0,VLOOKUP(G707,'Eng A4'!$A$8:$B$207,2,FALSE)," ")</f>
        <v xml:space="preserve"> </v>
      </c>
      <c r="Q707" s="6" t="str">
        <f t="shared" si="135"/>
        <v xml:space="preserve"> </v>
      </c>
      <c r="R707" s="6">
        <f t="shared" si="136"/>
        <v>0</v>
      </c>
      <c r="S707" s="6" t="str">
        <f>IF(G707&gt;0,COUNTIF($R$618:R707,R707),"")</f>
        <v/>
      </c>
      <c r="T707" s="6" t="str">
        <f t="shared" si="137"/>
        <v>04</v>
      </c>
      <c r="U707" s="6">
        <f t="shared" si="138"/>
        <v>90</v>
      </c>
    </row>
    <row r="708" spans="1:21" ht="14.25" hidden="1" outlineLevel="1" x14ac:dyDescent="0.2">
      <c r="A708" s="3"/>
      <c r="B708" s="3"/>
      <c r="C708" s="3"/>
      <c r="D708" s="4">
        <f t="shared" si="133"/>
        <v>7.1527777777777773E-2</v>
      </c>
      <c r="E708" s="6">
        <v>91</v>
      </c>
      <c r="F708" s="199">
        <v>91</v>
      </c>
      <c r="G708" s="199"/>
      <c r="H708" s="247">
        <f>IF(G708&gt;0,VLOOKUP(G708+4000,CONFIG!$W$2:$AF$804,2,FALSE),0)</f>
        <v>0</v>
      </c>
      <c r="I708" s="30" t="str">
        <f>IF(G708&gt;0,CONCATENATE(VLOOKUP(G708+4000,CONFIG!$W$2:$AF$804,3,FALSE),"  ",VLOOKUP(G708+4000,CONFIG!$W$2:$AF$804,4,FALSE)),"")</f>
        <v/>
      </c>
      <c r="J708" s="30" t="str">
        <f>IF($G708&gt;0,VLOOKUP(G708+4000,CONFIG!$W$2:$AF$804,5,FALSE),"")</f>
        <v/>
      </c>
      <c r="K708" s="144" t="str">
        <f>IF($G708&gt;0,VLOOKUP(G708+4000,CONFIG!$W:$AF,6,FALSE),"")</f>
        <v/>
      </c>
      <c r="L708" s="144" t="str">
        <f>IF($G708&gt;0,VLOOKUP(G708+4000,CONFIG!$W:$AF,7,FALSE),"")</f>
        <v/>
      </c>
      <c r="M708" s="144" t="str">
        <f>IF($G708&gt;0,VLOOKUP(G708+4000,CONFIG!$W:$AF,8,FALSE),"")</f>
        <v/>
      </c>
      <c r="N708" s="250" t="str">
        <f t="shared" si="139"/>
        <v/>
      </c>
      <c r="O708" s="6" t="str">
        <f t="shared" si="134"/>
        <v xml:space="preserve"> </v>
      </c>
      <c r="P708" s="179" t="str">
        <f>IF(G708&gt;0,VLOOKUP(G708,'Eng A4'!$A$8:$B$207,2,FALSE)," ")</f>
        <v xml:space="preserve"> </v>
      </c>
      <c r="Q708" s="6" t="str">
        <f t="shared" si="135"/>
        <v xml:space="preserve"> </v>
      </c>
      <c r="R708" s="6">
        <f t="shared" si="136"/>
        <v>0</v>
      </c>
      <c r="S708" s="6" t="str">
        <f>IF(G708&gt;0,COUNTIF($R$618:R708,R708),"")</f>
        <v/>
      </c>
      <c r="T708" s="6" t="str">
        <f t="shared" si="137"/>
        <v>04</v>
      </c>
      <c r="U708" s="6">
        <f t="shared" si="138"/>
        <v>91</v>
      </c>
    </row>
    <row r="709" spans="1:21" ht="14.25" hidden="1" outlineLevel="1" x14ac:dyDescent="0.2">
      <c r="A709" s="3"/>
      <c r="B709" s="3"/>
      <c r="C709" s="3"/>
      <c r="D709" s="4">
        <f t="shared" si="133"/>
        <v>7.1527777777777773E-2</v>
      </c>
      <c r="E709" s="6">
        <v>92</v>
      </c>
      <c r="F709" s="199">
        <v>92</v>
      </c>
      <c r="G709" s="199"/>
      <c r="H709" s="247">
        <f>IF(G709&gt;0,VLOOKUP(G709+4000,CONFIG!$W$2:$AF$804,2,FALSE),0)</f>
        <v>0</v>
      </c>
      <c r="I709" s="30" t="str">
        <f>IF(G709&gt;0,CONCATENATE(VLOOKUP(G709+4000,CONFIG!$W$2:$AF$804,3,FALSE),"  ",VLOOKUP(G709+4000,CONFIG!$W$2:$AF$804,4,FALSE)),"")</f>
        <v/>
      </c>
      <c r="J709" s="30" t="str">
        <f>IF($G709&gt;0,VLOOKUP(G709+4000,CONFIG!$W$2:$AF$804,5,FALSE),"")</f>
        <v/>
      </c>
      <c r="K709" s="144" t="str">
        <f>IF($G709&gt;0,VLOOKUP(G709+4000,CONFIG!$W:$AF,6,FALSE),"")</f>
        <v/>
      </c>
      <c r="L709" s="144" t="str">
        <f>IF($G709&gt;0,VLOOKUP(G709+4000,CONFIG!$W:$AF,7,FALSE),"")</f>
        <v/>
      </c>
      <c r="M709" s="144" t="str">
        <f>IF($G709&gt;0,VLOOKUP(G709+4000,CONFIG!$W:$AF,8,FALSE),"")</f>
        <v/>
      </c>
      <c r="N709" s="250" t="str">
        <f t="shared" si="139"/>
        <v/>
      </c>
      <c r="O709" s="6" t="str">
        <f t="shared" si="134"/>
        <v xml:space="preserve"> </v>
      </c>
      <c r="P709" s="179" t="str">
        <f>IF(G709&gt;0,VLOOKUP(G709,'Eng A4'!$A$8:$B$207,2,FALSE)," ")</f>
        <v xml:space="preserve"> </v>
      </c>
      <c r="Q709" s="6" t="str">
        <f t="shared" si="135"/>
        <v xml:space="preserve"> </v>
      </c>
      <c r="R709" s="6">
        <f t="shared" si="136"/>
        <v>0</v>
      </c>
      <c r="S709" s="6" t="str">
        <f>IF(G709&gt;0,COUNTIF($R$618:R709,R709),"")</f>
        <v/>
      </c>
      <c r="T709" s="6" t="str">
        <f t="shared" si="137"/>
        <v>04</v>
      </c>
      <c r="U709" s="6">
        <f t="shared" si="138"/>
        <v>92</v>
      </c>
    </row>
    <row r="710" spans="1:21" ht="14.25" hidden="1" outlineLevel="1" x14ac:dyDescent="0.2">
      <c r="A710" s="3"/>
      <c r="B710" s="3"/>
      <c r="C710" s="3"/>
      <c r="D710" s="4">
        <f t="shared" si="133"/>
        <v>7.1527777777777773E-2</v>
      </c>
      <c r="E710" s="6">
        <v>93</v>
      </c>
      <c r="F710" s="199">
        <v>93</v>
      </c>
      <c r="G710" s="199"/>
      <c r="H710" s="247">
        <f>IF(G710&gt;0,VLOOKUP(G710+4000,CONFIG!$W$2:$AF$804,2,FALSE),0)</f>
        <v>0</v>
      </c>
      <c r="I710" s="30" t="str">
        <f>IF(G710&gt;0,CONCATENATE(VLOOKUP(G710+4000,CONFIG!$W$2:$AF$804,3,FALSE),"  ",VLOOKUP(G710+4000,CONFIG!$W$2:$AF$804,4,FALSE)),"")</f>
        <v/>
      </c>
      <c r="J710" s="30" t="str">
        <f>IF($G710&gt;0,VLOOKUP(G710+4000,CONFIG!$W$2:$AF$804,5,FALSE),"")</f>
        <v/>
      </c>
      <c r="K710" s="144" t="str">
        <f>IF($G710&gt;0,VLOOKUP(G710+4000,CONFIG!$W:$AF,6,FALSE),"")</f>
        <v/>
      </c>
      <c r="L710" s="144" t="str">
        <f>IF($G710&gt;0,VLOOKUP(G710+4000,CONFIG!$W:$AF,7,FALSE),"")</f>
        <v/>
      </c>
      <c r="M710" s="144" t="str">
        <f>IF($G710&gt;0,VLOOKUP(G710+4000,CONFIG!$W:$AF,8,FALSE),"")</f>
        <v/>
      </c>
      <c r="N710" s="250" t="str">
        <f t="shared" si="139"/>
        <v/>
      </c>
      <c r="O710" s="6" t="str">
        <f t="shared" si="134"/>
        <v xml:space="preserve"> </v>
      </c>
      <c r="P710" s="179" t="str">
        <f>IF(G710&gt;0,VLOOKUP(G710,'Eng A4'!$A$8:$B$207,2,FALSE)," ")</f>
        <v xml:space="preserve"> </v>
      </c>
      <c r="Q710" s="6" t="str">
        <f t="shared" si="135"/>
        <v xml:space="preserve"> </v>
      </c>
      <c r="R710" s="6">
        <f t="shared" si="136"/>
        <v>0</v>
      </c>
      <c r="S710" s="6" t="str">
        <f>IF(G710&gt;0,COUNTIF($R$618:R710,R710),"")</f>
        <v/>
      </c>
      <c r="T710" s="6" t="str">
        <f t="shared" si="137"/>
        <v>04</v>
      </c>
      <c r="U710" s="6">
        <f t="shared" si="138"/>
        <v>93</v>
      </c>
    </row>
    <row r="711" spans="1:21" ht="14.25" hidden="1" outlineLevel="1" x14ac:dyDescent="0.2">
      <c r="A711" s="3"/>
      <c r="B711" s="3"/>
      <c r="C711" s="3"/>
      <c r="D711" s="4">
        <f t="shared" si="133"/>
        <v>7.1527777777777773E-2</v>
      </c>
      <c r="E711" s="6">
        <v>94</v>
      </c>
      <c r="F711" s="199">
        <v>94</v>
      </c>
      <c r="G711" s="199"/>
      <c r="H711" s="247">
        <f>IF(G711&gt;0,VLOOKUP(G711+4000,CONFIG!$W$2:$AF$804,2,FALSE),0)</f>
        <v>0</v>
      </c>
      <c r="I711" s="30" t="str">
        <f>IF(G711&gt;0,CONCATENATE(VLOOKUP(G711+4000,CONFIG!$W$2:$AF$804,3,FALSE),"  ",VLOOKUP(G711+4000,CONFIG!$W$2:$AF$804,4,FALSE)),"")</f>
        <v/>
      </c>
      <c r="J711" s="30" t="str">
        <f>IF($G711&gt;0,VLOOKUP(G711+4000,CONFIG!$W$2:$AF$804,5,FALSE),"")</f>
        <v/>
      </c>
      <c r="K711" s="144" t="str">
        <f>IF($G711&gt;0,VLOOKUP(G711+4000,CONFIG!$W:$AF,6,FALSE),"")</f>
        <v/>
      </c>
      <c r="L711" s="144" t="str">
        <f>IF($G711&gt;0,VLOOKUP(G711+4000,CONFIG!$W:$AF,7,FALSE),"")</f>
        <v/>
      </c>
      <c r="M711" s="144" t="str">
        <f>IF($G711&gt;0,VLOOKUP(G711+4000,CONFIG!$W:$AF,8,FALSE),"")</f>
        <v/>
      </c>
      <c r="N711" s="250" t="str">
        <f t="shared" si="139"/>
        <v/>
      </c>
      <c r="O711" s="6" t="str">
        <f t="shared" si="134"/>
        <v xml:space="preserve"> </v>
      </c>
      <c r="P711" s="179" t="str">
        <f>IF(G711&gt;0,VLOOKUP(G711,'Eng A4'!$A$8:$B$207,2,FALSE)," ")</f>
        <v xml:space="preserve"> </v>
      </c>
      <c r="Q711" s="6" t="str">
        <f t="shared" si="135"/>
        <v xml:space="preserve"> </v>
      </c>
      <c r="R711" s="6">
        <f t="shared" si="136"/>
        <v>0</v>
      </c>
      <c r="S711" s="6" t="str">
        <f>IF(G711&gt;0,COUNTIF($R$618:R711,R711),"")</f>
        <v/>
      </c>
      <c r="T711" s="6" t="str">
        <f t="shared" si="137"/>
        <v>04</v>
      </c>
      <c r="U711" s="6">
        <f t="shared" si="138"/>
        <v>94</v>
      </c>
    </row>
    <row r="712" spans="1:21" ht="14.25" hidden="1" outlineLevel="1" x14ac:dyDescent="0.2">
      <c r="A712" s="3"/>
      <c r="B712" s="3"/>
      <c r="C712" s="3"/>
      <c r="D712" s="4">
        <f t="shared" si="133"/>
        <v>7.1527777777777773E-2</v>
      </c>
      <c r="E712" s="6">
        <v>95</v>
      </c>
      <c r="F712" s="199">
        <v>95</v>
      </c>
      <c r="G712" s="199"/>
      <c r="H712" s="247">
        <f>IF(G712&gt;0,VLOOKUP(G712+4000,CONFIG!$W$2:$AF$804,2,FALSE),0)</f>
        <v>0</v>
      </c>
      <c r="I712" s="30" t="str">
        <f>IF(G712&gt;0,CONCATENATE(VLOOKUP(G712+4000,CONFIG!$W$2:$AF$804,3,FALSE),"  ",VLOOKUP(G712+4000,CONFIG!$W$2:$AF$804,4,FALSE)),"")</f>
        <v/>
      </c>
      <c r="J712" s="30" t="str">
        <f>IF($G712&gt;0,VLOOKUP(G712+4000,CONFIG!$W$2:$AF$804,5,FALSE),"")</f>
        <v/>
      </c>
      <c r="K712" s="144" t="str">
        <f>IF($G712&gt;0,VLOOKUP(G712+4000,CONFIG!$W:$AF,6,FALSE),"")</f>
        <v/>
      </c>
      <c r="L712" s="144" t="str">
        <f>IF($G712&gt;0,VLOOKUP(G712+4000,CONFIG!$W:$AF,7,FALSE),"")</f>
        <v/>
      </c>
      <c r="M712" s="144" t="str">
        <f>IF($G712&gt;0,VLOOKUP(G712+4000,CONFIG!$W:$AF,8,FALSE),"")</f>
        <v/>
      </c>
      <c r="N712" s="250" t="str">
        <f t="shared" si="139"/>
        <v/>
      </c>
      <c r="O712" s="6" t="str">
        <f t="shared" si="134"/>
        <v xml:space="preserve"> </v>
      </c>
      <c r="P712" s="179" t="str">
        <f>IF(G712&gt;0,VLOOKUP(G712,'Eng A4'!$A$8:$B$207,2,FALSE)," ")</f>
        <v xml:space="preserve"> </v>
      </c>
      <c r="Q712" s="6" t="str">
        <f t="shared" si="135"/>
        <v xml:space="preserve"> </v>
      </c>
      <c r="R712" s="6">
        <f t="shared" si="136"/>
        <v>0</v>
      </c>
      <c r="S712" s="6" t="str">
        <f>IF(G712&gt;0,COUNTIF($R$618:R712,R712),"")</f>
        <v/>
      </c>
      <c r="T712" s="6" t="str">
        <f t="shared" si="137"/>
        <v>04</v>
      </c>
      <c r="U712" s="6">
        <f t="shared" si="138"/>
        <v>95</v>
      </c>
    </row>
    <row r="713" spans="1:21" ht="14.25" hidden="1" outlineLevel="1" x14ac:dyDescent="0.2">
      <c r="A713" s="3"/>
      <c r="B713" s="3"/>
      <c r="C713" s="3"/>
      <c r="D713" s="4">
        <f t="shared" si="133"/>
        <v>7.1527777777777773E-2</v>
      </c>
      <c r="E713" s="6">
        <v>96</v>
      </c>
      <c r="F713" s="199">
        <v>96</v>
      </c>
      <c r="G713" s="199"/>
      <c r="H713" s="247">
        <f>IF(G713&gt;0,VLOOKUP(G713+4000,CONFIG!$W$2:$AF$804,2,FALSE),0)</f>
        <v>0</v>
      </c>
      <c r="I713" s="30" t="str">
        <f>IF(G713&gt;0,CONCATENATE(VLOOKUP(G713+4000,CONFIG!$W$2:$AF$804,3,FALSE),"  ",VLOOKUP(G713+4000,CONFIG!$W$2:$AF$804,4,FALSE)),"")</f>
        <v/>
      </c>
      <c r="J713" s="30" t="str">
        <f>IF($G713&gt;0,VLOOKUP(G713+4000,CONFIG!$W$2:$AF$804,5,FALSE),"")</f>
        <v/>
      </c>
      <c r="K713" s="144" t="str">
        <f>IF($G713&gt;0,VLOOKUP(G713+4000,CONFIG!$W:$AF,6,FALSE),"")</f>
        <v/>
      </c>
      <c r="L713" s="144" t="str">
        <f>IF($G713&gt;0,VLOOKUP(G713+4000,CONFIG!$W:$AF,7,FALSE),"")</f>
        <v/>
      </c>
      <c r="M713" s="144" t="str">
        <f>IF($G713&gt;0,VLOOKUP(G713+4000,CONFIG!$W:$AF,8,FALSE),"")</f>
        <v/>
      </c>
      <c r="N713" s="250" t="str">
        <f t="shared" si="139"/>
        <v/>
      </c>
      <c r="O713" s="6" t="str">
        <f t="shared" si="134"/>
        <v xml:space="preserve"> </v>
      </c>
      <c r="P713" s="179" t="str">
        <f>IF(G713&gt;0,VLOOKUP(G713,'Eng A4'!$A$8:$B$207,2,FALSE)," ")</f>
        <v xml:space="preserve"> </v>
      </c>
      <c r="Q713" s="6" t="str">
        <f t="shared" si="135"/>
        <v xml:space="preserve"> </v>
      </c>
      <c r="R713" s="6">
        <f t="shared" si="136"/>
        <v>0</v>
      </c>
      <c r="S713" s="6" t="str">
        <f>IF(G713&gt;0,COUNTIF($R$618:R713,R713),"")</f>
        <v/>
      </c>
      <c r="T713" s="6" t="str">
        <f t="shared" si="137"/>
        <v>04</v>
      </c>
      <c r="U713" s="6">
        <f t="shared" si="138"/>
        <v>96</v>
      </c>
    </row>
    <row r="714" spans="1:21" ht="14.25" hidden="1" outlineLevel="1" x14ac:dyDescent="0.2">
      <c r="A714" s="3"/>
      <c r="B714" s="3"/>
      <c r="C714" s="3"/>
      <c r="D714" s="4">
        <f t="shared" si="133"/>
        <v>7.1527777777777773E-2</v>
      </c>
      <c r="E714" s="6">
        <v>97</v>
      </c>
      <c r="F714" s="199">
        <v>97</v>
      </c>
      <c r="G714" s="199"/>
      <c r="H714" s="247">
        <f>IF(G714&gt;0,VLOOKUP(G714+4000,CONFIG!$W$2:$AF$804,2,FALSE),0)</f>
        <v>0</v>
      </c>
      <c r="I714" s="30" t="str">
        <f>IF(G714&gt;0,CONCATENATE(VLOOKUP(G714+4000,CONFIG!$W$2:$AF$804,3,FALSE),"  ",VLOOKUP(G714+4000,CONFIG!$W$2:$AF$804,4,FALSE)),"")</f>
        <v/>
      </c>
      <c r="J714" s="30" t="str">
        <f>IF($G714&gt;0,VLOOKUP(G714+4000,CONFIG!$W$2:$AF$804,5,FALSE),"")</f>
        <v/>
      </c>
      <c r="K714" s="144" t="str">
        <f>IF($G714&gt;0,VLOOKUP(G714+4000,CONFIG!$W:$AF,6,FALSE),"")</f>
        <v/>
      </c>
      <c r="L714" s="144" t="str">
        <f>IF($G714&gt;0,VLOOKUP(G714+4000,CONFIG!$W:$AF,7,FALSE),"")</f>
        <v/>
      </c>
      <c r="M714" s="144" t="str">
        <f>IF($G714&gt;0,VLOOKUP(G714+4000,CONFIG!$W:$AF,8,FALSE),"")</f>
        <v/>
      </c>
      <c r="N714" s="250" t="str">
        <f t="shared" si="139"/>
        <v/>
      </c>
      <c r="O714" s="6" t="str">
        <f t="shared" ref="O714:O745" si="140">IF(COUNTIF($G$618:$G$817,G714)&gt;1,"X"," ")</f>
        <v xml:space="preserve"> </v>
      </c>
      <c r="P714" s="179" t="str">
        <f>IF(G714&gt;0,VLOOKUP(G714,'Eng A4'!$A$8:$B$207,2,FALSE)," ")</f>
        <v xml:space="preserve"> </v>
      </c>
      <c r="Q714" s="6" t="str">
        <f t="shared" ref="Q714:Q745" si="141">IF(AND(G714&gt;0,P714&lt;&gt;"X"),"Non Partant"," ")</f>
        <v xml:space="preserve"> </v>
      </c>
      <c r="R714" s="6">
        <f t="shared" ref="R714:R745" si="142">IF(H714&lt;&gt;0,MID(H714,1,7),0)</f>
        <v>0</v>
      </c>
      <c r="S714" s="6" t="str">
        <f>IF(G714&gt;0,COUNTIF($R$618:R714,R714),"")</f>
        <v/>
      </c>
      <c r="T714" s="6" t="str">
        <f t="shared" si="137"/>
        <v>04</v>
      </c>
      <c r="U714" s="6">
        <f t="shared" si="138"/>
        <v>97</v>
      </c>
    </row>
    <row r="715" spans="1:21" ht="14.25" hidden="1" outlineLevel="1" x14ac:dyDescent="0.2">
      <c r="A715" s="3"/>
      <c r="B715" s="3"/>
      <c r="C715" s="3"/>
      <c r="D715" s="4">
        <f t="shared" si="133"/>
        <v>7.1527777777777773E-2</v>
      </c>
      <c r="E715" s="6">
        <v>98</v>
      </c>
      <c r="F715" s="199">
        <v>98</v>
      </c>
      <c r="G715" s="199"/>
      <c r="H715" s="247">
        <f>IF(G715&gt;0,VLOOKUP(G715+4000,CONFIG!$W$2:$AF$804,2,FALSE),0)</f>
        <v>0</v>
      </c>
      <c r="I715" s="30" t="str">
        <f>IF(G715&gt;0,CONCATENATE(VLOOKUP(G715+4000,CONFIG!$W$2:$AF$804,3,FALSE),"  ",VLOOKUP(G715+4000,CONFIG!$W$2:$AF$804,4,FALSE)),"")</f>
        <v/>
      </c>
      <c r="J715" s="30" t="str">
        <f>IF($G715&gt;0,VLOOKUP(G715+4000,CONFIG!$W$2:$AF$804,5,FALSE),"")</f>
        <v/>
      </c>
      <c r="K715" s="144" t="str">
        <f>IF($G715&gt;0,VLOOKUP(G715+4000,CONFIG!$W:$AF,6,FALSE),"")</f>
        <v/>
      </c>
      <c r="L715" s="144" t="str">
        <f>IF($G715&gt;0,VLOOKUP(G715+4000,CONFIG!$W:$AF,7,FALSE),"")</f>
        <v/>
      </c>
      <c r="M715" s="144" t="str">
        <f>IF($G715&gt;0,VLOOKUP(G715+4000,CONFIG!$W:$AF,8,FALSE),"")</f>
        <v/>
      </c>
      <c r="N715" s="250" t="str">
        <f t="shared" si="139"/>
        <v/>
      </c>
      <c r="O715" s="6" t="str">
        <f t="shared" si="140"/>
        <v xml:space="preserve"> </v>
      </c>
      <c r="P715" s="179" t="str">
        <f>IF(G715&gt;0,VLOOKUP(G715,'Eng A4'!$A$8:$B$207,2,FALSE)," ")</f>
        <v xml:space="preserve"> </v>
      </c>
      <c r="Q715" s="6" t="str">
        <f t="shared" si="141"/>
        <v xml:space="preserve"> </v>
      </c>
      <c r="R715" s="6">
        <f t="shared" si="142"/>
        <v>0</v>
      </c>
      <c r="S715" s="6" t="str">
        <f>IF(G715&gt;0,COUNTIF($R$618:R715,R715),"")</f>
        <v/>
      </c>
      <c r="T715" s="6" t="str">
        <f t="shared" si="137"/>
        <v>04</v>
      </c>
      <c r="U715" s="6">
        <f t="shared" ref="U715:U746" si="143">IF(F715=F716,(2*F715+COUNTIF($F$618:$F$817,F715)-1)/2,IF(F715=F714,U714,F715))</f>
        <v>98</v>
      </c>
    </row>
    <row r="716" spans="1:21" ht="14.25" hidden="1" outlineLevel="1" x14ac:dyDescent="0.2">
      <c r="A716" s="3"/>
      <c r="B716" s="3"/>
      <c r="C716" s="3"/>
      <c r="D716" s="4">
        <f t="shared" si="133"/>
        <v>7.1527777777777773E-2</v>
      </c>
      <c r="E716" s="6">
        <v>99</v>
      </c>
      <c r="F716" s="199">
        <v>99</v>
      </c>
      <c r="G716" s="199"/>
      <c r="H716" s="247">
        <f>IF(G716&gt;0,VLOOKUP(G716+4000,CONFIG!$W$2:$AF$804,2,FALSE),0)</f>
        <v>0</v>
      </c>
      <c r="I716" s="30" t="str">
        <f>IF(G716&gt;0,CONCATENATE(VLOOKUP(G716+4000,CONFIG!$W$2:$AF$804,3,FALSE),"  ",VLOOKUP(G716+4000,CONFIG!$W$2:$AF$804,4,FALSE)),"")</f>
        <v/>
      </c>
      <c r="J716" s="30" t="str">
        <f>IF($G716&gt;0,VLOOKUP(G716+4000,CONFIG!$W$2:$AF$804,5,FALSE),"")</f>
        <v/>
      </c>
      <c r="K716" s="144" t="str">
        <f>IF($G716&gt;0,VLOOKUP(G716+4000,CONFIG!$W:$AF,6,FALSE),"")</f>
        <v/>
      </c>
      <c r="L716" s="144" t="str">
        <f>IF($G716&gt;0,VLOOKUP(G716+4000,CONFIG!$W:$AF,7,FALSE),"")</f>
        <v/>
      </c>
      <c r="M716" s="144" t="str">
        <f>IF($G716&gt;0,VLOOKUP(G716+4000,CONFIG!$W:$AF,8,FALSE),"")</f>
        <v/>
      </c>
      <c r="N716" s="250" t="str">
        <f t="shared" si="139"/>
        <v/>
      </c>
      <c r="O716" s="6" t="str">
        <f t="shared" si="140"/>
        <v xml:space="preserve"> </v>
      </c>
      <c r="P716" s="179" t="str">
        <f>IF(G716&gt;0,VLOOKUP(G716,'Eng A4'!$A$8:$B$207,2,FALSE)," ")</f>
        <v xml:space="preserve"> </v>
      </c>
      <c r="Q716" s="6" t="str">
        <f t="shared" si="141"/>
        <v xml:space="preserve"> </v>
      </c>
      <c r="R716" s="6">
        <f t="shared" si="142"/>
        <v>0</v>
      </c>
      <c r="S716" s="6" t="str">
        <f>IF(G716&gt;0,COUNTIF($R$618:R716,R716),"")</f>
        <v/>
      </c>
      <c r="T716" s="6" t="str">
        <f t="shared" si="137"/>
        <v>04</v>
      </c>
      <c r="U716" s="6">
        <f t="shared" si="143"/>
        <v>99</v>
      </c>
    </row>
    <row r="717" spans="1:21" ht="14.25" hidden="1" outlineLevel="1" x14ac:dyDescent="0.2">
      <c r="A717" s="3"/>
      <c r="B717" s="3"/>
      <c r="C717" s="3"/>
      <c r="D717" s="4">
        <f t="shared" si="133"/>
        <v>7.1527777777777773E-2</v>
      </c>
      <c r="E717" s="6">
        <v>100</v>
      </c>
      <c r="F717" s="199">
        <v>100</v>
      </c>
      <c r="G717" s="199"/>
      <c r="H717" s="247">
        <f>IF(G717&gt;0,VLOOKUP(G717+4000,CONFIG!$W$2:$AF$804,2,FALSE),0)</f>
        <v>0</v>
      </c>
      <c r="I717" s="30" t="str">
        <f>IF(G717&gt;0,CONCATENATE(VLOOKUP(G717+4000,CONFIG!$W$2:$AF$804,3,FALSE),"  ",VLOOKUP(G717+4000,CONFIG!$W$2:$AF$804,4,FALSE)),"")</f>
        <v/>
      </c>
      <c r="J717" s="30" t="str">
        <f>IF($G717&gt;0,VLOOKUP(G717+4000,CONFIG!$W$2:$AF$804,5,FALSE),"")</f>
        <v/>
      </c>
      <c r="K717" s="144" t="str">
        <f>IF($G717&gt;0,VLOOKUP(G717+4000,CONFIG!$W:$AF,6,FALSE),"")</f>
        <v/>
      </c>
      <c r="L717" s="144" t="str">
        <f>IF($G717&gt;0,VLOOKUP(G717+4000,CONFIG!$W:$AF,7,FALSE),"")</f>
        <v/>
      </c>
      <c r="M717" s="144" t="str">
        <f>IF($G717&gt;0,VLOOKUP(G717+4000,CONFIG!$W:$AF,8,FALSE),"")</f>
        <v/>
      </c>
      <c r="N717" s="250" t="str">
        <f t="shared" si="139"/>
        <v/>
      </c>
      <c r="O717" s="6" t="str">
        <f t="shared" si="140"/>
        <v xml:space="preserve"> </v>
      </c>
      <c r="P717" s="179" t="str">
        <f>IF(G717&gt;0,VLOOKUP(G717,'Eng A4'!$A$8:$B$207,2,FALSE)," ")</f>
        <v xml:space="preserve"> </v>
      </c>
      <c r="Q717" s="6" t="str">
        <f t="shared" si="141"/>
        <v xml:space="preserve"> </v>
      </c>
      <c r="R717" s="6">
        <f t="shared" si="142"/>
        <v>0</v>
      </c>
      <c r="S717" s="6" t="str">
        <f>IF(G717&gt;0,COUNTIF($R$618:R717,R717),"")</f>
        <v/>
      </c>
      <c r="T717" s="6" t="str">
        <f t="shared" si="137"/>
        <v>04</v>
      </c>
      <c r="U717" s="6">
        <f t="shared" si="143"/>
        <v>100</v>
      </c>
    </row>
    <row r="718" spans="1:21" ht="14.25" hidden="1" outlineLevel="1" x14ac:dyDescent="0.2">
      <c r="A718" s="3"/>
      <c r="B718" s="3"/>
      <c r="C718" s="3"/>
      <c r="D718" s="4">
        <f t="shared" si="133"/>
        <v>7.1527777777777773E-2</v>
      </c>
      <c r="E718" s="6">
        <v>101</v>
      </c>
      <c r="F718" s="199">
        <v>101</v>
      </c>
      <c r="G718" s="199"/>
      <c r="H718" s="247">
        <f>IF(G718&gt;0,VLOOKUP(G718+4000,CONFIG!$W$2:$AF$804,2,FALSE),0)</f>
        <v>0</v>
      </c>
      <c r="I718" s="30" t="str">
        <f>IF(G718&gt;0,CONCATENATE(VLOOKUP(G718+4000,CONFIG!$W$2:$AF$804,3,FALSE),"  ",VLOOKUP(G718+4000,CONFIG!$W$2:$AF$804,4,FALSE)),"")</f>
        <v/>
      </c>
      <c r="J718" s="30" t="str">
        <f>IF($G718&gt;0,VLOOKUP(G718+4000,CONFIG!$W$2:$AF$804,5,FALSE),"")</f>
        <v/>
      </c>
      <c r="K718" s="144" t="str">
        <f>IF($G718&gt;0,VLOOKUP(G718+4000,CONFIG!$W:$AF,6,FALSE),"")</f>
        <v/>
      </c>
      <c r="L718" s="144" t="str">
        <f>IF($G718&gt;0,VLOOKUP(G718+4000,CONFIG!$W:$AF,7,FALSE),"")</f>
        <v/>
      </c>
      <c r="M718" s="144" t="str">
        <f>IF($G718&gt;0,VLOOKUP(G718+4000,CONFIG!$W:$AF,8,FALSE),"")</f>
        <v/>
      </c>
      <c r="N718" s="250" t="str">
        <f t="shared" si="139"/>
        <v/>
      </c>
      <c r="O718" s="6" t="str">
        <f t="shared" si="140"/>
        <v xml:space="preserve"> </v>
      </c>
      <c r="P718" s="179" t="str">
        <f>IF(G718&gt;0,VLOOKUP(G718,'Eng A4'!$A$8:$B$207,2,FALSE)," ")</f>
        <v xml:space="preserve"> </v>
      </c>
      <c r="Q718" s="6" t="str">
        <f t="shared" si="141"/>
        <v xml:space="preserve"> </v>
      </c>
      <c r="R718" s="6">
        <f t="shared" si="142"/>
        <v>0</v>
      </c>
      <c r="S718" s="6" t="str">
        <f>IF(G718&gt;0,COUNTIF($R$618:R718,R718),"")</f>
        <v/>
      </c>
      <c r="T718" s="6" t="str">
        <f t="shared" si="137"/>
        <v>04</v>
      </c>
      <c r="U718" s="6">
        <f t="shared" si="143"/>
        <v>101</v>
      </c>
    </row>
    <row r="719" spans="1:21" ht="14.25" hidden="1" outlineLevel="1" x14ac:dyDescent="0.2">
      <c r="A719" s="3"/>
      <c r="B719" s="3"/>
      <c r="C719" s="3"/>
      <c r="D719" s="4">
        <f t="shared" si="133"/>
        <v>7.1527777777777773E-2</v>
      </c>
      <c r="E719" s="6">
        <v>102</v>
      </c>
      <c r="F719" s="199">
        <v>102</v>
      </c>
      <c r="G719" s="199"/>
      <c r="H719" s="247">
        <f>IF(G719&gt;0,VLOOKUP(G719+4000,CONFIG!$W$2:$AF$804,2,FALSE),0)</f>
        <v>0</v>
      </c>
      <c r="I719" s="30" t="str">
        <f>IF(G719&gt;0,CONCATENATE(VLOOKUP(G719+4000,CONFIG!$W$2:$AF$804,3,FALSE),"  ",VLOOKUP(G719+4000,CONFIG!$W$2:$AF$804,4,FALSE)),"")</f>
        <v/>
      </c>
      <c r="J719" s="30" t="str">
        <f>IF($G719&gt;0,VLOOKUP(G719+4000,CONFIG!$W$2:$AF$804,5,FALSE),"")</f>
        <v/>
      </c>
      <c r="K719" s="144" t="str">
        <f>IF($G719&gt;0,VLOOKUP(G719+4000,CONFIG!$W:$AF,6,FALSE),"")</f>
        <v/>
      </c>
      <c r="L719" s="144" t="str">
        <f>IF($G719&gt;0,VLOOKUP(G719+4000,CONFIG!$W:$AF,7,FALSE),"")</f>
        <v/>
      </c>
      <c r="M719" s="144" t="str">
        <f>IF($G719&gt;0,VLOOKUP(G719+4000,CONFIG!$W:$AF,8,FALSE),"")</f>
        <v/>
      </c>
      <c r="N719" s="250" t="str">
        <f t="shared" si="139"/>
        <v/>
      </c>
      <c r="O719" s="6" t="str">
        <f t="shared" si="140"/>
        <v xml:space="preserve"> </v>
      </c>
      <c r="P719" s="179" t="str">
        <f>IF(G719&gt;0,VLOOKUP(G719,'Eng A4'!$A$8:$B$207,2,FALSE)," ")</f>
        <v xml:space="preserve"> </v>
      </c>
      <c r="Q719" s="6" t="str">
        <f t="shared" si="141"/>
        <v xml:space="preserve"> </v>
      </c>
      <c r="R719" s="6">
        <f t="shared" si="142"/>
        <v>0</v>
      </c>
      <c r="S719" s="6" t="str">
        <f>IF(G719&gt;0,COUNTIF($R$618:R719,R719),"")</f>
        <v/>
      </c>
      <c r="T719" s="6" t="str">
        <f t="shared" si="137"/>
        <v>04</v>
      </c>
      <c r="U719" s="6">
        <f t="shared" si="143"/>
        <v>102</v>
      </c>
    </row>
    <row r="720" spans="1:21" ht="14.25" hidden="1" outlineLevel="1" x14ac:dyDescent="0.2">
      <c r="A720" s="3"/>
      <c r="B720" s="3"/>
      <c r="C720" s="3"/>
      <c r="D720" s="4">
        <f t="shared" si="133"/>
        <v>7.1527777777777773E-2</v>
      </c>
      <c r="E720" s="6">
        <v>103</v>
      </c>
      <c r="F720" s="199">
        <v>103</v>
      </c>
      <c r="G720" s="199"/>
      <c r="H720" s="247">
        <f>IF(G720&gt;0,VLOOKUP(G720+4000,CONFIG!$W$2:$AF$804,2,FALSE),0)</f>
        <v>0</v>
      </c>
      <c r="I720" s="30" t="str">
        <f>IF(G720&gt;0,CONCATENATE(VLOOKUP(G720+4000,CONFIG!$W$2:$AF$804,3,FALSE),"  ",VLOOKUP(G720+4000,CONFIG!$W$2:$AF$804,4,FALSE)),"")</f>
        <v/>
      </c>
      <c r="J720" s="30" t="str">
        <f>IF($G720&gt;0,VLOOKUP(G720+4000,CONFIG!$W$2:$AF$804,5,FALSE),"")</f>
        <v/>
      </c>
      <c r="K720" s="144" t="str">
        <f>IF($G720&gt;0,VLOOKUP(G720+4000,CONFIG!$W:$AF,6,FALSE),"")</f>
        <v/>
      </c>
      <c r="L720" s="144" t="str">
        <f>IF($G720&gt;0,VLOOKUP(G720+4000,CONFIG!$W:$AF,7,FALSE),"")</f>
        <v/>
      </c>
      <c r="M720" s="144" t="str">
        <f>IF($G720&gt;0,VLOOKUP(G720+4000,CONFIG!$W:$AF,8,FALSE),"")</f>
        <v/>
      </c>
      <c r="N720" s="250" t="str">
        <f t="shared" si="139"/>
        <v/>
      </c>
      <c r="O720" s="6" t="str">
        <f t="shared" si="140"/>
        <v xml:space="preserve"> </v>
      </c>
      <c r="P720" s="179" t="str">
        <f>IF(G720&gt;0,VLOOKUP(G720,'Eng A4'!$A$8:$B$207,2,FALSE)," ")</f>
        <v xml:space="preserve"> </v>
      </c>
      <c r="Q720" s="6" t="str">
        <f t="shared" si="141"/>
        <v xml:space="preserve"> </v>
      </c>
      <c r="R720" s="6">
        <f t="shared" si="142"/>
        <v>0</v>
      </c>
      <c r="S720" s="6" t="str">
        <f>IF(G720&gt;0,COUNTIF($R$618:R720,R720),"")</f>
        <v/>
      </c>
      <c r="T720" s="6" t="str">
        <f t="shared" si="137"/>
        <v>04</v>
      </c>
      <c r="U720" s="6">
        <f t="shared" si="143"/>
        <v>103</v>
      </c>
    </row>
    <row r="721" spans="1:21" ht="14.25" hidden="1" outlineLevel="1" x14ac:dyDescent="0.2">
      <c r="A721" s="3"/>
      <c r="B721" s="3"/>
      <c r="C721" s="3"/>
      <c r="D721" s="4">
        <f t="shared" si="133"/>
        <v>7.1527777777777773E-2</v>
      </c>
      <c r="E721" s="6">
        <v>104</v>
      </c>
      <c r="F721" s="199">
        <v>104</v>
      </c>
      <c r="G721" s="199"/>
      <c r="H721" s="247">
        <f>IF(G721&gt;0,VLOOKUP(G721+4000,CONFIG!$W$2:$AF$804,2,FALSE),0)</f>
        <v>0</v>
      </c>
      <c r="I721" s="30" t="str">
        <f>IF(G721&gt;0,CONCATENATE(VLOOKUP(G721+4000,CONFIG!$W$2:$AF$804,3,FALSE),"  ",VLOOKUP(G721+4000,CONFIG!$W$2:$AF$804,4,FALSE)),"")</f>
        <v/>
      </c>
      <c r="J721" s="30" t="str">
        <f>IF($G721&gt;0,VLOOKUP(G721+4000,CONFIG!$W$2:$AF$804,5,FALSE),"")</f>
        <v/>
      </c>
      <c r="K721" s="144" t="str">
        <f>IF($G721&gt;0,VLOOKUP(G721+4000,CONFIG!$W:$AF,6,FALSE),"")</f>
        <v/>
      </c>
      <c r="L721" s="144" t="str">
        <f>IF($G721&gt;0,VLOOKUP(G721+4000,CONFIG!$W:$AF,7,FALSE),"")</f>
        <v/>
      </c>
      <c r="M721" s="144" t="str">
        <f>IF($G721&gt;0,VLOOKUP(G721+4000,CONFIG!$W:$AF,8,FALSE),"")</f>
        <v/>
      </c>
      <c r="N721" s="250" t="str">
        <f t="shared" si="139"/>
        <v/>
      </c>
      <c r="O721" s="6" t="str">
        <f t="shared" si="140"/>
        <v xml:space="preserve"> </v>
      </c>
      <c r="P721" s="179" t="str">
        <f>IF(G721&gt;0,VLOOKUP(G721,'Eng A4'!$A$8:$B$207,2,FALSE)," ")</f>
        <v xml:space="preserve"> </v>
      </c>
      <c r="Q721" s="6" t="str">
        <f t="shared" si="141"/>
        <v xml:space="preserve"> </v>
      </c>
      <c r="R721" s="6">
        <f t="shared" si="142"/>
        <v>0</v>
      </c>
      <c r="S721" s="6" t="str">
        <f>IF(G721&gt;0,COUNTIF($R$618:R721,R721),"")</f>
        <v/>
      </c>
      <c r="T721" s="6" t="str">
        <f t="shared" si="137"/>
        <v>04</v>
      </c>
      <c r="U721" s="6">
        <f t="shared" si="143"/>
        <v>104</v>
      </c>
    </row>
    <row r="722" spans="1:21" ht="14.25" hidden="1" outlineLevel="1" x14ac:dyDescent="0.2">
      <c r="A722" s="3"/>
      <c r="B722" s="3"/>
      <c r="C722" s="3"/>
      <c r="D722" s="4">
        <f t="shared" si="133"/>
        <v>7.1527777777777773E-2</v>
      </c>
      <c r="E722" s="6">
        <v>105</v>
      </c>
      <c r="F722" s="199">
        <v>105</v>
      </c>
      <c r="G722" s="199"/>
      <c r="H722" s="247">
        <f>IF(G722&gt;0,VLOOKUP(G722+4000,CONFIG!$W$2:$AF$804,2,FALSE),0)</f>
        <v>0</v>
      </c>
      <c r="I722" s="30" t="str">
        <f>IF(G722&gt;0,CONCATENATE(VLOOKUP(G722+4000,CONFIG!$W$2:$AF$804,3,FALSE),"  ",VLOOKUP(G722+4000,CONFIG!$W$2:$AF$804,4,FALSE)),"")</f>
        <v/>
      </c>
      <c r="J722" s="30" t="str">
        <f>IF($G722&gt;0,VLOOKUP(G722+4000,CONFIG!$W$2:$AF$804,5,FALSE),"")</f>
        <v/>
      </c>
      <c r="K722" s="144" t="str">
        <f>IF($G722&gt;0,VLOOKUP(G722+4000,CONFIG!$W:$AF,6,FALSE),"")</f>
        <v/>
      </c>
      <c r="L722" s="144" t="str">
        <f>IF($G722&gt;0,VLOOKUP(G722+4000,CONFIG!$W:$AF,7,FALSE),"")</f>
        <v/>
      </c>
      <c r="M722" s="144" t="str">
        <f>IF($G722&gt;0,VLOOKUP(G722+4000,CONFIG!$W:$AF,8,FALSE),"")</f>
        <v/>
      </c>
      <c r="N722" s="250" t="str">
        <f t="shared" si="139"/>
        <v/>
      </c>
      <c r="O722" s="6" t="str">
        <f t="shared" si="140"/>
        <v xml:space="preserve"> </v>
      </c>
      <c r="P722" s="179" t="str">
        <f>IF(G722&gt;0,VLOOKUP(G722,'Eng A4'!$A$8:$B$207,2,FALSE)," ")</f>
        <v xml:space="preserve"> </v>
      </c>
      <c r="Q722" s="6" t="str">
        <f t="shared" si="141"/>
        <v xml:space="preserve"> </v>
      </c>
      <c r="R722" s="6">
        <f t="shared" si="142"/>
        <v>0</v>
      </c>
      <c r="S722" s="6" t="str">
        <f>IF(G722&gt;0,COUNTIF($R$618:R722,R722),"")</f>
        <v/>
      </c>
      <c r="T722" s="6" t="str">
        <f t="shared" si="137"/>
        <v>04</v>
      </c>
      <c r="U722" s="6">
        <f t="shared" si="143"/>
        <v>105</v>
      </c>
    </row>
    <row r="723" spans="1:21" ht="14.25" hidden="1" outlineLevel="1" x14ac:dyDescent="0.2">
      <c r="A723" s="3"/>
      <c r="B723" s="3"/>
      <c r="C723" s="3"/>
      <c r="D723" s="4">
        <f t="shared" si="133"/>
        <v>7.1527777777777773E-2</v>
      </c>
      <c r="E723" s="6">
        <v>106</v>
      </c>
      <c r="F723" s="199">
        <v>106</v>
      </c>
      <c r="G723" s="199"/>
      <c r="H723" s="247">
        <f>IF(G723&gt;0,VLOOKUP(G723+4000,CONFIG!$W$2:$AF$804,2,FALSE),0)</f>
        <v>0</v>
      </c>
      <c r="I723" s="30" t="str">
        <f>IF(G723&gt;0,CONCATENATE(VLOOKUP(G723+4000,CONFIG!$W$2:$AF$804,3,FALSE),"  ",VLOOKUP(G723+4000,CONFIG!$W$2:$AF$804,4,FALSE)),"")</f>
        <v/>
      </c>
      <c r="J723" s="30" t="str">
        <f>IF($G723&gt;0,VLOOKUP(G723+4000,CONFIG!$W$2:$AF$804,5,FALSE),"")</f>
        <v/>
      </c>
      <c r="K723" s="144" t="str">
        <f>IF($G723&gt;0,VLOOKUP(G723+4000,CONFIG!$W:$AF,6,FALSE),"")</f>
        <v/>
      </c>
      <c r="L723" s="144" t="str">
        <f>IF($G723&gt;0,VLOOKUP(G723+4000,CONFIG!$W:$AF,7,FALSE),"")</f>
        <v/>
      </c>
      <c r="M723" s="144" t="str">
        <f>IF($G723&gt;0,VLOOKUP(G723+4000,CONFIG!$W:$AF,8,FALSE),"")</f>
        <v/>
      </c>
      <c r="N723" s="250" t="str">
        <f t="shared" si="139"/>
        <v/>
      </c>
      <c r="O723" s="6" t="str">
        <f t="shared" si="140"/>
        <v xml:space="preserve"> </v>
      </c>
      <c r="P723" s="179" t="str">
        <f>IF(G723&gt;0,VLOOKUP(G723,'Eng A4'!$A$8:$B$207,2,FALSE)," ")</f>
        <v xml:space="preserve"> </v>
      </c>
      <c r="Q723" s="6" t="str">
        <f t="shared" si="141"/>
        <v xml:space="preserve"> </v>
      </c>
      <c r="R723" s="6">
        <f t="shared" si="142"/>
        <v>0</v>
      </c>
      <c r="S723" s="6" t="str">
        <f>IF(G723&gt;0,COUNTIF($R$618:R723,R723),"")</f>
        <v/>
      </c>
      <c r="T723" s="6" t="str">
        <f t="shared" si="137"/>
        <v>04</v>
      </c>
      <c r="U723" s="6">
        <f t="shared" si="143"/>
        <v>106</v>
      </c>
    </row>
    <row r="724" spans="1:21" ht="14.25" hidden="1" outlineLevel="1" x14ac:dyDescent="0.2">
      <c r="A724" s="3"/>
      <c r="B724" s="3"/>
      <c r="C724" s="3"/>
      <c r="D724" s="4">
        <f t="shared" si="133"/>
        <v>7.1527777777777773E-2</v>
      </c>
      <c r="E724" s="6">
        <v>107</v>
      </c>
      <c r="F724" s="199">
        <v>107</v>
      </c>
      <c r="G724" s="199"/>
      <c r="H724" s="247">
        <f>IF(G724&gt;0,VLOOKUP(G724+4000,CONFIG!$W$2:$AF$804,2,FALSE),0)</f>
        <v>0</v>
      </c>
      <c r="I724" s="30" t="str">
        <f>IF(G724&gt;0,CONCATENATE(VLOOKUP(G724+4000,CONFIG!$W$2:$AF$804,3,FALSE),"  ",VLOOKUP(G724+4000,CONFIG!$W$2:$AF$804,4,FALSE)),"")</f>
        <v/>
      </c>
      <c r="J724" s="30" t="str">
        <f>IF($G724&gt;0,VLOOKUP(G724+4000,CONFIG!$W$2:$AF$804,5,FALSE),"")</f>
        <v/>
      </c>
      <c r="K724" s="144" t="str">
        <f>IF($G724&gt;0,VLOOKUP(G724+4000,CONFIG!$W:$AF,6,FALSE),"")</f>
        <v/>
      </c>
      <c r="L724" s="144" t="str">
        <f>IF($G724&gt;0,VLOOKUP(G724+4000,CONFIG!$W:$AF,7,FALSE),"")</f>
        <v/>
      </c>
      <c r="M724" s="144" t="str">
        <f>IF($G724&gt;0,VLOOKUP(G724+4000,CONFIG!$W:$AF,8,FALSE),"")</f>
        <v/>
      </c>
      <c r="N724" s="250" t="str">
        <f t="shared" si="139"/>
        <v/>
      </c>
      <c r="O724" s="6" t="str">
        <f t="shared" si="140"/>
        <v xml:space="preserve"> </v>
      </c>
      <c r="P724" s="179" t="str">
        <f>IF(G724&gt;0,VLOOKUP(G724,'Eng A4'!$A$8:$B$207,2,FALSE)," ")</f>
        <v xml:space="preserve"> </v>
      </c>
      <c r="Q724" s="6" t="str">
        <f t="shared" si="141"/>
        <v xml:space="preserve"> </v>
      </c>
      <c r="R724" s="6">
        <f t="shared" si="142"/>
        <v>0</v>
      </c>
      <c r="S724" s="6" t="str">
        <f>IF(G724&gt;0,COUNTIF($R$618:R724,R724),"")</f>
        <v/>
      </c>
      <c r="T724" s="6" t="str">
        <f t="shared" si="137"/>
        <v>04</v>
      </c>
      <c r="U724" s="6">
        <f t="shared" si="143"/>
        <v>107</v>
      </c>
    </row>
    <row r="725" spans="1:21" ht="14.25" hidden="1" outlineLevel="1" x14ac:dyDescent="0.2">
      <c r="A725" s="3"/>
      <c r="B725" s="3"/>
      <c r="C725" s="3"/>
      <c r="D725" s="4">
        <f t="shared" si="133"/>
        <v>7.1527777777777773E-2</v>
      </c>
      <c r="E725" s="6">
        <v>108</v>
      </c>
      <c r="F725" s="199">
        <v>108</v>
      </c>
      <c r="G725" s="199"/>
      <c r="H725" s="247">
        <f>IF(G725&gt;0,VLOOKUP(G725+4000,CONFIG!$W$2:$AF$804,2,FALSE),0)</f>
        <v>0</v>
      </c>
      <c r="I725" s="30" t="str">
        <f>IF(G725&gt;0,CONCATENATE(VLOOKUP(G725+4000,CONFIG!$W$2:$AF$804,3,FALSE),"  ",VLOOKUP(G725+4000,CONFIG!$W$2:$AF$804,4,FALSE)),"")</f>
        <v/>
      </c>
      <c r="J725" s="30" t="str">
        <f>IF($G725&gt;0,VLOOKUP(G725+4000,CONFIG!$W$2:$AF$804,5,FALSE),"")</f>
        <v/>
      </c>
      <c r="K725" s="144" t="str">
        <f>IF($G725&gt;0,VLOOKUP(G725+4000,CONFIG!$W:$AF,6,FALSE),"")</f>
        <v/>
      </c>
      <c r="L725" s="144" t="str">
        <f>IF($G725&gt;0,VLOOKUP(G725+4000,CONFIG!$W:$AF,7,FALSE),"")</f>
        <v/>
      </c>
      <c r="M725" s="144" t="str">
        <f>IF($G725&gt;0,VLOOKUP(G725+4000,CONFIG!$W:$AF,8,FALSE),"")</f>
        <v/>
      </c>
      <c r="N725" s="250" t="str">
        <f t="shared" si="139"/>
        <v/>
      </c>
      <c r="O725" s="6" t="str">
        <f t="shared" si="140"/>
        <v xml:space="preserve"> </v>
      </c>
      <c r="P725" s="179" t="str">
        <f>IF(G725&gt;0,VLOOKUP(G725,'Eng A4'!$A$8:$B$207,2,FALSE)," ")</f>
        <v xml:space="preserve"> </v>
      </c>
      <c r="Q725" s="6" t="str">
        <f t="shared" si="141"/>
        <v xml:space="preserve"> </v>
      </c>
      <c r="R725" s="6">
        <f t="shared" si="142"/>
        <v>0</v>
      </c>
      <c r="S725" s="6" t="str">
        <f>IF(G725&gt;0,COUNTIF($R$618:R725,R725),"")</f>
        <v/>
      </c>
      <c r="T725" s="6" t="str">
        <f t="shared" si="137"/>
        <v>04</v>
      </c>
      <c r="U725" s="6">
        <f t="shared" si="143"/>
        <v>108</v>
      </c>
    </row>
    <row r="726" spans="1:21" ht="14.25" hidden="1" outlineLevel="1" x14ac:dyDescent="0.2">
      <c r="A726" s="3"/>
      <c r="B726" s="3"/>
      <c r="C726" s="3"/>
      <c r="D726" s="4">
        <f t="shared" si="133"/>
        <v>7.1527777777777773E-2</v>
      </c>
      <c r="E726" s="6">
        <v>109</v>
      </c>
      <c r="F726" s="199">
        <v>109</v>
      </c>
      <c r="G726" s="199"/>
      <c r="H726" s="247">
        <f>IF(G726&gt;0,VLOOKUP(G726+4000,CONFIG!$W$2:$AF$804,2,FALSE),0)</f>
        <v>0</v>
      </c>
      <c r="I726" s="30" t="str">
        <f>IF(G726&gt;0,CONCATENATE(VLOOKUP(G726+4000,CONFIG!$W$2:$AF$804,3,FALSE),"  ",VLOOKUP(G726+4000,CONFIG!$W$2:$AF$804,4,FALSE)),"")</f>
        <v/>
      </c>
      <c r="J726" s="30" t="str">
        <f>IF($G726&gt;0,VLOOKUP(G726+4000,CONFIG!$W$2:$AF$804,5,FALSE),"")</f>
        <v/>
      </c>
      <c r="K726" s="144" t="str">
        <f>IF($G726&gt;0,VLOOKUP(G726+4000,CONFIG!$W:$AF,6,FALSE),"")</f>
        <v/>
      </c>
      <c r="L726" s="144" t="str">
        <f>IF($G726&gt;0,VLOOKUP(G726+4000,CONFIG!$W:$AF,7,FALSE),"")</f>
        <v/>
      </c>
      <c r="M726" s="144" t="str">
        <f>IF($G726&gt;0,VLOOKUP(G726+4000,CONFIG!$W:$AF,8,FALSE),"")</f>
        <v/>
      </c>
      <c r="N726" s="250" t="str">
        <f t="shared" si="139"/>
        <v/>
      </c>
      <c r="O726" s="6" t="str">
        <f t="shared" si="140"/>
        <v xml:space="preserve"> </v>
      </c>
      <c r="P726" s="179" t="str">
        <f>IF(G726&gt;0,VLOOKUP(G726,'Eng A4'!$A$8:$B$207,2,FALSE)," ")</f>
        <v xml:space="preserve"> </v>
      </c>
      <c r="Q726" s="6" t="str">
        <f t="shared" si="141"/>
        <v xml:space="preserve"> </v>
      </c>
      <c r="R726" s="6">
        <f t="shared" si="142"/>
        <v>0</v>
      </c>
      <c r="S726" s="6" t="str">
        <f>IF(G726&gt;0,COUNTIF($R$618:R726,R726),"")</f>
        <v/>
      </c>
      <c r="T726" s="6" t="str">
        <f t="shared" si="137"/>
        <v>04</v>
      </c>
      <c r="U726" s="6">
        <f t="shared" si="143"/>
        <v>109</v>
      </c>
    </row>
    <row r="727" spans="1:21" ht="14.25" hidden="1" outlineLevel="1" x14ac:dyDescent="0.2">
      <c r="A727" s="3"/>
      <c r="B727" s="3"/>
      <c r="C727" s="3"/>
      <c r="D727" s="4">
        <f t="shared" si="133"/>
        <v>7.1527777777777773E-2</v>
      </c>
      <c r="E727" s="6">
        <v>110</v>
      </c>
      <c r="F727" s="199">
        <v>110</v>
      </c>
      <c r="G727" s="199"/>
      <c r="H727" s="247">
        <f>IF(G727&gt;0,VLOOKUP(G727+4000,CONFIG!$W$2:$AF$804,2,FALSE),0)</f>
        <v>0</v>
      </c>
      <c r="I727" s="30" t="str">
        <f>IF(G727&gt;0,CONCATENATE(VLOOKUP(G727+4000,CONFIG!$W$2:$AF$804,3,FALSE),"  ",VLOOKUP(G727+4000,CONFIG!$W$2:$AF$804,4,FALSE)),"")</f>
        <v/>
      </c>
      <c r="J727" s="30" t="str">
        <f>IF($G727&gt;0,VLOOKUP(G727+4000,CONFIG!$W$2:$AF$804,5,FALSE),"")</f>
        <v/>
      </c>
      <c r="K727" s="144" t="str">
        <f>IF($G727&gt;0,VLOOKUP(G727+4000,CONFIG!$W:$AF,6,FALSE),"")</f>
        <v/>
      </c>
      <c r="L727" s="144" t="str">
        <f>IF($G727&gt;0,VLOOKUP(G727+4000,CONFIG!$W:$AF,7,FALSE),"")</f>
        <v/>
      </c>
      <c r="M727" s="144" t="str">
        <f>IF($G727&gt;0,VLOOKUP(G727+4000,CONFIG!$W:$AF,8,FALSE),"")</f>
        <v/>
      </c>
      <c r="N727" s="250" t="str">
        <f t="shared" si="139"/>
        <v/>
      </c>
      <c r="O727" s="6" t="str">
        <f t="shared" si="140"/>
        <v xml:space="preserve"> </v>
      </c>
      <c r="P727" s="179" t="str">
        <f>IF(G727&gt;0,VLOOKUP(G727,'Eng A4'!$A$8:$B$207,2,FALSE)," ")</f>
        <v xml:space="preserve"> </v>
      </c>
      <c r="Q727" s="6" t="str">
        <f t="shared" si="141"/>
        <v xml:space="preserve"> </v>
      </c>
      <c r="R727" s="6">
        <f t="shared" si="142"/>
        <v>0</v>
      </c>
      <c r="S727" s="6" t="str">
        <f>IF(G727&gt;0,COUNTIF($R$618:R727,R727),"")</f>
        <v/>
      </c>
      <c r="T727" s="6" t="str">
        <f t="shared" si="137"/>
        <v>04</v>
      </c>
      <c r="U727" s="6">
        <f t="shared" si="143"/>
        <v>110</v>
      </c>
    </row>
    <row r="728" spans="1:21" ht="14.25" hidden="1" outlineLevel="1" x14ac:dyDescent="0.2">
      <c r="A728" s="3"/>
      <c r="B728" s="3"/>
      <c r="C728" s="3"/>
      <c r="D728" s="4">
        <f t="shared" si="133"/>
        <v>7.1527777777777773E-2</v>
      </c>
      <c r="E728" s="6">
        <v>111</v>
      </c>
      <c r="F728" s="199">
        <v>111</v>
      </c>
      <c r="G728" s="199"/>
      <c r="H728" s="247">
        <f>IF(G728&gt;0,VLOOKUP(G728+4000,CONFIG!$W$2:$AF$804,2,FALSE),0)</f>
        <v>0</v>
      </c>
      <c r="I728" s="30" t="str">
        <f>IF(G728&gt;0,CONCATENATE(VLOOKUP(G728+4000,CONFIG!$W$2:$AF$804,3,FALSE),"  ",VLOOKUP(G728+4000,CONFIG!$W$2:$AF$804,4,FALSE)),"")</f>
        <v/>
      </c>
      <c r="J728" s="30" t="str">
        <f>IF($G728&gt;0,VLOOKUP(G728+4000,CONFIG!$W$2:$AF$804,5,FALSE),"")</f>
        <v/>
      </c>
      <c r="K728" s="144" t="str">
        <f>IF($G728&gt;0,VLOOKUP(G728+4000,CONFIG!$W:$AF,6,FALSE),"")</f>
        <v/>
      </c>
      <c r="L728" s="144" t="str">
        <f>IF($G728&gt;0,VLOOKUP(G728+4000,CONFIG!$W:$AF,7,FALSE),"")</f>
        <v/>
      </c>
      <c r="M728" s="144" t="str">
        <f>IF($G728&gt;0,VLOOKUP(G728+4000,CONFIG!$W:$AF,8,FALSE),"")</f>
        <v/>
      </c>
      <c r="N728" s="250" t="str">
        <f t="shared" si="139"/>
        <v/>
      </c>
      <c r="O728" s="6" t="str">
        <f t="shared" si="140"/>
        <v xml:space="preserve"> </v>
      </c>
      <c r="P728" s="179" t="str">
        <f>IF(G728&gt;0,VLOOKUP(G728,'Eng A4'!$A$8:$B$207,2,FALSE)," ")</f>
        <v xml:space="preserve"> </v>
      </c>
      <c r="Q728" s="6" t="str">
        <f t="shared" si="141"/>
        <v xml:space="preserve"> </v>
      </c>
      <c r="R728" s="6">
        <f t="shared" si="142"/>
        <v>0</v>
      </c>
      <c r="S728" s="6" t="str">
        <f>IF(G728&gt;0,COUNTIF($R$618:R728,R728),"")</f>
        <v/>
      </c>
      <c r="T728" s="6" t="str">
        <f t="shared" si="137"/>
        <v>04</v>
      </c>
      <c r="U728" s="6">
        <f t="shared" si="143"/>
        <v>111</v>
      </c>
    </row>
    <row r="729" spans="1:21" ht="14.25" hidden="1" outlineLevel="1" x14ac:dyDescent="0.2">
      <c r="A729" s="3"/>
      <c r="B729" s="3"/>
      <c r="C729" s="3"/>
      <c r="D729" s="4">
        <f t="shared" si="133"/>
        <v>7.1527777777777773E-2</v>
      </c>
      <c r="E729" s="6">
        <v>112</v>
      </c>
      <c r="F729" s="199">
        <v>112</v>
      </c>
      <c r="G729" s="199"/>
      <c r="H729" s="247">
        <f>IF(G729&gt;0,VLOOKUP(G729+4000,CONFIG!$W$2:$AF$804,2,FALSE),0)</f>
        <v>0</v>
      </c>
      <c r="I729" s="30" t="str">
        <f>IF(G729&gt;0,CONCATENATE(VLOOKUP(G729+4000,CONFIG!$W$2:$AF$804,3,FALSE),"  ",VLOOKUP(G729+4000,CONFIG!$W$2:$AF$804,4,FALSE)),"")</f>
        <v/>
      </c>
      <c r="J729" s="30" t="str">
        <f>IF($G729&gt;0,VLOOKUP(G729+4000,CONFIG!$W$2:$AF$804,5,FALSE),"")</f>
        <v/>
      </c>
      <c r="K729" s="144" t="str">
        <f>IF($G729&gt;0,VLOOKUP(G729+4000,CONFIG!$W:$AF,6,FALSE),"")</f>
        <v/>
      </c>
      <c r="L729" s="144" t="str">
        <f>IF($G729&gt;0,VLOOKUP(G729+4000,CONFIG!$W:$AF,7,FALSE),"")</f>
        <v/>
      </c>
      <c r="M729" s="144" t="str">
        <f>IF($G729&gt;0,VLOOKUP(G729+4000,CONFIG!$W:$AF,8,FALSE),"")</f>
        <v/>
      </c>
      <c r="N729" s="250" t="str">
        <f t="shared" si="139"/>
        <v/>
      </c>
      <c r="O729" s="6" t="str">
        <f t="shared" si="140"/>
        <v xml:space="preserve"> </v>
      </c>
      <c r="P729" s="179" t="str">
        <f>IF(G729&gt;0,VLOOKUP(G729,'Eng A4'!$A$8:$B$207,2,FALSE)," ")</f>
        <v xml:space="preserve"> </v>
      </c>
      <c r="Q729" s="6" t="str">
        <f t="shared" si="141"/>
        <v xml:space="preserve"> </v>
      </c>
      <c r="R729" s="6">
        <f t="shared" si="142"/>
        <v>0</v>
      </c>
      <c r="S729" s="6" t="str">
        <f>IF(G729&gt;0,COUNTIF($R$618:R729,R729),"")</f>
        <v/>
      </c>
      <c r="T729" s="6" t="str">
        <f t="shared" si="137"/>
        <v>04</v>
      </c>
      <c r="U729" s="6">
        <f t="shared" si="143"/>
        <v>112</v>
      </c>
    </row>
    <row r="730" spans="1:21" ht="14.25" hidden="1" outlineLevel="1" x14ac:dyDescent="0.2">
      <c r="A730" s="3"/>
      <c r="B730" s="3"/>
      <c r="C730" s="3"/>
      <c r="D730" s="4">
        <f t="shared" si="133"/>
        <v>7.1527777777777773E-2</v>
      </c>
      <c r="E730" s="6">
        <v>113</v>
      </c>
      <c r="F730" s="199">
        <v>113</v>
      </c>
      <c r="G730" s="199"/>
      <c r="H730" s="247">
        <f>IF(G730&gt;0,VLOOKUP(G730+4000,CONFIG!$W$2:$AF$804,2,FALSE),0)</f>
        <v>0</v>
      </c>
      <c r="I730" s="30" t="str">
        <f>IF(G730&gt;0,CONCATENATE(VLOOKUP(G730+4000,CONFIG!$W$2:$AF$804,3,FALSE),"  ",VLOOKUP(G730+4000,CONFIG!$W$2:$AF$804,4,FALSE)),"")</f>
        <v/>
      </c>
      <c r="J730" s="30" t="str">
        <f>IF($G730&gt;0,VLOOKUP(G730+4000,CONFIG!$W$2:$AF$804,5,FALSE),"")</f>
        <v/>
      </c>
      <c r="K730" s="144" t="str">
        <f>IF($G730&gt;0,VLOOKUP(G730+4000,CONFIG!$W:$AF,6,FALSE),"")</f>
        <v/>
      </c>
      <c r="L730" s="144" t="str">
        <f>IF($G730&gt;0,VLOOKUP(G730+4000,CONFIG!$W:$AF,7,FALSE),"")</f>
        <v/>
      </c>
      <c r="M730" s="144" t="str">
        <f>IF($G730&gt;0,VLOOKUP(G730+4000,CONFIG!$W:$AF,8,FALSE),"")</f>
        <v/>
      </c>
      <c r="N730" s="250" t="str">
        <f t="shared" si="139"/>
        <v/>
      </c>
      <c r="O730" s="6" t="str">
        <f t="shared" si="140"/>
        <v xml:space="preserve"> </v>
      </c>
      <c r="P730" s="179" t="str">
        <f>IF(G730&gt;0,VLOOKUP(G730,'Eng A4'!$A$8:$B$207,2,FALSE)," ")</f>
        <v xml:space="preserve"> </v>
      </c>
      <c r="Q730" s="6" t="str">
        <f t="shared" si="141"/>
        <v xml:space="preserve"> </v>
      </c>
      <c r="R730" s="6">
        <f t="shared" si="142"/>
        <v>0</v>
      </c>
      <c r="S730" s="6" t="str">
        <f>IF(G730&gt;0,COUNTIF($R$618:R730,R730),"")</f>
        <v/>
      </c>
      <c r="T730" s="6" t="str">
        <f t="shared" si="137"/>
        <v>04</v>
      </c>
      <c r="U730" s="6">
        <f t="shared" si="143"/>
        <v>113</v>
      </c>
    </row>
    <row r="731" spans="1:21" ht="14.25" hidden="1" outlineLevel="1" x14ac:dyDescent="0.2">
      <c r="A731" s="3"/>
      <c r="B731" s="3"/>
      <c r="C731" s="3"/>
      <c r="D731" s="4">
        <f t="shared" si="133"/>
        <v>7.1527777777777773E-2</v>
      </c>
      <c r="E731" s="6">
        <v>114</v>
      </c>
      <c r="F731" s="199">
        <v>114</v>
      </c>
      <c r="G731" s="199"/>
      <c r="H731" s="247">
        <f>IF(G731&gt;0,VLOOKUP(G731+4000,CONFIG!$W$2:$AF$804,2,FALSE),0)</f>
        <v>0</v>
      </c>
      <c r="I731" s="30" t="str">
        <f>IF(G731&gt;0,CONCATENATE(VLOOKUP(G731+4000,CONFIG!$W$2:$AF$804,3,FALSE),"  ",VLOOKUP(G731+4000,CONFIG!$W$2:$AF$804,4,FALSE)),"")</f>
        <v/>
      </c>
      <c r="J731" s="30" t="str">
        <f>IF($G731&gt;0,VLOOKUP(G731+4000,CONFIG!$W$2:$AF$804,5,FALSE),"")</f>
        <v/>
      </c>
      <c r="K731" s="144" t="str">
        <f>IF($G731&gt;0,VLOOKUP(G731+4000,CONFIG!$W:$AF,6,FALSE),"")</f>
        <v/>
      </c>
      <c r="L731" s="144" t="str">
        <f>IF($G731&gt;0,VLOOKUP(G731+4000,CONFIG!$W:$AF,7,FALSE),"")</f>
        <v/>
      </c>
      <c r="M731" s="144" t="str">
        <f>IF($G731&gt;0,VLOOKUP(G731+4000,CONFIG!$W:$AF,8,FALSE),"")</f>
        <v/>
      </c>
      <c r="N731" s="250" t="str">
        <f t="shared" si="139"/>
        <v/>
      </c>
      <c r="O731" s="6" t="str">
        <f t="shared" si="140"/>
        <v xml:space="preserve"> </v>
      </c>
      <c r="P731" s="179" t="str">
        <f>IF(G731&gt;0,VLOOKUP(G731,'Eng A4'!$A$8:$B$207,2,FALSE)," ")</f>
        <v xml:space="preserve"> </v>
      </c>
      <c r="Q731" s="6" t="str">
        <f t="shared" si="141"/>
        <v xml:space="preserve"> </v>
      </c>
      <c r="R731" s="6">
        <f t="shared" si="142"/>
        <v>0</v>
      </c>
      <c r="S731" s="6" t="str">
        <f>IF(G731&gt;0,COUNTIF($R$618:R731,R731),"")</f>
        <v/>
      </c>
      <c r="T731" s="6" t="str">
        <f t="shared" si="137"/>
        <v>04</v>
      </c>
      <c r="U731" s="6">
        <f t="shared" si="143"/>
        <v>114</v>
      </c>
    </row>
    <row r="732" spans="1:21" ht="14.25" hidden="1" outlineLevel="1" x14ac:dyDescent="0.2">
      <c r="A732" s="3"/>
      <c r="B732" s="3"/>
      <c r="C732" s="3"/>
      <c r="D732" s="4">
        <f t="shared" si="133"/>
        <v>7.1527777777777773E-2</v>
      </c>
      <c r="E732" s="6">
        <v>115</v>
      </c>
      <c r="F732" s="199">
        <v>115</v>
      </c>
      <c r="G732" s="199"/>
      <c r="H732" s="247">
        <f>IF(G732&gt;0,VLOOKUP(G732+4000,CONFIG!$W$2:$AF$804,2,FALSE),0)</f>
        <v>0</v>
      </c>
      <c r="I732" s="30" t="str">
        <f>IF(G732&gt;0,CONCATENATE(VLOOKUP(G732+4000,CONFIG!$W$2:$AF$804,3,FALSE),"  ",VLOOKUP(G732+4000,CONFIG!$W$2:$AF$804,4,FALSE)),"")</f>
        <v/>
      </c>
      <c r="J732" s="30" t="str">
        <f>IF($G732&gt;0,VLOOKUP(G732+4000,CONFIG!$W$2:$AF$804,5,FALSE),"")</f>
        <v/>
      </c>
      <c r="K732" s="144" t="str">
        <f>IF($G732&gt;0,VLOOKUP(G732+4000,CONFIG!$W:$AF,6,FALSE),"")</f>
        <v/>
      </c>
      <c r="L732" s="144" t="str">
        <f>IF($G732&gt;0,VLOOKUP(G732+4000,CONFIG!$W:$AF,7,FALSE),"")</f>
        <v/>
      </c>
      <c r="M732" s="144" t="str">
        <f>IF($G732&gt;0,VLOOKUP(G732+4000,CONFIG!$W:$AF,8,FALSE),"")</f>
        <v/>
      </c>
      <c r="N732" s="250" t="str">
        <f t="shared" si="139"/>
        <v/>
      </c>
      <c r="O732" s="6" t="str">
        <f t="shared" si="140"/>
        <v xml:space="preserve"> </v>
      </c>
      <c r="P732" s="179" t="str">
        <f>IF(G732&gt;0,VLOOKUP(G732,'Eng A4'!$A$8:$B$207,2,FALSE)," ")</f>
        <v xml:space="preserve"> </v>
      </c>
      <c r="Q732" s="6" t="str">
        <f t="shared" si="141"/>
        <v xml:space="preserve"> </v>
      </c>
      <c r="R732" s="6">
        <f t="shared" si="142"/>
        <v>0</v>
      </c>
      <c r="S732" s="6" t="str">
        <f>IF(G732&gt;0,COUNTIF($R$618:R732,R732),"")</f>
        <v/>
      </c>
      <c r="T732" s="6" t="str">
        <f t="shared" si="137"/>
        <v>04</v>
      </c>
      <c r="U732" s="6">
        <f t="shared" si="143"/>
        <v>115</v>
      </c>
    </row>
    <row r="733" spans="1:21" ht="14.25" hidden="1" outlineLevel="1" x14ac:dyDescent="0.2">
      <c r="A733" s="3"/>
      <c r="B733" s="3"/>
      <c r="C733" s="3"/>
      <c r="D733" s="4">
        <f t="shared" si="133"/>
        <v>7.1527777777777773E-2</v>
      </c>
      <c r="E733" s="6">
        <v>116</v>
      </c>
      <c r="F733" s="199">
        <v>116</v>
      </c>
      <c r="G733" s="199"/>
      <c r="H733" s="247">
        <f>IF(G733&gt;0,VLOOKUP(G733+4000,CONFIG!$W$2:$AF$804,2,FALSE),0)</f>
        <v>0</v>
      </c>
      <c r="I733" s="30" t="str">
        <f>IF(G733&gt;0,CONCATENATE(VLOOKUP(G733+4000,CONFIG!$W$2:$AF$804,3,FALSE),"  ",VLOOKUP(G733+4000,CONFIG!$W$2:$AF$804,4,FALSE)),"")</f>
        <v/>
      </c>
      <c r="J733" s="30" t="str">
        <f>IF($G733&gt;0,VLOOKUP(G733+4000,CONFIG!$W$2:$AF$804,5,FALSE),"")</f>
        <v/>
      </c>
      <c r="K733" s="144" t="str">
        <f>IF($G733&gt;0,VLOOKUP(G733+4000,CONFIG!$W:$AF,6,FALSE),"")</f>
        <v/>
      </c>
      <c r="L733" s="144" t="str">
        <f>IF($G733&gt;0,VLOOKUP(G733+4000,CONFIG!$W:$AF,7,FALSE),"")</f>
        <v/>
      </c>
      <c r="M733" s="144" t="str">
        <f>IF($G733&gt;0,VLOOKUP(G733+4000,CONFIG!$W:$AF,8,FALSE),"")</f>
        <v/>
      </c>
      <c r="N733" s="250" t="str">
        <f t="shared" si="139"/>
        <v/>
      </c>
      <c r="O733" s="6" t="str">
        <f t="shared" si="140"/>
        <v xml:space="preserve"> </v>
      </c>
      <c r="P733" s="179" t="str">
        <f>IF(G733&gt;0,VLOOKUP(G733,'Eng A4'!$A$8:$B$207,2,FALSE)," ")</f>
        <v xml:space="preserve"> </v>
      </c>
      <c r="Q733" s="6" t="str">
        <f t="shared" si="141"/>
        <v xml:space="preserve"> </v>
      </c>
      <c r="R733" s="6">
        <f t="shared" si="142"/>
        <v>0</v>
      </c>
      <c r="S733" s="6" t="str">
        <f>IF(G733&gt;0,COUNTIF($R$618:R733,R733),"")</f>
        <v/>
      </c>
      <c r="T733" s="6" t="str">
        <f t="shared" si="137"/>
        <v>04</v>
      </c>
      <c r="U733" s="6">
        <f t="shared" si="143"/>
        <v>116</v>
      </c>
    </row>
    <row r="734" spans="1:21" ht="14.25" hidden="1" outlineLevel="1" x14ac:dyDescent="0.2">
      <c r="A734" s="3"/>
      <c r="B734" s="3"/>
      <c r="C734" s="3"/>
      <c r="D734" s="4">
        <f t="shared" si="133"/>
        <v>7.1527777777777773E-2</v>
      </c>
      <c r="E734" s="6">
        <v>117</v>
      </c>
      <c r="F734" s="199">
        <v>117</v>
      </c>
      <c r="G734" s="199"/>
      <c r="H734" s="247">
        <f>IF(G734&gt;0,VLOOKUP(G734+4000,CONFIG!$W$2:$AF$804,2,FALSE),0)</f>
        <v>0</v>
      </c>
      <c r="I734" s="30" t="str">
        <f>IF(G734&gt;0,CONCATENATE(VLOOKUP(G734+4000,CONFIG!$W$2:$AF$804,3,FALSE),"  ",VLOOKUP(G734+4000,CONFIG!$W$2:$AF$804,4,FALSE)),"")</f>
        <v/>
      </c>
      <c r="J734" s="30" t="str">
        <f>IF($G734&gt;0,VLOOKUP(G734+4000,CONFIG!$W$2:$AF$804,5,FALSE),"")</f>
        <v/>
      </c>
      <c r="K734" s="144" t="str">
        <f>IF($G734&gt;0,VLOOKUP(G734+4000,CONFIG!$W:$AF,6,FALSE),"")</f>
        <v/>
      </c>
      <c r="L734" s="144" t="str">
        <f>IF($G734&gt;0,VLOOKUP(G734+4000,CONFIG!$W:$AF,7,FALSE),"")</f>
        <v/>
      </c>
      <c r="M734" s="144" t="str">
        <f>IF($G734&gt;0,VLOOKUP(G734+4000,CONFIG!$W:$AF,8,FALSE),"")</f>
        <v/>
      </c>
      <c r="N734" s="250" t="str">
        <f t="shared" si="139"/>
        <v/>
      </c>
      <c r="O734" s="6" t="str">
        <f t="shared" si="140"/>
        <v xml:space="preserve"> </v>
      </c>
      <c r="P734" s="179" t="str">
        <f>IF(G734&gt;0,VLOOKUP(G734,'Eng A4'!$A$8:$B$207,2,FALSE)," ")</f>
        <v xml:space="preserve"> </v>
      </c>
      <c r="Q734" s="6" t="str">
        <f t="shared" si="141"/>
        <v xml:space="preserve"> </v>
      </c>
      <c r="R734" s="6">
        <f t="shared" si="142"/>
        <v>0</v>
      </c>
      <c r="S734" s="6" t="str">
        <f>IF(G734&gt;0,COUNTIF($R$618:R734,R734),"")</f>
        <v/>
      </c>
      <c r="T734" s="6" t="str">
        <f t="shared" si="137"/>
        <v>04</v>
      </c>
      <c r="U734" s="6">
        <f t="shared" si="143"/>
        <v>117</v>
      </c>
    </row>
    <row r="735" spans="1:21" ht="14.25" hidden="1" outlineLevel="1" x14ac:dyDescent="0.2">
      <c r="A735" s="3"/>
      <c r="B735" s="3"/>
      <c r="C735" s="3"/>
      <c r="D735" s="4">
        <f t="shared" si="133"/>
        <v>7.1527777777777773E-2</v>
      </c>
      <c r="E735" s="6">
        <v>118</v>
      </c>
      <c r="F735" s="199">
        <v>118</v>
      </c>
      <c r="G735" s="199"/>
      <c r="H735" s="247">
        <f>IF(G735&gt;0,VLOOKUP(G735+4000,CONFIG!$W$2:$AF$804,2,FALSE),0)</f>
        <v>0</v>
      </c>
      <c r="I735" s="30" t="str">
        <f>IF(G735&gt;0,CONCATENATE(VLOOKUP(G735+4000,CONFIG!$W$2:$AF$804,3,FALSE),"  ",VLOOKUP(G735+4000,CONFIG!$W$2:$AF$804,4,FALSE)),"")</f>
        <v/>
      </c>
      <c r="J735" s="30" t="str">
        <f>IF($G735&gt;0,VLOOKUP(G735+4000,CONFIG!$W$2:$AF$804,5,FALSE),"")</f>
        <v/>
      </c>
      <c r="K735" s="144" t="str">
        <f>IF($G735&gt;0,VLOOKUP(G735+4000,CONFIG!$W:$AF,6,FALSE),"")</f>
        <v/>
      </c>
      <c r="L735" s="144" t="str">
        <f>IF($G735&gt;0,VLOOKUP(G735+4000,CONFIG!$W:$AF,7,FALSE),"")</f>
        <v/>
      </c>
      <c r="M735" s="144" t="str">
        <f>IF($G735&gt;0,VLOOKUP(G735+4000,CONFIG!$W:$AF,8,FALSE),"")</f>
        <v/>
      </c>
      <c r="N735" s="250" t="str">
        <f t="shared" si="139"/>
        <v/>
      </c>
      <c r="O735" s="6" t="str">
        <f t="shared" si="140"/>
        <v xml:space="preserve"> </v>
      </c>
      <c r="P735" s="179" t="str">
        <f>IF(G735&gt;0,VLOOKUP(G735,'Eng A4'!$A$8:$B$207,2,FALSE)," ")</f>
        <v xml:space="preserve"> </v>
      </c>
      <c r="Q735" s="6" t="str">
        <f t="shared" si="141"/>
        <v xml:space="preserve"> </v>
      </c>
      <c r="R735" s="6">
        <f t="shared" si="142"/>
        <v>0</v>
      </c>
      <c r="S735" s="6" t="str">
        <f>IF(G735&gt;0,COUNTIF($R$618:R735,R735),"")</f>
        <v/>
      </c>
      <c r="T735" s="6" t="str">
        <f t="shared" si="137"/>
        <v>04</v>
      </c>
      <c r="U735" s="6">
        <f t="shared" si="143"/>
        <v>118</v>
      </c>
    </row>
    <row r="736" spans="1:21" ht="14.25" hidden="1" outlineLevel="1" x14ac:dyDescent="0.2">
      <c r="A736" s="3"/>
      <c r="B736" s="3"/>
      <c r="C736" s="3"/>
      <c r="D736" s="4">
        <f t="shared" si="133"/>
        <v>7.1527777777777773E-2</v>
      </c>
      <c r="E736" s="6">
        <v>119</v>
      </c>
      <c r="F736" s="199">
        <v>119</v>
      </c>
      <c r="G736" s="199"/>
      <c r="H736" s="247">
        <f>IF(G736&gt;0,VLOOKUP(G736+4000,CONFIG!$W$2:$AF$804,2,FALSE),0)</f>
        <v>0</v>
      </c>
      <c r="I736" s="30" t="str">
        <f>IF(G736&gt;0,CONCATENATE(VLOOKUP(G736+4000,CONFIG!$W$2:$AF$804,3,FALSE),"  ",VLOOKUP(G736+4000,CONFIG!$W$2:$AF$804,4,FALSE)),"")</f>
        <v/>
      </c>
      <c r="J736" s="30" t="str">
        <f>IF($G736&gt;0,VLOOKUP(G736+4000,CONFIG!$W$2:$AF$804,5,FALSE),"")</f>
        <v/>
      </c>
      <c r="K736" s="144" t="str">
        <f>IF($G736&gt;0,VLOOKUP(G736+4000,CONFIG!$W:$AF,6,FALSE),"")</f>
        <v/>
      </c>
      <c r="L736" s="144" t="str">
        <f>IF($G736&gt;0,VLOOKUP(G736+4000,CONFIG!$W:$AF,7,FALSE),"")</f>
        <v/>
      </c>
      <c r="M736" s="144" t="str">
        <f>IF($G736&gt;0,VLOOKUP(G736+4000,CONFIG!$W:$AF,8,FALSE),"")</f>
        <v/>
      </c>
      <c r="N736" s="250" t="str">
        <f t="shared" si="139"/>
        <v/>
      </c>
      <c r="O736" s="6" t="str">
        <f t="shared" si="140"/>
        <v xml:space="preserve"> </v>
      </c>
      <c r="P736" s="179" t="str">
        <f>IF(G736&gt;0,VLOOKUP(G736,'Eng A4'!$A$8:$B$207,2,FALSE)," ")</f>
        <v xml:space="preserve"> </v>
      </c>
      <c r="Q736" s="6" t="str">
        <f t="shared" si="141"/>
        <v xml:space="preserve"> </v>
      </c>
      <c r="R736" s="6">
        <f t="shared" si="142"/>
        <v>0</v>
      </c>
      <c r="S736" s="6" t="str">
        <f>IF(G736&gt;0,COUNTIF($R$618:R736,R736),"")</f>
        <v/>
      </c>
      <c r="T736" s="6" t="str">
        <f t="shared" si="137"/>
        <v>04</v>
      </c>
      <c r="U736" s="6">
        <f t="shared" si="143"/>
        <v>119</v>
      </c>
    </row>
    <row r="737" spans="1:21" ht="14.25" hidden="1" outlineLevel="1" x14ac:dyDescent="0.2">
      <c r="A737" s="3"/>
      <c r="B737" s="3"/>
      <c r="C737" s="3"/>
      <c r="D737" s="4">
        <f t="shared" si="133"/>
        <v>7.1527777777777773E-2</v>
      </c>
      <c r="E737" s="6">
        <v>120</v>
      </c>
      <c r="F737" s="199">
        <v>120</v>
      </c>
      <c r="G737" s="199"/>
      <c r="H737" s="247">
        <f>IF(G737&gt;0,VLOOKUP(G737+4000,CONFIG!$W$2:$AF$804,2,FALSE),0)</f>
        <v>0</v>
      </c>
      <c r="I737" s="30" t="str">
        <f>IF(G737&gt;0,CONCATENATE(VLOOKUP(G737+4000,CONFIG!$W$2:$AF$804,3,FALSE),"  ",VLOOKUP(G737+4000,CONFIG!$W$2:$AF$804,4,FALSE)),"")</f>
        <v/>
      </c>
      <c r="J737" s="30" t="str">
        <f>IF($G737&gt;0,VLOOKUP(G737+4000,CONFIG!$W$2:$AF$804,5,FALSE),"")</f>
        <v/>
      </c>
      <c r="K737" s="144" t="str">
        <f>IF($G737&gt;0,VLOOKUP(G737+4000,CONFIG!$W:$AF,6,FALSE),"")</f>
        <v/>
      </c>
      <c r="L737" s="144" t="str">
        <f>IF($G737&gt;0,VLOOKUP(G737+4000,CONFIG!$W:$AF,7,FALSE),"")</f>
        <v/>
      </c>
      <c r="M737" s="144" t="str">
        <f>IF($G737&gt;0,VLOOKUP(G737+4000,CONFIG!$W:$AF,8,FALSE),"")</f>
        <v/>
      </c>
      <c r="N737" s="250" t="str">
        <f t="shared" si="139"/>
        <v/>
      </c>
      <c r="O737" s="6" t="str">
        <f t="shared" si="140"/>
        <v xml:space="preserve"> </v>
      </c>
      <c r="P737" s="179" t="str">
        <f>IF(G737&gt;0,VLOOKUP(G737,'Eng A4'!$A$8:$B$207,2,FALSE)," ")</f>
        <v xml:space="preserve"> </v>
      </c>
      <c r="Q737" s="6" t="str">
        <f t="shared" si="141"/>
        <v xml:space="preserve"> </v>
      </c>
      <c r="R737" s="6">
        <f t="shared" si="142"/>
        <v>0</v>
      </c>
      <c r="S737" s="6" t="str">
        <f>IF(G737&gt;0,COUNTIF($R$618:R737,R737),"")</f>
        <v/>
      </c>
      <c r="T737" s="6" t="str">
        <f t="shared" si="137"/>
        <v>04</v>
      </c>
      <c r="U737" s="6">
        <f t="shared" si="143"/>
        <v>120</v>
      </c>
    </row>
    <row r="738" spans="1:21" ht="14.25" hidden="1" outlineLevel="1" x14ac:dyDescent="0.2">
      <c r="A738" s="3"/>
      <c r="B738" s="3"/>
      <c r="C738" s="3"/>
      <c r="D738" s="4">
        <f t="shared" si="133"/>
        <v>7.1527777777777773E-2</v>
      </c>
      <c r="E738" s="6">
        <v>121</v>
      </c>
      <c r="F738" s="199">
        <v>121</v>
      </c>
      <c r="G738" s="199"/>
      <c r="H738" s="247">
        <f>IF(G738&gt;0,VLOOKUP(G738+4000,CONFIG!$W$2:$AF$804,2,FALSE),0)</f>
        <v>0</v>
      </c>
      <c r="I738" s="30" t="str">
        <f>IF(G738&gt;0,CONCATENATE(VLOOKUP(G738+4000,CONFIG!$W$2:$AF$804,3,FALSE),"  ",VLOOKUP(G738+4000,CONFIG!$W$2:$AF$804,4,FALSE)),"")</f>
        <v/>
      </c>
      <c r="J738" s="30" t="str">
        <f>IF($G738&gt;0,VLOOKUP(G738+4000,CONFIG!$W$2:$AF$804,5,FALSE),"")</f>
        <v/>
      </c>
      <c r="K738" s="144" t="str">
        <f>IF($G738&gt;0,VLOOKUP(G738+4000,CONFIG!$W:$AF,6,FALSE),"")</f>
        <v/>
      </c>
      <c r="L738" s="144" t="str">
        <f>IF($G738&gt;0,VLOOKUP(G738+4000,CONFIG!$W:$AF,7,FALSE),"")</f>
        <v/>
      </c>
      <c r="M738" s="144" t="str">
        <f>IF($G738&gt;0,VLOOKUP(G738+4000,CONFIG!$W:$AF,8,FALSE),"")</f>
        <v/>
      </c>
      <c r="N738" s="250" t="str">
        <f t="shared" si="139"/>
        <v/>
      </c>
      <c r="O738" s="6" t="str">
        <f t="shared" si="140"/>
        <v xml:space="preserve"> </v>
      </c>
      <c r="P738" s="179" t="str">
        <f>IF(G738&gt;0,VLOOKUP(G738,'Eng A4'!$A$8:$B$207,2,FALSE)," ")</f>
        <v xml:space="preserve"> </v>
      </c>
      <c r="Q738" s="6" t="str">
        <f t="shared" si="141"/>
        <v xml:space="preserve"> </v>
      </c>
      <c r="R738" s="6">
        <f t="shared" si="142"/>
        <v>0</v>
      </c>
      <c r="S738" s="6" t="str">
        <f>IF(G738&gt;0,COUNTIF($R$618:R738,R738),"")</f>
        <v/>
      </c>
      <c r="T738" s="6" t="str">
        <f t="shared" si="137"/>
        <v>04</v>
      </c>
      <c r="U738" s="6">
        <f t="shared" si="143"/>
        <v>121</v>
      </c>
    </row>
    <row r="739" spans="1:21" ht="14.25" hidden="1" outlineLevel="1" x14ac:dyDescent="0.2">
      <c r="A739" s="3"/>
      <c r="B739" s="3"/>
      <c r="C739" s="3"/>
      <c r="D739" s="4">
        <f t="shared" si="133"/>
        <v>7.1527777777777773E-2</v>
      </c>
      <c r="E739" s="6">
        <v>122</v>
      </c>
      <c r="F739" s="199">
        <v>122</v>
      </c>
      <c r="G739" s="199"/>
      <c r="H739" s="247">
        <f>IF(G739&gt;0,VLOOKUP(G739+4000,CONFIG!$W$2:$AF$804,2,FALSE),0)</f>
        <v>0</v>
      </c>
      <c r="I739" s="30" t="str">
        <f>IF(G739&gt;0,CONCATENATE(VLOOKUP(G739+4000,CONFIG!$W$2:$AF$804,3,FALSE),"  ",VLOOKUP(G739+4000,CONFIG!$W$2:$AF$804,4,FALSE)),"")</f>
        <v/>
      </c>
      <c r="J739" s="30" t="str">
        <f>IF($G739&gt;0,VLOOKUP(G739+4000,CONFIG!$W$2:$AF$804,5,FALSE),"")</f>
        <v/>
      </c>
      <c r="K739" s="144" t="str">
        <f>IF($G739&gt;0,VLOOKUP(G739+4000,CONFIG!$W:$AF,6,FALSE),"")</f>
        <v/>
      </c>
      <c r="L739" s="144" t="str">
        <f>IF($G739&gt;0,VLOOKUP(G739+4000,CONFIG!$W:$AF,7,FALSE),"")</f>
        <v/>
      </c>
      <c r="M739" s="144" t="str">
        <f>IF($G739&gt;0,VLOOKUP(G739+4000,CONFIG!$W:$AF,8,FALSE),"")</f>
        <v/>
      </c>
      <c r="N739" s="250" t="str">
        <f t="shared" si="139"/>
        <v/>
      </c>
      <c r="O739" s="6" t="str">
        <f t="shared" si="140"/>
        <v xml:space="preserve"> </v>
      </c>
      <c r="P739" s="179" t="str">
        <f>IF(G739&gt;0,VLOOKUP(G739,'Eng A4'!$A$8:$B$207,2,FALSE)," ")</f>
        <v xml:space="preserve"> </v>
      </c>
      <c r="Q739" s="6" t="str">
        <f t="shared" si="141"/>
        <v xml:space="preserve"> </v>
      </c>
      <c r="R739" s="6">
        <f t="shared" si="142"/>
        <v>0</v>
      </c>
      <c r="S739" s="6" t="str">
        <f>IF(G739&gt;0,COUNTIF($R$618:R739,R739),"")</f>
        <v/>
      </c>
      <c r="T739" s="6" t="str">
        <f t="shared" si="137"/>
        <v>04</v>
      </c>
      <c r="U739" s="6">
        <f t="shared" si="143"/>
        <v>122</v>
      </c>
    </row>
    <row r="740" spans="1:21" ht="14.25" hidden="1" outlineLevel="1" x14ac:dyDescent="0.2">
      <c r="A740" s="3"/>
      <c r="B740" s="3"/>
      <c r="C740" s="3"/>
      <c r="D740" s="4">
        <f t="shared" si="133"/>
        <v>7.1527777777777773E-2</v>
      </c>
      <c r="E740" s="6">
        <v>123</v>
      </c>
      <c r="F740" s="199">
        <v>123</v>
      </c>
      <c r="G740" s="199"/>
      <c r="H740" s="247">
        <f>IF(G740&gt;0,VLOOKUP(G740+4000,CONFIG!$W$2:$AF$804,2,FALSE),0)</f>
        <v>0</v>
      </c>
      <c r="I740" s="30" t="str">
        <f>IF(G740&gt;0,CONCATENATE(VLOOKUP(G740+4000,CONFIG!$W$2:$AF$804,3,FALSE),"  ",VLOOKUP(G740+4000,CONFIG!$W$2:$AF$804,4,FALSE)),"")</f>
        <v/>
      </c>
      <c r="J740" s="30" t="str">
        <f>IF($G740&gt;0,VLOOKUP(G740+4000,CONFIG!$W$2:$AF$804,5,FALSE),"")</f>
        <v/>
      </c>
      <c r="K740" s="144" t="str">
        <f>IF($G740&gt;0,VLOOKUP(G740+4000,CONFIG!$W:$AF,6,FALSE),"")</f>
        <v/>
      </c>
      <c r="L740" s="144" t="str">
        <f>IF($G740&gt;0,VLOOKUP(G740+4000,CONFIG!$W:$AF,7,FALSE),"")</f>
        <v/>
      </c>
      <c r="M740" s="144" t="str">
        <f>IF($G740&gt;0,VLOOKUP(G740+4000,CONFIG!$W:$AF,8,FALSE),"")</f>
        <v/>
      </c>
      <c r="N740" s="250" t="str">
        <f t="shared" si="139"/>
        <v/>
      </c>
      <c r="O740" s="6" t="str">
        <f t="shared" si="140"/>
        <v xml:space="preserve"> </v>
      </c>
      <c r="P740" s="179" t="str">
        <f>IF(G740&gt;0,VLOOKUP(G740,'Eng A4'!$A$8:$B$207,2,FALSE)," ")</f>
        <v xml:space="preserve"> </v>
      </c>
      <c r="Q740" s="6" t="str">
        <f t="shared" si="141"/>
        <v xml:space="preserve"> </v>
      </c>
      <c r="R740" s="6">
        <f t="shared" si="142"/>
        <v>0</v>
      </c>
      <c r="S740" s="6" t="str">
        <f>IF(G740&gt;0,COUNTIF($R$618:R740,R740),"")</f>
        <v/>
      </c>
      <c r="T740" s="6" t="str">
        <f t="shared" si="137"/>
        <v>04</v>
      </c>
      <c r="U740" s="6">
        <f t="shared" si="143"/>
        <v>123</v>
      </c>
    </row>
    <row r="741" spans="1:21" ht="14.25" hidden="1" outlineLevel="1" x14ac:dyDescent="0.2">
      <c r="A741" s="3"/>
      <c r="B741" s="3"/>
      <c r="C741" s="3"/>
      <c r="D741" s="4">
        <f t="shared" si="133"/>
        <v>7.1527777777777773E-2</v>
      </c>
      <c r="E741" s="6">
        <v>124</v>
      </c>
      <c r="F741" s="199">
        <v>124</v>
      </c>
      <c r="G741" s="199"/>
      <c r="H741" s="247">
        <f>IF(G741&gt;0,VLOOKUP(G741+4000,CONFIG!$W$2:$AF$804,2,FALSE),0)</f>
        <v>0</v>
      </c>
      <c r="I741" s="30" t="str">
        <f>IF(G741&gt;0,CONCATENATE(VLOOKUP(G741+4000,CONFIG!$W$2:$AF$804,3,FALSE),"  ",VLOOKUP(G741+4000,CONFIG!$W$2:$AF$804,4,FALSE)),"")</f>
        <v/>
      </c>
      <c r="J741" s="30" t="str">
        <f>IF($G741&gt;0,VLOOKUP(G741+4000,CONFIG!$W$2:$AF$804,5,FALSE),"")</f>
        <v/>
      </c>
      <c r="K741" s="144" t="str">
        <f>IF($G741&gt;0,VLOOKUP(G741+4000,CONFIG!$W:$AF,6,FALSE),"")</f>
        <v/>
      </c>
      <c r="L741" s="144" t="str">
        <f>IF($G741&gt;0,VLOOKUP(G741+4000,CONFIG!$W:$AF,7,FALSE),"")</f>
        <v/>
      </c>
      <c r="M741" s="144" t="str">
        <f>IF($G741&gt;0,VLOOKUP(G741+4000,CONFIG!$W:$AF,8,FALSE),"")</f>
        <v/>
      </c>
      <c r="N741" s="250" t="str">
        <f t="shared" si="139"/>
        <v/>
      </c>
      <c r="O741" s="6" t="str">
        <f t="shared" si="140"/>
        <v xml:space="preserve"> </v>
      </c>
      <c r="P741" s="179" t="str">
        <f>IF(G741&gt;0,VLOOKUP(G741,'Eng A4'!$A$8:$B$207,2,FALSE)," ")</f>
        <v xml:space="preserve"> </v>
      </c>
      <c r="Q741" s="6" t="str">
        <f t="shared" si="141"/>
        <v xml:space="preserve"> </v>
      </c>
      <c r="R741" s="6">
        <f t="shared" si="142"/>
        <v>0</v>
      </c>
      <c r="S741" s="6" t="str">
        <f>IF(G741&gt;0,COUNTIF($R$618:R741,R741),"")</f>
        <v/>
      </c>
      <c r="T741" s="6" t="str">
        <f t="shared" si="137"/>
        <v>04</v>
      </c>
      <c r="U741" s="6">
        <f t="shared" si="143"/>
        <v>124</v>
      </c>
    </row>
    <row r="742" spans="1:21" ht="14.25" hidden="1" outlineLevel="1" x14ac:dyDescent="0.2">
      <c r="A742" s="3"/>
      <c r="B742" s="3"/>
      <c r="C742" s="3"/>
      <c r="D742" s="4">
        <f t="shared" si="133"/>
        <v>7.1527777777777773E-2</v>
      </c>
      <c r="E742" s="6">
        <v>125</v>
      </c>
      <c r="F742" s="199">
        <v>125</v>
      </c>
      <c r="G742" s="199"/>
      <c r="H742" s="247">
        <f>IF(G742&gt;0,VLOOKUP(G742+4000,CONFIG!$W$2:$AF$804,2,FALSE),0)</f>
        <v>0</v>
      </c>
      <c r="I742" s="30" t="str">
        <f>IF(G742&gt;0,CONCATENATE(VLOOKUP(G742+4000,CONFIG!$W$2:$AF$804,3,FALSE),"  ",VLOOKUP(G742+4000,CONFIG!$W$2:$AF$804,4,FALSE)),"")</f>
        <v/>
      </c>
      <c r="J742" s="30" t="str">
        <f>IF($G742&gt;0,VLOOKUP(G742+4000,CONFIG!$W$2:$AF$804,5,FALSE),"")</f>
        <v/>
      </c>
      <c r="K742" s="144" t="str">
        <f>IF($G742&gt;0,VLOOKUP(G742+4000,CONFIG!$W:$AF,6,FALSE),"")</f>
        <v/>
      </c>
      <c r="L742" s="144" t="str">
        <f>IF($G742&gt;0,VLOOKUP(G742+4000,CONFIG!$W:$AF,7,FALSE),"")</f>
        <v/>
      </c>
      <c r="M742" s="144" t="str">
        <f>IF($G742&gt;0,VLOOKUP(G742+4000,CONFIG!$W:$AF,8,FALSE),"")</f>
        <v/>
      </c>
      <c r="N742" s="250" t="str">
        <f t="shared" si="139"/>
        <v/>
      </c>
      <c r="O742" s="6" t="str">
        <f t="shared" si="140"/>
        <v xml:space="preserve"> </v>
      </c>
      <c r="P742" s="179" t="str">
        <f>IF(G742&gt;0,VLOOKUP(G742,'Eng A4'!$A$8:$B$207,2,FALSE)," ")</f>
        <v xml:space="preserve"> </v>
      </c>
      <c r="Q742" s="6" t="str">
        <f t="shared" si="141"/>
        <v xml:space="preserve"> </v>
      </c>
      <c r="R742" s="6">
        <f t="shared" si="142"/>
        <v>0</v>
      </c>
      <c r="S742" s="6" t="str">
        <f>IF(G742&gt;0,COUNTIF($R$618:R742,R742),"")</f>
        <v/>
      </c>
      <c r="T742" s="6" t="str">
        <f t="shared" si="137"/>
        <v>04</v>
      </c>
      <c r="U742" s="6">
        <f t="shared" si="143"/>
        <v>125</v>
      </c>
    </row>
    <row r="743" spans="1:21" ht="14.25" hidden="1" outlineLevel="1" x14ac:dyDescent="0.2">
      <c r="A743" s="3"/>
      <c r="B743" s="3"/>
      <c r="C743" s="3"/>
      <c r="D743" s="4">
        <f t="shared" si="133"/>
        <v>7.1527777777777773E-2</v>
      </c>
      <c r="E743" s="6">
        <v>126</v>
      </c>
      <c r="F743" s="199">
        <v>126</v>
      </c>
      <c r="G743" s="199"/>
      <c r="H743" s="247">
        <f>IF(G743&gt;0,VLOOKUP(G743+4000,CONFIG!$W$2:$AF$804,2,FALSE),0)</f>
        <v>0</v>
      </c>
      <c r="I743" s="30" t="str">
        <f>IF(G743&gt;0,CONCATENATE(VLOOKUP(G743+4000,CONFIG!$W$2:$AF$804,3,FALSE),"  ",VLOOKUP(G743+4000,CONFIG!$W$2:$AF$804,4,FALSE)),"")</f>
        <v/>
      </c>
      <c r="J743" s="30" t="str">
        <f>IF($G743&gt;0,VLOOKUP(G743+4000,CONFIG!$W$2:$AF$804,5,FALSE),"")</f>
        <v/>
      </c>
      <c r="K743" s="144" t="str">
        <f>IF($G743&gt;0,VLOOKUP(G743+4000,CONFIG!$W:$AF,6,FALSE),"")</f>
        <v/>
      </c>
      <c r="L743" s="144" t="str">
        <f>IF($G743&gt;0,VLOOKUP(G743+4000,CONFIG!$W:$AF,7,FALSE),"")</f>
        <v/>
      </c>
      <c r="M743" s="144" t="str">
        <f>IF($G743&gt;0,VLOOKUP(G743+4000,CONFIG!$W:$AF,8,FALSE),"")</f>
        <v/>
      </c>
      <c r="N743" s="250" t="str">
        <f t="shared" si="139"/>
        <v/>
      </c>
      <c r="O743" s="6" t="str">
        <f t="shared" si="140"/>
        <v xml:space="preserve"> </v>
      </c>
      <c r="P743" s="179" t="str">
        <f>IF(G743&gt;0,VLOOKUP(G743,'Eng A4'!$A$8:$B$207,2,FALSE)," ")</f>
        <v xml:space="preserve"> </v>
      </c>
      <c r="Q743" s="6" t="str">
        <f t="shared" si="141"/>
        <v xml:space="preserve"> </v>
      </c>
      <c r="R743" s="6">
        <f t="shared" si="142"/>
        <v>0</v>
      </c>
      <c r="S743" s="6" t="str">
        <f>IF(G743&gt;0,COUNTIF($R$618:R743,R743),"")</f>
        <v/>
      </c>
      <c r="T743" s="6" t="str">
        <f t="shared" si="137"/>
        <v>04</v>
      </c>
      <c r="U743" s="6">
        <f t="shared" si="143"/>
        <v>126</v>
      </c>
    </row>
    <row r="744" spans="1:21" ht="14.25" hidden="1" outlineLevel="1" x14ac:dyDescent="0.2">
      <c r="A744" s="3"/>
      <c r="B744" s="3"/>
      <c r="C744" s="3"/>
      <c r="D744" s="4">
        <f t="shared" si="133"/>
        <v>7.1527777777777773E-2</v>
      </c>
      <c r="E744" s="6">
        <v>127</v>
      </c>
      <c r="F744" s="199">
        <v>127</v>
      </c>
      <c r="G744" s="199"/>
      <c r="H744" s="247">
        <f>IF(G744&gt;0,VLOOKUP(G744+4000,CONFIG!$W$2:$AF$804,2,FALSE),0)</f>
        <v>0</v>
      </c>
      <c r="I744" s="30" t="str">
        <f>IF(G744&gt;0,CONCATENATE(VLOOKUP(G744+4000,CONFIG!$W$2:$AF$804,3,FALSE),"  ",VLOOKUP(G744+4000,CONFIG!$W$2:$AF$804,4,FALSE)),"")</f>
        <v/>
      </c>
      <c r="J744" s="30" t="str">
        <f>IF($G744&gt;0,VLOOKUP(G744+4000,CONFIG!$W$2:$AF$804,5,FALSE),"")</f>
        <v/>
      </c>
      <c r="K744" s="144" t="str">
        <f>IF($G744&gt;0,VLOOKUP(G744+4000,CONFIG!$W:$AF,6,FALSE),"")</f>
        <v/>
      </c>
      <c r="L744" s="144" t="str">
        <f>IF($G744&gt;0,VLOOKUP(G744+4000,CONFIG!$W:$AF,7,FALSE),"")</f>
        <v/>
      </c>
      <c r="M744" s="144" t="str">
        <f>IF($G744&gt;0,VLOOKUP(G744+4000,CONFIG!$W:$AF,8,FALSE),"")</f>
        <v/>
      </c>
      <c r="N744" s="250" t="str">
        <f t="shared" si="139"/>
        <v/>
      </c>
      <c r="O744" s="6" t="str">
        <f t="shared" si="140"/>
        <v xml:space="preserve"> </v>
      </c>
      <c r="P744" s="179" t="str">
        <f>IF(G744&gt;0,VLOOKUP(G744,'Eng A4'!$A$8:$B$207,2,FALSE)," ")</f>
        <v xml:space="preserve"> </v>
      </c>
      <c r="Q744" s="6" t="str">
        <f t="shared" si="141"/>
        <v xml:space="preserve"> </v>
      </c>
      <c r="R744" s="6">
        <f t="shared" si="142"/>
        <v>0</v>
      </c>
      <c r="S744" s="6" t="str">
        <f>IF(G744&gt;0,COUNTIF($R$618:R744,R744),"")</f>
        <v/>
      </c>
      <c r="T744" s="6" t="str">
        <f t="shared" si="137"/>
        <v>04</v>
      </c>
      <c r="U744" s="6">
        <f t="shared" si="143"/>
        <v>127</v>
      </c>
    </row>
    <row r="745" spans="1:21" ht="14.25" hidden="1" outlineLevel="1" x14ac:dyDescent="0.2">
      <c r="A745" s="3"/>
      <c r="B745" s="3"/>
      <c r="C745" s="3"/>
      <c r="D745" s="4">
        <f t="shared" si="133"/>
        <v>7.1527777777777773E-2</v>
      </c>
      <c r="E745" s="6">
        <v>128</v>
      </c>
      <c r="F745" s="199">
        <v>128</v>
      </c>
      <c r="G745" s="199"/>
      <c r="H745" s="247">
        <f>IF(G745&gt;0,VLOOKUP(G745+4000,CONFIG!$W$2:$AF$804,2,FALSE),0)</f>
        <v>0</v>
      </c>
      <c r="I745" s="30" t="str">
        <f>IF(G745&gt;0,CONCATENATE(VLOOKUP(G745+4000,CONFIG!$W$2:$AF$804,3,FALSE),"  ",VLOOKUP(G745+4000,CONFIG!$W$2:$AF$804,4,FALSE)),"")</f>
        <v/>
      </c>
      <c r="J745" s="30" t="str">
        <f>IF($G745&gt;0,VLOOKUP(G745+4000,CONFIG!$W$2:$AF$804,5,FALSE),"")</f>
        <v/>
      </c>
      <c r="K745" s="144" t="str">
        <f>IF($G745&gt;0,VLOOKUP(G745+4000,CONFIG!$W:$AF,6,FALSE),"")</f>
        <v/>
      </c>
      <c r="L745" s="144" t="str">
        <f>IF($G745&gt;0,VLOOKUP(G745+4000,CONFIG!$W:$AF,7,FALSE),"")</f>
        <v/>
      </c>
      <c r="M745" s="144" t="str">
        <f>IF($G745&gt;0,VLOOKUP(G745+4000,CONFIG!$W:$AF,8,FALSE),"")</f>
        <v/>
      </c>
      <c r="N745" s="250" t="str">
        <f t="shared" si="139"/>
        <v/>
      </c>
      <c r="O745" s="6" t="str">
        <f t="shared" si="140"/>
        <v xml:space="preserve"> </v>
      </c>
      <c r="P745" s="179" t="str">
        <f>IF(G745&gt;0,VLOOKUP(G745,'Eng A4'!$A$8:$B$207,2,FALSE)," ")</f>
        <v xml:space="preserve"> </v>
      </c>
      <c r="Q745" s="6" t="str">
        <f t="shared" si="141"/>
        <v xml:space="preserve"> </v>
      </c>
      <c r="R745" s="6">
        <f t="shared" si="142"/>
        <v>0</v>
      </c>
      <c r="S745" s="6" t="str">
        <f>IF(G745&gt;0,COUNTIF($R$618:R745,R745),"")</f>
        <v/>
      </c>
      <c r="T745" s="6" t="str">
        <f t="shared" si="137"/>
        <v>04</v>
      </c>
      <c r="U745" s="6">
        <f t="shared" si="143"/>
        <v>128</v>
      </c>
    </row>
    <row r="746" spans="1:21" ht="14.25" hidden="1" outlineLevel="1" x14ac:dyDescent="0.2">
      <c r="A746" s="3"/>
      <c r="B746" s="3"/>
      <c r="C746" s="3"/>
      <c r="D746" s="4">
        <f t="shared" ref="D746:D809" si="144">IF(G746&gt;0,TIME(IF(LEN(A746)&gt;0,A746,HOUR(D745)),IF(LEN(B746)&gt;0,B746,MINUTE(D745)),IF(LEN(C746)&gt;0,C746,SECOND(D745))),IF(G746="",D745,""))</f>
        <v>7.1527777777777773E-2</v>
      </c>
      <c r="E746" s="6">
        <v>129</v>
      </c>
      <c r="F746" s="199">
        <v>129</v>
      </c>
      <c r="G746" s="199"/>
      <c r="H746" s="247">
        <f>IF(G746&gt;0,VLOOKUP(G746+4000,CONFIG!$W$2:$AF$804,2,FALSE),0)</f>
        <v>0</v>
      </c>
      <c r="I746" s="30" t="str">
        <f>IF(G746&gt;0,CONCATENATE(VLOOKUP(G746+4000,CONFIG!$W$2:$AF$804,3,FALSE),"  ",VLOOKUP(G746+4000,CONFIG!$W$2:$AF$804,4,FALSE)),"")</f>
        <v/>
      </c>
      <c r="J746" s="30" t="str">
        <f>IF($G746&gt;0,VLOOKUP(G746+4000,CONFIG!$W$2:$AF$804,5,FALSE),"")</f>
        <v/>
      </c>
      <c r="K746" s="144" t="str">
        <f>IF($G746&gt;0,VLOOKUP(G746+4000,CONFIG!$W:$AF,6,FALSE),"")</f>
        <v/>
      </c>
      <c r="L746" s="144" t="str">
        <f>IF($G746&gt;0,VLOOKUP(G746+4000,CONFIG!$W:$AF,7,FALSE),"")</f>
        <v/>
      </c>
      <c r="M746" s="144" t="str">
        <f>IF($G746&gt;0,VLOOKUP(G746+4000,CONFIG!$W:$AF,8,FALSE),"")</f>
        <v/>
      </c>
      <c r="N746" s="250" t="str">
        <f t="shared" si="139"/>
        <v/>
      </c>
      <c r="O746" s="6" t="str">
        <f t="shared" ref="O746:O777" si="145">IF(COUNTIF($G$618:$G$817,G746)&gt;1,"X"," ")</f>
        <v xml:space="preserve"> </v>
      </c>
      <c r="P746" s="179" t="str">
        <f>IF(G746&gt;0,VLOOKUP(G746,'Eng A4'!$A$8:$B$207,2,FALSE)," ")</f>
        <v xml:space="preserve"> </v>
      </c>
      <c r="Q746" s="6" t="str">
        <f t="shared" ref="Q746:Q777" si="146">IF(AND(G746&gt;0,P746&lt;&gt;"X"),"Non Partant"," ")</f>
        <v xml:space="preserve"> </v>
      </c>
      <c r="R746" s="6">
        <f t="shared" ref="R746:R777" si="147">IF(H746&lt;&gt;0,MID(H746,1,7),0)</f>
        <v>0</v>
      </c>
      <c r="S746" s="6" t="str">
        <f>IF(G746&gt;0,COUNTIF($R$618:R746,R746),"")</f>
        <v/>
      </c>
      <c r="T746" s="6" t="str">
        <f t="shared" si="137"/>
        <v>04</v>
      </c>
      <c r="U746" s="6">
        <f t="shared" si="143"/>
        <v>129</v>
      </c>
    </row>
    <row r="747" spans="1:21" ht="14.25" hidden="1" outlineLevel="1" x14ac:dyDescent="0.2">
      <c r="A747" s="3"/>
      <c r="B747" s="3"/>
      <c r="C747" s="3"/>
      <c r="D747" s="4">
        <f t="shared" si="144"/>
        <v>7.1527777777777773E-2</v>
      </c>
      <c r="E747" s="6">
        <v>130</v>
      </c>
      <c r="F747" s="199">
        <v>130</v>
      </c>
      <c r="G747" s="199"/>
      <c r="H747" s="247">
        <f>IF(G747&gt;0,VLOOKUP(G747+4000,CONFIG!$W$2:$AF$804,2,FALSE),0)</f>
        <v>0</v>
      </c>
      <c r="I747" s="30" t="str">
        <f>IF(G747&gt;0,CONCATENATE(VLOOKUP(G747+4000,CONFIG!$W$2:$AF$804,3,FALSE),"  ",VLOOKUP(G747+4000,CONFIG!$W$2:$AF$804,4,FALSE)),"")</f>
        <v/>
      </c>
      <c r="J747" s="30" t="str">
        <f>IF($G747&gt;0,VLOOKUP(G747+4000,CONFIG!$W$2:$AF$804,5,FALSE),"")</f>
        <v/>
      </c>
      <c r="K747" s="144" t="str">
        <f>IF($G747&gt;0,VLOOKUP(G747+4000,CONFIG!$W:$AF,6,FALSE),"")</f>
        <v/>
      </c>
      <c r="L747" s="144" t="str">
        <f>IF($G747&gt;0,VLOOKUP(G747+4000,CONFIG!$W:$AF,7,FALSE),"")</f>
        <v/>
      </c>
      <c r="M747" s="144" t="str">
        <f>IF($G747&gt;0,VLOOKUP(G747+4000,CONFIG!$W:$AF,8,FALSE),"")</f>
        <v/>
      </c>
      <c r="N747" s="250" t="str">
        <f t="shared" si="139"/>
        <v/>
      </c>
      <c r="O747" s="6" t="str">
        <f t="shared" si="145"/>
        <v xml:space="preserve"> </v>
      </c>
      <c r="P747" s="179" t="str">
        <f>IF(G747&gt;0,VLOOKUP(G747,'Eng A4'!$A$8:$B$207,2,FALSE)," ")</f>
        <v xml:space="preserve"> </v>
      </c>
      <c r="Q747" s="6" t="str">
        <f t="shared" si="146"/>
        <v xml:space="preserve"> </v>
      </c>
      <c r="R747" s="6">
        <f t="shared" si="147"/>
        <v>0</v>
      </c>
      <c r="S747" s="6" t="str">
        <f>IF(G747&gt;0,COUNTIF($R$618:R747,R747),"")</f>
        <v/>
      </c>
      <c r="T747" s="6" t="str">
        <f t="shared" ref="T747:T810" si="148">CONCATENATE(R747,"4",S747)</f>
        <v>04</v>
      </c>
      <c r="U747" s="6">
        <f t="shared" ref="U747:U778" si="149">IF(F747=F748,(2*F747+COUNTIF($F$618:$F$817,F747)-1)/2,IF(F747=F746,U746,F747))</f>
        <v>130</v>
      </c>
    </row>
    <row r="748" spans="1:21" ht="14.25" hidden="1" outlineLevel="1" x14ac:dyDescent="0.2">
      <c r="A748" s="3"/>
      <c r="B748" s="3"/>
      <c r="C748" s="3"/>
      <c r="D748" s="4">
        <f t="shared" si="144"/>
        <v>7.1527777777777773E-2</v>
      </c>
      <c r="E748" s="6">
        <v>131</v>
      </c>
      <c r="F748" s="199">
        <v>131</v>
      </c>
      <c r="G748" s="199"/>
      <c r="H748" s="247">
        <f>IF(G748&gt;0,VLOOKUP(G748+4000,CONFIG!$W$2:$AF$804,2,FALSE),0)</f>
        <v>0</v>
      </c>
      <c r="I748" s="30" t="str">
        <f>IF(G748&gt;0,CONCATENATE(VLOOKUP(G748+4000,CONFIG!$W$2:$AF$804,3,FALSE),"  ",VLOOKUP(G748+4000,CONFIG!$W$2:$AF$804,4,FALSE)),"")</f>
        <v/>
      </c>
      <c r="J748" s="30" t="str">
        <f>IF($G748&gt;0,VLOOKUP(G748+4000,CONFIG!$W$2:$AF$804,5,FALSE),"")</f>
        <v/>
      </c>
      <c r="K748" s="144" t="str">
        <f>IF($G748&gt;0,VLOOKUP(G748+4000,CONFIG!$W:$AF,6,FALSE),"")</f>
        <v/>
      </c>
      <c r="L748" s="144" t="str">
        <f>IF($G748&gt;0,VLOOKUP(G748+4000,CONFIG!$W:$AF,7,FALSE),"")</f>
        <v/>
      </c>
      <c r="M748" s="144" t="str">
        <f>IF($G748&gt;0,VLOOKUP(G748+4000,CONFIG!$W:$AF,8,FALSE),"")</f>
        <v/>
      </c>
      <c r="N748" s="250" t="str">
        <f t="shared" ref="N748:N811" si="150">IF(G748&gt;0,IF((D748-$D$618)&lt;0,"Erreur",IF(D748&lt;D747,D748-D$618,IF(D748=D747,"''",D748-D$618))),"")</f>
        <v/>
      </c>
      <c r="O748" s="6" t="str">
        <f t="shared" si="145"/>
        <v xml:space="preserve"> </v>
      </c>
      <c r="P748" s="179" t="str">
        <f>IF(G748&gt;0,VLOOKUP(G748,'Eng A4'!$A$8:$B$207,2,FALSE)," ")</f>
        <v xml:space="preserve"> </v>
      </c>
      <c r="Q748" s="6" t="str">
        <f t="shared" si="146"/>
        <v xml:space="preserve"> </v>
      </c>
      <c r="R748" s="6">
        <f t="shared" si="147"/>
        <v>0</v>
      </c>
      <c r="S748" s="6" t="str">
        <f>IF(G748&gt;0,COUNTIF($R$618:R748,R748),"")</f>
        <v/>
      </c>
      <c r="T748" s="6" t="str">
        <f t="shared" si="148"/>
        <v>04</v>
      </c>
      <c r="U748" s="6">
        <f t="shared" si="149"/>
        <v>131</v>
      </c>
    </row>
    <row r="749" spans="1:21" ht="14.25" hidden="1" outlineLevel="1" x14ac:dyDescent="0.2">
      <c r="A749" s="3"/>
      <c r="B749" s="3"/>
      <c r="C749" s="3"/>
      <c r="D749" s="4">
        <f t="shared" si="144"/>
        <v>7.1527777777777773E-2</v>
      </c>
      <c r="E749" s="6">
        <v>132</v>
      </c>
      <c r="F749" s="199">
        <v>132</v>
      </c>
      <c r="G749" s="199"/>
      <c r="H749" s="247">
        <f>IF(G749&gt;0,VLOOKUP(G749+4000,CONFIG!$W$2:$AF$804,2,FALSE),0)</f>
        <v>0</v>
      </c>
      <c r="I749" s="30" t="str">
        <f>IF(G749&gt;0,CONCATENATE(VLOOKUP(G749+4000,CONFIG!$W$2:$AF$804,3,FALSE),"  ",VLOOKUP(G749+4000,CONFIG!$W$2:$AF$804,4,FALSE)),"")</f>
        <v/>
      </c>
      <c r="J749" s="30" t="str">
        <f>IF($G749&gt;0,VLOOKUP(G749+4000,CONFIG!$W$2:$AF$804,5,FALSE),"")</f>
        <v/>
      </c>
      <c r="K749" s="144" t="str">
        <f>IF($G749&gt;0,VLOOKUP(G749+4000,CONFIG!$W:$AF,6,FALSE),"")</f>
        <v/>
      </c>
      <c r="L749" s="144" t="str">
        <f>IF($G749&gt;0,VLOOKUP(G749+4000,CONFIG!$W:$AF,7,FALSE),"")</f>
        <v/>
      </c>
      <c r="M749" s="144" t="str">
        <f>IF($G749&gt;0,VLOOKUP(G749+4000,CONFIG!$W:$AF,8,FALSE),"")</f>
        <v/>
      </c>
      <c r="N749" s="250" t="str">
        <f t="shared" si="150"/>
        <v/>
      </c>
      <c r="O749" s="6" t="str">
        <f t="shared" si="145"/>
        <v xml:space="preserve"> </v>
      </c>
      <c r="P749" s="179" t="str">
        <f>IF(G749&gt;0,VLOOKUP(G749,'Eng A4'!$A$8:$B$207,2,FALSE)," ")</f>
        <v xml:space="preserve"> </v>
      </c>
      <c r="Q749" s="6" t="str">
        <f t="shared" si="146"/>
        <v xml:space="preserve"> </v>
      </c>
      <c r="R749" s="6">
        <f t="shared" si="147"/>
        <v>0</v>
      </c>
      <c r="S749" s="6" t="str">
        <f>IF(G749&gt;0,COUNTIF($R$618:R749,R749),"")</f>
        <v/>
      </c>
      <c r="T749" s="6" t="str">
        <f t="shared" si="148"/>
        <v>04</v>
      </c>
      <c r="U749" s="6">
        <f t="shared" si="149"/>
        <v>132</v>
      </c>
    </row>
    <row r="750" spans="1:21" ht="14.25" hidden="1" outlineLevel="1" x14ac:dyDescent="0.2">
      <c r="A750" s="3"/>
      <c r="B750" s="3"/>
      <c r="C750" s="3"/>
      <c r="D750" s="4">
        <f t="shared" si="144"/>
        <v>7.1527777777777773E-2</v>
      </c>
      <c r="E750" s="6">
        <v>133</v>
      </c>
      <c r="F750" s="199">
        <v>133</v>
      </c>
      <c r="G750" s="199"/>
      <c r="H750" s="247">
        <f>IF(G750&gt;0,VLOOKUP(G750+4000,CONFIG!$W$2:$AF$804,2,FALSE),0)</f>
        <v>0</v>
      </c>
      <c r="I750" s="30" t="str">
        <f>IF(G750&gt;0,CONCATENATE(VLOOKUP(G750+4000,CONFIG!$W$2:$AF$804,3,FALSE),"  ",VLOOKUP(G750+4000,CONFIG!$W$2:$AF$804,4,FALSE)),"")</f>
        <v/>
      </c>
      <c r="J750" s="30" t="str">
        <f>IF($G750&gt;0,VLOOKUP(G750+4000,CONFIG!$W$2:$AF$804,5,FALSE),"")</f>
        <v/>
      </c>
      <c r="K750" s="144" t="str">
        <f>IF($G750&gt;0,VLOOKUP(G750+4000,CONFIG!$W:$AF,6,FALSE),"")</f>
        <v/>
      </c>
      <c r="L750" s="144" t="str">
        <f>IF($G750&gt;0,VLOOKUP(G750+4000,CONFIG!$W:$AF,7,FALSE),"")</f>
        <v/>
      </c>
      <c r="M750" s="144" t="str">
        <f>IF($G750&gt;0,VLOOKUP(G750+4000,CONFIG!$W:$AF,8,FALSE),"")</f>
        <v/>
      </c>
      <c r="N750" s="250" t="str">
        <f t="shared" si="150"/>
        <v/>
      </c>
      <c r="O750" s="6" t="str">
        <f t="shared" si="145"/>
        <v xml:space="preserve"> </v>
      </c>
      <c r="P750" s="179" t="str">
        <f>IF(G750&gt;0,VLOOKUP(G750,'Eng A4'!$A$8:$B$207,2,FALSE)," ")</f>
        <v xml:space="preserve"> </v>
      </c>
      <c r="Q750" s="6" t="str">
        <f t="shared" si="146"/>
        <v xml:space="preserve"> </v>
      </c>
      <c r="R750" s="6">
        <f t="shared" si="147"/>
        <v>0</v>
      </c>
      <c r="S750" s="6" t="str">
        <f>IF(G750&gt;0,COUNTIF($R$618:R750,R750),"")</f>
        <v/>
      </c>
      <c r="T750" s="6" t="str">
        <f t="shared" si="148"/>
        <v>04</v>
      </c>
      <c r="U750" s="6">
        <f t="shared" si="149"/>
        <v>133</v>
      </c>
    </row>
    <row r="751" spans="1:21" ht="14.25" hidden="1" outlineLevel="1" x14ac:dyDescent="0.2">
      <c r="A751" s="3"/>
      <c r="B751" s="3"/>
      <c r="C751" s="3"/>
      <c r="D751" s="4">
        <f t="shared" si="144"/>
        <v>7.1527777777777773E-2</v>
      </c>
      <c r="E751" s="6">
        <v>134</v>
      </c>
      <c r="F751" s="199">
        <v>134</v>
      </c>
      <c r="G751" s="199"/>
      <c r="H751" s="247">
        <f>IF(G751&gt;0,VLOOKUP(G751+4000,CONFIG!$W$2:$AF$804,2,FALSE),0)</f>
        <v>0</v>
      </c>
      <c r="I751" s="30" t="str">
        <f>IF(G751&gt;0,CONCATENATE(VLOOKUP(G751+4000,CONFIG!$W$2:$AF$804,3,FALSE),"  ",VLOOKUP(G751+4000,CONFIG!$W$2:$AF$804,4,FALSE)),"")</f>
        <v/>
      </c>
      <c r="J751" s="30" t="str">
        <f>IF($G751&gt;0,VLOOKUP(G751+4000,CONFIG!$W$2:$AF$804,5,FALSE),"")</f>
        <v/>
      </c>
      <c r="K751" s="144" t="str">
        <f>IF($G751&gt;0,VLOOKUP(G751+4000,CONFIG!$W:$AF,6,FALSE),"")</f>
        <v/>
      </c>
      <c r="L751" s="144" t="str">
        <f>IF($G751&gt;0,VLOOKUP(G751+4000,CONFIG!$W:$AF,7,FALSE),"")</f>
        <v/>
      </c>
      <c r="M751" s="144" t="str">
        <f>IF($G751&gt;0,VLOOKUP(G751+4000,CONFIG!$W:$AF,8,FALSE),"")</f>
        <v/>
      </c>
      <c r="N751" s="250" t="str">
        <f t="shared" si="150"/>
        <v/>
      </c>
      <c r="O751" s="6" t="str">
        <f t="shared" si="145"/>
        <v xml:space="preserve"> </v>
      </c>
      <c r="P751" s="179" t="str">
        <f>IF(G751&gt;0,VLOOKUP(G751,'Eng A4'!$A$8:$B$207,2,FALSE)," ")</f>
        <v xml:space="preserve"> </v>
      </c>
      <c r="Q751" s="6" t="str">
        <f t="shared" si="146"/>
        <v xml:space="preserve"> </v>
      </c>
      <c r="R751" s="6">
        <f t="shared" si="147"/>
        <v>0</v>
      </c>
      <c r="S751" s="6" t="str">
        <f>IF(G751&gt;0,COUNTIF($R$618:R751,R751),"")</f>
        <v/>
      </c>
      <c r="T751" s="6" t="str">
        <f t="shared" si="148"/>
        <v>04</v>
      </c>
      <c r="U751" s="6">
        <f t="shared" si="149"/>
        <v>134</v>
      </c>
    </row>
    <row r="752" spans="1:21" ht="14.25" hidden="1" outlineLevel="1" x14ac:dyDescent="0.2">
      <c r="A752" s="3"/>
      <c r="B752" s="3"/>
      <c r="C752" s="3"/>
      <c r="D752" s="4">
        <f t="shared" si="144"/>
        <v>7.1527777777777773E-2</v>
      </c>
      <c r="E752" s="6">
        <v>135</v>
      </c>
      <c r="F752" s="199">
        <v>135</v>
      </c>
      <c r="G752" s="199"/>
      <c r="H752" s="247">
        <f>IF(G752&gt;0,VLOOKUP(G752+4000,CONFIG!$W$2:$AF$804,2,FALSE),0)</f>
        <v>0</v>
      </c>
      <c r="I752" s="30" t="str">
        <f>IF(G752&gt;0,CONCATENATE(VLOOKUP(G752+4000,CONFIG!$W$2:$AF$804,3,FALSE),"  ",VLOOKUP(G752+4000,CONFIG!$W$2:$AF$804,4,FALSE)),"")</f>
        <v/>
      </c>
      <c r="J752" s="30" t="str">
        <f>IF($G752&gt;0,VLOOKUP(G752+4000,CONFIG!$W$2:$AF$804,5,FALSE),"")</f>
        <v/>
      </c>
      <c r="K752" s="144" t="str">
        <f>IF($G752&gt;0,VLOOKUP(G752+4000,CONFIG!$W:$AF,6,FALSE),"")</f>
        <v/>
      </c>
      <c r="L752" s="144" t="str">
        <f>IF($G752&gt;0,VLOOKUP(G752+4000,CONFIG!$W:$AF,7,FALSE),"")</f>
        <v/>
      </c>
      <c r="M752" s="144" t="str">
        <f>IF($G752&gt;0,VLOOKUP(G752+4000,CONFIG!$W:$AF,8,FALSE),"")</f>
        <v/>
      </c>
      <c r="N752" s="250" t="str">
        <f t="shared" si="150"/>
        <v/>
      </c>
      <c r="O752" s="6" t="str">
        <f t="shared" si="145"/>
        <v xml:space="preserve"> </v>
      </c>
      <c r="P752" s="179" t="str">
        <f>IF(G752&gt;0,VLOOKUP(G752,'Eng A4'!$A$8:$B$207,2,FALSE)," ")</f>
        <v xml:space="preserve"> </v>
      </c>
      <c r="Q752" s="6" t="str">
        <f t="shared" si="146"/>
        <v xml:space="preserve"> </v>
      </c>
      <c r="R752" s="6">
        <f t="shared" si="147"/>
        <v>0</v>
      </c>
      <c r="S752" s="6" t="str">
        <f>IF(G752&gt;0,COUNTIF($R$618:R752,R752),"")</f>
        <v/>
      </c>
      <c r="T752" s="6" t="str">
        <f t="shared" si="148"/>
        <v>04</v>
      </c>
      <c r="U752" s="6">
        <f t="shared" si="149"/>
        <v>135</v>
      </c>
    </row>
    <row r="753" spans="1:21" ht="14.25" hidden="1" outlineLevel="1" x14ac:dyDescent="0.2">
      <c r="A753" s="3"/>
      <c r="B753" s="3"/>
      <c r="C753" s="3"/>
      <c r="D753" s="4">
        <f t="shared" si="144"/>
        <v>7.1527777777777773E-2</v>
      </c>
      <c r="E753" s="6">
        <v>136</v>
      </c>
      <c r="F753" s="199">
        <v>136</v>
      </c>
      <c r="G753" s="199"/>
      <c r="H753" s="247">
        <f>IF(G753&gt;0,VLOOKUP(G753+4000,CONFIG!$W$2:$AF$804,2,FALSE),0)</f>
        <v>0</v>
      </c>
      <c r="I753" s="30" t="str">
        <f>IF(G753&gt;0,CONCATENATE(VLOOKUP(G753+4000,CONFIG!$W$2:$AF$804,3,FALSE),"  ",VLOOKUP(G753+4000,CONFIG!$W$2:$AF$804,4,FALSE)),"")</f>
        <v/>
      </c>
      <c r="J753" s="30" t="str">
        <f>IF($G753&gt;0,VLOOKUP(G753+4000,CONFIG!$W$2:$AF$804,5,FALSE),"")</f>
        <v/>
      </c>
      <c r="K753" s="144" t="str">
        <f>IF($G753&gt;0,VLOOKUP(G753+4000,CONFIG!$W:$AF,6,FALSE),"")</f>
        <v/>
      </c>
      <c r="L753" s="144" t="str">
        <f>IF($G753&gt;0,VLOOKUP(G753+4000,CONFIG!$W:$AF,7,FALSE),"")</f>
        <v/>
      </c>
      <c r="M753" s="144" t="str">
        <f>IF($G753&gt;0,VLOOKUP(G753+4000,CONFIG!$W:$AF,8,FALSE),"")</f>
        <v/>
      </c>
      <c r="N753" s="250" t="str">
        <f t="shared" si="150"/>
        <v/>
      </c>
      <c r="O753" s="6" t="str">
        <f t="shared" si="145"/>
        <v xml:space="preserve"> </v>
      </c>
      <c r="P753" s="179" t="str">
        <f>IF(G753&gt;0,VLOOKUP(G753,'Eng A4'!$A$8:$B$207,2,FALSE)," ")</f>
        <v xml:space="preserve"> </v>
      </c>
      <c r="Q753" s="6" t="str">
        <f t="shared" si="146"/>
        <v xml:space="preserve"> </v>
      </c>
      <c r="R753" s="6">
        <f t="shared" si="147"/>
        <v>0</v>
      </c>
      <c r="S753" s="6" t="str">
        <f>IF(G753&gt;0,COUNTIF($R$618:R753,R753),"")</f>
        <v/>
      </c>
      <c r="T753" s="6" t="str">
        <f t="shared" si="148"/>
        <v>04</v>
      </c>
      <c r="U753" s="6">
        <f t="shared" si="149"/>
        <v>136</v>
      </c>
    </row>
    <row r="754" spans="1:21" ht="14.25" hidden="1" outlineLevel="1" x14ac:dyDescent="0.2">
      <c r="A754" s="3"/>
      <c r="B754" s="3"/>
      <c r="C754" s="3"/>
      <c r="D754" s="4">
        <f t="shared" si="144"/>
        <v>7.1527777777777773E-2</v>
      </c>
      <c r="E754" s="6">
        <v>137</v>
      </c>
      <c r="F754" s="199">
        <v>137</v>
      </c>
      <c r="G754" s="199"/>
      <c r="H754" s="247">
        <f>IF(G754&gt;0,VLOOKUP(G754+4000,CONFIG!$W$2:$AF$804,2,FALSE),0)</f>
        <v>0</v>
      </c>
      <c r="I754" s="30" t="str">
        <f>IF(G754&gt;0,CONCATENATE(VLOOKUP(G754+4000,CONFIG!$W$2:$AF$804,3,FALSE),"  ",VLOOKUP(G754+4000,CONFIG!$W$2:$AF$804,4,FALSE)),"")</f>
        <v/>
      </c>
      <c r="J754" s="30" t="str">
        <f>IF($G754&gt;0,VLOOKUP(G754+4000,CONFIG!$W$2:$AF$804,5,FALSE),"")</f>
        <v/>
      </c>
      <c r="K754" s="144" t="str">
        <f>IF($G754&gt;0,VLOOKUP(G754+4000,CONFIG!$W:$AF,6,FALSE),"")</f>
        <v/>
      </c>
      <c r="L754" s="144" t="str">
        <f>IF($G754&gt;0,VLOOKUP(G754+4000,CONFIG!$W:$AF,7,FALSE),"")</f>
        <v/>
      </c>
      <c r="M754" s="144" t="str">
        <f>IF($G754&gt;0,VLOOKUP(G754+4000,CONFIG!$W:$AF,8,FALSE),"")</f>
        <v/>
      </c>
      <c r="N754" s="250" t="str">
        <f t="shared" si="150"/>
        <v/>
      </c>
      <c r="O754" s="6" t="str">
        <f t="shared" si="145"/>
        <v xml:space="preserve"> </v>
      </c>
      <c r="P754" s="179" t="str">
        <f>IF(G754&gt;0,VLOOKUP(G754,'Eng A4'!$A$8:$B$207,2,FALSE)," ")</f>
        <v xml:space="preserve"> </v>
      </c>
      <c r="Q754" s="6" t="str">
        <f t="shared" si="146"/>
        <v xml:space="preserve"> </v>
      </c>
      <c r="R754" s="6">
        <f t="shared" si="147"/>
        <v>0</v>
      </c>
      <c r="S754" s="6" t="str">
        <f>IF(G754&gt;0,COUNTIF($R$618:R754,R754),"")</f>
        <v/>
      </c>
      <c r="T754" s="6" t="str">
        <f t="shared" si="148"/>
        <v>04</v>
      </c>
      <c r="U754" s="6">
        <f t="shared" si="149"/>
        <v>137</v>
      </c>
    </row>
    <row r="755" spans="1:21" ht="14.25" hidden="1" outlineLevel="1" x14ac:dyDescent="0.2">
      <c r="A755" s="3"/>
      <c r="B755" s="3"/>
      <c r="C755" s="3"/>
      <c r="D755" s="4">
        <f t="shared" si="144"/>
        <v>7.1527777777777773E-2</v>
      </c>
      <c r="E755" s="6">
        <v>138</v>
      </c>
      <c r="F755" s="199">
        <v>138</v>
      </c>
      <c r="G755" s="199"/>
      <c r="H755" s="247">
        <f>IF(G755&gt;0,VLOOKUP(G755+4000,CONFIG!$W$2:$AF$804,2,FALSE),0)</f>
        <v>0</v>
      </c>
      <c r="I755" s="30" t="str">
        <f>IF(G755&gt;0,CONCATENATE(VLOOKUP(G755+4000,CONFIG!$W$2:$AF$804,3,FALSE),"  ",VLOOKUP(G755+4000,CONFIG!$W$2:$AF$804,4,FALSE)),"")</f>
        <v/>
      </c>
      <c r="J755" s="30" t="str">
        <f>IF($G755&gt;0,VLOOKUP(G755+4000,CONFIG!$W$2:$AF$804,5,FALSE),"")</f>
        <v/>
      </c>
      <c r="K755" s="144" t="str">
        <f>IF($G755&gt;0,VLOOKUP(G755+4000,CONFIG!$W:$AF,6,FALSE),"")</f>
        <v/>
      </c>
      <c r="L755" s="144" t="str">
        <f>IF($G755&gt;0,VLOOKUP(G755+4000,CONFIG!$W:$AF,7,FALSE),"")</f>
        <v/>
      </c>
      <c r="M755" s="144" t="str">
        <f>IF($G755&gt;0,VLOOKUP(G755+4000,CONFIG!$W:$AF,8,FALSE),"")</f>
        <v/>
      </c>
      <c r="N755" s="250" t="str">
        <f t="shared" si="150"/>
        <v/>
      </c>
      <c r="O755" s="6" t="str">
        <f t="shared" si="145"/>
        <v xml:space="preserve"> </v>
      </c>
      <c r="P755" s="179" t="str">
        <f>IF(G755&gt;0,VLOOKUP(G755,'Eng A4'!$A$8:$B$207,2,FALSE)," ")</f>
        <v xml:space="preserve"> </v>
      </c>
      <c r="Q755" s="6" t="str">
        <f t="shared" si="146"/>
        <v xml:space="preserve"> </v>
      </c>
      <c r="R755" s="6">
        <f t="shared" si="147"/>
        <v>0</v>
      </c>
      <c r="S755" s="6" t="str">
        <f>IF(G755&gt;0,COUNTIF($R$618:R755,R755),"")</f>
        <v/>
      </c>
      <c r="T755" s="6" t="str">
        <f t="shared" si="148"/>
        <v>04</v>
      </c>
      <c r="U755" s="6">
        <f t="shared" si="149"/>
        <v>138</v>
      </c>
    </row>
    <row r="756" spans="1:21" ht="14.25" hidden="1" outlineLevel="1" x14ac:dyDescent="0.2">
      <c r="A756" s="3"/>
      <c r="B756" s="3"/>
      <c r="C756" s="3"/>
      <c r="D756" s="4">
        <f t="shared" si="144"/>
        <v>7.1527777777777773E-2</v>
      </c>
      <c r="E756" s="6">
        <v>139</v>
      </c>
      <c r="F756" s="199">
        <v>139</v>
      </c>
      <c r="G756" s="199"/>
      <c r="H756" s="247">
        <f>IF(G756&gt;0,VLOOKUP(G756+4000,CONFIG!$W$2:$AF$804,2,FALSE),0)</f>
        <v>0</v>
      </c>
      <c r="I756" s="30" t="str">
        <f>IF(G756&gt;0,CONCATENATE(VLOOKUP(G756+4000,CONFIG!$W$2:$AF$804,3,FALSE),"  ",VLOOKUP(G756+4000,CONFIG!$W$2:$AF$804,4,FALSE)),"")</f>
        <v/>
      </c>
      <c r="J756" s="30" t="str">
        <f>IF($G756&gt;0,VLOOKUP(G756+4000,CONFIG!$W$2:$AF$804,5,FALSE),"")</f>
        <v/>
      </c>
      <c r="K756" s="144" t="str">
        <f>IF($G756&gt;0,VLOOKUP(G756+4000,CONFIG!$W:$AF,6,FALSE),"")</f>
        <v/>
      </c>
      <c r="L756" s="144" t="str">
        <f>IF($G756&gt;0,VLOOKUP(G756+4000,CONFIG!$W:$AF,7,FALSE),"")</f>
        <v/>
      </c>
      <c r="M756" s="144" t="str">
        <f>IF($G756&gt;0,VLOOKUP(G756+4000,CONFIG!$W:$AF,8,FALSE),"")</f>
        <v/>
      </c>
      <c r="N756" s="250" t="str">
        <f t="shared" si="150"/>
        <v/>
      </c>
      <c r="O756" s="6" t="str">
        <f t="shared" si="145"/>
        <v xml:space="preserve"> </v>
      </c>
      <c r="P756" s="179" t="str">
        <f>IF(G756&gt;0,VLOOKUP(G756,'Eng A4'!$A$8:$B$207,2,FALSE)," ")</f>
        <v xml:space="preserve"> </v>
      </c>
      <c r="Q756" s="6" t="str">
        <f t="shared" si="146"/>
        <v xml:space="preserve"> </v>
      </c>
      <c r="R756" s="6">
        <f t="shared" si="147"/>
        <v>0</v>
      </c>
      <c r="S756" s="6" t="str">
        <f>IF(G756&gt;0,COUNTIF($R$618:R756,R756),"")</f>
        <v/>
      </c>
      <c r="T756" s="6" t="str">
        <f t="shared" si="148"/>
        <v>04</v>
      </c>
      <c r="U756" s="6">
        <f t="shared" si="149"/>
        <v>139</v>
      </c>
    </row>
    <row r="757" spans="1:21" ht="14.25" hidden="1" outlineLevel="1" x14ac:dyDescent="0.2">
      <c r="A757" s="3"/>
      <c r="B757" s="3"/>
      <c r="C757" s="3"/>
      <c r="D757" s="4">
        <f t="shared" si="144"/>
        <v>7.1527777777777773E-2</v>
      </c>
      <c r="E757" s="6">
        <v>140</v>
      </c>
      <c r="F757" s="199">
        <v>140</v>
      </c>
      <c r="G757" s="199"/>
      <c r="H757" s="247">
        <f>IF(G757&gt;0,VLOOKUP(G757+4000,CONFIG!$W$2:$AF$804,2,FALSE),0)</f>
        <v>0</v>
      </c>
      <c r="I757" s="30" t="str">
        <f>IF(G757&gt;0,CONCATENATE(VLOOKUP(G757+4000,CONFIG!$W$2:$AF$804,3,FALSE),"  ",VLOOKUP(G757+4000,CONFIG!$W$2:$AF$804,4,FALSE)),"")</f>
        <v/>
      </c>
      <c r="J757" s="30" t="str">
        <f>IF($G757&gt;0,VLOOKUP(G757+4000,CONFIG!$W$2:$AF$804,5,FALSE),"")</f>
        <v/>
      </c>
      <c r="K757" s="144" t="str">
        <f>IF($G757&gt;0,VLOOKUP(G757+4000,CONFIG!$W:$AF,6,FALSE),"")</f>
        <v/>
      </c>
      <c r="L757" s="144" t="str">
        <f>IF($G757&gt;0,VLOOKUP(G757+4000,CONFIG!$W:$AF,7,FALSE),"")</f>
        <v/>
      </c>
      <c r="M757" s="144" t="str">
        <f>IF($G757&gt;0,VLOOKUP(G757+4000,CONFIG!$W:$AF,8,FALSE),"")</f>
        <v/>
      </c>
      <c r="N757" s="250" t="str">
        <f t="shared" si="150"/>
        <v/>
      </c>
      <c r="O757" s="6" t="str">
        <f t="shared" si="145"/>
        <v xml:space="preserve"> </v>
      </c>
      <c r="P757" s="179" t="str">
        <f>IF(G757&gt;0,VLOOKUP(G757,'Eng A4'!$A$8:$B$207,2,FALSE)," ")</f>
        <v xml:space="preserve"> </v>
      </c>
      <c r="Q757" s="6" t="str">
        <f t="shared" si="146"/>
        <v xml:space="preserve"> </v>
      </c>
      <c r="R757" s="6">
        <f t="shared" si="147"/>
        <v>0</v>
      </c>
      <c r="S757" s="6" t="str">
        <f>IF(G757&gt;0,COUNTIF($R$618:R757,R757),"")</f>
        <v/>
      </c>
      <c r="T757" s="6" t="str">
        <f t="shared" si="148"/>
        <v>04</v>
      </c>
      <c r="U757" s="6">
        <f t="shared" si="149"/>
        <v>140</v>
      </c>
    </row>
    <row r="758" spans="1:21" ht="14.25" hidden="1" outlineLevel="1" x14ac:dyDescent="0.2">
      <c r="A758" s="3"/>
      <c r="B758" s="3"/>
      <c r="C758" s="3"/>
      <c r="D758" s="4">
        <f t="shared" si="144"/>
        <v>7.1527777777777773E-2</v>
      </c>
      <c r="E758" s="6">
        <v>141</v>
      </c>
      <c r="F758" s="199">
        <v>141</v>
      </c>
      <c r="G758" s="199"/>
      <c r="H758" s="247">
        <f>IF(G758&gt;0,VLOOKUP(G758+4000,CONFIG!$W$2:$AF$804,2,FALSE),0)</f>
        <v>0</v>
      </c>
      <c r="I758" s="30" t="str">
        <f>IF(G758&gt;0,CONCATENATE(VLOOKUP(G758+4000,CONFIG!$W$2:$AF$804,3,FALSE),"  ",VLOOKUP(G758+4000,CONFIG!$W$2:$AF$804,4,FALSE)),"")</f>
        <v/>
      </c>
      <c r="J758" s="30" t="str">
        <f>IF($G758&gt;0,VLOOKUP(G758+4000,CONFIG!$W$2:$AF$804,5,FALSE),"")</f>
        <v/>
      </c>
      <c r="K758" s="144" t="str">
        <f>IF($G758&gt;0,VLOOKUP(G758+4000,CONFIG!$W:$AF,6,FALSE),"")</f>
        <v/>
      </c>
      <c r="L758" s="144" t="str">
        <f>IF($G758&gt;0,VLOOKUP(G758+4000,CONFIG!$W:$AF,7,FALSE),"")</f>
        <v/>
      </c>
      <c r="M758" s="144" t="str">
        <f>IF($G758&gt;0,VLOOKUP(G758+4000,CONFIG!$W:$AF,8,FALSE),"")</f>
        <v/>
      </c>
      <c r="N758" s="250" t="str">
        <f t="shared" si="150"/>
        <v/>
      </c>
      <c r="O758" s="6" t="str">
        <f t="shared" si="145"/>
        <v xml:space="preserve"> </v>
      </c>
      <c r="P758" s="179" t="str">
        <f>IF(G758&gt;0,VLOOKUP(G758,'Eng A4'!$A$8:$B$207,2,FALSE)," ")</f>
        <v xml:space="preserve"> </v>
      </c>
      <c r="Q758" s="6" t="str">
        <f t="shared" si="146"/>
        <v xml:space="preserve"> </v>
      </c>
      <c r="R758" s="6">
        <f t="shared" si="147"/>
        <v>0</v>
      </c>
      <c r="S758" s="6" t="str">
        <f>IF(G758&gt;0,COUNTIF($R$618:R758,R758),"")</f>
        <v/>
      </c>
      <c r="T758" s="6" t="str">
        <f t="shared" si="148"/>
        <v>04</v>
      </c>
      <c r="U758" s="6">
        <f t="shared" si="149"/>
        <v>141</v>
      </c>
    </row>
    <row r="759" spans="1:21" ht="14.25" hidden="1" outlineLevel="1" x14ac:dyDescent="0.2">
      <c r="A759" s="3"/>
      <c r="B759" s="3"/>
      <c r="C759" s="3"/>
      <c r="D759" s="4">
        <f t="shared" si="144"/>
        <v>7.1527777777777773E-2</v>
      </c>
      <c r="E759" s="6">
        <v>142</v>
      </c>
      <c r="F759" s="199">
        <v>142</v>
      </c>
      <c r="G759" s="199"/>
      <c r="H759" s="247">
        <f>IF(G759&gt;0,VLOOKUP(G759+4000,CONFIG!$W$2:$AF$804,2,FALSE),0)</f>
        <v>0</v>
      </c>
      <c r="I759" s="30" t="str">
        <f>IF(G759&gt;0,CONCATENATE(VLOOKUP(G759+4000,CONFIG!$W$2:$AF$804,3,FALSE),"  ",VLOOKUP(G759+4000,CONFIG!$W$2:$AF$804,4,FALSE)),"")</f>
        <v/>
      </c>
      <c r="J759" s="30" t="str">
        <f>IF($G759&gt;0,VLOOKUP(G759+4000,CONFIG!$W$2:$AF$804,5,FALSE),"")</f>
        <v/>
      </c>
      <c r="K759" s="144" t="str">
        <f>IF($G759&gt;0,VLOOKUP(G759+4000,CONFIG!$W:$AF,6,FALSE),"")</f>
        <v/>
      </c>
      <c r="L759" s="144" t="str">
        <f>IF($G759&gt;0,VLOOKUP(G759+4000,CONFIG!$W:$AF,7,FALSE),"")</f>
        <v/>
      </c>
      <c r="M759" s="144" t="str">
        <f>IF($G759&gt;0,VLOOKUP(G759+4000,CONFIG!$W:$AF,8,FALSE),"")</f>
        <v/>
      </c>
      <c r="N759" s="250" t="str">
        <f t="shared" si="150"/>
        <v/>
      </c>
      <c r="O759" s="6" t="str">
        <f t="shared" si="145"/>
        <v xml:space="preserve"> </v>
      </c>
      <c r="P759" s="179" t="str">
        <f>IF(G759&gt;0,VLOOKUP(G759,'Eng A4'!$A$8:$B$207,2,FALSE)," ")</f>
        <v xml:space="preserve"> </v>
      </c>
      <c r="Q759" s="6" t="str">
        <f t="shared" si="146"/>
        <v xml:space="preserve"> </v>
      </c>
      <c r="R759" s="6">
        <f t="shared" si="147"/>
        <v>0</v>
      </c>
      <c r="S759" s="6" t="str">
        <f>IF(G759&gt;0,COUNTIF($R$618:R759,R759),"")</f>
        <v/>
      </c>
      <c r="T759" s="6" t="str">
        <f t="shared" si="148"/>
        <v>04</v>
      </c>
      <c r="U759" s="6">
        <f t="shared" si="149"/>
        <v>142</v>
      </c>
    </row>
    <row r="760" spans="1:21" ht="14.25" hidden="1" outlineLevel="1" x14ac:dyDescent="0.2">
      <c r="A760" s="3"/>
      <c r="B760" s="3"/>
      <c r="C760" s="3"/>
      <c r="D760" s="4">
        <f t="shared" si="144"/>
        <v>7.1527777777777773E-2</v>
      </c>
      <c r="E760" s="6">
        <v>143</v>
      </c>
      <c r="F760" s="199">
        <v>143</v>
      </c>
      <c r="G760" s="199"/>
      <c r="H760" s="247">
        <f>IF(G760&gt;0,VLOOKUP(G760+4000,CONFIG!$W$2:$AF$804,2,FALSE),0)</f>
        <v>0</v>
      </c>
      <c r="I760" s="30" t="str">
        <f>IF(G760&gt;0,CONCATENATE(VLOOKUP(G760+4000,CONFIG!$W$2:$AF$804,3,FALSE),"  ",VLOOKUP(G760+4000,CONFIG!$W$2:$AF$804,4,FALSE)),"")</f>
        <v/>
      </c>
      <c r="J760" s="30" t="str">
        <f>IF($G760&gt;0,VLOOKUP(G760+4000,CONFIG!$W$2:$AF$804,5,FALSE),"")</f>
        <v/>
      </c>
      <c r="K760" s="144" t="str">
        <f>IF($G760&gt;0,VLOOKUP(G760+4000,CONFIG!$W:$AF,6,FALSE),"")</f>
        <v/>
      </c>
      <c r="L760" s="144" t="str">
        <f>IF($G760&gt;0,VLOOKUP(G760+4000,CONFIG!$W:$AF,7,FALSE),"")</f>
        <v/>
      </c>
      <c r="M760" s="144" t="str">
        <f>IF($G760&gt;0,VLOOKUP(G760+4000,CONFIG!$W:$AF,8,FALSE),"")</f>
        <v/>
      </c>
      <c r="N760" s="250" t="str">
        <f t="shared" si="150"/>
        <v/>
      </c>
      <c r="O760" s="6" t="str">
        <f t="shared" si="145"/>
        <v xml:space="preserve"> </v>
      </c>
      <c r="P760" s="179" t="str">
        <f>IF(G760&gt;0,VLOOKUP(G760,'Eng A4'!$A$8:$B$207,2,FALSE)," ")</f>
        <v xml:space="preserve"> </v>
      </c>
      <c r="Q760" s="6" t="str">
        <f t="shared" si="146"/>
        <v xml:space="preserve"> </v>
      </c>
      <c r="R760" s="6">
        <f t="shared" si="147"/>
        <v>0</v>
      </c>
      <c r="S760" s="6" t="str">
        <f>IF(G760&gt;0,COUNTIF($R$618:R760,R760),"")</f>
        <v/>
      </c>
      <c r="T760" s="6" t="str">
        <f t="shared" si="148"/>
        <v>04</v>
      </c>
      <c r="U760" s="6">
        <f t="shared" si="149"/>
        <v>143</v>
      </c>
    </row>
    <row r="761" spans="1:21" ht="14.25" hidden="1" outlineLevel="1" x14ac:dyDescent="0.2">
      <c r="A761" s="3"/>
      <c r="B761" s="3"/>
      <c r="C761" s="3"/>
      <c r="D761" s="4">
        <f t="shared" si="144"/>
        <v>7.1527777777777773E-2</v>
      </c>
      <c r="E761" s="6">
        <v>144</v>
      </c>
      <c r="F761" s="199">
        <v>144</v>
      </c>
      <c r="G761" s="199"/>
      <c r="H761" s="247">
        <f>IF(G761&gt;0,VLOOKUP(G761+4000,CONFIG!$W$2:$AF$804,2,FALSE),0)</f>
        <v>0</v>
      </c>
      <c r="I761" s="30" t="str">
        <f>IF(G761&gt;0,CONCATENATE(VLOOKUP(G761+4000,CONFIG!$W$2:$AF$804,3,FALSE),"  ",VLOOKUP(G761+4000,CONFIG!$W$2:$AF$804,4,FALSE)),"")</f>
        <v/>
      </c>
      <c r="J761" s="30" t="str">
        <f>IF($G761&gt;0,VLOOKUP(G761+4000,CONFIG!$W$2:$AF$804,5,FALSE),"")</f>
        <v/>
      </c>
      <c r="K761" s="144" t="str">
        <f>IF($G761&gt;0,VLOOKUP(G761+4000,CONFIG!$W:$AF,6,FALSE),"")</f>
        <v/>
      </c>
      <c r="L761" s="144" t="str">
        <f>IF($G761&gt;0,VLOOKUP(G761+4000,CONFIG!$W:$AF,7,FALSE),"")</f>
        <v/>
      </c>
      <c r="M761" s="144" t="str">
        <f>IF($G761&gt;0,VLOOKUP(G761+4000,CONFIG!$W:$AF,8,FALSE),"")</f>
        <v/>
      </c>
      <c r="N761" s="250" t="str">
        <f t="shared" si="150"/>
        <v/>
      </c>
      <c r="O761" s="6" t="str">
        <f t="shared" si="145"/>
        <v xml:space="preserve"> </v>
      </c>
      <c r="P761" s="179" t="str">
        <f>IF(G761&gt;0,VLOOKUP(G761,'Eng A4'!$A$8:$B$207,2,FALSE)," ")</f>
        <v xml:space="preserve"> </v>
      </c>
      <c r="Q761" s="6" t="str">
        <f t="shared" si="146"/>
        <v xml:space="preserve"> </v>
      </c>
      <c r="R761" s="6">
        <f t="shared" si="147"/>
        <v>0</v>
      </c>
      <c r="S761" s="6" t="str">
        <f>IF(G761&gt;0,COUNTIF($R$618:R761,R761),"")</f>
        <v/>
      </c>
      <c r="T761" s="6" t="str">
        <f t="shared" si="148"/>
        <v>04</v>
      </c>
      <c r="U761" s="6">
        <f t="shared" si="149"/>
        <v>144</v>
      </c>
    </row>
    <row r="762" spans="1:21" ht="14.25" hidden="1" outlineLevel="1" x14ac:dyDescent="0.2">
      <c r="A762" s="3"/>
      <c r="B762" s="3"/>
      <c r="C762" s="3"/>
      <c r="D762" s="4">
        <f t="shared" si="144"/>
        <v>7.1527777777777773E-2</v>
      </c>
      <c r="E762" s="6">
        <v>145</v>
      </c>
      <c r="F762" s="199">
        <v>145</v>
      </c>
      <c r="G762" s="199"/>
      <c r="H762" s="247">
        <f>IF(G762&gt;0,VLOOKUP(G762+4000,CONFIG!$W$2:$AF$804,2,FALSE),0)</f>
        <v>0</v>
      </c>
      <c r="I762" s="30" t="str">
        <f>IF(G762&gt;0,CONCATENATE(VLOOKUP(G762+4000,CONFIG!$W$2:$AF$804,3,FALSE),"  ",VLOOKUP(G762+4000,CONFIG!$W$2:$AF$804,4,FALSE)),"")</f>
        <v/>
      </c>
      <c r="J762" s="30" t="str">
        <f>IF($G762&gt;0,VLOOKUP(G762+4000,CONFIG!$W$2:$AF$804,5,FALSE),"")</f>
        <v/>
      </c>
      <c r="K762" s="144" t="str">
        <f>IF($G762&gt;0,VLOOKUP(G762+4000,CONFIG!$W:$AF,6,FALSE),"")</f>
        <v/>
      </c>
      <c r="L762" s="144" t="str">
        <f>IF($G762&gt;0,VLOOKUP(G762+4000,CONFIG!$W:$AF,7,FALSE),"")</f>
        <v/>
      </c>
      <c r="M762" s="144" t="str">
        <f>IF($G762&gt;0,VLOOKUP(G762+4000,CONFIG!$W:$AF,8,FALSE),"")</f>
        <v/>
      </c>
      <c r="N762" s="250" t="str">
        <f t="shared" si="150"/>
        <v/>
      </c>
      <c r="O762" s="6" t="str">
        <f t="shared" si="145"/>
        <v xml:space="preserve"> </v>
      </c>
      <c r="P762" s="179" t="str">
        <f>IF(G762&gt;0,VLOOKUP(G762,'Eng A4'!$A$8:$B$207,2,FALSE)," ")</f>
        <v xml:space="preserve"> </v>
      </c>
      <c r="Q762" s="6" t="str">
        <f t="shared" si="146"/>
        <v xml:space="preserve"> </v>
      </c>
      <c r="R762" s="6">
        <f t="shared" si="147"/>
        <v>0</v>
      </c>
      <c r="S762" s="6" t="str">
        <f>IF(G762&gt;0,COUNTIF($R$618:R762,R762),"")</f>
        <v/>
      </c>
      <c r="T762" s="6" t="str">
        <f t="shared" si="148"/>
        <v>04</v>
      </c>
      <c r="U762" s="6">
        <f t="shared" si="149"/>
        <v>145</v>
      </c>
    </row>
    <row r="763" spans="1:21" ht="14.25" hidden="1" outlineLevel="1" x14ac:dyDescent="0.2">
      <c r="A763" s="3"/>
      <c r="B763" s="3"/>
      <c r="C763" s="3"/>
      <c r="D763" s="4">
        <f t="shared" si="144"/>
        <v>7.1527777777777773E-2</v>
      </c>
      <c r="E763" s="6">
        <v>146</v>
      </c>
      <c r="F763" s="199">
        <v>146</v>
      </c>
      <c r="G763" s="199"/>
      <c r="H763" s="247">
        <f>IF(G763&gt;0,VLOOKUP(G763+4000,CONFIG!$W$2:$AF$804,2,FALSE),0)</f>
        <v>0</v>
      </c>
      <c r="I763" s="30" t="str">
        <f>IF(G763&gt;0,CONCATENATE(VLOOKUP(G763+4000,CONFIG!$W$2:$AF$804,3,FALSE),"  ",VLOOKUP(G763+4000,CONFIG!$W$2:$AF$804,4,FALSE)),"")</f>
        <v/>
      </c>
      <c r="J763" s="30" t="str">
        <f>IF($G763&gt;0,VLOOKUP(G763+4000,CONFIG!$W$2:$AF$804,5,FALSE),"")</f>
        <v/>
      </c>
      <c r="K763" s="144" t="str">
        <f>IF($G763&gt;0,VLOOKUP(G763+4000,CONFIG!$W:$AF,6,FALSE),"")</f>
        <v/>
      </c>
      <c r="L763" s="144" t="str">
        <f>IF($G763&gt;0,VLOOKUP(G763+4000,CONFIG!$W:$AF,7,FALSE),"")</f>
        <v/>
      </c>
      <c r="M763" s="144" t="str">
        <f>IF($G763&gt;0,VLOOKUP(G763+4000,CONFIG!$W:$AF,8,FALSE),"")</f>
        <v/>
      </c>
      <c r="N763" s="250" t="str">
        <f t="shared" si="150"/>
        <v/>
      </c>
      <c r="O763" s="6" t="str">
        <f t="shared" si="145"/>
        <v xml:space="preserve"> </v>
      </c>
      <c r="P763" s="179" t="str">
        <f>IF(G763&gt;0,VLOOKUP(G763,'Eng A4'!$A$8:$B$207,2,FALSE)," ")</f>
        <v xml:space="preserve"> </v>
      </c>
      <c r="Q763" s="6" t="str">
        <f t="shared" si="146"/>
        <v xml:space="preserve"> </v>
      </c>
      <c r="R763" s="6">
        <f t="shared" si="147"/>
        <v>0</v>
      </c>
      <c r="S763" s="6" t="str">
        <f>IF(G763&gt;0,COUNTIF($R$618:R763,R763),"")</f>
        <v/>
      </c>
      <c r="T763" s="6" t="str">
        <f t="shared" si="148"/>
        <v>04</v>
      </c>
      <c r="U763" s="6">
        <f t="shared" si="149"/>
        <v>146</v>
      </c>
    </row>
    <row r="764" spans="1:21" ht="14.25" hidden="1" outlineLevel="1" x14ac:dyDescent="0.2">
      <c r="A764" s="3"/>
      <c r="B764" s="3"/>
      <c r="C764" s="3"/>
      <c r="D764" s="4">
        <f t="shared" si="144"/>
        <v>7.1527777777777773E-2</v>
      </c>
      <c r="E764" s="6">
        <v>147</v>
      </c>
      <c r="F764" s="199">
        <v>147</v>
      </c>
      <c r="G764" s="199"/>
      <c r="H764" s="247">
        <f>IF(G764&gt;0,VLOOKUP(G764+4000,CONFIG!$W$2:$AF$804,2,FALSE),0)</f>
        <v>0</v>
      </c>
      <c r="I764" s="30" t="str">
        <f>IF(G764&gt;0,CONCATENATE(VLOOKUP(G764+4000,CONFIG!$W$2:$AF$804,3,FALSE),"  ",VLOOKUP(G764+4000,CONFIG!$W$2:$AF$804,4,FALSE)),"")</f>
        <v/>
      </c>
      <c r="J764" s="30" t="str">
        <f>IF($G764&gt;0,VLOOKUP(G764+4000,CONFIG!$W$2:$AF$804,5,FALSE),"")</f>
        <v/>
      </c>
      <c r="K764" s="144" t="str">
        <f>IF($G764&gt;0,VLOOKUP(G764+4000,CONFIG!$W:$AF,6,FALSE),"")</f>
        <v/>
      </c>
      <c r="L764" s="144" t="str">
        <f>IF($G764&gt;0,VLOOKUP(G764+4000,CONFIG!$W:$AF,7,FALSE),"")</f>
        <v/>
      </c>
      <c r="M764" s="144" t="str">
        <f>IF($G764&gt;0,VLOOKUP(G764+4000,CONFIG!$W:$AF,8,FALSE),"")</f>
        <v/>
      </c>
      <c r="N764" s="250" t="str">
        <f t="shared" si="150"/>
        <v/>
      </c>
      <c r="O764" s="6" t="str">
        <f t="shared" si="145"/>
        <v xml:space="preserve"> </v>
      </c>
      <c r="P764" s="179" t="str">
        <f>IF(G764&gt;0,VLOOKUP(G764,'Eng A4'!$A$8:$B$207,2,FALSE)," ")</f>
        <v xml:space="preserve"> </v>
      </c>
      <c r="Q764" s="6" t="str">
        <f t="shared" si="146"/>
        <v xml:space="preserve"> </v>
      </c>
      <c r="R764" s="6">
        <f t="shared" si="147"/>
        <v>0</v>
      </c>
      <c r="S764" s="6" t="str">
        <f>IF(G764&gt;0,COUNTIF($R$618:R764,R764),"")</f>
        <v/>
      </c>
      <c r="T764" s="6" t="str">
        <f t="shared" si="148"/>
        <v>04</v>
      </c>
      <c r="U764" s="6">
        <f t="shared" si="149"/>
        <v>147</v>
      </c>
    </row>
    <row r="765" spans="1:21" ht="14.25" hidden="1" outlineLevel="1" x14ac:dyDescent="0.2">
      <c r="A765" s="3"/>
      <c r="B765" s="3"/>
      <c r="C765" s="3"/>
      <c r="D765" s="4">
        <f t="shared" si="144"/>
        <v>7.1527777777777773E-2</v>
      </c>
      <c r="E765" s="6">
        <v>148</v>
      </c>
      <c r="F765" s="199">
        <v>148</v>
      </c>
      <c r="G765" s="199"/>
      <c r="H765" s="247">
        <f>IF(G765&gt;0,VLOOKUP(G765+4000,CONFIG!$W$2:$AF$804,2,FALSE),0)</f>
        <v>0</v>
      </c>
      <c r="I765" s="30" t="str">
        <f>IF(G765&gt;0,CONCATENATE(VLOOKUP(G765+4000,CONFIG!$W$2:$AF$804,3,FALSE),"  ",VLOOKUP(G765+4000,CONFIG!$W$2:$AF$804,4,FALSE)),"")</f>
        <v/>
      </c>
      <c r="J765" s="30" t="str">
        <f>IF($G765&gt;0,VLOOKUP(G765+4000,CONFIG!$W$2:$AF$804,5,FALSE),"")</f>
        <v/>
      </c>
      <c r="K765" s="144" t="str">
        <f>IF($G765&gt;0,VLOOKUP(G765+4000,CONFIG!$W:$AF,6,FALSE),"")</f>
        <v/>
      </c>
      <c r="L765" s="144" t="str">
        <f>IF($G765&gt;0,VLOOKUP(G765+4000,CONFIG!$W:$AF,7,FALSE),"")</f>
        <v/>
      </c>
      <c r="M765" s="144" t="str">
        <f>IF($G765&gt;0,VLOOKUP(G765+4000,CONFIG!$W:$AF,8,FALSE),"")</f>
        <v/>
      </c>
      <c r="N765" s="250" t="str">
        <f t="shared" si="150"/>
        <v/>
      </c>
      <c r="O765" s="6" t="str">
        <f t="shared" si="145"/>
        <v xml:space="preserve"> </v>
      </c>
      <c r="P765" s="179" t="str">
        <f>IF(G765&gt;0,VLOOKUP(G765,'Eng A4'!$A$8:$B$207,2,FALSE)," ")</f>
        <v xml:space="preserve"> </v>
      </c>
      <c r="Q765" s="6" t="str">
        <f t="shared" si="146"/>
        <v xml:space="preserve"> </v>
      </c>
      <c r="R765" s="6">
        <f t="shared" si="147"/>
        <v>0</v>
      </c>
      <c r="S765" s="6" t="str">
        <f>IF(G765&gt;0,COUNTIF($R$618:R765,R765),"")</f>
        <v/>
      </c>
      <c r="T765" s="6" t="str">
        <f t="shared" si="148"/>
        <v>04</v>
      </c>
      <c r="U765" s="6">
        <f t="shared" si="149"/>
        <v>148</v>
      </c>
    </row>
    <row r="766" spans="1:21" ht="14.25" hidden="1" outlineLevel="1" x14ac:dyDescent="0.2">
      <c r="A766" s="3"/>
      <c r="B766" s="3"/>
      <c r="C766" s="3"/>
      <c r="D766" s="4">
        <f t="shared" si="144"/>
        <v>7.1527777777777773E-2</v>
      </c>
      <c r="E766" s="6">
        <v>149</v>
      </c>
      <c r="F766" s="199">
        <v>149</v>
      </c>
      <c r="G766" s="199"/>
      <c r="H766" s="247">
        <f>IF(G766&gt;0,VLOOKUP(G766+4000,CONFIG!$W$2:$AF$804,2,FALSE),0)</f>
        <v>0</v>
      </c>
      <c r="I766" s="30" t="str">
        <f>IF(G766&gt;0,CONCATENATE(VLOOKUP(G766+4000,CONFIG!$W$2:$AF$804,3,FALSE),"  ",VLOOKUP(G766+4000,CONFIG!$W$2:$AF$804,4,FALSE)),"")</f>
        <v/>
      </c>
      <c r="J766" s="30" t="str">
        <f>IF($G766&gt;0,VLOOKUP(G766+4000,CONFIG!$W$2:$AF$804,5,FALSE),"")</f>
        <v/>
      </c>
      <c r="K766" s="144" t="str">
        <f>IF($G766&gt;0,VLOOKUP(G766+4000,CONFIG!$W:$AF,6,FALSE),"")</f>
        <v/>
      </c>
      <c r="L766" s="144" t="str">
        <f>IF($G766&gt;0,VLOOKUP(G766+4000,CONFIG!$W:$AF,7,FALSE),"")</f>
        <v/>
      </c>
      <c r="M766" s="144" t="str">
        <f>IF($G766&gt;0,VLOOKUP(G766+4000,CONFIG!$W:$AF,8,FALSE),"")</f>
        <v/>
      </c>
      <c r="N766" s="250" t="str">
        <f t="shared" si="150"/>
        <v/>
      </c>
      <c r="O766" s="6" t="str">
        <f t="shared" si="145"/>
        <v xml:space="preserve"> </v>
      </c>
      <c r="P766" s="179" t="str">
        <f>IF(G766&gt;0,VLOOKUP(G766,'Eng A4'!$A$8:$B$207,2,FALSE)," ")</f>
        <v xml:space="preserve"> </v>
      </c>
      <c r="Q766" s="6" t="str">
        <f t="shared" si="146"/>
        <v xml:space="preserve"> </v>
      </c>
      <c r="R766" s="6">
        <f t="shared" si="147"/>
        <v>0</v>
      </c>
      <c r="S766" s="6" t="str">
        <f>IF(G766&gt;0,COUNTIF($R$618:R766,R766),"")</f>
        <v/>
      </c>
      <c r="T766" s="6" t="str">
        <f t="shared" si="148"/>
        <v>04</v>
      </c>
      <c r="U766" s="6">
        <f t="shared" si="149"/>
        <v>149</v>
      </c>
    </row>
    <row r="767" spans="1:21" ht="14.25" hidden="1" outlineLevel="1" x14ac:dyDescent="0.2">
      <c r="A767" s="3"/>
      <c r="B767" s="3"/>
      <c r="C767" s="3"/>
      <c r="D767" s="4">
        <f t="shared" si="144"/>
        <v>7.1527777777777773E-2</v>
      </c>
      <c r="E767" s="6">
        <v>150</v>
      </c>
      <c r="F767" s="199">
        <v>150</v>
      </c>
      <c r="G767" s="199"/>
      <c r="H767" s="247">
        <f>IF(G767&gt;0,VLOOKUP(G767+4000,CONFIG!$W$2:$AF$804,2,FALSE),0)</f>
        <v>0</v>
      </c>
      <c r="I767" s="30" t="str">
        <f>IF(G767&gt;0,CONCATENATE(VLOOKUP(G767+4000,CONFIG!$W$2:$AF$804,3,FALSE),"  ",VLOOKUP(G767+4000,CONFIG!$W$2:$AF$804,4,FALSE)),"")</f>
        <v/>
      </c>
      <c r="J767" s="30" t="str">
        <f>IF($G767&gt;0,VLOOKUP(G767+4000,CONFIG!$W$2:$AF$804,5,FALSE),"")</f>
        <v/>
      </c>
      <c r="K767" s="144" t="str">
        <f>IF($G767&gt;0,VLOOKUP(G767+4000,CONFIG!$W:$AF,6,FALSE),"")</f>
        <v/>
      </c>
      <c r="L767" s="144" t="str">
        <f>IF($G767&gt;0,VLOOKUP(G767+4000,CONFIG!$W:$AF,7,FALSE),"")</f>
        <v/>
      </c>
      <c r="M767" s="144" t="str">
        <f>IF($G767&gt;0,VLOOKUP(G767+4000,CONFIG!$W:$AF,8,FALSE),"")</f>
        <v/>
      </c>
      <c r="N767" s="250" t="str">
        <f t="shared" si="150"/>
        <v/>
      </c>
      <c r="O767" s="6" t="str">
        <f t="shared" si="145"/>
        <v xml:space="preserve"> </v>
      </c>
      <c r="P767" s="179" t="str">
        <f>IF(G767&gt;0,VLOOKUP(G767,'Eng A4'!$A$8:$B$207,2,FALSE)," ")</f>
        <v xml:space="preserve"> </v>
      </c>
      <c r="Q767" s="6" t="str">
        <f t="shared" si="146"/>
        <v xml:space="preserve"> </v>
      </c>
      <c r="R767" s="6">
        <f t="shared" si="147"/>
        <v>0</v>
      </c>
      <c r="S767" s="6" t="str">
        <f>IF(G767&gt;0,COUNTIF($R$618:R767,R767),"")</f>
        <v/>
      </c>
      <c r="T767" s="6" t="str">
        <f t="shared" si="148"/>
        <v>04</v>
      </c>
      <c r="U767" s="6">
        <f t="shared" si="149"/>
        <v>150</v>
      </c>
    </row>
    <row r="768" spans="1:21" ht="14.25" hidden="1" outlineLevel="1" x14ac:dyDescent="0.2">
      <c r="A768" s="3"/>
      <c r="B768" s="3"/>
      <c r="C768" s="3"/>
      <c r="D768" s="4">
        <f t="shared" si="144"/>
        <v>7.1527777777777773E-2</v>
      </c>
      <c r="E768" s="6">
        <v>151</v>
      </c>
      <c r="F768" s="199">
        <v>151</v>
      </c>
      <c r="G768" s="199"/>
      <c r="H768" s="247">
        <f>IF(G768&gt;0,VLOOKUP(G768+4000,CONFIG!$W$2:$AF$804,2,FALSE),0)</f>
        <v>0</v>
      </c>
      <c r="I768" s="30" t="str">
        <f>IF(G768&gt;0,CONCATENATE(VLOOKUP(G768+4000,CONFIG!$W$2:$AF$804,3,FALSE),"  ",VLOOKUP(G768+4000,CONFIG!$W$2:$AF$804,4,FALSE)),"")</f>
        <v/>
      </c>
      <c r="J768" s="30" t="str">
        <f>IF($G768&gt;0,VLOOKUP(G768+4000,CONFIG!$W$2:$AF$804,5,FALSE),"")</f>
        <v/>
      </c>
      <c r="K768" s="144" t="str">
        <f>IF($G768&gt;0,VLOOKUP(G768+4000,CONFIG!$W:$AF,6,FALSE),"")</f>
        <v/>
      </c>
      <c r="L768" s="144" t="str">
        <f>IF($G768&gt;0,VLOOKUP(G768+4000,CONFIG!$W:$AF,7,FALSE),"")</f>
        <v/>
      </c>
      <c r="M768" s="144" t="str">
        <f>IF($G768&gt;0,VLOOKUP(G768+4000,CONFIG!$W:$AF,8,FALSE),"")</f>
        <v/>
      </c>
      <c r="N768" s="250" t="str">
        <f t="shared" si="150"/>
        <v/>
      </c>
      <c r="O768" s="6" t="str">
        <f t="shared" si="145"/>
        <v xml:space="preserve"> </v>
      </c>
      <c r="P768" s="179" t="str">
        <f>IF(G768&gt;0,VLOOKUP(G768,'Eng A4'!$A$8:$B$207,2,FALSE)," ")</f>
        <v xml:space="preserve"> </v>
      </c>
      <c r="Q768" s="6" t="str">
        <f t="shared" si="146"/>
        <v xml:space="preserve"> </v>
      </c>
      <c r="R768" s="6">
        <f t="shared" si="147"/>
        <v>0</v>
      </c>
      <c r="S768" s="6" t="str">
        <f>IF(G768&gt;0,COUNTIF($R$618:R768,R768),"")</f>
        <v/>
      </c>
      <c r="T768" s="6" t="str">
        <f t="shared" si="148"/>
        <v>04</v>
      </c>
      <c r="U768" s="6">
        <f t="shared" si="149"/>
        <v>151</v>
      </c>
    </row>
    <row r="769" spans="1:21" ht="14.25" hidden="1" outlineLevel="1" x14ac:dyDescent="0.2">
      <c r="A769" s="3"/>
      <c r="B769" s="3"/>
      <c r="C769" s="3"/>
      <c r="D769" s="4">
        <f t="shared" si="144"/>
        <v>7.1527777777777773E-2</v>
      </c>
      <c r="E769" s="6">
        <v>152</v>
      </c>
      <c r="F769" s="199">
        <v>152</v>
      </c>
      <c r="G769" s="199"/>
      <c r="H769" s="247">
        <f>IF(G769&gt;0,VLOOKUP(G769+4000,CONFIG!$W$2:$AF$804,2,FALSE),0)</f>
        <v>0</v>
      </c>
      <c r="I769" s="30" t="str">
        <f>IF(G769&gt;0,CONCATENATE(VLOOKUP(G769+4000,CONFIG!$W$2:$AF$804,3,FALSE),"  ",VLOOKUP(G769+4000,CONFIG!$W$2:$AF$804,4,FALSE)),"")</f>
        <v/>
      </c>
      <c r="J769" s="30" t="str">
        <f>IF($G769&gt;0,VLOOKUP(G769+4000,CONFIG!$W$2:$AF$804,5,FALSE),"")</f>
        <v/>
      </c>
      <c r="K769" s="144" t="str">
        <f>IF($G769&gt;0,VLOOKUP(G769+4000,CONFIG!$W:$AF,6,FALSE),"")</f>
        <v/>
      </c>
      <c r="L769" s="144" t="str">
        <f>IF($G769&gt;0,VLOOKUP(G769+4000,CONFIG!$W:$AF,7,FALSE),"")</f>
        <v/>
      </c>
      <c r="M769" s="144" t="str">
        <f>IF($G769&gt;0,VLOOKUP(G769+4000,CONFIG!$W:$AF,8,FALSE),"")</f>
        <v/>
      </c>
      <c r="N769" s="250" t="str">
        <f t="shared" si="150"/>
        <v/>
      </c>
      <c r="O769" s="6" t="str">
        <f t="shared" si="145"/>
        <v xml:space="preserve"> </v>
      </c>
      <c r="P769" s="179" t="str">
        <f>IF(G769&gt;0,VLOOKUP(G769,'Eng A4'!$A$8:$B$207,2,FALSE)," ")</f>
        <v xml:space="preserve"> </v>
      </c>
      <c r="Q769" s="6" t="str">
        <f t="shared" si="146"/>
        <v xml:space="preserve"> </v>
      </c>
      <c r="R769" s="6">
        <f t="shared" si="147"/>
        <v>0</v>
      </c>
      <c r="S769" s="6" t="str">
        <f>IF(G769&gt;0,COUNTIF($R$618:R769,R769),"")</f>
        <v/>
      </c>
      <c r="T769" s="6" t="str">
        <f t="shared" si="148"/>
        <v>04</v>
      </c>
      <c r="U769" s="6">
        <f t="shared" si="149"/>
        <v>152</v>
      </c>
    </row>
    <row r="770" spans="1:21" ht="14.25" hidden="1" outlineLevel="1" x14ac:dyDescent="0.2">
      <c r="A770" s="3"/>
      <c r="B770" s="3"/>
      <c r="C770" s="3"/>
      <c r="D770" s="4">
        <f t="shared" si="144"/>
        <v>7.1527777777777773E-2</v>
      </c>
      <c r="E770" s="6">
        <v>153</v>
      </c>
      <c r="F770" s="199">
        <v>153</v>
      </c>
      <c r="G770" s="199"/>
      <c r="H770" s="247">
        <f>IF(G770&gt;0,VLOOKUP(G770+4000,CONFIG!$W$2:$AF$804,2,FALSE),0)</f>
        <v>0</v>
      </c>
      <c r="I770" s="30" t="str">
        <f>IF(G770&gt;0,CONCATENATE(VLOOKUP(G770+4000,CONFIG!$W$2:$AF$804,3,FALSE),"  ",VLOOKUP(G770+4000,CONFIG!$W$2:$AF$804,4,FALSE)),"")</f>
        <v/>
      </c>
      <c r="J770" s="30" t="str">
        <f>IF($G770&gt;0,VLOOKUP(G770+4000,CONFIG!$W$2:$AF$804,5,FALSE),"")</f>
        <v/>
      </c>
      <c r="K770" s="144" t="str">
        <f>IF($G770&gt;0,VLOOKUP(G770+4000,CONFIG!$W:$AF,6,FALSE),"")</f>
        <v/>
      </c>
      <c r="L770" s="144" t="str">
        <f>IF($G770&gt;0,VLOOKUP(G770+4000,CONFIG!$W:$AF,7,FALSE),"")</f>
        <v/>
      </c>
      <c r="M770" s="144" t="str">
        <f>IF($G770&gt;0,VLOOKUP(G770+4000,CONFIG!$W:$AF,8,FALSE),"")</f>
        <v/>
      </c>
      <c r="N770" s="250" t="str">
        <f t="shared" si="150"/>
        <v/>
      </c>
      <c r="O770" s="6" t="str">
        <f t="shared" si="145"/>
        <v xml:space="preserve"> </v>
      </c>
      <c r="P770" s="179" t="str">
        <f>IF(G770&gt;0,VLOOKUP(G770,'Eng A4'!$A$8:$B$207,2,FALSE)," ")</f>
        <v xml:space="preserve"> </v>
      </c>
      <c r="Q770" s="6" t="str">
        <f t="shared" si="146"/>
        <v xml:space="preserve"> </v>
      </c>
      <c r="R770" s="6">
        <f t="shared" si="147"/>
        <v>0</v>
      </c>
      <c r="S770" s="6" t="str">
        <f>IF(G770&gt;0,COUNTIF($R$618:R770,R770),"")</f>
        <v/>
      </c>
      <c r="T770" s="6" t="str">
        <f t="shared" si="148"/>
        <v>04</v>
      </c>
      <c r="U770" s="6">
        <f t="shared" si="149"/>
        <v>153</v>
      </c>
    </row>
    <row r="771" spans="1:21" ht="14.25" hidden="1" outlineLevel="1" x14ac:dyDescent="0.2">
      <c r="A771" s="3"/>
      <c r="B771" s="3"/>
      <c r="C771" s="3"/>
      <c r="D771" s="4">
        <f t="shared" si="144"/>
        <v>7.1527777777777773E-2</v>
      </c>
      <c r="E771" s="6">
        <v>154</v>
      </c>
      <c r="F771" s="199">
        <v>154</v>
      </c>
      <c r="G771" s="199"/>
      <c r="H771" s="247">
        <f>IF(G771&gt;0,VLOOKUP(G771+4000,CONFIG!$W$2:$AF$804,2,FALSE),0)</f>
        <v>0</v>
      </c>
      <c r="I771" s="30" t="str">
        <f>IF(G771&gt;0,CONCATENATE(VLOOKUP(G771+4000,CONFIG!$W$2:$AF$804,3,FALSE),"  ",VLOOKUP(G771+4000,CONFIG!$W$2:$AF$804,4,FALSE)),"")</f>
        <v/>
      </c>
      <c r="J771" s="30" t="str">
        <f>IF($G771&gt;0,VLOOKUP(G771+4000,CONFIG!$W$2:$AF$804,5,FALSE),"")</f>
        <v/>
      </c>
      <c r="K771" s="144" t="str">
        <f>IF($G771&gt;0,VLOOKUP(G771+4000,CONFIG!$W:$AF,6,FALSE),"")</f>
        <v/>
      </c>
      <c r="L771" s="144" t="str">
        <f>IF($G771&gt;0,VLOOKUP(G771+4000,CONFIG!$W:$AF,7,FALSE),"")</f>
        <v/>
      </c>
      <c r="M771" s="144" t="str">
        <f>IF($G771&gt;0,VLOOKUP(G771+4000,CONFIG!$W:$AF,8,FALSE),"")</f>
        <v/>
      </c>
      <c r="N771" s="250" t="str">
        <f t="shared" si="150"/>
        <v/>
      </c>
      <c r="O771" s="6" t="str">
        <f t="shared" si="145"/>
        <v xml:space="preserve"> </v>
      </c>
      <c r="P771" s="179" t="str">
        <f>IF(G771&gt;0,VLOOKUP(G771,'Eng A4'!$A$8:$B$207,2,FALSE)," ")</f>
        <v xml:space="preserve"> </v>
      </c>
      <c r="Q771" s="6" t="str">
        <f t="shared" si="146"/>
        <v xml:space="preserve"> </v>
      </c>
      <c r="R771" s="6">
        <f t="shared" si="147"/>
        <v>0</v>
      </c>
      <c r="S771" s="6" t="str">
        <f>IF(G771&gt;0,COUNTIF($R$618:R771,R771),"")</f>
        <v/>
      </c>
      <c r="T771" s="6" t="str">
        <f t="shared" si="148"/>
        <v>04</v>
      </c>
      <c r="U771" s="6">
        <f t="shared" si="149"/>
        <v>154</v>
      </c>
    </row>
    <row r="772" spans="1:21" ht="14.25" hidden="1" outlineLevel="1" x14ac:dyDescent="0.2">
      <c r="A772" s="3"/>
      <c r="B772" s="3"/>
      <c r="C772" s="3"/>
      <c r="D772" s="4">
        <f t="shared" si="144"/>
        <v>7.1527777777777773E-2</v>
      </c>
      <c r="E772" s="6">
        <v>155</v>
      </c>
      <c r="F772" s="199">
        <v>155</v>
      </c>
      <c r="G772" s="199"/>
      <c r="H772" s="247">
        <f>IF(G772&gt;0,VLOOKUP(G772+4000,CONFIG!$W$2:$AF$804,2,FALSE),0)</f>
        <v>0</v>
      </c>
      <c r="I772" s="30" t="str">
        <f>IF(G772&gt;0,CONCATENATE(VLOOKUP(G772+4000,CONFIG!$W$2:$AF$804,3,FALSE),"  ",VLOOKUP(G772+4000,CONFIG!$W$2:$AF$804,4,FALSE)),"")</f>
        <v/>
      </c>
      <c r="J772" s="30" t="str">
        <f>IF($G772&gt;0,VLOOKUP(G772+4000,CONFIG!$W$2:$AF$804,5,FALSE),"")</f>
        <v/>
      </c>
      <c r="K772" s="144" t="str">
        <f>IF($G772&gt;0,VLOOKUP(G772+4000,CONFIG!$W:$AF,6,FALSE),"")</f>
        <v/>
      </c>
      <c r="L772" s="144" t="str">
        <f>IF($G772&gt;0,VLOOKUP(G772+4000,CONFIG!$W:$AF,7,FALSE),"")</f>
        <v/>
      </c>
      <c r="M772" s="144" t="str">
        <f>IF($G772&gt;0,VLOOKUP(G772+4000,CONFIG!$W:$AF,8,FALSE),"")</f>
        <v/>
      </c>
      <c r="N772" s="250" t="str">
        <f t="shared" si="150"/>
        <v/>
      </c>
      <c r="O772" s="6" t="str">
        <f t="shared" si="145"/>
        <v xml:space="preserve"> </v>
      </c>
      <c r="P772" s="179" t="str">
        <f>IF(G772&gt;0,VLOOKUP(G772,'Eng A4'!$A$8:$B$207,2,FALSE)," ")</f>
        <v xml:space="preserve"> </v>
      </c>
      <c r="Q772" s="6" t="str">
        <f t="shared" si="146"/>
        <v xml:space="preserve"> </v>
      </c>
      <c r="R772" s="6">
        <f t="shared" si="147"/>
        <v>0</v>
      </c>
      <c r="S772" s="6" t="str">
        <f>IF(G772&gt;0,COUNTIF($R$618:R772,R772),"")</f>
        <v/>
      </c>
      <c r="T772" s="6" t="str">
        <f t="shared" si="148"/>
        <v>04</v>
      </c>
      <c r="U772" s="6">
        <f t="shared" si="149"/>
        <v>155</v>
      </c>
    </row>
    <row r="773" spans="1:21" ht="14.25" hidden="1" outlineLevel="1" x14ac:dyDescent="0.2">
      <c r="A773" s="3"/>
      <c r="B773" s="3"/>
      <c r="C773" s="3"/>
      <c r="D773" s="4">
        <f t="shared" si="144"/>
        <v>7.1527777777777773E-2</v>
      </c>
      <c r="E773" s="6">
        <v>156</v>
      </c>
      <c r="F773" s="199">
        <v>156</v>
      </c>
      <c r="G773" s="199"/>
      <c r="H773" s="247">
        <f>IF(G773&gt;0,VLOOKUP(G773+4000,CONFIG!$W$2:$AF$804,2,FALSE),0)</f>
        <v>0</v>
      </c>
      <c r="I773" s="30" t="str">
        <f>IF(G773&gt;0,CONCATENATE(VLOOKUP(G773+4000,CONFIG!$W$2:$AF$804,3,FALSE),"  ",VLOOKUP(G773+4000,CONFIG!$W$2:$AF$804,4,FALSE)),"")</f>
        <v/>
      </c>
      <c r="J773" s="30" t="str">
        <f>IF($G773&gt;0,VLOOKUP(G773+4000,CONFIG!$W$2:$AF$804,5,FALSE),"")</f>
        <v/>
      </c>
      <c r="K773" s="144" t="str">
        <f>IF($G773&gt;0,VLOOKUP(G773+4000,CONFIG!$W:$AF,6,FALSE),"")</f>
        <v/>
      </c>
      <c r="L773" s="144" t="str">
        <f>IF($G773&gt;0,VLOOKUP(G773+4000,CONFIG!$W:$AF,7,FALSE),"")</f>
        <v/>
      </c>
      <c r="M773" s="144" t="str">
        <f>IF($G773&gt;0,VLOOKUP(G773+4000,CONFIG!$W:$AF,8,FALSE),"")</f>
        <v/>
      </c>
      <c r="N773" s="250" t="str">
        <f t="shared" si="150"/>
        <v/>
      </c>
      <c r="O773" s="6" t="str">
        <f t="shared" si="145"/>
        <v xml:space="preserve"> </v>
      </c>
      <c r="P773" s="179" t="str">
        <f>IF(G773&gt;0,VLOOKUP(G773,'Eng A4'!$A$8:$B$207,2,FALSE)," ")</f>
        <v xml:space="preserve"> </v>
      </c>
      <c r="Q773" s="6" t="str">
        <f t="shared" si="146"/>
        <v xml:space="preserve"> </v>
      </c>
      <c r="R773" s="6">
        <f t="shared" si="147"/>
        <v>0</v>
      </c>
      <c r="S773" s="6" t="str">
        <f>IF(G773&gt;0,COUNTIF($R$618:R773,R773),"")</f>
        <v/>
      </c>
      <c r="T773" s="6" t="str">
        <f t="shared" si="148"/>
        <v>04</v>
      </c>
      <c r="U773" s="6">
        <f t="shared" si="149"/>
        <v>156</v>
      </c>
    </row>
    <row r="774" spans="1:21" ht="14.25" hidden="1" outlineLevel="1" x14ac:dyDescent="0.2">
      <c r="A774" s="3"/>
      <c r="B774" s="3"/>
      <c r="C774" s="3"/>
      <c r="D774" s="4">
        <f t="shared" si="144"/>
        <v>7.1527777777777773E-2</v>
      </c>
      <c r="E774" s="6">
        <v>157</v>
      </c>
      <c r="F774" s="199">
        <v>157</v>
      </c>
      <c r="G774" s="199"/>
      <c r="H774" s="247">
        <f>IF(G774&gt;0,VLOOKUP(G774+4000,CONFIG!$W$2:$AF$804,2,FALSE),0)</f>
        <v>0</v>
      </c>
      <c r="I774" s="30" t="str">
        <f>IF(G774&gt;0,CONCATENATE(VLOOKUP(G774+4000,CONFIG!$W$2:$AF$804,3,FALSE),"  ",VLOOKUP(G774+4000,CONFIG!$W$2:$AF$804,4,FALSE)),"")</f>
        <v/>
      </c>
      <c r="J774" s="30" t="str">
        <f>IF($G774&gt;0,VLOOKUP(G774+4000,CONFIG!$W$2:$AF$804,5,FALSE),"")</f>
        <v/>
      </c>
      <c r="K774" s="144" t="str">
        <f>IF($G774&gt;0,VLOOKUP(G774+4000,CONFIG!$W:$AF,6,FALSE),"")</f>
        <v/>
      </c>
      <c r="L774" s="144" t="str">
        <f>IF($G774&gt;0,VLOOKUP(G774+4000,CONFIG!$W:$AF,7,FALSE),"")</f>
        <v/>
      </c>
      <c r="M774" s="144" t="str">
        <f>IF($G774&gt;0,VLOOKUP(G774+4000,CONFIG!$W:$AF,8,FALSE),"")</f>
        <v/>
      </c>
      <c r="N774" s="250" t="str">
        <f t="shared" si="150"/>
        <v/>
      </c>
      <c r="O774" s="6" t="str">
        <f t="shared" si="145"/>
        <v xml:space="preserve"> </v>
      </c>
      <c r="P774" s="179" t="str">
        <f>IF(G774&gt;0,VLOOKUP(G774,'Eng A4'!$A$8:$B$207,2,FALSE)," ")</f>
        <v xml:space="preserve"> </v>
      </c>
      <c r="Q774" s="6" t="str">
        <f t="shared" si="146"/>
        <v xml:space="preserve"> </v>
      </c>
      <c r="R774" s="6">
        <f t="shared" si="147"/>
        <v>0</v>
      </c>
      <c r="S774" s="6" t="str">
        <f>IF(G774&gt;0,COUNTIF($R$618:R774,R774),"")</f>
        <v/>
      </c>
      <c r="T774" s="6" t="str">
        <f t="shared" si="148"/>
        <v>04</v>
      </c>
      <c r="U774" s="6">
        <f t="shared" si="149"/>
        <v>157</v>
      </c>
    </row>
    <row r="775" spans="1:21" ht="14.25" hidden="1" outlineLevel="1" x14ac:dyDescent="0.2">
      <c r="A775" s="3"/>
      <c r="B775" s="3"/>
      <c r="C775" s="3"/>
      <c r="D775" s="4">
        <f t="shared" si="144"/>
        <v>7.1527777777777773E-2</v>
      </c>
      <c r="E775" s="6">
        <v>158</v>
      </c>
      <c r="F775" s="199">
        <v>158</v>
      </c>
      <c r="G775" s="199"/>
      <c r="H775" s="247">
        <f>IF(G775&gt;0,VLOOKUP(G775+4000,CONFIG!$W$2:$AF$804,2,FALSE),0)</f>
        <v>0</v>
      </c>
      <c r="I775" s="30" t="str">
        <f>IF(G775&gt;0,CONCATENATE(VLOOKUP(G775+4000,CONFIG!$W$2:$AF$804,3,FALSE),"  ",VLOOKUP(G775+4000,CONFIG!$W$2:$AF$804,4,FALSE)),"")</f>
        <v/>
      </c>
      <c r="J775" s="30" t="str">
        <f>IF($G775&gt;0,VLOOKUP(G775+4000,CONFIG!$W$2:$AF$804,5,FALSE),"")</f>
        <v/>
      </c>
      <c r="K775" s="144" t="str">
        <f>IF($G775&gt;0,VLOOKUP(G775+4000,CONFIG!$W:$AF,6,FALSE),"")</f>
        <v/>
      </c>
      <c r="L775" s="144" t="str">
        <f>IF($G775&gt;0,VLOOKUP(G775+4000,CONFIG!$W:$AF,7,FALSE),"")</f>
        <v/>
      </c>
      <c r="M775" s="144" t="str">
        <f>IF($G775&gt;0,VLOOKUP(G775+4000,CONFIG!$W:$AF,8,FALSE),"")</f>
        <v/>
      </c>
      <c r="N775" s="250" t="str">
        <f t="shared" si="150"/>
        <v/>
      </c>
      <c r="O775" s="6" t="str">
        <f t="shared" si="145"/>
        <v xml:space="preserve"> </v>
      </c>
      <c r="P775" s="179" t="str">
        <f>IF(G775&gt;0,VLOOKUP(G775,'Eng A4'!$A$8:$B$207,2,FALSE)," ")</f>
        <v xml:space="preserve"> </v>
      </c>
      <c r="Q775" s="6" t="str">
        <f t="shared" si="146"/>
        <v xml:space="preserve"> </v>
      </c>
      <c r="R775" s="6">
        <f t="shared" si="147"/>
        <v>0</v>
      </c>
      <c r="S775" s="6" t="str">
        <f>IF(G775&gt;0,COUNTIF($R$618:R775,R775),"")</f>
        <v/>
      </c>
      <c r="T775" s="6" t="str">
        <f t="shared" si="148"/>
        <v>04</v>
      </c>
      <c r="U775" s="6">
        <f t="shared" si="149"/>
        <v>158</v>
      </c>
    </row>
    <row r="776" spans="1:21" ht="14.25" hidden="1" outlineLevel="1" x14ac:dyDescent="0.2">
      <c r="A776" s="3"/>
      <c r="B776" s="3"/>
      <c r="C776" s="3"/>
      <c r="D776" s="4">
        <f t="shared" si="144"/>
        <v>7.1527777777777773E-2</v>
      </c>
      <c r="E776" s="6">
        <v>159</v>
      </c>
      <c r="F776" s="199">
        <v>159</v>
      </c>
      <c r="G776" s="199"/>
      <c r="H776" s="247">
        <f>IF(G776&gt;0,VLOOKUP(G776+4000,CONFIG!$W$2:$AF$804,2,FALSE),0)</f>
        <v>0</v>
      </c>
      <c r="I776" s="30" t="str">
        <f>IF(G776&gt;0,CONCATENATE(VLOOKUP(G776+4000,CONFIG!$W$2:$AF$804,3,FALSE),"  ",VLOOKUP(G776+4000,CONFIG!$W$2:$AF$804,4,FALSE)),"")</f>
        <v/>
      </c>
      <c r="J776" s="30" t="str">
        <f>IF($G776&gt;0,VLOOKUP(G776+4000,CONFIG!$W$2:$AF$804,5,FALSE),"")</f>
        <v/>
      </c>
      <c r="K776" s="144" t="str">
        <f>IF($G776&gt;0,VLOOKUP(G776+4000,CONFIG!$W:$AF,6,FALSE),"")</f>
        <v/>
      </c>
      <c r="L776" s="144" t="str">
        <f>IF($G776&gt;0,VLOOKUP(G776+4000,CONFIG!$W:$AF,7,FALSE),"")</f>
        <v/>
      </c>
      <c r="M776" s="144" t="str">
        <f>IF($G776&gt;0,VLOOKUP(G776+4000,CONFIG!$W:$AF,8,FALSE),"")</f>
        <v/>
      </c>
      <c r="N776" s="250" t="str">
        <f t="shared" si="150"/>
        <v/>
      </c>
      <c r="O776" s="6" t="str">
        <f t="shared" si="145"/>
        <v xml:space="preserve"> </v>
      </c>
      <c r="P776" s="179" t="str">
        <f>IF(G776&gt;0,VLOOKUP(G776,'Eng A4'!$A$8:$B$207,2,FALSE)," ")</f>
        <v xml:space="preserve"> </v>
      </c>
      <c r="Q776" s="6" t="str">
        <f t="shared" si="146"/>
        <v xml:space="preserve"> </v>
      </c>
      <c r="R776" s="6">
        <f t="shared" si="147"/>
        <v>0</v>
      </c>
      <c r="S776" s="6" t="str">
        <f>IF(G776&gt;0,COUNTIF($R$618:R776,R776),"")</f>
        <v/>
      </c>
      <c r="T776" s="6" t="str">
        <f t="shared" si="148"/>
        <v>04</v>
      </c>
      <c r="U776" s="6">
        <f t="shared" si="149"/>
        <v>159</v>
      </c>
    </row>
    <row r="777" spans="1:21" ht="14.25" hidden="1" outlineLevel="1" x14ac:dyDescent="0.2">
      <c r="A777" s="3"/>
      <c r="B777" s="3"/>
      <c r="C777" s="3"/>
      <c r="D777" s="4">
        <f t="shared" si="144"/>
        <v>7.1527777777777773E-2</v>
      </c>
      <c r="E777" s="6">
        <v>160</v>
      </c>
      <c r="F777" s="199">
        <v>160</v>
      </c>
      <c r="G777" s="199"/>
      <c r="H777" s="247">
        <f>IF(G777&gt;0,VLOOKUP(G777+4000,CONFIG!$W$2:$AF$804,2,FALSE),0)</f>
        <v>0</v>
      </c>
      <c r="I777" s="30" t="str">
        <f>IF(G777&gt;0,CONCATENATE(VLOOKUP(G777+4000,CONFIG!$W$2:$AF$804,3,FALSE),"  ",VLOOKUP(G777+4000,CONFIG!$W$2:$AF$804,4,FALSE)),"")</f>
        <v/>
      </c>
      <c r="J777" s="30" t="str">
        <f>IF($G777&gt;0,VLOOKUP(G777+4000,CONFIG!$W$2:$AF$804,5,FALSE),"")</f>
        <v/>
      </c>
      <c r="K777" s="144" t="str">
        <f>IF($G777&gt;0,VLOOKUP(G777+4000,CONFIG!$W:$AF,6,FALSE),"")</f>
        <v/>
      </c>
      <c r="L777" s="144" t="str">
        <f>IF($G777&gt;0,VLOOKUP(G777+4000,CONFIG!$W:$AF,7,FALSE),"")</f>
        <v/>
      </c>
      <c r="M777" s="144" t="str">
        <f>IF($G777&gt;0,VLOOKUP(G777+4000,CONFIG!$W:$AF,8,FALSE),"")</f>
        <v/>
      </c>
      <c r="N777" s="250" t="str">
        <f t="shared" si="150"/>
        <v/>
      </c>
      <c r="O777" s="6" t="str">
        <f t="shared" si="145"/>
        <v xml:space="preserve"> </v>
      </c>
      <c r="P777" s="179" t="str">
        <f>IF(G777&gt;0,VLOOKUP(G777,'Eng A4'!$A$8:$B$207,2,FALSE)," ")</f>
        <v xml:space="preserve"> </v>
      </c>
      <c r="Q777" s="6" t="str">
        <f t="shared" si="146"/>
        <v xml:space="preserve"> </v>
      </c>
      <c r="R777" s="6">
        <f t="shared" si="147"/>
        <v>0</v>
      </c>
      <c r="S777" s="6" t="str">
        <f>IF(G777&gt;0,COUNTIF($R$618:R777,R777),"")</f>
        <v/>
      </c>
      <c r="T777" s="6" t="str">
        <f t="shared" si="148"/>
        <v>04</v>
      </c>
      <c r="U777" s="6">
        <f t="shared" si="149"/>
        <v>160</v>
      </c>
    </row>
    <row r="778" spans="1:21" ht="14.25" hidden="1" outlineLevel="1" x14ac:dyDescent="0.2">
      <c r="A778" s="3"/>
      <c r="B778" s="3"/>
      <c r="C778" s="3"/>
      <c r="D778" s="4">
        <f t="shared" si="144"/>
        <v>7.1527777777777773E-2</v>
      </c>
      <c r="E778" s="6">
        <v>161</v>
      </c>
      <c r="F778" s="199">
        <v>161</v>
      </c>
      <c r="G778" s="199"/>
      <c r="H778" s="247">
        <f>IF(G778&gt;0,VLOOKUP(G778+4000,CONFIG!$W$2:$AF$804,2,FALSE),0)</f>
        <v>0</v>
      </c>
      <c r="I778" s="30" t="str">
        <f>IF(G778&gt;0,CONCATENATE(VLOOKUP(G778+4000,CONFIG!$W$2:$AF$804,3,FALSE),"  ",VLOOKUP(G778+4000,CONFIG!$W$2:$AF$804,4,FALSE)),"")</f>
        <v/>
      </c>
      <c r="J778" s="30" t="str">
        <f>IF($G778&gt;0,VLOOKUP(G778+4000,CONFIG!$W$2:$AF$804,5,FALSE),"")</f>
        <v/>
      </c>
      <c r="K778" s="144" t="str">
        <f>IF($G778&gt;0,VLOOKUP(G778+4000,CONFIG!$W:$AF,6,FALSE),"")</f>
        <v/>
      </c>
      <c r="L778" s="144" t="str">
        <f>IF($G778&gt;0,VLOOKUP(G778+4000,CONFIG!$W:$AF,7,FALSE),"")</f>
        <v/>
      </c>
      <c r="M778" s="144" t="str">
        <f>IF($G778&gt;0,VLOOKUP(G778+4000,CONFIG!$W:$AF,8,FALSE),"")</f>
        <v/>
      </c>
      <c r="N778" s="250" t="str">
        <f t="shared" si="150"/>
        <v/>
      </c>
      <c r="O778" s="6" t="str">
        <f t="shared" ref="O778:O809" si="151">IF(COUNTIF($G$618:$G$817,G778)&gt;1,"X"," ")</f>
        <v xml:space="preserve"> </v>
      </c>
      <c r="P778" s="179" t="str">
        <f>IF(G778&gt;0,VLOOKUP(G778,'Eng A4'!$A$8:$B$207,2,FALSE)," ")</f>
        <v xml:space="preserve"> </v>
      </c>
      <c r="Q778" s="6" t="str">
        <f t="shared" ref="Q778:Q809" si="152">IF(AND(G778&gt;0,P778&lt;&gt;"X"),"Non Partant"," ")</f>
        <v xml:space="preserve"> </v>
      </c>
      <c r="R778" s="6">
        <f t="shared" ref="R778:R809" si="153">IF(H778&lt;&gt;0,MID(H778,1,7),0)</f>
        <v>0</v>
      </c>
      <c r="S778" s="6" t="str">
        <f>IF(G778&gt;0,COUNTIF($R$618:R778,R778),"")</f>
        <v/>
      </c>
      <c r="T778" s="6" t="str">
        <f t="shared" si="148"/>
        <v>04</v>
      </c>
      <c r="U778" s="6">
        <f t="shared" si="149"/>
        <v>161</v>
      </c>
    </row>
    <row r="779" spans="1:21" ht="14.25" hidden="1" outlineLevel="1" x14ac:dyDescent="0.2">
      <c r="A779" s="3"/>
      <c r="B779" s="3"/>
      <c r="C779" s="3"/>
      <c r="D779" s="4">
        <f t="shared" si="144"/>
        <v>7.1527777777777773E-2</v>
      </c>
      <c r="E779" s="6">
        <v>162</v>
      </c>
      <c r="F779" s="199">
        <v>162</v>
      </c>
      <c r="G779" s="199"/>
      <c r="H779" s="247">
        <f>IF(G779&gt;0,VLOOKUP(G779+4000,CONFIG!$W$2:$AF$804,2,FALSE),0)</f>
        <v>0</v>
      </c>
      <c r="I779" s="30" t="str">
        <f>IF(G779&gt;0,CONCATENATE(VLOOKUP(G779+4000,CONFIG!$W$2:$AF$804,3,FALSE),"  ",VLOOKUP(G779+4000,CONFIG!$W$2:$AF$804,4,FALSE)),"")</f>
        <v/>
      </c>
      <c r="J779" s="30" t="str">
        <f>IF($G779&gt;0,VLOOKUP(G779+4000,CONFIG!$W$2:$AF$804,5,FALSE),"")</f>
        <v/>
      </c>
      <c r="K779" s="144" t="str">
        <f>IF($G779&gt;0,VLOOKUP(G779+4000,CONFIG!$W:$AF,6,FALSE),"")</f>
        <v/>
      </c>
      <c r="L779" s="144" t="str">
        <f>IF($G779&gt;0,VLOOKUP(G779+4000,CONFIG!$W:$AF,7,FALSE),"")</f>
        <v/>
      </c>
      <c r="M779" s="144" t="str">
        <f>IF($G779&gt;0,VLOOKUP(G779+4000,CONFIG!$W:$AF,8,FALSE),"")</f>
        <v/>
      </c>
      <c r="N779" s="250" t="str">
        <f t="shared" si="150"/>
        <v/>
      </c>
      <c r="O779" s="6" t="str">
        <f t="shared" si="151"/>
        <v xml:space="preserve"> </v>
      </c>
      <c r="P779" s="179" t="str">
        <f>IF(G779&gt;0,VLOOKUP(G779,'Eng A4'!$A$8:$B$207,2,FALSE)," ")</f>
        <v xml:space="preserve"> </v>
      </c>
      <c r="Q779" s="6" t="str">
        <f t="shared" si="152"/>
        <v xml:space="preserve"> </v>
      </c>
      <c r="R779" s="6">
        <f t="shared" si="153"/>
        <v>0</v>
      </c>
      <c r="S779" s="6" t="str">
        <f>IF(G779&gt;0,COUNTIF($R$618:R779,R779),"")</f>
        <v/>
      </c>
      <c r="T779" s="6" t="str">
        <f t="shared" si="148"/>
        <v>04</v>
      </c>
      <c r="U779" s="6">
        <f t="shared" ref="U779:U810" si="154">IF(F779=F780,(2*F779+COUNTIF($F$618:$F$817,F779)-1)/2,IF(F779=F778,U778,F779))</f>
        <v>162</v>
      </c>
    </row>
    <row r="780" spans="1:21" ht="14.25" hidden="1" outlineLevel="1" x14ac:dyDescent="0.2">
      <c r="A780" s="3"/>
      <c r="B780" s="3"/>
      <c r="C780" s="3"/>
      <c r="D780" s="4">
        <f t="shared" si="144"/>
        <v>7.1527777777777773E-2</v>
      </c>
      <c r="E780" s="6">
        <v>163</v>
      </c>
      <c r="F780" s="199">
        <v>163</v>
      </c>
      <c r="G780" s="199"/>
      <c r="H780" s="247">
        <f>IF(G780&gt;0,VLOOKUP(G780+4000,CONFIG!$W$2:$AF$804,2,FALSE),0)</f>
        <v>0</v>
      </c>
      <c r="I780" s="30" t="str">
        <f>IF(G780&gt;0,CONCATENATE(VLOOKUP(G780+4000,CONFIG!$W$2:$AF$804,3,FALSE),"  ",VLOOKUP(G780+4000,CONFIG!$W$2:$AF$804,4,FALSE)),"")</f>
        <v/>
      </c>
      <c r="J780" s="30" t="str">
        <f>IF($G780&gt;0,VLOOKUP(G780+4000,CONFIG!$W$2:$AF$804,5,FALSE),"")</f>
        <v/>
      </c>
      <c r="K780" s="144" t="str">
        <f>IF($G780&gt;0,VLOOKUP(G780+4000,CONFIG!$W:$AF,6,FALSE),"")</f>
        <v/>
      </c>
      <c r="L780" s="144" t="str">
        <f>IF($G780&gt;0,VLOOKUP(G780+4000,CONFIG!$W:$AF,7,FALSE),"")</f>
        <v/>
      </c>
      <c r="M780" s="144" t="str">
        <f>IF($G780&gt;0,VLOOKUP(G780+4000,CONFIG!$W:$AF,8,FALSE),"")</f>
        <v/>
      </c>
      <c r="N780" s="250" t="str">
        <f t="shared" si="150"/>
        <v/>
      </c>
      <c r="O780" s="6" t="str">
        <f t="shared" si="151"/>
        <v xml:space="preserve"> </v>
      </c>
      <c r="P780" s="179" t="str">
        <f>IF(G780&gt;0,VLOOKUP(G780,'Eng A4'!$A$8:$B$207,2,FALSE)," ")</f>
        <v xml:space="preserve"> </v>
      </c>
      <c r="Q780" s="6" t="str">
        <f t="shared" si="152"/>
        <v xml:space="preserve"> </v>
      </c>
      <c r="R780" s="6">
        <f t="shared" si="153"/>
        <v>0</v>
      </c>
      <c r="S780" s="6" t="str">
        <f>IF(G780&gt;0,COUNTIF($R$618:R780,R780),"")</f>
        <v/>
      </c>
      <c r="T780" s="6" t="str">
        <f t="shared" si="148"/>
        <v>04</v>
      </c>
      <c r="U780" s="6">
        <f t="shared" si="154"/>
        <v>163</v>
      </c>
    </row>
    <row r="781" spans="1:21" ht="14.25" hidden="1" outlineLevel="1" x14ac:dyDescent="0.2">
      <c r="A781" s="3"/>
      <c r="B781" s="3"/>
      <c r="C781" s="3"/>
      <c r="D781" s="4">
        <f t="shared" si="144"/>
        <v>7.1527777777777773E-2</v>
      </c>
      <c r="E781" s="6">
        <v>164</v>
      </c>
      <c r="F781" s="199">
        <v>164</v>
      </c>
      <c r="G781" s="199"/>
      <c r="H781" s="247">
        <f>IF(G781&gt;0,VLOOKUP(G781+4000,CONFIG!$W$2:$AF$804,2,FALSE),0)</f>
        <v>0</v>
      </c>
      <c r="I781" s="30" t="str">
        <f>IF(G781&gt;0,CONCATENATE(VLOOKUP(G781+4000,CONFIG!$W$2:$AF$804,3,FALSE),"  ",VLOOKUP(G781+4000,CONFIG!$W$2:$AF$804,4,FALSE)),"")</f>
        <v/>
      </c>
      <c r="J781" s="30" t="str">
        <f>IF($G781&gt;0,VLOOKUP(G781+4000,CONFIG!$W$2:$AF$804,5,FALSE),"")</f>
        <v/>
      </c>
      <c r="K781" s="144" t="str">
        <f>IF($G781&gt;0,VLOOKUP(G781+4000,CONFIG!$W:$AF,6,FALSE),"")</f>
        <v/>
      </c>
      <c r="L781" s="144" t="str">
        <f>IF($G781&gt;0,VLOOKUP(G781+4000,CONFIG!$W:$AF,7,FALSE),"")</f>
        <v/>
      </c>
      <c r="M781" s="144" t="str">
        <f>IF($G781&gt;0,VLOOKUP(G781+4000,CONFIG!$W:$AF,8,FALSE),"")</f>
        <v/>
      </c>
      <c r="N781" s="250" t="str">
        <f t="shared" si="150"/>
        <v/>
      </c>
      <c r="O781" s="6" t="str">
        <f t="shared" si="151"/>
        <v xml:space="preserve"> </v>
      </c>
      <c r="P781" s="179" t="str">
        <f>IF(G781&gt;0,VLOOKUP(G781,'Eng A4'!$A$8:$B$207,2,FALSE)," ")</f>
        <v xml:space="preserve"> </v>
      </c>
      <c r="Q781" s="6" t="str">
        <f t="shared" si="152"/>
        <v xml:space="preserve"> </v>
      </c>
      <c r="R781" s="6">
        <f t="shared" si="153"/>
        <v>0</v>
      </c>
      <c r="S781" s="6" t="str">
        <f>IF(G781&gt;0,COUNTIF($R$618:R781,R781),"")</f>
        <v/>
      </c>
      <c r="T781" s="6" t="str">
        <f t="shared" si="148"/>
        <v>04</v>
      </c>
      <c r="U781" s="6">
        <f t="shared" si="154"/>
        <v>164</v>
      </c>
    </row>
    <row r="782" spans="1:21" ht="14.25" hidden="1" outlineLevel="1" x14ac:dyDescent="0.2">
      <c r="A782" s="3"/>
      <c r="B782" s="3"/>
      <c r="C782" s="3"/>
      <c r="D782" s="4">
        <f t="shared" si="144"/>
        <v>7.1527777777777773E-2</v>
      </c>
      <c r="E782" s="6">
        <v>165</v>
      </c>
      <c r="F782" s="199">
        <v>165</v>
      </c>
      <c r="G782" s="199"/>
      <c r="H782" s="247">
        <f>IF(G782&gt;0,VLOOKUP(G782+4000,CONFIG!$W$2:$AF$804,2,FALSE),0)</f>
        <v>0</v>
      </c>
      <c r="I782" s="30" t="str">
        <f>IF(G782&gt;0,CONCATENATE(VLOOKUP(G782+4000,CONFIG!$W$2:$AF$804,3,FALSE),"  ",VLOOKUP(G782+4000,CONFIG!$W$2:$AF$804,4,FALSE)),"")</f>
        <v/>
      </c>
      <c r="J782" s="30" t="str">
        <f>IF($G782&gt;0,VLOOKUP(G782+4000,CONFIG!$W$2:$AF$804,5,FALSE),"")</f>
        <v/>
      </c>
      <c r="K782" s="144" t="str">
        <f>IF($G782&gt;0,VLOOKUP(G782+4000,CONFIG!$W:$AF,6,FALSE),"")</f>
        <v/>
      </c>
      <c r="L782" s="144" t="str">
        <f>IF($G782&gt;0,VLOOKUP(G782+4000,CONFIG!$W:$AF,7,FALSE),"")</f>
        <v/>
      </c>
      <c r="M782" s="144" t="str">
        <f>IF($G782&gt;0,VLOOKUP(G782+4000,CONFIG!$W:$AF,8,FALSE),"")</f>
        <v/>
      </c>
      <c r="N782" s="250" t="str">
        <f t="shared" si="150"/>
        <v/>
      </c>
      <c r="O782" s="6" t="str">
        <f t="shared" si="151"/>
        <v xml:space="preserve"> </v>
      </c>
      <c r="P782" s="179" t="str">
        <f>IF(G782&gt;0,VLOOKUP(G782,'Eng A4'!$A$8:$B$207,2,FALSE)," ")</f>
        <v xml:space="preserve"> </v>
      </c>
      <c r="Q782" s="6" t="str">
        <f t="shared" si="152"/>
        <v xml:space="preserve"> </v>
      </c>
      <c r="R782" s="6">
        <f t="shared" si="153"/>
        <v>0</v>
      </c>
      <c r="S782" s="6" t="str">
        <f>IF(G782&gt;0,COUNTIF($R$618:R782,R782),"")</f>
        <v/>
      </c>
      <c r="T782" s="6" t="str">
        <f t="shared" si="148"/>
        <v>04</v>
      </c>
      <c r="U782" s="6">
        <f t="shared" si="154"/>
        <v>165</v>
      </c>
    </row>
    <row r="783" spans="1:21" ht="14.25" hidden="1" outlineLevel="1" x14ac:dyDescent="0.2">
      <c r="A783" s="3"/>
      <c r="B783" s="3"/>
      <c r="C783" s="3"/>
      <c r="D783" s="4">
        <f t="shared" si="144"/>
        <v>7.1527777777777773E-2</v>
      </c>
      <c r="E783" s="6">
        <v>166</v>
      </c>
      <c r="F783" s="199">
        <v>166</v>
      </c>
      <c r="G783" s="199"/>
      <c r="H783" s="247">
        <f>IF(G783&gt;0,VLOOKUP(G783+4000,CONFIG!$W$2:$AF$804,2,FALSE),0)</f>
        <v>0</v>
      </c>
      <c r="I783" s="30" t="str">
        <f>IF(G783&gt;0,CONCATENATE(VLOOKUP(G783+4000,CONFIG!$W$2:$AF$804,3,FALSE),"  ",VLOOKUP(G783+4000,CONFIG!$W$2:$AF$804,4,FALSE)),"")</f>
        <v/>
      </c>
      <c r="J783" s="30" t="str">
        <f>IF($G783&gt;0,VLOOKUP(G783+4000,CONFIG!$W$2:$AF$804,5,FALSE),"")</f>
        <v/>
      </c>
      <c r="K783" s="144" t="str">
        <f>IF($G783&gt;0,VLOOKUP(G783+4000,CONFIG!$W:$AF,6,FALSE),"")</f>
        <v/>
      </c>
      <c r="L783" s="144" t="str">
        <f>IF($G783&gt;0,VLOOKUP(G783+4000,CONFIG!$W:$AF,7,FALSE),"")</f>
        <v/>
      </c>
      <c r="M783" s="144" t="str">
        <f>IF($G783&gt;0,VLOOKUP(G783+4000,CONFIG!$W:$AF,8,FALSE),"")</f>
        <v/>
      </c>
      <c r="N783" s="250" t="str">
        <f t="shared" si="150"/>
        <v/>
      </c>
      <c r="O783" s="6" t="str">
        <f t="shared" si="151"/>
        <v xml:space="preserve"> </v>
      </c>
      <c r="P783" s="179" t="str">
        <f>IF(G783&gt;0,VLOOKUP(G783,'Eng A4'!$A$8:$B$207,2,FALSE)," ")</f>
        <v xml:space="preserve"> </v>
      </c>
      <c r="Q783" s="6" t="str">
        <f t="shared" si="152"/>
        <v xml:space="preserve"> </v>
      </c>
      <c r="R783" s="6">
        <f t="shared" si="153"/>
        <v>0</v>
      </c>
      <c r="S783" s="6" t="str">
        <f>IF(G783&gt;0,COUNTIF($R$618:R783,R783),"")</f>
        <v/>
      </c>
      <c r="T783" s="6" t="str">
        <f t="shared" si="148"/>
        <v>04</v>
      </c>
      <c r="U783" s="6">
        <f t="shared" si="154"/>
        <v>166</v>
      </c>
    </row>
    <row r="784" spans="1:21" ht="14.25" hidden="1" outlineLevel="1" x14ac:dyDescent="0.2">
      <c r="A784" s="3"/>
      <c r="B784" s="3"/>
      <c r="C784" s="3"/>
      <c r="D784" s="4">
        <f t="shared" si="144"/>
        <v>7.1527777777777773E-2</v>
      </c>
      <c r="E784" s="6">
        <v>167</v>
      </c>
      <c r="F784" s="199">
        <v>167</v>
      </c>
      <c r="G784" s="199"/>
      <c r="H784" s="247">
        <f>IF(G784&gt;0,VLOOKUP(G784+4000,CONFIG!$W$2:$AF$804,2,FALSE),0)</f>
        <v>0</v>
      </c>
      <c r="I784" s="30" t="str">
        <f>IF(G784&gt;0,CONCATENATE(VLOOKUP(G784+4000,CONFIG!$W$2:$AF$804,3,FALSE),"  ",VLOOKUP(G784+4000,CONFIG!$W$2:$AF$804,4,FALSE)),"")</f>
        <v/>
      </c>
      <c r="J784" s="30" t="str">
        <f>IF($G784&gt;0,VLOOKUP(G784+4000,CONFIG!$W$2:$AF$804,5,FALSE),"")</f>
        <v/>
      </c>
      <c r="K784" s="144" t="str">
        <f>IF($G784&gt;0,VLOOKUP(G784+4000,CONFIG!$W:$AF,6,FALSE),"")</f>
        <v/>
      </c>
      <c r="L784" s="144" t="str">
        <f>IF($G784&gt;0,VLOOKUP(G784+4000,CONFIG!$W:$AF,7,FALSE),"")</f>
        <v/>
      </c>
      <c r="M784" s="144" t="str">
        <f>IF($G784&gt;0,VLOOKUP(G784+4000,CONFIG!$W:$AF,8,FALSE),"")</f>
        <v/>
      </c>
      <c r="N784" s="250" t="str">
        <f t="shared" si="150"/>
        <v/>
      </c>
      <c r="O784" s="6" t="str">
        <f t="shared" si="151"/>
        <v xml:space="preserve"> </v>
      </c>
      <c r="P784" s="179" t="str">
        <f>IF(G784&gt;0,VLOOKUP(G784,'Eng A4'!$A$8:$B$207,2,FALSE)," ")</f>
        <v xml:space="preserve"> </v>
      </c>
      <c r="Q784" s="6" t="str">
        <f t="shared" si="152"/>
        <v xml:space="preserve"> </v>
      </c>
      <c r="R784" s="6">
        <f t="shared" si="153"/>
        <v>0</v>
      </c>
      <c r="S784" s="6" t="str">
        <f>IF(G784&gt;0,COUNTIF($R$618:R784,R784),"")</f>
        <v/>
      </c>
      <c r="T784" s="6" t="str">
        <f t="shared" si="148"/>
        <v>04</v>
      </c>
      <c r="U784" s="6">
        <f t="shared" si="154"/>
        <v>167</v>
      </c>
    </row>
    <row r="785" spans="1:21" ht="14.25" hidden="1" outlineLevel="1" x14ac:dyDescent="0.2">
      <c r="A785" s="3"/>
      <c r="B785" s="3"/>
      <c r="C785" s="3"/>
      <c r="D785" s="4">
        <f t="shared" si="144"/>
        <v>7.1527777777777773E-2</v>
      </c>
      <c r="E785" s="6">
        <v>168</v>
      </c>
      <c r="F785" s="199">
        <v>168</v>
      </c>
      <c r="G785" s="199"/>
      <c r="H785" s="247">
        <f>IF(G785&gt;0,VLOOKUP(G785+4000,CONFIG!$W$2:$AF$804,2,FALSE),0)</f>
        <v>0</v>
      </c>
      <c r="I785" s="30" t="str">
        <f>IF(G785&gt;0,CONCATENATE(VLOOKUP(G785+4000,CONFIG!$W$2:$AF$804,3,FALSE),"  ",VLOOKUP(G785+4000,CONFIG!$W$2:$AF$804,4,FALSE)),"")</f>
        <v/>
      </c>
      <c r="J785" s="30" t="str">
        <f>IF($G785&gt;0,VLOOKUP(G785+4000,CONFIG!$W$2:$AF$804,5,FALSE),"")</f>
        <v/>
      </c>
      <c r="K785" s="144" t="str">
        <f>IF($G785&gt;0,VLOOKUP(G785+4000,CONFIG!$W:$AF,6,FALSE),"")</f>
        <v/>
      </c>
      <c r="L785" s="144" t="str">
        <f>IF($G785&gt;0,VLOOKUP(G785+4000,CONFIG!$W:$AF,7,FALSE),"")</f>
        <v/>
      </c>
      <c r="M785" s="144" t="str">
        <f>IF($G785&gt;0,VLOOKUP(G785+4000,CONFIG!$W:$AF,8,FALSE),"")</f>
        <v/>
      </c>
      <c r="N785" s="250" t="str">
        <f t="shared" si="150"/>
        <v/>
      </c>
      <c r="O785" s="6" t="str">
        <f t="shared" si="151"/>
        <v xml:space="preserve"> </v>
      </c>
      <c r="P785" s="179" t="str">
        <f>IF(G785&gt;0,VLOOKUP(G785,'Eng A4'!$A$8:$B$207,2,FALSE)," ")</f>
        <v xml:space="preserve"> </v>
      </c>
      <c r="Q785" s="6" t="str">
        <f t="shared" si="152"/>
        <v xml:space="preserve"> </v>
      </c>
      <c r="R785" s="6">
        <f t="shared" si="153"/>
        <v>0</v>
      </c>
      <c r="S785" s="6" t="str">
        <f>IF(G785&gt;0,COUNTIF($R$618:R785,R785),"")</f>
        <v/>
      </c>
      <c r="T785" s="6" t="str">
        <f t="shared" si="148"/>
        <v>04</v>
      </c>
      <c r="U785" s="6">
        <f t="shared" si="154"/>
        <v>168</v>
      </c>
    </row>
    <row r="786" spans="1:21" ht="14.25" hidden="1" outlineLevel="1" x14ac:dyDescent="0.2">
      <c r="A786" s="3"/>
      <c r="B786" s="3"/>
      <c r="C786" s="3"/>
      <c r="D786" s="4">
        <f t="shared" si="144"/>
        <v>7.1527777777777773E-2</v>
      </c>
      <c r="E786" s="6">
        <v>169</v>
      </c>
      <c r="F786" s="199">
        <v>169</v>
      </c>
      <c r="G786" s="199"/>
      <c r="H786" s="247">
        <f>IF(G786&gt;0,VLOOKUP(G786+4000,CONFIG!$W$2:$AF$804,2,FALSE),0)</f>
        <v>0</v>
      </c>
      <c r="I786" s="30" t="str">
        <f>IF(G786&gt;0,CONCATENATE(VLOOKUP(G786+4000,CONFIG!$W$2:$AF$804,3,FALSE),"  ",VLOOKUP(G786+4000,CONFIG!$W$2:$AF$804,4,FALSE)),"")</f>
        <v/>
      </c>
      <c r="J786" s="30" t="str">
        <f>IF($G786&gt;0,VLOOKUP(G786+4000,CONFIG!$W$2:$AF$804,5,FALSE),"")</f>
        <v/>
      </c>
      <c r="K786" s="144" t="str">
        <f>IF($G786&gt;0,VLOOKUP(G786+4000,CONFIG!$W:$AF,6,FALSE),"")</f>
        <v/>
      </c>
      <c r="L786" s="144" t="str">
        <f>IF($G786&gt;0,VLOOKUP(G786+4000,CONFIG!$W:$AF,7,FALSE),"")</f>
        <v/>
      </c>
      <c r="M786" s="144" t="str">
        <f>IF($G786&gt;0,VLOOKUP(G786+4000,CONFIG!$W:$AF,8,FALSE),"")</f>
        <v/>
      </c>
      <c r="N786" s="250" t="str">
        <f t="shared" si="150"/>
        <v/>
      </c>
      <c r="O786" s="6" t="str">
        <f t="shared" si="151"/>
        <v xml:space="preserve"> </v>
      </c>
      <c r="P786" s="179" t="str">
        <f>IF(G786&gt;0,VLOOKUP(G786,'Eng A4'!$A$8:$B$207,2,FALSE)," ")</f>
        <v xml:space="preserve"> </v>
      </c>
      <c r="Q786" s="6" t="str">
        <f t="shared" si="152"/>
        <v xml:space="preserve"> </v>
      </c>
      <c r="R786" s="6">
        <f t="shared" si="153"/>
        <v>0</v>
      </c>
      <c r="S786" s="6" t="str">
        <f>IF(G786&gt;0,COUNTIF($R$618:R786,R786),"")</f>
        <v/>
      </c>
      <c r="T786" s="6" t="str">
        <f t="shared" si="148"/>
        <v>04</v>
      </c>
      <c r="U786" s="6">
        <f t="shared" si="154"/>
        <v>169</v>
      </c>
    </row>
    <row r="787" spans="1:21" ht="14.25" hidden="1" outlineLevel="1" x14ac:dyDescent="0.2">
      <c r="A787" s="3"/>
      <c r="B787" s="3"/>
      <c r="C787" s="3"/>
      <c r="D787" s="4">
        <f t="shared" si="144"/>
        <v>7.1527777777777773E-2</v>
      </c>
      <c r="E787" s="6">
        <v>170</v>
      </c>
      <c r="F787" s="199">
        <v>170</v>
      </c>
      <c r="G787" s="199"/>
      <c r="H787" s="247">
        <f>IF(G787&gt;0,VLOOKUP(G787+4000,CONFIG!$W$2:$AF$804,2,FALSE),0)</f>
        <v>0</v>
      </c>
      <c r="I787" s="30" t="str">
        <f>IF(G787&gt;0,CONCATENATE(VLOOKUP(G787+4000,CONFIG!$W$2:$AF$804,3,FALSE),"  ",VLOOKUP(G787+4000,CONFIG!$W$2:$AF$804,4,FALSE)),"")</f>
        <v/>
      </c>
      <c r="J787" s="30" t="str">
        <f>IF($G787&gt;0,VLOOKUP(G787+4000,CONFIG!$W$2:$AF$804,5,FALSE),"")</f>
        <v/>
      </c>
      <c r="K787" s="144" t="str">
        <f>IF($G787&gt;0,VLOOKUP(G787+4000,CONFIG!$W:$AF,6,FALSE),"")</f>
        <v/>
      </c>
      <c r="L787" s="144" t="str">
        <f>IF($G787&gt;0,VLOOKUP(G787+4000,CONFIG!$W:$AF,7,FALSE),"")</f>
        <v/>
      </c>
      <c r="M787" s="144" t="str">
        <f>IF($G787&gt;0,VLOOKUP(G787+4000,CONFIG!$W:$AF,8,FALSE),"")</f>
        <v/>
      </c>
      <c r="N787" s="250" t="str">
        <f t="shared" si="150"/>
        <v/>
      </c>
      <c r="O787" s="6" t="str">
        <f t="shared" si="151"/>
        <v xml:space="preserve"> </v>
      </c>
      <c r="P787" s="179" t="str">
        <f>IF(G787&gt;0,VLOOKUP(G787,'Eng A4'!$A$8:$B$207,2,FALSE)," ")</f>
        <v xml:space="preserve"> </v>
      </c>
      <c r="Q787" s="6" t="str">
        <f t="shared" si="152"/>
        <v xml:space="preserve"> </v>
      </c>
      <c r="R787" s="6">
        <f t="shared" si="153"/>
        <v>0</v>
      </c>
      <c r="S787" s="6" t="str">
        <f>IF(G787&gt;0,COUNTIF($R$618:R787,R787),"")</f>
        <v/>
      </c>
      <c r="T787" s="6" t="str">
        <f t="shared" si="148"/>
        <v>04</v>
      </c>
      <c r="U787" s="6">
        <f t="shared" si="154"/>
        <v>170</v>
      </c>
    </row>
    <row r="788" spans="1:21" ht="14.25" hidden="1" outlineLevel="1" x14ac:dyDescent="0.2">
      <c r="A788" s="3"/>
      <c r="B788" s="3"/>
      <c r="C788" s="3"/>
      <c r="D788" s="4">
        <f t="shared" si="144"/>
        <v>7.1527777777777773E-2</v>
      </c>
      <c r="E788" s="6">
        <v>171</v>
      </c>
      <c r="F788" s="199">
        <v>171</v>
      </c>
      <c r="G788" s="199"/>
      <c r="H788" s="247">
        <f>IF(G788&gt;0,VLOOKUP(G788+4000,CONFIG!$W$2:$AF$804,2,FALSE),0)</f>
        <v>0</v>
      </c>
      <c r="I788" s="30" t="str">
        <f>IF(G788&gt;0,CONCATENATE(VLOOKUP(G788+4000,CONFIG!$W$2:$AF$804,3,FALSE),"  ",VLOOKUP(G788+4000,CONFIG!$W$2:$AF$804,4,FALSE)),"")</f>
        <v/>
      </c>
      <c r="J788" s="30" t="str">
        <f>IF($G788&gt;0,VLOOKUP(G788+4000,CONFIG!$W$2:$AF$804,5,FALSE),"")</f>
        <v/>
      </c>
      <c r="K788" s="144" t="str">
        <f>IF($G788&gt;0,VLOOKUP(G788+4000,CONFIG!$W:$AF,6,FALSE),"")</f>
        <v/>
      </c>
      <c r="L788" s="144" t="str">
        <f>IF($G788&gt;0,VLOOKUP(G788+4000,CONFIG!$W:$AF,7,FALSE),"")</f>
        <v/>
      </c>
      <c r="M788" s="144" t="str">
        <f>IF($G788&gt;0,VLOOKUP(G788+4000,CONFIG!$W:$AF,8,FALSE),"")</f>
        <v/>
      </c>
      <c r="N788" s="250" t="str">
        <f t="shared" si="150"/>
        <v/>
      </c>
      <c r="O788" s="6" t="str">
        <f t="shared" si="151"/>
        <v xml:space="preserve"> </v>
      </c>
      <c r="P788" s="179" t="str">
        <f>IF(G788&gt;0,VLOOKUP(G788,'Eng A4'!$A$8:$B$207,2,FALSE)," ")</f>
        <v xml:space="preserve"> </v>
      </c>
      <c r="Q788" s="6" t="str">
        <f t="shared" si="152"/>
        <v xml:space="preserve"> </v>
      </c>
      <c r="R788" s="6">
        <f t="shared" si="153"/>
        <v>0</v>
      </c>
      <c r="S788" s="6" t="str">
        <f>IF(G788&gt;0,COUNTIF($R$618:R788,R788),"")</f>
        <v/>
      </c>
      <c r="T788" s="6" t="str">
        <f t="shared" si="148"/>
        <v>04</v>
      </c>
      <c r="U788" s="6">
        <f t="shared" si="154"/>
        <v>171</v>
      </c>
    </row>
    <row r="789" spans="1:21" ht="14.25" hidden="1" outlineLevel="1" x14ac:dyDescent="0.2">
      <c r="A789" s="3"/>
      <c r="B789" s="3"/>
      <c r="C789" s="3"/>
      <c r="D789" s="4">
        <f t="shared" si="144"/>
        <v>7.1527777777777773E-2</v>
      </c>
      <c r="E789" s="6">
        <v>172</v>
      </c>
      <c r="F789" s="199">
        <v>172</v>
      </c>
      <c r="G789" s="199"/>
      <c r="H789" s="247">
        <f>IF(G789&gt;0,VLOOKUP(G789+4000,CONFIG!$W$2:$AF$804,2,FALSE),0)</f>
        <v>0</v>
      </c>
      <c r="I789" s="30" t="str">
        <f>IF(G789&gt;0,CONCATENATE(VLOOKUP(G789+4000,CONFIG!$W$2:$AF$804,3,FALSE),"  ",VLOOKUP(G789+4000,CONFIG!$W$2:$AF$804,4,FALSE)),"")</f>
        <v/>
      </c>
      <c r="J789" s="30" t="str">
        <f>IF($G789&gt;0,VLOOKUP(G789+4000,CONFIG!$W$2:$AF$804,5,FALSE),"")</f>
        <v/>
      </c>
      <c r="K789" s="144" t="str">
        <f>IF($G789&gt;0,VLOOKUP(G789+4000,CONFIG!$W:$AF,6,FALSE),"")</f>
        <v/>
      </c>
      <c r="L789" s="144" t="str">
        <f>IF($G789&gt;0,VLOOKUP(G789+4000,CONFIG!$W:$AF,7,FALSE),"")</f>
        <v/>
      </c>
      <c r="M789" s="144" t="str">
        <f>IF($G789&gt;0,VLOOKUP(G789+4000,CONFIG!$W:$AF,8,FALSE),"")</f>
        <v/>
      </c>
      <c r="N789" s="250" t="str">
        <f t="shared" si="150"/>
        <v/>
      </c>
      <c r="O789" s="6" t="str">
        <f t="shared" si="151"/>
        <v xml:space="preserve"> </v>
      </c>
      <c r="P789" s="179" t="str">
        <f>IF(G789&gt;0,VLOOKUP(G789,'Eng A4'!$A$8:$B$207,2,FALSE)," ")</f>
        <v xml:space="preserve"> </v>
      </c>
      <c r="Q789" s="6" t="str">
        <f t="shared" si="152"/>
        <v xml:space="preserve"> </v>
      </c>
      <c r="R789" s="6">
        <f t="shared" si="153"/>
        <v>0</v>
      </c>
      <c r="S789" s="6" t="str">
        <f>IF(G789&gt;0,COUNTIF($R$618:R789,R789),"")</f>
        <v/>
      </c>
      <c r="T789" s="6" t="str">
        <f t="shared" si="148"/>
        <v>04</v>
      </c>
      <c r="U789" s="6">
        <f t="shared" si="154"/>
        <v>172</v>
      </c>
    </row>
    <row r="790" spans="1:21" ht="14.25" hidden="1" outlineLevel="1" x14ac:dyDescent="0.2">
      <c r="A790" s="3"/>
      <c r="B790" s="3"/>
      <c r="C790" s="3"/>
      <c r="D790" s="4">
        <f t="shared" si="144"/>
        <v>7.1527777777777773E-2</v>
      </c>
      <c r="E790" s="6">
        <v>173</v>
      </c>
      <c r="F790" s="199">
        <v>173</v>
      </c>
      <c r="G790" s="199"/>
      <c r="H790" s="247">
        <f>IF(G790&gt;0,VLOOKUP(G790+4000,CONFIG!$W$2:$AF$804,2,FALSE),0)</f>
        <v>0</v>
      </c>
      <c r="I790" s="30" t="str">
        <f>IF(G790&gt;0,CONCATENATE(VLOOKUP(G790+4000,CONFIG!$W$2:$AF$804,3,FALSE),"  ",VLOOKUP(G790+4000,CONFIG!$W$2:$AF$804,4,FALSE)),"")</f>
        <v/>
      </c>
      <c r="J790" s="30" t="str">
        <f>IF($G790&gt;0,VLOOKUP(G790+4000,CONFIG!$W$2:$AF$804,5,FALSE),"")</f>
        <v/>
      </c>
      <c r="K790" s="144" t="str">
        <f>IF($G790&gt;0,VLOOKUP(G790+4000,CONFIG!$W:$AF,6,FALSE),"")</f>
        <v/>
      </c>
      <c r="L790" s="144" t="str">
        <f>IF($G790&gt;0,VLOOKUP(G790+4000,CONFIG!$W:$AF,7,FALSE),"")</f>
        <v/>
      </c>
      <c r="M790" s="144" t="str">
        <f>IF($G790&gt;0,VLOOKUP(G790+4000,CONFIG!$W:$AF,8,FALSE),"")</f>
        <v/>
      </c>
      <c r="N790" s="250" t="str">
        <f t="shared" si="150"/>
        <v/>
      </c>
      <c r="O790" s="6" t="str">
        <f t="shared" si="151"/>
        <v xml:space="preserve"> </v>
      </c>
      <c r="P790" s="179" t="str">
        <f>IF(G790&gt;0,VLOOKUP(G790,'Eng A4'!$A$8:$B$207,2,FALSE)," ")</f>
        <v xml:space="preserve"> </v>
      </c>
      <c r="Q790" s="6" t="str">
        <f t="shared" si="152"/>
        <v xml:space="preserve"> </v>
      </c>
      <c r="R790" s="6">
        <f t="shared" si="153"/>
        <v>0</v>
      </c>
      <c r="S790" s="6" t="str">
        <f>IF(G790&gt;0,COUNTIF($R$618:R790,R790),"")</f>
        <v/>
      </c>
      <c r="T790" s="6" t="str">
        <f t="shared" si="148"/>
        <v>04</v>
      </c>
      <c r="U790" s="6">
        <f t="shared" si="154"/>
        <v>173</v>
      </c>
    </row>
    <row r="791" spans="1:21" ht="14.25" hidden="1" outlineLevel="1" x14ac:dyDescent="0.2">
      <c r="A791" s="3"/>
      <c r="B791" s="3"/>
      <c r="C791" s="3"/>
      <c r="D791" s="4">
        <f t="shared" si="144"/>
        <v>7.1527777777777773E-2</v>
      </c>
      <c r="E791" s="6">
        <v>174</v>
      </c>
      <c r="F791" s="199">
        <v>174</v>
      </c>
      <c r="G791" s="199"/>
      <c r="H791" s="247">
        <f>IF(G791&gt;0,VLOOKUP(G791+4000,CONFIG!$W$2:$AF$804,2,FALSE),0)</f>
        <v>0</v>
      </c>
      <c r="I791" s="30" t="str">
        <f>IF(G791&gt;0,CONCATENATE(VLOOKUP(G791+4000,CONFIG!$W$2:$AF$804,3,FALSE),"  ",VLOOKUP(G791+4000,CONFIG!$W$2:$AF$804,4,FALSE)),"")</f>
        <v/>
      </c>
      <c r="J791" s="30" t="str">
        <f>IF($G791&gt;0,VLOOKUP(G791+4000,CONFIG!$W$2:$AF$804,5,FALSE),"")</f>
        <v/>
      </c>
      <c r="K791" s="144" t="str">
        <f>IF($G791&gt;0,VLOOKUP(G791+4000,CONFIG!$W:$AF,6,FALSE),"")</f>
        <v/>
      </c>
      <c r="L791" s="144" t="str">
        <f>IF($G791&gt;0,VLOOKUP(G791+4000,CONFIG!$W:$AF,7,FALSE),"")</f>
        <v/>
      </c>
      <c r="M791" s="144" t="str">
        <f>IF($G791&gt;0,VLOOKUP(G791+4000,CONFIG!$W:$AF,8,FALSE),"")</f>
        <v/>
      </c>
      <c r="N791" s="250" t="str">
        <f t="shared" si="150"/>
        <v/>
      </c>
      <c r="O791" s="6" t="str">
        <f t="shared" si="151"/>
        <v xml:space="preserve"> </v>
      </c>
      <c r="P791" s="179" t="str">
        <f>IF(G791&gt;0,VLOOKUP(G791,'Eng A4'!$A$8:$B$207,2,FALSE)," ")</f>
        <v xml:space="preserve"> </v>
      </c>
      <c r="Q791" s="6" t="str">
        <f t="shared" si="152"/>
        <v xml:space="preserve"> </v>
      </c>
      <c r="R791" s="6">
        <f t="shared" si="153"/>
        <v>0</v>
      </c>
      <c r="S791" s="6" t="str">
        <f>IF(G791&gt;0,COUNTIF($R$618:R791,R791),"")</f>
        <v/>
      </c>
      <c r="T791" s="6" t="str">
        <f t="shared" si="148"/>
        <v>04</v>
      </c>
      <c r="U791" s="6">
        <f t="shared" si="154"/>
        <v>174</v>
      </c>
    </row>
    <row r="792" spans="1:21" ht="14.25" hidden="1" outlineLevel="1" x14ac:dyDescent="0.2">
      <c r="A792" s="3"/>
      <c r="B792" s="3"/>
      <c r="C792" s="3"/>
      <c r="D792" s="4">
        <f t="shared" si="144"/>
        <v>7.1527777777777773E-2</v>
      </c>
      <c r="E792" s="6">
        <v>175</v>
      </c>
      <c r="F792" s="199">
        <v>175</v>
      </c>
      <c r="G792" s="199"/>
      <c r="H792" s="247">
        <f>IF(G792&gt;0,VLOOKUP(G792+4000,CONFIG!$W$2:$AF$804,2,FALSE),0)</f>
        <v>0</v>
      </c>
      <c r="I792" s="30" t="str">
        <f>IF(G792&gt;0,CONCATENATE(VLOOKUP(G792+4000,CONFIG!$W$2:$AF$804,3,FALSE),"  ",VLOOKUP(G792+4000,CONFIG!$W$2:$AF$804,4,FALSE)),"")</f>
        <v/>
      </c>
      <c r="J792" s="30" t="str">
        <f>IF($G792&gt;0,VLOOKUP(G792+4000,CONFIG!$W$2:$AF$804,5,FALSE),"")</f>
        <v/>
      </c>
      <c r="K792" s="144" t="str">
        <f>IF($G792&gt;0,VLOOKUP(G792+4000,CONFIG!$W:$AF,6,FALSE),"")</f>
        <v/>
      </c>
      <c r="L792" s="144" t="str">
        <f>IF($G792&gt;0,VLOOKUP(G792+4000,CONFIG!$W:$AF,7,FALSE),"")</f>
        <v/>
      </c>
      <c r="M792" s="144" t="str">
        <f>IF($G792&gt;0,VLOOKUP(G792+4000,CONFIG!$W:$AF,8,FALSE),"")</f>
        <v/>
      </c>
      <c r="N792" s="250" t="str">
        <f t="shared" si="150"/>
        <v/>
      </c>
      <c r="O792" s="6" t="str">
        <f t="shared" si="151"/>
        <v xml:space="preserve"> </v>
      </c>
      <c r="P792" s="179" t="str">
        <f>IF(G792&gt;0,VLOOKUP(G792,'Eng A4'!$A$8:$B$207,2,FALSE)," ")</f>
        <v xml:space="preserve"> </v>
      </c>
      <c r="Q792" s="6" t="str">
        <f t="shared" si="152"/>
        <v xml:space="preserve"> </v>
      </c>
      <c r="R792" s="6">
        <f t="shared" si="153"/>
        <v>0</v>
      </c>
      <c r="S792" s="6" t="str">
        <f>IF(G792&gt;0,COUNTIF($R$618:R792,R792),"")</f>
        <v/>
      </c>
      <c r="T792" s="6" t="str">
        <f t="shared" si="148"/>
        <v>04</v>
      </c>
      <c r="U792" s="6">
        <f t="shared" si="154"/>
        <v>175</v>
      </c>
    </row>
    <row r="793" spans="1:21" ht="14.25" hidden="1" outlineLevel="1" x14ac:dyDescent="0.2">
      <c r="A793" s="3"/>
      <c r="B793" s="3"/>
      <c r="C793" s="3"/>
      <c r="D793" s="4">
        <f t="shared" si="144"/>
        <v>7.1527777777777773E-2</v>
      </c>
      <c r="E793" s="6">
        <v>176</v>
      </c>
      <c r="F793" s="199">
        <v>176</v>
      </c>
      <c r="G793" s="199"/>
      <c r="H793" s="247">
        <f>IF(G793&gt;0,VLOOKUP(G793+4000,CONFIG!$W$2:$AF$804,2,FALSE),0)</f>
        <v>0</v>
      </c>
      <c r="I793" s="30" t="str">
        <f>IF(G793&gt;0,CONCATENATE(VLOOKUP(G793+4000,CONFIG!$W$2:$AF$804,3,FALSE),"  ",VLOOKUP(G793+4000,CONFIG!$W$2:$AF$804,4,FALSE)),"")</f>
        <v/>
      </c>
      <c r="J793" s="30" t="str">
        <f>IF($G793&gt;0,VLOOKUP(G793+4000,CONFIG!$W$2:$AF$804,5,FALSE),"")</f>
        <v/>
      </c>
      <c r="K793" s="144" t="str">
        <f>IF($G793&gt;0,VLOOKUP(G793+4000,CONFIG!$W:$AF,6,FALSE),"")</f>
        <v/>
      </c>
      <c r="L793" s="144" t="str">
        <f>IF($G793&gt;0,VLOOKUP(G793+4000,CONFIG!$W:$AF,7,FALSE),"")</f>
        <v/>
      </c>
      <c r="M793" s="144" t="str">
        <f>IF($G793&gt;0,VLOOKUP(G793+4000,CONFIG!$W:$AF,8,FALSE),"")</f>
        <v/>
      </c>
      <c r="N793" s="250" t="str">
        <f t="shared" si="150"/>
        <v/>
      </c>
      <c r="O793" s="6" t="str">
        <f t="shared" si="151"/>
        <v xml:space="preserve"> </v>
      </c>
      <c r="P793" s="179" t="str">
        <f>IF(G793&gt;0,VLOOKUP(G793,'Eng A4'!$A$8:$B$207,2,FALSE)," ")</f>
        <v xml:space="preserve"> </v>
      </c>
      <c r="Q793" s="6" t="str">
        <f t="shared" si="152"/>
        <v xml:space="preserve"> </v>
      </c>
      <c r="R793" s="6">
        <f t="shared" si="153"/>
        <v>0</v>
      </c>
      <c r="S793" s="6" t="str">
        <f>IF(G793&gt;0,COUNTIF($R$618:R793,R793),"")</f>
        <v/>
      </c>
      <c r="T793" s="6" t="str">
        <f t="shared" si="148"/>
        <v>04</v>
      </c>
      <c r="U793" s="6">
        <f t="shared" si="154"/>
        <v>176</v>
      </c>
    </row>
    <row r="794" spans="1:21" ht="14.25" hidden="1" outlineLevel="1" x14ac:dyDescent="0.2">
      <c r="A794" s="3"/>
      <c r="B794" s="3"/>
      <c r="C794" s="3"/>
      <c r="D794" s="4">
        <f t="shared" si="144"/>
        <v>7.1527777777777773E-2</v>
      </c>
      <c r="E794" s="6">
        <v>177</v>
      </c>
      <c r="F794" s="199">
        <v>177</v>
      </c>
      <c r="G794" s="199"/>
      <c r="H794" s="247">
        <f>IF(G794&gt;0,VLOOKUP(G794+4000,CONFIG!$W$2:$AF$804,2,FALSE),0)</f>
        <v>0</v>
      </c>
      <c r="I794" s="30" t="str">
        <f>IF(G794&gt;0,CONCATENATE(VLOOKUP(G794+4000,CONFIG!$W$2:$AF$804,3,FALSE),"  ",VLOOKUP(G794+4000,CONFIG!$W$2:$AF$804,4,FALSE)),"")</f>
        <v/>
      </c>
      <c r="J794" s="30" t="str">
        <f>IF($G794&gt;0,VLOOKUP(G794+4000,CONFIG!$W$2:$AF$804,5,FALSE),"")</f>
        <v/>
      </c>
      <c r="K794" s="144" t="str">
        <f>IF($G794&gt;0,VLOOKUP(G794+4000,CONFIG!$W:$AF,6,FALSE),"")</f>
        <v/>
      </c>
      <c r="L794" s="144" t="str">
        <f>IF($G794&gt;0,VLOOKUP(G794+4000,CONFIG!$W:$AF,7,FALSE),"")</f>
        <v/>
      </c>
      <c r="M794" s="144" t="str">
        <f>IF($G794&gt;0,VLOOKUP(G794+4000,CONFIG!$W:$AF,8,FALSE),"")</f>
        <v/>
      </c>
      <c r="N794" s="250" t="str">
        <f t="shared" si="150"/>
        <v/>
      </c>
      <c r="O794" s="6" t="str">
        <f t="shared" si="151"/>
        <v xml:space="preserve"> </v>
      </c>
      <c r="P794" s="179" t="str">
        <f>IF(G794&gt;0,VLOOKUP(G794,'Eng A4'!$A$8:$B$207,2,FALSE)," ")</f>
        <v xml:space="preserve"> </v>
      </c>
      <c r="Q794" s="6" t="str">
        <f t="shared" si="152"/>
        <v xml:space="preserve"> </v>
      </c>
      <c r="R794" s="6">
        <f t="shared" si="153"/>
        <v>0</v>
      </c>
      <c r="S794" s="6" t="str">
        <f>IF(G794&gt;0,COUNTIF($R$618:R794,R794),"")</f>
        <v/>
      </c>
      <c r="T794" s="6" t="str">
        <f t="shared" si="148"/>
        <v>04</v>
      </c>
      <c r="U794" s="6">
        <f t="shared" si="154"/>
        <v>177</v>
      </c>
    </row>
    <row r="795" spans="1:21" ht="14.25" hidden="1" outlineLevel="1" x14ac:dyDescent="0.2">
      <c r="A795" s="3"/>
      <c r="B795" s="3"/>
      <c r="C795" s="3"/>
      <c r="D795" s="4">
        <f t="shared" si="144"/>
        <v>7.1527777777777773E-2</v>
      </c>
      <c r="E795" s="6">
        <v>178</v>
      </c>
      <c r="F795" s="199">
        <v>178</v>
      </c>
      <c r="G795" s="199"/>
      <c r="H795" s="247">
        <f>IF(G795&gt;0,VLOOKUP(G795+4000,CONFIG!$W$2:$AF$804,2,FALSE),0)</f>
        <v>0</v>
      </c>
      <c r="I795" s="30" t="str">
        <f>IF(G795&gt;0,CONCATENATE(VLOOKUP(G795+4000,CONFIG!$W$2:$AF$804,3,FALSE),"  ",VLOOKUP(G795+4000,CONFIG!$W$2:$AF$804,4,FALSE)),"")</f>
        <v/>
      </c>
      <c r="J795" s="30" t="str">
        <f>IF($G795&gt;0,VLOOKUP(G795+4000,CONFIG!$W$2:$AF$804,5,FALSE),"")</f>
        <v/>
      </c>
      <c r="K795" s="144" t="str">
        <f>IF($G795&gt;0,VLOOKUP(G795+4000,CONFIG!$W:$AF,6,FALSE),"")</f>
        <v/>
      </c>
      <c r="L795" s="144" t="str">
        <f>IF($G795&gt;0,VLOOKUP(G795+4000,CONFIG!$W:$AF,7,FALSE),"")</f>
        <v/>
      </c>
      <c r="M795" s="144" t="str">
        <f>IF($G795&gt;0,VLOOKUP(G795+4000,CONFIG!$W:$AF,8,FALSE),"")</f>
        <v/>
      </c>
      <c r="N795" s="250" t="str">
        <f t="shared" si="150"/>
        <v/>
      </c>
      <c r="O795" s="6" t="str">
        <f t="shared" si="151"/>
        <v xml:space="preserve"> </v>
      </c>
      <c r="P795" s="179" t="str">
        <f>IF(G795&gt;0,VLOOKUP(G795,'Eng A4'!$A$8:$B$207,2,FALSE)," ")</f>
        <v xml:space="preserve"> </v>
      </c>
      <c r="Q795" s="6" t="str">
        <f t="shared" si="152"/>
        <v xml:space="preserve"> </v>
      </c>
      <c r="R795" s="6">
        <f t="shared" si="153"/>
        <v>0</v>
      </c>
      <c r="S795" s="6" t="str">
        <f>IF(G795&gt;0,COUNTIF($R$618:R795,R795),"")</f>
        <v/>
      </c>
      <c r="T795" s="6" t="str">
        <f t="shared" si="148"/>
        <v>04</v>
      </c>
      <c r="U795" s="6">
        <f t="shared" si="154"/>
        <v>178</v>
      </c>
    </row>
    <row r="796" spans="1:21" ht="14.25" hidden="1" outlineLevel="1" x14ac:dyDescent="0.2">
      <c r="A796" s="3"/>
      <c r="B796" s="3"/>
      <c r="C796" s="3"/>
      <c r="D796" s="4">
        <f t="shared" si="144"/>
        <v>7.1527777777777773E-2</v>
      </c>
      <c r="E796" s="6">
        <v>179</v>
      </c>
      <c r="F796" s="199">
        <v>179</v>
      </c>
      <c r="G796" s="199"/>
      <c r="H796" s="247">
        <f>IF(G796&gt;0,VLOOKUP(G796+4000,CONFIG!$W$2:$AF$804,2,FALSE),0)</f>
        <v>0</v>
      </c>
      <c r="I796" s="30" t="str">
        <f>IF(G796&gt;0,CONCATENATE(VLOOKUP(G796+4000,CONFIG!$W$2:$AF$804,3,FALSE),"  ",VLOOKUP(G796+4000,CONFIG!$W$2:$AF$804,4,FALSE)),"")</f>
        <v/>
      </c>
      <c r="J796" s="30" t="str">
        <f>IF($G796&gt;0,VLOOKUP(G796+4000,CONFIG!$W$2:$AF$804,5,FALSE),"")</f>
        <v/>
      </c>
      <c r="K796" s="144" t="str">
        <f>IF($G796&gt;0,VLOOKUP(G796+4000,CONFIG!$W:$AF,6,FALSE),"")</f>
        <v/>
      </c>
      <c r="L796" s="144" t="str">
        <f>IF($G796&gt;0,VLOOKUP(G796+4000,CONFIG!$W:$AF,7,FALSE),"")</f>
        <v/>
      </c>
      <c r="M796" s="144" t="str">
        <f>IF($G796&gt;0,VLOOKUP(G796+4000,CONFIG!$W:$AF,8,FALSE),"")</f>
        <v/>
      </c>
      <c r="N796" s="250" t="str">
        <f t="shared" si="150"/>
        <v/>
      </c>
      <c r="O796" s="6" t="str">
        <f t="shared" si="151"/>
        <v xml:space="preserve"> </v>
      </c>
      <c r="P796" s="179" t="str">
        <f>IF(G796&gt;0,VLOOKUP(G796,'Eng A4'!$A$8:$B$207,2,FALSE)," ")</f>
        <v xml:space="preserve"> </v>
      </c>
      <c r="Q796" s="6" t="str">
        <f t="shared" si="152"/>
        <v xml:space="preserve"> </v>
      </c>
      <c r="R796" s="6">
        <f t="shared" si="153"/>
        <v>0</v>
      </c>
      <c r="S796" s="6" t="str">
        <f>IF(G796&gt;0,COUNTIF($R$618:R796,R796),"")</f>
        <v/>
      </c>
      <c r="T796" s="6" t="str">
        <f t="shared" si="148"/>
        <v>04</v>
      </c>
      <c r="U796" s="6">
        <f t="shared" si="154"/>
        <v>179</v>
      </c>
    </row>
    <row r="797" spans="1:21" ht="14.25" hidden="1" outlineLevel="1" x14ac:dyDescent="0.2">
      <c r="A797" s="3"/>
      <c r="B797" s="3"/>
      <c r="C797" s="3"/>
      <c r="D797" s="4">
        <f t="shared" si="144"/>
        <v>7.1527777777777773E-2</v>
      </c>
      <c r="E797" s="6">
        <v>180</v>
      </c>
      <c r="F797" s="199">
        <v>180</v>
      </c>
      <c r="G797" s="199"/>
      <c r="H797" s="247">
        <f>IF(G797&gt;0,VLOOKUP(G797+4000,CONFIG!$W$2:$AF$804,2,FALSE),0)</f>
        <v>0</v>
      </c>
      <c r="I797" s="30" t="str">
        <f>IF(G797&gt;0,CONCATENATE(VLOOKUP(G797+4000,CONFIG!$W$2:$AF$804,3,FALSE),"  ",VLOOKUP(G797+4000,CONFIG!$W$2:$AF$804,4,FALSE)),"")</f>
        <v/>
      </c>
      <c r="J797" s="30" t="str">
        <f>IF($G797&gt;0,VLOOKUP(G797+4000,CONFIG!$W$2:$AF$804,5,FALSE),"")</f>
        <v/>
      </c>
      <c r="K797" s="144" t="str">
        <f>IF($G797&gt;0,VLOOKUP(G797+4000,CONFIG!$W:$AF,6,FALSE),"")</f>
        <v/>
      </c>
      <c r="L797" s="144" t="str">
        <f>IF($G797&gt;0,VLOOKUP(G797+4000,CONFIG!$W:$AF,7,FALSE),"")</f>
        <v/>
      </c>
      <c r="M797" s="144" t="str">
        <f>IF($G797&gt;0,VLOOKUP(G797+4000,CONFIG!$W:$AF,8,FALSE),"")</f>
        <v/>
      </c>
      <c r="N797" s="250" t="str">
        <f t="shared" si="150"/>
        <v/>
      </c>
      <c r="O797" s="6" t="str">
        <f t="shared" si="151"/>
        <v xml:space="preserve"> </v>
      </c>
      <c r="P797" s="179" t="str">
        <f>IF(G797&gt;0,VLOOKUP(G797,'Eng A4'!$A$8:$B$207,2,FALSE)," ")</f>
        <v xml:space="preserve"> </v>
      </c>
      <c r="Q797" s="6" t="str">
        <f t="shared" si="152"/>
        <v xml:space="preserve"> </v>
      </c>
      <c r="R797" s="6">
        <f t="shared" si="153"/>
        <v>0</v>
      </c>
      <c r="S797" s="6" t="str">
        <f>IF(G797&gt;0,COUNTIF($R$618:R797,R797),"")</f>
        <v/>
      </c>
      <c r="T797" s="6" t="str">
        <f t="shared" si="148"/>
        <v>04</v>
      </c>
      <c r="U797" s="6">
        <f t="shared" si="154"/>
        <v>180</v>
      </c>
    </row>
    <row r="798" spans="1:21" ht="14.25" hidden="1" outlineLevel="1" x14ac:dyDescent="0.2">
      <c r="A798" s="3"/>
      <c r="B798" s="3"/>
      <c r="C798" s="3"/>
      <c r="D798" s="4">
        <f t="shared" si="144"/>
        <v>7.1527777777777773E-2</v>
      </c>
      <c r="E798" s="6">
        <v>181</v>
      </c>
      <c r="F798" s="199">
        <v>181</v>
      </c>
      <c r="G798" s="199"/>
      <c r="H798" s="247">
        <f>IF(G798&gt;0,VLOOKUP(G798+4000,CONFIG!$W$2:$AF$804,2,FALSE),0)</f>
        <v>0</v>
      </c>
      <c r="I798" s="30" t="str">
        <f>IF(G798&gt;0,CONCATENATE(VLOOKUP(G798+4000,CONFIG!$W$2:$AF$804,3,FALSE),"  ",VLOOKUP(G798+4000,CONFIG!$W$2:$AF$804,4,FALSE)),"")</f>
        <v/>
      </c>
      <c r="J798" s="30" t="str">
        <f>IF($G798&gt;0,VLOOKUP(G798+4000,CONFIG!$W$2:$AF$804,5,FALSE),"")</f>
        <v/>
      </c>
      <c r="K798" s="144" t="str">
        <f>IF($G798&gt;0,VLOOKUP(G798+4000,CONFIG!$W:$AF,6,FALSE),"")</f>
        <v/>
      </c>
      <c r="L798" s="144" t="str">
        <f>IF($G798&gt;0,VLOOKUP(G798+4000,CONFIG!$W:$AF,7,FALSE),"")</f>
        <v/>
      </c>
      <c r="M798" s="144" t="str">
        <f>IF($G798&gt;0,VLOOKUP(G798+4000,CONFIG!$W:$AF,8,FALSE),"")</f>
        <v/>
      </c>
      <c r="N798" s="250" t="str">
        <f t="shared" si="150"/>
        <v/>
      </c>
      <c r="O798" s="6" t="str">
        <f t="shared" si="151"/>
        <v xml:space="preserve"> </v>
      </c>
      <c r="P798" s="179" t="str">
        <f>IF(G798&gt;0,VLOOKUP(G798,'Eng A4'!$A$8:$B$207,2,FALSE)," ")</f>
        <v xml:space="preserve"> </v>
      </c>
      <c r="Q798" s="6" t="str">
        <f t="shared" si="152"/>
        <v xml:space="preserve"> </v>
      </c>
      <c r="R798" s="6">
        <f t="shared" si="153"/>
        <v>0</v>
      </c>
      <c r="S798" s="6" t="str">
        <f>IF(G798&gt;0,COUNTIF($R$618:R798,R798),"")</f>
        <v/>
      </c>
      <c r="T798" s="6" t="str">
        <f t="shared" si="148"/>
        <v>04</v>
      </c>
      <c r="U798" s="6">
        <f t="shared" si="154"/>
        <v>181</v>
      </c>
    </row>
    <row r="799" spans="1:21" ht="14.25" hidden="1" outlineLevel="1" x14ac:dyDescent="0.2">
      <c r="A799" s="3"/>
      <c r="B799" s="3"/>
      <c r="C799" s="3"/>
      <c r="D799" s="4">
        <f t="shared" si="144"/>
        <v>7.1527777777777773E-2</v>
      </c>
      <c r="E799" s="6">
        <v>182</v>
      </c>
      <c r="F799" s="199">
        <v>182</v>
      </c>
      <c r="G799" s="199"/>
      <c r="H799" s="247">
        <f>IF(G799&gt;0,VLOOKUP(G799+4000,CONFIG!$W$2:$AF$804,2,FALSE),0)</f>
        <v>0</v>
      </c>
      <c r="I799" s="30" t="str">
        <f>IF(G799&gt;0,CONCATENATE(VLOOKUP(G799+4000,CONFIG!$W$2:$AF$804,3,FALSE),"  ",VLOOKUP(G799+4000,CONFIG!$W$2:$AF$804,4,FALSE)),"")</f>
        <v/>
      </c>
      <c r="J799" s="30" t="str">
        <f>IF($G799&gt;0,VLOOKUP(G799+4000,CONFIG!$W$2:$AF$804,5,FALSE),"")</f>
        <v/>
      </c>
      <c r="K799" s="144" t="str">
        <f>IF($G799&gt;0,VLOOKUP(G799+4000,CONFIG!$W:$AF,6,FALSE),"")</f>
        <v/>
      </c>
      <c r="L799" s="144" t="str">
        <f>IF($G799&gt;0,VLOOKUP(G799+4000,CONFIG!$W:$AF,7,FALSE),"")</f>
        <v/>
      </c>
      <c r="M799" s="144" t="str">
        <f>IF($G799&gt;0,VLOOKUP(G799+4000,CONFIG!$W:$AF,8,FALSE),"")</f>
        <v/>
      </c>
      <c r="N799" s="250" t="str">
        <f t="shared" si="150"/>
        <v/>
      </c>
      <c r="O799" s="6" t="str">
        <f t="shared" si="151"/>
        <v xml:space="preserve"> </v>
      </c>
      <c r="P799" s="179" t="str">
        <f>IF(G799&gt;0,VLOOKUP(G799,'Eng A4'!$A$8:$B$207,2,FALSE)," ")</f>
        <v xml:space="preserve"> </v>
      </c>
      <c r="Q799" s="6" t="str">
        <f t="shared" si="152"/>
        <v xml:space="preserve"> </v>
      </c>
      <c r="R799" s="6">
        <f t="shared" si="153"/>
        <v>0</v>
      </c>
      <c r="S799" s="6" t="str">
        <f>IF(G799&gt;0,COUNTIF($R$618:R799,R799),"")</f>
        <v/>
      </c>
      <c r="T799" s="6" t="str">
        <f t="shared" si="148"/>
        <v>04</v>
      </c>
      <c r="U799" s="6">
        <f t="shared" si="154"/>
        <v>182</v>
      </c>
    </row>
    <row r="800" spans="1:21" ht="14.25" hidden="1" outlineLevel="1" x14ac:dyDescent="0.2">
      <c r="A800" s="3"/>
      <c r="B800" s="3"/>
      <c r="C800" s="3"/>
      <c r="D800" s="4">
        <f t="shared" si="144"/>
        <v>7.1527777777777773E-2</v>
      </c>
      <c r="E800" s="6">
        <v>183</v>
      </c>
      <c r="F800" s="199">
        <v>183</v>
      </c>
      <c r="G800" s="199"/>
      <c r="H800" s="247">
        <f>IF(G800&gt;0,VLOOKUP(G800+4000,CONFIG!$W$2:$AF$804,2,FALSE),0)</f>
        <v>0</v>
      </c>
      <c r="I800" s="30" t="str">
        <f>IF(G800&gt;0,CONCATENATE(VLOOKUP(G800+4000,CONFIG!$W$2:$AF$804,3,FALSE),"  ",VLOOKUP(G800+4000,CONFIG!$W$2:$AF$804,4,FALSE)),"")</f>
        <v/>
      </c>
      <c r="J800" s="30" t="str">
        <f>IF($G800&gt;0,VLOOKUP(G800+4000,CONFIG!$W$2:$AF$804,5,FALSE),"")</f>
        <v/>
      </c>
      <c r="K800" s="144" t="str">
        <f>IF($G800&gt;0,VLOOKUP(G800+4000,CONFIG!$W:$AF,6,FALSE),"")</f>
        <v/>
      </c>
      <c r="L800" s="144" t="str">
        <f>IF($G800&gt;0,VLOOKUP(G800+4000,CONFIG!$W:$AF,7,FALSE),"")</f>
        <v/>
      </c>
      <c r="M800" s="144" t="str">
        <f>IF($G800&gt;0,VLOOKUP(G800+4000,CONFIG!$W:$AF,8,FALSE),"")</f>
        <v/>
      </c>
      <c r="N800" s="250" t="str">
        <f t="shared" si="150"/>
        <v/>
      </c>
      <c r="O800" s="6" t="str">
        <f t="shared" si="151"/>
        <v xml:space="preserve"> </v>
      </c>
      <c r="P800" s="179" t="str">
        <f>IF(G800&gt;0,VLOOKUP(G800,'Eng A4'!$A$8:$B$207,2,FALSE)," ")</f>
        <v xml:space="preserve"> </v>
      </c>
      <c r="Q800" s="6" t="str">
        <f t="shared" si="152"/>
        <v xml:space="preserve"> </v>
      </c>
      <c r="R800" s="6">
        <f t="shared" si="153"/>
        <v>0</v>
      </c>
      <c r="S800" s="6" t="str">
        <f>IF(G800&gt;0,COUNTIF($R$618:R800,R800),"")</f>
        <v/>
      </c>
      <c r="T800" s="6" t="str">
        <f t="shared" si="148"/>
        <v>04</v>
      </c>
      <c r="U800" s="6">
        <f t="shared" si="154"/>
        <v>183</v>
      </c>
    </row>
    <row r="801" spans="1:21" ht="14.25" hidden="1" outlineLevel="1" x14ac:dyDescent="0.2">
      <c r="A801" s="3"/>
      <c r="B801" s="3"/>
      <c r="C801" s="3"/>
      <c r="D801" s="4">
        <f t="shared" si="144"/>
        <v>7.1527777777777773E-2</v>
      </c>
      <c r="E801" s="6">
        <v>184</v>
      </c>
      <c r="F801" s="199">
        <v>184</v>
      </c>
      <c r="G801" s="199"/>
      <c r="H801" s="247">
        <f>IF(G801&gt;0,VLOOKUP(G801+4000,CONFIG!$W$2:$AF$804,2,FALSE),0)</f>
        <v>0</v>
      </c>
      <c r="I801" s="30" t="str">
        <f>IF(G801&gt;0,CONCATENATE(VLOOKUP(G801+4000,CONFIG!$W$2:$AF$804,3,FALSE),"  ",VLOOKUP(G801+4000,CONFIG!$W$2:$AF$804,4,FALSE)),"")</f>
        <v/>
      </c>
      <c r="J801" s="30" t="str">
        <f>IF($G801&gt;0,VLOOKUP(G801+4000,CONFIG!$W$2:$AF$804,5,FALSE),"")</f>
        <v/>
      </c>
      <c r="K801" s="144" t="str">
        <f>IF($G801&gt;0,VLOOKUP(G801+4000,CONFIG!$W:$AF,6,FALSE),"")</f>
        <v/>
      </c>
      <c r="L801" s="144" t="str">
        <f>IF($G801&gt;0,VLOOKUP(G801+4000,CONFIG!$W:$AF,7,FALSE),"")</f>
        <v/>
      </c>
      <c r="M801" s="144" t="str">
        <f>IF($G801&gt;0,VLOOKUP(G801+4000,CONFIG!$W:$AF,8,FALSE),"")</f>
        <v/>
      </c>
      <c r="N801" s="250" t="str">
        <f t="shared" si="150"/>
        <v/>
      </c>
      <c r="O801" s="6" t="str">
        <f t="shared" si="151"/>
        <v xml:space="preserve"> </v>
      </c>
      <c r="P801" s="179" t="str">
        <f>IF(G801&gt;0,VLOOKUP(G801,'Eng A4'!$A$8:$B$207,2,FALSE)," ")</f>
        <v xml:space="preserve"> </v>
      </c>
      <c r="Q801" s="6" t="str">
        <f t="shared" si="152"/>
        <v xml:space="preserve"> </v>
      </c>
      <c r="R801" s="6">
        <f t="shared" si="153"/>
        <v>0</v>
      </c>
      <c r="S801" s="6" t="str">
        <f>IF(G801&gt;0,COUNTIF($R$618:R801,R801),"")</f>
        <v/>
      </c>
      <c r="T801" s="6" t="str">
        <f t="shared" si="148"/>
        <v>04</v>
      </c>
      <c r="U801" s="6">
        <f t="shared" si="154"/>
        <v>184</v>
      </c>
    </row>
    <row r="802" spans="1:21" ht="14.25" hidden="1" outlineLevel="1" x14ac:dyDescent="0.2">
      <c r="A802" s="3"/>
      <c r="B802" s="3"/>
      <c r="C802" s="3"/>
      <c r="D802" s="4">
        <f t="shared" si="144"/>
        <v>7.1527777777777773E-2</v>
      </c>
      <c r="E802" s="6">
        <v>185</v>
      </c>
      <c r="F802" s="199">
        <v>185</v>
      </c>
      <c r="G802" s="199"/>
      <c r="H802" s="247">
        <f>IF(G802&gt;0,VLOOKUP(G802+4000,CONFIG!$W$2:$AF$804,2,FALSE),0)</f>
        <v>0</v>
      </c>
      <c r="I802" s="30" t="str">
        <f>IF(G802&gt;0,CONCATENATE(VLOOKUP(G802+4000,CONFIG!$W$2:$AF$804,3,FALSE),"  ",VLOOKUP(G802+4000,CONFIG!$W$2:$AF$804,4,FALSE)),"")</f>
        <v/>
      </c>
      <c r="J802" s="30" t="str">
        <f>IF($G802&gt;0,VLOOKUP(G802+4000,CONFIG!$W$2:$AF$804,5,FALSE),"")</f>
        <v/>
      </c>
      <c r="K802" s="144" t="str">
        <f>IF($G802&gt;0,VLOOKUP(G802+4000,CONFIG!$W:$AF,6,FALSE),"")</f>
        <v/>
      </c>
      <c r="L802" s="144" t="str">
        <f>IF($G802&gt;0,VLOOKUP(G802+4000,CONFIG!$W:$AF,7,FALSE),"")</f>
        <v/>
      </c>
      <c r="M802" s="144" t="str">
        <f>IF($G802&gt;0,VLOOKUP(G802+4000,CONFIG!$W:$AF,8,FALSE),"")</f>
        <v/>
      </c>
      <c r="N802" s="250" t="str">
        <f t="shared" si="150"/>
        <v/>
      </c>
      <c r="O802" s="6" t="str">
        <f t="shared" si="151"/>
        <v xml:space="preserve"> </v>
      </c>
      <c r="P802" s="179" t="str">
        <f>IF(G802&gt;0,VLOOKUP(G802,'Eng A4'!$A$8:$B$207,2,FALSE)," ")</f>
        <v xml:space="preserve"> </v>
      </c>
      <c r="Q802" s="6" t="str">
        <f t="shared" si="152"/>
        <v xml:space="preserve"> </v>
      </c>
      <c r="R802" s="6">
        <f t="shared" si="153"/>
        <v>0</v>
      </c>
      <c r="S802" s="6" t="str">
        <f>IF(G802&gt;0,COUNTIF($R$618:R802,R802),"")</f>
        <v/>
      </c>
      <c r="T802" s="6" t="str">
        <f t="shared" si="148"/>
        <v>04</v>
      </c>
      <c r="U802" s="6">
        <f t="shared" si="154"/>
        <v>185</v>
      </c>
    </row>
    <row r="803" spans="1:21" ht="14.25" hidden="1" outlineLevel="1" x14ac:dyDescent="0.2">
      <c r="A803" s="3"/>
      <c r="B803" s="3"/>
      <c r="C803" s="3"/>
      <c r="D803" s="4">
        <f t="shared" si="144"/>
        <v>7.1527777777777773E-2</v>
      </c>
      <c r="E803" s="6">
        <v>186</v>
      </c>
      <c r="F803" s="199">
        <v>186</v>
      </c>
      <c r="G803" s="199"/>
      <c r="H803" s="247">
        <f>IF(G803&gt;0,VLOOKUP(G803+4000,CONFIG!$W$2:$AF$804,2,FALSE),0)</f>
        <v>0</v>
      </c>
      <c r="I803" s="30" t="str">
        <f>IF(G803&gt;0,CONCATENATE(VLOOKUP(G803+4000,CONFIG!$W$2:$AF$804,3,FALSE),"  ",VLOOKUP(G803+4000,CONFIG!$W$2:$AF$804,4,FALSE)),"")</f>
        <v/>
      </c>
      <c r="J803" s="30" t="str">
        <f>IF($G803&gt;0,VLOOKUP(G803+4000,CONFIG!$W$2:$AF$804,5,FALSE),"")</f>
        <v/>
      </c>
      <c r="K803" s="144" t="str">
        <f>IF($G803&gt;0,VLOOKUP(G803+4000,CONFIG!$W:$AF,6,FALSE),"")</f>
        <v/>
      </c>
      <c r="L803" s="144" t="str">
        <f>IF($G803&gt;0,VLOOKUP(G803+4000,CONFIG!$W:$AF,7,FALSE),"")</f>
        <v/>
      </c>
      <c r="M803" s="144" t="str">
        <f>IF($G803&gt;0,VLOOKUP(G803+4000,CONFIG!$W:$AF,8,FALSE),"")</f>
        <v/>
      </c>
      <c r="N803" s="250" t="str">
        <f t="shared" si="150"/>
        <v/>
      </c>
      <c r="O803" s="6" t="str">
        <f t="shared" si="151"/>
        <v xml:space="preserve"> </v>
      </c>
      <c r="P803" s="179" t="str">
        <f>IF(G803&gt;0,VLOOKUP(G803,'Eng A4'!$A$8:$B$207,2,FALSE)," ")</f>
        <v xml:space="preserve"> </v>
      </c>
      <c r="Q803" s="6" t="str">
        <f t="shared" si="152"/>
        <v xml:space="preserve"> </v>
      </c>
      <c r="R803" s="6">
        <f t="shared" si="153"/>
        <v>0</v>
      </c>
      <c r="S803" s="6" t="str">
        <f>IF(G803&gt;0,COUNTIF($R$618:R803,R803),"")</f>
        <v/>
      </c>
      <c r="T803" s="6" t="str">
        <f t="shared" si="148"/>
        <v>04</v>
      </c>
      <c r="U803" s="6">
        <f t="shared" si="154"/>
        <v>186</v>
      </c>
    </row>
    <row r="804" spans="1:21" ht="14.25" hidden="1" outlineLevel="1" x14ac:dyDescent="0.2">
      <c r="A804" s="3"/>
      <c r="B804" s="3"/>
      <c r="C804" s="3"/>
      <c r="D804" s="4">
        <f t="shared" si="144"/>
        <v>7.1527777777777773E-2</v>
      </c>
      <c r="E804" s="6">
        <v>187</v>
      </c>
      <c r="F804" s="199">
        <v>187</v>
      </c>
      <c r="G804" s="199"/>
      <c r="H804" s="247">
        <f>IF(G804&gt;0,VLOOKUP(G804+4000,CONFIG!$W$2:$AF$804,2,FALSE),0)</f>
        <v>0</v>
      </c>
      <c r="I804" s="30" t="str">
        <f>IF(G804&gt;0,CONCATENATE(VLOOKUP(G804+4000,CONFIG!$W$2:$AF$804,3,FALSE),"  ",VLOOKUP(G804+4000,CONFIG!$W$2:$AF$804,4,FALSE)),"")</f>
        <v/>
      </c>
      <c r="J804" s="30" t="str">
        <f>IF($G804&gt;0,VLOOKUP(G804+4000,CONFIG!$W$2:$AF$804,5,FALSE),"")</f>
        <v/>
      </c>
      <c r="K804" s="144" t="str">
        <f>IF($G804&gt;0,VLOOKUP(G804+4000,CONFIG!$W:$AF,6,FALSE),"")</f>
        <v/>
      </c>
      <c r="L804" s="144" t="str">
        <f>IF($G804&gt;0,VLOOKUP(G804+4000,CONFIG!$W:$AF,7,FALSE),"")</f>
        <v/>
      </c>
      <c r="M804" s="144" t="str">
        <f>IF($G804&gt;0,VLOOKUP(G804+4000,CONFIG!$W:$AF,8,FALSE),"")</f>
        <v/>
      </c>
      <c r="N804" s="250" t="str">
        <f t="shared" si="150"/>
        <v/>
      </c>
      <c r="O804" s="6" t="str">
        <f t="shared" si="151"/>
        <v xml:space="preserve"> </v>
      </c>
      <c r="P804" s="179" t="str">
        <f>IF(G804&gt;0,VLOOKUP(G804,'Eng A4'!$A$8:$B$207,2,FALSE)," ")</f>
        <v xml:space="preserve"> </v>
      </c>
      <c r="Q804" s="6" t="str">
        <f t="shared" si="152"/>
        <v xml:space="preserve"> </v>
      </c>
      <c r="R804" s="6">
        <f t="shared" si="153"/>
        <v>0</v>
      </c>
      <c r="S804" s="6" t="str">
        <f>IF(G804&gt;0,COUNTIF($R$618:R804,R804),"")</f>
        <v/>
      </c>
      <c r="T804" s="6" t="str">
        <f t="shared" si="148"/>
        <v>04</v>
      </c>
      <c r="U804" s="6">
        <f t="shared" si="154"/>
        <v>187</v>
      </c>
    </row>
    <row r="805" spans="1:21" ht="14.25" hidden="1" outlineLevel="1" x14ac:dyDescent="0.2">
      <c r="A805" s="3"/>
      <c r="B805" s="3"/>
      <c r="C805" s="3"/>
      <c r="D805" s="4">
        <f t="shared" si="144"/>
        <v>7.1527777777777773E-2</v>
      </c>
      <c r="E805" s="6">
        <v>188</v>
      </c>
      <c r="F805" s="199">
        <v>188</v>
      </c>
      <c r="G805" s="199"/>
      <c r="H805" s="247">
        <f>IF(G805&gt;0,VLOOKUP(G805+4000,CONFIG!$W$2:$AF$804,2,FALSE),0)</f>
        <v>0</v>
      </c>
      <c r="I805" s="30" t="str">
        <f>IF(G805&gt;0,CONCATENATE(VLOOKUP(G805+4000,CONFIG!$W$2:$AF$804,3,FALSE),"  ",VLOOKUP(G805+4000,CONFIG!$W$2:$AF$804,4,FALSE)),"")</f>
        <v/>
      </c>
      <c r="J805" s="30" t="str">
        <f>IF($G805&gt;0,VLOOKUP(G805+4000,CONFIG!$W$2:$AF$804,5,FALSE),"")</f>
        <v/>
      </c>
      <c r="K805" s="144" t="str">
        <f>IF($G805&gt;0,VLOOKUP(G805+4000,CONFIG!$W:$AF,6,FALSE),"")</f>
        <v/>
      </c>
      <c r="L805" s="144" t="str">
        <f>IF($G805&gt;0,VLOOKUP(G805+4000,CONFIG!$W:$AF,7,FALSE),"")</f>
        <v/>
      </c>
      <c r="M805" s="144" t="str">
        <f>IF($G805&gt;0,VLOOKUP(G805+4000,CONFIG!$W:$AF,8,FALSE),"")</f>
        <v/>
      </c>
      <c r="N805" s="250" t="str">
        <f t="shared" si="150"/>
        <v/>
      </c>
      <c r="O805" s="6" t="str">
        <f t="shared" si="151"/>
        <v xml:space="preserve"> </v>
      </c>
      <c r="P805" s="179" t="str">
        <f>IF(G805&gt;0,VLOOKUP(G805,'Eng A4'!$A$8:$B$207,2,FALSE)," ")</f>
        <v xml:space="preserve"> </v>
      </c>
      <c r="Q805" s="6" t="str">
        <f t="shared" si="152"/>
        <v xml:space="preserve"> </v>
      </c>
      <c r="R805" s="6">
        <f t="shared" si="153"/>
        <v>0</v>
      </c>
      <c r="S805" s="6" t="str">
        <f>IF(G805&gt;0,COUNTIF($R$618:R805,R805),"")</f>
        <v/>
      </c>
      <c r="T805" s="6" t="str">
        <f t="shared" si="148"/>
        <v>04</v>
      </c>
      <c r="U805" s="6">
        <f t="shared" si="154"/>
        <v>188</v>
      </c>
    </row>
    <row r="806" spans="1:21" ht="14.25" hidden="1" outlineLevel="1" x14ac:dyDescent="0.2">
      <c r="A806" s="3"/>
      <c r="B806" s="3"/>
      <c r="C806" s="3"/>
      <c r="D806" s="4">
        <f t="shared" si="144"/>
        <v>7.1527777777777773E-2</v>
      </c>
      <c r="E806" s="6">
        <v>189</v>
      </c>
      <c r="F806" s="199">
        <v>189</v>
      </c>
      <c r="G806" s="199"/>
      <c r="H806" s="247">
        <f>IF(G806&gt;0,VLOOKUP(G806+4000,CONFIG!$W$2:$AF$804,2,FALSE),0)</f>
        <v>0</v>
      </c>
      <c r="I806" s="30" t="str">
        <f>IF(G806&gt;0,CONCATENATE(VLOOKUP(G806+4000,CONFIG!$W$2:$AF$804,3,FALSE),"  ",VLOOKUP(G806+4000,CONFIG!$W$2:$AF$804,4,FALSE)),"")</f>
        <v/>
      </c>
      <c r="J806" s="30" t="str">
        <f>IF($G806&gt;0,VLOOKUP(G806+4000,CONFIG!$W$2:$AF$804,5,FALSE),"")</f>
        <v/>
      </c>
      <c r="K806" s="144" t="str">
        <f>IF($G806&gt;0,VLOOKUP(G806+4000,CONFIG!$W:$AF,6,FALSE),"")</f>
        <v/>
      </c>
      <c r="L806" s="144" t="str">
        <f>IF($G806&gt;0,VLOOKUP(G806+4000,CONFIG!$W:$AF,7,FALSE),"")</f>
        <v/>
      </c>
      <c r="M806" s="144" t="str">
        <f>IF($G806&gt;0,VLOOKUP(G806+4000,CONFIG!$W:$AF,8,FALSE),"")</f>
        <v/>
      </c>
      <c r="N806" s="250" t="str">
        <f t="shared" si="150"/>
        <v/>
      </c>
      <c r="O806" s="6" t="str">
        <f t="shared" si="151"/>
        <v xml:space="preserve"> </v>
      </c>
      <c r="P806" s="179" t="str">
        <f>IF(G806&gt;0,VLOOKUP(G806,'Eng A4'!$A$8:$B$207,2,FALSE)," ")</f>
        <v xml:space="preserve"> </v>
      </c>
      <c r="Q806" s="6" t="str">
        <f t="shared" si="152"/>
        <v xml:space="preserve"> </v>
      </c>
      <c r="R806" s="6">
        <f t="shared" si="153"/>
        <v>0</v>
      </c>
      <c r="S806" s="6" t="str">
        <f>IF(G806&gt;0,COUNTIF($R$618:R806,R806),"")</f>
        <v/>
      </c>
      <c r="T806" s="6" t="str">
        <f t="shared" si="148"/>
        <v>04</v>
      </c>
      <c r="U806" s="6">
        <f t="shared" si="154"/>
        <v>189</v>
      </c>
    </row>
    <row r="807" spans="1:21" ht="14.25" hidden="1" outlineLevel="1" x14ac:dyDescent="0.2">
      <c r="A807" s="3"/>
      <c r="B807" s="3"/>
      <c r="C807" s="3"/>
      <c r="D807" s="4">
        <f t="shared" si="144"/>
        <v>7.1527777777777773E-2</v>
      </c>
      <c r="E807" s="6">
        <v>190</v>
      </c>
      <c r="F807" s="199">
        <v>190</v>
      </c>
      <c r="G807" s="199"/>
      <c r="H807" s="247">
        <f>IF(G807&gt;0,VLOOKUP(G807+4000,CONFIG!$W$2:$AF$804,2,FALSE),0)</f>
        <v>0</v>
      </c>
      <c r="I807" s="30" t="str">
        <f>IF(G807&gt;0,CONCATENATE(VLOOKUP(G807+4000,CONFIG!$W$2:$AF$804,3,FALSE),"  ",VLOOKUP(G807+4000,CONFIG!$W$2:$AF$804,4,FALSE)),"")</f>
        <v/>
      </c>
      <c r="J807" s="30" t="str">
        <f>IF($G807&gt;0,VLOOKUP(G807+4000,CONFIG!$W$2:$AF$804,5,FALSE),"")</f>
        <v/>
      </c>
      <c r="K807" s="144" t="str">
        <f>IF($G807&gt;0,VLOOKUP(G807+4000,CONFIG!$W:$AF,6,FALSE),"")</f>
        <v/>
      </c>
      <c r="L807" s="144" t="str">
        <f>IF($G807&gt;0,VLOOKUP(G807+4000,CONFIG!$W:$AF,7,FALSE),"")</f>
        <v/>
      </c>
      <c r="M807" s="144" t="str">
        <f>IF($G807&gt;0,VLOOKUP(G807+4000,CONFIG!$W:$AF,8,FALSE),"")</f>
        <v/>
      </c>
      <c r="N807" s="250" t="str">
        <f t="shared" si="150"/>
        <v/>
      </c>
      <c r="O807" s="6" t="str">
        <f t="shared" si="151"/>
        <v xml:space="preserve"> </v>
      </c>
      <c r="P807" s="179" t="str">
        <f>IF(G807&gt;0,VLOOKUP(G807,'Eng A4'!$A$8:$B$207,2,FALSE)," ")</f>
        <v xml:space="preserve"> </v>
      </c>
      <c r="Q807" s="6" t="str">
        <f t="shared" si="152"/>
        <v xml:space="preserve"> </v>
      </c>
      <c r="R807" s="6">
        <f t="shared" si="153"/>
        <v>0</v>
      </c>
      <c r="S807" s="6" t="str">
        <f>IF(G807&gt;0,COUNTIF($R$618:R807,R807),"")</f>
        <v/>
      </c>
      <c r="T807" s="6" t="str">
        <f t="shared" si="148"/>
        <v>04</v>
      </c>
      <c r="U807" s="6">
        <f t="shared" si="154"/>
        <v>190</v>
      </c>
    </row>
    <row r="808" spans="1:21" ht="14.25" hidden="1" outlineLevel="1" x14ac:dyDescent="0.2">
      <c r="A808" s="3"/>
      <c r="B808" s="3"/>
      <c r="C808" s="3"/>
      <c r="D808" s="4">
        <f t="shared" si="144"/>
        <v>7.1527777777777773E-2</v>
      </c>
      <c r="E808" s="6">
        <v>191</v>
      </c>
      <c r="F808" s="199">
        <v>191</v>
      </c>
      <c r="G808" s="199"/>
      <c r="H808" s="247">
        <f>IF(G808&gt;0,VLOOKUP(G808+4000,CONFIG!$W$2:$AF$804,2,FALSE),0)</f>
        <v>0</v>
      </c>
      <c r="I808" s="30" t="str">
        <f>IF(G808&gt;0,CONCATENATE(VLOOKUP(G808+4000,CONFIG!$W$2:$AF$804,3,FALSE),"  ",VLOOKUP(G808+4000,CONFIG!$W$2:$AF$804,4,FALSE)),"")</f>
        <v/>
      </c>
      <c r="J808" s="30" t="str">
        <f>IF($G808&gt;0,VLOOKUP(G808+4000,CONFIG!$W$2:$AF$804,5,FALSE),"")</f>
        <v/>
      </c>
      <c r="K808" s="144" t="str">
        <f>IF($G808&gt;0,VLOOKUP(G808+4000,CONFIG!$W:$AF,6,FALSE),"")</f>
        <v/>
      </c>
      <c r="L808" s="144" t="str">
        <f>IF($G808&gt;0,VLOOKUP(G808+4000,CONFIG!$W:$AF,7,FALSE),"")</f>
        <v/>
      </c>
      <c r="M808" s="144" t="str">
        <f>IF($G808&gt;0,VLOOKUP(G808+4000,CONFIG!$W:$AF,8,FALSE),"")</f>
        <v/>
      </c>
      <c r="N808" s="250" t="str">
        <f t="shared" si="150"/>
        <v/>
      </c>
      <c r="O808" s="6" t="str">
        <f t="shared" si="151"/>
        <v xml:space="preserve"> </v>
      </c>
      <c r="P808" s="179" t="str">
        <f>IF(G808&gt;0,VLOOKUP(G808,'Eng A4'!$A$8:$B$207,2,FALSE)," ")</f>
        <v xml:space="preserve"> </v>
      </c>
      <c r="Q808" s="6" t="str">
        <f t="shared" si="152"/>
        <v xml:space="preserve"> </v>
      </c>
      <c r="R808" s="6">
        <f t="shared" si="153"/>
        <v>0</v>
      </c>
      <c r="S808" s="6" t="str">
        <f>IF(G808&gt;0,COUNTIF($R$618:R808,R808),"")</f>
        <v/>
      </c>
      <c r="T808" s="6" t="str">
        <f t="shared" si="148"/>
        <v>04</v>
      </c>
      <c r="U808" s="6">
        <f t="shared" si="154"/>
        <v>191</v>
      </c>
    </row>
    <row r="809" spans="1:21" ht="14.25" hidden="1" outlineLevel="1" x14ac:dyDescent="0.2">
      <c r="A809" s="3"/>
      <c r="B809" s="3"/>
      <c r="C809" s="3"/>
      <c r="D809" s="4">
        <f t="shared" si="144"/>
        <v>7.1527777777777773E-2</v>
      </c>
      <c r="E809" s="6">
        <v>192</v>
      </c>
      <c r="F809" s="199">
        <v>192</v>
      </c>
      <c r="G809" s="199"/>
      <c r="H809" s="247">
        <f>IF(G809&gt;0,VLOOKUP(G809+4000,CONFIG!$W$2:$AF$804,2,FALSE),0)</f>
        <v>0</v>
      </c>
      <c r="I809" s="30" t="str">
        <f>IF(G809&gt;0,CONCATENATE(VLOOKUP(G809+4000,CONFIG!$W$2:$AF$804,3,FALSE),"  ",VLOOKUP(G809+4000,CONFIG!$W$2:$AF$804,4,FALSE)),"")</f>
        <v/>
      </c>
      <c r="J809" s="30" t="str">
        <f>IF($G809&gt;0,VLOOKUP(G809+4000,CONFIG!$W$2:$AF$804,5,FALSE),"")</f>
        <v/>
      </c>
      <c r="K809" s="144" t="str">
        <f>IF($G809&gt;0,VLOOKUP(G809+4000,CONFIG!$W:$AF,6,FALSE),"")</f>
        <v/>
      </c>
      <c r="L809" s="144" t="str">
        <f>IF($G809&gt;0,VLOOKUP(G809+4000,CONFIG!$W:$AF,7,FALSE),"")</f>
        <v/>
      </c>
      <c r="M809" s="144" t="str">
        <f>IF($G809&gt;0,VLOOKUP(G809+4000,CONFIG!$W:$AF,8,FALSE),"")</f>
        <v/>
      </c>
      <c r="N809" s="250" t="str">
        <f t="shared" si="150"/>
        <v/>
      </c>
      <c r="O809" s="6" t="str">
        <f t="shared" si="151"/>
        <v xml:space="preserve"> </v>
      </c>
      <c r="P809" s="179" t="str">
        <f>IF(G809&gt;0,VLOOKUP(G809,'Eng A4'!$A$8:$B$207,2,FALSE)," ")</f>
        <v xml:space="preserve"> </v>
      </c>
      <c r="Q809" s="6" t="str">
        <f t="shared" si="152"/>
        <v xml:space="preserve"> </v>
      </c>
      <c r="R809" s="6">
        <f t="shared" si="153"/>
        <v>0</v>
      </c>
      <c r="S809" s="6" t="str">
        <f>IF(G809&gt;0,COUNTIF($R$618:R809,R809),"")</f>
        <v/>
      </c>
      <c r="T809" s="6" t="str">
        <f t="shared" si="148"/>
        <v>04</v>
      </c>
      <c r="U809" s="6">
        <f t="shared" si="154"/>
        <v>192</v>
      </c>
    </row>
    <row r="810" spans="1:21" ht="14.25" hidden="1" outlineLevel="1" x14ac:dyDescent="0.2">
      <c r="A810" s="3"/>
      <c r="B810" s="3"/>
      <c r="C810" s="3"/>
      <c r="D810" s="4">
        <f t="shared" ref="D810:D817" si="155">IF(G810&gt;0,TIME(IF(LEN(A810)&gt;0,A810,HOUR(D809)),IF(LEN(B810)&gt;0,B810,MINUTE(D809)),IF(LEN(C810)&gt;0,C810,SECOND(D809))),IF(G810="",D809,""))</f>
        <v>7.1527777777777773E-2</v>
      </c>
      <c r="E810" s="6">
        <v>193</v>
      </c>
      <c r="F810" s="199">
        <v>193</v>
      </c>
      <c r="G810" s="199"/>
      <c r="H810" s="247">
        <f>IF(G810&gt;0,VLOOKUP(G810+4000,CONFIG!$W$2:$AF$804,2,FALSE),0)</f>
        <v>0</v>
      </c>
      <c r="I810" s="30" t="str">
        <f>IF(G810&gt;0,CONCATENATE(VLOOKUP(G810+4000,CONFIG!$W$2:$AF$804,3,FALSE),"  ",VLOOKUP(G810+4000,CONFIG!$W$2:$AF$804,4,FALSE)),"")</f>
        <v/>
      </c>
      <c r="J810" s="30" t="str">
        <f>IF($G810&gt;0,VLOOKUP(G810+4000,CONFIG!$W$2:$AF$804,5,FALSE),"")</f>
        <v/>
      </c>
      <c r="K810" s="144" t="str">
        <f>IF($G810&gt;0,VLOOKUP(G810+4000,CONFIG!$W:$AF,6,FALSE),"")</f>
        <v/>
      </c>
      <c r="L810" s="144" t="str">
        <f>IF($G810&gt;0,VLOOKUP(G810+4000,CONFIG!$W:$AF,7,FALSE),"")</f>
        <v/>
      </c>
      <c r="M810" s="144" t="str">
        <f>IF($G810&gt;0,VLOOKUP(G810+4000,CONFIG!$W:$AF,8,FALSE),"")</f>
        <v/>
      </c>
      <c r="N810" s="250" t="str">
        <f t="shared" si="150"/>
        <v/>
      </c>
      <c r="O810" s="6" t="str">
        <f t="shared" ref="O810:O817" si="156">IF(COUNTIF($G$618:$G$817,G810)&gt;1,"X"," ")</f>
        <v xml:space="preserve"> </v>
      </c>
      <c r="P810" s="179" t="str">
        <f>IF(G810&gt;0,VLOOKUP(G810,'Eng A4'!$A$8:$B$207,2,FALSE)," ")</f>
        <v xml:space="preserve"> </v>
      </c>
      <c r="Q810" s="6" t="str">
        <f t="shared" ref="Q810:Q817" si="157">IF(AND(G810&gt;0,P810&lt;&gt;"X"),"Non Partant"," ")</f>
        <v xml:space="preserve"> </v>
      </c>
      <c r="R810" s="6">
        <f t="shared" ref="R810:R817" si="158">IF(H810&lt;&gt;0,MID(H810,1,7),0)</f>
        <v>0</v>
      </c>
      <c r="S810" s="6" t="str">
        <f>IF(G810&gt;0,COUNTIF($R$618:R810,R810),"")</f>
        <v/>
      </c>
      <c r="T810" s="6" t="str">
        <f t="shared" si="148"/>
        <v>04</v>
      </c>
      <c r="U810" s="6">
        <f t="shared" si="154"/>
        <v>193</v>
      </c>
    </row>
    <row r="811" spans="1:21" ht="14.25" hidden="1" outlineLevel="1" x14ac:dyDescent="0.2">
      <c r="A811" s="3"/>
      <c r="B811" s="3"/>
      <c r="C811" s="3"/>
      <c r="D811" s="4">
        <f t="shared" si="155"/>
        <v>7.1527777777777773E-2</v>
      </c>
      <c r="E811" s="6">
        <v>194</v>
      </c>
      <c r="F811" s="199">
        <v>194</v>
      </c>
      <c r="G811" s="199"/>
      <c r="H811" s="247">
        <f>IF(G811&gt;0,VLOOKUP(G811+4000,CONFIG!$W$2:$AF$804,2,FALSE),0)</f>
        <v>0</v>
      </c>
      <c r="I811" s="30" t="str">
        <f>IF(G811&gt;0,CONCATENATE(VLOOKUP(G811+4000,CONFIG!$W$2:$AF$804,3,FALSE),"  ",VLOOKUP(G811+4000,CONFIG!$W$2:$AF$804,4,FALSE)),"")</f>
        <v/>
      </c>
      <c r="J811" s="30" t="str">
        <f>IF($G811&gt;0,VLOOKUP(G811+4000,CONFIG!$W$2:$AF$804,5,FALSE),"")</f>
        <v/>
      </c>
      <c r="K811" s="144" t="str">
        <f>IF($G811&gt;0,VLOOKUP(G811+4000,CONFIG!$W:$AF,6,FALSE),"")</f>
        <v/>
      </c>
      <c r="L811" s="144" t="str">
        <f>IF($G811&gt;0,VLOOKUP(G811+4000,CONFIG!$W:$AF,7,FALSE),"")</f>
        <v/>
      </c>
      <c r="M811" s="144" t="str">
        <f>IF($G811&gt;0,VLOOKUP(G811+4000,CONFIG!$W:$AF,8,FALSE),"")</f>
        <v/>
      </c>
      <c r="N811" s="250" t="str">
        <f t="shared" si="150"/>
        <v/>
      </c>
      <c r="O811" s="6" t="str">
        <f t="shared" si="156"/>
        <v xml:space="preserve"> </v>
      </c>
      <c r="P811" s="179" t="str">
        <f>IF(G811&gt;0,VLOOKUP(G811,'Eng A4'!$A$8:$B$207,2,FALSE)," ")</f>
        <v xml:space="preserve"> </v>
      </c>
      <c r="Q811" s="6" t="str">
        <f t="shared" si="157"/>
        <v xml:space="preserve"> </v>
      </c>
      <c r="R811" s="6">
        <f t="shared" si="158"/>
        <v>0</v>
      </c>
      <c r="S811" s="6" t="str">
        <f>IF(G811&gt;0,COUNTIF($R$618:R811,R811),"")</f>
        <v/>
      </c>
      <c r="T811" s="6" t="str">
        <f t="shared" ref="T811:T816" si="159">CONCATENATE(R811,"4",S811)</f>
        <v>04</v>
      </c>
      <c r="U811" s="6">
        <f t="shared" ref="U811:U817" si="160">IF(F811=F812,(2*F811+COUNTIF($F$618:$F$817,F811)-1)/2,IF(F811=F810,U810,F811))</f>
        <v>194</v>
      </c>
    </row>
    <row r="812" spans="1:21" ht="14.25" hidden="1" outlineLevel="1" x14ac:dyDescent="0.2">
      <c r="A812" s="3"/>
      <c r="B812" s="3"/>
      <c r="C812" s="3"/>
      <c r="D812" s="4">
        <f t="shared" si="155"/>
        <v>7.1527777777777773E-2</v>
      </c>
      <c r="E812" s="6">
        <v>195</v>
      </c>
      <c r="F812" s="199">
        <v>195</v>
      </c>
      <c r="G812" s="199"/>
      <c r="H812" s="247">
        <f>IF(G812&gt;0,VLOOKUP(G812+4000,CONFIG!$W$2:$AF$804,2,FALSE),0)</f>
        <v>0</v>
      </c>
      <c r="I812" s="30" t="str">
        <f>IF(G812&gt;0,CONCATENATE(VLOOKUP(G812+4000,CONFIG!$W$2:$AF$804,3,FALSE),"  ",VLOOKUP(G812+4000,CONFIG!$W$2:$AF$804,4,FALSE)),"")</f>
        <v/>
      </c>
      <c r="J812" s="30" t="str">
        <f>IF($G812&gt;0,VLOOKUP(G812+4000,CONFIG!$W$2:$AF$804,5,FALSE),"")</f>
        <v/>
      </c>
      <c r="K812" s="144" t="str">
        <f>IF($G812&gt;0,VLOOKUP(G812+4000,CONFIG!$W:$AF,6,FALSE),"")</f>
        <v/>
      </c>
      <c r="L812" s="144" t="str">
        <f>IF($G812&gt;0,VLOOKUP(G812+4000,CONFIG!$W:$AF,7,FALSE),"")</f>
        <v/>
      </c>
      <c r="M812" s="144" t="str">
        <f>IF($G812&gt;0,VLOOKUP(G812+4000,CONFIG!$W:$AF,8,FALSE),"")</f>
        <v/>
      </c>
      <c r="N812" s="250" t="str">
        <f t="shared" ref="N812:N817" si="161">IF(G812&gt;0,IF((D812-$D$618)&lt;0,"Erreur",IF(D812&lt;D811,D812-D$618,IF(D812=D811,"''",D812-D$618))),"")</f>
        <v/>
      </c>
      <c r="O812" s="6" t="str">
        <f t="shared" si="156"/>
        <v xml:space="preserve"> </v>
      </c>
      <c r="P812" s="179" t="str">
        <f>IF(G812&gt;0,VLOOKUP(G812,'Eng A4'!$A$8:$B$207,2,FALSE)," ")</f>
        <v xml:space="preserve"> </v>
      </c>
      <c r="Q812" s="6" t="str">
        <f t="shared" si="157"/>
        <v xml:space="preserve"> </v>
      </c>
      <c r="R812" s="6">
        <f t="shared" si="158"/>
        <v>0</v>
      </c>
      <c r="S812" s="6" t="str">
        <f>IF(G812&gt;0,COUNTIF($R$618:R812,R812),"")</f>
        <v/>
      </c>
      <c r="T812" s="6" t="str">
        <f t="shared" si="159"/>
        <v>04</v>
      </c>
      <c r="U812" s="6">
        <f t="shared" si="160"/>
        <v>195</v>
      </c>
    </row>
    <row r="813" spans="1:21" ht="14.25" hidden="1" outlineLevel="1" x14ac:dyDescent="0.2">
      <c r="A813" s="3"/>
      <c r="B813" s="3"/>
      <c r="C813" s="3"/>
      <c r="D813" s="4">
        <f t="shared" si="155"/>
        <v>7.1527777777777773E-2</v>
      </c>
      <c r="E813" s="6">
        <v>196</v>
      </c>
      <c r="F813" s="199">
        <v>196</v>
      </c>
      <c r="G813" s="199"/>
      <c r="H813" s="247">
        <f>IF(G813&gt;0,VLOOKUP(G813+4000,CONFIG!$W$2:$AF$804,2,FALSE),0)</f>
        <v>0</v>
      </c>
      <c r="I813" s="30" t="str">
        <f>IF(G813&gt;0,CONCATENATE(VLOOKUP(G813+4000,CONFIG!$W$2:$AF$804,3,FALSE),"  ",VLOOKUP(G813+4000,CONFIG!$W$2:$AF$804,4,FALSE)),"")</f>
        <v/>
      </c>
      <c r="J813" s="30" t="str">
        <f>IF($G813&gt;0,VLOOKUP(G813+4000,CONFIG!$W$2:$AF$804,5,FALSE),"")</f>
        <v/>
      </c>
      <c r="K813" s="144" t="str">
        <f>IF($G813&gt;0,VLOOKUP(G813+4000,CONFIG!$W:$AF,6,FALSE),"")</f>
        <v/>
      </c>
      <c r="L813" s="144" t="str">
        <f>IF($G813&gt;0,VLOOKUP(G813+4000,CONFIG!$W:$AF,7,FALSE),"")</f>
        <v/>
      </c>
      <c r="M813" s="144" t="str">
        <f>IF($G813&gt;0,VLOOKUP(G813+4000,CONFIG!$W:$AF,8,FALSE),"")</f>
        <v/>
      </c>
      <c r="N813" s="250" t="str">
        <f t="shared" si="161"/>
        <v/>
      </c>
      <c r="O813" s="6" t="str">
        <f t="shared" si="156"/>
        <v xml:space="preserve"> </v>
      </c>
      <c r="P813" s="179" t="str">
        <f>IF(G813&gt;0,VLOOKUP(G813,'Eng A4'!$A$8:$B$207,2,FALSE)," ")</f>
        <v xml:space="preserve"> </v>
      </c>
      <c r="Q813" s="6" t="str">
        <f t="shared" si="157"/>
        <v xml:space="preserve"> </v>
      </c>
      <c r="R813" s="6">
        <f t="shared" si="158"/>
        <v>0</v>
      </c>
      <c r="S813" s="6" t="str">
        <f>IF(G813&gt;0,COUNTIF($R$618:R813,R813),"")</f>
        <v/>
      </c>
      <c r="T813" s="6" t="str">
        <f t="shared" si="159"/>
        <v>04</v>
      </c>
      <c r="U813" s="6">
        <f t="shared" si="160"/>
        <v>196</v>
      </c>
    </row>
    <row r="814" spans="1:21" ht="14.25" hidden="1" outlineLevel="1" x14ac:dyDescent="0.2">
      <c r="A814" s="3"/>
      <c r="B814" s="3"/>
      <c r="C814" s="3"/>
      <c r="D814" s="4">
        <f t="shared" si="155"/>
        <v>7.1527777777777773E-2</v>
      </c>
      <c r="E814" s="6">
        <v>197</v>
      </c>
      <c r="F814" s="199">
        <v>197</v>
      </c>
      <c r="G814" s="199"/>
      <c r="H814" s="247">
        <f>IF(G814&gt;0,VLOOKUP(G814+4000,CONFIG!$W$2:$AF$804,2,FALSE),0)</f>
        <v>0</v>
      </c>
      <c r="I814" s="30" t="str">
        <f>IF(G814&gt;0,CONCATENATE(VLOOKUP(G814+4000,CONFIG!$W$2:$AF$804,3,FALSE),"  ",VLOOKUP(G814+4000,CONFIG!$W$2:$AF$804,4,FALSE)),"")</f>
        <v/>
      </c>
      <c r="J814" s="30" t="str">
        <f>IF($G814&gt;0,VLOOKUP(G814+4000,CONFIG!$W$2:$AF$804,5,FALSE),"")</f>
        <v/>
      </c>
      <c r="K814" s="144" t="str">
        <f>IF($G814&gt;0,VLOOKUP(G814+4000,CONFIG!$W:$AF,6,FALSE),"")</f>
        <v/>
      </c>
      <c r="L814" s="144" t="str">
        <f>IF($G814&gt;0,VLOOKUP(G814+4000,CONFIG!$W:$AF,7,FALSE),"")</f>
        <v/>
      </c>
      <c r="M814" s="144" t="str">
        <f>IF($G814&gt;0,VLOOKUP(G814+4000,CONFIG!$W:$AF,8,FALSE),"")</f>
        <v/>
      </c>
      <c r="N814" s="250" t="str">
        <f t="shared" si="161"/>
        <v/>
      </c>
      <c r="O814" s="6" t="str">
        <f t="shared" si="156"/>
        <v xml:space="preserve"> </v>
      </c>
      <c r="P814" s="179" t="str">
        <f>IF(G814&gt;0,VLOOKUP(G814,'Eng A4'!$A$8:$B$207,2,FALSE)," ")</f>
        <v xml:space="preserve"> </v>
      </c>
      <c r="Q814" s="6" t="str">
        <f t="shared" si="157"/>
        <v xml:space="preserve"> </v>
      </c>
      <c r="R814" s="6">
        <f t="shared" si="158"/>
        <v>0</v>
      </c>
      <c r="S814" s="6" t="str">
        <f>IF(G814&gt;0,COUNTIF($R$618:R814,R814),"")</f>
        <v/>
      </c>
      <c r="T814" s="6" t="str">
        <f t="shared" si="159"/>
        <v>04</v>
      </c>
      <c r="U814" s="6">
        <f t="shared" si="160"/>
        <v>197</v>
      </c>
    </row>
    <row r="815" spans="1:21" ht="14.25" hidden="1" outlineLevel="1" x14ac:dyDescent="0.2">
      <c r="A815" s="3"/>
      <c r="B815" s="3"/>
      <c r="C815" s="3"/>
      <c r="D815" s="4">
        <f t="shared" si="155"/>
        <v>7.1527777777777773E-2</v>
      </c>
      <c r="E815" s="6">
        <v>198</v>
      </c>
      <c r="F815" s="199">
        <v>198</v>
      </c>
      <c r="G815" s="199"/>
      <c r="H815" s="247">
        <f>IF(G815&gt;0,VLOOKUP(G815+4000,CONFIG!$W$2:$AF$804,2,FALSE),0)</f>
        <v>0</v>
      </c>
      <c r="I815" s="30" t="str">
        <f>IF(G815&gt;0,CONCATENATE(VLOOKUP(G815+4000,CONFIG!$W$2:$AF$804,3,FALSE),"  ",VLOOKUP(G815+4000,CONFIG!$W$2:$AF$804,4,FALSE)),"")</f>
        <v/>
      </c>
      <c r="J815" s="30" t="str">
        <f>IF($G815&gt;0,VLOOKUP(G815+4000,CONFIG!$W$2:$AF$804,5,FALSE),"")</f>
        <v/>
      </c>
      <c r="K815" s="144" t="str">
        <f>IF($G815&gt;0,VLOOKUP(G815+4000,CONFIG!$W:$AF,6,FALSE),"")</f>
        <v/>
      </c>
      <c r="L815" s="144" t="str">
        <f>IF($G815&gt;0,VLOOKUP(G815+4000,CONFIG!$W:$AF,7,FALSE),"")</f>
        <v/>
      </c>
      <c r="M815" s="144" t="str">
        <f>IF($G815&gt;0,VLOOKUP(G815+4000,CONFIG!$W:$AF,8,FALSE),"")</f>
        <v/>
      </c>
      <c r="N815" s="250" t="str">
        <f t="shared" si="161"/>
        <v/>
      </c>
      <c r="O815" s="6" t="str">
        <f t="shared" si="156"/>
        <v xml:space="preserve"> </v>
      </c>
      <c r="P815" s="179" t="str">
        <f>IF(G815&gt;0,VLOOKUP(G815,'Eng A4'!$A$8:$B$207,2,FALSE)," ")</f>
        <v xml:space="preserve"> </v>
      </c>
      <c r="Q815" s="6" t="str">
        <f t="shared" si="157"/>
        <v xml:space="preserve"> </v>
      </c>
      <c r="R815" s="6">
        <f t="shared" si="158"/>
        <v>0</v>
      </c>
      <c r="S815" s="6" t="str">
        <f>IF(G815&gt;0,COUNTIF($R$618:R815,R815),"")</f>
        <v/>
      </c>
      <c r="T815" s="6" t="str">
        <f t="shared" si="159"/>
        <v>04</v>
      </c>
      <c r="U815" s="6">
        <f t="shared" si="160"/>
        <v>198</v>
      </c>
    </row>
    <row r="816" spans="1:21" ht="14.25" hidden="1" outlineLevel="1" x14ac:dyDescent="0.2">
      <c r="A816" s="3"/>
      <c r="B816" s="3"/>
      <c r="C816" s="3"/>
      <c r="D816" s="4">
        <f t="shared" si="155"/>
        <v>7.1527777777777773E-2</v>
      </c>
      <c r="E816" s="6">
        <v>199</v>
      </c>
      <c r="F816" s="199">
        <v>199</v>
      </c>
      <c r="G816" s="199"/>
      <c r="H816" s="247">
        <f>IF(G816&gt;0,VLOOKUP(G816+4000,CONFIG!$W$2:$AF$804,2,FALSE),0)</f>
        <v>0</v>
      </c>
      <c r="I816" s="30" t="str">
        <f>IF(G816&gt;0,CONCATENATE(VLOOKUP(G816+4000,CONFIG!$W$2:$AF$804,3,FALSE),"  ",VLOOKUP(G816+4000,CONFIG!$W$2:$AF$804,4,FALSE)),"")</f>
        <v/>
      </c>
      <c r="J816" s="30" t="str">
        <f>IF($G816&gt;0,VLOOKUP(G816+4000,CONFIG!$W$2:$AF$804,5,FALSE),"")</f>
        <v/>
      </c>
      <c r="K816" s="144" t="str">
        <f>IF($G816&gt;0,VLOOKUP(G816+4000,CONFIG!$W:$AF,6,FALSE),"")</f>
        <v/>
      </c>
      <c r="L816" s="144" t="str">
        <f>IF($G816&gt;0,VLOOKUP(G816+4000,CONFIG!$W:$AF,7,FALSE),"")</f>
        <v/>
      </c>
      <c r="M816" s="144" t="str">
        <f>IF($G816&gt;0,VLOOKUP(G816+4000,CONFIG!$W:$AF,8,FALSE),"")</f>
        <v/>
      </c>
      <c r="N816" s="250" t="str">
        <f t="shared" si="161"/>
        <v/>
      </c>
      <c r="O816" s="6" t="str">
        <f t="shared" si="156"/>
        <v xml:space="preserve"> </v>
      </c>
      <c r="P816" s="179" t="str">
        <f>IF(G816&gt;0,VLOOKUP(G816,'Eng A4'!$A$8:$B$207,2,FALSE)," ")</f>
        <v xml:space="preserve"> </v>
      </c>
      <c r="Q816" s="6" t="str">
        <f t="shared" si="157"/>
        <v xml:space="preserve"> </v>
      </c>
      <c r="R816" s="6">
        <f t="shared" si="158"/>
        <v>0</v>
      </c>
      <c r="S816" s="6" t="str">
        <f>IF(G816&gt;0,COUNTIF($R$618:R816,R816),"")</f>
        <v/>
      </c>
      <c r="T816" s="6" t="str">
        <f t="shared" si="159"/>
        <v>04</v>
      </c>
      <c r="U816" s="6">
        <f t="shared" si="160"/>
        <v>199</v>
      </c>
    </row>
    <row r="817" spans="1:21" ht="14.25" hidden="1" outlineLevel="1" x14ac:dyDescent="0.2">
      <c r="A817" s="3"/>
      <c r="B817" s="3"/>
      <c r="C817" s="3"/>
      <c r="D817" s="4">
        <f t="shared" si="155"/>
        <v>7.1527777777777773E-2</v>
      </c>
      <c r="E817" s="6">
        <v>199</v>
      </c>
      <c r="F817" s="199">
        <v>200</v>
      </c>
      <c r="G817" s="199"/>
      <c r="H817" s="247">
        <f>IF(G817&gt;0,VLOOKUP(G817+4000,CONFIG!$W$2:$AF$804,2,FALSE),0)</f>
        <v>0</v>
      </c>
      <c r="I817" s="30" t="str">
        <f>IF(G817&gt;0,CONCATENATE(VLOOKUP(G817+4000,CONFIG!$W$2:$AF$804,3,FALSE),"  ",VLOOKUP(G817+4000,CONFIG!$W$2:$AF$804,4,FALSE)),"")</f>
        <v/>
      </c>
      <c r="J817" s="30" t="str">
        <f>IF($G817&gt;0,VLOOKUP(G817+4000,CONFIG!$W$2:$AF$804,5,FALSE),"")</f>
        <v/>
      </c>
      <c r="K817" s="144" t="str">
        <f>IF($G817&gt;0,VLOOKUP(G817+4000,CONFIG!$W:$AF,6,FALSE),"")</f>
        <v/>
      </c>
      <c r="L817" s="144" t="str">
        <f>IF($G817&gt;0,VLOOKUP(G817+4000,CONFIG!$W:$AF,7,FALSE),"")</f>
        <v/>
      </c>
      <c r="M817" s="144" t="str">
        <f>IF($G817&gt;0,VLOOKUP(G817+4000,CONFIG!$W:$AF,8,FALSE),"")</f>
        <v/>
      </c>
      <c r="N817" s="250" t="str">
        <f t="shared" si="161"/>
        <v/>
      </c>
      <c r="O817" s="6" t="str">
        <f t="shared" si="156"/>
        <v xml:space="preserve"> </v>
      </c>
      <c r="P817" s="179" t="str">
        <f>IF(G817&gt;0,VLOOKUP(G817,'Eng A4'!$A$8:$B$207,2,FALSE)," ")</f>
        <v xml:space="preserve"> </v>
      </c>
      <c r="Q817" s="6" t="str">
        <f t="shared" si="157"/>
        <v xml:space="preserve"> </v>
      </c>
      <c r="R817" s="6">
        <f t="shared" si="158"/>
        <v>0</v>
      </c>
      <c r="S817" s="6" t="str">
        <f>IF(G817&gt;0,COUNTIF($R$618:R817,R817),"")</f>
        <v/>
      </c>
      <c r="T817" s="6" t="str">
        <f>CONCATENATE(R817,"4",S817)</f>
        <v>04</v>
      </c>
      <c r="U817" s="6">
        <f t="shared" si="160"/>
        <v>200</v>
      </c>
    </row>
    <row r="818" spans="1:21" ht="12.75" x14ac:dyDescent="0.2">
      <c r="G818" s="377" t="s">
        <v>21</v>
      </c>
      <c r="H818" s="377"/>
      <c r="I818" s="377"/>
      <c r="J818" s="377"/>
      <c r="K818" s="377"/>
      <c r="N818" s="6"/>
    </row>
    <row r="819" spans="1:21" ht="15.95" customHeight="1" x14ac:dyDescent="0.2">
      <c r="G819" s="377"/>
      <c r="H819" s="377"/>
      <c r="I819" s="377"/>
      <c r="J819" s="377"/>
      <c r="K819" s="377"/>
      <c r="N819" s="6"/>
    </row>
    <row r="820" spans="1:21" ht="15" customHeight="1" x14ac:dyDescent="0.2">
      <c r="F820" s="14"/>
      <c r="G820" s="377"/>
      <c r="H820" s="377"/>
      <c r="I820" s="377"/>
      <c r="J820" s="377"/>
      <c r="K820" s="377"/>
      <c r="L820" s="16"/>
      <c r="N820" s="6"/>
    </row>
    <row r="821" spans="1:21" x14ac:dyDescent="0.25">
      <c r="F821" s="196"/>
      <c r="G821" s="196" t="s">
        <v>18</v>
      </c>
      <c r="H821" s="248"/>
      <c r="I821" s="197" t="s">
        <v>19</v>
      </c>
      <c r="J821" s="197" t="s">
        <v>20</v>
      </c>
      <c r="K821" s="196" t="s">
        <v>211</v>
      </c>
      <c r="L821" s="376" t="s">
        <v>22</v>
      </c>
      <c r="M821" s="376"/>
      <c r="N821" s="6"/>
    </row>
    <row r="822" spans="1:21" ht="15" x14ac:dyDescent="0.2">
      <c r="E822" s="172"/>
      <c r="F822" s="172" t="str">
        <f>IF('Résultat PE'!AA3&gt;0,CONCATENATE('Résultat PE'!Z3,"  ",'Résultat PE'!AA3),"")</f>
        <v/>
      </c>
      <c r="G822" s="172"/>
      <c r="H822" s="249"/>
      <c r="I822" s="150">
        <f>'Résultat PE'!AC3</f>
        <v>1000</v>
      </c>
      <c r="J822" s="150">
        <f>'Résultat PE'!AD3</f>
        <v>1000</v>
      </c>
      <c r="K822" s="150">
        <f>'Résultat PE'!AE3</f>
        <v>1</v>
      </c>
      <c r="L822" s="371">
        <f>'Résultat PE'!AF3</f>
        <v>1000</v>
      </c>
      <c r="M822" s="371"/>
      <c r="N822" s="6"/>
    </row>
    <row r="823" spans="1:21" ht="15" x14ac:dyDescent="0.2">
      <c r="D823" s="172"/>
      <c r="E823" s="172"/>
      <c r="F823" s="172" t="str">
        <f>IF('Résultat PE'!AA4&gt;0,CONCATENATE('Résultat PE'!Z4,"  ",'Résultat PE'!AA4),"")</f>
        <v/>
      </c>
      <c r="G823" s="172"/>
      <c r="H823" s="249"/>
      <c r="I823" s="150">
        <f>'Résultat PE'!AC4</f>
        <v>1000</v>
      </c>
      <c r="J823" s="150">
        <f>'Résultat PE'!AD4</f>
        <v>1000</v>
      </c>
      <c r="K823" s="150">
        <f>'Résultat PE'!AE4</f>
        <v>1</v>
      </c>
      <c r="L823" s="371">
        <f>'Résultat PE'!AF4</f>
        <v>1000</v>
      </c>
      <c r="M823" s="371"/>
      <c r="N823" s="6"/>
    </row>
    <row r="824" spans="1:21" ht="15" x14ac:dyDescent="0.2">
      <c r="C824" s="17"/>
      <c r="D824" s="172"/>
      <c r="E824" s="172"/>
      <c r="F824" s="172" t="str">
        <f>IF('Résultat PE'!AA5&gt;0,CONCATENATE('Résultat PE'!Z5,"  ",'Résultat PE'!AA5),"")</f>
        <v/>
      </c>
      <c r="G824" s="172"/>
      <c r="H824" s="249"/>
      <c r="I824" s="150">
        <f>'Résultat PE'!AC5</f>
        <v>1000</v>
      </c>
      <c r="J824" s="150">
        <f>'Résultat PE'!AD5</f>
        <v>1000</v>
      </c>
      <c r="K824" s="150">
        <f>'Résultat PE'!AE5</f>
        <v>1</v>
      </c>
      <c r="L824" s="371">
        <f>'Résultat PE'!AF5</f>
        <v>1000</v>
      </c>
      <c r="M824" s="371"/>
      <c r="N824" s="6"/>
    </row>
    <row r="825" spans="1:21" ht="15" x14ac:dyDescent="0.2">
      <c r="C825" s="17"/>
      <c r="D825" s="172"/>
      <c r="E825" s="172"/>
      <c r="F825" s="172" t="str">
        <f>IF('Résultat PE'!AA6&gt;0,CONCATENATE('Résultat PE'!Z6,"  ",'Résultat PE'!AA6),"")</f>
        <v/>
      </c>
      <c r="G825" s="172"/>
      <c r="H825" s="249"/>
      <c r="I825" s="150">
        <f>'Résultat PE'!AC6</f>
        <v>1000</v>
      </c>
      <c r="J825" s="150">
        <f>'Résultat PE'!AD6</f>
        <v>1000</v>
      </c>
      <c r="K825" s="150">
        <f>'Résultat PE'!AE6</f>
        <v>1</v>
      </c>
      <c r="L825" s="371">
        <f>'Résultat PE'!AF6</f>
        <v>1000</v>
      </c>
      <c r="M825" s="371"/>
      <c r="N825" s="6"/>
    </row>
    <row r="826" spans="1:21" ht="15" x14ac:dyDescent="0.2">
      <c r="C826" s="17"/>
      <c r="D826" s="172"/>
      <c r="E826" s="172"/>
      <c r="F826" s="172" t="str">
        <f>IF('Résultat PE'!AA7&gt;0,CONCATENATE('Résultat PE'!Z7,"  ",'Résultat PE'!AA7),"")</f>
        <v/>
      </c>
      <c r="G826" s="172"/>
      <c r="H826" s="249"/>
      <c r="I826" s="150">
        <f>'Résultat PE'!AC7</f>
        <v>1000</v>
      </c>
      <c r="J826" s="150">
        <f>'Résultat PE'!AD7</f>
        <v>1000</v>
      </c>
      <c r="K826" s="150">
        <f>'Résultat PE'!AE7</f>
        <v>1</v>
      </c>
      <c r="L826" s="371">
        <f>'Résultat PE'!AF7</f>
        <v>1000</v>
      </c>
      <c r="M826" s="371"/>
      <c r="N826" s="6"/>
    </row>
    <row r="827" spans="1:21" ht="15" x14ac:dyDescent="0.2">
      <c r="C827" s="17"/>
      <c r="D827" s="172"/>
      <c r="E827" s="172"/>
      <c r="F827" s="172" t="str">
        <f>IF('Résultat PE'!AA8&gt;0,CONCATENATE('Résultat PE'!Z8,"  ",'Résultat PE'!AA8),"")</f>
        <v/>
      </c>
      <c r="G827" s="172"/>
      <c r="H827" s="249"/>
      <c r="I827" s="150">
        <f>'Résultat PE'!AC8</f>
        <v>1000</v>
      </c>
      <c r="J827" s="150">
        <f>'Résultat PE'!AD8</f>
        <v>1000</v>
      </c>
      <c r="K827" s="150">
        <f>'Résultat PE'!AE8</f>
        <v>1</v>
      </c>
      <c r="L827" s="371">
        <f>'Résultat PE'!AF8</f>
        <v>1000</v>
      </c>
      <c r="M827" s="371"/>
      <c r="N827" s="6"/>
    </row>
    <row r="828" spans="1:21" ht="15" x14ac:dyDescent="0.2">
      <c r="C828" s="17"/>
      <c r="D828" s="172"/>
      <c r="E828" s="172"/>
      <c r="F828" s="172" t="str">
        <f>IF('Résultat PE'!AA9&gt;0,CONCATENATE('Résultat PE'!Z9,"  ",'Résultat PE'!AA9),"")</f>
        <v/>
      </c>
      <c r="G828" s="172"/>
      <c r="H828" s="249"/>
      <c r="I828" s="150">
        <f>'Résultat PE'!AC9</f>
        <v>1000</v>
      </c>
      <c r="J828" s="150">
        <f>'Résultat PE'!AD9</f>
        <v>1000</v>
      </c>
      <c r="K828" s="150">
        <f>'Résultat PE'!AE9</f>
        <v>1</v>
      </c>
      <c r="L828" s="371">
        <f>'Résultat PE'!AF9</f>
        <v>1000</v>
      </c>
      <c r="M828" s="371"/>
      <c r="N828" s="6"/>
    </row>
    <row r="829" spans="1:21" ht="15" x14ac:dyDescent="0.2">
      <c r="C829" s="17"/>
      <c r="D829" s="172"/>
      <c r="E829" s="172"/>
      <c r="F829" s="172" t="str">
        <f>IF('Résultat PE'!AA10&gt;0,CONCATENATE('Résultat PE'!Z10,"  ",'Résultat PE'!AA10),"")</f>
        <v/>
      </c>
      <c r="G829" s="172"/>
      <c r="H829" s="249"/>
      <c r="I829" s="150">
        <f>'Résultat PE'!AC10</f>
        <v>1000</v>
      </c>
      <c r="J829" s="150">
        <f>'Résultat PE'!AD10</f>
        <v>1000</v>
      </c>
      <c r="K829" s="150">
        <f>'Résultat PE'!AE10</f>
        <v>1</v>
      </c>
      <c r="L829" s="371">
        <f>'Résultat PE'!AF10</f>
        <v>1000</v>
      </c>
      <c r="M829" s="371"/>
      <c r="N829" s="6"/>
    </row>
    <row r="830" spans="1:21" ht="15" x14ac:dyDescent="0.2">
      <c r="C830" s="17"/>
      <c r="D830" s="172"/>
      <c r="E830" s="172"/>
      <c r="F830" s="172" t="str">
        <f>IF('Résultat PE'!AA11&gt;0,CONCATENATE('Résultat PE'!Z11,"  ",'Résultat PE'!AA11),"")</f>
        <v/>
      </c>
      <c r="G830" s="172"/>
      <c r="H830" s="249"/>
      <c r="I830" s="150">
        <f>'Résultat PE'!AC11</f>
        <v>1000</v>
      </c>
      <c r="J830" s="150">
        <f>'Résultat PE'!AD11</f>
        <v>1000</v>
      </c>
      <c r="K830" s="150">
        <f>'Résultat PE'!AE11</f>
        <v>1</v>
      </c>
      <c r="L830" s="371">
        <f>'Résultat PE'!AF11</f>
        <v>1000</v>
      </c>
      <c r="M830" s="371"/>
      <c r="N830" s="6"/>
    </row>
    <row r="831" spans="1:21" ht="15" x14ac:dyDescent="0.2">
      <c r="C831" s="17"/>
      <c r="D831" s="172"/>
      <c r="E831" s="172"/>
      <c r="F831" s="172" t="str">
        <f>IF('Résultat PE'!AA12&gt;0,CONCATENATE('Résultat PE'!Z12,"  ",'Résultat PE'!AA12),"")</f>
        <v/>
      </c>
      <c r="G831" s="172"/>
      <c r="H831" s="249"/>
      <c r="I831" s="150">
        <f>'Résultat PE'!AC12</f>
        <v>1000</v>
      </c>
      <c r="J831" s="150">
        <f>'Résultat PE'!AD12</f>
        <v>1000</v>
      </c>
      <c r="K831" s="150">
        <f>'Résultat PE'!AE12</f>
        <v>1</v>
      </c>
      <c r="L831" s="371">
        <f>'Résultat PE'!AF12</f>
        <v>1000</v>
      </c>
      <c r="M831" s="371"/>
      <c r="N831" s="6"/>
    </row>
    <row r="832" spans="1:21" ht="15" x14ac:dyDescent="0.2">
      <c r="C832" s="17"/>
      <c r="D832" s="172"/>
      <c r="E832" s="172"/>
      <c r="F832" s="172" t="str">
        <f>IF('Résultat PE'!AA13&gt;0,CONCATENATE('Résultat PE'!Z13,"  ",'Résultat PE'!AA13),"")</f>
        <v/>
      </c>
      <c r="G832" s="172"/>
      <c r="H832" s="249"/>
      <c r="I832" s="150">
        <f>'Résultat PE'!AC13</f>
        <v>1000</v>
      </c>
      <c r="J832" s="150">
        <f>'Résultat PE'!AD13</f>
        <v>1000</v>
      </c>
      <c r="K832" s="150">
        <f>'Résultat PE'!AE13</f>
        <v>1</v>
      </c>
      <c r="L832" s="371">
        <f>'Résultat PE'!AF13</f>
        <v>1000</v>
      </c>
      <c r="M832" s="371"/>
      <c r="N832" s="6"/>
    </row>
    <row r="833" spans="3:14" ht="15" x14ac:dyDescent="0.2">
      <c r="C833" s="17"/>
      <c r="D833" s="172"/>
      <c r="E833" s="172"/>
      <c r="F833" s="172" t="str">
        <f>IF('Résultat PE'!AA14&gt;0,CONCATENATE('Résultat PE'!Z14,"  ",'Résultat PE'!AA14),"")</f>
        <v/>
      </c>
      <c r="G833" s="172"/>
      <c r="H833" s="249"/>
      <c r="I833" s="150">
        <f>'Résultat PE'!AC14</f>
        <v>1000</v>
      </c>
      <c r="J833" s="150">
        <f>'Résultat PE'!AD14</f>
        <v>1000</v>
      </c>
      <c r="K833" s="150">
        <f>'Résultat PE'!AE14</f>
        <v>1</v>
      </c>
      <c r="L833" s="371">
        <f>'Résultat PE'!AF14</f>
        <v>1000</v>
      </c>
      <c r="M833" s="371"/>
      <c r="N833" s="6"/>
    </row>
    <row r="834" spans="3:14" ht="15" x14ac:dyDescent="0.2">
      <c r="C834" s="17"/>
      <c r="D834" s="172"/>
      <c r="E834" s="172"/>
      <c r="F834" s="172" t="str">
        <f>IF('Résultat PE'!AA15&gt;0,CONCATENATE('Résultat PE'!Z15,"  ",'Résultat PE'!AA15),"")</f>
        <v/>
      </c>
      <c r="G834" s="172"/>
      <c r="H834" s="249"/>
      <c r="I834" s="150">
        <f>'Résultat PE'!AC15</f>
        <v>1000</v>
      </c>
      <c r="J834" s="150">
        <f>'Résultat PE'!AD15</f>
        <v>1000</v>
      </c>
      <c r="K834" s="150">
        <f>'Résultat PE'!AE15</f>
        <v>1</v>
      </c>
      <c r="L834" s="371">
        <f>'Résultat PE'!AF15</f>
        <v>1000</v>
      </c>
      <c r="M834" s="371"/>
      <c r="N834" s="6"/>
    </row>
    <row r="835" spans="3:14" ht="15" x14ac:dyDescent="0.2">
      <c r="C835" s="17"/>
      <c r="D835" s="172"/>
      <c r="E835" s="172"/>
      <c r="F835" s="172" t="str">
        <f>IF('Résultat PE'!AA16&gt;0,CONCATENATE('Résultat PE'!Z16,"  ",'Résultat PE'!AA16),"")</f>
        <v/>
      </c>
      <c r="G835" s="172"/>
      <c r="H835" s="249"/>
      <c r="I835" s="150">
        <f>'Résultat PE'!AC16</f>
        <v>1000</v>
      </c>
      <c r="J835" s="150">
        <f>'Résultat PE'!AD16</f>
        <v>1000</v>
      </c>
      <c r="K835" s="150">
        <f>'Résultat PE'!AE16</f>
        <v>1</v>
      </c>
      <c r="L835" s="371">
        <f>'Résultat PE'!AF16</f>
        <v>1000</v>
      </c>
      <c r="M835" s="371"/>
      <c r="N835" s="6"/>
    </row>
    <row r="836" spans="3:14" ht="15" x14ac:dyDescent="0.2">
      <c r="C836" s="17"/>
      <c r="D836" s="172"/>
      <c r="E836" s="172"/>
      <c r="F836" s="172" t="str">
        <f>IF('Résultat PE'!AA17&gt;0,CONCATENATE('Résultat PE'!Z17,"  ",'Résultat PE'!AA17),"")</f>
        <v/>
      </c>
      <c r="G836" s="172"/>
      <c r="H836" s="249"/>
      <c r="I836" s="150">
        <f>'Résultat PE'!AC17</f>
        <v>1000</v>
      </c>
      <c r="J836" s="150">
        <f>'Résultat PE'!AD17</f>
        <v>1000</v>
      </c>
      <c r="K836" s="150">
        <f>'Résultat PE'!AE17</f>
        <v>1</v>
      </c>
      <c r="L836" s="371">
        <f>'Résultat PE'!AF17</f>
        <v>1000</v>
      </c>
      <c r="M836" s="371"/>
      <c r="N836" s="6"/>
    </row>
    <row r="837" spans="3:14" ht="15" x14ac:dyDescent="0.2">
      <c r="C837" s="17"/>
      <c r="D837" s="172"/>
      <c r="E837" s="172"/>
      <c r="F837" s="172" t="str">
        <f>IF('Résultat PE'!AA18&gt;0,CONCATENATE('Résultat PE'!Z18,"  ",'Résultat PE'!AA18),"")</f>
        <v/>
      </c>
      <c r="G837" s="172"/>
      <c r="H837" s="249"/>
      <c r="I837" s="150">
        <f>'Résultat PE'!AC18</f>
        <v>1000</v>
      </c>
      <c r="J837" s="150">
        <f>'Résultat PE'!AD18</f>
        <v>1000</v>
      </c>
      <c r="K837" s="150">
        <f>'Résultat PE'!AE18</f>
        <v>1</v>
      </c>
      <c r="L837" s="371">
        <f>'Résultat PE'!AF18</f>
        <v>1000</v>
      </c>
      <c r="M837" s="371"/>
      <c r="N837" s="6"/>
    </row>
    <row r="838" spans="3:14" ht="15" x14ac:dyDescent="0.2">
      <c r="C838" s="17"/>
      <c r="D838" s="172"/>
      <c r="E838" s="172"/>
      <c r="F838" s="172" t="str">
        <f>IF('Résultat PE'!AA19&gt;0,CONCATENATE('Résultat PE'!Z19,"  ",'Résultat PE'!AA19),"")</f>
        <v/>
      </c>
      <c r="G838" s="172"/>
      <c r="H838" s="249"/>
      <c r="I838" s="150">
        <f>'Résultat PE'!AC19</f>
        <v>1000</v>
      </c>
      <c r="J838" s="150">
        <f>'Résultat PE'!AD19</f>
        <v>1000</v>
      </c>
      <c r="K838" s="150">
        <f>'Résultat PE'!AE19</f>
        <v>1</v>
      </c>
      <c r="L838" s="371">
        <f>'Résultat PE'!AF19</f>
        <v>1000</v>
      </c>
      <c r="M838" s="371"/>
      <c r="N838" s="6"/>
    </row>
    <row r="839" spans="3:14" ht="15" x14ac:dyDescent="0.2">
      <c r="C839" s="17"/>
      <c r="D839" s="172"/>
      <c r="E839" s="172"/>
      <c r="F839" s="172" t="str">
        <f>IF('Résultat PE'!AA20&gt;0,CONCATENATE('Résultat PE'!Z20,"  ",'Résultat PE'!AA20),"")</f>
        <v/>
      </c>
      <c r="G839" s="172"/>
      <c r="H839" s="249"/>
      <c r="I839" s="150">
        <f>'Résultat PE'!AC20</f>
        <v>1000</v>
      </c>
      <c r="J839" s="150">
        <f>'Résultat PE'!AD20</f>
        <v>1000</v>
      </c>
      <c r="K839" s="150">
        <f>'Résultat PE'!AE20</f>
        <v>1</v>
      </c>
      <c r="L839" s="371">
        <f>'Résultat PE'!AF20</f>
        <v>1000</v>
      </c>
      <c r="M839" s="371"/>
      <c r="N839" s="6"/>
    </row>
    <row r="840" spans="3:14" ht="15" x14ac:dyDescent="0.2">
      <c r="C840" s="17"/>
      <c r="D840" s="172"/>
      <c r="E840" s="172"/>
      <c r="F840" s="172" t="str">
        <f>IF('Résultat PE'!AA21&gt;0,CONCATENATE('Résultat PE'!Z21,"  ",'Résultat PE'!AA21),"")</f>
        <v/>
      </c>
      <c r="G840" s="172"/>
      <c r="H840" s="249"/>
      <c r="I840" s="150">
        <f>'Résultat PE'!AC21</f>
        <v>1000</v>
      </c>
      <c r="J840" s="150">
        <f>'Résultat PE'!AD21</f>
        <v>1000</v>
      </c>
      <c r="K840" s="150">
        <f>'Résultat PE'!AE21</f>
        <v>1</v>
      </c>
      <c r="L840" s="371">
        <f>'Résultat PE'!AF21</f>
        <v>1000</v>
      </c>
      <c r="M840" s="371"/>
      <c r="N840" s="6"/>
    </row>
    <row r="841" spans="3:14" ht="15" x14ac:dyDescent="0.2">
      <c r="C841" s="17"/>
      <c r="D841" s="172"/>
      <c r="E841" s="172"/>
      <c r="F841" s="172" t="str">
        <f>IF('Résultat PE'!AA22&gt;0,CONCATENATE('Résultat PE'!Z22,"  ",'Résultat PE'!AA22),"")</f>
        <v/>
      </c>
      <c r="G841" s="172"/>
      <c r="H841" s="249"/>
      <c r="I841" s="150">
        <f>'Résultat PE'!AC22</f>
        <v>1000</v>
      </c>
      <c r="J841" s="150">
        <f>'Résultat PE'!AD22</f>
        <v>1000</v>
      </c>
      <c r="K841" s="150">
        <f>'Résultat PE'!AE22</f>
        <v>1</v>
      </c>
      <c r="L841" s="371">
        <f>'Résultat PE'!AF22</f>
        <v>1000</v>
      </c>
      <c r="M841" s="371"/>
      <c r="N841" s="6"/>
    </row>
    <row r="842" spans="3:14" ht="15" x14ac:dyDescent="0.2">
      <c r="C842" s="17"/>
      <c r="D842" s="172"/>
      <c r="E842" s="172"/>
      <c r="F842" s="172" t="str">
        <f>IF('Résultat PE'!AA23&gt;0,CONCATENATE('Résultat PE'!Z23,"  ",'Résultat PE'!AA23),"")</f>
        <v/>
      </c>
      <c r="G842" s="172"/>
      <c r="H842" s="249"/>
      <c r="I842" s="150">
        <f>'Résultat PE'!AC23</f>
        <v>1000</v>
      </c>
      <c r="J842" s="150">
        <f>'Résultat PE'!AD23</f>
        <v>1000</v>
      </c>
      <c r="K842" s="150">
        <f>'Résultat PE'!AE23</f>
        <v>1</v>
      </c>
      <c r="L842" s="371">
        <f>'Résultat PE'!AF23</f>
        <v>1000</v>
      </c>
      <c r="M842" s="371"/>
      <c r="N842" s="6"/>
    </row>
    <row r="843" spans="3:14" ht="15" x14ac:dyDescent="0.2">
      <c r="C843" s="17"/>
      <c r="D843" s="172"/>
      <c r="E843" s="172"/>
      <c r="F843" s="172" t="str">
        <f>IF('Résultat PE'!AA24&gt;0,CONCATENATE('Résultat PE'!Z24,"  ",'Résultat PE'!AA24),"")</f>
        <v/>
      </c>
      <c r="G843" s="172"/>
      <c r="H843" s="249"/>
      <c r="I843" s="150">
        <f>'Résultat PE'!AC24</f>
        <v>1000</v>
      </c>
      <c r="J843" s="150">
        <f>'Résultat PE'!AD24</f>
        <v>1000</v>
      </c>
      <c r="K843" s="150">
        <f>'Résultat PE'!AE24</f>
        <v>1</v>
      </c>
      <c r="L843" s="371">
        <f>'Résultat PE'!AF24</f>
        <v>1000</v>
      </c>
      <c r="M843" s="371"/>
      <c r="N843" s="6"/>
    </row>
    <row r="844" spans="3:14" ht="15" x14ac:dyDescent="0.2">
      <c r="C844" s="17"/>
      <c r="D844" s="172"/>
      <c r="E844" s="172"/>
      <c r="F844" s="172" t="str">
        <f>IF('Résultat PE'!AA25&gt;0,CONCATENATE('Résultat PE'!Z25,"  ",'Résultat PE'!AA25),"")</f>
        <v/>
      </c>
      <c r="G844" s="172"/>
      <c r="H844" s="249"/>
      <c r="I844" s="150">
        <f>'Résultat PE'!AC25</f>
        <v>1000</v>
      </c>
      <c r="J844" s="150">
        <f>'Résultat PE'!AD25</f>
        <v>1000</v>
      </c>
      <c r="K844" s="150">
        <f>'Résultat PE'!AE25</f>
        <v>1</v>
      </c>
      <c r="L844" s="371">
        <f>'Résultat PE'!AF25</f>
        <v>1000</v>
      </c>
      <c r="M844" s="371"/>
      <c r="N844" s="6"/>
    </row>
    <row r="845" spans="3:14" ht="15" x14ac:dyDescent="0.2">
      <c r="C845" s="17"/>
      <c r="D845" s="172"/>
      <c r="E845" s="172"/>
      <c r="F845" s="172" t="str">
        <f>IF('Résultat PE'!AA26&gt;0,CONCATENATE('Résultat PE'!Z26,"  ",'Résultat PE'!AA26),"")</f>
        <v/>
      </c>
      <c r="G845" s="172"/>
      <c r="H845" s="249"/>
      <c r="I845" s="150">
        <f>'Résultat PE'!AC26</f>
        <v>1000</v>
      </c>
      <c r="J845" s="150">
        <f>'Résultat PE'!AD26</f>
        <v>1000</v>
      </c>
      <c r="K845" s="150">
        <f>'Résultat PE'!AE26</f>
        <v>1</v>
      </c>
      <c r="L845" s="371">
        <f>'Résultat PE'!AF26</f>
        <v>1000</v>
      </c>
      <c r="M845" s="371"/>
      <c r="N845" s="6"/>
    </row>
    <row r="846" spans="3:14" ht="15" x14ac:dyDescent="0.2">
      <c r="C846" s="17"/>
      <c r="D846" s="172"/>
      <c r="E846" s="172"/>
      <c r="F846" s="172" t="str">
        <f>IF('Résultat PE'!AA27&gt;0,CONCATENATE('Résultat PE'!Z27,"  ",'Résultat PE'!AA27),"")</f>
        <v>25  TEAM ALL CYCLES MEAUX</v>
      </c>
      <c r="G846" s="172"/>
      <c r="H846" s="249"/>
      <c r="I846" s="150">
        <f>'Résultat PE'!AC27</f>
        <v>8</v>
      </c>
      <c r="J846" s="150">
        <f>'Résultat PE'!AD27</f>
        <v>17</v>
      </c>
      <c r="K846" s="150">
        <f>'Résultat PE'!AE27</f>
        <v>21</v>
      </c>
      <c r="L846" s="371">
        <f>'Résultat PE'!AF27</f>
        <v>46</v>
      </c>
      <c r="M846" s="371"/>
      <c r="N846" s="6"/>
    </row>
    <row r="847" spans="3:14" x14ac:dyDescent="0.2">
      <c r="N847" s="6"/>
    </row>
    <row r="848" spans="3:14" x14ac:dyDescent="0.2">
      <c r="N848" s="6"/>
    </row>
    <row r="849" spans="14:14" x14ac:dyDescent="0.2">
      <c r="N849" s="6"/>
    </row>
    <row r="850" spans="14:14" x14ac:dyDescent="0.2">
      <c r="N850" s="6"/>
    </row>
  </sheetData>
  <sheetProtection formatColumns="0" formatRows="0"/>
  <dataConsolidate/>
  <customSheetViews>
    <customSheetView guid="{9AA32AE5-0DAB-8E4F-A086-D2EB8423E58C}" showGridLines="0" zeroValues="0" fitToPage="1" printArea="1" hiddenColumns="1" view="pageLayout">
      <selection activeCell="N5" sqref="N5"/>
      <pageMargins left="0.3298611111111111" right="0.15748031496062992" top="0.31496062992125984" bottom="0.47244094488188981" header="0" footer="0.19685039370078741"/>
      <printOptions horizontalCentered="1"/>
      <pageSetup paperSize="9" scale="95" fitToHeight="0" orientation="portrait" verticalDpi="300"/>
      <headerFooter alignWithMargins="0"/>
      <extLst>
        <ext xmlns:xlsdti="http://schemas.microsoft.com/office/spreadsheetml/2023/showDataTypeIcons" uri="{a3c15fd4-4149-4032-8f15-062bd4999b60}">
          <xlsdti:showDataTypeIconsCustomSheetView visible="0"/>
        </ext>
      </extLst>
    </customSheetView>
  </customSheetViews>
  <mergeCells count="42">
    <mergeCell ref="L845:M845"/>
    <mergeCell ref="L846:M846"/>
    <mergeCell ref="L839:M839"/>
    <mergeCell ref="L840:M840"/>
    <mergeCell ref="L841:M841"/>
    <mergeCell ref="L842:M842"/>
    <mergeCell ref="L843:M843"/>
    <mergeCell ref="L844:M844"/>
    <mergeCell ref="L838:M838"/>
    <mergeCell ref="L827:M827"/>
    <mergeCell ref="L828:M828"/>
    <mergeCell ref="L829:M829"/>
    <mergeCell ref="L830:M830"/>
    <mergeCell ref="L831:M831"/>
    <mergeCell ref="L837:M837"/>
    <mergeCell ref="L833:M833"/>
    <mergeCell ref="L821:M821"/>
    <mergeCell ref="L822:M822"/>
    <mergeCell ref="L823:M823"/>
    <mergeCell ref="L824:M824"/>
    <mergeCell ref="G818:K820"/>
    <mergeCell ref="A616:C616"/>
    <mergeCell ref="D616:D617"/>
    <mergeCell ref="F3:N3"/>
    <mergeCell ref="I1:K1"/>
    <mergeCell ref="F2:I2"/>
    <mergeCell ref="J2:N2"/>
    <mergeCell ref="L825:M825"/>
    <mergeCell ref="L826:M826"/>
    <mergeCell ref="L834:M834"/>
    <mergeCell ref="L835:M835"/>
    <mergeCell ref="L836:M836"/>
    <mergeCell ref="L832:M832"/>
    <mergeCell ref="F615:N615"/>
    <mergeCell ref="F411:N411"/>
    <mergeCell ref="F207:N207"/>
    <mergeCell ref="A4:C4"/>
    <mergeCell ref="D4:D5"/>
    <mergeCell ref="A208:C208"/>
    <mergeCell ref="D208:D209"/>
    <mergeCell ref="A412:C412"/>
    <mergeCell ref="D412:D413"/>
  </mergeCells>
  <conditionalFormatting sqref="G6:G17">
    <cfRule type="duplicateValues" dxfId="9" priority="1" stopIfTrue="1"/>
  </conditionalFormatting>
  <conditionalFormatting sqref="I822:L846">
    <cfRule type="cellIs" dxfId="8" priority="16" operator="equal">
      <formula>1000</formula>
    </cfRule>
  </conditionalFormatting>
  <conditionalFormatting sqref="L822:L846">
    <cfRule type="cellIs" dxfId="7" priority="14" operator="greaterThanOrEqual">
      <formula>2000</formula>
    </cfRule>
    <cfRule type="cellIs" dxfId="6" priority="15" operator="greaterThan">
      <formula>2000</formula>
    </cfRule>
  </conditionalFormatting>
  <conditionalFormatting sqref="O210:O409 O6:O205 O206:P207 O410:P411 O414:O613 O614:P616 O618:O817">
    <cfRule type="containsText" dxfId="5" priority="11" stopIfTrue="1" operator="containsText" text="X">
      <formula>NOT(ISERROR(SEARCH("X",O6)))</formula>
    </cfRule>
  </conditionalFormatting>
  <conditionalFormatting sqref="O210:O409">
    <cfRule type="containsText" dxfId="4" priority="10" stopIfTrue="1" operator="containsText" text=" X">
      <formula>NOT(ISERROR(SEARCH(" X",O210)))</formula>
    </cfRule>
  </conditionalFormatting>
  <conditionalFormatting sqref="Q6:Q205">
    <cfRule type="cellIs" dxfId="3" priority="6" stopIfTrue="1" operator="equal">
      <formula>"Non Partant"</formula>
    </cfRule>
  </conditionalFormatting>
  <conditionalFormatting sqref="Q210:Q409">
    <cfRule type="cellIs" dxfId="2" priority="5" stopIfTrue="1" operator="equal">
      <formula>"Non Partant"</formula>
    </cfRule>
  </conditionalFormatting>
  <conditionalFormatting sqref="Q414:Q613">
    <cfRule type="cellIs" dxfId="1" priority="4" stopIfTrue="1" operator="equal">
      <formula>"Non Partant"</formula>
    </cfRule>
  </conditionalFormatting>
  <conditionalFormatting sqref="Q618:Q817">
    <cfRule type="cellIs" dxfId="0" priority="2" stopIfTrue="1" operator="equal">
      <formula>"Non Partant"</formula>
    </cfRule>
  </conditionalFormatting>
  <dataValidations count="1">
    <dataValidation type="whole" allowBlank="1" showInputMessage="1" showErrorMessage="1" sqref="B618:C817 B6:C205 B210:C409 B414:C613" xr:uid="{DC4964D2-8918-4DA8-8B83-FC9629F159AC}">
      <formula1>0</formula1>
      <formula2>59</formula2>
    </dataValidation>
  </dataValidations>
  <printOptions horizontalCentered="1"/>
  <pageMargins left="0.31496062992125984" right="0.15748031496062992" top="0.31496062992125984" bottom="0.47244094488188981" header="0" footer="0.19685039370078741"/>
  <pageSetup paperSize="9" scale="72" fitToHeight="0" orientation="portrait"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A361-8456-487A-B465-907269E15874}">
  <sheetPr codeName="Feuil12"/>
  <dimension ref="A1:M118"/>
  <sheetViews>
    <sheetView showGridLines="0" showZeros="0" workbookViewId="0">
      <selection activeCell="A104" sqref="A104:M104"/>
    </sheetView>
  </sheetViews>
  <sheetFormatPr baseColWidth="10" defaultRowHeight="12.75" x14ac:dyDescent="0.2"/>
  <cols>
    <col min="1" max="1" width="16.28515625" style="64" customWidth="1"/>
    <col min="2" max="2" width="10" style="64" customWidth="1"/>
    <col min="3" max="3" width="9.42578125" style="64" customWidth="1"/>
    <col min="4" max="4" width="5.7109375" style="64" customWidth="1"/>
    <col min="5" max="5" width="10.85546875" style="64" customWidth="1"/>
    <col min="6" max="6" width="8" style="64" customWidth="1"/>
    <col min="7" max="7" width="5.140625" style="64" customWidth="1"/>
    <col min="8" max="8" width="1.42578125" style="64" customWidth="1"/>
    <col min="9" max="9" width="8" style="64" customWidth="1"/>
    <col min="10" max="10" width="4.42578125" style="64" customWidth="1"/>
    <col min="11" max="11" width="1.42578125" style="64" customWidth="1"/>
    <col min="12" max="12" width="8" style="64" customWidth="1"/>
    <col min="13" max="13" width="4.42578125" style="64" customWidth="1"/>
    <col min="14" max="16384" width="11.42578125" style="64"/>
  </cols>
  <sheetData>
    <row r="1" spans="1:13" ht="18.75" x14ac:dyDescent="0.2">
      <c r="A1" s="378" t="s">
        <v>25</v>
      </c>
      <c r="B1" s="378"/>
      <c r="C1" s="378"/>
      <c r="D1" s="378"/>
      <c r="E1" s="378"/>
      <c r="F1" s="378"/>
      <c r="G1" s="378"/>
      <c r="H1" s="378"/>
      <c r="I1" s="378"/>
      <c r="J1" s="378"/>
      <c r="K1" s="378"/>
      <c r="L1" s="378"/>
      <c r="M1" s="378"/>
    </row>
    <row r="2" spans="1:13" ht="18.75" x14ac:dyDescent="0.2">
      <c r="A2" s="378" t="s">
        <v>79</v>
      </c>
      <c r="B2" s="378"/>
      <c r="C2" s="378"/>
      <c r="D2" s="378"/>
      <c r="E2" s="378"/>
      <c r="F2" s="378"/>
      <c r="G2" s="378"/>
      <c r="H2" s="378"/>
      <c r="I2" s="378"/>
      <c r="J2" s="378"/>
      <c r="K2" s="378"/>
      <c r="L2" s="378"/>
      <c r="M2" s="378"/>
    </row>
    <row r="3" spans="1:13" ht="12.75" customHeight="1" x14ac:dyDescent="0.2">
      <c r="A3" s="378" t="s">
        <v>80</v>
      </c>
      <c r="B3" s="378"/>
      <c r="C3" s="378"/>
      <c r="D3" s="378"/>
      <c r="E3" s="378"/>
      <c r="F3" s="378"/>
      <c r="G3" s="378"/>
      <c r="H3" s="378"/>
      <c r="I3" s="378"/>
      <c r="J3" s="378"/>
      <c r="K3" s="378"/>
      <c r="L3" s="378"/>
      <c r="M3" s="378"/>
    </row>
    <row r="4" spans="1:13" ht="14.25" x14ac:dyDescent="0.2">
      <c r="A4" s="379" t="s">
        <v>81</v>
      </c>
      <c r="B4" s="379"/>
      <c r="C4" s="379"/>
      <c r="D4" s="379"/>
      <c r="E4" s="379"/>
      <c r="F4" s="379"/>
      <c r="G4" s="379"/>
      <c r="H4" s="379"/>
      <c r="I4" s="379"/>
      <c r="J4" s="379"/>
      <c r="K4" s="379"/>
      <c r="L4" s="379"/>
      <c r="M4" s="379"/>
    </row>
    <row r="5" spans="1:13" ht="15" customHeight="1" x14ac:dyDescent="0.2">
      <c r="A5" s="378" t="s">
        <v>80</v>
      </c>
      <c r="B5" s="378"/>
      <c r="C5" s="378"/>
      <c r="D5" s="378"/>
      <c r="E5" s="378"/>
      <c r="F5" s="378"/>
      <c r="G5" s="378"/>
      <c r="H5" s="378"/>
      <c r="I5" s="378"/>
      <c r="J5" s="378"/>
      <c r="K5" s="378"/>
      <c r="L5" s="378"/>
      <c r="M5" s="378"/>
    </row>
    <row r="6" spans="1:13" ht="14.25" x14ac:dyDescent="0.2">
      <c r="A6" s="65" t="s">
        <v>82</v>
      </c>
    </row>
    <row r="7" spans="1:13" ht="14.25" x14ac:dyDescent="0.2">
      <c r="A7" s="66"/>
    </row>
    <row r="8" spans="1:13" ht="12.75" customHeight="1" x14ac:dyDescent="0.2">
      <c r="A8" s="381" t="s">
        <v>83</v>
      </c>
      <c r="B8" s="381"/>
      <c r="C8" s="381"/>
      <c r="D8" s="380" t="str">
        <f>MID('Ext A1'!A1,14,100)</f>
        <v xml:space="preserve"> MONTHYON - ACCESS 1/2 - PRIX DE LA MUNICIPALITE</v>
      </c>
      <c r="E8" s="380"/>
      <c r="F8" s="380"/>
      <c r="G8" s="380"/>
      <c r="H8" s="380"/>
      <c r="I8" s="380"/>
      <c r="J8" s="380"/>
      <c r="K8" s="380"/>
      <c r="L8" s="380"/>
      <c r="M8" s="380"/>
    </row>
    <row r="9" spans="1:13" ht="6" customHeight="1" x14ac:dyDescent="0.2">
      <c r="A9" s="67"/>
      <c r="B9" s="67"/>
      <c r="C9" s="67"/>
      <c r="D9" s="67"/>
    </row>
    <row r="10" spans="1:13" ht="12.75" customHeight="1" x14ac:dyDescent="0.2">
      <c r="A10" s="68" t="s">
        <v>84</v>
      </c>
      <c r="B10" s="162">
        <f>CONFIG!B4</f>
        <v>46138</v>
      </c>
      <c r="C10" s="69"/>
      <c r="D10" s="68" t="s">
        <v>85</v>
      </c>
      <c r="E10" s="380" t="str">
        <f>CONFIG!B3</f>
        <v>MONTHYON</v>
      </c>
      <c r="F10" s="380"/>
      <c r="G10" s="380"/>
      <c r="H10" s="380"/>
      <c r="I10" s="380"/>
      <c r="J10" s="380"/>
      <c r="K10" s="70"/>
      <c r="L10" s="68" t="s">
        <v>86</v>
      </c>
      <c r="M10" s="163">
        <f>CONFIG!B10</f>
        <v>77</v>
      </c>
    </row>
    <row r="11" spans="1:13" ht="6" customHeight="1" x14ac:dyDescent="0.2">
      <c r="A11" s="67"/>
      <c r="B11" s="67"/>
      <c r="C11" s="67"/>
      <c r="D11" s="67"/>
    </row>
    <row r="12" spans="1:13" ht="12.75" customHeight="1" x14ac:dyDescent="0.2">
      <c r="A12" s="381" t="s">
        <v>87</v>
      </c>
      <c r="B12" s="381"/>
      <c r="C12" s="381"/>
      <c r="D12" s="382" t="str">
        <f>'Eng A1'!D3</f>
        <v>TEAM ALL CYCLES MEAUX</v>
      </c>
      <c r="E12" s="380"/>
      <c r="F12" s="380"/>
      <c r="G12" s="380"/>
      <c r="H12" s="380"/>
      <c r="I12" s="380"/>
      <c r="J12" s="380"/>
      <c r="K12" s="380"/>
      <c r="L12" s="380"/>
      <c r="M12" s="380"/>
    </row>
    <row r="13" spans="1:13" ht="6" customHeight="1" x14ac:dyDescent="0.2">
      <c r="A13" s="67"/>
      <c r="B13" s="67"/>
      <c r="C13" s="67"/>
      <c r="D13" s="67"/>
    </row>
    <row r="14" spans="1:13" ht="12.75" customHeight="1" x14ac:dyDescent="0.2">
      <c r="A14" s="381" t="s">
        <v>88</v>
      </c>
      <c r="B14" s="381"/>
      <c r="C14" s="381"/>
      <c r="D14" s="382" t="s">
        <v>8170</v>
      </c>
      <c r="E14" s="380"/>
      <c r="F14" s="380"/>
      <c r="G14" s="380"/>
      <c r="H14" s="380"/>
      <c r="I14" s="380"/>
      <c r="J14" s="380"/>
      <c r="K14" s="380"/>
      <c r="L14" s="380"/>
      <c r="M14" s="380"/>
    </row>
    <row r="15" spans="1:13" ht="6" customHeight="1" x14ac:dyDescent="0.2">
      <c r="A15" s="72"/>
    </row>
    <row r="16" spans="1:13" ht="6" customHeight="1" x14ac:dyDescent="0.2">
      <c r="A16" s="72"/>
    </row>
    <row r="17" spans="1:13" ht="15.75" x14ac:dyDescent="0.2">
      <c r="A17" s="72"/>
      <c r="B17" s="159" t="s">
        <v>213</v>
      </c>
      <c r="C17" s="159"/>
      <c r="D17" s="159" t="s">
        <v>214</v>
      </c>
      <c r="E17" s="159"/>
      <c r="F17" s="159" t="s">
        <v>215</v>
      </c>
      <c r="G17" s="159"/>
      <c r="H17" s="159"/>
      <c r="I17" s="159" t="s">
        <v>216</v>
      </c>
    </row>
    <row r="18" spans="1:13" ht="14.25" x14ac:dyDescent="0.2">
      <c r="A18" s="160" t="s">
        <v>164</v>
      </c>
      <c r="B18" s="71">
        <f>CONFIG!B54</f>
        <v>45</v>
      </c>
      <c r="C18" s="154"/>
      <c r="D18" s="71">
        <f>CONFIG!B63</f>
        <v>0</v>
      </c>
      <c r="E18" s="153"/>
      <c r="F18" s="71">
        <f>CONFIG!B49</f>
        <v>45</v>
      </c>
      <c r="G18" s="68"/>
      <c r="H18" s="153"/>
      <c r="I18" s="161">
        <f>'Saisie Class'!N6</f>
        <v>7.8472222222222221E-2</v>
      </c>
      <c r="J18" s="153"/>
    </row>
    <row r="19" spans="1:13" ht="14.25" x14ac:dyDescent="0.2">
      <c r="A19" s="160" t="s">
        <v>169</v>
      </c>
      <c r="B19" s="71">
        <f>CONFIG!B55</f>
        <v>0</v>
      </c>
      <c r="C19" s="154"/>
      <c r="D19" s="71">
        <f>CONFIG!B64</f>
        <v>38</v>
      </c>
      <c r="E19" s="153"/>
      <c r="F19" s="71">
        <f>CONFIG!B50</f>
        <v>35</v>
      </c>
      <c r="G19" s="68"/>
      <c r="H19" s="153"/>
      <c r="I19" s="161" t="str">
        <f>'Saisie Class'!N210</f>
        <v/>
      </c>
      <c r="J19" s="153"/>
    </row>
    <row r="20" spans="1:13" ht="14.25" x14ac:dyDescent="0.2">
      <c r="A20" s="160" t="s">
        <v>170</v>
      </c>
      <c r="B20" s="71">
        <f>CONFIG!B56</f>
        <v>28</v>
      </c>
      <c r="C20" s="154"/>
      <c r="D20" s="71">
        <f>CONFIG!B65</f>
        <v>0</v>
      </c>
      <c r="E20" s="153"/>
      <c r="F20" s="71">
        <f>CONFIG!B51</f>
        <v>40</v>
      </c>
      <c r="G20" s="68"/>
      <c r="H20" s="153"/>
      <c r="I20" s="161" t="str">
        <f>'Saisie Class'!N414</f>
        <v/>
      </c>
      <c r="J20" s="153"/>
    </row>
    <row r="21" spans="1:13" ht="14.25" x14ac:dyDescent="0.2">
      <c r="A21" s="160" t="s">
        <v>171</v>
      </c>
      <c r="B21" s="71">
        <f>CONFIG!B57</f>
        <v>0</v>
      </c>
      <c r="C21" s="154"/>
      <c r="D21" s="71">
        <f>CONFIG!B66</f>
        <v>0</v>
      </c>
      <c r="E21" s="153"/>
      <c r="F21" s="71">
        <f>CONFIG!B52</f>
        <v>50</v>
      </c>
      <c r="G21" s="68"/>
      <c r="H21" s="153"/>
      <c r="I21" s="161" t="str">
        <f>'Saisie Class'!N618</f>
        <v/>
      </c>
      <c r="J21" s="153"/>
    </row>
    <row r="22" spans="1:13" ht="6" customHeight="1" x14ac:dyDescent="0.2"/>
    <row r="23" spans="1:13" x14ac:dyDescent="0.2">
      <c r="B23" s="386"/>
      <c r="C23" s="386"/>
      <c r="D23" s="386"/>
      <c r="E23" s="387"/>
      <c r="F23" s="387"/>
      <c r="G23" s="386"/>
      <c r="H23" s="386"/>
      <c r="I23" s="386"/>
      <c r="J23" s="388"/>
      <c r="K23" s="388"/>
      <c r="L23" s="388"/>
    </row>
    <row r="24" spans="1:13" x14ac:dyDescent="0.2">
      <c r="B24" s="74"/>
      <c r="C24" s="74"/>
      <c r="D24" s="74"/>
      <c r="E24" s="75"/>
      <c r="F24" s="75"/>
      <c r="G24" s="74"/>
      <c r="H24" s="74"/>
      <c r="I24" s="74"/>
      <c r="J24" s="76"/>
      <c r="K24" s="76"/>
      <c r="L24" s="76"/>
    </row>
    <row r="25" spans="1:13" x14ac:dyDescent="0.2">
      <c r="A25" s="64" t="s">
        <v>89</v>
      </c>
      <c r="B25" s="74"/>
      <c r="C25" s="74"/>
      <c r="D25" s="74"/>
      <c r="E25" s="75"/>
      <c r="F25" s="75" t="s">
        <v>90</v>
      </c>
      <c r="G25" s="209"/>
      <c r="I25" s="75" t="s">
        <v>91</v>
      </c>
      <c r="J25" s="209"/>
      <c r="K25" s="76"/>
      <c r="L25" s="76"/>
    </row>
    <row r="26" spans="1:13" x14ac:dyDescent="0.2">
      <c r="B26" s="64" t="s">
        <v>92</v>
      </c>
      <c r="C26" s="74"/>
      <c r="D26" s="209">
        <f>CONFIG!B5</f>
        <v>2.79</v>
      </c>
      <c r="E26" s="64" t="s">
        <v>41</v>
      </c>
      <c r="F26" s="75"/>
      <c r="G26" s="74"/>
      <c r="I26" s="75"/>
      <c r="J26" s="74"/>
      <c r="K26" s="76"/>
      <c r="L26" s="76"/>
    </row>
    <row r="27" spans="1:13" ht="6" customHeight="1" x14ac:dyDescent="0.2">
      <c r="B27" s="74"/>
      <c r="C27" s="74"/>
      <c r="D27" s="74"/>
      <c r="E27" s="75"/>
      <c r="F27" s="75"/>
      <c r="G27" s="74"/>
      <c r="I27" s="75"/>
      <c r="J27" s="74"/>
      <c r="K27" s="76"/>
      <c r="L27" s="76"/>
    </row>
    <row r="28" spans="1:13" x14ac:dyDescent="0.2">
      <c r="A28" s="64" t="s">
        <v>93</v>
      </c>
      <c r="B28" s="74"/>
      <c r="C28" s="74"/>
      <c r="D28" s="74"/>
      <c r="E28" s="75"/>
      <c r="F28" s="75" t="s">
        <v>90</v>
      </c>
      <c r="G28" s="209"/>
      <c r="I28" s="75" t="s">
        <v>91</v>
      </c>
      <c r="J28" s="209"/>
      <c r="K28" s="76"/>
      <c r="L28" s="76"/>
    </row>
    <row r="29" spans="1:13" x14ac:dyDescent="0.2">
      <c r="A29" s="73"/>
    </row>
    <row r="30" spans="1:13" ht="15" customHeight="1" x14ac:dyDescent="0.2">
      <c r="A30" s="77" t="s">
        <v>94</v>
      </c>
      <c r="B30" s="78"/>
      <c r="C30" s="78"/>
      <c r="D30" s="78"/>
      <c r="E30" s="78"/>
      <c r="F30" s="78"/>
      <c r="G30" s="78"/>
      <c r="H30" s="78"/>
      <c r="I30" s="78"/>
      <c r="J30" s="78"/>
      <c r="K30" s="78"/>
      <c r="L30" s="78"/>
      <c r="M30" s="78"/>
    </row>
    <row r="31" spans="1:13" ht="15" customHeight="1" x14ac:dyDescent="0.2">
      <c r="A31" s="79"/>
      <c r="B31" s="390" t="s">
        <v>95</v>
      </c>
      <c r="C31" s="391"/>
      <c r="D31" s="391"/>
      <c r="E31" s="392"/>
      <c r="F31" s="390" t="s">
        <v>16</v>
      </c>
      <c r="G31" s="391"/>
      <c r="H31" s="391"/>
      <c r="I31" s="391"/>
      <c r="J31" s="391"/>
      <c r="K31" s="392"/>
      <c r="L31" s="390" t="s">
        <v>96</v>
      </c>
      <c r="M31" s="392"/>
    </row>
    <row r="32" spans="1:13" ht="15" customHeight="1" x14ac:dyDescent="0.2">
      <c r="A32" s="79" t="s">
        <v>97</v>
      </c>
      <c r="B32" s="383" t="s">
        <v>3272</v>
      </c>
      <c r="C32" s="384"/>
      <c r="D32" s="384"/>
      <c r="E32" s="385"/>
      <c r="F32" s="383" t="s">
        <v>8168</v>
      </c>
      <c r="G32" s="384"/>
      <c r="H32" s="384"/>
      <c r="I32" s="384"/>
      <c r="J32" s="384"/>
      <c r="K32" s="385"/>
      <c r="L32" s="383" t="s">
        <v>8169</v>
      </c>
      <c r="M32" s="385"/>
    </row>
    <row r="33" spans="1:13" ht="15" customHeight="1" x14ac:dyDescent="0.2">
      <c r="A33" s="79" t="s">
        <v>98</v>
      </c>
      <c r="B33" s="383" t="s">
        <v>8163</v>
      </c>
      <c r="C33" s="384"/>
      <c r="D33" s="384"/>
      <c r="E33" s="385"/>
      <c r="F33" s="383" t="s">
        <v>8168</v>
      </c>
      <c r="G33" s="384"/>
      <c r="H33" s="384"/>
      <c r="I33" s="384"/>
      <c r="J33" s="384"/>
      <c r="K33" s="385"/>
      <c r="L33" s="383" t="s">
        <v>8169</v>
      </c>
      <c r="M33" s="385"/>
    </row>
    <row r="34" spans="1:13" ht="15" customHeight="1" x14ac:dyDescent="0.2">
      <c r="A34" s="79" t="s">
        <v>99</v>
      </c>
      <c r="B34" s="383" t="s">
        <v>8164</v>
      </c>
      <c r="C34" s="384"/>
      <c r="D34" s="384"/>
      <c r="E34" s="385"/>
      <c r="F34" s="383"/>
      <c r="G34" s="384"/>
      <c r="H34" s="384"/>
      <c r="I34" s="384"/>
      <c r="J34" s="384"/>
      <c r="K34" s="385"/>
      <c r="L34" s="383"/>
      <c r="M34" s="385"/>
    </row>
    <row r="35" spans="1:13" ht="15" customHeight="1" x14ac:dyDescent="0.2">
      <c r="A35" s="79" t="s">
        <v>48</v>
      </c>
      <c r="B35" s="383" t="s">
        <v>8165</v>
      </c>
      <c r="C35" s="384"/>
      <c r="D35" s="384"/>
      <c r="E35" s="385"/>
      <c r="F35" s="383"/>
      <c r="G35" s="384"/>
      <c r="H35" s="384"/>
      <c r="I35" s="384"/>
      <c r="J35" s="384"/>
      <c r="K35" s="385"/>
      <c r="L35" s="383"/>
      <c r="M35" s="385"/>
    </row>
    <row r="36" spans="1:13" ht="15" customHeight="1" x14ac:dyDescent="0.2">
      <c r="A36" s="79" t="s">
        <v>100</v>
      </c>
      <c r="B36" s="383" t="s">
        <v>545</v>
      </c>
      <c r="C36" s="384"/>
      <c r="D36" s="384"/>
      <c r="E36" s="385"/>
      <c r="F36" s="383"/>
      <c r="G36" s="384"/>
      <c r="H36" s="384"/>
      <c r="I36" s="384"/>
      <c r="J36" s="384"/>
      <c r="K36" s="385"/>
      <c r="L36" s="383"/>
      <c r="M36" s="385"/>
    </row>
    <row r="37" spans="1:13" ht="15" customHeight="1" x14ac:dyDescent="0.2">
      <c r="A37" s="79" t="s">
        <v>101</v>
      </c>
      <c r="B37" s="383" t="s">
        <v>8166</v>
      </c>
      <c r="C37" s="384"/>
      <c r="D37" s="384"/>
      <c r="E37" s="385"/>
      <c r="F37" s="383"/>
      <c r="G37" s="384"/>
      <c r="H37" s="384"/>
      <c r="I37" s="384"/>
      <c r="J37" s="384"/>
      <c r="K37" s="385"/>
      <c r="L37" s="383"/>
      <c r="M37" s="385"/>
    </row>
    <row r="38" spans="1:13" ht="15" customHeight="1" x14ac:dyDescent="0.2">
      <c r="A38" s="79" t="s">
        <v>50</v>
      </c>
      <c r="B38" s="383" t="s">
        <v>8167</v>
      </c>
      <c r="C38" s="384"/>
      <c r="D38" s="384"/>
      <c r="E38" s="385"/>
      <c r="F38" s="383"/>
      <c r="G38" s="384"/>
      <c r="H38" s="384"/>
      <c r="I38" s="384"/>
      <c r="J38" s="384"/>
      <c r="K38" s="385"/>
      <c r="L38" s="383"/>
      <c r="M38" s="385"/>
    </row>
    <row r="39" spans="1:13" ht="6" customHeight="1" x14ac:dyDescent="0.2">
      <c r="A39" s="389"/>
      <c r="B39" s="389"/>
      <c r="C39" s="389"/>
      <c r="D39" s="389"/>
      <c r="E39" s="389"/>
      <c r="F39" s="389"/>
      <c r="G39" s="389"/>
      <c r="H39" s="389"/>
      <c r="I39" s="389"/>
      <c r="J39" s="389"/>
      <c r="K39" s="389"/>
      <c r="L39" s="389"/>
      <c r="M39" s="389"/>
    </row>
    <row r="40" spans="1:13" ht="15" customHeight="1" x14ac:dyDescent="0.2">
      <c r="A40" s="70" t="s">
        <v>102</v>
      </c>
      <c r="B40" s="78"/>
      <c r="C40" s="78"/>
      <c r="D40" s="78"/>
      <c r="E40" s="78"/>
      <c r="F40" s="75" t="s">
        <v>90</v>
      </c>
      <c r="G40" s="209"/>
      <c r="I40" s="75" t="s">
        <v>91</v>
      </c>
      <c r="J40" s="209"/>
      <c r="K40" s="78"/>
      <c r="L40" s="78"/>
      <c r="M40" s="78"/>
    </row>
    <row r="41" spans="1:13" ht="15" customHeight="1" x14ac:dyDescent="0.2">
      <c r="A41" s="378"/>
      <c r="B41" s="378"/>
      <c r="C41" s="378"/>
      <c r="D41" s="378"/>
      <c r="E41" s="378"/>
      <c r="F41" s="378"/>
      <c r="G41" s="378"/>
      <c r="H41" s="378"/>
      <c r="I41" s="378"/>
      <c r="J41" s="378"/>
      <c r="K41" s="378"/>
      <c r="L41" s="378"/>
      <c r="M41" s="378"/>
    </row>
    <row r="42" spans="1:13" ht="15" customHeight="1" x14ac:dyDescent="0.2">
      <c r="A42" s="65" t="s">
        <v>103</v>
      </c>
      <c r="J42" s="80" t="s">
        <v>104</v>
      </c>
    </row>
    <row r="43" spans="1:13" ht="15" customHeight="1" x14ac:dyDescent="0.2">
      <c r="A43" s="64" t="s">
        <v>105</v>
      </c>
      <c r="F43" s="75" t="s">
        <v>90</v>
      </c>
      <c r="G43" s="209"/>
      <c r="I43" s="75" t="s">
        <v>91</v>
      </c>
      <c r="J43" s="209"/>
    </row>
    <row r="44" spans="1:13" ht="6" customHeight="1" x14ac:dyDescent="0.2">
      <c r="A44" s="65"/>
      <c r="J44" s="80"/>
    </row>
    <row r="45" spans="1:13" ht="15" customHeight="1" x14ac:dyDescent="0.2">
      <c r="A45" s="64" t="s">
        <v>106</v>
      </c>
      <c r="F45" s="75" t="s">
        <v>107</v>
      </c>
      <c r="G45" s="209"/>
      <c r="I45" s="75" t="s">
        <v>108</v>
      </c>
      <c r="J45" s="209"/>
      <c r="L45" s="75" t="s">
        <v>109</v>
      </c>
      <c r="M45" s="209"/>
    </row>
    <row r="46" spans="1:13" ht="6" customHeight="1" x14ac:dyDescent="0.2">
      <c r="B46" s="75"/>
      <c r="C46" s="75"/>
      <c r="D46" s="74"/>
      <c r="E46" s="75"/>
      <c r="F46" s="75"/>
      <c r="G46" s="74"/>
      <c r="I46" s="75"/>
      <c r="J46" s="75"/>
      <c r="L46" s="74"/>
      <c r="M46" s="75"/>
    </row>
    <row r="47" spans="1:13" ht="15" customHeight="1" x14ac:dyDescent="0.2">
      <c r="A47" s="64" t="s">
        <v>110</v>
      </c>
      <c r="F47" s="75" t="s">
        <v>90</v>
      </c>
      <c r="G47" s="209"/>
      <c r="I47" s="75" t="s">
        <v>91</v>
      </c>
      <c r="J47" s="209"/>
      <c r="L47" s="75"/>
      <c r="M47" s="75"/>
    </row>
    <row r="48" spans="1:13" ht="6" customHeight="1" x14ac:dyDescent="0.2">
      <c r="F48" s="75"/>
      <c r="G48" s="75"/>
      <c r="I48" s="75"/>
      <c r="J48" s="75"/>
      <c r="L48" s="75"/>
      <c r="M48" s="75"/>
    </row>
    <row r="49" spans="1:13" ht="14.25" x14ac:dyDescent="0.2">
      <c r="A49" s="65" t="s">
        <v>111</v>
      </c>
      <c r="F49" s="75"/>
      <c r="G49" s="75"/>
      <c r="I49" s="75"/>
      <c r="J49" s="75"/>
      <c r="L49" s="75"/>
      <c r="M49" s="75"/>
    </row>
    <row r="50" spans="1:13" ht="15" customHeight="1" x14ac:dyDescent="0.2">
      <c r="A50" s="64" t="s">
        <v>112</v>
      </c>
      <c r="F50" s="75" t="s">
        <v>90</v>
      </c>
      <c r="G50" s="209"/>
      <c r="I50" s="75" t="s">
        <v>91</v>
      </c>
      <c r="J50" s="209"/>
      <c r="L50" s="75"/>
      <c r="M50" s="75"/>
    </row>
    <row r="51" spans="1:13" ht="6" customHeight="1" x14ac:dyDescent="0.2">
      <c r="F51" s="75"/>
      <c r="G51" s="75"/>
      <c r="I51" s="75"/>
      <c r="J51" s="75"/>
      <c r="L51" s="75"/>
      <c r="M51" s="75"/>
    </row>
    <row r="52" spans="1:13" ht="15" customHeight="1" x14ac:dyDescent="0.2">
      <c r="A52" s="64" t="s">
        <v>113</v>
      </c>
      <c r="F52" s="75" t="s">
        <v>90</v>
      </c>
      <c r="G52" s="209"/>
      <c r="I52" s="75" t="s">
        <v>91</v>
      </c>
      <c r="J52" s="209"/>
      <c r="L52" s="75"/>
      <c r="M52" s="75"/>
    </row>
    <row r="53" spans="1:13" ht="6" customHeight="1" x14ac:dyDescent="0.2">
      <c r="A53" s="65"/>
      <c r="F53" s="75"/>
      <c r="G53" s="75"/>
      <c r="I53" s="75"/>
      <c r="J53" s="75"/>
      <c r="L53" s="75"/>
      <c r="M53" s="75"/>
    </row>
    <row r="54" spans="1:13" ht="15" customHeight="1" x14ac:dyDescent="0.2">
      <c r="A54" s="64" t="s">
        <v>114</v>
      </c>
      <c r="F54" s="75" t="s">
        <v>90</v>
      </c>
      <c r="G54" s="209"/>
      <c r="I54" s="75" t="s">
        <v>91</v>
      </c>
      <c r="J54" s="209"/>
      <c r="L54" s="75"/>
      <c r="M54" s="75"/>
    </row>
    <row r="55" spans="1:13" ht="6" customHeight="1" x14ac:dyDescent="0.2">
      <c r="A55" s="65"/>
      <c r="F55" s="75"/>
      <c r="G55" s="75"/>
      <c r="I55" s="75"/>
      <c r="J55" s="75"/>
      <c r="L55" s="75"/>
      <c r="M55" s="75"/>
    </row>
    <row r="56" spans="1:13" ht="15" customHeight="1" x14ac:dyDescent="0.2">
      <c r="A56" s="64" t="s">
        <v>115</v>
      </c>
      <c r="F56" s="75" t="s">
        <v>90</v>
      </c>
      <c r="G56" s="209"/>
      <c r="I56" s="75" t="s">
        <v>91</v>
      </c>
      <c r="J56" s="209"/>
      <c r="L56" s="75"/>
      <c r="M56" s="75"/>
    </row>
    <row r="57" spans="1:13" ht="6" customHeight="1" x14ac:dyDescent="0.2">
      <c r="F57" s="75"/>
      <c r="G57" s="75"/>
      <c r="I57" s="75"/>
      <c r="J57" s="75"/>
      <c r="L57" s="75"/>
      <c r="M57" s="75"/>
    </row>
    <row r="58" spans="1:13" ht="15" customHeight="1" x14ac:dyDescent="0.2">
      <c r="A58" s="64" t="s">
        <v>116</v>
      </c>
      <c r="F58" s="75" t="s">
        <v>90</v>
      </c>
      <c r="G58" s="209"/>
      <c r="I58" s="75" t="s">
        <v>91</v>
      </c>
      <c r="J58" s="209"/>
      <c r="L58" s="75"/>
      <c r="M58" s="75"/>
    </row>
    <row r="59" spans="1:13" ht="6" customHeight="1" x14ac:dyDescent="0.2">
      <c r="F59" s="75"/>
      <c r="G59" s="75"/>
      <c r="I59" s="75"/>
      <c r="J59" s="75"/>
      <c r="L59" s="75"/>
      <c r="M59" s="75"/>
    </row>
    <row r="60" spans="1:13" ht="15" customHeight="1" x14ac:dyDescent="0.2">
      <c r="A60" s="64" t="s">
        <v>117</v>
      </c>
      <c r="F60" s="75" t="s">
        <v>90</v>
      </c>
      <c r="G60" s="209"/>
      <c r="I60" s="75" t="s">
        <v>91</v>
      </c>
      <c r="J60" s="209"/>
      <c r="L60" s="75"/>
      <c r="M60" s="75"/>
    </row>
    <row r="61" spans="1:13" ht="6" customHeight="1" x14ac:dyDescent="0.2">
      <c r="F61" s="75"/>
      <c r="G61" s="75"/>
      <c r="I61" s="75"/>
      <c r="J61" s="75"/>
      <c r="L61" s="75"/>
      <c r="M61" s="75"/>
    </row>
    <row r="62" spans="1:13" ht="15" customHeight="1" x14ac:dyDescent="0.2">
      <c r="A62" s="64" t="s">
        <v>118</v>
      </c>
      <c r="F62" s="75" t="s">
        <v>90</v>
      </c>
      <c r="G62" s="209"/>
      <c r="I62" s="75" t="s">
        <v>91</v>
      </c>
      <c r="J62" s="209"/>
      <c r="L62" s="75"/>
      <c r="M62" s="75"/>
    </row>
    <row r="63" spans="1:13" ht="6" customHeight="1" x14ac:dyDescent="0.2">
      <c r="F63" s="75"/>
      <c r="G63" s="74"/>
      <c r="I63" s="75"/>
      <c r="J63" s="74"/>
      <c r="L63" s="75"/>
      <c r="M63" s="75"/>
    </row>
    <row r="64" spans="1:13" ht="15" customHeight="1" x14ac:dyDescent="0.2">
      <c r="A64" s="64" t="s">
        <v>119</v>
      </c>
      <c r="F64" s="75" t="s">
        <v>90</v>
      </c>
      <c r="G64" s="209"/>
      <c r="I64" s="75" t="s">
        <v>91</v>
      </c>
      <c r="J64" s="209"/>
      <c r="L64" s="75"/>
      <c r="M64" s="75"/>
    </row>
    <row r="65" spans="1:13" ht="6" customHeight="1" x14ac:dyDescent="0.2">
      <c r="F65" s="75"/>
      <c r="G65" s="75"/>
      <c r="I65" s="75"/>
      <c r="J65" s="75"/>
      <c r="L65" s="75"/>
      <c r="M65" s="75"/>
    </row>
    <row r="66" spans="1:13" ht="15" customHeight="1" x14ac:dyDescent="0.2">
      <c r="A66" s="64" t="s">
        <v>120</v>
      </c>
      <c r="F66" s="75" t="s">
        <v>90</v>
      </c>
      <c r="G66" s="209"/>
      <c r="I66" s="75" t="s">
        <v>91</v>
      </c>
      <c r="J66" s="209"/>
      <c r="L66" s="75"/>
      <c r="M66" s="75"/>
    </row>
    <row r="67" spans="1:13" ht="6" customHeight="1" x14ac:dyDescent="0.2">
      <c r="F67" s="75"/>
      <c r="G67" s="75"/>
      <c r="I67" s="75"/>
      <c r="J67" s="75"/>
      <c r="L67" s="75"/>
      <c r="M67" s="75"/>
    </row>
    <row r="68" spans="1:13" ht="15" customHeight="1" x14ac:dyDescent="0.2">
      <c r="A68" s="64" t="s">
        <v>121</v>
      </c>
      <c r="F68" s="75" t="s">
        <v>90</v>
      </c>
      <c r="G68" s="209"/>
      <c r="I68" s="75" t="s">
        <v>91</v>
      </c>
      <c r="J68" s="209"/>
      <c r="L68" s="75"/>
      <c r="M68" s="75"/>
    </row>
    <row r="69" spans="1:13" ht="6" customHeight="1" x14ac:dyDescent="0.2">
      <c r="F69" s="75"/>
      <c r="G69" s="75"/>
      <c r="I69" s="75"/>
      <c r="J69" s="75"/>
      <c r="L69" s="75"/>
      <c r="M69" s="75"/>
    </row>
    <row r="70" spans="1:13" ht="15" customHeight="1" x14ac:dyDescent="0.2">
      <c r="A70" s="64" t="s">
        <v>122</v>
      </c>
      <c r="F70" s="75" t="s">
        <v>90</v>
      </c>
      <c r="G70" s="209"/>
      <c r="I70" s="75" t="s">
        <v>91</v>
      </c>
      <c r="J70" s="209"/>
      <c r="L70" s="75"/>
      <c r="M70" s="75"/>
    </row>
    <row r="71" spans="1:13" ht="6" customHeight="1" x14ac:dyDescent="0.2">
      <c r="F71" s="75"/>
      <c r="G71" s="75"/>
      <c r="I71" s="75"/>
      <c r="J71" s="75"/>
      <c r="L71" s="75"/>
      <c r="M71" s="75"/>
    </row>
    <row r="72" spans="1:13" ht="15" customHeight="1" x14ac:dyDescent="0.2">
      <c r="A72" s="64" t="s">
        <v>123</v>
      </c>
      <c r="F72" s="75" t="s">
        <v>124</v>
      </c>
      <c r="G72" s="209"/>
      <c r="I72" s="75">
        <v>1</v>
      </c>
      <c r="J72" s="209"/>
      <c r="L72" s="75">
        <v>2</v>
      </c>
      <c r="M72" s="209"/>
    </row>
    <row r="73" spans="1:13" ht="6" customHeight="1" x14ac:dyDescent="0.2">
      <c r="F73" s="75"/>
      <c r="G73" s="75"/>
      <c r="I73" s="75"/>
      <c r="J73" s="75"/>
      <c r="L73" s="75"/>
      <c r="M73" s="75"/>
    </row>
    <row r="74" spans="1:13" ht="15" customHeight="1" x14ac:dyDescent="0.2">
      <c r="A74" s="64" t="s">
        <v>125</v>
      </c>
      <c r="F74" s="75" t="s">
        <v>90</v>
      </c>
      <c r="G74" s="209"/>
      <c r="I74" s="75" t="s">
        <v>91</v>
      </c>
      <c r="J74" s="209"/>
      <c r="L74" s="75"/>
      <c r="M74" s="75"/>
    </row>
    <row r="75" spans="1:13" ht="6" customHeight="1" x14ac:dyDescent="0.2">
      <c r="F75" s="75"/>
      <c r="G75" s="74"/>
      <c r="I75" s="75"/>
      <c r="J75" s="74"/>
      <c r="L75" s="75"/>
      <c r="M75" s="75"/>
    </row>
    <row r="76" spans="1:13" ht="15" customHeight="1" x14ac:dyDescent="0.2">
      <c r="A76" s="81" t="s">
        <v>126</v>
      </c>
      <c r="F76" s="75" t="s">
        <v>107</v>
      </c>
      <c r="G76" s="209"/>
      <c r="I76" s="75" t="s">
        <v>108</v>
      </c>
      <c r="J76" s="209"/>
      <c r="L76" s="75" t="s">
        <v>109</v>
      </c>
      <c r="M76" s="209"/>
    </row>
    <row r="77" spans="1:13" ht="6" customHeight="1" x14ac:dyDescent="0.2"/>
    <row r="78" spans="1:13" ht="15" customHeight="1" x14ac:dyDescent="0.2">
      <c r="A78" s="64" t="s">
        <v>127</v>
      </c>
      <c r="F78" s="75" t="s">
        <v>107</v>
      </c>
      <c r="G78" s="209"/>
      <c r="I78" s="75" t="s">
        <v>108</v>
      </c>
      <c r="J78" s="209"/>
      <c r="L78" s="75" t="s">
        <v>109</v>
      </c>
      <c r="M78" s="209"/>
    </row>
    <row r="79" spans="1:13" ht="6" customHeight="1" x14ac:dyDescent="0.2">
      <c r="F79" s="75"/>
      <c r="G79" s="74"/>
      <c r="I79" s="75"/>
      <c r="J79" s="74"/>
      <c r="L79" s="75"/>
      <c r="M79" s="74"/>
    </row>
    <row r="80" spans="1:13" ht="15" customHeight="1" x14ac:dyDescent="0.2">
      <c r="A80" s="64" t="s">
        <v>128</v>
      </c>
      <c r="F80" s="75" t="s">
        <v>107</v>
      </c>
      <c r="G80" s="209"/>
      <c r="I80" s="75" t="s">
        <v>108</v>
      </c>
      <c r="J80" s="209"/>
      <c r="L80" s="75" t="s">
        <v>109</v>
      </c>
      <c r="M80" s="209"/>
    </row>
    <row r="81" spans="1:13" ht="6" customHeight="1" x14ac:dyDescent="0.2"/>
    <row r="82" spans="1:13" ht="15" customHeight="1" x14ac:dyDescent="0.2">
      <c r="A82" s="65" t="s">
        <v>129</v>
      </c>
    </row>
    <row r="83" spans="1:13" ht="15" customHeight="1" x14ac:dyDescent="0.2">
      <c r="A83" s="64" t="s">
        <v>130</v>
      </c>
      <c r="F83" s="75" t="s">
        <v>107</v>
      </c>
      <c r="G83" s="209"/>
      <c r="I83" s="75" t="s">
        <v>108</v>
      </c>
      <c r="J83" s="209"/>
      <c r="L83" s="75" t="s">
        <v>109</v>
      </c>
      <c r="M83" s="209"/>
    </row>
    <row r="84" spans="1:13" ht="6" customHeight="1" x14ac:dyDescent="0.2"/>
    <row r="85" spans="1:13" ht="15" customHeight="1" x14ac:dyDescent="0.2">
      <c r="A85" s="64" t="s">
        <v>131</v>
      </c>
    </row>
    <row r="86" spans="1:13" ht="15" customHeight="1" x14ac:dyDescent="0.2">
      <c r="A86" s="81" t="s">
        <v>132</v>
      </c>
      <c r="F86" s="209"/>
    </row>
    <row r="87" spans="1:13" ht="6" customHeight="1" x14ac:dyDescent="0.2">
      <c r="A87" s="81"/>
    </row>
    <row r="88" spans="1:13" ht="15" customHeight="1" x14ac:dyDescent="0.2">
      <c r="A88" s="81" t="s">
        <v>133</v>
      </c>
      <c r="F88" s="209"/>
    </row>
    <row r="89" spans="1:13" ht="6" customHeight="1" x14ac:dyDescent="0.2"/>
    <row r="90" spans="1:13" ht="15" customHeight="1" x14ac:dyDescent="0.2">
      <c r="A90" s="64" t="s">
        <v>134</v>
      </c>
      <c r="F90" s="75" t="s">
        <v>107</v>
      </c>
      <c r="G90" s="209"/>
      <c r="I90" s="75" t="s">
        <v>108</v>
      </c>
      <c r="J90" s="209"/>
      <c r="L90" s="75" t="s">
        <v>109</v>
      </c>
      <c r="M90" s="209"/>
    </row>
    <row r="91" spans="1:13" ht="6" customHeight="1" x14ac:dyDescent="0.2"/>
    <row r="92" spans="1:13" ht="15" customHeight="1" x14ac:dyDescent="0.2">
      <c r="A92" s="65" t="s">
        <v>135</v>
      </c>
    </row>
    <row r="93" spans="1:13" ht="15" customHeight="1" x14ac:dyDescent="0.2">
      <c r="A93" s="64" t="s">
        <v>136</v>
      </c>
      <c r="F93" s="75" t="s">
        <v>107</v>
      </c>
      <c r="G93" s="209"/>
      <c r="I93" s="75" t="s">
        <v>108</v>
      </c>
      <c r="J93" s="209"/>
      <c r="L93" s="75" t="s">
        <v>109</v>
      </c>
      <c r="M93" s="209"/>
    </row>
    <row r="94" spans="1:13" ht="6" customHeight="1" x14ac:dyDescent="0.2"/>
    <row r="95" spans="1:13" ht="15" customHeight="1" x14ac:dyDescent="0.2">
      <c r="A95" s="64" t="s">
        <v>137</v>
      </c>
      <c r="F95" s="75" t="s">
        <v>90</v>
      </c>
      <c r="G95" s="209"/>
      <c r="I95" s="75" t="s">
        <v>91</v>
      </c>
      <c r="J95" s="209"/>
    </row>
    <row r="96" spans="1:13" ht="6" customHeight="1" x14ac:dyDescent="0.2"/>
    <row r="97" spans="1:13" ht="15" customHeight="1" x14ac:dyDescent="0.2">
      <c r="A97" s="64" t="s">
        <v>138</v>
      </c>
      <c r="F97" s="75" t="s">
        <v>90</v>
      </c>
      <c r="G97" s="209"/>
      <c r="I97" s="75" t="s">
        <v>91</v>
      </c>
      <c r="J97" s="209"/>
    </row>
    <row r="98" spans="1:13" ht="6" customHeight="1" x14ac:dyDescent="0.2"/>
    <row r="99" spans="1:13" ht="15" customHeight="1" x14ac:dyDescent="0.2"/>
    <row r="100" spans="1:13" ht="28.5" customHeight="1" x14ac:dyDescent="0.2">
      <c r="A100" s="397" t="s">
        <v>139</v>
      </c>
      <c r="B100" s="397"/>
      <c r="C100" s="397"/>
      <c r="D100" s="397"/>
      <c r="E100" s="397"/>
      <c r="F100" s="397"/>
      <c r="G100" s="397"/>
      <c r="H100" s="397"/>
      <c r="I100" s="397"/>
      <c r="J100" s="397"/>
      <c r="K100" s="397"/>
      <c r="L100" s="397"/>
      <c r="M100" s="397"/>
    </row>
    <row r="101" spans="1:13" ht="75" customHeight="1" x14ac:dyDescent="0.2">
      <c r="A101" s="393"/>
      <c r="B101" s="393"/>
      <c r="C101" s="393"/>
      <c r="D101" s="393"/>
      <c r="E101" s="393"/>
      <c r="F101" s="393"/>
      <c r="G101" s="393"/>
      <c r="H101" s="393"/>
      <c r="I101" s="393"/>
      <c r="J101" s="393"/>
      <c r="K101" s="393"/>
      <c r="L101" s="393"/>
      <c r="M101" s="393"/>
    </row>
    <row r="102" spans="1:13" ht="15" customHeight="1" x14ac:dyDescent="0.2"/>
    <row r="103" spans="1:13" ht="15" customHeight="1" x14ac:dyDescent="0.2">
      <c r="A103" s="394" t="s">
        <v>8171</v>
      </c>
      <c r="B103" s="394"/>
      <c r="C103" s="394"/>
      <c r="D103" s="394"/>
      <c r="E103" s="394"/>
      <c r="F103" s="394"/>
      <c r="G103" s="394"/>
      <c r="H103" s="394"/>
      <c r="I103" s="394"/>
      <c r="J103" s="394"/>
      <c r="K103" s="394"/>
      <c r="L103" s="394"/>
      <c r="M103" s="394"/>
    </row>
    <row r="104" spans="1:13" ht="75" customHeight="1" x14ac:dyDescent="0.2">
      <c r="A104" s="393"/>
      <c r="B104" s="393"/>
      <c r="C104" s="393"/>
      <c r="D104" s="393"/>
      <c r="E104" s="393"/>
      <c r="F104" s="393"/>
      <c r="G104" s="393"/>
      <c r="H104" s="393"/>
      <c r="I104" s="393"/>
      <c r="J104" s="393"/>
      <c r="K104" s="393"/>
      <c r="L104" s="393"/>
      <c r="M104" s="393"/>
    </row>
    <row r="105" spans="1:13" ht="15" customHeight="1" x14ac:dyDescent="0.2"/>
    <row r="106" spans="1:13" ht="14.25" x14ac:dyDescent="0.2">
      <c r="I106" s="66" t="s">
        <v>84</v>
      </c>
      <c r="J106" s="395">
        <f>CONFIG!B4</f>
        <v>46138</v>
      </c>
      <c r="K106" s="395">
        <f>CONFIG!I106</f>
        <v>0</v>
      </c>
      <c r="L106" s="395">
        <f>CONFIG!K106</f>
        <v>0</v>
      </c>
      <c r="M106" s="395">
        <f>CONFIG!L106</f>
        <v>0</v>
      </c>
    </row>
    <row r="107" spans="1:13" ht="14.25" x14ac:dyDescent="0.2">
      <c r="A107" s="66"/>
    </row>
    <row r="108" spans="1:13" ht="14.25" x14ac:dyDescent="0.2">
      <c r="I108" s="66" t="s">
        <v>140</v>
      </c>
    </row>
    <row r="109" spans="1:13" ht="14.25" x14ac:dyDescent="0.2">
      <c r="A109" s="66"/>
    </row>
    <row r="110" spans="1:13" ht="14.25" x14ac:dyDescent="0.2">
      <c r="A110" s="66"/>
    </row>
    <row r="111" spans="1:13" ht="14.25" x14ac:dyDescent="0.2">
      <c r="A111" s="66"/>
    </row>
    <row r="112" spans="1:13" x14ac:dyDescent="0.2">
      <c r="A112" s="73" t="s">
        <v>141</v>
      </c>
      <c r="B112" s="73" t="s">
        <v>142</v>
      </c>
    </row>
    <row r="113" spans="1:13" x14ac:dyDescent="0.2">
      <c r="B113" s="73" t="s">
        <v>143</v>
      </c>
    </row>
    <row r="114" spans="1:13" x14ac:dyDescent="0.2">
      <c r="B114" s="73" t="s">
        <v>144</v>
      </c>
    </row>
    <row r="115" spans="1:13" x14ac:dyDescent="0.2">
      <c r="B115" s="73" t="s">
        <v>145</v>
      </c>
    </row>
    <row r="116" spans="1:13" x14ac:dyDescent="0.2">
      <c r="A116" s="73"/>
    </row>
    <row r="117" spans="1:13" ht="29.25" customHeight="1" x14ac:dyDescent="0.2">
      <c r="A117" s="396" t="s">
        <v>146</v>
      </c>
      <c r="B117" s="396"/>
      <c r="C117" s="396"/>
      <c r="D117" s="396"/>
      <c r="E117" s="396"/>
      <c r="F117" s="396"/>
      <c r="G117" s="396"/>
      <c r="H117" s="396"/>
      <c r="I117" s="396"/>
      <c r="J117" s="396"/>
      <c r="K117" s="396"/>
      <c r="L117" s="396"/>
      <c r="M117" s="396"/>
    </row>
    <row r="118" spans="1:13" x14ac:dyDescent="0.2">
      <c r="A118" s="73"/>
    </row>
  </sheetData>
  <dataConsolidate/>
  <customSheetViews>
    <customSheetView guid="{9AA32AE5-0DAB-8E4F-A086-D2EB8423E58C}" showGridLines="0" zeroValues="0">
      <selection activeCell="R17" sqref="R17"/>
      <pageMargins left="0.27559055118110237" right="0.31496062992125984" top="0.39370078740157483" bottom="0.47" header="0.27559055118110237" footer="0.32"/>
      <printOptions horizontalCentered="1"/>
      <pageSetup paperSize="9" orientation="portrait"/>
      <headerFooter alignWithMargins="0"/>
      <extLst>
        <ext xmlns:xlsdti="http://schemas.microsoft.com/office/spreadsheetml/2023/showDataTypeIcons" uri="{a3c15fd4-4149-4032-8f15-062bd4999b60}">
          <xlsdti:showDataTypeIconsCustomSheetView visible="0"/>
        </ext>
      </extLst>
    </customSheetView>
  </customSheetViews>
  <mergeCells count="48">
    <mergeCell ref="A100:M100"/>
    <mergeCell ref="A101:M101"/>
    <mergeCell ref="A103:M103"/>
    <mergeCell ref="A104:M104"/>
    <mergeCell ref="J106:M106"/>
    <mergeCell ref="A117:M117"/>
    <mergeCell ref="A39:M39"/>
    <mergeCell ref="A41:M41"/>
    <mergeCell ref="B31:E31"/>
    <mergeCell ref="F31:K31"/>
    <mergeCell ref="L31:M31"/>
    <mergeCell ref="L35:M35"/>
    <mergeCell ref="B32:E32"/>
    <mergeCell ref="B36:E36"/>
    <mergeCell ref="F36:K36"/>
    <mergeCell ref="L36:M36"/>
    <mergeCell ref="B38:E38"/>
    <mergeCell ref="F38:K38"/>
    <mergeCell ref="L38:M38"/>
    <mergeCell ref="B37:E37"/>
    <mergeCell ref="F37:K37"/>
    <mergeCell ref="L37:M37"/>
    <mergeCell ref="A8:C8"/>
    <mergeCell ref="D8:M8"/>
    <mergeCell ref="B35:E35"/>
    <mergeCell ref="F35:K35"/>
    <mergeCell ref="B23:D23"/>
    <mergeCell ref="E23:F23"/>
    <mergeCell ref="G23:I23"/>
    <mergeCell ref="J23:L23"/>
    <mergeCell ref="F32:K32"/>
    <mergeCell ref="L32:M32"/>
    <mergeCell ref="B33:E33"/>
    <mergeCell ref="F33:K33"/>
    <mergeCell ref="L33:M33"/>
    <mergeCell ref="B34:E34"/>
    <mergeCell ref="F34:K34"/>
    <mergeCell ref="L34:M34"/>
    <mergeCell ref="E10:J10"/>
    <mergeCell ref="A12:C12"/>
    <mergeCell ref="D12:M12"/>
    <mergeCell ref="A14:C14"/>
    <mergeCell ref="D14:M14"/>
    <mergeCell ref="A1:M1"/>
    <mergeCell ref="A2:M2"/>
    <mergeCell ref="A3:M3"/>
    <mergeCell ref="A4:M4"/>
    <mergeCell ref="A5:M5"/>
  </mergeCells>
  <printOptions horizontalCentered="1"/>
  <pageMargins left="0.27559055118110237" right="0.31496062992125984" top="0.39370078740157483" bottom="0.47" header="0.27559055118110237" footer="0.32"/>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5D609-7467-43DD-A75C-2274A5E0C694}">
  <sheetPr codeName="Feuil3"/>
  <dimension ref="A1:M40"/>
  <sheetViews>
    <sheetView showGridLines="0" showZeros="0" topLeftCell="A28" zoomScaleNormal="100" zoomScaleSheetLayoutView="70" workbookViewId="0">
      <selection activeCell="E15" sqref="E15:F15"/>
    </sheetView>
  </sheetViews>
  <sheetFormatPr baseColWidth="10" defaultColWidth="10.85546875" defaultRowHeight="12.75" x14ac:dyDescent="0.2"/>
  <cols>
    <col min="1" max="1" width="6" style="34" customWidth="1"/>
    <col min="2" max="2" width="5.28515625" style="34" customWidth="1"/>
    <col min="3" max="3" width="13.42578125" style="34" customWidth="1"/>
    <col min="4" max="4" width="10.85546875" style="34"/>
    <col min="5" max="5" width="15.85546875" style="34" customWidth="1"/>
    <col min="6" max="7" width="10.85546875" style="34"/>
    <col min="8" max="8" width="6.42578125" style="34" customWidth="1"/>
    <col min="9" max="16384" width="10.85546875" style="34"/>
  </cols>
  <sheetData>
    <row r="1" spans="1:8" ht="15" x14ac:dyDescent="0.2">
      <c r="A1" s="401" t="s">
        <v>25</v>
      </c>
      <c r="B1" s="401"/>
      <c r="C1" s="401"/>
      <c r="D1" s="401"/>
      <c r="E1" s="401"/>
      <c r="F1" s="401"/>
      <c r="G1" s="401"/>
      <c r="H1" s="401"/>
    </row>
    <row r="2" spans="1:8" ht="26.25" x14ac:dyDescent="0.4">
      <c r="A2" s="402" t="s">
        <v>26</v>
      </c>
      <c r="B2" s="402"/>
      <c r="C2" s="402"/>
      <c r="D2" s="402"/>
      <c r="E2" s="402"/>
      <c r="F2" s="402"/>
      <c r="G2" s="402"/>
      <c r="H2" s="402"/>
    </row>
    <row r="3" spans="1:8" ht="15" x14ac:dyDescent="0.2">
      <c r="A3" s="403" t="s">
        <v>27</v>
      </c>
      <c r="B3" s="403"/>
      <c r="C3" s="403"/>
      <c r="D3" s="403"/>
      <c r="E3" s="403"/>
      <c r="F3" s="403"/>
      <c r="G3" s="403"/>
      <c r="H3" s="403"/>
    </row>
    <row r="4" spans="1:8" ht="15" x14ac:dyDescent="0.2">
      <c r="A4" s="403" t="s">
        <v>28</v>
      </c>
      <c r="B4" s="403"/>
      <c r="C4" s="403"/>
      <c r="D4" s="403"/>
      <c r="E4" s="403"/>
      <c r="F4" s="403"/>
      <c r="G4" s="403"/>
      <c r="H4" s="403"/>
    </row>
    <row r="5" spans="1:8" ht="15" x14ac:dyDescent="0.2">
      <c r="A5" s="403" t="s">
        <v>29</v>
      </c>
      <c r="B5" s="403"/>
      <c r="C5" s="403"/>
      <c r="D5" s="403"/>
      <c r="E5" s="403"/>
      <c r="F5" s="403"/>
      <c r="G5" s="403"/>
      <c r="H5" s="403"/>
    </row>
    <row r="6" spans="1:8" ht="23.25" customHeight="1" x14ac:dyDescent="0.2"/>
    <row r="7" spans="1:8" ht="20.25" x14ac:dyDescent="0.3">
      <c r="A7" s="400" t="s">
        <v>30</v>
      </c>
      <c r="B7" s="400"/>
      <c r="C7" s="400"/>
      <c r="D7" s="400"/>
      <c r="E7" s="400"/>
      <c r="F7" s="400"/>
      <c r="G7" s="400"/>
      <c r="H7" s="400"/>
    </row>
    <row r="9" spans="1:8" x14ac:dyDescent="0.2">
      <c r="A9" s="406" t="s">
        <v>31</v>
      </c>
      <c r="B9" s="406"/>
      <c r="C9" s="406"/>
      <c r="D9" s="406"/>
      <c r="E9" s="406"/>
      <c r="F9" s="406"/>
      <c r="G9" s="406"/>
      <c r="H9" s="406"/>
    </row>
    <row r="10" spans="1:8" x14ac:dyDescent="0.2">
      <c r="A10" s="406" t="s">
        <v>32</v>
      </c>
      <c r="B10" s="406"/>
      <c r="C10" s="406"/>
      <c r="D10" s="406"/>
      <c r="E10" s="406"/>
      <c r="F10" s="406"/>
      <c r="G10" s="406"/>
      <c r="H10" s="406"/>
    </row>
    <row r="11" spans="1:8" ht="18" x14ac:dyDescent="0.25">
      <c r="E11" s="263" t="s">
        <v>3189</v>
      </c>
      <c r="F11" s="264"/>
    </row>
    <row r="12" spans="1:8" ht="18" x14ac:dyDescent="0.25">
      <c r="E12" s="261"/>
      <c r="F12" s="262"/>
    </row>
    <row r="13" spans="1:8" ht="15.75" x14ac:dyDescent="0.25">
      <c r="A13" s="407" t="s">
        <v>33</v>
      </c>
      <c r="B13" s="407"/>
      <c r="C13" s="407"/>
      <c r="D13" s="408"/>
      <c r="E13" s="210" t="s">
        <v>34</v>
      </c>
      <c r="F13" s="35"/>
      <c r="G13" s="210" t="s">
        <v>35</v>
      </c>
      <c r="H13" s="35"/>
    </row>
    <row r="14" spans="1:8" ht="26.25" customHeight="1" thickBot="1" x14ac:dyDescent="0.25">
      <c r="E14" s="409" t="s">
        <v>36</v>
      </c>
      <c r="F14" s="409"/>
      <c r="G14" s="409"/>
    </row>
    <row r="15" spans="1:8" ht="25.5" customHeight="1" thickBot="1" x14ac:dyDescent="0.25">
      <c r="D15" s="36" t="s">
        <v>37</v>
      </c>
      <c r="E15" s="410">
        <f>CONFIG!B4</f>
        <v>46138</v>
      </c>
      <c r="F15" s="411"/>
    </row>
    <row r="17" spans="1:13" ht="20.100000000000001" customHeight="1" x14ac:dyDescent="0.2">
      <c r="A17" s="412" t="s">
        <v>38</v>
      </c>
      <c r="B17" s="412"/>
      <c r="C17" s="412"/>
      <c r="D17" s="413" t="str">
        <f>MID('Ext A1'!A1,14,100)</f>
        <v xml:space="preserve"> MONTHYON - ACCESS 1/2 - PRIX DE LA MUNICIPALITE</v>
      </c>
      <c r="E17" s="413"/>
      <c r="F17" s="413"/>
      <c r="G17" s="413"/>
      <c r="H17" s="413"/>
    </row>
    <row r="18" spans="1:13" ht="20.100000000000001" customHeight="1" x14ac:dyDescent="0.2">
      <c r="A18" s="412" t="s">
        <v>39</v>
      </c>
      <c r="B18" s="412"/>
      <c r="C18" s="412"/>
      <c r="D18" s="414" t="str">
        <f>CONFIG!B3</f>
        <v>MONTHYON</v>
      </c>
      <c r="E18" s="414"/>
      <c r="F18" s="414"/>
      <c r="G18" s="173"/>
      <c r="H18" s="37"/>
      <c r="J18" s="38"/>
      <c r="K18" s="38"/>
      <c r="L18" s="38"/>
    </row>
    <row r="19" spans="1:13" ht="20.100000000000001" customHeight="1" x14ac:dyDescent="0.2">
      <c r="A19" s="39" t="s">
        <v>40</v>
      </c>
      <c r="B19" s="37"/>
      <c r="C19" s="37"/>
      <c r="D19" s="398" t="str">
        <f>CONFIG!B2</f>
        <v>VC ST MAMMES</v>
      </c>
      <c r="E19" s="398"/>
      <c r="F19" s="398"/>
      <c r="G19" s="398"/>
      <c r="H19" s="398"/>
    </row>
    <row r="20" spans="1:13" ht="20.100000000000001" hidden="1" customHeight="1" x14ac:dyDescent="0.2">
      <c r="A20" s="40"/>
      <c r="B20" s="37"/>
      <c r="C20" s="86"/>
      <c r="D20" s="398"/>
      <c r="E20" s="398"/>
      <c r="F20" s="398"/>
      <c r="G20" s="398"/>
      <c r="H20" s="398"/>
    </row>
    <row r="21" spans="1:13" ht="20.100000000000001" hidden="1" customHeight="1" x14ac:dyDescent="0.2">
      <c r="A21" s="41"/>
      <c r="B21" s="41"/>
      <c r="C21" s="87"/>
      <c r="D21" s="37"/>
      <c r="E21" s="41"/>
      <c r="F21" s="399"/>
      <c r="G21" s="399"/>
      <c r="H21" s="88"/>
      <c r="I21" s="42"/>
      <c r="J21" s="42"/>
      <c r="K21" s="42"/>
      <c r="L21" s="42"/>
      <c r="M21" s="42"/>
    </row>
    <row r="22" spans="1:13" ht="20.100000000000001" customHeight="1" x14ac:dyDescent="0.2"/>
    <row r="23" spans="1:13" ht="20.100000000000001" customHeight="1" x14ac:dyDescent="0.2">
      <c r="D23" s="404" t="s">
        <v>42</v>
      </c>
      <c r="E23" s="405"/>
      <c r="F23" s="405"/>
      <c r="G23" s="405"/>
      <c r="H23" s="405"/>
    </row>
    <row r="24" spans="1:13" ht="20.100000000000001" customHeight="1" x14ac:dyDescent="0.2">
      <c r="D24" s="417" t="s">
        <v>151</v>
      </c>
      <c r="E24" s="418"/>
      <c r="F24" s="417" t="s">
        <v>16</v>
      </c>
      <c r="G24" s="418"/>
      <c r="H24" s="43" t="s">
        <v>150</v>
      </c>
    </row>
    <row r="25" spans="1:13" ht="24.75" customHeight="1" x14ac:dyDescent="0.2">
      <c r="A25" s="44" t="s">
        <v>43</v>
      </c>
      <c r="B25" s="419" t="s">
        <v>44</v>
      </c>
      <c r="D25" s="415" t="str">
        <f>'Rapport jury-Fiche apre'!B32</f>
        <v>ANSERMIN</v>
      </c>
      <c r="E25" s="416"/>
      <c r="F25" s="415" t="str">
        <f>'Rapport jury-Fiche apre'!F32</f>
        <v>CCC</v>
      </c>
      <c r="G25" s="416"/>
      <c r="H25" s="92" t="str">
        <f>'Rapport jury-Fiche apre'!L32</f>
        <v>N</v>
      </c>
    </row>
    <row r="26" spans="1:13" ht="24.75" customHeight="1" x14ac:dyDescent="0.2">
      <c r="A26" s="44" t="s">
        <v>45</v>
      </c>
      <c r="B26" s="420"/>
      <c r="C26" s="34" t="s">
        <v>46</v>
      </c>
      <c r="D26" s="415" t="str">
        <f>'Rapport jury-Fiche apre'!B33</f>
        <v>DUPONT</v>
      </c>
      <c r="E26" s="416"/>
      <c r="F26" s="415" t="str">
        <f>'Rapport jury-Fiche apre'!F33</f>
        <v>CCC</v>
      </c>
      <c r="G26" s="416"/>
      <c r="H26" s="92" t="str">
        <f>'Rapport jury-Fiche apre'!L33</f>
        <v>N</v>
      </c>
    </row>
    <row r="27" spans="1:13" ht="24.75" customHeight="1" x14ac:dyDescent="0.2">
      <c r="A27" s="44" t="s">
        <v>47</v>
      </c>
      <c r="B27" s="420"/>
      <c r="D27" s="415" t="str">
        <f>'Rapport jury-Fiche apre'!B34</f>
        <v>DURANT</v>
      </c>
      <c r="E27" s="416"/>
      <c r="F27" s="415">
        <f>'Rapport jury-Fiche apre'!F34</f>
        <v>0</v>
      </c>
      <c r="G27" s="416"/>
      <c r="H27" s="92">
        <f>'Rapport jury-Fiche apre'!L34</f>
        <v>0</v>
      </c>
    </row>
    <row r="28" spans="1:13" ht="24.75" customHeight="1" x14ac:dyDescent="0.2">
      <c r="C28" s="34" t="s">
        <v>48</v>
      </c>
      <c r="D28" s="415" t="str">
        <f>'Rapport jury-Fiche apre'!B35</f>
        <v>CLAUDE</v>
      </c>
      <c r="E28" s="416"/>
      <c r="F28" s="415">
        <f>'Rapport jury-Fiche apre'!F35</f>
        <v>0</v>
      </c>
      <c r="G28" s="416"/>
      <c r="H28" s="92">
        <f>'Rapport jury-Fiche apre'!L35</f>
        <v>0</v>
      </c>
    </row>
    <row r="29" spans="1:13" ht="24.75" customHeight="1" x14ac:dyDescent="0.2">
      <c r="C29" s="34" t="s">
        <v>49</v>
      </c>
      <c r="D29" s="415" t="str">
        <f>'Rapport jury-Fiche apre'!B36</f>
        <v>MICHEL</v>
      </c>
      <c r="E29" s="416"/>
      <c r="F29" s="415">
        <f>'Rapport jury-Fiche apre'!F36</f>
        <v>0</v>
      </c>
      <c r="G29" s="416"/>
      <c r="H29" s="92">
        <f>'Rapport jury-Fiche apre'!L36</f>
        <v>0</v>
      </c>
    </row>
    <row r="30" spans="1:13" ht="24.75" customHeight="1" x14ac:dyDescent="0.2">
      <c r="C30" s="34" t="s">
        <v>49</v>
      </c>
      <c r="D30" s="415" t="str">
        <f>'Rapport jury-Fiche apre'!B37</f>
        <v>CLAUDINE</v>
      </c>
      <c r="E30" s="416"/>
      <c r="F30" s="415">
        <f>'Rapport jury-Fiche apre'!F37</f>
        <v>0</v>
      </c>
      <c r="G30" s="416"/>
      <c r="H30" s="92">
        <f>'Rapport jury-Fiche apre'!L37</f>
        <v>0</v>
      </c>
    </row>
    <row r="31" spans="1:13" ht="24.75" customHeight="1" x14ac:dyDescent="0.2">
      <c r="C31" s="34" t="s">
        <v>50</v>
      </c>
      <c r="D31" s="415" t="str">
        <f>'Rapport jury-Fiche apre'!B38</f>
        <v>JEAN PAUL</v>
      </c>
      <c r="E31" s="416"/>
      <c r="F31" s="415">
        <f>'Rapport jury-Fiche apre'!F38</f>
        <v>0</v>
      </c>
      <c r="G31" s="416"/>
      <c r="H31" s="92">
        <f>'Rapport jury-Fiche apre'!L38</f>
        <v>0</v>
      </c>
    </row>
    <row r="32" spans="1:13" ht="9.75" customHeight="1" x14ac:dyDescent="0.2">
      <c r="D32" s="45"/>
      <c r="E32" s="46"/>
      <c r="F32" s="45"/>
      <c r="G32" s="46"/>
      <c r="H32" s="47"/>
    </row>
    <row r="33" spans="1:8" ht="24.75" customHeight="1" x14ac:dyDescent="0.2">
      <c r="A33" s="48"/>
      <c r="B33" s="48"/>
      <c r="C33" s="48"/>
      <c r="D33" s="47"/>
      <c r="E33" s="48"/>
      <c r="F33" s="47"/>
      <c r="G33" s="48"/>
      <c r="H33" s="47"/>
    </row>
    <row r="35" spans="1:8" x14ac:dyDescent="0.2">
      <c r="A35" s="49" t="s">
        <v>51</v>
      </c>
      <c r="B35" s="50"/>
      <c r="C35" s="50"/>
      <c r="D35" s="50"/>
      <c r="E35" s="50"/>
      <c r="F35" s="50"/>
      <c r="G35" s="50"/>
      <c r="H35" s="50"/>
    </row>
    <row r="36" spans="1:8" x14ac:dyDescent="0.2">
      <c r="A36" s="421" t="s">
        <v>52</v>
      </c>
      <c r="B36" s="421"/>
      <c r="C36" s="421"/>
      <c r="D36" s="421"/>
      <c r="E36" s="421"/>
      <c r="F36" s="421"/>
      <c r="G36" s="421"/>
      <c r="H36" s="421"/>
    </row>
    <row r="37" spans="1:8" x14ac:dyDescent="0.2">
      <c r="A37" s="421"/>
      <c r="B37" s="421"/>
      <c r="C37" s="421"/>
      <c r="D37" s="421"/>
      <c r="E37" s="421"/>
      <c r="F37" s="421"/>
      <c r="G37" s="421"/>
      <c r="H37" s="421"/>
    </row>
    <row r="38" spans="1:8" ht="18" customHeight="1" x14ac:dyDescent="0.2">
      <c r="A38" s="422" t="s">
        <v>53</v>
      </c>
      <c r="B38" s="423"/>
      <c r="C38" s="423"/>
      <c r="D38" s="423"/>
      <c r="E38" s="423"/>
      <c r="F38" s="423"/>
      <c r="G38" s="423"/>
      <c r="H38" s="423"/>
    </row>
    <row r="39" spans="1:8" ht="20.25" customHeight="1" x14ac:dyDescent="0.2">
      <c r="A39" s="422" t="s">
        <v>54</v>
      </c>
      <c r="B39" s="423"/>
      <c r="C39" s="423"/>
      <c r="D39" s="423"/>
      <c r="E39" s="423"/>
      <c r="F39" s="423"/>
      <c r="G39" s="423"/>
      <c r="H39" s="423"/>
    </row>
    <row r="40" spans="1:8" x14ac:dyDescent="0.2">
      <c r="A40" s="50"/>
      <c r="B40" s="50"/>
      <c r="C40" s="50"/>
      <c r="D40" s="50"/>
      <c r="E40" s="50"/>
      <c r="F40" s="50"/>
      <c r="G40" s="50"/>
      <c r="H40" s="50"/>
    </row>
  </sheetData>
  <customSheetViews>
    <customSheetView guid="{9AA32AE5-0DAB-8E4F-A086-D2EB8423E58C}" showGridLines="0" zeroValues="0" topLeftCell="A20">
      <selection activeCell="G33" sqref="G33"/>
      <pageMargins left="0.78740157499999996" right="0.78740157499999996" top="0.36" bottom="0.984251969" header="0.21" footer="0.4921259845"/>
      <pageSetup paperSize="9" orientation="portrait" horizontalDpi="4294967295"/>
      <headerFooter alignWithMargins="0"/>
      <extLst>
        <ext xmlns:xlsdti="http://schemas.microsoft.com/office/spreadsheetml/2023/showDataTypeIcons" uri="{a3c15fd4-4149-4032-8f15-062bd4999b60}">
          <xlsdti:showDataTypeIconsCustomSheetView visible="0"/>
        </ext>
      </extLst>
    </customSheetView>
  </customSheetViews>
  <mergeCells count="39">
    <mergeCell ref="A36:H37"/>
    <mergeCell ref="A38:H38"/>
    <mergeCell ref="A39:H39"/>
    <mergeCell ref="D28:E28"/>
    <mergeCell ref="F28:G28"/>
    <mergeCell ref="D29:E29"/>
    <mergeCell ref="F29:G29"/>
    <mergeCell ref="D31:E31"/>
    <mergeCell ref="F31:G31"/>
    <mergeCell ref="D30:E30"/>
    <mergeCell ref="F30:G30"/>
    <mergeCell ref="D24:E24"/>
    <mergeCell ref="F24:G24"/>
    <mergeCell ref="B25:B27"/>
    <mergeCell ref="D25:E25"/>
    <mergeCell ref="F25:G25"/>
    <mergeCell ref="D26:E26"/>
    <mergeCell ref="F26:G26"/>
    <mergeCell ref="D27:E27"/>
    <mergeCell ref="F27:G27"/>
    <mergeCell ref="D23:H23"/>
    <mergeCell ref="A9:H9"/>
    <mergeCell ref="A10:H10"/>
    <mergeCell ref="A13:D13"/>
    <mergeCell ref="E14:G14"/>
    <mergeCell ref="E15:F15"/>
    <mergeCell ref="A17:C17"/>
    <mergeCell ref="D17:H17"/>
    <mergeCell ref="A18:C18"/>
    <mergeCell ref="D18:F18"/>
    <mergeCell ref="D19:H19"/>
    <mergeCell ref="D20:H20"/>
    <mergeCell ref="F21:G21"/>
    <mergeCell ref="A7:H7"/>
    <mergeCell ref="A1:H1"/>
    <mergeCell ref="A2:H2"/>
    <mergeCell ref="A3:H3"/>
    <mergeCell ref="A4:H4"/>
    <mergeCell ref="A5:H5"/>
  </mergeCells>
  <hyperlinks>
    <hyperlink ref="E11" r:id="rId1" xr:uid="{415F72C6-E839-4B1B-A0ED-E66B2F502131}"/>
  </hyperlinks>
  <pageMargins left="0.78740157499999996" right="0.78740157499999996" top="0.36" bottom="0.984251969" header="0.21" footer="0.4921259845"/>
  <pageSetup paperSize="9" orientation="portrait" horizontalDpi="4294967295"/>
  <headerFooter alignWithMargins="0"/>
  <ignoredErrors>
    <ignoredError sqref="D25:H3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1887B-4F08-44D7-B278-B3AD4E278590}">
  <sheetPr codeName="Feuil9"/>
  <dimension ref="A1:Q44"/>
  <sheetViews>
    <sheetView showGridLines="0" showZeros="0" zoomScale="110" zoomScaleNormal="110" workbookViewId="0">
      <selection activeCell="U32" sqref="U32"/>
    </sheetView>
  </sheetViews>
  <sheetFormatPr baseColWidth="10" defaultColWidth="10.85546875" defaultRowHeight="12.75" x14ac:dyDescent="0.2"/>
  <cols>
    <col min="1" max="1" width="8.85546875" style="34" customWidth="1"/>
    <col min="2" max="2" width="16.7109375" style="34" customWidth="1"/>
    <col min="3" max="3" width="14.42578125" style="34" customWidth="1"/>
    <col min="4" max="13" width="2.42578125" style="34" customWidth="1"/>
    <col min="14" max="14" width="8.42578125" style="34" customWidth="1"/>
    <col min="15" max="15" width="29.42578125" style="34" customWidth="1"/>
    <col min="16" max="16" width="15.42578125" style="34" customWidth="1"/>
    <col min="17" max="17" width="19.140625" style="34" customWidth="1"/>
    <col min="18" max="16384" width="10.85546875" style="34"/>
  </cols>
  <sheetData>
    <row r="1" spans="1:17" x14ac:dyDescent="0.2">
      <c r="A1" s="34" t="s">
        <v>55</v>
      </c>
      <c r="B1" s="51" t="str">
        <f>'ETAT RESULT'!D18</f>
        <v>MONTHYON</v>
      </c>
      <c r="C1" s="93"/>
      <c r="D1" s="34" t="s">
        <v>56</v>
      </c>
      <c r="F1" s="430">
        <f>CONFIG!B4</f>
        <v>46138</v>
      </c>
      <c r="G1" s="431"/>
      <c r="H1" s="431"/>
      <c r="I1" s="431"/>
      <c r="J1" s="431"/>
      <c r="K1" s="432"/>
      <c r="N1" s="174"/>
      <c r="O1" s="175"/>
      <c r="P1" s="433" t="s">
        <v>57</v>
      </c>
      <c r="Q1" s="434"/>
    </row>
    <row r="2" spans="1:17" x14ac:dyDescent="0.2">
      <c r="A2" s="437" t="s">
        <v>237</v>
      </c>
      <c r="B2" s="438"/>
      <c r="C2" s="438"/>
      <c r="D2" s="438"/>
      <c r="E2" s="438"/>
      <c r="F2" s="438"/>
      <c r="G2" s="438"/>
      <c r="H2" s="438"/>
      <c r="I2" s="438"/>
      <c r="J2" s="438"/>
      <c r="K2" s="438"/>
      <c r="L2" s="438"/>
      <c r="M2" s="438"/>
      <c r="N2" s="438"/>
      <c r="O2" s="439"/>
      <c r="P2" s="435"/>
      <c r="Q2" s="436"/>
    </row>
    <row r="3" spans="1:17" x14ac:dyDescent="0.2">
      <c r="A3" s="52" t="s">
        <v>58</v>
      </c>
      <c r="B3" s="53"/>
      <c r="C3" s="94"/>
      <c r="D3" s="440" t="s">
        <v>59</v>
      </c>
      <c r="E3" s="441"/>
      <c r="F3" s="441"/>
      <c r="G3" s="441"/>
      <c r="H3" s="441"/>
      <c r="I3" s="441"/>
      <c r="J3" s="441"/>
      <c r="K3" s="441"/>
      <c r="L3" s="441"/>
      <c r="M3" s="442"/>
      <c r="N3" s="52" t="s">
        <v>60</v>
      </c>
      <c r="O3" s="53"/>
      <c r="P3" s="52" t="s">
        <v>61</v>
      </c>
      <c r="Q3" s="52" t="s">
        <v>62</v>
      </c>
    </row>
    <row r="4" spans="1:17" x14ac:dyDescent="0.2">
      <c r="A4" s="54" t="s">
        <v>63</v>
      </c>
      <c r="B4" s="54" t="s">
        <v>5</v>
      </c>
      <c r="C4" s="83" t="s">
        <v>6</v>
      </c>
      <c r="D4" s="443" t="s">
        <v>64</v>
      </c>
      <c r="E4" s="444"/>
      <c r="F4" s="444"/>
      <c r="G4" s="444"/>
      <c r="H4" s="444"/>
      <c r="I4" s="444"/>
      <c r="J4" s="444"/>
      <c r="K4" s="444"/>
      <c r="L4" s="444"/>
      <c r="M4" s="445"/>
      <c r="N4" s="54" t="s">
        <v>63</v>
      </c>
      <c r="O4" s="54" t="s">
        <v>65</v>
      </c>
      <c r="P4" s="54" t="s">
        <v>66</v>
      </c>
      <c r="Q4" s="54" t="s">
        <v>67</v>
      </c>
    </row>
    <row r="5" spans="1:17" x14ac:dyDescent="0.2">
      <c r="A5" s="55" t="s">
        <v>1</v>
      </c>
      <c r="B5" s="56"/>
      <c r="C5" s="45"/>
      <c r="D5" s="446"/>
      <c r="E5" s="447"/>
      <c r="F5" s="447"/>
      <c r="G5" s="447"/>
      <c r="H5" s="447"/>
      <c r="I5" s="447"/>
      <c r="J5" s="447"/>
      <c r="K5" s="447"/>
      <c r="L5" s="447"/>
      <c r="M5" s="448"/>
      <c r="N5" s="55" t="s">
        <v>68</v>
      </c>
      <c r="O5" s="56"/>
      <c r="P5" s="56"/>
      <c r="Q5" s="56"/>
    </row>
    <row r="6" spans="1:17" ht="13.5" customHeight="1" x14ac:dyDescent="0.2">
      <c r="A6" s="424"/>
      <c r="B6" s="426"/>
      <c r="C6" s="426"/>
      <c r="D6" s="451"/>
      <c r="E6" s="452"/>
      <c r="F6" s="452"/>
      <c r="G6" s="452"/>
      <c r="H6" s="452"/>
      <c r="I6" s="452"/>
      <c r="J6" s="452"/>
      <c r="K6" s="452"/>
      <c r="L6" s="452"/>
      <c r="M6" s="426"/>
      <c r="N6" s="428"/>
      <c r="O6" s="428"/>
      <c r="P6" s="428"/>
      <c r="Q6" s="428"/>
    </row>
    <row r="7" spans="1:17" ht="13.5" customHeight="1" x14ac:dyDescent="0.2">
      <c r="A7" s="425"/>
      <c r="B7" s="427"/>
      <c r="C7" s="427"/>
      <c r="D7" s="449"/>
      <c r="E7" s="450"/>
      <c r="F7" s="450"/>
      <c r="G7" s="450"/>
      <c r="H7" s="450"/>
      <c r="I7" s="450"/>
      <c r="J7" s="450"/>
      <c r="K7" s="450"/>
      <c r="L7" s="450"/>
      <c r="M7" s="427"/>
      <c r="N7" s="429"/>
      <c r="O7" s="429"/>
      <c r="P7" s="429"/>
      <c r="Q7" s="429"/>
    </row>
    <row r="8" spans="1:17" ht="13.5" customHeight="1" x14ac:dyDescent="0.2">
      <c r="A8" s="424"/>
      <c r="B8" s="426"/>
      <c r="C8" s="426"/>
      <c r="D8" s="451"/>
      <c r="E8" s="452"/>
      <c r="F8" s="452"/>
      <c r="G8" s="452"/>
      <c r="H8" s="452"/>
      <c r="I8" s="452"/>
      <c r="J8" s="452"/>
      <c r="K8" s="452"/>
      <c r="L8" s="452"/>
      <c r="M8" s="426"/>
      <c r="N8" s="428"/>
      <c r="O8" s="428"/>
      <c r="P8" s="428"/>
      <c r="Q8" s="428"/>
    </row>
    <row r="9" spans="1:17" ht="13.5" customHeight="1" x14ac:dyDescent="0.2">
      <c r="A9" s="425"/>
      <c r="B9" s="427"/>
      <c r="C9" s="427"/>
      <c r="D9" s="449"/>
      <c r="E9" s="450"/>
      <c r="F9" s="450"/>
      <c r="G9" s="450"/>
      <c r="H9" s="450"/>
      <c r="I9" s="450"/>
      <c r="J9" s="450"/>
      <c r="K9" s="450"/>
      <c r="L9" s="450"/>
      <c r="M9" s="427"/>
      <c r="N9" s="429"/>
      <c r="O9" s="429"/>
      <c r="P9" s="429"/>
      <c r="Q9" s="429"/>
    </row>
    <row r="10" spans="1:17" ht="13.5" customHeight="1" x14ac:dyDescent="0.2">
      <c r="A10" s="424"/>
      <c r="B10" s="426"/>
      <c r="C10" s="426"/>
      <c r="D10" s="451"/>
      <c r="E10" s="452"/>
      <c r="F10" s="452"/>
      <c r="G10" s="452"/>
      <c r="H10" s="452"/>
      <c r="I10" s="452"/>
      <c r="J10" s="452"/>
      <c r="K10" s="452"/>
      <c r="L10" s="452"/>
      <c r="M10" s="426"/>
      <c r="N10" s="428"/>
      <c r="O10" s="428"/>
      <c r="P10" s="428"/>
      <c r="Q10" s="428"/>
    </row>
    <row r="11" spans="1:17" ht="13.5" customHeight="1" x14ac:dyDescent="0.2">
      <c r="A11" s="425"/>
      <c r="B11" s="427"/>
      <c r="C11" s="427"/>
      <c r="D11" s="449"/>
      <c r="E11" s="450"/>
      <c r="F11" s="450"/>
      <c r="G11" s="450"/>
      <c r="H11" s="450"/>
      <c r="I11" s="450"/>
      <c r="J11" s="450"/>
      <c r="K11" s="450"/>
      <c r="L11" s="450"/>
      <c r="M11" s="427"/>
      <c r="N11" s="429"/>
      <c r="O11" s="429"/>
      <c r="P11" s="429"/>
      <c r="Q11" s="429"/>
    </row>
    <row r="12" spans="1:17" ht="13.5" customHeight="1" x14ac:dyDescent="0.2">
      <c r="A12" s="424"/>
      <c r="B12" s="426"/>
      <c r="C12" s="426"/>
      <c r="D12" s="451"/>
      <c r="E12" s="452"/>
      <c r="F12" s="452"/>
      <c r="G12" s="452"/>
      <c r="H12" s="452"/>
      <c r="I12" s="452"/>
      <c r="J12" s="452"/>
      <c r="K12" s="452"/>
      <c r="L12" s="452"/>
      <c r="M12" s="426"/>
      <c r="N12" s="428"/>
      <c r="O12" s="428"/>
      <c r="P12" s="428"/>
      <c r="Q12" s="428"/>
    </row>
    <row r="13" spans="1:17" ht="13.5" customHeight="1" x14ac:dyDescent="0.2">
      <c r="A13" s="425"/>
      <c r="B13" s="427"/>
      <c r="C13" s="427"/>
      <c r="D13" s="449"/>
      <c r="E13" s="450"/>
      <c r="F13" s="450"/>
      <c r="G13" s="450"/>
      <c r="H13" s="450"/>
      <c r="I13" s="450"/>
      <c r="J13" s="450"/>
      <c r="K13" s="450"/>
      <c r="L13" s="450"/>
      <c r="M13" s="427"/>
      <c r="N13" s="429"/>
      <c r="O13" s="429"/>
      <c r="P13" s="429"/>
      <c r="Q13" s="429"/>
    </row>
    <row r="14" spans="1:17" ht="13.5" customHeight="1" x14ac:dyDescent="0.2">
      <c r="A14" s="424"/>
      <c r="B14" s="426"/>
      <c r="C14" s="426"/>
      <c r="D14" s="451"/>
      <c r="E14" s="452"/>
      <c r="F14" s="452"/>
      <c r="G14" s="452"/>
      <c r="H14" s="452"/>
      <c r="I14" s="452"/>
      <c r="J14" s="452"/>
      <c r="K14" s="452"/>
      <c r="L14" s="452"/>
      <c r="M14" s="426"/>
      <c r="N14" s="428"/>
      <c r="O14" s="428"/>
      <c r="P14" s="428"/>
      <c r="Q14" s="428"/>
    </row>
    <row r="15" spans="1:17" ht="13.5" customHeight="1" x14ac:dyDescent="0.2">
      <c r="A15" s="425"/>
      <c r="B15" s="427"/>
      <c r="C15" s="427"/>
      <c r="D15" s="449"/>
      <c r="E15" s="450"/>
      <c r="F15" s="450"/>
      <c r="G15" s="450"/>
      <c r="H15" s="450"/>
      <c r="I15" s="450"/>
      <c r="J15" s="450"/>
      <c r="K15" s="450"/>
      <c r="L15" s="450"/>
      <c r="M15" s="427"/>
      <c r="N15" s="429"/>
      <c r="O15" s="429"/>
      <c r="P15" s="429"/>
      <c r="Q15" s="429"/>
    </row>
    <row r="16" spans="1:17" ht="13.5" customHeight="1" x14ac:dyDescent="0.2">
      <c r="A16" s="461" t="s">
        <v>69</v>
      </c>
      <c r="B16" s="461"/>
      <c r="C16" s="461"/>
      <c r="D16" s="461"/>
      <c r="E16" s="461"/>
      <c r="F16" s="461"/>
      <c r="G16" s="461"/>
      <c r="H16" s="461"/>
      <c r="I16" s="461"/>
      <c r="J16" s="461"/>
      <c r="K16" s="461"/>
      <c r="L16" s="461"/>
      <c r="M16" s="82"/>
      <c r="N16" s="462" t="s">
        <v>70</v>
      </c>
      <c r="O16" s="463"/>
      <c r="P16" s="463"/>
      <c r="Q16" s="464"/>
    </row>
    <row r="17" spans="1:17" ht="12" customHeight="1" x14ac:dyDescent="0.2">
      <c r="A17" s="453"/>
      <c r="B17" s="426"/>
      <c r="C17" s="426"/>
      <c r="D17" s="451"/>
      <c r="E17" s="452"/>
      <c r="F17" s="452"/>
      <c r="G17" s="452"/>
      <c r="H17" s="452"/>
      <c r="I17" s="452"/>
      <c r="J17" s="452"/>
      <c r="K17" s="452"/>
      <c r="L17" s="452"/>
      <c r="M17" s="426"/>
      <c r="N17" s="455"/>
      <c r="O17" s="456"/>
      <c r="P17" s="456"/>
      <c r="Q17" s="457"/>
    </row>
    <row r="18" spans="1:17" ht="12" customHeight="1" x14ac:dyDescent="0.2">
      <c r="A18" s="454"/>
      <c r="B18" s="427"/>
      <c r="C18" s="427"/>
      <c r="D18" s="449"/>
      <c r="E18" s="450"/>
      <c r="F18" s="450"/>
      <c r="G18" s="450"/>
      <c r="H18" s="450"/>
      <c r="I18" s="450"/>
      <c r="J18" s="450"/>
      <c r="K18" s="450"/>
      <c r="L18" s="450"/>
      <c r="M18" s="427"/>
      <c r="N18" s="458"/>
      <c r="O18" s="459"/>
      <c r="P18" s="459"/>
      <c r="Q18" s="460"/>
    </row>
    <row r="19" spans="1:17" ht="12" customHeight="1" x14ac:dyDescent="0.2">
      <c r="A19" s="453"/>
      <c r="B19" s="426"/>
      <c r="C19" s="426"/>
      <c r="D19" s="451"/>
      <c r="E19" s="452"/>
      <c r="F19" s="452"/>
      <c r="G19" s="452"/>
      <c r="H19" s="452"/>
      <c r="I19" s="452"/>
      <c r="J19" s="452"/>
      <c r="K19" s="452"/>
      <c r="L19" s="452"/>
      <c r="M19" s="426"/>
      <c r="N19" s="455"/>
      <c r="O19" s="456"/>
      <c r="P19" s="456"/>
      <c r="Q19" s="457"/>
    </row>
    <row r="20" spans="1:17" ht="12" customHeight="1" x14ac:dyDescent="0.2">
      <c r="A20" s="454"/>
      <c r="B20" s="427"/>
      <c r="C20" s="427"/>
      <c r="D20" s="449"/>
      <c r="E20" s="450"/>
      <c r="F20" s="450"/>
      <c r="G20" s="450"/>
      <c r="H20" s="450"/>
      <c r="I20" s="450"/>
      <c r="J20" s="450"/>
      <c r="K20" s="450"/>
      <c r="L20" s="450"/>
      <c r="M20" s="427"/>
      <c r="N20" s="458"/>
      <c r="O20" s="459"/>
      <c r="P20" s="459"/>
      <c r="Q20" s="460"/>
    </row>
    <row r="21" spans="1:17" ht="12" customHeight="1" x14ac:dyDescent="0.2">
      <c r="A21" s="453"/>
      <c r="B21" s="426"/>
      <c r="C21" s="426"/>
      <c r="D21" s="451"/>
      <c r="E21" s="452"/>
      <c r="F21" s="452"/>
      <c r="G21" s="452"/>
      <c r="H21" s="452"/>
      <c r="I21" s="452"/>
      <c r="J21" s="452"/>
      <c r="K21" s="452"/>
      <c r="L21" s="452"/>
      <c r="M21" s="426"/>
      <c r="N21" s="455"/>
      <c r="O21" s="456"/>
      <c r="P21" s="456"/>
      <c r="Q21" s="457"/>
    </row>
    <row r="22" spans="1:17" ht="12" customHeight="1" x14ac:dyDescent="0.2">
      <c r="A22" s="454"/>
      <c r="B22" s="427"/>
      <c r="C22" s="427"/>
      <c r="D22" s="449"/>
      <c r="E22" s="450"/>
      <c r="F22" s="450"/>
      <c r="G22" s="450"/>
      <c r="H22" s="450"/>
      <c r="I22" s="450"/>
      <c r="J22" s="450"/>
      <c r="K22" s="450"/>
      <c r="L22" s="450"/>
      <c r="M22" s="427"/>
      <c r="N22" s="458"/>
      <c r="O22" s="459"/>
      <c r="P22" s="459"/>
      <c r="Q22" s="460"/>
    </row>
    <row r="23" spans="1:17" ht="12" customHeight="1" x14ac:dyDescent="0.2">
      <c r="A23" s="453"/>
      <c r="B23" s="426"/>
      <c r="C23" s="426"/>
      <c r="D23" s="451"/>
      <c r="E23" s="452"/>
      <c r="F23" s="452"/>
      <c r="G23" s="452"/>
      <c r="H23" s="452"/>
      <c r="I23" s="452"/>
      <c r="J23" s="452"/>
      <c r="K23" s="452"/>
      <c r="L23" s="452"/>
      <c r="M23" s="426"/>
      <c r="N23" s="455"/>
      <c r="O23" s="456"/>
      <c r="P23" s="456"/>
      <c r="Q23" s="457"/>
    </row>
    <row r="24" spans="1:17" ht="12" customHeight="1" x14ac:dyDescent="0.2">
      <c r="A24" s="454"/>
      <c r="B24" s="427"/>
      <c r="C24" s="427"/>
      <c r="D24" s="449"/>
      <c r="E24" s="450"/>
      <c r="F24" s="450"/>
      <c r="G24" s="450"/>
      <c r="H24" s="450"/>
      <c r="I24" s="450"/>
      <c r="J24" s="450"/>
      <c r="K24" s="450"/>
      <c r="L24" s="450"/>
      <c r="M24" s="427"/>
      <c r="N24" s="458"/>
      <c r="O24" s="459"/>
      <c r="P24" s="459"/>
      <c r="Q24" s="460"/>
    </row>
    <row r="25" spans="1:17" ht="12" customHeight="1" x14ac:dyDescent="0.2">
      <c r="A25" s="453"/>
      <c r="B25" s="426"/>
      <c r="C25" s="426"/>
      <c r="D25" s="451"/>
      <c r="E25" s="452"/>
      <c r="F25" s="452"/>
      <c r="G25" s="452"/>
      <c r="H25" s="452"/>
      <c r="I25" s="452"/>
      <c r="J25" s="452"/>
      <c r="K25" s="452"/>
      <c r="L25" s="452"/>
      <c r="M25" s="426"/>
      <c r="N25" s="455"/>
      <c r="O25" s="456"/>
      <c r="P25" s="456"/>
      <c r="Q25" s="457"/>
    </row>
    <row r="26" spans="1:17" ht="12" customHeight="1" x14ac:dyDescent="0.2">
      <c r="A26" s="454"/>
      <c r="B26" s="427"/>
      <c r="C26" s="427"/>
      <c r="D26" s="449"/>
      <c r="E26" s="450"/>
      <c r="F26" s="450"/>
      <c r="G26" s="450"/>
      <c r="H26" s="450"/>
      <c r="I26" s="450"/>
      <c r="J26" s="450"/>
      <c r="K26" s="450"/>
      <c r="L26" s="450"/>
      <c r="M26" s="427"/>
      <c r="N26" s="458"/>
      <c r="O26" s="459"/>
      <c r="P26" s="459"/>
      <c r="Q26" s="460"/>
    </row>
    <row r="27" spans="1:17" ht="12" customHeight="1" x14ac:dyDescent="0.2">
      <c r="A27" s="453"/>
      <c r="B27" s="426"/>
      <c r="C27" s="426"/>
      <c r="D27" s="451"/>
      <c r="E27" s="452"/>
      <c r="F27" s="452"/>
      <c r="G27" s="452"/>
      <c r="H27" s="452"/>
      <c r="I27" s="452"/>
      <c r="J27" s="452"/>
      <c r="K27" s="452"/>
      <c r="L27" s="452"/>
      <c r="M27" s="426"/>
      <c r="N27" s="455"/>
      <c r="O27" s="456"/>
      <c r="P27" s="456"/>
      <c r="Q27" s="457"/>
    </row>
    <row r="28" spans="1:17" ht="12" customHeight="1" x14ac:dyDescent="0.2">
      <c r="A28" s="454"/>
      <c r="B28" s="427"/>
      <c r="C28" s="427"/>
      <c r="D28" s="449"/>
      <c r="E28" s="450"/>
      <c r="F28" s="450"/>
      <c r="G28" s="450"/>
      <c r="H28" s="450"/>
      <c r="I28" s="450"/>
      <c r="J28" s="450"/>
      <c r="K28" s="450"/>
      <c r="L28" s="450"/>
      <c r="M28" s="427"/>
      <c r="N28" s="458"/>
      <c r="O28" s="459"/>
      <c r="P28" s="459"/>
      <c r="Q28" s="460"/>
    </row>
    <row r="29" spans="1:17" ht="12" customHeight="1" x14ac:dyDescent="0.2">
      <c r="A29" s="453"/>
      <c r="B29" s="426"/>
      <c r="C29" s="426"/>
      <c r="D29" s="451"/>
      <c r="E29" s="452"/>
      <c r="F29" s="452"/>
      <c r="G29" s="452"/>
      <c r="H29" s="452"/>
      <c r="I29" s="452"/>
      <c r="J29" s="452"/>
      <c r="K29" s="452"/>
      <c r="L29" s="452"/>
      <c r="M29" s="426"/>
      <c r="N29" s="455"/>
      <c r="O29" s="456"/>
      <c r="P29" s="456"/>
      <c r="Q29" s="457"/>
    </row>
    <row r="30" spans="1:17" ht="12" customHeight="1" x14ac:dyDescent="0.2">
      <c r="A30" s="454"/>
      <c r="B30" s="427"/>
      <c r="C30" s="427"/>
      <c r="D30" s="449"/>
      <c r="E30" s="450"/>
      <c r="F30" s="450"/>
      <c r="G30" s="450"/>
      <c r="H30" s="450"/>
      <c r="I30" s="450"/>
      <c r="J30" s="450"/>
      <c r="K30" s="450"/>
      <c r="L30" s="450"/>
      <c r="M30" s="427"/>
      <c r="N30" s="458"/>
      <c r="O30" s="459"/>
      <c r="P30" s="459"/>
      <c r="Q30" s="460"/>
    </row>
    <row r="31" spans="1:17" ht="12" customHeight="1" x14ac:dyDescent="0.2">
      <c r="A31" s="453"/>
      <c r="B31" s="426"/>
      <c r="C31" s="426"/>
      <c r="D31" s="451"/>
      <c r="E31" s="452"/>
      <c r="F31" s="452"/>
      <c r="G31" s="452"/>
      <c r="H31" s="452"/>
      <c r="I31" s="452"/>
      <c r="J31" s="452"/>
      <c r="K31" s="452"/>
      <c r="L31" s="452"/>
      <c r="M31" s="426"/>
      <c r="N31" s="455"/>
      <c r="O31" s="456"/>
      <c r="P31" s="456"/>
      <c r="Q31" s="457"/>
    </row>
    <row r="32" spans="1:17" ht="12" customHeight="1" x14ac:dyDescent="0.2">
      <c r="A32" s="454"/>
      <c r="B32" s="427"/>
      <c r="C32" s="427"/>
      <c r="D32" s="449"/>
      <c r="E32" s="450"/>
      <c r="F32" s="450"/>
      <c r="G32" s="450"/>
      <c r="H32" s="450"/>
      <c r="I32" s="450"/>
      <c r="J32" s="450"/>
      <c r="K32" s="450"/>
      <c r="L32" s="450"/>
      <c r="M32" s="427"/>
      <c r="N32" s="458"/>
      <c r="O32" s="459"/>
      <c r="P32" s="459"/>
      <c r="Q32" s="460"/>
    </row>
    <row r="33" spans="1:17" ht="12" customHeight="1" x14ac:dyDescent="0.2">
      <c r="A33" s="453"/>
      <c r="B33" s="426"/>
      <c r="C33" s="426"/>
      <c r="D33" s="451"/>
      <c r="E33" s="452"/>
      <c r="F33" s="452"/>
      <c r="G33" s="452"/>
      <c r="H33" s="452"/>
      <c r="I33" s="452"/>
      <c r="J33" s="452"/>
      <c r="K33" s="452"/>
      <c r="L33" s="452"/>
      <c r="M33" s="426"/>
      <c r="N33" s="455"/>
      <c r="O33" s="456"/>
      <c r="P33" s="456"/>
      <c r="Q33" s="457"/>
    </row>
    <row r="34" spans="1:17" ht="12" customHeight="1" x14ac:dyDescent="0.2">
      <c r="A34" s="454"/>
      <c r="B34" s="427"/>
      <c r="C34" s="427"/>
      <c r="D34" s="449"/>
      <c r="E34" s="450"/>
      <c r="F34" s="450"/>
      <c r="G34" s="450"/>
      <c r="H34" s="450"/>
      <c r="I34" s="450"/>
      <c r="J34" s="450"/>
      <c r="K34" s="450"/>
      <c r="L34" s="450"/>
      <c r="M34" s="427"/>
      <c r="N34" s="458"/>
      <c r="O34" s="459"/>
      <c r="P34" s="459"/>
      <c r="Q34" s="460"/>
    </row>
    <row r="35" spans="1:17" ht="12" customHeight="1" x14ac:dyDescent="0.2">
      <c r="A35" s="453"/>
      <c r="B35" s="426"/>
      <c r="C35" s="426"/>
      <c r="D35" s="451"/>
      <c r="E35" s="452"/>
      <c r="F35" s="452"/>
      <c r="G35" s="452"/>
      <c r="H35" s="452"/>
      <c r="I35" s="452"/>
      <c r="J35" s="452"/>
      <c r="K35" s="452"/>
      <c r="L35" s="452"/>
      <c r="M35" s="426"/>
      <c r="N35" s="455"/>
      <c r="O35" s="456"/>
      <c r="P35" s="456"/>
      <c r="Q35" s="457"/>
    </row>
    <row r="36" spans="1:17" ht="12" customHeight="1" x14ac:dyDescent="0.2">
      <c r="A36" s="454"/>
      <c r="B36" s="427"/>
      <c r="C36" s="427"/>
      <c r="D36" s="449"/>
      <c r="E36" s="450"/>
      <c r="F36" s="450"/>
      <c r="G36" s="450"/>
      <c r="H36" s="450"/>
      <c r="I36" s="450"/>
      <c r="J36" s="450"/>
      <c r="K36" s="450"/>
      <c r="L36" s="450"/>
      <c r="M36" s="427"/>
      <c r="N36" s="458"/>
      <c r="O36" s="459"/>
      <c r="P36" s="459"/>
      <c r="Q36" s="460"/>
    </row>
    <row r="37" spans="1:17" ht="12" customHeight="1" x14ac:dyDescent="0.2">
      <c r="A37" s="57"/>
      <c r="B37" s="58"/>
      <c r="C37" s="58"/>
      <c r="D37" s="58"/>
      <c r="E37" s="58"/>
      <c r="F37" s="58"/>
      <c r="G37" s="58"/>
      <c r="H37" s="58"/>
      <c r="I37" s="58"/>
      <c r="J37" s="58"/>
      <c r="K37" s="58"/>
      <c r="L37" s="58"/>
      <c r="M37" s="58"/>
      <c r="N37" s="59"/>
      <c r="O37" s="59"/>
      <c r="P37" s="59"/>
      <c r="Q37" s="59"/>
    </row>
    <row r="38" spans="1:17" x14ac:dyDescent="0.2">
      <c r="A38" s="467" t="s">
        <v>71</v>
      </c>
      <c r="B38" s="467"/>
      <c r="C38" s="467"/>
      <c r="D38" s="467"/>
      <c r="E38" s="467"/>
      <c r="F38" s="467"/>
      <c r="G38" s="467"/>
      <c r="H38" s="467"/>
      <c r="I38" s="467"/>
      <c r="J38" s="467"/>
      <c r="K38" s="467"/>
      <c r="L38" s="467"/>
      <c r="M38" s="467"/>
      <c r="N38" s="467"/>
      <c r="O38" s="467"/>
    </row>
    <row r="39" spans="1:17" x14ac:dyDescent="0.2">
      <c r="A39" s="467"/>
      <c r="B39" s="467"/>
      <c r="C39" s="467"/>
      <c r="D39" s="467"/>
      <c r="E39" s="467"/>
      <c r="F39" s="467"/>
      <c r="G39" s="467"/>
      <c r="H39" s="467"/>
      <c r="I39" s="467"/>
      <c r="J39" s="467"/>
      <c r="K39" s="467"/>
      <c r="L39" s="467"/>
      <c r="M39" s="467"/>
      <c r="N39" s="467"/>
      <c r="O39" s="467"/>
    </row>
    <row r="40" spans="1:17" ht="20.25" customHeight="1" x14ac:dyDescent="0.2">
      <c r="A40" s="60" t="s">
        <v>72</v>
      </c>
      <c r="B40" s="61" t="str">
        <f>B1</f>
        <v>MONTHYON</v>
      </c>
      <c r="C40" s="61"/>
      <c r="D40" s="62" t="s">
        <v>73</v>
      </c>
      <c r="E40" s="468">
        <f>F1</f>
        <v>46138</v>
      </c>
      <c r="F40" s="468"/>
      <c r="G40" s="468"/>
      <c r="H40" s="468"/>
      <c r="I40" s="468"/>
      <c r="J40" s="468"/>
      <c r="K40" s="468"/>
      <c r="L40" s="468"/>
      <c r="M40" s="468"/>
      <c r="N40" s="62"/>
      <c r="O40" s="62"/>
      <c r="P40" s="469" t="s">
        <v>74</v>
      </c>
      <c r="Q40" s="470"/>
    </row>
    <row r="41" spans="1:17" x14ac:dyDescent="0.2">
      <c r="A41" s="63" t="s">
        <v>75</v>
      </c>
      <c r="D41" s="63" t="s">
        <v>76</v>
      </c>
      <c r="O41" s="63" t="s">
        <v>77</v>
      </c>
      <c r="P41" s="465" t="s">
        <v>78</v>
      </c>
      <c r="Q41" s="466"/>
    </row>
    <row r="42" spans="1:17" x14ac:dyDescent="0.2">
      <c r="A42" s="62"/>
      <c r="B42" s="62"/>
      <c r="C42" s="62"/>
      <c r="D42" s="62"/>
      <c r="E42" s="62"/>
      <c r="F42" s="62"/>
      <c r="G42" s="62"/>
      <c r="H42" s="62"/>
      <c r="I42" s="62"/>
      <c r="J42" s="62"/>
      <c r="K42" s="62"/>
      <c r="L42" s="62"/>
      <c r="M42" s="62"/>
      <c r="N42" s="62"/>
      <c r="O42" s="62"/>
      <c r="P42" s="465"/>
      <c r="Q42" s="466"/>
    </row>
    <row r="43" spans="1:17" x14ac:dyDescent="0.2">
      <c r="P43" s="465"/>
      <c r="Q43" s="466"/>
    </row>
    <row r="44" spans="1:17" x14ac:dyDescent="0.2">
      <c r="P44" s="465"/>
      <c r="Q44" s="466"/>
    </row>
  </sheetData>
  <customSheetViews>
    <customSheetView guid="{9AA32AE5-0DAB-8E4F-A086-D2EB8423E58C}" scale="110" showGridLines="0" zeroValues="0">
      <selection activeCell="A19" sqref="A19:A20"/>
      <pageMargins left="7.874015748031496E-2" right="0.11811023622047245" top="0.27559055118110237" bottom="0.26" header="0.19685039370078741" footer="0.14000000000000001"/>
      <printOptions horizontalCentered="1"/>
      <pageSetup paperSize="9" orientation="portrait" horizontalDpi="4294967295"/>
      <headerFooter alignWithMargins="0"/>
      <extLst>
        <ext xmlns:xlsdti="http://schemas.microsoft.com/office/spreadsheetml/2023/showDataTypeIcons" uri="{a3c15fd4-4149-4032-8f15-062bd4999b60}">
          <xlsdti:showDataTypeIconsCustomSheetView visible="0"/>
        </ext>
      </extLst>
    </customSheetView>
  </customSheetViews>
  <mergeCells count="117">
    <mergeCell ref="N31:Q32"/>
    <mergeCell ref="D32:M32"/>
    <mergeCell ref="P41:Q44"/>
    <mergeCell ref="A35:A36"/>
    <mergeCell ref="B35:B36"/>
    <mergeCell ref="D35:M35"/>
    <mergeCell ref="N35:Q36"/>
    <mergeCell ref="D36:M36"/>
    <mergeCell ref="A38:O39"/>
    <mergeCell ref="C35:C36"/>
    <mergeCell ref="A33:A34"/>
    <mergeCell ref="B33:B34"/>
    <mergeCell ref="D33:M33"/>
    <mergeCell ref="N33:Q34"/>
    <mergeCell ref="D34:M34"/>
    <mergeCell ref="E40:M40"/>
    <mergeCell ref="P40:Q40"/>
    <mergeCell ref="C33:C34"/>
    <mergeCell ref="A21:A22"/>
    <mergeCell ref="B21:B22"/>
    <mergeCell ref="D21:M21"/>
    <mergeCell ref="N21:Q22"/>
    <mergeCell ref="D22:M22"/>
    <mergeCell ref="A23:A24"/>
    <mergeCell ref="C29:C30"/>
    <mergeCell ref="C31:C32"/>
    <mergeCell ref="A25:A26"/>
    <mergeCell ref="B25:B26"/>
    <mergeCell ref="D25:M25"/>
    <mergeCell ref="N25:Q26"/>
    <mergeCell ref="D26:M26"/>
    <mergeCell ref="A27:A28"/>
    <mergeCell ref="B27:B28"/>
    <mergeCell ref="D27:M27"/>
    <mergeCell ref="A29:A30"/>
    <mergeCell ref="B29:B30"/>
    <mergeCell ref="D29:M29"/>
    <mergeCell ref="N29:Q30"/>
    <mergeCell ref="D30:M30"/>
    <mergeCell ref="A31:A32"/>
    <mergeCell ref="B31:B32"/>
    <mergeCell ref="D31:M31"/>
    <mergeCell ref="B23:B24"/>
    <mergeCell ref="D23:M23"/>
    <mergeCell ref="N23:Q24"/>
    <mergeCell ref="D24:M24"/>
    <mergeCell ref="C21:C22"/>
    <mergeCell ref="C23:C24"/>
    <mergeCell ref="N27:Q28"/>
    <mergeCell ref="D28:M28"/>
    <mergeCell ref="C25:C26"/>
    <mergeCell ref="C27:C28"/>
    <mergeCell ref="A19:A20"/>
    <mergeCell ref="B19:B20"/>
    <mergeCell ref="D19:M19"/>
    <mergeCell ref="N19:Q20"/>
    <mergeCell ref="D20:M20"/>
    <mergeCell ref="C17:C18"/>
    <mergeCell ref="C19:C20"/>
    <mergeCell ref="A16:L16"/>
    <mergeCell ref="N16:Q16"/>
    <mergeCell ref="A17:A18"/>
    <mergeCell ref="B17:B18"/>
    <mergeCell ref="D17:M17"/>
    <mergeCell ref="N17:Q18"/>
    <mergeCell ref="D18:M18"/>
    <mergeCell ref="P14:P15"/>
    <mergeCell ref="B12:B13"/>
    <mergeCell ref="N12:N13"/>
    <mergeCell ref="O12:O13"/>
    <mergeCell ref="Q8:Q9"/>
    <mergeCell ref="C8:C9"/>
    <mergeCell ref="A10:A11"/>
    <mergeCell ref="B10:B11"/>
    <mergeCell ref="D10:M10"/>
    <mergeCell ref="Q12:Q13"/>
    <mergeCell ref="D12:M12"/>
    <mergeCell ref="P12:P13"/>
    <mergeCell ref="D13:M13"/>
    <mergeCell ref="A12:A13"/>
    <mergeCell ref="Q14:Q15"/>
    <mergeCell ref="B14:B15"/>
    <mergeCell ref="D14:M14"/>
    <mergeCell ref="N14:N15"/>
    <mergeCell ref="O14:O15"/>
    <mergeCell ref="A8:A9"/>
    <mergeCell ref="B8:B9"/>
    <mergeCell ref="D8:M8"/>
    <mergeCell ref="N8:N9"/>
    <mergeCell ref="O8:O9"/>
    <mergeCell ref="D15:M15"/>
    <mergeCell ref="C12:C13"/>
    <mergeCell ref="C14:C15"/>
    <mergeCell ref="A14:A15"/>
    <mergeCell ref="P10:P11"/>
    <mergeCell ref="Q10:Q11"/>
    <mergeCell ref="D11:M11"/>
    <mergeCell ref="N6:N7"/>
    <mergeCell ref="O6:O7"/>
    <mergeCell ref="C6:C7"/>
    <mergeCell ref="P6:P7"/>
    <mergeCell ref="D6:M6"/>
    <mergeCell ref="N10:N11"/>
    <mergeCell ref="O10:O11"/>
    <mergeCell ref="C10:C11"/>
    <mergeCell ref="D9:M9"/>
    <mergeCell ref="P8:P9"/>
    <mergeCell ref="A6:A7"/>
    <mergeCell ref="B6:B7"/>
    <mergeCell ref="Q6:Q7"/>
    <mergeCell ref="F1:K1"/>
    <mergeCell ref="P1:Q2"/>
    <mergeCell ref="A2:O2"/>
    <mergeCell ref="D3:M3"/>
    <mergeCell ref="D4:M4"/>
    <mergeCell ref="D5:M5"/>
    <mergeCell ref="D7:M7"/>
  </mergeCells>
  <printOptions horizontalCentered="1"/>
  <pageMargins left="7.874015748031496E-2" right="0.11811023622047245" top="0.27559055118110237" bottom="0.26" header="0.19685039370078741" footer="0.14000000000000001"/>
  <pageSetup paperSize="9" orientation="landscape" horizontalDpi="4294967295" r:id="rId1"/>
  <headerFooter alignWithMargins="0"/>
  <ignoredErrors>
    <ignoredError sqref="D16:M16 A16:B16 A25:A26 A27:A28 A29:A30 A31:A32"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3683F-789C-40FD-A1B8-B60B52732BD8}">
  <sheetPr>
    <tabColor rgb="FFFF0000"/>
  </sheetPr>
  <dimension ref="A1:IV814"/>
  <sheetViews>
    <sheetView topLeftCell="B1" workbookViewId="0">
      <selection activeCell="M8" sqref="M8"/>
    </sheetView>
  </sheetViews>
  <sheetFormatPr baseColWidth="10" defaultColWidth="10.85546875" defaultRowHeight="12.75" x14ac:dyDescent="0.2"/>
  <cols>
    <col min="1" max="1" width="4" style="34" bestFit="1" customWidth="1"/>
    <col min="2" max="3" width="10.85546875" style="34"/>
    <col min="4" max="5" width="13.5703125" style="34" bestFit="1" customWidth="1"/>
    <col min="6" max="6" width="12.5703125" style="34" bestFit="1" customWidth="1"/>
    <col min="7" max="7" width="8.85546875" style="34" bestFit="1" customWidth="1"/>
    <col min="8" max="8" width="29.7109375" style="34" bestFit="1" customWidth="1"/>
    <col min="9" max="9" width="20" style="34" bestFit="1" customWidth="1"/>
    <col min="10" max="16384" width="10.85546875" style="34"/>
  </cols>
  <sheetData>
    <row r="1" spans="1:11" x14ac:dyDescent="0.2">
      <c r="B1" s="471"/>
      <c r="C1" s="471"/>
      <c r="D1" s="471"/>
      <c r="E1" s="471"/>
      <c r="F1" s="471"/>
      <c r="G1" s="471"/>
      <c r="H1" s="471"/>
      <c r="I1" s="471"/>
      <c r="J1" s="471"/>
      <c r="K1" s="471"/>
    </row>
    <row r="2" spans="1:11" x14ac:dyDescent="0.2">
      <c r="A2" s="34">
        <v>7</v>
      </c>
      <c r="B2" s="471" t="s">
        <v>197</v>
      </c>
      <c r="C2" s="471"/>
      <c r="D2" s="471"/>
      <c r="E2" s="471"/>
      <c r="F2" s="471"/>
      <c r="G2" s="471"/>
      <c r="H2" s="471"/>
      <c r="I2" s="471"/>
      <c r="J2" s="471"/>
      <c r="K2" s="471"/>
    </row>
    <row r="3" spans="1:11" x14ac:dyDescent="0.2">
      <c r="A3" s="34">
        <v>1</v>
      </c>
      <c r="B3" s="472">
        <f>CONFIG!$B$4</f>
        <v>46138</v>
      </c>
      <c r="C3" s="472"/>
      <c r="D3" s="472"/>
      <c r="E3" s="472"/>
      <c r="F3" s="472"/>
      <c r="G3" s="472"/>
      <c r="H3" s="472"/>
      <c r="I3" s="472"/>
      <c r="J3" s="472"/>
      <c r="K3" s="472"/>
    </row>
    <row r="4" spans="1:11" x14ac:dyDescent="0.2">
      <c r="A4" s="34">
        <v>1</v>
      </c>
      <c r="B4" s="473" t="str">
        <f>CONCATENATE("Organisateur : ",CONFIG!B2)</f>
        <v>Organisateur : VC ST MAMMES</v>
      </c>
      <c r="C4" s="473"/>
      <c r="D4" s="473"/>
      <c r="E4" s="473"/>
      <c r="F4" s="473"/>
      <c r="G4" s="473"/>
      <c r="H4" s="473"/>
      <c r="I4" s="473"/>
      <c r="J4" s="180"/>
    </row>
    <row r="5" spans="1:11" x14ac:dyDescent="0.2">
      <c r="A5" s="34">
        <v>1</v>
      </c>
      <c r="B5" s="181" t="str">
        <f>CONCATENATE("Nbre de km : ",(CONFIG!B5*CONFIG!B6))</f>
        <v>Nbre de km : 78,12</v>
      </c>
      <c r="C5" s="181"/>
      <c r="D5" s="182"/>
      <c r="E5" s="182"/>
      <c r="F5" s="183"/>
      <c r="G5" s="183"/>
      <c r="H5" s="183"/>
      <c r="I5" s="183"/>
      <c r="J5" s="180"/>
    </row>
    <row r="6" spans="1:11" x14ac:dyDescent="0.2">
      <c r="A6" s="34">
        <v>1</v>
      </c>
      <c r="B6" s="474" t="str">
        <f>CONCATENATE("Nombre de Partants : ",CONFIG!B63)</f>
        <v>Nombre de Partants : 0</v>
      </c>
      <c r="C6" s="474"/>
      <c r="D6" s="474"/>
      <c r="E6" s="474"/>
      <c r="F6" s="183"/>
      <c r="G6" s="183"/>
      <c r="H6" s="183"/>
      <c r="I6" s="183"/>
      <c r="J6" s="180"/>
    </row>
    <row r="7" spans="1:11" ht="13.5" thickBot="1" x14ac:dyDescent="0.25">
      <c r="A7" s="34">
        <v>1</v>
      </c>
      <c r="B7" s="475"/>
      <c r="C7" s="475"/>
      <c r="D7" s="475"/>
      <c r="E7" s="475"/>
      <c r="F7" s="475"/>
      <c r="G7" s="183"/>
      <c r="H7" s="183"/>
      <c r="I7" s="183"/>
      <c r="J7" s="180"/>
    </row>
    <row r="8" spans="1:11" ht="15.75" thickBot="1" x14ac:dyDescent="0.3">
      <c r="A8" s="34">
        <v>1</v>
      </c>
      <c r="B8" s="184" t="s">
        <v>232</v>
      </c>
      <c r="C8" s="184" t="s">
        <v>24</v>
      </c>
      <c r="D8" s="185" t="s">
        <v>3</v>
      </c>
      <c r="E8" s="185" t="s">
        <v>161</v>
      </c>
      <c r="F8" s="185" t="s">
        <v>230</v>
      </c>
      <c r="G8" s="185" t="s">
        <v>231</v>
      </c>
      <c r="H8" s="185" t="s">
        <v>233</v>
      </c>
      <c r="I8" s="185" t="s">
        <v>10</v>
      </c>
      <c r="J8" s="211" t="s">
        <v>234</v>
      </c>
      <c r="K8" s="211" t="s">
        <v>235</v>
      </c>
    </row>
    <row r="9" spans="1:11" ht="15.75" x14ac:dyDescent="0.2">
      <c r="A9" s="34">
        <f>IF(LEN(B9)&gt;0,1,0)</f>
        <v>1</v>
      </c>
      <c r="B9" s="29">
        <v>1</v>
      </c>
      <c r="C9" s="252">
        <f>IF($B9&gt;0,'Saisie Class'!$G6)</f>
        <v>37</v>
      </c>
      <c r="D9" s="30" t="str">
        <f>VLOOKUP(E9,'Ext A1'!F$7:R$206,13,FALSE)</f>
        <v>10146736631</v>
      </c>
      <c r="E9" s="30" t="str">
        <f>IF($B9&gt;0,'Saisie Class'!$H6)</f>
        <v>48957400023</v>
      </c>
      <c r="F9" s="30" t="str">
        <f>IF(C9&gt;0,VLOOKUP(E9,CONFIG!$X$2:$AG$801,2,FALSE),0)</f>
        <v>TATARD</v>
      </c>
      <c r="G9" s="30" t="str">
        <f>IF(C9&gt;0,VLOOKUP(E9,CONFIG!$X$2:$AG$801,3,FALSE),0)</f>
        <v>Jean François</v>
      </c>
      <c r="H9" s="30" t="str">
        <f>IF(C9&gt;0,VLOOKUP(E9,CONFIG!$X$2:$AG$801,4,FALSE),0)</f>
        <v>TEAM BIKE CYCLISTE SAINT PRIX</v>
      </c>
      <c r="I9" s="212" t="str">
        <f>IF(C9&gt;0,VLOOKUP(E9,CONFIG!$X$2:$AG$801,5,FALSE),0)</f>
        <v>Access</v>
      </c>
      <c r="J9" s="213">
        <f>IF(LEN(B9)&gt;0,'Saisie Class'!N6,"")</f>
        <v>7.8472222222222221E-2</v>
      </c>
      <c r="K9" s="214" t="s">
        <v>241</v>
      </c>
    </row>
    <row r="10" spans="1:11" ht="15.75" x14ac:dyDescent="0.2">
      <c r="A10" s="34">
        <f t="shared" ref="A10:A73" si="0">IF(LEN(B10)&gt;0,1,0)</f>
        <v>1</v>
      </c>
      <c r="B10" s="29">
        <v>2</v>
      </c>
      <c r="C10" s="252">
        <f>IF($B10&gt;0,'Saisie Class'!$G7)</f>
        <v>19</v>
      </c>
      <c r="D10" s="30" t="str">
        <f>VLOOKUP(E10,'Ext A1'!F$7:R$206,13,FALSE)</f>
        <v>10125997223</v>
      </c>
      <c r="E10" s="30" t="str">
        <f>IF($B10&gt;0,'Saisie Class'!$H7)</f>
        <v>47601970032</v>
      </c>
      <c r="F10" s="30" t="str">
        <f>IF(C10&gt;0,VLOOKUP(E10,CONFIG!$X$2:$AG$801,2,FALSE),0)</f>
        <v>PISEDDU</v>
      </c>
      <c r="G10" s="30" t="str">
        <f>IF(C10&gt;0,VLOOKUP(E10,CONFIG!$X$2:$AG$801,3,FALSE),0)</f>
        <v>Valentin</v>
      </c>
      <c r="H10" s="30" t="str">
        <f>IF(C10&gt;0,VLOOKUP(E10,CONFIG!$X$2:$AG$801,4,FALSE),0)</f>
        <v>AC DE CATENOY</v>
      </c>
      <c r="I10" s="30" t="str">
        <f>IF(C10&gt;0,VLOOKUP(E10,CONFIG!$X$2:$AG$801,5,FALSE),0)</f>
        <v>Access</v>
      </c>
      <c r="J10" s="213" t="str">
        <f>IF(LEN(B10)&gt;0,'Saisie Class'!N7,"")</f>
        <v>''</v>
      </c>
      <c r="K10" s="214" t="s">
        <v>241</v>
      </c>
    </row>
    <row r="11" spans="1:11" ht="15.75" x14ac:dyDescent="0.2">
      <c r="A11" s="34">
        <f t="shared" si="0"/>
        <v>1</v>
      </c>
      <c r="B11" s="29">
        <v>3</v>
      </c>
      <c r="C11" s="252">
        <f>IF($B11&gt;0,'Saisie Class'!$G8)</f>
        <v>33</v>
      </c>
      <c r="D11" s="30" t="str">
        <f>VLOOKUP(E11,'Ext A1'!F$7:R$206,13,FALSE)</f>
        <v>10025878065</v>
      </c>
      <c r="E11" s="30" t="str">
        <f>IF($B11&gt;0,'Saisie Class'!$H8)</f>
        <v>48957080698</v>
      </c>
      <c r="F11" s="30" t="str">
        <f>IF(C11&gt;0,VLOOKUP(E11,CONFIG!$X$2:$AG$801,2,FALSE),0)</f>
        <v>VOVARD</v>
      </c>
      <c r="G11" s="30" t="str">
        <f>IF(C11&gt;0,VLOOKUP(E11,CONFIG!$X$2:$AG$801,3,FALSE),0)</f>
        <v>Alex</v>
      </c>
      <c r="H11" s="30" t="str">
        <f>IF(C11&gt;0,VLOOKUP(E11,CONFIG!$X$2:$AG$801,4,FALSE),0)</f>
        <v>ARGENTEUIL VAL DE SEINE 95</v>
      </c>
      <c r="I11" s="30" t="str">
        <f>IF(C11&gt;0,VLOOKUP(E11,CONFIG!$X$2:$AG$801,5,FALSE),0)</f>
        <v>Access</v>
      </c>
      <c r="J11" s="213" t="str">
        <f>IF(LEN(B11)&gt;0,'Saisie Class'!N8,"")</f>
        <v>''</v>
      </c>
      <c r="K11" s="214" t="s">
        <v>241</v>
      </c>
    </row>
    <row r="12" spans="1:11" ht="15.75" x14ac:dyDescent="0.2">
      <c r="A12" s="34">
        <f t="shared" si="0"/>
        <v>1</v>
      </c>
      <c r="B12" s="29">
        <v>4</v>
      </c>
      <c r="C12" s="252">
        <f>IF($B12&gt;0,'Saisie Class'!$G9)</f>
        <v>45</v>
      </c>
      <c r="D12" s="30" t="str">
        <f>VLOOKUP(E12,'Ext A1'!F$7:R$206,13,FALSE)</f>
        <v>10025778439</v>
      </c>
      <c r="E12" s="30" t="str">
        <f>IF($B12&gt;0,'Saisie Class'!$H9)</f>
        <v>48935070540</v>
      </c>
      <c r="F12" s="30" t="str">
        <f>IF(C12&gt;0,VLOOKUP(E12,CONFIG!$X$2:$AG$801,2,FALSE),0)</f>
        <v>PLUSQUELLEC</v>
      </c>
      <c r="G12" s="30" t="str">
        <f>IF(C12&gt;0,VLOOKUP(E12,CONFIG!$X$2:$AG$801,3,FALSE),0)</f>
        <v>Matthieu</v>
      </c>
      <c r="H12" s="30" t="str">
        <f>IF(C12&gt;0,VLOOKUP(E12,CONFIG!$X$2:$AG$801,4,FALSE),0)</f>
        <v>B.C. NOISY LE GRAND</v>
      </c>
      <c r="I12" s="30" t="str">
        <f>IF(C12&gt;0,VLOOKUP(E12,CONFIG!$X$2:$AG$801,5,FALSE),0)</f>
        <v>Access</v>
      </c>
      <c r="J12" s="213" t="str">
        <f>IF(LEN(B12)&gt;0,'Saisie Class'!N9,"")</f>
        <v>''</v>
      </c>
      <c r="K12" s="214" t="s">
        <v>241</v>
      </c>
    </row>
    <row r="13" spans="1:11" ht="15.75" x14ac:dyDescent="0.2">
      <c r="A13" s="34">
        <f t="shared" si="0"/>
        <v>1</v>
      </c>
      <c r="B13" s="29">
        <v>5</v>
      </c>
      <c r="C13" s="252">
        <f>IF($B13&gt;0,'Saisie Class'!$G10)</f>
        <v>16</v>
      </c>
      <c r="D13" s="30" t="str">
        <f>VLOOKUP(E13,'Ext A1'!F$7:R$206,13,FALSE)</f>
        <v>10024364865</v>
      </c>
      <c r="E13" s="30" t="str">
        <f>IF($B13&gt;0,'Saisie Class'!$H10)</f>
        <v>48924100121</v>
      </c>
      <c r="F13" s="30" t="str">
        <f>IF(C13&gt;0,VLOOKUP(E13,CONFIG!$X$2:$AG$801,2,FALSE),0)</f>
        <v>FLORELLA</v>
      </c>
      <c r="G13" s="30" t="str">
        <f>IF(C13&gt;0,VLOOKUP(E13,CONFIG!$X$2:$AG$801,3,FALSE),0)</f>
        <v>Dimitry</v>
      </c>
      <c r="H13" s="30" t="str">
        <f>IF(C13&gt;0,VLOOKUP(E13,CONFIG!$X$2:$AG$801,4,FALSE),0)</f>
        <v>VC CHATENAY MALABRY</v>
      </c>
      <c r="I13" s="30" t="str">
        <f>IF(C13&gt;0,VLOOKUP(E13,CONFIG!$X$2:$AG$801,5,FALSE),0)</f>
        <v>Access</v>
      </c>
      <c r="J13" s="213" t="str">
        <f>IF(LEN(B13)&gt;0,'Saisie Class'!N10,"")</f>
        <v>''</v>
      </c>
      <c r="K13" s="214" t="s">
        <v>241</v>
      </c>
    </row>
    <row r="14" spans="1:11" ht="15.75" x14ac:dyDescent="0.2">
      <c r="A14" s="34">
        <f t="shared" si="0"/>
        <v>1</v>
      </c>
      <c r="B14" s="29">
        <v>6</v>
      </c>
      <c r="C14" s="252">
        <f>IF($B14&gt;0,'Saisie Class'!$G11)</f>
        <v>11</v>
      </c>
      <c r="D14" s="30" t="str">
        <f>VLOOKUP(E14,'Ext A1'!F$7:R$206,13,FALSE)</f>
        <v>10026022858</v>
      </c>
      <c r="E14" s="30" t="str">
        <f>IF($B14&gt;0,'Saisie Class'!$H11)</f>
        <v>48782120253</v>
      </c>
      <c r="F14" s="30" t="str">
        <f>IF(C14&gt;0,VLOOKUP(E14,CONFIG!$X$2:$AG$801,2,FALSE),0)</f>
        <v>LIBERTO</v>
      </c>
      <c r="G14" s="30" t="str">
        <f>IF(C14&gt;0,VLOOKUP(E14,CONFIG!$X$2:$AG$801,3,FALSE),0)</f>
        <v>ROBERT</v>
      </c>
      <c r="H14" s="30" t="str">
        <f>IF(C14&gt;0,VLOOKUP(E14,CONFIG!$X$2:$AG$801,4,FALSE),0)</f>
        <v>TEAM CHATOU CYCLISME</v>
      </c>
      <c r="I14" s="30" t="str">
        <f>IF(C14&gt;0,VLOOKUP(E14,CONFIG!$X$2:$AG$801,5,FALSE),0)</f>
        <v>Access</v>
      </c>
      <c r="J14" s="213" t="str">
        <f>IF(LEN(B14)&gt;0,'Saisie Class'!N11,"")</f>
        <v>''</v>
      </c>
      <c r="K14" s="214" t="s">
        <v>241</v>
      </c>
    </row>
    <row r="15" spans="1:11" ht="15.75" x14ac:dyDescent="0.2">
      <c r="A15" s="34">
        <f t="shared" si="0"/>
        <v>1</v>
      </c>
      <c r="B15" s="29">
        <v>7</v>
      </c>
      <c r="C15" s="252">
        <f>IF($B15&gt;0,'Saisie Class'!$G12)</f>
        <v>46</v>
      </c>
      <c r="D15" s="30" t="e">
        <f>VLOOKUP(E15,'Ext A1'!F$7:R$206,13,FALSE)</f>
        <v>#N/A</v>
      </c>
      <c r="E15" s="30">
        <f>IF($B15&gt;0,'Saisie Class'!$H12)</f>
        <v>0</v>
      </c>
      <c r="F15" s="30" t="str">
        <f>IF(C15&gt;0,VLOOKUP(E15,CONFIG!$X$2:$AG$801,2,FALSE),0)</f>
        <v/>
      </c>
      <c r="G15" s="30" t="str">
        <f>IF(C15&gt;0,VLOOKUP(E15,CONFIG!$X$2:$AG$801,3,FALSE),0)</f>
        <v/>
      </c>
      <c r="H15" s="30" t="str">
        <f>IF(C15&gt;0,VLOOKUP(E15,CONFIG!$X$2:$AG$801,4,FALSE),0)</f>
        <v/>
      </c>
      <c r="I15" s="30" t="str">
        <f>IF(C15&gt;0,VLOOKUP(E15,CONFIG!$X$2:$AG$801,5,FALSE),0)</f>
        <v/>
      </c>
      <c r="J15" s="213" t="str">
        <f>IF(LEN(B15)&gt;0,'Saisie Class'!N12,"")</f>
        <v>''</v>
      </c>
      <c r="K15" s="214" t="s">
        <v>241</v>
      </c>
    </row>
    <row r="16" spans="1:11" ht="15.75" x14ac:dyDescent="0.2">
      <c r="A16" s="34">
        <f t="shared" si="0"/>
        <v>1</v>
      </c>
      <c r="B16" s="29">
        <v>8</v>
      </c>
      <c r="C16" s="252">
        <f>IF($B16&gt;0,'Saisie Class'!$G13)</f>
        <v>28</v>
      </c>
      <c r="D16" s="30" t="str">
        <f>VLOOKUP(E16,'Ext A1'!F$7:R$206,13,FALSE)</f>
        <v>10155764503</v>
      </c>
      <c r="E16" s="30" t="str">
        <f>IF($B16&gt;0,'Saisie Class'!$H13)</f>
        <v>48771010552</v>
      </c>
      <c r="F16" s="30" t="str">
        <f>IF(C16&gt;0,VLOOKUP(E16,CONFIG!$X$2:$AG$801,2,FALSE),0)</f>
        <v>LAVIT</v>
      </c>
      <c r="G16" s="30" t="str">
        <f>IF(C16&gt;0,VLOOKUP(E16,CONFIG!$X$2:$AG$801,3,FALSE),0)</f>
        <v>Alexis</v>
      </c>
      <c r="H16" s="30" t="str">
        <f>IF(C16&gt;0,VLOOKUP(E16,CONFIG!$X$2:$AG$801,4,FALSE),0)</f>
        <v>TEAM ALL CYCLES MEAUX</v>
      </c>
      <c r="I16" s="30" t="str">
        <f>IF(C16&gt;0,VLOOKUP(E16,CONFIG!$X$2:$AG$801,5,FALSE),0)</f>
        <v>Access</v>
      </c>
      <c r="J16" s="213" t="str">
        <f>IF(LEN(B16)&gt;0,'Saisie Class'!N13,"")</f>
        <v>''</v>
      </c>
      <c r="K16" s="214" t="s">
        <v>241</v>
      </c>
    </row>
    <row r="17" spans="1:11" ht="15.75" x14ac:dyDescent="0.2">
      <c r="A17" s="34">
        <f t="shared" si="0"/>
        <v>1</v>
      </c>
      <c r="B17" s="29">
        <v>9</v>
      </c>
      <c r="C17" s="252">
        <f>IF($B17&gt;0,'Saisie Class'!$G14)</f>
        <v>15</v>
      </c>
      <c r="D17" s="30" t="str">
        <f>VLOOKUP(E17,'Ext A1'!F$7:R$206,13,FALSE)</f>
        <v>10025528562</v>
      </c>
      <c r="E17" s="30" t="str">
        <f>IF($B17&gt;0,'Saisie Class'!$H14)</f>
        <v>48924080313</v>
      </c>
      <c r="F17" s="30" t="str">
        <f>IF(C17&gt;0,VLOOKUP(E17,CONFIG!$X$2:$AG$801,2,FALSE),0)</f>
        <v>COIGNARD</v>
      </c>
      <c r="G17" s="30" t="str">
        <f>IF(C17&gt;0,VLOOKUP(E17,CONFIG!$X$2:$AG$801,3,FALSE),0)</f>
        <v>Colin</v>
      </c>
      <c r="H17" s="30" t="str">
        <f>IF(C17&gt;0,VLOOKUP(E17,CONFIG!$X$2:$AG$801,4,FALSE),0)</f>
        <v>A. C. B. B.</v>
      </c>
      <c r="I17" s="30" t="str">
        <f>IF(C17&gt;0,VLOOKUP(E17,CONFIG!$X$2:$AG$801,5,FALSE),0)</f>
        <v>Access</v>
      </c>
      <c r="J17" s="213" t="str">
        <f>IF(LEN(B17)&gt;0,'Saisie Class'!N14,"")</f>
        <v>''</v>
      </c>
      <c r="K17" s="214" t="s">
        <v>241</v>
      </c>
    </row>
    <row r="18" spans="1:11" ht="15.75" x14ac:dyDescent="0.2">
      <c r="A18" s="34">
        <f t="shared" si="0"/>
        <v>1</v>
      </c>
      <c r="B18" s="29">
        <v>10</v>
      </c>
      <c r="C18" s="252">
        <f>IF($B18&gt;0,'Saisie Class'!$G15)</f>
        <v>47</v>
      </c>
      <c r="D18" s="30" t="e">
        <f>VLOOKUP(E18,'Ext A1'!F$7:R$206,13,FALSE)</f>
        <v>#N/A</v>
      </c>
      <c r="E18" s="30">
        <f>IF($B18&gt;0,'Saisie Class'!$H15)</f>
        <v>0</v>
      </c>
      <c r="F18" s="30" t="str">
        <f>IF(C18&gt;0,VLOOKUP(E18,CONFIG!$X$2:$AG$801,2,FALSE),0)</f>
        <v/>
      </c>
      <c r="G18" s="30" t="str">
        <f>IF(C18&gt;0,VLOOKUP(E18,CONFIG!$X$2:$AG$801,3,FALSE),0)</f>
        <v/>
      </c>
      <c r="H18" s="30" t="str">
        <f>IF(C18&gt;0,VLOOKUP(E18,CONFIG!$X$2:$AG$801,4,FALSE),0)</f>
        <v/>
      </c>
      <c r="I18" s="30" t="str">
        <f>IF(C18&gt;0,VLOOKUP(E18,CONFIG!$X$2:$AG$801,5,FALSE),0)</f>
        <v/>
      </c>
      <c r="J18" s="213" t="str">
        <f>IF(LEN(B18)&gt;0,'Saisie Class'!N15,"")</f>
        <v>''</v>
      </c>
      <c r="K18" s="214" t="s">
        <v>241</v>
      </c>
    </row>
    <row r="19" spans="1:11" ht="15.75" x14ac:dyDescent="0.2">
      <c r="A19" s="34">
        <f t="shared" si="0"/>
        <v>1</v>
      </c>
      <c r="B19" s="29">
        <v>11</v>
      </c>
      <c r="C19" s="252">
        <f>IF($B19&gt;0,'Saisie Class'!$G16)</f>
        <v>34</v>
      </c>
      <c r="D19" s="30" t="str">
        <f>VLOOKUP(E19,'Ext A1'!F$7:R$206,13,FALSE)</f>
        <v>10024217850</v>
      </c>
      <c r="E19" s="30" t="str">
        <f>IF($B19&gt;0,'Saisie Class'!$H16)</f>
        <v>48771310018</v>
      </c>
      <c r="F19" s="30" t="str">
        <f>IF(C19&gt;0,VLOOKUP(E19,CONFIG!$X$2:$AG$801,2,FALSE),0)</f>
        <v>DECLERCQ</v>
      </c>
      <c r="G19" s="30" t="str">
        <f>IF(C19&gt;0,VLOOKUP(E19,CONFIG!$X$2:$AG$801,3,FALSE),0)</f>
        <v>Clément</v>
      </c>
      <c r="H19" s="30" t="str">
        <f>IF(C19&gt;0,VLOOKUP(E19,CONFIG!$X$2:$AG$801,4,FALSE),0)</f>
        <v>USM VILLEPARISIS</v>
      </c>
      <c r="I19" s="30" t="str">
        <f>IF(C19&gt;0,VLOOKUP(E19,CONFIG!$X$2:$AG$801,5,FALSE),0)</f>
        <v>Access</v>
      </c>
      <c r="J19" s="213" t="str">
        <f>IF(LEN(B19)&gt;0,'Saisie Class'!N16,"")</f>
        <v>''</v>
      </c>
      <c r="K19" s="214" t="s">
        <v>241</v>
      </c>
    </row>
    <row r="20" spans="1:11" ht="15.75" x14ac:dyDescent="0.2">
      <c r="A20" s="34">
        <f t="shared" si="0"/>
        <v>1</v>
      </c>
      <c r="B20" s="29">
        <v>12</v>
      </c>
      <c r="C20" s="252">
        <f>IF($B20&gt;0,'Saisie Class'!$G17)</f>
        <v>17</v>
      </c>
      <c r="D20" s="30" t="str">
        <f>VLOOKUP(E20,'Ext A1'!F$7:R$206,13,FALSE)</f>
        <v>10026317801</v>
      </c>
      <c r="E20" s="30" t="str">
        <f>IF($B20&gt;0,'Saisie Class'!$H17)</f>
        <v>48750330253</v>
      </c>
      <c r="F20" s="30" t="str">
        <f>IF(C20&gt;0,VLOOKUP(E20,CONFIG!$X$2:$AG$801,2,FALSE),0)</f>
        <v>FERGUENIS</v>
      </c>
      <c r="G20" s="30" t="str">
        <f>IF(C20&gt;0,VLOOKUP(E20,CONFIG!$X$2:$AG$801,3,FALSE),0)</f>
        <v>Ilian</v>
      </c>
      <c r="H20" s="30" t="str">
        <f>IF(C20&gt;0,VLOOKUP(E20,CONFIG!$X$2:$AG$801,4,FALSE),0)</f>
        <v>WATT CYCLING CLUB</v>
      </c>
      <c r="I20" s="30" t="str">
        <f>IF(C20&gt;0,VLOOKUP(E20,CONFIG!$X$2:$AG$801,5,FALSE),0)</f>
        <v>Access</v>
      </c>
      <c r="J20" s="213" t="str">
        <f>IF(LEN(B20)&gt;0,'Saisie Class'!N17,"")</f>
        <v>''</v>
      </c>
      <c r="K20" s="214" t="s">
        <v>241</v>
      </c>
    </row>
    <row r="21" spans="1:11" ht="15.75" x14ac:dyDescent="0.2">
      <c r="A21" s="34">
        <f t="shared" si="0"/>
        <v>1</v>
      </c>
      <c r="B21" s="29">
        <v>13</v>
      </c>
      <c r="C21" s="252">
        <f>IF($B21&gt;0,'Saisie Class'!$G18)</f>
        <v>41</v>
      </c>
      <c r="D21" s="30" t="str">
        <f>VLOOKUP(E21,'Ext A1'!F$7:R$206,13,FALSE)</f>
        <v>10060824337</v>
      </c>
      <c r="E21" s="30" t="str">
        <f>IF($B21&gt;0,'Saisie Class'!$H18)</f>
        <v>48946270423</v>
      </c>
      <c r="F21" s="30" t="str">
        <f>IF(C21&gt;0,VLOOKUP(E21,CONFIG!$X$2:$AG$801,2,FALSE),0)</f>
        <v>GROSSE</v>
      </c>
      <c r="G21" s="30" t="str">
        <f>IF(C21&gt;0,VLOOKUP(E21,CONFIG!$X$2:$AG$801,3,FALSE),0)</f>
        <v>Arthur</v>
      </c>
      <c r="H21" s="30" t="str">
        <f>IF(C21&gt;0,VLOOKUP(E21,CONFIG!$X$2:$AG$801,4,FALSE),0)</f>
        <v>AV THIAIS</v>
      </c>
      <c r="I21" s="30" t="str">
        <f>IF(C21&gt;0,VLOOKUP(E21,CONFIG!$X$2:$AG$801,5,FALSE),0)</f>
        <v>Access</v>
      </c>
      <c r="J21" s="213" t="str">
        <f>IF(LEN(B21)&gt;0,'Saisie Class'!N18,"")</f>
        <v>''</v>
      </c>
      <c r="K21" s="214" t="s">
        <v>241</v>
      </c>
    </row>
    <row r="22" spans="1:11" ht="15.75" x14ac:dyDescent="0.2">
      <c r="A22" s="34">
        <f t="shared" si="0"/>
        <v>1</v>
      </c>
      <c r="B22" s="29">
        <v>14</v>
      </c>
      <c r="C22" s="252">
        <f>IF($B22&gt;0,'Saisie Class'!$G19)</f>
        <v>1</v>
      </c>
      <c r="D22" s="30" t="str">
        <f>VLOOKUP(E22,'Ext A1'!F$7:R$206,13,FALSE)</f>
        <v>10024318486</v>
      </c>
      <c r="E22" s="30" t="str">
        <f>IF($B22&gt;0,'Saisie Class'!$H19)</f>
        <v>48782350952</v>
      </c>
      <c r="F22" s="30" t="str">
        <f>IF(C22&gt;0,VLOOKUP(E22,CONFIG!$X$2:$AG$801,2,FALSE),0)</f>
        <v>DAUPHIN</v>
      </c>
      <c r="G22" s="30" t="str">
        <f>IF(C22&gt;0,VLOOKUP(E22,CONFIG!$X$2:$AG$801,3,FALSE),0)</f>
        <v>Guy</v>
      </c>
      <c r="H22" s="30" t="str">
        <f>IF(C22&gt;0,VLOOKUP(E22,CONFIG!$X$2:$AG$801,4,FALSE),0)</f>
        <v>VC MONTIGNY BRETONNEUX</v>
      </c>
      <c r="I22" s="30" t="str">
        <f>IF(C22&gt;0,VLOOKUP(E22,CONFIG!$X$2:$AG$801,5,FALSE),0)</f>
        <v>Access</v>
      </c>
      <c r="J22" s="213" t="str">
        <f>IF(LEN(B22)&gt;0,'Saisie Class'!N19,"")</f>
        <v>''</v>
      </c>
      <c r="K22" s="214" t="s">
        <v>241</v>
      </c>
    </row>
    <row r="23" spans="1:11" ht="15.75" x14ac:dyDescent="0.2">
      <c r="A23" s="34">
        <f t="shared" si="0"/>
        <v>1</v>
      </c>
      <c r="B23" s="29">
        <v>15</v>
      </c>
      <c r="C23" s="252">
        <f>IF($B23&gt;0,'Saisie Class'!$G20)</f>
        <v>12</v>
      </c>
      <c r="D23" s="30" t="str">
        <f>VLOOKUP(E23,'Ext A1'!F$7:R$206,13,FALSE)</f>
        <v>10026009926</v>
      </c>
      <c r="E23" s="30" t="str">
        <f>IF($B23&gt;0,'Saisie Class'!$H20)</f>
        <v>48782120271</v>
      </c>
      <c r="F23" s="30" t="str">
        <f>IF(C23&gt;0,VLOOKUP(E23,CONFIG!$X$2:$AG$801,2,FALSE),0)</f>
        <v>PIÑEYRO</v>
      </c>
      <c r="G23" s="30" t="str">
        <f>IF(C23&gt;0,VLOOKUP(E23,CONFIG!$X$2:$AG$801,3,FALSE),0)</f>
        <v>Federico</v>
      </c>
      <c r="H23" s="30" t="str">
        <f>IF(C23&gt;0,VLOOKUP(E23,CONFIG!$X$2:$AG$801,4,FALSE),0)</f>
        <v>TEAM CHATOU CYCLISME</v>
      </c>
      <c r="I23" s="30" t="str">
        <f>IF(C23&gt;0,VLOOKUP(E23,CONFIG!$X$2:$AG$801,5,FALSE),0)</f>
        <v>Access</v>
      </c>
      <c r="J23" s="213" t="str">
        <f>IF(LEN(B23)&gt;0,'Saisie Class'!N20,"")</f>
        <v>''</v>
      </c>
      <c r="K23" s="214" t="s">
        <v>241</v>
      </c>
    </row>
    <row r="24" spans="1:11" ht="15.75" x14ac:dyDescent="0.2">
      <c r="A24" s="34">
        <f t="shared" si="0"/>
        <v>1</v>
      </c>
      <c r="B24" s="29">
        <v>16</v>
      </c>
      <c r="C24" s="252">
        <f>IF($B24&gt;0,'Saisie Class'!$G21)</f>
        <v>10</v>
      </c>
      <c r="D24" s="30" t="str">
        <f>VLOOKUP(E24,'Ext A1'!F$7:R$206,13,FALSE)</f>
        <v>10107781936</v>
      </c>
      <c r="E24" s="30" t="str">
        <f>IF($B24&gt;0,'Saisie Class'!$H21)</f>
        <v>48935330040</v>
      </c>
      <c r="F24" s="30" t="str">
        <f>IF(C24&gt;0,VLOOKUP(E24,CONFIG!$X$2:$AG$801,2,FALSE),0)</f>
        <v>MAESTRINI</v>
      </c>
      <c r="G24" s="30" t="str">
        <f>IF(C24&gt;0,VLOOKUP(E24,CONFIG!$X$2:$AG$801,3,FALSE),0)</f>
        <v>Jérôme</v>
      </c>
      <c r="H24" s="30" t="str">
        <f>IF(C24&gt;0,VLOOKUP(E24,CONFIG!$X$2:$AG$801,4,FALSE),0)</f>
        <v>ES STAINS-CYCLISME</v>
      </c>
      <c r="I24" s="30" t="str">
        <f>IF(C24&gt;0,VLOOKUP(E24,CONFIG!$X$2:$AG$801,5,FALSE),0)</f>
        <v>Access</v>
      </c>
      <c r="J24" s="213" t="str">
        <f>IF(LEN(B24)&gt;0,'Saisie Class'!N21,"")</f>
        <v>''</v>
      </c>
      <c r="K24" s="214" t="s">
        <v>241</v>
      </c>
    </row>
    <row r="25" spans="1:11" ht="15.75" x14ac:dyDescent="0.2">
      <c r="A25" s="34">
        <f t="shared" si="0"/>
        <v>1</v>
      </c>
      <c r="B25" s="29">
        <v>17</v>
      </c>
      <c r="C25" s="252">
        <f>IF($B25&gt;0,'Saisie Class'!$G22)</f>
        <v>27</v>
      </c>
      <c r="D25" s="30" t="str">
        <f>VLOOKUP(E25,'Ext A1'!F$7:R$206,13,FALSE)</f>
        <v>10135818673</v>
      </c>
      <c r="E25" s="30" t="str">
        <f>IF($B25&gt;0,'Saisie Class'!$H22)</f>
        <v>48771010608</v>
      </c>
      <c r="F25" s="30" t="str">
        <f>IF(C25&gt;0,VLOOKUP(E25,CONFIG!$X$2:$AG$801,2,FALSE),0)</f>
        <v>KERVOELEN</v>
      </c>
      <c r="G25" s="30" t="str">
        <f>IF(C25&gt;0,VLOOKUP(E25,CONFIG!$X$2:$AG$801,3,FALSE),0)</f>
        <v>Yoan</v>
      </c>
      <c r="H25" s="30" t="str">
        <f>IF(C25&gt;0,VLOOKUP(E25,CONFIG!$X$2:$AG$801,4,FALSE),0)</f>
        <v>TEAM ALL CYCLES MEAUX</v>
      </c>
      <c r="I25" s="30" t="str">
        <f>IF(C25&gt;0,VLOOKUP(E25,CONFIG!$X$2:$AG$801,5,FALSE),0)</f>
        <v>Access</v>
      </c>
      <c r="J25" s="213" t="str">
        <f>IF(LEN(B25)&gt;0,'Saisie Class'!N22,"")</f>
        <v>''</v>
      </c>
      <c r="K25" s="214" t="s">
        <v>241</v>
      </c>
    </row>
    <row r="26" spans="1:11" ht="15.75" x14ac:dyDescent="0.2">
      <c r="A26" s="34">
        <f t="shared" si="0"/>
        <v>1</v>
      </c>
      <c r="B26" s="29">
        <v>18</v>
      </c>
      <c r="C26" s="252">
        <f>IF($B26&gt;0,'Saisie Class'!$G23)</f>
        <v>43</v>
      </c>
      <c r="D26" s="30" t="str">
        <f>VLOOKUP(E26,'Ext A1'!F$7:R$206,13,FALSE)</f>
        <v>10164649905</v>
      </c>
      <c r="E26" s="30" t="str">
        <f>IF($B26&gt;0,'Saisie Class'!$H23)</f>
        <v>48935380190</v>
      </c>
      <c r="F26" s="30" t="str">
        <f>IF(C26&gt;0,VLOOKUP(E26,CONFIG!$X$2:$AG$801,2,FALSE),0)</f>
        <v>HAINE</v>
      </c>
      <c r="G26" s="30" t="str">
        <f>IF(C26&gt;0,VLOOKUP(E26,CONFIG!$X$2:$AG$801,3,FALSE),0)</f>
        <v>Julien</v>
      </c>
      <c r="H26" s="30" t="str">
        <f>IF(C26&gt;0,VLOOKUP(E26,CONFIG!$X$2:$AG$801,4,FALSE),0)</f>
        <v>ENTENTE CYCLISTE AULNAY DRANCY 93</v>
      </c>
      <c r="I26" s="30" t="str">
        <f>IF(C26&gt;0,VLOOKUP(E26,CONFIG!$X$2:$AG$801,5,FALSE),0)</f>
        <v>Access</v>
      </c>
      <c r="J26" s="213" t="str">
        <f>IF(LEN(B26)&gt;0,'Saisie Class'!N23,"")</f>
        <v>''</v>
      </c>
      <c r="K26" s="214" t="s">
        <v>241</v>
      </c>
    </row>
    <row r="27" spans="1:11" ht="15.75" x14ac:dyDescent="0.2">
      <c r="A27" s="34">
        <f t="shared" si="0"/>
        <v>1</v>
      </c>
      <c r="B27" s="29">
        <v>19</v>
      </c>
      <c r="C27" s="252">
        <f>IF($B27&gt;0,'Saisie Class'!$G24)</f>
        <v>22</v>
      </c>
      <c r="D27" s="30" t="str">
        <f>VLOOKUP(E27,'Ext A1'!F$7:R$206,13,FALSE)</f>
        <v>10149402111</v>
      </c>
      <c r="E27" s="30" t="str">
        <f>IF($B27&gt;0,'Saisie Class'!$H24)</f>
        <v>48913070488</v>
      </c>
      <c r="F27" s="30" t="str">
        <f>IF(C27&gt;0,VLOOKUP(E27,CONFIG!$X$2:$AG$801,2,FALSE),0)</f>
        <v>TERSIGUEL</v>
      </c>
      <c r="G27" s="30" t="str">
        <f>IF(C27&gt;0,VLOOKUP(E27,CONFIG!$X$2:$AG$801,3,FALSE),0)</f>
        <v>Jérôme</v>
      </c>
      <c r="H27" s="30" t="str">
        <f>IF(C27&gt;0,VLOOKUP(E27,CONFIG!$X$2:$AG$801,4,FALSE),0)</f>
        <v>EC MONTGERON VIGNEUX</v>
      </c>
      <c r="I27" s="30" t="str">
        <f>IF(C27&gt;0,VLOOKUP(E27,CONFIG!$X$2:$AG$801,5,FALSE),0)</f>
        <v>Access</v>
      </c>
      <c r="J27" s="213" t="str">
        <f>IF(LEN(B27)&gt;0,'Saisie Class'!N24,"")</f>
        <v>''</v>
      </c>
      <c r="K27" s="214" t="s">
        <v>241</v>
      </c>
    </row>
    <row r="28" spans="1:11" ht="15.75" x14ac:dyDescent="0.2">
      <c r="A28" s="34">
        <f t="shared" si="0"/>
        <v>1</v>
      </c>
      <c r="B28" s="29">
        <v>20</v>
      </c>
      <c r="C28" s="252">
        <f>IF($B28&gt;0,'Saisie Class'!$G25)</f>
        <v>36</v>
      </c>
      <c r="D28" s="30" t="str">
        <f>VLOOKUP(E28,'Ext A1'!F$7:R$206,13,FALSE)</f>
        <v>10140710709</v>
      </c>
      <c r="E28" s="30" t="str">
        <f>IF($B28&gt;0,'Saisie Class'!$H25)</f>
        <v>48771280278</v>
      </c>
      <c r="F28" s="30" t="str">
        <f>IF(C28&gt;0,VLOOKUP(E28,CONFIG!$X$2:$AG$801,2,FALSE),0)</f>
        <v>NOLIUS</v>
      </c>
      <c r="G28" s="30" t="str">
        <f>IF(C28&gt;0,VLOOKUP(E28,CONFIG!$X$2:$AG$801,3,FALSE),0)</f>
        <v>Jean Christophe</v>
      </c>
      <c r="H28" s="30" t="str">
        <f>IF(C28&gt;0,VLOOKUP(E28,CONFIG!$X$2:$AG$801,4,FALSE),0)</f>
        <v>LAGNY PONTCARRE CYC.</v>
      </c>
      <c r="I28" s="30" t="str">
        <f>IF(C28&gt;0,VLOOKUP(E28,CONFIG!$X$2:$AG$801,5,FALSE),0)</f>
        <v>Access</v>
      </c>
      <c r="J28" s="213" t="str">
        <f>IF(LEN(B28)&gt;0,'Saisie Class'!N25,"")</f>
        <v>''</v>
      </c>
      <c r="K28" s="214" t="s">
        <v>241</v>
      </c>
    </row>
    <row r="29" spans="1:11" ht="15.75" x14ac:dyDescent="0.2">
      <c r="A29" s="34">
        <f t="shared" si="0"/>
        <v>1</v>
      </c>
      <c r="B29" s="29">
        <v>21</v>
      </c>
      <c r="C29" s="252">
        <f>IF($B29&gt;0,'Saisie Class'!$G26)</f>
        <v>29</v>
      </c>
      <c r="D29" s="30" t="str">
        <f>VLOOKUP(E29,'Ext A1'!F$7:R$206,13,FALSE)</f>
        <v>10024026274</v>
      </c>
      <c r="E29" s="30" t="str">
        <f>IF($B29&gt;0,'Saisie Class'!$H26)</f>
        <v>48771010580</v>
      </c>
      <c r="F29" s="30" t="str">
        <f>IF(C29&gt;0,VLOOKUP(E29,CONFIG!$X$2:$AG$801,2,FALSE),0)</f>
        <v>PIRRI</v>
      </c>
      <c r="G29" s="30" t="str">
        <f>IF(C29&gt;0,VLOOKUP(E29,CONFIG!$X$2:$AG$801,3,FALSE),0)</f>
        <v>Francesco</v>
      </c>
      <c r="H29" s="30" t="str">
        <f>IF(C29&gt;0,VLOOKUP(E29,CONFIG!$X$2:$AG$801,4,FALSE),0)</f>
        <v>TEAM ALL CYCLES MEAUX</v>
      </c>
      <c r="I29" s="30" t="str">
        <f>IF(C29&gt;0,VLOOKUP(E29,CONFIG!$X$2:$AG$801,5,FALSE),0)</f>
        <v>Access</v>
      </c>
      <c r="J29" s="213" t="str">
        <f>IF(LEN(B29)&gt;0,'Saisie Class'!N26,"")</f>
        <v>''</v>
      </c>
      <c r="K29" s="214" t="s">
        <v>241</v>
      </c>
    </row>
    <row r="30" spans="1:11" ht="15.75" x14ac:dyDescent="0.2">
      <c r="A30" s="34">
        <f t="shared" si="0"/>
        <v>1</v>
      </c>
      <c r="B30" s="29">
        <v>22</v>
      </c>
      <c r="C30" s="252">
        <f>IF($B30&gt;0,'Saisie Class'!$G27)</f>
        <v>50</v>
      </c>
      <c r="D30" s="30" t="e">
        <f>VLOOKUP(E30,'Ext A1'!F$7:R$206,13,FALSE)</f>
        <v>#N/A</v>
      </c>
      <c r="E30" s="30">
        <f>IF($B30&gt;0,'Saisie Class'!$H27)</f>
        <v>0</v>
      </c>
      <c r="F30" s="30" t="str">
        <f>IF(C30&gt;0,VLOOKUP(E30,CONFIG!$X$2:$AG$801,2,FALSE),0)</f>
        <v/>
      </c>
      <c r="G30" s="30" t="str">
        <f>IF(C30&gt;0,VLOOKUP(E30,CONFIG!$X$2:$AG$801,3,FALSE),0)</f>
        <v/>
      </c>
      <c r="H30" s="30" t="str">
        <f>IF(C30&gt;0,VLOOKUP(E30,CONFIG!$X$2:$AG$801,4,FALSE),0)</f>
        <v/>
      </c>
      <c r="I30" s="30" t="str">
        <f>IF(C30&gt;0,VLOOKUP(E30,CONFIG!$X$2:$AG$801,5,FALSE),0)</f>
        <v/>
      </c>
      <c r="J30" s="213" t="str">
        <f>IF(LEN(B30)&gt;0,'Saisie Class'!N27,"")</f>
        <v>''</v>
      </c>
      <c r="K30" s="214" t="s">
        <v>241</v>
      </c>
    </row>
    <row r="31" spans="1:11" ht="15.75" x14ac:dyDescent="0.2">
      <c r="A31" s="34">
        <f t="shared" si="0"/>
        <v>1</v>
      </c>
      <c r="B31" s="29">
        <v>23</v>
      </c>
      <c r="C31" s="252">
        <f>IF($B31&gt;0,'Saisie Class'!$G28)</f>
        <v>3</v>
      </c>
      <c r="D31" s="30" t="str">
        <f>VLOOKUP(E31,'Ext A1'!F$7:R$206,13,FALSE)</f>
        <v>10059600218</v>
      </c>
      <c r="E31" s="30" t="str">
        <f>IF($B31&gt;0,'Saisie Class'!$H28)</f>
        <v>48782351025</v>
      </c>
      <c r="F31" s="30" t="str">
        <f>IF(C31&gt;0,VLOOKUP(E31,CONFIG!$X$2:$AG$801,2,FALSE),0)</f>
        <v>MELOT</v>
      </c>
      <c r="G31" s="30" t="str">
        <f>IF(C31&gt;0,VLOOKUP(E31,CONFIG!$X$2:$AG$801,3,FALSE),0)</f>
        <v>Tom</v>
      </c>
      <c r="H31" s="30" t="str">
        <f>IF(C31&gt;0,VLOOKUP(E31,CONFIG!$X$2:$AG$801,4,FALSE),0)</f>
        <v>VC MONTIGNY BRETONNEUX</v>
      </c>
      <c r="I31" s="30" t="str">
        <f>IF(C31&gt;0,VLOOKUP(E31,CONFIG!$X$2:$AG$801,5,FALSE),0)</f>
        <v>Access</v>
      </c>
      <c r="J31" s="213" t="str">
        <f>IF(LEN(B31)&gt;0,'Saisie Class'!N28,"")</f>
        <v>''</v>
      </c>
      <c r="K31" s="214" t="s">
        <v>241</v>
      </c>
    </row>
    <row r="32" spans="1:11" ht="15.75" x14ac:dyDescent="0.2">
      <c r="A32" s="34">
        <f t="shared" si="0"/>
        <v>1</v>
      </c>
      <c r="B32" s="29">
        <v>24</v>
      </c>
      <c r="C32" s="252">
        <f>IF($B32&gt;0,'Saisie Class'!$G29)</f>
        <v>42</v>
      </c>
      <c r="D32" s="30" t="str">
        <f>VLOOKUP(E32,'Ext A1'!F$7:R$206,13,FALSE)</f>
        <v>10093996418</v>
      </c>
      <c r="E32" s="30" t="str">
        <f>IF($B32&gt;0,'Saisie Class'!$H29)</f>
        <v>48935380161</v>
      </c>
      <c r="F32" s="30" t="str">
        <f>IF(C32&gt;0,VLOOKUP(E32,CONFIG!$X$2:$AG$801,2,FALSE),0)</f>
        <v>DIOP</v>
      </c>
      <c r="G32" s="30" t="str">
        <f>IF(C32&gt;0,VLOOKUP(E32,CONFIG!$X$2:$AG$801,3,FALSE),0)</f>
        <v>Baye Mor</v>
      </c>
      <c r="H32" s="30" t="str">
        <f>IF(C32&gt;0,VLOOKUP(E32,CONFIG!$X$2:$AG$801,4,FALSE),0)</f>
        <v>ENTENTE CYCLISTE AULNAY DRANCY 93</v>
      </c>
      <c r="I32" s="30" t="str">
        <f>IF(C32&gt;0,VLOOKUP(E32,CONFIG!$X$2:$AG$801,5,FALSE),0)</f>
        <v>Access</v>
      </c>
      <c r="J32" s="213" t="str">
        <f>IF(LEN(B32)&gt;0,'Saisie Class'!N29,"")</f>
        <v>''</v>
      </c>
      <c r="K32" s="214" t="s">
        <v>241</v>
      </c>
    </row>
    <row r="33" spans="1:11" ht="15.75" x14ac:dyDescent="0.2">
      <c r="A33" s="34">
        <f t="shared" si="0"/>
        <v>1</v>
      </c>
      <c r="B33" s="29">
        <v>25</v>
      </c>
      <c r="C33" s="252">
        <f>IF($B33&gt;0,'Saisie Class'!$G30)</f>
        <v>18</v>
      </c>
      <c r="D33" s="30" t="str">
        <f>VLOOKUP(E33,'Ext A1'!F$7:R$206,13,FALSE)</f>
        <v>10159440702</v>
      </c>
      <c r="E33" s="30" t="str">
        <f>IF($B33&gt;0,'Saisie Class'!$H30)</f>
        <v>48782430381</v>
      </c>
      <c r="F33" s="30" t="str">
        <f>IF(C33&gt;0,VLOOKUP(E33,CONFIG!$X$2:$AG$801,2,FALSE),0)</f>
        <v>PESANT</v>
      </c>
      <c r="G33" s="30" t="str">
        <f>IF(C33&gt;0,VLOOKUP(E33,CONFIG!$X$2:$AG$801,3,FALSE),0)</f>
        <v>Louis</v>
      </c>
      <c r="H33" s="30" t="str">
        <f>IF(C33&gt;0,VLOOKUP(E33,CONFIG!$X$2:$AG$801,4,FALSE),0)</f>
        <v>EC VERNOUILLET V. T.</v>
      </c>
      <c r="I33" s="30" t="str">
        <f>IF(C33&gt;0,VLOOKUP(E33,CONFIG!$X$2:$AG$801,5,FALSE),0)</f>
        <v>Access</v>
      </c>
      <c r="J33" s="213" t="str">
        <f>IF(LEN(B33)&gt;0,'Saisie Class'!N30,"")</f>
        <v>''</v>
      </c>
      <c r="K33" s="214" t="s">
        <v>241</v>
      </c>
    </row>
    <row r="34" spans="1:11" ht="15.75" x14ac:dyDescent="0.2">
      <c r="A34" s="34">
        <f t="shared" si="0"/>
        <v>1</v>
      </c>
      <c r="B34" s="29">
        <v>26</v>
      </c>
      <c r="C34" s="252">
        <f>IF($B34&gt;0,'Saisie Class'!$G31)</f>
        <v>25</v>
      </c>
      <c r="D34" s="30" t="str">
        <f>VLOOKUP(E34,'Ext A1'!F$7:R$206,13,FALSE)</f>
        <v>10110108421</v>
      </c>
      <c r="E34" s="30" t="str">
        <f>IF($B34&gt;0,'Saisie Class'!$H31)</f>
        <v>48771490063</v>
      </c>
      <c r="F34" s="30" t="str">
        <f>IF(C34&gt;0,VLOOKUP(E34,CONFIG!$X$2:$AG$801,2,FALSE),0)</f>
        <v>HARLEE</v>
      </c>
      <c r="G34" s="30" t="str">
        <f>IF(C34&gt;0,VLOOKUP(E34,CONFIG!$X$2:$AG$801,3,FALSE),0)</f>
        <v>Maxime</v>
      </c>
      <c r="H34" s="30" t="str">
        <f>IF(C34&gt;0,VLOOKUP(E34,CONFIG!$X$2:$AG$801,4,FALSE),0)</f>
        <v>SC GRETZ TOURNAN</v>
      </c>
      <c r="I34" s="30" t="str">
        <f>IF(C34&gt;0,VLOOKUP(E34,CONFIG!$X$2:$AG$801,5,FALSE),0)</f>
        <v>Access</v>
      </c>
      <c r="J34" s="213" t="str">
        <f>IF(LEN(B34)&gt;0,'Saisie Class'!N31,"")</f>
        <v>''</v>
      </c>
      <c r="K34" s="214" t="s">
        <v>241</v>
      </c>
    </row>
    <row r="35" spans="1:11" ht="15.75" x14ac:dyDescent="0.2">
      <c r="A35" s="34">
        <f t="shared" si="0"/>
        <v>1</v>
      </c>
      <c r="B35" s="29">
        <v>27</v>
      </c>
      <c r="C35" s="252">
        <f>IF($B35&gt;0,'Saisie Class'!$G32)</f>
        <v>40</v>
      </c>
      <c r="D35" s="30" t="str">
        <f>VLOOKUP(E35,'Ext A1'!F$7:R$206,13,FALSE)</f>
        <v>10024336371</v>
      </c>
      <c r="E35" s="30" t="str">
        <f>IF($B35&gt;0,'Saisie Class'!$H32)</f>
        <v>48946150071</v>
      </c>
      <c r="F35" s="30" t="str">
        <f>IF(C35&gt;0,VLOOKUP(E35,CONFIG!$X$2:$AG$801,2,FALSE),0)</f>
        <v>TUMOINE</v>
      </c>
      <c r="G35" s="30" t="str">
        <f>IF(C35&gt;0,VLOOKUP(E35,CONFIG!$X$2:$AG$801,3,FALSE),0)</f>
        <v>Eric</v>
      </c>
      <c r="H35" s="30" t="str">
        <f>IF(C35&gt;0,VLOOKUP(E35,CONFIG!$X$2:$AG$801,4,FALSE),0)</f>
        <v>VC VINCENNES</v>
      </c>
      <c r="I35" s="30" t="str">
        <f>IF(C35&gt;0,VLOOKUP(E35,CONFIG!$X$2:$AG$801,5,FALSE),0)</f>
        <v>Access</v>
      </c>
      <c r="J35" s="213" t="str">
        <f>IF(LEN(B35)&gt;0,'Saisie Class'!N32,"")</f>
        <v>''</v>
      </c>
      <c r="K35" s="214" t="s">
        <v>241</v>
      </c>
    </row>
    <row r="36" spans="1:11" ht="15.75" x14ac:dyDescent="0.2">
      <c r="A36" s="34">
        <f t="shared" si="0"/>
        <v>1</v>
      </c>
      <c r="B36" s="29">
        <v>28</v>
      </c>
      <c r="C36" s="252">
        <f>IF($B36&gt;0,'Saisie Class'!$G33)</f>
        <v>31</v>
      </c>
      <c r="D36" s="30" t="str">
        <f>VLOOKUP(E36,'Ext A1'!F$7:R$206,13,FALSE)</f>
        <v>10157593860</v>
      </c>
      <c r="E36" s="30" t="str">
        <f>IF($B36&gt;0,'Saisie Class'!$H33)</f>
        <v>48771010581</v>
      </c>
      <c r="F36" s="30" t="str">
        <f>IF(C36&gt;0,VLOOKUP(E36,CONFIG!$X$2:$AG$801,2,FALSE),0)</f>
        <v>SABOURDY</v>
      </c>
      <c r="G36" s="30" t="str">
        <f>IF(C36&gt;0,VLOOKUP(E36,CONFIG!$X$2:$AG$801,3,FALSE),0)</f>
        <v>Félix</v>
      </c>
      <c r="H36" s="30" t="str">
        <f>IF(C36&gt;0,VLOOKUP(E36,CONFIG!$X$2:$AG$801,4,FALSE),0)</f>
        <v>TEAM ALL CYCLES MEAUX</v>
      </c>
      <c r="I36" s="30" t="str">
        <f>IF(C36&gt;0,VLOOKUP(E36,CONFIG!$X$2:$AG$801,5,FALSE),0)</f>
        <v>Access</v>
      </c>
      <c r="J36" s="213" t="str">
        <f>IF(LEN(B36)&gt;0,'Saisie Class'!N33,"")</f>
        <v>''</v>
      </c>
      <c r="K36" s="214" t="s">
        <v>241</v>
      </c>
    </row>
    <row r="37" spans="1:11" ht="15.75" x14ac:dyDescent="0.2">
      <c r="A37" s="34">
        <f t="shared" si="0"/>
        <v>1</v>
      </c>
      <c r="B37" s="29">
        <v>29</v>
      </c>
      <c r="C37" s="252">
        <f>IF($B37&gt;0,'Saisie Class'!$G34)</f>
        <v>32</v>
      </c>
      <c r="D37" s="30" t="str">
        <f>VLOOKUP(E37,'Ext A1'!F$7:R$206,13,FALSE)</f>
        <v>10098006962</v>
      </c>
      <c r="E37" s="30" t="str">
        <f>IF($B37&gt;0,'Saisie Class'!$H34)</f>
        <v>48771010598</v>
      </c>
      <c r="F37" s="30" t="str">
        <f>IF(C37&gt;0,VLOOKUP(E37,CONFIG!$X$2:$AG$801,2,FALSE),0)</f>
        <v>SIGRIST</v>
      </c>
      <c r="G37" s="30" t="str">
        <f>IF(C37&gt;0,VLOOKUP(E37,CONFIG!$X$2:$AG$801,3,FALSE),0)</f>
        <v>Florian</v>
      </c>
      <c r="H37" s="30" t="str">
        <f>IF(C37&gt;0,VLOOKUP(E37,CONFIG!$X$2:$AG$801,4,FALSE),0)</f>
        <v>TEAM ALL CYCLES MEAUX</v>
      </c>
      <c r="I37" s="30" t="str">
        <f>IF(C37&gt;0,VLOOKUP(E37,CONFIG!$X$2:$AG$801,5,FALSE),0)</f>
        <v>Access</v>
      </c>
      <c r="J37" s="213" t="str">
        <f>IF(LEN(B37)&gt;0,'Saisie Class'!N34,"")</f>
        <v>''</v>
      </c>
      <c r="K37" s="214" t="s">
        <v>241</v>
      </c>
    </row>
    <row r="38" spans="1:11" ht="15.75" x14ac:dyDescent="0.2">
      <c r="A38" s="34">
        <f t="shared" si="0"/>
        <v>1</v>
      </c>
      <c r="B38" s="29">
        <v>30</v>
      </c>
      <c r="C38" s="252">
        <f>IF($B38&gt;0,'Saisie Class'!$G35)</f>
        <v>39</v>
      </c>
      <c r="D38" s="30" t="str">
        <f>VLOOKUP(E38,'Ext A1'!F$7:R$206,13,FALSE)</f>
        <v>10025146020</v>
      </c>
      <c r="E38" s="30" t="str">
        <f>IF($B38&gt;0,'Saisie Class'!$H35)</f>
        <v>48935060157</v>
      </c>
      <c r="F38" s="30" t="str">
        <f>IF(C38&gt;0,VLOOKUP(E38,CONFIG!$X$2:$AG$801,2,FALSE),0)</f>
        <v>BEAUMONT</v>
      </c>
      <c r="G38" s="30" t="str">
        <f>IF(C38&gt;0,VLOOKUP(E38,CONFIG!$X$2:$AG$801,3,FALSE),0)</f>
        <v>CAMILLE</v>
      </c>
      <c r="H38" s="30" t="str">
        <f>IF(C38&gt;0,VLOOKUP(E38,CONFIG!$X$2:$AG$801,4,FALSE),0)</f>
        <v>CV DIONYSIEN</v>
      </c>
      <c r="I38" s="30" t="str">
        <f>IF(C38&gt;0,VLOOKUP(E38,CONFIG!$X$2:$AG$801,5,FALSE),0)</f>
        <v>Access</v>
      </c>
      <c r="J38" s="213" t="str">
        <f>IF(LEN(B38)&gt;0,'Saisie Class'!N35,"")</f>
        <v>''</v>
      </c>
      <c r="K38" s="214" t="s">
        <v>241</v>
      </c>
    </row>
    <row r="39" spans="1:11" ht="15.75" x14ac:dyDescent="0.2">
      <c r="A39" s="34">
        <f t="shared" si="0"/>
        <v>1</v>
      </c>
      <c r="B39" s="29">
        <v>31</v>
      </c>
      <c r="C39" s="252">
        <f>IF($B39&gt;0,'Saisie Class'!$G36)</f>
        <v>5</v>
      </c>
      <c r="D39" s="30" t="str">
        <f>VLOOKUP(E39,'Ext A1'!F$7:R$206,13,FALSE)</f>
        <v>10156710958</v>
      </c>
      <c r="E39" s="30" t="str">
        <f>IF($B39&gt;0,'Saisie Class'!$H36)</f>
        <v>48957140865</v>
      </c>
      <c r="F39" s="30" t="str">
        <f>IF(C39&gt;0,VLOOKUP(E39,CONFIG!$X$2:$AG$801,2,FALSE),0)</f>
        <v>IDE</v>
      </c>
      <c r="G39" s="30" t="str">
        <f>IF(C39&gt;0,VLOOKUP(E39,CONFIG!$X$2:$AG$801,3,FALSE),0)</f>
        <v>Thomas</v>
      </c>
      <c r="H39" s="30" t="str">
        <f>IF(C39&gt;0,VLOOKUP(E39,CONFIG!$X$2:$AG$801,4,FALSE),0)</f>
        <v>PARISIS A.C. 95</v>
      </c>
      <c r="I39" s="30" t="str">
        <f>IF(C39&gt;0,VLOOKUP(E39,CONFIG!$X$2:$AG$801,5,FALSE),0)</f>
        <v>Access</v>
      </c>
      <c r="J39" s="213" t="str">
        <f>IF(LEN(B39)&gt;0,'Saisie Class'!N36,"")</f>
        <v>''</v>
      </c>
      <c r="K39" s="214" t="s">
        <v>241</v>
      </c>
    </row>
    <row r="40" spans="1:11" ht="15.75" x14ac:dyDescent="0.2">
      <c r="A40" s="34">
        <v>7</v>
      </c>
      <c r="B40" s="29">
        <v>32</v>
      </c>
      <c r="C40" s="252">
        <f>IF($B40&gt;0,'Saisie Class'!$G37)</f>
        <v>2</v>
      </c>
      <c r="D40" s="30" t="str">
        <f>VLOOKUP(E40,'Ext A1'!F$7:R$206,13,FALSE)</f>
        <v>10048765621</v>
      </c>
      <c r="E40" s="30" t="str">
        <f>IF($B40&gt;0,'Saisie Class'!$H37)</f>
        <v>48782350893</v>
      </c>
      <c r="F40" s="30" t="str">
        <f>IF(C40&gt;0,VLOOKUP(E40,CONFIG!$X$2:$AG$801,2,FALSE),0)</f>
        <v>DAUPHIN</v>
      </c>
      <c r="G40" s="30" t="str">
        <f>IF(C40&gt;0,VLOOKUP(E40,CONFIG!$X$2:$AG$801,3,FALSE),0)</f>
        <v>Nathan</v>
      </c>
      <c r="H40" s="30" t="str">
        <f>IF(C40&gt;0,VLOOKUP(E40,CONFIG!$X$2:$AG$801,4,FALSE),0)</f>
        <v>VC MONTIGNY BRETONNEUX</v>
      </c>
      <c r="I40" s="30" t="str">
        <f>IF(C40&gt;0,VLOOKUP(E40,CONFIG!$X$2:$AG$801,5,FALSE),0)</f>
        <v>Access</v>
      </c>
      <c r="J40" s="213" t="str">
        <f>IF(LEN(B40)&gt;0,'Saisie Class'!N37,"")</f>
        <v>''</v>
      </c>
      <c r="K40" s="214" t="s">
        <v>241</v>
      </c>
    </row>
    <row r="41" spans="1:11" ht="15.75" x14ac:dyDescent="0.2">
      <c r="A41" s="34">
        <f t="shared" si="0"/>
        <v>1</v>
      </c>
      <c r="B41" s="29">
        <v>33</v>
      </c>
      <c r="C41" s="252">
        <f>IF($B41&gt;0,'Saisie Class'!$G38)</f>
        <v>48</v>
      </c>
      <c r="D41" s="30" t="e">
        <f>VLOOKUP(E41,'Ext A1'!F$7:R$206,13,FALSE)</f>
        <v>#N/A</v>
      </c>
      <c r="E41" s="30">
        <f>IF($B41&gt;0,'Saisie Class'!$H38)</f>
        <v>0</v>
      </c>
      <c r="F41" s="30" t="str">
        <f>IF(C41&gt;0,VLOOKUP(E41,CONFIG!$X$2:$AG$801,2,FALSE),0)</f>
        <v/>
      </c>
      <c r="G41" s="30" t="str">
        <f>IF(C41&gt;0,VLOOKUP(E41,CONFIG!$X$2:$AG$801,3,FALSE),0)</f>
        <v/>
      </c>
      <c r="H41" s="30" t="str">
        <f>IF(C41&gt;0,VLOOKUP(E41,CONFIG!$X$2:$AG$801,4,FALSE),0)</f>
        <v/>
      </c>
      <c r="I41" s="30" t="str">
        <f>IF(C41&gt;0,VLOOKUP(E41,CONFIG!$X$2:$AG$801,5,FALSE),0)</f>
        <v/>
      </c>
      <c r="J41" s="213" t="str">
        <f>IF(LEN(B41)&gt;0,'Saisie Class'!N38,"")</f>
        <v>''</v>
      </c>
      <c r="K41" s="214" t="s">
        <v>241</v>
      </c>
    </row>
    <row r="42" spans="1:11" ht="15.75" x14ac:dyDescent="0.2">
      <c r="A42" s="34">
        <f t="shared" si="0"/>
        <v>1</v>
      </c>
      <c r="B42" s="29">
        <v>34</v>
      </c>
      <c r="C42" s="252">
        <f>IF($B42&gt;0,'Saisie Class'!$G39)</f>
        <v>49</v>
      </c>
      <c r="D42" s="30" t="e">
        <f>VLOOKUP(E42,'Ext A1'!F$7:R$206,13,FALSE)</f>
        <v>#N/A</v>
      </c>
      <c r="E42" s="30">
        <f>IF($B42&gt;0,'Saisie Class'!$H39)</f>
        <v>0</v>
      </c>
      <c r="F42" s="30" t="str">
        <f>IF(C42&gt;0,VLOOKUP(E42,CONFIG!$X$2:$AG$801,2,FALSE),0)</f>
        <v/>
      </c>
      <c r="G42" s="30" t="str">
        <f>IF(C42&gt;0,VLOOKUP(E42,CONFIG!$X$2:$AG$801,3,FALSE),0)</f>
        <v/>
      </c>
      <c r="H42" s="30" t="str">
        <f>IF(C42&gt;0,VLOOKUP(E42,CONFIG!$X$2:$AG$801,4,FALSE),0)</f>
        <v/>
      </c>
      <c r="I42" s="30" t="str">
        <f>IF(C42&gt;0,VLOOKUP(E42,CONFIG!$X$2:$AG$801,5,FALSE),0)</f>
        <v/>
      </c>
      <c r="J42" s="213" t="str">
        <f>IF(LEN(B42)&gt;0,'Saisie Class'!N39,"")</f>
        <v>''</v>
      </c>
      <c r="K42" s="214" t="s">
        <v>241</v>
      </c>
    </row>
    <row r="43" spans="1:11" ht="15.75" x14ac:dyDescent="0.2">
      <c r="A43" s="34">
        <f t="shared" si="0"/>
        <v>1</v>
      </c>
      <c r="B43" s="29">
        <v>35</v>
      </c>
      <c r="C43" s="252">
        <f>IF($B43&gt;0,'Saisie Class'!$G40)</f>
        <v>21</v>
      </c>
      <c r="D43" s="30" t="str">
        <f>VLOOKUP(E43,'Ext A1'!F$7:R$206,13,FALSE)</f>
        <v>10025468342</v>
      </c>
      <c r="E43" s="30" t="str">
        <f>IF($B43&gt;0,'Saisie Class'!$H40)</f>
        <v>48782160184</v>
      </c>
      <c r="F43" s="30" t="str">
        <f>IF(C43&gt;0,VLOOKUP(E43,CONFIG!$X$2:$AG$801,2,FALSE),0)</f>
        <v>RUBARBE</v>
      </c>
      <c r="G43" s="30" t="str">
        <f>IF(C43&gt;0,VLOOKUP(E43,CONFIG!$X$2:$AG$801,3,FALSE),0)</f>
        <v>Romain</v>
      </c>
      <c r="H43" s="30" t="str">
        <f>IF(C43&gt;0,VLOOKUP(E43,CONFIG!$X$2:$AG$801,4,FALSE),0)</f>
        <v>EC VELIZY 78</v>
      </c>
      <c r="I43" s="30" t="str">
        <f>IF(C43&gt;0,VLOOKUP(E43,CONFIG!$X$2:$AG$801,5,FALSE),0)</f>
        <v>Access</v>
      </c>
      <c r="J43" s="213" t="str">
        <f>IF(LEN(B43)&gt;0,'Saisie Class'!N40,"")</f>
        <v>''</v>
      </c>
      <c r="K43" s="214" t="s">
        <v>241</v>
      </c>
    </row>
    <row r="44" spans="1:11" ht="15.75" x14ac:dyDescent="0.2">
      <c r="A44" s="34">
        <f t="shared" si="0"/>
        <v>1</v>
      </c>
      <c r="B44" s="29">
        <v>36</v>
      </c>
      <c r="C44" s="252">
        <f>IF($B44&gt;0,'Saisie Class'!$G41)</f>
        <v>30</v>
      </c>
      <c r="D44" s="30" t="str">
        <f>VLOOKUP(E44,'Ext A1'!F$7:R$206,13,FALSE)</f>
        <v>10145963560</v>
      </c>
      <c r="E44" s="30" t="str">
        <f>IF($B44&gt;0,'Saisie Class'!$H41)</f>
        <v>48771010590</v>
      </c>
      <c r="F44" s="30" t="str">
        <f>IF(C44&gt;0,VLOOKUP(E44,CONFIG!$X$2:$AG$801,2,FALSE),0)</f>
        <v>RIVARD</v>
      </c>
      <c r="G44" s="30" t="str">
        <f>IF(C44&gt;0,VLOOKUP(E44,CONFIG!$X$2:$AG$801,3,FALSE),0)</f>
        <v>Aurelien</v>
      </c>
      <c r="H44" s="30" t="str">
        <f>IF(C44&gt;0,VLOOKUP(E44,CONFIG!$X$2:$AG$801,4,FALSE),0)</f>
        <v>TEAM ALL CYCLES MEAUX</v>
      </c>
      <c r="I44" s="30" t="str">
        <f>IF(C44&gt;0,VLOOKUP(E44,CONFIG!$X$2:$AG$801,5,FALSE),0)</f>
        <v>Access</v>
      </c>
      <c r="J44" s="213" t="str">
        <f>IF(LEN(B44)&gt;0,'Saisie Class'!N41,"")</f>
        <v>''</v>
      </c>
      <c r="K44" s="214" t="s">
        <v>241</v>
      </c>
    </row>
    <row r="45" spans="1:11" ht="15.75" x14ac:dyDescent="0.2">
      <c r="A45" s="34">
        <f t="shared" si="0"/>
        <v>1</v>
      </c>
      <c r="B45" s="29">
        <v>37</v>
      </c>
      <c r="C45" s="252">
        <f>IF($B45&gt;0,'Saisie Class'!$G42)</f>
        <v>7</v>
      </c>
      <c r="D45" s="30" t="str">
        <f>VLOOKUP(E45,'Ext A1'!F$7:R$206,13,FALSE)</f>
        <v>10026468048</v>
      </c>
      <c r="E45" s="30" t="str">
        <f>IF($B45&gt;0,'Saisie Class'!$H42)</f>
        <v>48750161315</v>
      </c>
      <c r="F45" s="30" t="str">
        <f>IF(C45&gt;0,VLOOKUP(E45,CONFIG!$X$2:$AG$801,2,FALSE),0)</f>
        <v>COLIN</v>
      </c>
      <c r="G45" s="30" t="str">
        <f>IF(C45&gt;0,VLOOKUP(E45,CONFIG!$X$2:$AG$801,3,FALSE),0)</f>
        <v>Ferdinand</v>
      </c>
      <c r="H45" s="30" t="str">
        <f>IF(C45&gt;0,VLOOKUP(E45,CONFIG!$X$2:$AG$801,4,FALSE),0)</f>
        <v>PARIS CYCLISTE OLYMPIQUE</v>
      </c>
      <c r="I45" s="30" t="str">
        <f>IF(C45&gt;0,VLOOKUP(E45,CONFIG!$X$2:$AG$801,5,FALSE),0)</f>
        <v>Access</v>
      </c>
      <c r="J45" s="213" t="str">
        <f>IF(LEN(B45)&gt;0,'Saisie Class'!N42,"")</f>
        <v>''</v>
      </c>
      <c r="K45" s="214" t="s">
        <v>241</v>
      </c>
    </row>
    <row r="46" spans="1:11" ht="15.75" x14ac:dyDescent="0.2">
      <c r="A46" s="34">
        <f t="shared" si="0"/>
        <v>1</v>
      </c>
      <c r="B46" s="29">
        <v>38</v>
      </c>
      <c r="C46" s="252">
        <f>IF($B46&gt;0,'Saisie Class'!$G43)</f>
        <v>35</v>
      </c>
      <c r="D46" s="30" t="str">
        <f>VLOOKUP(E46,'Ext A1'!F$7:R$206,13,FALSE)</f>
        <v>10104588212</v>
      </c>
      <c r="E46" s="30" t="str">
        <f>IF($B46&gt;0,'Saisie Class'!$H43)</f>
        <v>48771280447</v>
      </c>
      <c r="F46" s="30" t="str">
        <f>IF(C46&gt;0,VLOOKUP(E46,CONFIG!$X$2:$AG$801,2,FALSE),0)</f>
        <v>BIOTA</v>
      </c>
      <c r="G46" s="30" t="str">
        <f>IF(C46&gt;0,VLOOKUP(E46,CONFIG!$X$2:$AG$801,3,FALSE),0)</f>
        <v>Alessandro</v>
      </c>
      <c r="H46" s="30" t="str">
        <f>IF(C46&gt;0,VLOOKUP(E46,CONFIG!$X$2:$AG$801,4,FALSE),0)</f>
        <v>LAGNY PONTCARRE CYC.</v>
      </c>
      <c r="I46" s="30" t="str">
        <f>IF(C46&gt;0,VLOOKUP(E46,CONFIG!$X$2:$AG$801,5,FALSE),0)</f>
        <v>Access</v>
      </c>
      <c r="J46" s="213" t="str">
        <f>IF(LEN(B46)&gt;0,'Saisie Class'!N43,"")</f>
        <v>''</v>
      </c>
      <c r="K46" s="214" t="s">
        <v>241</v>
      </c>
    </row>
    <row r="47" spans="1:11" ht="15.75" x14ac:dyDescent="0.2">
      <c r="A47" s="34">
        <f t="shared" si="0"/>
        <v>1</v>
      </c>
      <c r="B47" s="29">
        <v>39</v>
      </c>
      <c r="C47" s="252">
        <f>IF($B47&gt;0,'Saisie Class'!$G44)</f>
        <v>51</v>
      </c>
      <c r="D47" s="30" t="e">
        <f>VLOOKUP(E47,'Ext A1'!F$7:R$206,13,FALSE)</f>
        <v>#N/A</v>
      </c>
      <c r="E47" s="30">
        <f>IF($B47&gt;0,'Saisie Class'!$H44)</f>
        <v>0</v>
      </c>
      <c r="F47" s="30" t="str">
        <f>IF(C47&gt;0,VLOOKUP(E47,CONFIG!$X$2:$AG$801,2,FALSE),0)</f>
        <v/>
      </c>
      <c r="G47" s="30" t="str">
        <f>IF(C47&gt;0,VLOOKUP(E47,CONFIG!$X$2:$AG$801,3,FALSE),0)</f>
        <v/>
      </c>
      <c r="H47" s="30" t="str">
        <f>IF(C47&gt;0,VLOOKUP(E47,CONFIG!$X$2:$AG$801,4,FALSE),0)</f>
        <v/>
      </c>
      <c r="I47" s="30" t="str">
        <f>IF(C47&gt;0,VLOOKUP(E47,CONFIG!$X$2:$AG$801,5,FALSE),0)</f>
        <v/>
      </c>
      <c r="J47" s="213" t="str">
        <f>IF(LEN(B47)&gt;0,'Saisie Class'!N44,"")</f>
        <v>''</v>
      </c>
      <c r="K47" s="214" t="s">
        <v>241</v>
      </c>
    </row>
    <row r="48" spans="1:11" ht="15.75" x14ac:dyDescent="0.2">
      <c r="A48" s="34">
        <f t="shared" si="0"/>
        <v>1</v>
      </c>
      <c r="B48" s="29">
        <v>40</v>
      </c>
      <c r="C48" s="252">
        <f>IF($B48&gt;0,'Saisie Class'!$G45)</f>
        <v>26</v>
      </c>
      <c r="D48" s="30" t="str">
        <f>VLOOKUP(E48,'Ext A1'!F$7:R$206,13,FALSE)</f>
        <v>10004079943</v>
      </c>
      <c r="E48" s="30" t="str">
        <f>IF($B48&gt;0,'Saisie Class'!$H45)</f>
        <v>48771010568</v>
      </c>
      <c r="F48" s="30" t="str">
        <f>IF(C48&gt;0,VLOOKUP(E48,CONFIG!$X$2:$AG$801,2,FALSE),0)</f>
        <v>DUBUSSET GIULIANI</v>
      </c>
      <c r="G48" s="30" t="str">
        <f>IF(C48&gt;0,VLOOKUP(E48,CONFIG!$X$2:$AG$801,3,FALSE),0)</f>
        <v>Lorenzo</v>
      </c>
      <c r="H48" s="30" t="str">
        <f>IF(C48&gt;0,VLOOKUP(E48,CONFIG!$X$2:$AG$801,4,FALSE),0)</f>
        <v>TEAM ALL CYCLES MEAUX</v>
      </c>
      <c r="I48" s="30" t="str">
        <f>IF(C48&gt;0,VLOOKUP(E48,CONFIG!$X$2:$AG$801,5,FALSE),0)</f>
        <v>Access</v>
      </c>
      <c r="J48" s="213" t="str">
        <f>IF(LEN(B48)&gt;0,'Saisie Class'!N45,"")</f>
        <v>''</v>
      </c>
      <c r="K48" s="214" t="s">
        <v>241</v>
      </c>
    </row>
    <row r="49" spans="1:11" ht="15.75" x14ac:dyDescent="0.2">
      <c r="A49" s="34">
        <f t="shared" si="0"/>
        <v>1</v>
      </c>
      <c r="B49" s="29">
        <v>41</v>
      </c>
      <c r="C49" s="252">
        <f>IF($B49&gt;0,'Saisie Class'!$G46)</f>
        <v>14</v>
      </c>
      <c r="D49" s="30" t="str">
        <f>VLOOKUP(E49,'Ext A1'!F$7:R$206,13,FALSE)</f>
        <v>10158553049</v>
      </c>
      <c r="E49" s="30" t="str">
        <f>IF($B49&gt;0,'Saisie Class'!$H46)</f>
        <v>48957170343</v>
      </c>
      <c r="F49" s="30" t="str">
        <f>IF(C49&gt;0,VLOOKUP(E49,CONFIG!$X$2:$AG$801,2,FALSE),0)</f>
        <v>MUYS</v>
      </c>
      <c r="G49" s="30" t="str">
        <f>IF(C49&gt;0,VLOOKUP(E49,CONFIG!$X$2:$AG$801,3,FALSE),0)</f>
        <v>Patrick</v>
      </c>
      <c r="H49" s="30" t="str">
        <f>IF(C49&gt;0,VLOOKUP(E49,CONFIG!$X$2:$AG$801,4,FALSE),0)</f>
        <v>ES PERSANAISE</v>
      </c>
      <c r="I49" s="30" t="str">
        <f>IF(C49&gt;0,VLOOKUP(E49,CONFIG!$X$2:$AG$801,5,FALSE),0)</f>
        <v>Access</v>
      </c>
      <c r="J49" s="213" t="str">
        <f>IF(LEN(B49)&gt;0,'Saisie Class'!N46,"")</f>
        <v>''</v>
      </c>
      <c r="K49" s="214" t="s">
        <v>241</v>
      </c>
    </row>
    <row r="50" spans="1:11" ht="15.75" x14ac:dyDescent="0.2">
      <c r="A50" s="34">
        <f t="shared" si="0"/>
        <v>1</v>
      </c>
      <c r="B50" s="29">
        <v>42</v>
      </c>
      <c r="C50" s="252">
        <f>IF($B50&gt;0,'Saisie Class'!$G47)</f>
        <v>13</v>
      </c>
      <c r="D50" s="30" t="str">
        <f>VLOOKUP(E50,'Ext A1'!F$7:R$206,13,FALSE)</f>
        <v>10123458853</v>
      </c>
      <c r="E50" s="30" t="str">
        <f>IF($B50&gt;0,'Saisie Class'!$H47)</f>
        <v>48782280441</v>
      </c>
      <c r="F50" s="30" t="str">
        <f>IF(C50&gt;0,VLOOKUP(E50,CONFIG!$X$2:$AG$801,2,FALSE),0)</f>
        <v>GOUYA</v>
      </c>
      <c r="G50" s="30" t="str">
        <f>IF(C50&gt;0,VLOOKUP(E50,CONFIG!$X$2:$AG$801,3,FALSE),0)</f>
        <v>JEAN MARIE</v>
      </c>
      <c r="H50" s="30" t="str">
        <f>IF(C50&gt;0,VLOOKUP(E50,CONFIG!$X$2:$AG$801,4,FALSE),0)</f>
        <v>US MAULE CYCLISME</v>
      </c>
      <c r="I50" s="30" t="str">
        <f>IF(C50&gt;0,VLOOKUP(E50,CONFIG!$X$2:$AG$801,5,FALSE),0)</f>
        <v>Access</v>
      </c>
      <c r="J50" s="213" t="str">
        <f>IF(LEN(B50)&gt;0,'Saisie Class'!N47,"")</f>
        <v>''</v>
      </c>
      <c r="K50" s="214" t="s">
        <v>241</v>
      </c>
    </row>
    <row r="51" spans="1:11" ht="15.75" x14ac:dyDescent="0.2">
      <c r="A51" s="34">
        <f t="shared" si="0"/>
        <v>1</v>
      </c>
      <c r="B51" s="29">
        <v>43</v>
      </c>
      <c r="C51" s="252">
        <f>IF($B51&gt;0,'Saisie Class'!$G48)</f>
        <v>44</v>
      </c>
      <c r="D51" s="30" t="str">
        <f>VLOOKUP(E51,'Ext A1'!F$7:R$206,13,FALSE)</f>
        <v>10014322941</v>
      </c>
      <c r="E51" s="30" t="str">
        <f>IF($B51&gt;0,'Saisie Class'!$H48)</f>
        <v>48924010497</v>
      </c>
      <c r="F51" s="30" t="str">
        <f>IF(C51&gt;0,VLOOKUP(E51,CONFIG!$X$2:$AG$801,2,FALSE),0)</f>
        <v>MARTON</v>
      </c>
      <c r="G51" s="30" t="str">
        <f>IF(C51&gt;0,VLOOKUP(E51,CONFIG!$X$2:$AG$801,3,FALSE),0)</f>
        <v>Thibaud</v>
      </c>
      <c r="H51" s="30" t="str">
        <f>IF(C51&gt;0,VLOOKUP(E51,CONFIG!$X$2:$AG$801,4,FALSE),0)</f>
        <v>CSM PUTEAUX</v>
      </c>
      <c r="I51" s="30" t="str">
        <f>IF(C51&gt;0,VLOOKUP(E51,CONFIG!$X$2:$AG$801,5,FALSE),0)</f>
        <v>Access</v>
      </c>
      <c r="J51" s="213" t="str">
        <f>IF(LEN(B51)&gt;0,'Saisie Class'!N48,"")</f>
        <v>''</v>
      </c>
      <c r="K51" s="214" t="s">
        <v>241</v>
      </c>
    </row>
    <row r="52" spans="1:11" ht="15.75" x14ac:dyDescent="0.2">
      <c r="A52" s="34">
        <f t="shared" si="0"/>
        <v>1</v>
      </c>
      <c r="B52" s="29">
        <v>44</v>
      </c>
      <c r="C52" s="252">
        <f>IF($B52&gt;0,'Saisie Class'!$G49)</f>
        <v>24</v>
      </c>
      <c r="D52" s="30" t="str">
        <f>VLOOKUP(E52,'Ext A1'!F$7:R$206,13,FALSE)</f>
        <v>10067747612</v>
      </c>
      <c r="E52" s="30" t="str">
        <f>IF($B52&gt;0,'Saisie Class'!$H49)</f>
        <v>44373880012</v>
      </c>
      <c r="F52" s="30" t="str">
        <f>IF(C52&gt;0,VLOOKUP(E52,CONFIG!$X$2:$AG$801,2,FALSE),0)</f>
        <v>DESPEIGNES</v>
      </c>
      <c r="G52" s="30" t="str">
        <f>IF(C52&gt;0,VLOOKUP(E52,CONFIG!$X$2:$AG$801,3,FALSE),0)</f>
        <v>Erwan</v>
      </c>
      <c r="H52" s="30" t="str">
        <f>IF(C52&gt;0,VLOOKUP(E52,CONFIG!$X$2:$AG$801,4,FALSE),0)</f>
        <v>VAL DE LOIRE VELO</v>
      </c>
      <c r="I52" s="30" t="str">
        <f>IF(C52&gt;0,VLOOKUP(E52,CONFIG!$X$2:$AG$801,5,FALSE),0)</f>
        <v>Access</v>
      </c>
      <c r="J52" s="213" t="str">
        <f>IF(LEN(B52)&gt;0,'Saisie Class'!N49,"")</f>
        <v>''</v>
      </c>
      <c r="K52" s="214" t="s">
        <v>241</v>
      </c>
    </row>
    <row r="53" spans="1:11" ht="15.75" x14ac:dyDescent="0.2">
      <c r="A53" s="34">
        <f t="shared" si="0"/>
        <v>1</v>
      </c>
      <c r="B53" s="29">
        <v>45</v>
      </c>
      <c r="C53" s="252">
        <f>IF($B53&gt;0,'Saisie Class'!$G50)</f>
        <v>20</v>
      </c>
      <c r="D53" s="30" t="str">
        <f>VLOOKUP(E53,'Ext A1'!F$7:R$206,13,FALSE)</f>
        <v>10024140654</v>
      </c>
      <c r="E53" s="30" t="str">
        <f>IF($B53&gt;0,'Saisie Class'!$H50)</f>
        <v>48935050800</v>
      </c>
      <c r="F53" s="30" t="str">
        <f>IF(C53&gt;0,VLOOKUP(E53,CONFIG!$X$2:$AG$801,2,FALSE),0)</f>
        <v>BONFILS</v>
      </c>
      <c r="G53" s="30" t="str">
        <f>IF(C53&gt;0,VLOOKUP(E53,CONFIG!$X$2:$AG$801,3,FALSE),0)</f>
        <v>Antoine</v>
      </c>
      <c r="H53" s="30" t="str">
        <f>IF(C53&gt;0,VLOOKUP(E53,CONFIG!$X$2:$AG$801,4,FALSE),0)</f>
        <v>CM AUBERVILLIERS 93</v>
      </c>
      <c r="I53" s="30" t="str">
        <f>IF(C53&gt;0,VLOOKUP(E53,CONFIG!$X$2:$AG$801,5,FALSE),0)</f>
        <v>Access</v>
      </c>
      <c r="J53" s="213" t="str">
        <f>IF(LEN(B53)&gt;0,'Saisie Class'!N50,"")</f>
        <v>''</v>
      </c>
      <c r="K53" s="214" t="s">
        <v>241</v>
      </c>
    </row>
    <row r="54" spans="1:11" ht="15.75" x14ac:dyDescent="0.2">
      <c r="A54" s="34">
        <f t="shared" si="0"/>
        <v>1</v>
      </c>
      <c r="B54" s="29">
        <v>46</v>
      </c>
      <c r="C54" s="252">
        <f>IF($B54&gt;0,'Saisie Class'!$G51)</f>
        <v>0</v>
      </c>
      <c r="D54" s="30" t="e">
        <f>VLOOKUP(E54,'Ext A1'!F$7:R$206,13,FALSE)</f>
        <v>#N/A</v>
      </c>
      <c r="E54" s="30">
        <f>IF($B54&gt;0,'Saisie Class'!$H51)</f>
        <v>0</v>
      </c>
      <c r="F54" s="30">
        <f>IF(C54&gt;0,VLOOKUP(E54,CONFIG!$X$2:$AG$801,2,FALSE),0)</f>
        <v>0</v>
      </c>
      <c r="G54" s="30">
        <f>IF(C54&gt;0,VLOOKUP(E54,CONFIG!$X$2:$AG$801,3,FALSE),0)</f>
        <v>0</v>
      </c>
      <c r="H54" s="30">
        <f>IF(C54&gt;0,VLOOKUP(E54,CONFIG!$X$2:$AG$801,4,FALSE),0)</f>
        <v>0</v>
      </c>
      <c r="I54" s="30">
        <f>IF(C54&gt;0,VLOOKUP(E54,CONFIG!$X$2:$AG$801,5,FALSE),0)</f>
        <v>0</v>
      </c>
      <c r="J54" s="213" t="str">
        <f>IF(LEN(B54)&gt;0,'Saisie Class'!N51,"")</f>
        <v/>
      </c>
      <c r="K54" s="214" t="s">
        <v>241</v>
      </c>
    </row>
    <row r="55" spans="1:11" ht="15.75" x14ac:dyDescent="0.2">
      <c r="A55" s="34">
        <f t="shared" si="0"/>
        <v>1</v>
      </c>
      <c r="B55" s="29">
        <v>47</v>
      </c>
      <c r="C55" s="252">
        <f>IF($B55&gt;0,'Saisie Class'!$G52)</f>
        <v>0</v>
      </c>
      <c r="D55" s="30" t="e">
        <f>VLOOKUP(E55,'Ext A1'!F$7:R$206,13,FALSE)</f>
        <v>#N/A</v>
      </c>
      <c r="E55" s="30">
        <f>IF($B55&gt;0,'Saisie Class'!$H52)</f>
        <v>0</v>
      </c>
      <c r="F55" s="30">
        <f>IF(C55&gt;0,VLOOKUP(E55,CONFIG!$X$2:$AG$801,2,FALSE),0)</f>
        <v>0</v>
      </c>
      <c r="G55" s="30">
        <f>IF(C55&gt;0,VLOOKUP(E55,CONFIG!$X$2:$AG$801,3,FALSE),0)</f>
        <v>0</v>
      </c>
      <c r="H55" s="30">
        <f>IF(C55&gt;0,VLOOKUP(E55,CONFIG!$X$2:$AG$801,4,FALSE),0)</f>
        <v>0</v>
      </c>
      <c r="I55" s="30">
        <f>IF(C55&gt;0,VLOOKUP(E55,CONFIG!$X$2:$AG$801,5,FALSE),0)</f>
        <v>0</v>
      </c>
      <c r="J55" s="213" t="str">
        <f>IF(LEN(B55)&gt;0,'Saisie Class'!N52,"")</f>
        <v/>
      </c>
      <c r="K55" s="214" t="s">
        <v>241</v>
      </c>
    </row>
    <row r="56" spans="1:11" ht="15.75" x14ac:dyDescent="0.2">
      <c r="A56" s="34">
        <f t="shared" si="0"/>
        <v>1</v>
      </c>
      <c r="B56" s="29">
        <v>48</v>
      </c>
      <c r="C56" s="252">
        <f>IF($B56&gt;0,'Saisie Class'!$G53)</f>
        <v>0</v>
      </c>
      <c r="D56" s="30" t="e">
        <f>VLOOKUP(E56,'Ext A1'!F$7:R$206,13,FALSE)</f>
        <v>#N/A</v>
      </c>
      <c r="E56" s="30">
        <f>IF($B56&gt;0,'Saisie Class'!$H53)</f>
        <v>0</v>
      </c>
      <c r="F56" s="30">
        <f>IF(C56&gt;0,VLOOKUP(E56,CONFIG!$X$2:$AG$801,2,FALSE),0)</f>
        <v>0</v>
      </c>
      <c r="G56" s="30">
        <f>IF(C56&gt;0,VLOOKUP(E56,CONFIG!$X$2:$AG$801,3,FALSE),0)</f>
        <v>0</v>
      </c>
      <c r="H56" s="30">
        <f>IF(C56&gt;0,VLOOKUP(E56,CONFIG!$X$2:$AG$801,4,FALSE),0)</f>
        <v>0</v>
      </c>
      <c r="I56" s="30">
        <f>IF(C56&gt;0,VLOOKUP(E56,CONFIG!$X$2:$AG$801,5,FALSE),0)</f>
        <v>0</v>
      </c>
      <c r="J56" s="213" t="str">
        <f>IF(LEN(B56)&gt;0,'Saisie Class'!N53,"")</f>
        <v/>
      </c>
      <c r="K56" s="214" t="s">
        <v>241</v>
      </c>
    </row>
    <row r="57" spans="1:11" ht="15.75" x14ac:dyDescent="0.2">
      <c r="A57" s="34">
        <f t="shared" si="0"/>
        <v>1</v>
      </c>
      <c r="B57" s="29">
        <v>49</v>
      </c>
      <c r="C57" s="252">
        <f>IF($B57&gt;0,'Saisie Class'!$G54)</f>
        <v>0</v>
      </c>
      <c r="D57" s="30" t="e">
        <f>VLOOKUP(E57,'Ext A1'!F$7:R$206,13,FALSE)</f>
        <v>#N/A</v>
      </c>
      <c r="E57" s="30">
        <f>IF($B57&gt;0,'Saisie Class'!$H54)</f>
        <v>0</v>
      </c>
      <c r="F57" s="30">
        <f>IF(C57&gt;0,VLOOKUP(E57,CONFIG!$X$2:$AG$801,2,FALSE),0)</f>
        <v>0</v>
      </c>
      <c r="G57" s="30">
        <f>IF(C57&gt;0,VLOOKUP(E57,CONFIG!$X$2:$AG$801,3,FALSE),0)</f>
        <v>0</v>
      </c>
      <c r="H57" s="30">
        <f>IF(C57&gt;0,VLOOKUP(E57,CONFIG!$X$2:$AG$801,4,FALSE),0)</f>
        <v>0</v>
      </c>
      <c r="I57" s="30">
        <f>IF(C57&gt;0,VLOOKUP(E57,CONFIG!$X$2:$AG$801,5,FALSE),0)</f>
        <v>0</v>
      </c>
      <c r="J57" s="213" t="str">
        <f>IF(LEN(B57)&gt;0,'Saisie Class'!N54,"")</f>
        <v/>
      </c>
      <c r="K57" s="214" t="s">
        <v>241</v>
      </c>
    </row>
    <row r="58" spans="1:11" ht="15.75" x14ac:dyDescent="0.2">
      <c r="A58" s="34">
        <f t="shared" si="0"/>
        <v>1</v>
      </c>
      <c r="B58" s="29">
        <v>50</v>
      </c>
      <c r="C58" s="252">
        <f>IF($B58&gt;0,'Saisie Class'!$G55)</f>
        <v>0</v>
      </c>
      <c r="D58" s="30" t="e">
        <f>VLOOKUP(E58,'Ext A1'!F$7:R$206,13,FALSE)</f>
        <v>#N/A</v>
      </c>
      <c r="E58" s="30">
        <f>IF($B58&gt;0,'Saisie Class'!$H55)</f>
        <v>0</v>
      </c>
      <c r="F58" s="30">
        <f>IF(C58&gt;0,VLOOKUP(E58,CONFIG!$X$2:$AG$801,2,FALSE),0)</f>
        <v>0</v>
      </c>
      <c r="G58" s="30">
        <f>IF(C58&gt;0,VLOOKUP(E58,CONFIG!$X$2:$AG$801,3,FALSE),0)</f>
        <v>0</v>
      </c>
      <c r="H58" s="30">
        <f>IF(C58&gt;0,VLOOKUP(E58,CONFIG!$X$2:$AG$801,4,FALSE),0)</f>
        <v>0</v>
      </c>
      <c r="I58" s="30">
        <f>IF(C58&gt;0,VLOOKUP(E58,CONFIG!$X$2:$AG$801,5,FALSE),0)</f>
        <v>0</v>
      </c>
      <c r="J58" s="213" t="str">
        <f>IF(LEN(B58)&gt;0,'Saisie Class'!N55,"")</f>
        <v/>
      </c>
      <c r="K58" s="214" t="s">
        <v>241</v>
      </c>
    </row>
    <row r="59" spans="1:11" ht="15.75" x14ac:dyDescent="0.2">
      <c r="A59" s="34">
        <f t="shared" si="0"/>
        <v>1</v>
      </c>
      <c r="B59" s="29">
        <v>51</v>
      </c>
      <c r="C59" s="252">
        <f>IF($B59&gt;0,'Saisie Class'!$G56)</f>
        <v>0</v>
      </c>
      <c r="D59" s="30" t="e">
        <f>VLOOKUP(E59,'Ext A1'!F$7:R$206,13,FALSE)</f>
        <v>#N/A</v>
      </c>
      <c r="E59" s="30">
        <f>IF($B59&gt;0,'Saisie Class'!$H56)</f>
        <v>0</v>
      </c>
      <c r="F59" s="30">
        <f>IF(C59&gt;0,VLOOKUP(E59,CONFIG!$X$2:$AG$801,2,FALSE),0)</f>
        <v>0</v>
      </c>
      <c r="G59" s="30">
        <f>IF(C59&gt;0,VLOOKUP(E59,CONFIG!$X$2:$AG$801,3,FALSE),0)</f>
        <v>0</v>
      </c>
      <c r="H59" s="30">
        <f>IF(C59&gt;0,VLOOKUP(E59,CONFIG!$X$2:$AG$801,4,FALSE),0)</f>
        <v>0</v>
      </c>
      <c r="I59" s="30">
        <f>IF(C59&gt;0,VLOOKUP(E59,CONFIG!$X$2:$AG$801,5,FALSE),0)</f>
        <v>0</v>
      </c>
      <c r="J59" s="213" t="str">
        <f>IF(LEN(B59)&gt;0,'Saisie Class'!N56,"")</f>
        <v/>
      </c>
      <c r="K59" s="214" t="s">
        <v>241</v>
      </c>
    </row>
    <row r="60" spans="1:11" ht="15.75" x14ac:dyDescent="0.2">
      <c r="A60" s="34">
        <f t="shared" si="0"/>
        <v>1</v>
      </c>
      <c r="B60" s="29">
        <v>52</v>
      </c>
      <c r="C60" s="252">
        <f>IF($B60&gt;0,'Saisie Class'!$G57)</f>
        <v>0</v>
      </c>
      <c r="D60" s="30" t="e">
        <f>VLOOKUP(E60,'Ext A1'!F$7:R$206,13,FALSE)</f>
        <v>#N/A</v>
      </c>
      <c r="E60" s="30">
        <f>IF($B60&gt;0,'Saisie Class'!$H57)</f>
        <v>0</v>
      </c>
      <c r="F60" s="30">
        <f>IF(C60&gt;0,VLOOKUP(E60,CONFIG!$X$2:$AG$801,2,FALSE),0)</f>
        <v>0</v>
      </c>
      <c r="G60" s="30">
        <f>IF(C60&gt;0,VLOOKUP(E60,CONFIG!$X$2:$AG$801,3,FALSE),0)</f>
        <v>0</v>
      </c>
      <c r="H60" s="30">
        <f>IF(C60&gt;0,VLOOKUP(E60,CONFIG!$X$2:$AG$801,4,FALSE),0)</f>
        <v>0</v>
      </c>
      <c r="I60" s="30">
        <f>IF(C60&gt;0,VLOOKUP(E60,CONFIG!$X$2:$AG$801,5,FALSE),0)</f>
        <v>0</v>
      </c>
      <c r="J60" s="213" t="str">
        <f>IF(LEN(B60)&gt;0,'Saisie Class'!N57,"")</f>
        <v/>
      </c>
      <c r="K60" s="214" t="s">
        <v>241</v>
      </c>
    </row>
    <row r="61" spans="1:11" ht="15.75" x14ac:dyDescent="0.2">
      <c r="A61" s="34">
        <f t="shared" si="0"/>
        <v>1</v>
      </c>
      <c r="B61" s="29">
        <v>53</v>
      </c>
      <c r="C61" s="252">
        <f>IF($B61&gt;0,'Saisie Class'!$G58)</f>
        <v>0</v>
      </c>
      <c r="D61" s="30" t="e">
        <f>VLOOKUP(E61,'Ext A1'!F$7:R$206,13,FALSE)</f>
        <v>#N/A</v>
      </c>
      <c r="E61" s="30">
        <f>IF($B61&gt;0,'Saisie Class'!$H58)</f>
        <v>0</v>
      </c>
      <c r="F61" s="30">
        <f>IF(C61&gt;0,VLOOKUP(E61,CONFIG!$X$2:$AG$801,2,FALSE),0)</f>
        <v>0</v>
      </c>
      <c r="G61" s="30">
        <f>IF(C61&gt;0,VLOOKUP(E61,CONFIG!$X$2:$AG$801,3,FALSE),0)</f>
        <v>0</v>
      </c>
      <c r="H61" s="30">
        <f>IF(C61&gt;0,VLOOKUP(E61,CONFIG!$X$2:$AG$801,4,FALSE),0)</f>
        <v>0</v>
      </c>
      <c r="I61" s="30">
        <f>IF(C61&gt;0,VLOOKUP(E61,CONFIG!$X$2:$AG$801,5,FALSE),0)</f>
        <v>0</v>
      </c>
      <c r="J61" s="213" t="str">
        <f>IF(LEN(B61)&gt;0,'Saisie Class'!N58,"")</f>
        <v/>
      </c>
      <c r="K61" s="214" t="s">
        <v>241</v>
      </c>
    </row>
    <row r="62" spans="1:11" ht="15.75" x14ac:dyDescent="0.2">
      <c r="A62" s="34">
        <f t="shared" si="0"/>
        <v>1</v>
      </c>
      <c r="B62" s="29">
        <v>54</v>
      </c>
      <c r="C62" s="252">
        <f>IF($B62&gt;0,'Saisie Class'!$G59)</f>
        <v>0</v>
      </c>
      <c r="D62" s="30" t="e">
        <f>VLOOKUP(E62,'Ext A1'!F$7:R$206,13,FALSE)</f>
        <v>#N/A</v>
      </c>
      <c r="E62" s="30">
        <f>IF($B62&gt;0,'Saisie Class'!$H59)</f>
        <v>0</v>
      </c>
      <c r="F62" s="30">
        <f>IF(C62&gt;0,VLOOKUP(E62,CONFIG!$X$2:$AG$801,2,FALSE),0)</f>
        <v>0</v>
      </c>
      <c r="G62" s="30">
        <f>IF(C62&gt;0,VLOOKUP(E62,CONFIG!$X$2:$AG$801,3,FALSE),0)</f>
        <v>0</v>
      </c>
      <c r="H62" s="30">
        <f>IF(C62&gt;0,VLOOKUP(E62,CONFIG!$X$2:$AG$801,4,FALSE),0)</f>
        <v>0</v>
      </c>
      <c r="I62" s="30">
        <f>IF(C62&gt;0,VLOOKUP(E62,CONFIG!$X$2:$AG$801,5,FALSE),0)</f>
        <v>0</v>
      </c>
      <c r="J62" s="213" t="str">
        <f>IF(LEN(B62)&gt;0,'Saisie Class'!N59,"")</f>
        <v/>
      </c>
      <c r="K62" s="214" t="s">
        <v>241</v>
      </c>
    </row>
    <row r="63" spans="1:11" ht="15.75" x14ac:dyDescent="0.2">
      <c r="A63" s="34">
        <f t="shared" si="0"/>
        <v>1</v>
      </c>
      <c r="B63" s="29">
        <v>55</v>
      </c>
      <c r="C63" s="252">
        <f>IF($B63&gt;0,'Saisie Class'!$G60)</f>
        <v>0</v>
      </c>
      <c r="D63" s="30" t="e">
        <f>VLOOKUP(E63,'Ext A1'!F$7:R$206,13,FALSE)</f>
        <v>#N/A</v>
      </c>
      <c r="E63" s="30">
        <f>IF($B63&gt;0,'Saisie Class'!$H60)</f>
        <v>0</v>
      </c>
      <c r="F63" s="30">
        <f>IF(C63&gt;0,VLOOKUP(E63,CONFIG!$X$2:$AG$801,2,FALSE),0)</f>
        <v>0</v>
      </c>
      <c r="G63" s="30">
        <f>IF(C63&gt;0,VLOOKUP(E63,CONFIG!$X$2:$AG$801,3,FALSE),0)</f>
        <v>0</v>
      </c>
      <c r="H63" s="30">
        <f>IF(C63&gt;0,VLOOKUP(E63,CONFIG!$X$2:$AG$801,4,FALSE),0)</f>
        <v>0</v>
      </c>
      <c r="I63" s="30">
        <f>IF(C63&gt;0,VLOOKUP(E63,CONFIG!$X$2:$AG$801,5,FALSE),0)</f>
        <v>0</v>
      </c>
      <c r="J63" s="213" t="str">
        <f>IF(LEN(B63)&gt;0,'Saisie Class'!N60,"")</f>
        <v/>
      </c>
      <c r="K63" s="214" t="s">
        <v>241</v>
      </c>
    </row>
    <row r="64" spans="1:11" ht="15.75" x14ac:dyDescent="0.2">
      <c r="A64" s="34">
        <f t="shared" si="0"/>
        <v>1</v>
      </c>
      <c r="B64" s="29">
        <v>56</v>
      </c>
      <c r="C64" s="252">
        <f>IF($B64&gt;0,'Saisie Class'!$G61)</f>
        <v>0</v>
      </c>
      <c r="D64" s="30" t="e">
        <f>VLOOKUP(E64,'Ext A1'!F$7:R$206,13,FALSE)</f>
        <v>#N/A</v>
      </c>
      <c r="E64" s="30">
        <f>IF($B64&gt;0,'Saisie Class'!$H61)</f>
        <v>0</v>
      </c>
      <c r="F64" s="30">
        <f>IF(C64&gt;0,VLOOKUP(E64,CONFIG!$X$2:$AG$801,2,FALSE),0)</f>
        <v>0</v>
      </c>
      <c r="G64" s="30">
        <f>IF(C64&gt;0,VLOOKUP(E64,CONFIG!$X$2:$AG$801,3,FALSE),0)</f>
        <v>0</v>
      </c>
      <c r="H64" s="30">
        <f>IF(C64&gt;0,VLOOKUP(E64,CONFIG!$X$2:$AG$801,4,FALSE),0)</f>
        <v>0</v>
      </c>
      <c r="I64" s="30">
        <f>IF(C64&gt;0,VLOOKUP(E64,CONFIG!$X$2:$AG$801,5,FALSE),0)</f>
        <v>0</v>
      </c>
      <c r="J64" s="213" t="str">
        <f>IF(LEN(B64)&gt;0,'Saisie Class'!N61,"")</f>
        <v/>
      </c>
      <c r="K64" s="214" t="s">
        <v>241</v>
      </c>
    </row>
    <row r="65" spans="1:11" ht="15.75" x14ac:dyDescent="0.2">
      <c r="A65" s="34">
        <f t="shared" si="0"/>
        <v>1</v>
      </c>
      <c r="B65" s="29">
        <v>57</v>
      </c>
      <c r="C65" s="252">
        <f>IF($B65&gt;0,'Saisie Class'!$G62)</f>
        <v>0</v>
      </c>
      <c r="D65" s="30" t="e">
        <f>VLOOKUP(E65,'Ext A1'!F$7:R$206,13,FALSE)</f>
        <v>#N/A</v>
      </c>
      <c r="E65" s="30">
        <f>IF($B65&gt;0,'Saisie Class'!$H62)</f>
        <v>0</v>
      </c>
      <c r="F65" s="30">
        <f>IF(C65&gt;0,VLOOKUP(E65,CONFIG!$X$2:$AG$801,2,FALSE),0)</f>
        <v>0</v>
      </c>
      <c r="G65" s="30">
        <f>IF(C65&gt;0,VLOOKUP(E65,CONFIG!$X$2:$AG$801,3,FALSE),0)</f>
        <v>0</v>
      </c>
      <c r="H65" s="30">
        <f>IF(C65&gt;0,VLOOKUP(E65,CONFIG!$X$2:$AG$801,4,FALSE),0)</f>
        <v>0</v>
      </c>
      <c r="I65" s="30">
        <f>IF(C65&gt;0,VLOOKUP(E65,CONFIG!$X$2:$AG$801,5,FALSE),0)</f>
        <v>0</v>
      </c>
      <c r="J65" s="213" t="str">
        <f>IF(LEN(B65)&gt;0,'Saisie Class'!N62,"")</f>
        <v/>
      </c>
      <c r="K65" s="214" t="s">
        <v>241</v>
      </c>
    </row>
    <row r="66" spans="1:11" ht="15.75" x14ac:dyDescent="0.2">
      <c r="A66" s="34">
        <f t="shared" si="0"/>
        <v>1</v>
      </c>
      <c r="B66" s="29">
        <v>58</v>
      </c>
      <c r="C66" s="252">
        <f>IF($B66&gt;0,'Saisie Class'!$G63)</f>
        <v>0</v>
      </c>
      <c r="D66" s="30" t="e">
        <f>VLOOKUP(E66,'Ext A1'!F$7:R$206,13,FALSE)</f>
        <v>#N/A</v>
      </c>
      <c r="E66" s="30">
        <f>IF($B66&gt;0,'Saisie Class'!$H63)</f>
        <v>0</v>
      </c>
      <c r="F66" s="30">
        <f>IF(C66&gt;0,VLOOKUP(E66,CONFIG!$X$2:$AG$801,2,FALSE),0)</f>
        <v>0</v>
      </c>
      <c r="G66" s="30">
        <f>IF(C66&gt;0,VLOOKUP(E66,CONFIG!$X$2:$AG$801,3,FALSE),0)</f>
        <v>0</v>
      </c>
      <c r="H66" s="30">
        <f>IF(C66&gt;0,VLOOKUP(E66,CONFIG!$X$2:$AG$801,4,FALSE),0)</f>
        <v>0</v>
      </c>
      <c r="I66" s="30">
        <f>IF(C66&gt;0,VLOOKUP(E66,CONFIG!$X$2:$AG$801,5,FALSE),0)</f>
        <v>0</v>
      </c>
      <c r="J66" s="213" t="str">
        <f>IF(LEN(B66)&gt;0,'Saisie Class'!N63,"")</f>
        <v/>
      </c>
      <c r="K66" s="214" t="s">
        <v>241</v>
      </c>
    </row>
    <row r="67" spans="1:11" ht="15.75" x14ac:dyDescent="0.2">
      <c r="A67" s="34">
        <f t="shared" si="0"/>
        <v>1</v>
      </c>
      <c r="B67" s="29">
        <v>59</v>
      </c>
      <c r="C67" s="252">
        <f>IF($B67&gt;0,'Saisie Class'!$G64)</f>
        <v>0</v>
      </c>
      <c r="D67" s="30" t="e">
        <f>VLOOKUP(E67,'Ext A1'!F$7:R$206,13,FALSE)</f>
        <v>#N/A</v>
      </c>
      <c r="E67" s="30">
        <f>IF($B67&gt;0,'Saisie Class'!$H64)</f>
        <v>0</v>
      </c>
      <c r="F67" s="30">
        <f>IF(C67&gt;0,VLOOKUP(E67,CONFIG!$X$2:$AG$801,2,FALSE),0)</f>
        <v>0</v>
      </c>
      <c r="G67" s="30">
        <f>IF(C67&gt;0,VLOOKUP(E67,CONFIG!$X$2:$AG$801,3,FALSE),0)</f>
        <v>0</v>
      </c>
      <c r="H67" s="30">
        <f>IF(C67&gt;0,VLOOKUP(E67,CONFIG!$X$2:$AG$801,4,FALSE),0)</f>
        <v>0</v>
      </c>
      <c r="I67" s="30">
        <f>IF(C67&gt;0,VLOOKUP(E67,CONFIG!$X$2:$AG$801,5,FALSE),0)</f>
        <v>0</v>
      </c>
      <c r="J67" s="213" t="str">
        <f>IF(LEN(B67)&gt;0,'Saisie Class'!N64,"")</f>
        <v/>
      </c>
      <c r="K67" s="214" t="s">
        <v>241</v>
      </c>
    </row>
    <row r="68" spans="1:11" ht="15.75" x14ac:dyDescent="0.2">
      <c r="A68" s="34">
        <f t="shared" si="0"/>
        <v>1</v>
      </c>
      <c r="B68" s="29">
        <v>60</v>
      </c>
      <c r="C68" s="252">
        <f>IF($B68&gt;0,'Saisie Class'!$G65)</f>
        <v>0</v>
      </c>
      <c r="D68" s="30" t="e">
        <f>VLOOKUP(E68,'Ext A1'!F$7:R$206,13,FALSE)</f>
        <v>#N/A</v>
      </c>
      <c r="E68" s="30">
        <f>IF($B68&gt;0,'Saisie Class'!$H65)</f>
        <v>0</v>
      </c>
      <c r="F68" s="30">
        <f>IF(C68&gt;0,VLOOKUP(E68,CONFIG!$X$2:$AG$801,2,FALSE),0)</f>
        <v>0</v>
      </c>
      <c r="G68" s="30">
        <f>IF(C68&gt;0,VLOOKUP(E68,CONFIG!$X$2:$AG$801,3,FALSE),0)</f>
        <v>0</v>
      </c>
      <c r="H68" s="30">
        <f>IF(C68&gt;0,VLOOKUP(E68,CONFIG!$X$2:$AG$801,4,FALSE),0)</f>
        <v>0</v>
      </c>
      <c r="I68" s="30">
        <f>IF(C68&gt;0,VLOOKUP(E68,CONFIG!$X$2:$AG$801,5,FALSE),0)</f>
        <v>0</v>
      </c>
      <c r="J68" s="213" t="str">
        <f>IF(LEN(B68)&gt;0,'Saisie Class'!N65,"")</f>
        <v/>
      </c>
      <c r="K68" s="214" t="s">
        <v>241</v>
      </c>
    </row>
    <row r="69" spans="1:11" ht="15.75" x14ac:dyDescent="0.2">
      <c r="A69" s="34">
        <f t="shared" si="0"/>
        <v>1</v>
      </c>
      <c r="B69" s="29">
        <v>61</v>
      </c>
      <c r="C69" s="252">
        <f>IF($B69&gt;0,'Saisie Class'!$G66)</f>
        <v>0</v>
      </c>
      <c r="D69" s="30" t="e">
        <f>VLOOKUP(E69,'Ext A1'!F$7:R$206,13,FALSE)</f>
        <v>#N/A</v>
      </c>
      <c r="E69" s="30">
        <f>IF($B69&gt;0,'Saisie Class'!$H66)</f>
        <v>0</v>
      </c>
      <c r="F69" s="30">
        <f>IF(C69&gt;0,VLOOKUP(E69,CONFIG!$X$2:$AG$801,2,FALSE),0)</f>
        <v>0</v>
      </c>
      <c r="G69" s="30">
        <f>IF(C69&gt;0,VLOOKUP(E69,CONFIG!$X$2:$AG$801,3,FALSE),0)</f>
        <v>0</v>
      </c>
      <c r="H69" s="30">
        <f>IF(C69&gt;0,VLOOKUP(E69,CONFIG!$X$2:$AG$801,4,FALSE),0)</f>
        <v>0</v>
      </c>
      <c r="I69" s="30">
        <f>IF(C69&gt;0,VLOOKUP(E69,CONFIG!$X$2:$AG$801,5,FALSE),0)</f>
        <v>0</v>
      </c>
      <c r="J69" s="213" t="str">
        <f>IF(LEN(B69)&gt;0,'Saisie Class'!N66,"")</f>
        <v/>
      </c>
      <c r="K69" s="214" t="s">
        <v>241</v>
      </c>
    </row>
    <row r="70" spans="1:11" ht="15.75" x14ac:dyDescent="0.2">
      <c r="A70" s="34">
        <f t="shared" si="0"/>
        <v>1</v>
      </c>
      <c r="B70" s="29">
        <v>62</v>
      </c>
      <c r="C70" s="252">
        <f>IF($B70&gt;0,'Saisie Class'!$G67)</f>
        <v>0</v>
      </c>
      <c r="D70" s="30" t="e">
        <f>VLOOKUP(E70,'Ext A1'!F$7:R$206,13,FALSE)</f>
        <v>#N/A</v>
      </c>
      <c r="E70" s="30">
        <f>IF($B70&gt;0,'Saisie Class'!$H67)</f>
        <v>0</v>
      </c>
      <c r="F70" s="30">
        <f>IF(C70&gt;0,VLOOKUP(E70,CONFIG!$X$2:$AG$801,2,FALSE),0)</f>
        <v>0</v>
      </c>
      <c r="G70" s="30">
        <f>IF(C70&gt;0,VLOOKUP(E70,CONFIG!$X$2:$AG$801,3,FALSE),0)</f>
        <v>0</v>
      </c>
      <c r="H70" s="30">
        <f>IF(C70&gt;0,VLOOKUP(E70,CONFIG!$X$2:$AG$801,4,FALSE),0)</f>
        <v>0</v>
      </c>
      <c r="I70" s="30">
        <f>IF(C70&gt;0,VLOOKUP(E70,CONFIG!$X$2:$AG$801,5,FALSE),0)</f>
        <v>0</v>
      </c>
      <c r="J70" s="213" t="str">
        <f>IF(LEN(B70)&gt;0,'Saisie Class'!N67,"")</f>
        <v/>
      </c>
      <c r="K70" s="214" t="s">
        <v>241</v>
      </c>
    </row>
    <row r="71" spans="1:11" ht="15.75" x14ac:dyDescent="0.2">
      <c r="A71" s="34">
        <f t="shared" si="0"/>
        <v>1</v>
      </c>
      <c r="B71" s="29">
        <v>63</v>
      </c>
      <c r="C71" s="252">
        <f>IF($B71&gt;0,'Saisie Class'!$G68)</f>
        <v>0</v>
      </c>
      <c r="D71" s="30" t="e">
        <f>VLOOKUP(E71,'Ext A1'!F$7:R$206,13,FALSE)</f>
        <v>#N/A</v>
      </c>
      <c r="E71" s="30">
        <f>IF($B71&gt;0,'Saisie Class'!$H68)</f>
        <v>0</v>
      </c>
      <c r="F71" s="30">
        <f>IF(C71&gt;0,VLOOKUP(E71,CONFIG!$X$2:$AG$801,2,FALSE),0)</f>
        <v>0</v>
      </c>
      <c r="G71" s="30">
        <f>IF(C71&gt;0,VLOOKUP(E71,CONFIG!$X$2:$AG$801,3,FALSE),0)</f>
        <v>0</v>
      </c>
      <c r="H71" s="30">
        <f>IF(C71&gt;0,VLOOKUP(E71,CONFIG!$X$2:$AG$801,4,FALSE),0)</f>
        <v>0</v>
      </c>
      <c r="I71" s="30">
        <f>IF(C71&gt;0,VLOOKUP(E71,CONFIG!$X$2:$AG$801,5,FALSE),0)</f>
        <v>0</v>
      </c>
      <c r="J71" s="213" t="str">
        <f>IF(LEN(B71)&gt;0,'Saisie Class'!N68,"")</f>
        <v/>
      </c>
      <c r="K71" s="214" t="s">
        <v>241</v>
      </c>
    </row>
    <row r="72" spans="1:11" ht="15.75" x14ac:dyDescent="0.2">
      <c r="A72" s="34">
        <f t="shared" si="0"/>
        <v>1</v>
      </c>
      <c r="B72" s="29">
        <v>64</v>
      </c>
      <c r="C72" s="252">
        <f>IF($B72&gt;0,'Saisie Class'!$G69)</f>
        <v>0</v>
      </c>
      <c r="D72" s="30" t="e">
        <f>VLOOKUP(E72,'Ext A1'!F$7:R$206,13,FALSE)</f>
        <v>#N/A</v>
      </c>
      <c r="E72" s="30">
        <f>IF($B72&gt;0,'Saisie Class'!$H69)</f>
        <v>0</v>
      </c>
      <c r="F72" s="30">
        <f>IF(C72&gt;0,VLOOKUP(E72,CONFIG!$X$2:$AG$801,2,FALSE),0)</f>
        <v>0</v>
      </c>
      <c r="G72" s="30">
        <f>IF(C72&gt;0,VLOOKUP(E72,CONFIG!$X$2:$AG$801,3,FALSE),0)</f>
        <v>0</v>
      </c>
      <c r="H72" s="30">
        <f>IF(C72&gt;0,VLOOKUP(E72,CONFIG!$X$2:$AG$801,4,FALSE),0)</f>
        <v>0</v>
      </c>
      <c r="I72" s="30">
        <f>IF(C72&gt;0,VLOOKUP(E72,CONFIG!$X$2:$AG$801,5,FALSE),0)</f>
        <v>0</v>
      </c>
      <c r="J72" s="213" t="str">
        <f>IF(LEN(B72)&gt;0,'Saisie Class'!N69,"")</f>
        <v/>
      </c>
      <c r="K72" s="214" t="s">
        <v>241</v>
      </c>
    </row>
    <row r="73" spans="1:11" ht="15.75" x14ac:dyDescent="0.2">
      <c r="A73" s="34">
        <f t="shared" si="0"/>
        <v>1</v>
      </c>
      <c r="B73" s="29">
        <v>65</v>
      </c>
      <c r="C73" s="252">
        <f>IF($B73&gt;0,'Saisie Class'!$G70)</f>
        <v>0</v>
      </c>
      <c r="D73" s="30" t="e">
        <f>VLOOKUP(E73,'Ext A1'!F$7:R$206,13,FALSE)</f>
        <v>#N/A</v>
      </c>
      <c r="E73" s="30">
        <f>IF($B73&gt;0,'Saisie Class'!$H70)</f>
        <v>0</v>
      </c>
      <c r="F73" s="30">
        <f>IF(C73&gt;0,VLOOKUP(E73,CONFIG!$X$2:$AG$801,2,FALSE),0)</f>
        <v>0</v>
      </c>
      <c r="G73" s="30">
        <f>IF(C73&gt;0,VLOOKUP(E73,CONFIG!$X$2:$AG$801,3,FALSE),0)</f>
        <v>0</v>
      </c>
      <c r="H73" s="30">
        <f>IF(C73&gt;0,VLOOKUP(E73,CONFIG!$X$2:$AG$801,4,FALSE),0)</f>
        <v>0</v>
      </c>
      <c r="I73" s="30">
        <f>IF(C73&gt;0,VLOOKUP(E73,CONFIG!$X$2:$AG$801,5,FALSE),0)</f>
        <v>0</v>
      </c>
      <c r="J73" s="213" t="str">
        <f>IF(LEN(B73)&gt;0,'Saisie Class'!N70,"")</f>
        <v/>
      </c>
      <c r="K73" s="214" t="s">
        <v>241</v>
      </c>
    </row>
    <row r="74" spans="1:11" ht="15.75" x14ac:dyDescent="0.2">
      <c r="A74" s="34">
        <f t="shared" ref="A74:A137" si="1">IF(LEN(B74)&gt;0,1,0)</f>
        <v>1</v>
      </c>
      <c r="B74" s="29">
        <v>66</v>
      </c>
      <c r="C74" s="252">
        <f>IF($B74&gt;0,'Saisie Class'!$G71)</f>
        <v>0</v>
      </c>
      <c r="D74" s="30" t="e">
        <f>VLOOKUP(E74,'Ext A1'!F$7:R$206,13,FALSE)</f>
        <v>#N/A</v>
      </c>
      <c r="E74" s="30">
        <f>IF($B74&gt;0,'Saisie Class'!$H71)</f>
        <v>0</v>
      </c>
      <c r="F74" s="30">
        <f>IF(C74&gt;0,VLOOKUP(E74,CONFIG!$X$2:$AG$801,2,FALSE),0)</f>
        <v>0</v>
      </c>
      <c r="G74" s="30">
        <f>IF(C74&gt;0,VLOOKUP(E74,CONFIG!$X$2:$AG$801,3,FALSE),0)</f>
        <v>0</v>
      </c>
      <c r="H74" s="30">
        <f>IF(C74&gt;0,VLOOKUP(E74,CONFIG!$X$2:$AG$801,4,FALSE),0)</f>
        <v>0</v>
      </c>
      <c r="I74" s="30">
        <f>IF(C74&gt;0,VLOOKUP(E74,CONFIG!$X$2:$AG$801,5,FALSE),0)</f>
        <v>0</v>
      </c>
      <c r="J74" s="213" t="str">
        <f>IF(LEN(B74)&gt;0,'Saisie Class'!N71,"")</f>
        <v/>
      </c>
      <c r="K74" s="214" t="s">
        <v>241</v>
      </c>
    </row>
    <row r="75" spans="1:11" ht="15.75" x14ac:dyDescent="0.2">
      <c r="A75" s="34">
        <f t="shared" si="1"/>
        <v>1</v>
      </c>
      <c r="B75" s="29">
        <v>67</v>
      </c>
      <c r="C75" s="252">
        <f>IF($B75&gt;0,'Saisie Class'!$G72)</f>
        <v>0</v>
      </c>
      <c r="D75" s="30" t="e">
        <f>VLOOKUP(E75,'Ext A1'!F$7:R$206,13,FALSE)</f>
        <v>#N/A</v>
      </c>
      <c r="E75" s="30">
        <f>IF($B75&gt;0,'Saisie Class'!$H72)</f>
        <v>0</v>
      </c>
      <c r="F75" s="30">
        <f>IF(C75&gt;0,VLOOKUP(E75,CONFIG!$X$2:$AG$801,2,FALSE),0)</f>
        <v>0</v>
      </c>
      <c r="G75" s="30">
        <f>IF(C75&gt;0,VLOOKUP(E75,CONFIG!$X$2:$AG$801,3,FALSE),0)</f>
        <v>0</v>
      </c>
      <c r="H75" s="30">
        <f>IF(C75&gt;0,VLOOKUP(E75,CONFIG!$X$2:$AG$801,4,FALSE),0)</f>
        <v>0</v>
      </c>
      <c r="I75" s="30">
        <f>IF(C75&gt;0,VLOOKUP(E75,CONFIG!$X$2:$AG$801,5,FALSE),0)</f>
        <v>0</v>
      </c>
      <c r="J75" s="213" t="str">
        <f>IF(LEN(B75)&gt;0,'Saisie Class'!N72,"")</f>
        <v/>
      </c>
      <c r="K75" s="214" t="s">
        <v>241</v>
      </c>
    </row>
    <row r="76" spans="1:11" ht="15.75" x14ac:dyDescent="0.2">
      <c r="A76" s="34">
        <f t="shared" si="1"/>
        <v>1</v>
      </c>
      <c r="B76" s="29">
        <v>68</v>
      </c>
      <c r="C76" s="252">
        <f>IF($B76&gt;0,'Saisie Class'!$G73)</f>
        <v>0</v>
      </c>
      <c r="D76" s="30" t="e">
        <f>VLOOKUP(E76,'Ext A1'!F$7:R$206,13,FALSE)</f>
        <v>#N/A</v>
      </c>
      <c r="E76" s="30">
        <f>IF($B76&gt;0,'Saisie Class'!$H73)</f>
        <v>0</v>
      </c>
      <c r="F76" s="30">
        <f>IF(C76&gt;0,VLOOKUP(E76,CONFIG!$X$2:$AG$801,2,FALSE),0)</f>
        <v>0</v>
      </c>
      <c r="G76" s="30">
        <f>IF(C76&gt;0,VLOOKUP(E76,CONFIG!$X$2:$AG$801,3,FALSE),0)</f>
        <v>0</v>
      </c>
      <c r="H76" s="30">
        <f>IF(C76&gt;0,VLOOKUP(E76,CONFIG!$X$2:$AG$801,4,FALSE),0)</f>
        <v>0</v>
      </c>
      <c r="I76" s="30">
        <f>IF(C76&gt;0,VLOOKUP(E76,CONFIG!$X$2:$AG$801,5,FALSE),0)</f>
        <v>0</v>
      </c>
      <c r="J76" s="213" t="str">
        <f>IF(LEN(B76)&gt;0,'Saisie Class'!N73,"")</f>
        <v/>
      </c>
      <c r="K76" s="214" t="s">
        <v>241</v>
      </c>
    </row>
    <row r="77" spans="1:11" ht="15.75" x14ac:dyDescent="0.2">
      <c r="A77" s="34">
        <f t="shared" si="1"/>
        <v>1</v>
      </c>
      <c r="B77" s="29">
        <v>69</v>
      </c>
      <c r="C77" s="252">
        <f>IF($B77&gt;0,'Saisie Class'!$G74)</f>
        <v>0</v>
      </c>
      <c r="D77" s="30" t="e">
        <f>VLOOKUP(E77,'Ext A1'!F$7:R$206,13,FALSE)</f>
        <v>#N/A</v>
      </c>
      <c r="E77" s="30">
        <f>IF($B77&gt;0,'Saisie Class'!$H74)</f>
        <v>0</v>
      </c>
      <c r="F77" s="30">
        <f>IF(C77&gt;0,VLOOKUP(E77,CONFIG!$X$2:$AG$801,2,FALSE),0)</f>
        <v>0</v>
      </c>
      <c r="G77" s="30">
        <f>IF(C77&gt;0,VLOOKUP(E77,CONFIG!$X$2:$AG$801,3,FALSE),0)</f>
        <v>0</v>
      </c>
      <c r="H77" s="30">
        <f>IF(C77&gt;0,VLOOKUP(E77,CONFIG!$X$2:$AG$801,4,FALSE),0)</f>
        <v>0</v>
      </c>
      <c r="I77" s="30">
        <f>IF(C77&gt;0,VLOOKUP(E77,CONFIG!$X$2:$AG$801,5,FALSE),0)</f>
        <v>0</v>
      </c>
      <c r="J77" s="213" t="str">
        <f>IF(LEN(B77)&gt;0,'Saisie Class'!N74,"")</f>
        <v/>
      </c>
      <c r="K77" s="214" t="s">
        <v>241</v>
      </c>
    </row>
    <row r="78" spans="1:11" ht="15.75" x14ac:dyDescent="0.2">
      <c r="A78" s="34">
        <f t="shared" si="1"/>
        <v>1</v>
      </c>
      <c r="B78" s="29">
        <v>70</v>
      </c>
      <c r="C78" s="252">
        <f>IF($B78&gt;0,'Saisie Class'!$G75)</f>
        <v>0</v>
      </c>
      <c r="D78" s="30" t="e">
        <f>VLOOKUP(E78,'Ext A1'!F$7:R$206,13,FALSE)</f>
        <v>#N/A</v>
      </c>
      <c r="E78" s="30">
        <f>IF($B78&gt;0,'Saisie Class'!$H75)</f>
        <v>0</v>
      </c>
      <c r="F78" s="30">
        <f>IF(C78&gt;0,VLOOKUP(E78,CONFIG!$X$2:$AG$801,2,FALSE),0)</f>
        <v>0</v>
      </c>
      <c r="G78" s="30">
        <f>IF(C78&gt;0,VLOOKUP(E78,CONFIG!$X$2:$AG$801,3,FALSE),0)</f>
        <v>0</v>
      </c>
      <c r="H78" s="30">
        <f>IF(C78&gt;0,VLOOKUP(E78,CONFIG!$X$2:$AG$801,4,FALSE),0)</f>
        <v>0</v>
      </c>
      <c r="I78" s="30">
        <f>IF(C78&gt;0,VLOOKUP(E78,CONFIG!$X$2:$AG$801,5,FALSE),0)</f>
        <v>0</v>
      </c>
      <c r="J78" s="213" t="str">
        <f>IF(LEN(B78)&gt;0,'Saisie Class'!N75,"")</f>
        <v/>
      </c>
      <c r="K78" s="214" t="s">
        <v>241</v>
      </c>
    </row>
    <row r="79" spans="1:11" ht="15.75" x14ac:dyDescent="0.2">
      <c r="A79" s="34">
        <f t="shared" si="1"/>
        <v>1</v>
      </c>
      <c r="B79" s="29">
        <v>71</v>
      </c>
      <c r="C79" s="252">
        <f>IF($B79&gt;0,'Saisie Class'!$G76)</f>
        <v>0</v>
      </c>
      <c r="D79" s="30" t="e">
        <f>VLOOKUP(E79,'Ext A1'!F$7:R$206,13,FALSE)</f>
        <v>#N/A</v>
      </c>
      <c r="E79" s="30">
        <f>IF($B79&gt;0,'Saisie Class'!$H76)</f>
        <v>0</v>
      </c>
      <c r="F79" s="30">
        <f>IF(C79&gt;0,VLOOKUP(E79,CONFIG!$X$2:$AG$801,2,FALSE),0)</f>
        <v>0</v>
      </c>
      <c r="G79" s="30">
        <f>IF(C79&gt;0,VLOOKUP(E79,CONFIG!$X$2:$AG$801,3,FALSE),0)</f>
        <v>0</v>
      </c>
      <c r="H79" s="30">
        <f>IF(C79&gt;0,VLOOKUP(E79,CONFIG!$X$2:$AG$801,4,FALSE),0)</f>
        <v>0</v>
      </c>
      <c r="I79" s="30">
        <f>IF(C79&gt;0,VLOOKUP(E79,CONFIG!$X$2:$AG$801,5,FALSE),0)</f>
        <v>0</v>
      </c>
      <c r="J79" s="213" t="str">
        <f>IF(LEN(B79)&gt;0,'Saisie Class'!N76,"")</f>
        <v/>
      </c>
      <c r="K79" s="214" t="s">
        <v>241</v>
      </c>
    </row>
    <row r="80" spans="1:11" ht="15.75" x14ac:dyDescent="0.2">
      <c r="A80" s="34">
        <f t="shared" si="1"/>
        <v>1</v>
      </c>
      <c r="B80" s="29">
        <v>72</v>
      </c>
      <c r="C80" s="252">
        <f>IF($B80&gt;0,'Saisie Class'!$G77)</f>
        <v>0</v>
      </c>
      <c r="D80" s="30" t="e">
        <f>VLOOKUP(E80,'Ext A1'!F$7:R$206,13,FALSE)</f>
        <v>#N/A</v>
      </c>
      <c r="E80" s="30">
        <f>IF($B80&gt;0,'Saisie Class'!$H77)</f>
        <v>0</v>
      </c>
      <c r="F80" s="30">
        <f>IF(C80&gt;0,VLOOKUP(E80,CONFIG!$X$2:$AG$801,2,FALSE),0)</f>
        <v>0</v>
      </c>
      <c r="G80" s="30">
        <f>IF(C80&gt;0,VLOOKUP(E80,CONFIG!$X$2:$AG$801,3,FALSE),0)</f>
        <v>0</v>
      </c>
      <c r="H80" s="30">
        <f>IF(C80&gt;0,VLOOKUP(E80,CONFIG!$X$2:$AG$801,4,FALSE),0)</f>
        <v>0</v>
      </c>
      <c r="I80" s="30">
        <f>IF(C80&gt;0,VLOOKUP(E80,CONFIG!$X$2:$AG$801,5,FALSE),0)</f>
        <v>0</v>
      </c>
      <c r="J80" s="213" t="str">
        <f>IF(LEN(B80)&gt;0,'Saisie Class'!N77,"")</f>
        <v/>
      </c>
      <c r="K80" s="214" t="s">
        <v>241</v>
      </c>
    </row>
    <row r="81" spans="1:11" ht="15.75" x14ac:dyDescent="0.2">
      <c r="A81" s="34">
        <f t="shared" si="1"/>
        <v>1</v>
      </c>
      <c r="B81" s="29">
        <v>73</v>
      </c>
      <c r="C81" s="252">
        <f>IF($B81&gt;0,'Saisie Class'!$G78)</f>
        <v>0</v>
      </c>
      <c r="D81" s="30" t="e">
        <f>VLOOKUP(E81,'Ext A1'!F$7:R$206,13,FALSE)</f>
        <v>#N/A</v>
      </c>
      <c r="E81" s="30">
        <f>IF($B81&gt;0,'Saisie Class'!$H78)</f>
        <v>0</v>
      </c>
      <c r="F81" s="30">
        <f>IF(C81&gt;0,VLOOKUP(E81,CONFIG!$X$2:$AG$801,2,FALSE),0)</f>
        <v>0</v>
      </c>
      <c r="G81" s="30">
        <f>IF(C81&gt;0,VLOOKUP(E81,CONFIG!$X$2:$AG$801,3,FALSE),0)</f>
        <v>0</v>
      </c>
      <c r="H81" s="30">
        <f>IF(C81&gt;0,VLOOKUP(E81,CONFIG!$X$2:$AG$801,4,FALSE),0)</f>
        <v>0</v>
      </c>
      <c r="I81" s="30">
        <f>IF(C81&gt;0,VLOOKUP(E81,CONFIG!$X$2:$AG$801,5,FALSE),0)</f>
        <v>0</v>
      </c>
      <c r="J81" s="213" t="str">
        <f>IF(LEN(B81)&gt;0,'Saisie Class'!N78,"")</f>
        <v/>
      </c>
      <c r="K81" s="214" t="s">
        <v>241</v>
      </c>
    </row>
    <row r="82" spans="1:11" ht="15.75" x14ac:dyDescent="0.2">
      <c r="A82" s="34">
        <f t="shared" si="1"/>
        <v>1</v>
      </c>
      <c r="B82" s="29">
        <v>74</v>
      </c>
      <c r="C82" s="252">
        <f>IF($B82&gt;0,'Saisie Class'!$G79)</f>
        <v>0</v>
      </c>
      <c r="D82" s="30" t="e">
        <f>VLOOKUP(E82,'Ext A1'!F$7:R$206,13,FALSE)</f>
        <v>#N/A</v>
      </c>
      <c r="E82" s="30">
        <f>IF($B82&gt;0,'Saisie Class'!$H79)</f>
        <v>0</v>
      </c>
      <c r="F82" s="30">
        <f>IF(C82&gt;0,VLOOKUP(E82,CONFIG!$X$2:$AG$801,2,FALSE),0)</f>
        <v>0</v>
      </c>
      <c r="G82" s="30">
        <f>IF(C82&gt;0,VLOOKUP(E82,CONFIG!$X$2:$AG$801,3,FALSE),0)</f>
        <v>0</v>
      </c>
      <c r="H82" s="30">
        <f>IF(C82&gt;0,VLOOKUP(E82,CONFIG!$X$2:$AG$801,4,FALSE),0)</f>
        <v>0</v>
      </c>
      <c r="I82" s="30">
        <f>IF(C82&gt;0,VLOOKUP(E82,CONFIG!$X$2:$AG$801,5,FALSE),0)</f>
        <v>0</v>
      </c>
      <c r="J82" s="213" t="str">
        <f>IF(LEN(B82)&gt;0,'Saisie Class'!N79,"")</f>
        <v/>
      </c>
      <c r="K82" s="214" t="s">
        <v>241</v>
      </c>
    </row>
    <row r="83" spans="1:11" ht="15.75" x14ac:dyDescent="0.2">
      <c r="A83" s="34">
        <f t="shared" si="1"/>
        <v>1</v>
      </c>
      <c r="B83" s="29">
        <v>75</v>
      </c>
      <c r="C83" s="252">
        <f>IF($B83&gt;0,'Saisie Class'!$G80)</f>
        <v>0</v>
      </c>
      <c r="D83" s="30" t="e">
        <f>VLOOKUP(E83,'Ext A1'!F$7:R$206,13,FALSE)</f>
        <v>#N/A</v>
      </c>
      <c r="E83" s="30">
        <f>IF($B83&gt;0,'Saisie Class'!$H80)</f>
        <v>0</v>
      </c>
      <c r="F83" s="30">
        <f>IF(C83&gt;0,VLOOKUP(E83,CONFIG!$X$2:$AG$801,2,FALSE),0)</f>
        <v>0</v>
      </c>
      <c r="G83" s="30">
        <f>IF(C83&gt;0,VLOOKUP(E83,CONFIG!$X$2:$AG$801,3,FALSE),0)</f>
        <v>0</v>
      </c>
      <c r="H83" s="30">
        <f>IF(C83&gt;0,VLOOKUP(E83,CONFIG!$X$2:$AG$801,4,FALSE),0)</f>
        <v>0</v>
      </c>
      <c r="I83" s="30">
        <f>IF(C83&gt;0,VLOOKUP(E83,CONFIG!$X$2:$AG$801,5,FALSE),0)</f>
        <v>0</v>
      </c>
      <c r="J83" s="213" t="str">
        <f>IF(LEN(B83)&gt;0,'Saisie Class'!N80,"")</f>
        <v/>
      </c>
      <c r="K83" s="214" t="s">
        <v>241</v>
      </c>
    </row>
    <row r="84" spans="1:11" ht="15.75" x14ac:dyDescent="0.2">
      <c r="A84" s="34">
        <f t="shared" si="1"/>
        <v>1</v>
      </c>
      <c r="B84" s="29">
        <v>76</v>
      </c>
      <c r="C84" s="252">
        <f>IF($B84&gt;0,'Saisie Class'!$G81)</f>
        <v>0</v>
      </c>
      <c r="D84" s="30" t="e">
        <f>VLOOKUP(E84,'Ext A1'!F$7:R$206,13,FALSE)</f>
        <v>#N/A</v>
      </c>
      <c r="E84" s="30">
        <f>IF($B84&gt;0,'Saisie Class'!$H81)</f>
        <v>0</v>
      </c>
      <c r="F84" s="30">
        <f>IF(C84&gt;0,VLOOKUP(E84,CONFIG!$X$2:$AG$801,2,FALSE),0)</f>
        <v>0</v>
      </c>
      <c r="G84" s="30">
        <f>IF(C84&gt;0,VLOOKUP(E84,CONFIG!$X$2:$AG$801,3,FALSE),0)</f>
        <v>0</v>
      </c>
      <c r="H84" s="30">
        <f>IF(C84&gt;0,VLOOKUP(E84,CONFIG!$X$2:$AG$801,4,FALSE),0)</f>
        <v>0</v>
      </c>
      <c r="I84" s="30">
        <f>IF(C84&gt;0,VLOOKUP(E84,CONFIG!$X$2:$AG$801,5,FALSE),0)</f>
        <v>0</v>
      </c>
      <c r="J84" s="213" t="str">
        <f>IF(LEN(B84)&gt;0,'Saisie Class'!N81,"")</f>
        <v/>
      </c>
      <c r="K84" s="214" t="s">
        <v>241</v>
      </c>
    </row>
    <row r="85" spans="1:11" ht="15.75" x14ac:dyDescent="0.2">
      <c r="A85" s="34">
        <f t="shared" si="1"/>
        <v>1</v>
      </c>
      <c r="B85" s="29">
        <v>77</v>
      </c>
      <c r="C85" s="252">
        <f>IF($B85&gt;0,'Saisie Class'!$G82)</f>
        <v>0</v>
      </c>
      <c r="D85" s="30" t="e">
        <f>VLOOKUP(E85,'Ext A1'!F$7:R$206,13,FALSE)</f>
        <v>#N/A</v>
      </c>
      <c r="E85" s="30">
        <f>IF($B85&gt;0,'Saisie Class'!$H82)</f>
        <v>0</v>
      </c>
      <c r="F85" s="30">
        <f>IF(C85&gt;0,VLOOKUP(E85,CONFIG!$X$2:$AG$801,2,FALSE),0)</f>
        <v>0</v>
      </c>
      <c r="G85" s="30">
        <f>IF(C85&gt;0,VLOOKUP(E85,CONFIG!$X$2:$AG$801,3,FALSE),0)</f>
        <v>0</v>
      </c>
      <c r="H85" s="30">
        <f>IF(C85&gt;0,VLOOKUP(E85,CONFIG!$X$2:$AG$801,4,FALSE),0)</f>
        <v>0</v>
      </c>
      <c r="I85" s="30">
        <f>IF(C85&gt;0,VLOOKUP(E85,CONFIG!$X$2:$AG$801,5,FALSE),0)</f>
        <v>0</v>
      </c>
      <c r="J85" s="213" t="str">
        <f>IF(LEN(B85)&gt;0,'Saisie Class'!N82,"")</f>
        <v/>
      </c>
      <c r="K85" s="214" t="s">
        <v>241</v>
      </c>
    </row>
    <row r="86" spans="1:11" ht="15.75" x14ac:dyDescent="0.2">
      <c r="A86" s="34">
        <f t="shared" si="1"/>
        <v>1</v>
      </c>
      <c r="B86" s="29">
        <v>78</v>
      </c>
      <c r="C86" s="252">
        <f>IF($B86&gt;0,'Saisie Class'!$G83)</f>
        <v>0</v>
      </c>
      <c r="D86" s="30" t="e">
        <f>VLOOKUP(E86,'Ext A1'!F$7:R$206,13,FALSE)</f>
        <v>#N/A</v>
      </c>
      <c r="E86" s="30">
        <f>IF($B86&gt;0,'Saisie Class'!$H83)</f>
        <v>0</v>
      </c>
      <c r="F86" s="30">
        <f>IF(C86&gt;0,VLOOKUP(E86,CONFIG!$X$2:$AG$801,2,FALSE),0)</f>
        <v>0</v>
      </c>
      <c r="G86" s="30">
        <f>IF(C86&gt;0,VLOOKUP(E86,CONFIG!$X$2:$AG$801,3,FALSE),0)</f>
        <v>0</v>
      </c>
      <c r="H86" s="30">
        <f>IF(C86&gt;0,VLOOKUP(E86,CONFIG!$X$2:$AG$801,4,FALSE),0)</f>
        <v>0</v>
      </c>
      <c r="I86" s="30">
        <f>IF(C86&gt;0,VLOOKUP(E86,CONFIG!$X$2:$AG$801,5,FALSE),0)</f>
        <v>0</v>
      </c>
      <c r="J86" s="213" t="str">
        <f>IF(LEN(B86)&gt;0,'Saisie Class'!N83,"")</f>
        <v/>
      </c>
      <c r="K86" s="214" t="s">
        <v>241</v>
      </c>
    </row>
    <row r="87" spans="1:11" ht="15.75" x14ac:dyDescent="0.2">
      <c r="A87" s="34">
        <f t="shared" si="1"/>
        <v>1</v>
      </c>
      <c r="B87" s="29">
        <v>79</v>
      </c>
      <c r="C87" s="252">
        <f>IF($B87&gt;0,'Saisie Class'!$G84)</f>
        <v>0</v>
      </c>
      <c r="D87" s="30" t="e">
        <f>VLOOKUP(E87,'Ext A1'!F$7:R$206,13,FALSE)</f>
        <v>#N/A</v>
      </c>
      <c r="E87" s="30">
        <f>IF($B87&gt;0,'Saisie Class'!$H84)</f>
        <v>0</v>
      </c>
      <c r="F87" s="30">
        <f>IF(C87&gt;0,VLOOKUP(E87,CONFIG!$X$2:$AG$801,2,FALSE),0)</f>
        <v>0</v>
      </c>
      <c r="G87" s="30">
        <f>IF(C87&gt;0,VLOOKUP(E87,CONFIG!$X$2:$AG$801,3,FALSE),0)</f>
        <v>0</v>
      </c>
      <c r="H87" s="30">
        <f>IF(C87&gt;0,VLOOKUP(E87,CONFIG!$X$2:$AG$801,4,FALSE),0)</f>
        <v>0</v>
      </c>
      <c r="I87" s="30">
        <f>IF(C87&gt;0,VLOOKUP(E87,CONFIG!$X$2:$AG$801,5,FALSE),0)</f>
        <v>0</v>
      </c>
      <c r="J87" s="213" t="str">
        <f>IF(LEN(B87)&gt;0,'Saisie Class'!N84,"")</f>
        <v/>
      </c>
      <c r="K87" s="214" t="s">
        <v>241</v>
      </c>
    </row>
    <row r="88" spans="1:11" ht="15.75" x14ac:dyDescent="0.2">
      <c r="A88" s="34">
        <f t="shared" si="1"/>
        <v>1</v>
      </c>
      <c r="B88" s="29">
        <v>80</v>
      </c>
      <c r="C88" s="252">
        <f>IF($B88&gt;0,'Saisie Class'!$G85)</f>
        <v>0</v>
      </c>
      <c r="D88" s="30" t="e">
        <f>VLOOKUP(E88,'Ext A1'!F$7:R$206,13,FALSE)</f>
        <v>#N/A</v>
      </c>
      <c r="E88" s="30">
        <f>IF($B88&gt;0,'Saisie Class'!$H85)</f>
        <v>0</v>
      </c>
      <c r="F88" s="30">
        <f>IF(C88&gt;0,VLOOKUP(E88,CONFIG!$X$2:$AG$801,2,FALSE),0)</f>
        <v>0</v>
      </c>
      <c r="G88" s="30">
        <f>IF(C88&gt;0,VLOOKUP(E88,CONFIG!$X$2:$AG$801,3,FALSE),0)</f>
        <v>0</v>
      </c>
      <c r="H88" s="30">
        <f>IF(C88&gt;0,VLOOKUP(E88,CONFIG!$X$2:$AG$801,4,FALSE),0)</f>
        <v>0</v>
      </c>
      <c r="I88" s="30">
        <f>IF(C88&gt;0,VLOOKUP(E88,CONFIG!$X$2:$AG$801,5,FALSE),0)</f>
        <v>0</v>
      </c>
      <c r="J88" s="213" t="str">
        <f>IF(LEN(B88)&gt;0,'Saisie Class'!N85,"")</f>
        <v/>
      </c>
      <c r="K88" s="214" t="s">
        <v>241</v>
      </c>
    </row>
    <row r="89" spans="1:11" ht="15.75" x14ac:dyDescent="0.2">
      <c r="A89" s="34">
        <f t="shared" si="1"/>
        <v>1</v>
      </c>
      <c r="B89" s="29">
        <v>81</v>
      </c>
      <c r="C89" s="252">
        <f>IF($B89&gt;0,'Saisie Class'!$G86)</f>
        <v>0</v>
      </c>
      <c r="D89" s="30" t="e">
        <f>VLOOKUP(E89,'Ext A1'!F$7:R$206,13,FALSE)</f>
        <v>#N/A</v>
      </c>
      <c r="E89" s="30">
        <f>IF($B89&gt;0,'Saisie Class'!$H86)</f>
        <v>0</v>
      </c>
      <c r="F89" s="30">
        <f>IF(C89&gt;0,VLOOKUP(E89,CONFIG!$X$2:$AG$801,2,FALSE),0)</f>
        <v>0</v>
      </c>
      <c r="G89" s="30">
        <f>IF(C89&gt;0,VLOOKUP(E89,CONFIG!$X$2:$AG$801,3,FALSE),0)</f>
        <v>0</v>
      </c>
      <c r="H89" s="30">
        <f>IF(C89&gt;0,VLOOKUP(E89,CONFIG!$X$2:$AG$801,4,FALSE),0)</f>
        <v>0</v>
      </c>
      <c r="I89" s="30">
        <f>IF(C89&gt;0,VLOOKUP(E89,CONFIG!$X$2:$AG$801,5,FALSE),0)</f>
        <v>0</v>
      </c>
      <c r="J89" s="213" t="str">
        <f>IF(LEN(B89)&gt;0,'Saisie Class'!N86,"")</f>
        <v/>
      </c>
      <c r="K89" s="214" t="s">
        <v>241</v>
      </c>
    </row>
    <row r="90" spans="1:11" ht="15.75" x14ac:dyDescent="0.2">
      <c r="A90" s="34">
        <f t="shared" si="1"/>
        <v>1</v>
      </c>
      <c r="B90" s="29">
        <v>82</v>
      </c>
      <c r="C90" s="252">
        <f>IF($B90&gt;0,'Saisie Class'!$G87)</f>
        <v>0</v>
      </c>
      <c r="D90" s="30" t="e">
        <f>VLOOKUP(E90,'Ext A1'!F$7:R$206,13,FALSE)</f>
        <v>#N/A</v>
      </c>
      <c r="E90" s="30">
        <f>IF($B90&gt;0,'Saisie Class'!$H87)</f>
        <v>0</v>
      </c>
      <c r="F90" s="30">
        <f>IF(C90&gt;0,VLOOKUP(E90,CONFIG!$X$2:$AG$801,2,FALSE),0)</f>
        <v>0</v>
      </c>
      <c r="G90" s="30">
        <f>IF(C90&gt;0,VLOOKUP(E90,CONFIG!$X$2:$AG$801,3,FALSE),0)</f>
        <v>0</v>
      </c>
      <c r="H90" s="30">
        <f>IF(C90&gt;0,VLOOKUP(E90,CONFIG!$X$2:$AG$801,4,FALSE),0)</f>
        <v>0</v>
      </c>
      <c r="I90" s="30">
        <f>IF(C90&gt;0,VLOOKUP(E90,CONFIG!$X$2:$AG$801,5,FALSE),0)</f>
        <v>0</v>
      </c>
      <c r="J90" s="213" t="str">
        <f>IF(LEN(B90)&gt;0,'Saisie Class'!N87,"")</f>
        <v/>
      </c>
      <c r="K90" s="214" t="s">
        <v>241</v>
      </c>
    </row>
    <row r="91" spans="1:11" ht="15.75" x14ac:dyDescent="0.2">
      <c r="A91" s="34">
        <f t="shared" si="1"/>
        <v>1</v>
      </c>
      <c r="B91" s="29">
        <v>83</v>
      </c>
      <c r="C91" s="252">
        <f>IF($B91&gt;0,'Saisie Class'!$G88)</f>
        <v>0</v>
      </c>
      <c r="D91" s="30" t="e">
        <f>VLOOKUP(E91,'Ext A1'!F$7:R$206,13,FALSE)</f>
        <v>#N/A</v>
      </c>
      <c r="E91" s="30">
        <f>IF($B91&gt;0,'Saisie Class'!$H88)</f>
        <v>0</v>
      </c>
      <c r="F91" s="30">
        <f>IF(C91&gt;0,VLOOKUP(E91,CONFIG!$X$2:$AG$801,2,FALSE),0)</f>
        <v>0</v>
      </c>
      <c r="G91" s="30">
        <f>IF(C91&gt;0,VLOOKUP(E91,CONFIG!$X$2:$AG$801,3,FALSE),0)</f>
        <v>0</v>
      </c>
      <c r="H91" s="30">
        <f>IF(C91&gt;0,VLOOKUP(E91,CONFIG!$X$2:$AG$801,4,FALSE),0)</f>
        <v>0</v>
      </c>
      <c r="I91" s="30">
        <f>IF(C91&gt;0,VLOOKUP(E91,CONFIG!$X$2:$AG$801,5,FALSE),0)</f>
        <v>0</v>
      </c>
      <c r="J91" s="213" t="str">
        <f>IF(LEN(B91)&gt;0,'Saisie Class'!N88,"")</f>
        <v/>
      </c>
      <c r="K91" s="214" t="s">
        <v>241</v>
      </c>
    </row>
    <row r="92" spans="1:11" ht="15.75" x14ac:dyDescent="0.2">
      <c r="A92" s="34">
        <f t="shared" si="1"/>
        <v>1</v>
      </c>
      <c r="B92" s="29">
        <v>84</v>
      </c>
      <c r="C92" s="252">
        <f>IF($B92&gt;0,'Saisie Class'!$G89)</f>
        <v>0</v>
      </c>
      <c r="D92" s="30" t="e">
        <f>VLOOKUP(E92,'Ext A1'!F$7:R$206,13,FALSE)</f>
        <v>#N/A</v>
      </c>
      <c r="E92" s="30">
        <f>IF($B92&gt;0,'Saisie Class'!$H89)</f>
        <v>0</v>
      </c>
      <c r="F92" s="30">
        <f>IF(C92&gt;0,VLOOKUP(E92,CONFIG!$X$2:$AG$801,2,FALSE),0)</f>
        <v>0</v>
      </c>
      <c r="G92" s="30">
        <f>IF(C92&gt;0,VLOOKUP(E92,CONFIG!$X$2:$AG$801,3,FALSE),0)</f>
        <v>0</v>
      </c>
      <c r="H92" s="30">
        <f>IF(C92&gt;0,VLOOKUP(E92,CONFIG!$X$2:$AG$801,4,FALSE),0)</f>
        <v>0</v>
      </c>
      <c r="I92" s="30">
        <f>IF(C92&gt;0,VLOOKUP(E92,CONFIG!$X$2:$AG$801,5,FALSE),0)</f>
        <v>0</v>
      </c>
      <c r="J92" s="213" t="str">
        <f>IF(LEN(B92)&gt;0,'Saisie Class'!N89,"")</f>
        <v/>
      </c>
      <c r="K92" s="214" t="s">
        <v>241</v>
      </c>
    </row>
    <row r="93" spans="1:11" ht="15.75" x14ac:dyDescent="0.2">
      <c r="A93" s="34">
        <f t="shared" si="1"/>
        <v>1</v>
      </c>
      <c r="B93" s="29">
        <v>85</v>
      </c>
      <c r="C93" s="252">
        <f>IF($B93&gt;0,'Saisie Class'!$G90)</f>
        <v>0</v>
      </c>
      <c r="D93" s="30" t="e">
        <f>VLOOKUP(E93,'Ext A1'!F$7:R$206,13,FALSE)</f>
        <v>#N/A</v>
      </c>
      <c r="E93" s="30">
        <f>IF($B93&gt;0,'Saisie Class'!$H90)</f>
        <v>0</v>
      </c>
      <c r="F93" s="30">
        <f>IF(C93&gt;0,VLOOKUP(E93,CONFIG!$X$2:$AG$801,2,FALSE),0)</f>
        <v>0</v>
      </c>
      <c r="G93" s="30">
        <f>IF(C93&gt;0,VLOOKUP(E93,CONFIG!$X$2:$AG$801,3,FALSE),0)</f>
        <v>0</v>
      </c>
      <c r="H93" s="30">
        <f>IF(C93&gt;0,VLOOKUP(E93,CONFIG!$X$2:$AG$801,4,FALSE),0)</f>
        <v>0</v>
      </c>
      <c r="I93" s="30">
        <f>IF(C93&gt;0,VLOOKUP(E93,CONFIG!$X$2:$AG$801,5,FALSE),0)</f>
        <v>0</v>
      </c>
      <c r="J93" s="213" t="str">
        <f>IF(LEN(B93)&gt;0,'Saisie Class'!N90,"")</f>
        <v/>
      </c>
      <c r="K93" s="214" t="s">
        <v>241</v>
      </c>
    </row>
    <row r="94" spans="1:11" ht="15.75" x14ac:dyDescent="0.2">
      <c r="A94" s="34">
        <f t="shared" si="1"/>
        <v>1</v>
      </c>
      <c r="B94" s="29">
        <v>86</v>
      </c>
      <c r="C94" s="252">
        <f>IF($B94&gt;0,'Saisie Class'!$G91)</f>
        <v>0</v>
      </c>
      <c r="D94" s="30" t="e">
        <f>VLOOKUP(E94,'Ext A1'!F$7:R$206,13,FALSE)</f>
        <v>#N/A</v>
      </c>
      <c r="E94" s="30">
        <f>IF($B94&gt;0,'Saisie Class'!$H91)</f>
        <v>0</v>
      </c>
      <c r="F94" s="30">
        <f>IF(C94&gt;0,VLOOKUP(E94,CONFIG!$X$2:$AG$801,2,FALSE),0)</f>
        <v>0</v>
      </c>
      <c r="G94" s="30">
        <f>IF(C94&gt;0,VLOOKUP(E94,CONFIG!$X$2:$AG$801,3,FALSE),0)</f>
        <v>0</v>
      </c>
      <c r="H94" s="30">
        <f>IF(C94&gt;0,VLOOKUP(E94,CONFIG!$X$2:$AG$801,4,FALSE),0)</f>
        <v>0</v>
      </c>
      <c r="I94" s="30">
        <f>IF(C94&gt;0,VLOOKUP(E94,CONFIG!$X$2:$AG$801,5,FALSE),0)</f>
        <v>0</v>
      </c>
      <c r="J94" s="213" t="str">
        <f>IF(LEN(B94)&gt;0,'Saisie Class'!N91,"")</f>
        <v/>
      </c>
      <c r="K94" s="214" t="s">
        <v>241</v>
      </c>
    </row>
    <row r="95" spans="1:11" ht="15.75" x14ac:dyDescent="0.2">
      <c r="A95" s="34">
        <f t="shared" si="1"/>
        <v>1</v>
      </c>
      <c r="B95" s="29">
        <v>87</v>
      </c>
      <c r="C95" s="252">
        <f>IF($B95&gt;0,'Saisie Class'!$G92)</f>
        <v>0</v>
      </c>
      <c r="D95" s="30" t="e">
        <f>VLOOKUP(E95,'Ext A1'!F$7:R$206,13,FALSE)</f>
        <v>#N/A</v>
      </c>
      <c r="E95" s="30">
        <f>IF($B95&gt;0,'Saisie Class'!$H92)</f>
        <v>0</v>
      </c>
      <c r="F95" s="30">
        <f>IF(C95&gt;0,VLOOKUP(E95,CONFIG!$X$2:$AG$801,2,FALSE),0)</f>
        <v>0</v>
      </c>
      <c r="G95" s="30">
        <f>IF(C95&gt;0,VLOOKUP(E95,CONFIG!$X$2:$AG$801,3,FALSE),0)</f>
        <v>0</v>
      </c>
      <c r="H95" s="30">
        <f>IF(C95&gt;0,VLOOKUP(E95,CONFIG!$X$2:$AG$801,4,FALSE),0)</f>
        <v>0</v>
      </c>
      <c r="I95" s="30">
        <f>IF(C95&gt;0,VLOOKUP(E95,CONFIG!$X$2:$AG$801,5,FALSE),0)</f>
        <v>0</v>
      </c>
      <c r="J95" s="213" t="str">
        <f>IF(LEN(B95)&gt;0,'Saisie Class'!N92,"")</f>
        <v/>
      </c>
      <c r="K95" s="214" t="s">
        <v>241</v>
      </c>
    </row>
    <row r="96" spans="1:11" ht="15.75" x14ac:dyDescent="0.2">
      <c r="A96" s="34">
        <f t="shared" si="1"/>
        <v>1</v>
      </c>
      <c r="B96" s="29">
        <v>88</v>
      </c>
      <c r="C96" s="252">
        <f>IF($B96&gt;0,'Saisie Class'!$G93)</f>
        <v>0</v>
      </c>
      <c r="D96" s="30" t="e">
        <f>VLOOKUP(E96,'Ext A1'!F$7:R$206,13,FALSE)</f>
        <v>#N/A</v>
      </c>
      <c r="E96" s="30">
        <f>IF($B96&gt;0,'Saisie Class'!$H93)</f>
        <v>0</v>
      </c>
      <c r="F96" s="30">
        <f>IF(C96&gt;0,VLOOKUP(E96,CONFIG!$X$2:$AG$801,2,FALSE),0)</f>
        <v>0</v>
      </c>
      <c r="G96" s="30">
        <f>IF(C96&gt;0,VLOOKUP(E96,CONFIG!$X$2:$AG$801,3,FALSE),0)</f>
        <v>0</v>
      </c>
      <c r="H96" s="30">
        <f>IF(C96&gt;0,VLOOKUP(E96,CONFIG!$X$2:$AG$801,4,FALSE),0)</f>
        <v>0</v>
      </c>
      <c r="I96" s="30">
        <f>IF(C96&gt;0,VLOOKUP(E96,CONFIG!$X$2:$AG$801,5,FALSE),0)</f>
        <v>0</v>
      </c>
      <c r="J96" s="213" t="str">
        <f>IF(LEN(B96)&gt;0,'Saisie Class'!N93,"")</f>
        <v/>
      </c>
      <c r="K96" s="214" t="s">
        <v>241</v>
      </c>
    </row>
    <row r="97" spans="1:11" ht="15.75" x14ac:dyDescent="0.2">
      <c r="A97" s="34">
        <f t="shared" si="1"/>
        <v>1</v>
      </c>
      <c r="B97" s="29">
        <v>89</v>
      </c>
      <c r="C97" s="252">
        <f>IF($B97&gt;0,'Saisie Class'!$G94)</f>
        <v>0</v>
      </c>
      <c r="D97" s="30" t="e">
        <f>VLOOKUP(E97,'Ext A1'!F$7:R$206,13,FALSE)</f>
        <v>#N/A</v>
      </c>
      <c r="E97" s="30">
        <f>IF($B97&gt;0,'Saisie Class'!$H94)</f>
        <v>0</v>
      </c>
      <c r="F97" s="30">
        <f>IF(C97&gt;0,VLOOKUP(E97,CONFIG!$X$2:$AG$801,2,FALSE),0)</f>
        <v>0</v>
      </c>
      <c r="G97" s="30">
        <f>IF(C97&gt;0,VLOOKUP(E97,CONFIG!$X$2:$AG$801,3,FALSE),0)</f>
        <v>0</v>
      </c>
      <c r="H97" s="30">
        <f>IF(C97&gt;0,VLOOKUP(E97,CONFIG!$X$2:$AG$801,4,FALSE),0)</f>
        <v>0</v>
      </c>
      <c r="I97" s="30">
        <f>IF(C97&gt;0,VLOOKUP(E97,CONFIG!$X$2:$AG$801,5,FALSE),0)</f>
        <v>0</v>
      </c>
      <c r="J97" s="213" t="str">
        <f>IF(LEN(B97)&gt;0,'Saisie Class'!N94,"")</f>
        <v/>
      </c>
      <c r="K97" s="214" t="s">
        <v>241</v>
      </c>
    </row>
    <row r="98" spans="1:11" ht="15.75" x14ac:dyDescent="0.2">
      <c r="A98" s="34">
        <f t="shared" si="1"/>
        <v>1</v>
      </c>
      <c r="B98" s="29">
        <v>90</v>
      </c>
      <c r="C98" s="252">
        <f>IF($B98&gt;0,'Saisie Class'!$G95)</f>
        <v>0</v>
      </c>
      <c r="D98" s="30" t="e">
        <f>VLOOKUP(E98,'Ext A1'!F$7:R$206,13,FALSE)</f>
        <v>#N/A</v>
      </c>
      <c r="E98" s="30">
        <f>IF($B98&gt;0,'Saisie Class'!$H95)</f>
        <v>0</v>
      </c>
      <c r="F98" s="30">
        <f>IF(C98&gt;0,VLOOKUP(E98,CONFIG!$X$2:$AG$801,2,FALSE),0)</f>
        <v>0</v>
      </c>
      <c r="G98" s="30">
        <f>IF(C98&gt;0,VLOOKUP(E98,CONFIG!$X$2:$AG$801,3,FALSE),0)</f>
        <v>0</v>
      </c>
      <c r="H98" s="30">
        <f>IF(C98&gt;0,VLOOKUP(E98,CONFIG!$X$2:$AG$801,4,FALSE),0)</f>
        <v>0</v>
      </c>
      <c r="I98" s="30">
        <f>IF(C98&gt;0,VLOOKUP(E98,CONFIG!$X$2:$AG$801,5,FALSE),0)</f>
        <v>0</v>
      </c>
      <c r="J98" s="213" t="str">
        <f>IF(LEN(B98)&gt;0,'Saisie Class'!N95,"")</f>
        <v/>
      </c>
      <c r="K98" s="214" t="s">
        <v>241</v>
      </c>
    </row>
    <row r="99" spans="1:11" ht="15.75" x14ac:dyDescent="0.2">
      <c r="A99" s="34">
        <f t="shared" si="1"/>
        <v>1</v>
      </c>
      <c r="B99" s="29">
        <v>91</v>
      </c>
      <c r="C99" s="252">
        <f>IF($B99&gt;0,'Saisie Class'!$G96)</f>
        <v>0</v>
      </c>
      <c r="D99" s="30" t="e">
        <f>VLOOKUP(E99,'Ext A1'!F$7:R$206,13,FALSE)</f>
        <v>#N/A</v>
      </c>
      <c r="E99" s="30">
        <f>IF($B99&gt;0,'Saisie Class'!$H96)</f>
        <v>0</v>
      </c>
      <c r="F99" s="30">
        <f>IF(C99&gt;0,VLOOKUP(E99,CONFIG!$X$2:$AG$801,2,FALSE),0)</f>
        <v>0</v>
      </c>
      <c r="G99" s="30">
        <f>IF(C99&gt;0,VLOOKUP(E99,CONFIG!$X$2:$AG$801,3,FALSE),0)</f>
        <v>0</v>
      </c>
      <c r="H99" s="30">
        <f>IF(C99&gt;0,VLOOKUP(E99,CONFIG!$X$2:$AG$801,4,FALSE),0)</f>
        <v>0</v>
      </c>
      <c r="I99" s="30">
        <f>IF(C99&gt;0,VLOOKUP(E99,CONFIG!$X$2:$AG$801,5,FALSE),0)</f>
        <v>0</v>
      </c>
      <c r="J99" s="213" t="str">
        <f>IF(LEN(B99)&gt;0,'Saisie Class'!N96,"")</f>
        <v/>
      </c>
      <c r="K99" s="214" t="s">
        <v>241</v>
      </c>
    </row>
    <row r="100" spans="1:11" ht="15.75" x14ac:dyDescent="0.2">
      <c r="A100" s="34">
        <f t="shared" si="1"/>
        <v>1</v>
      </c>
      <c r="B100" s="29">
        <v>92</v>
      </c>
      <c r="C100" s="252">
        <f>IF($B100&gt;0,'Saisie Class'!$G97)</f>
        <v>0</v>
      </c>
      <c r="D100" s="30" t="e">
        <f>VLOOKUP(E100,'Ext A1'!F$7:R$206,13,FALSE)</f>
        <v>#N/A</v>
      </c>
      <c r="E100" s="30">
        <f>IF($B100&gt;0,'Saisie Class'!$H97)</f>
        <v>0</v>
      </c>
      <c r="F100" s="30">
        <f>IF(C100&gt;0,VLOOKUP(E100,CONFIG!$X$2:$AG$801,2,FALSE),0)</f>
        <v>0</v>
      </c>
      <c r="G100" s="30">
        <f>IF(C100&gt;0,VLOOKUP(E100,CONFIG!$X$2:$AG$801,3,FALSE),0)</f>
        <v>0</v>
      </c>
      <c r="H100" s="30">
        <f>IF(C100&gt;0,VLOOKUP(E100,CONFIG!$X$2:$AG$801,4,FALSE),0)</f>
        <v>0</v>
      </c>
      <c r="I100" s="30">
        <f>IF(C100&gt;0,VLOOKUP(E100,CONFIG!$X$2:$AG$801,5,FALSE),0)</f>
        <v>0</v>
      </c>
      <c r="J100" s="213" t="str">
        <f>IF(LEN(B100)&gt;0,'Saisie Class'!N97,"")</f>
        <v/>
      </c>
      <c r="K100" s="214" t="s">
        <v>241</v>
      </c>
    </row>
    <row r="101" spans="1:11" ht="15.75" x14ac:dyDescent="0.2">
      <c r="A101" s="34">
        <f t="shared" si="1"/>
        <v>1</v>
      </c>
      <c r="B101" s="29">
        <v>93</v>
      </c>
      <c r="C101" s="252">
        <f>IF($B101&gt;0,'Saisie Class'!$G98)</f>
        <v>0</v>
      </c>
      <c r="D101" s="30" t="e">
        <f>VLOOKUP(E101,'Ext A1'!F$7:R$206,13,FALSE)</f>
        <v>#N/A</v>
      </c>
      <c r="E101" s="30">
        <f>IF($B101&gt;0,'Saisie Class'!$H98)</f>
        <v>0</v>
      </c>
      <c r="F101" s="30">
        <f>IF(C101&gt;0,VLOOKUP(E101,CONFIG!$X$2:$AG$801,2,FALSE),0)</f>
        <v>0</v>
      </c>
      <c r="G101" s="30">
        <f>IF(C101&gt;0,VLOOKUP(E101,CONFIG!$X$2:$AG$801,3,FALSE),0)</f>
        <v>0</v>
      </c>
      <c r="H101" s="30">
        <f>IF(C101&gt;0,VLOOKUP(E101,CONFIG!$X$2:$AG$801,4,FALSE),0)</f>
        <v>0</v>
      </c>
      <c r="I101" s="30">
        <f>IF(C101&gt;0,VLOOKUP(E101,CONFIG!$X$2:$AG$801,5,FALSE),0)</f>
        <v>0</v>
      </c>
      <c r="J101" s="213" t="str">
        <f>IF(LEN(B101)&gt;0,'Saisie Class'!N98,"")</f>
        <v/>
      </c>
      <c r="K101" s="214" t="s">
        <v>241</v>
      </c>
    </row>
    <row r="102" spans="1:11" ht="15.75" x14ac:dyDescent="0.2">
      <c r="A102" s="34">
        <f t="shared" si="1"/>
        <v>1</v>
      </c>
      <c r="B102" s="29">
        <v>94</v>
      </c>
      <c r="C102" s="252">
        <f>IF($B102&gt;0,'Saisie Class'!$G99)</f>
        <v>0</v>
      </c>
      <c r="D102" s="30" t="e">
        <f>VLOOKUP(E102,'Ext A1'!F$7:R$206,13,FALSE)</f>
        <v>#N/A</v>
      </c>
      <c r="E102" s="30">
        <f>IF($B102&gt;0,'Saisie Class'!$H99)</f>
        <v>0</v>
      </c>
      <c r="F102" s="30">
        <f>IF(C102&gt;0,VLOOKUP(E102,CONFIG!$X$2:$AG$801,2,FALSE),0)</f>
        <v>0</v>
      </c>
      <c r="G102" s="30">
        <f>IF(C102&gt;0,VLOOKUP(E102,CONFIG!$X$2:$AG$801,3,FALSE),0)</f>
        <v>0</v>
      </c>
      <c r="H102" s="30">
        <f>IF(C102&gt;0,VLOOKUP(E102,CONFIG!$X$2:$AG$801,4,FALSE),0)</f>
        <v>0</v>
      </c>
      <c r="I102" s="30">
        <f>IF(C102&gt;0,VLOOKUP(E102,CONFIG!$X$2:$AG$801,5,FALSE),0)</f>
        <v>0</v>
      </c>
      <c r="J102" s="213" t="str">
        <f>IF(LEN(B102)&gt;0,'Saisie Class'!N99,"")</f>
        <v/>
      </c>
      <c r="K102" s="214" t="s">
        <v>241</v>
      </c>
    </row>
    <row r="103" spans="1:11" ht="15.75" x14ac:dyDescent="0.2">
      <c r="A103" s="34">
        <f t="shared" si="1"/>
        <v>1</v>
      </c>
      <c r="B103" s="29">
        <v>95</v>
      </c>
      <c r="C103" s="252">
        <f>IF($B103&gt;0,'Saisie Class'!$G100)</f>
        <v>0</v>
      </c>
      <c r="D103" s="30" t="e">
        <f>VLOOKUP(E103,'Ext A1'!F$7:R$206,13,FALSE)</f>
        <v>#N/A</v>
      </c>
      <c r="E103" s="30">
        <f>IF($B103&gt;0,'Saisie Class'!$H100)</f>
        <v>0</v>
      </c>
      <c r="F103" s="30">
        <f>IF(C103&gt;0,VLOOKUP(E103,CONFIG!$X$2:$AG$801,2,FALSE),0)</f>
        <v>0</v>
      </c>
      <c r="G103" s="30">
        <f>IF(C103&gt;0,VLOOKUP(E103,CONFIG!$X$2:$AG$801,3,FALSE),0)</f>
        <v>0</v>
      </c>
      <c r="H103" s="30">
        <f>IF(C103&gt;0,VLOOKUP(E103,CONFIG!$X$2:$AG$801,4,FALSE),0)</f>
        <v>0</v>
      </c>
      <c r="I103" s="30">
        <f>IF(C103&gt;0,VLOOKUP(E103,CONFIG!$X$2:$AG$801,5,FALSE),0)</f>
        <v>0</v>
      </c>
      <c r="J103" s="213" t="str">
        <f>IF(LEN(B103)&gt;0,'Saisie Class'!N100,"")</f>
        <v/>
      </c>
      <c r="K103" s="214" t="s">
        <v>241</v>
      </c>
    </row>
    <row r="104" spans="1:11" ht="15.75" x14ac:dyDescent="0.2">
      <c r="A104" s="34">
        <f t="shared" si="1"/>
        <v>1</v>
      </c>
      <c r="B104" s="29">
        <v>96</v>
      </c>
      <c r="C104" s="252">
        <f>IF($B104&gt;0,'Saisie Class'!$G101)</f>
        <v>0</v>
      </c>
      <c r="D104" s="30" t="e">
        <f>VLOOKUP(E104,'Ext A1'!F$7:R$206,13,FALSE)</f>
        <v>#N/A</v>
      </c>
      <c r="E104" s="30">
        <f>IF($B104&gt;0,'Saisie Class'!$H101)</f>
        <v>0</v>
      </c>
      <c r="F104" s="30">
        <f>IF(C104&gt;0,VLOOKUP(E104,CONFIG!$X$2:$AG$801,2,FALSE),0)</f>
        <v>0</v>
      </c>
      <c r="G104" s="30">
        <f>IF(C104&gt;0,VLOOKUP(E104,CONFIG!$X$2:$AG$801,3,FALSE),0)</f>
        <v>0</v>
      </c>
      <c r="H104" s="30">
        <f>IF(C104&gt;0,VLOOKUP(E104,CONFIG!$X$2:$AG$801,4,FALSE),0)</f>
        <v>0</v>
      </c>
      <c r="I104" s="30">
        <f>IF(C104&gt;0,VLOOKUP(E104,CONFIG!$X$2:$AG$801,5,FALSE),0)</f>
        <v>0</v>
      </c>
      <c r="J104" s="213" t="str">
        <f>IF(LEN(B104)&gt;0,'Saisie Class'!N101,"")</f>
        <v/>
      </c>
      <c r="K104" s="214" t="s">
        <v>241</v>
      </c>
    </row>
    <row r="105" spans="1:11" ht="15.75" x14ac:dyDescent="0.2">
      <c r="A105" s="34">
        <f t="shared" si="1"/>
        <v>1</v>
      </c>
      <c r="B105" s="29">
        <v>97</v>
      </c>
      <c r="C105" s="252">
        <f>IF($B105&gt;0,'Saisie Class'!$G102)</f>
        <v>0</v>
      </c>
      <c r="D105" s="30" t="e">
        <f>VLOOKUP(E105,'Ext A1'!F$7:R$206,13,FALSE)</f>
        <v>#N/A</v>
      </c>
      <c r="E105" s="30">
        <f>IF($B105&gt;0,'Saisie Class'!$H102)</f>
        <v>0</v>
      </c>
      <c r="F105" s="30">
        <f>IF(C105&gt;0,VLOOKUP(E105,CONFIG!$X$2:$AG$801,2,FALSE),0)</f>
        <v>0</v>
      </c>
      <c r="G105" s="30">
        <f>IF(C105&gt;0,VLOOKUP(E105,CONFIG!$X$2:$AG$801,3,FALSE),0)</f>
        <v>0</v>
      </c>
      <c r="H105" s="30">
        <f>IF(C105&gt;0,VLOOKUP(E105,CONFIG!$X$2:$AG$801,4,FALSE),0)</f>
        <v>0</v>
      </c>
      <c r="I105" s="30">
        <f>IF(C105&gt;0,VLOOKUP(E105,CONFIG!$X$2:$AG$801,5,FALSE),0)</f>
        <v>0</v>
      </c>
      <c r="J105" s="213" t="str">
        <f>IF(LEN(B105)&gt;0,'Saisie Class'!N102,"")</f>
        <v/>
      </c>
      <c r="K105" s="214" t="s">
        <v>241</v>
      </c>
    </row>
    <row r="106" spans="1:11" ht="15.75" x14ac:dyDescent="0.2">
      <c r="A106" s="34">
        <f t="shared" si="1"/>
        <v>1</v>
      </c>
      <c r="B106" s="29">
        <v>98</v>
      </c>
      <c r="C106" s="252">
        <f>IF($B106&gt;0,'Saisie Class'!$G103)</f>
        <v>0</v>
      </c>
      <c r="D106" s="30" t="e">
        <f>VLOOKUP(E106,'Ext A1'!F$7:R$206,13,FALSE)</f>
        <v>#N/A</v>
      </c>
      <c r="E106" s="30">
        <f>IF($B106&gt;0,'Saisie Class'!$H103)</f>
        <v>0</v>
      </c>
      <c r="F106" s="30">
        <f>IF(C106&gt;0,VLOOKUP(E106,CONFIG!$X$2:$AG$801,2,FALSE),0)</f>
        <v>0</v>
      </c>
      <c r="G106" s="30">
        <f>IF(C106&gt;0,VLOOKUP(E106,CONFIG!$X$2:$AG$801,3,FALSE),0)</f>
        <v>0</v>
      </c>
      <c r="H106" s="30">
        <f>IF(C106&gt;0,VLOOKUP(E106,CONFIG!$X$2:$AG$801,4,FALSE),0)</f>
        <v>0</v>
      </c>
      <c r="I106" s="30">
        <f>IF(C106&gt;0,VLOOKUP(E106,CONFIG!$X$2:$AG$801,5,FALSE),0)</f>
        <v>0</v>
      </c>
      <c r="J106" s="213" t="str">
        <f>IF(LEN(B106)&gt;0,'Saisie Class'!N103,"")</f>
        <v/>
      </c>
      <c r="K106" s="214" t="s">
        <v>241</v>
      </c>
    </row>
    <row r="107" spans="1:11" ht="15.75" x14ac:dyDescent="0.2">
      <c r="A107" s="34">
        <f t="shared" si="1"/>
        <v>1</v>
      </c>
      <c r="B107" s="29">
        <v>99</v>
      </c>
      <c r="C107" s="252">
        <f>IF($B107&gt;0,'Saisie Class'!$G104)</f>
        <v>0</v>
      </c>
      <c r="D107" s="30" t="e">
        <f>VLOOKUP(E107,'Ext A1'!F$7:R$206,13,FALSE)</f>
        <v>#N/A</v>
      </c>
      <c r="E107" s="30">
        <f>IF($B107&gt;0,'Saisie Class'!$H104)</f>
        <v>0</v>
      </c>
      <c r="F107" s="30">
        <f>IF(C107&gt;0,VLOOKUP(E107,CONFIG!$X$2:$AG$801,2,FALSE),0)</f>
        <v>0</v>
      </c>
      <c r="G107" s="30">
        <f>IF(C107&gt;0,VLOOKUP(E107,CONFIG!$X$2:$AG$801,3,FALSE),0)</f>
        <v>0</v>
      </c>
      <c r="H107" s="30">
        <f>IF(C107&gt;0,VLOOKUP(E107,CONFIG!$X$2:$AG$801,4,FALSE),0)</f>
        <v>0</v>
      </c>
      <c r="I107" s="30">
        <f>IF(C107&gt;0,VLOOKUP(E107,CONFIG!$X$2:$AG$801,5,FALSE),0)</f>
        <v>0</v>
      </c>
      <c r="J107" s="213" t="str">
        <f>IF(LEN(B107)&gt;0,'Saisie Class'!N104,"")</f>
        <v/>
      </c>
      <c r="K107" s="214" t="s">
        <v>241</v>
      </c>
    </row>
    <row r="108" spans="1:11" ht="15.75" x14ac:dyDescent="0.2">
      <c r="A108" s="34">
        <f t="shared" si="1"/>
        <v>1</v>
      </c>
      <c r="B108" s="29">
        <v>100</v>
      </c>
      <c r="C108" s="252">
        <f>IF($B108&gt;0,'Saisie Class'!$G105)</f>
        <v>0</v>
      </c>
      <c r="D108" s="30" t="e">
        <f>VLOOKUP(E108,'Ext A1'!F$7:R$206,13,FALSE)</f>
        <v>#N/A</v>
      </c>
      <c r="E108" s="30">
        <f>IF($B108&gt;0,'Saisie Class'!$H105)</f>
        <v>0</v>
      </c>
      <c r="F108" s="30">
        <f>IF(C108&gt;0,VLOOKUP(E108,CONFIG!$X$2:$AG$801,2,FALSE),0)</f>
        <v>0</v>
      </c>
      <c r="G108" s="30">
        <f>IF(C108&gt;0,VLOOKUP(E108,CONFIG!$X$2:$AG$801,3,FALSE),0)</f>
        <v>0</v>
      </c>
      <c r="H108" s="30">
        <f>IF(C108&gt;0,VLOOKUP(E108,CONFIG!$X$2:$AG$801,4,FALSE),0)</f>
        <v>0</v>
      </c>
      <c r="I108" s="30">
        <f>IF(C108&gt;0,VLOOKUP(E108,CONFIG!$X$2:$AG$801,5,FALSE),0)</f>
        <v>0</v>
      </c>
      <c r="J108" s="213" t="str">
        <f>IF(LEN(B108)&gt;0,'Saisie Class'!N105,"")</f>
        <v/>
      </c>
      <c r="K108" s="214" t="s">
        <v>241</v>
      </c>
    </row>
    <row r="109" spans="1:11" ht="15.75" x14ac:dyDescent="0.2">
      <c r="A109" s="34">
        <f t="shared" si="1"/>
        <v>1</v>
      </c>
      <c r="B109" s="29">
        <v>101</v>
      </c>
      <c r="C109" s="252">
        <f>IF($B109&gt;0,'Saisie Class'!$G106)</f>
        <v>0</v>
      </c>
      <c r="D109" s="30" t="e">
        <f>VLOOKUP(E109,'Ext A1'!F$7:R$206,13,FALSE)</f>
        <v>#N/A</v>
      </c>
      <c r="E109" s="30">
        <f>IF($B109&gt;0,'Saisie Class'!$H106)</f>
        <v>0</v>
      </c>
      <c r="F109" s="30">
        <f>IF(C109&gt;0,VLOOKUP(E109,CONFIG!$X$2:$AG$801,2,FALSE),0)</f>
        <v>0</v>
      </c>
      <c r="G109" s="30">
        <f>IF(C109&gt;0,VLOOKUP(E109,CONFIG!$X$2:$AG$801,3,FALSE),0)</f>
        <v>0</v>
      </c>
      <c r="H109" s="30">
        <f>IF(C109&gt;0,VLOOKUP(E109,CONFIG!$X$2:$AG$801,4,FALSE),0)</f>
        <v>0</v>
      </c>
      <c r="I109" s="30">
        <f>IF(C109&gt;0,VLOOKUP(E109,CONFIG!$X$2:$AG$801,5,FALSE),0)</f>
        <v>0</v>
      </c>
      <c r="J109" s="213" t="str">
        <f>IF(LEN(B109)&gt;0,'Saisie Class'!N106,"")</f>
        <v/>
      </c>
      <c r="K109" s="214" t="s">
        <v>241</v>
      </c>
    </row>
    <row r="110" spans="1:11" ht="15.75" x14ac:dyDescent="0.2">
      <c r="A110" s="34">
        <f t="shared" si="1"/>
        <v>1</v>
      </c>
      <c r="B110" s="29">
        <v>102</v>
      </c>
      <c r="C110" s="252">
        <f>IF($B110&gt;0,'Saisie Class'!$G107)</f>
        <v>0</v>
      </c>
      <c r="D110" s="30" t="e">
        <f>VLOOKUP(E110,'Ext A1'!F$7:R$206,13,FALSE)</f>
        <v>#N/A</v>
      </c>
      <c r="E110" s="30">
        <f>IF($B110&gt;0,'Saisie Class'!$H107)</f>
        <v>0</v>
      </c>
      <c r="F110" s="30">
        <f>IF(C110&gt;0,VLOOKUP(E110,CONFIG!$X$2:$AG$801,2,FALSE),0)</f>
        <v>0</v>
      </c>
      <c r="G110" s="30">
        <f>IF(C110&gt;0,VLOOKUP(E110,CONFIG!$X$2:$AG$801,3,FALSE),0)</f>
        <v>0</v>
      </c>
      <c r="H110" s="30">
        <f>IF(C110&gt;0,VLOOKUP(E110,CONFIG!$X$2:$AG$801,4,FALSE),0)</f>
        <v>0</v>
      </c>
      <c r="I110" s="30">
        <f>IF(C110&gt;0,VLOOKUP(E110,CONFIG!$X$2:$AG$801,5,FALSE),0)</f>
        <v>0</v>
      </c>
      <c r="J110" s="213" t="str">
        <f>IF(LEN(B110)&gt;0,'Saisie Class'!N107,"")</f>
        <v/>
      </c>
      <c r="K110" s="214" t="s">
        <v>241</v>
      </c>
    </row>
    <row r="111" spans="1:11" ht="15.75" x14ac:dyDescent="0.2">
      <c r="A111" s="34">
        <f t="shared" si="1"/>
        <v>1</v>
      </c>
      <c r="B111" s="29">
        <v>103</v>
      </c>
      <c r="C111" s="252">
        <f>IF($B111&gt;0,'Saisie Class'!$G108)</f>
        <v>0</v>
      </c>
      <c r="D111" s="30" t="e">
        <f>VLOOKUP(E111,'Ext A1'!F$7:R$206,13,FALSE)</f>
        <v>#N/A</v>
      </c>
      <c r="E111" s="30">
        <f>IF($B111&gt;0,'Saisie Class'!$H108)</f>
        <v>0</v>
      </c>
      <c r="F111" s="30">
        <f>IF(C111&gt;0,VLOOKUP(E111,CONFIG!$X$2:$AG$801,2,FALSE),0)</f>
        <v>0</v>
      </c>
      <c r="G111" s="30">
        <f>IF(C111&gt;0,VLOOKUP(E111,CONFIG!$X$2:$AG$801,3,FALSE),0)</f>
        <v>0</v>
      </c>
      <c r="H111" s="30">
        <f>IF(C111&gt;0,VLOOKUP(E111,CONFIG!$X$2:$AG$801,4,FALSE),0)</f>
        <v>0</v>
      </c>
      <c r="I111" s="30">
        <f>IF(C111&gt;0,VLOOKUP(E111,CONFIG!$X$2:$AG$801,5,FALSE),0)</f>
        <v>0</v>
      </c>
      <c r="J111" s="213" t="str">
        <f>IF(LEN(B111)&gt;0,'Saisie Class'!N108,"")</f>
        <v/>
      </c>
      <c r="K111" s="214" t="s">
        <v>241</v>
      </c>
    </row>
    <row r="112" spans="1:11" ht="15.75" x14ac:dyDescent="0.2">
      <c r="A112" s="34">
        <f t="shared" si="1"/>
        <v>1</v>
      </c>
      <c r="B112" s="29">
        <v>104</v>
      </c>
      <c r="C112" s="252">
        <f>IF($B112&gt;0,'Saisie Class'!$G109)</f>
        <v>0</v>
      </c>
      <c r="D112" s="30" t="e">
        <f>VLOOKUP(E112,'Ext A1'!F$7:R$206,13,FALSE)</f>
        <v>#N/A</v>
      </c>
      <c r="E112" s="30">
        <f>IF($B112&gt;0,'Saisie Class'!$H109)</f>
        <v>0</v>
      </c>
      <c r="F112" s="30">
        <f>IF(C112&gt;0,VLOOKUP(E112,CONFIG!$X$2:$AG$801,2,FALSE),0)</f>
        <v>0</v>
      </c>
      <c r="G112" s="30">
        <f>IF(C112&gt;0,VLOOKUP(E112,CONFIG!$X$2:$AG$801,3,FALSE),0)</f>
        <v>0</v>
      </c>
      <c r="H112" s="30">
        <f>IF(C112&gt;0,VLOOKUP(E112,CONFIG!$X$2:$AG$801,4,FALSE),0)</f>
        <v>0</v>
      </c>
      <c r="I112" s="30">
        <f>IF(C112&gt;0,VLOOKUP(E112,CONFIG!$X$2:$AG$801,5,FALSE),0)</f>
        <v>0</v>
      </c>
      <c r="J112" s="213" t="str">
        <f>IF(LEN(B112)&gt;0,'Saisie Class'!N109,"")</f>
        <v/>
      </c>
      <c r="K112" s="214" t="s">
        <v>241</v>
      </c>
    </row>
    <row r="113" spans="1:11" ht="15.75" x14ac:dyDescent="0.2">
      <c r="A113" s="34">
        <f t="shared" si="1"/>
        <v>1</v>
      </c>
      <c r="B113" s="29">
        <v>105</v>
      </c>
      <c r="C113" s="252">
        <f>IF($B113&gt;0,'Saisie Class'!$G110)</f>
        <v>0</v>
      </c>
      <c r="D113" s="30" t="e">
        <f>VLOOKUP(E113,'Ext A1'!F$7:R$206,13,FALSE)</f>
        <v>#N/A</v>
      </c>
      <c r="E113" s="30">
        <f>IF($B113&gt;0,'Saisie Class'!$H110)</f>
        <v>0</v>
      </c>
      <c r="F113" s="30">
        <f>IF(C113&gt;0,VLOOKUP(E113,CONFIG!$X$2:$AG$801,2,FALSE),0)</f>
        <v>0</v>
      </c>
      <c r="G113" s="30">
        <f>IF(C113&gt;0,VLOOKUP(E113,CONFIG!$X$2:$AG$801,3,FALSE),0)</f>
        <v>0</v>
      </c>
      <c r="H113" s="30">
        <f>IF(C113&gt;0,VLOOKUP(E113,CONFIG!$X$2:$AG$801,4,FALSE),0)</f>
        <v>0</v>
      </c>
      <c r="I113" s="30">
        <f>IF(C113&gt;0,VLOOKUP(E113,CONFIG!$X$2:$AG$801,5,FALSE),0)</f>
        <v>0</v>
      </c>
      <c r="J113" s="213" t="str">
        <f>IF(LEN(B113)&gt;0,'Saisie Class'!N110,"")</f>
        <v/>
      </c>
      <c r="K113" s="214" t="s">
        <v>241</v>
      </c>
    </row>
    <row r="114" spans="1:11" ht="15.75" x14ac:dyDescent="0.2">
      <c r="A114" s="34">
        <f t="shared" si="1"/>
        <v>1</v>
      </c>
      <c r="B114" s="29">
        <v>106</v>
      </c>
      <c r="C114" s="252">
        <f>IF($B114&gt;0,'Saisie Class'!$G111)</f>
        <v>0</v>
      </c>
      <c r="D114" s="30" t="e">
        <f>VLOOKUP(E114,'Ext A1'!F$7:R$206,13,FALSE)</f>
        <v>#N/A</v>
      </c>
      <c r="E114" s="30">
        <f>IF($B114&gt;0,'Saisie Class'!$H111)</f>
        <v>0</v>
      </c>
      <c r="F114" s="30">
        <f>IF(C114&gt;0,VLOOKUP(E114,CONFIG!$X$2:$AG$801,2,FALSE),0)</f>
        <v>0</v>
      </c>
      <c r="G114" s="30">
        <f>IF(C114&gt;0,VLOOKUP(E114,CONFIG!$X$2:$AG$801,3,FALSE),0)</f>
        <v>0</v>
      </c>
      <c r="H114" s="30">
        <f>IF(C114&gt;0,VLOOKUP(E114,CONFIG!$X$2:$AG$801,4,FALSE),0)</f>
        <v>0</v>
      </c>
      <c r="I114" s="30">
        <f>IF(C114&gt;0,VLOOKUP(E114,CONFIG!$X$2:$AG$801,5,FALSE),0)</f>
        <v>0</v>
      </c>
      <c r="J114" s="213" t="str">
        <f>IF(LEN(B114)&gt;0,'Saisie Class'!N111,"")</f>
        <v/>
      </c>
      <c r="K114" s="214" t="s">
        <v>241</v>
      </c>
    </row>
    <row r="115" spans="1:11" ht="15.75" x14ac:dyDescent="0.2">
      <c r="A115" s="34">
        <f t="shared" si="1"/>
        <v>1</v>
      </c>
      <c r="B115" s="29">
        <v>107</v>
      </c>
      <c r="C115" s="252">
        <f>IF($B115&gt;0,'Saisie Class'!$G112)</f>
        <v>0</v>
      </c>
      <c r="D115" s="30" t="e">
        <f>VLOOKUP(E115,'Ext A1'!F$7:R$206,13,FALSE)</f>
        <v>#N/A</v>
      </c>
      <c r="E115" s="30">
        <f>IF($B115&gt;0,'Saisie Class'!$H112)</f>
        <v>0</v>
      </c>
      <c r="F115" s="30">
        <f>IF(C115&gt;0,VLOOKUP(E115,CONFIG!$X$2:$AG$801,2,FALSE),0)</f>
        <v>0</v>
      </c>
      <c r="G115" s="30">
        <f>IF(C115&gt;0,VLOOKUP(E115,CONFIG!$X$2:$AG$801,3,FALSE),0)</f>
        <v>0</v>
      </c>
      <c r="H115" s="30">
        <f>IF(C115&gt;0,VLOOKUP(E115,CONFIG!$X$2:$AG$801,4,FALSE),0)</f>
        <v>0</v>
      </c>
      <c r="I115" s="30">
        <f>IF(C115&gt;0,VLOOKUP(E115,CONFIG!$X$2:$AG$801,5,FALSE),0)</f>
        <v>0</v>
      </c>
      <c r="J115" s="213" t="str">
        <f>IF(LEN(B115)&gt;0,'Saisie Class'!N112,"")</f>
        <v/>
      </c>
      <c r="K115" s="214" t="s">
        <v>241</v>
      </c>
    </row>
    <row r="116" spans="1:11" ht="15.75" x14ac:dyDescent="0.2">
      <c r="A116" s="34">
        <f t="shared" si="1"/>
        <v>1</v>
      </c>
      <c r="B116" s="29">
        <v>108</v>
      </c>
      <c r="C116" s="252">
        <f>IF($B116&gt;0,'Saisie Class'!$G113)</f>
        <v>0</v>
      </c>
      <c r="D116" s="30" t="e">
        <f>VLOOKUP(E116,'Ext A1'!F$7:R$206,13,FALSE)</f>
        <v>#N/A</v>
      </c>
      <c r="E116" s="30">
        <f>IF($B116&gt;0,'Saisie Class'!$H113)</f>
        <v>0</v>
      </c>
      <c r="F116" s="30">
        <f>IF(C116&gt;0,VLOOKUP(E116,CONFIG!$X$2:$AG$801,2,FALSE),0)</f>
        <v>0</v>
      </c>
      <c r="G116" s="30">
        <f>IF(C116&gt;0,VLOOKUP(E116,CONFIG!$X$2:$AG$801,3,FALSE),0)</f>
        <v>0</v>
      </c>
      <c r="H116" s="30">
        <f>IF(C116&gt;0,VLOOKUP(E116,CONFIG!$X$2:$AG$801,4,FALSE),0)</f>
        <v>0</v>
      </c>
      <c r="I116" s="30">
        <f>IF(C116&gt;0,VLOOKUP(E116,CONFIG!$X$2:$AG$801,5,FALSE),0)</f>
        <v>0</v>
      </c>
      <c r="J116" s="213" t="str">
        <f>IF(LEN(B116)&gt;0,'Saisie Class'!N113,"")</f>
        <v/>
      </c>
      <c r="K116" s="214" t="s">
        <v>241</v>
      </c>
    </row>
    <row r="117" spans="1:11" ht="15.75" x14ac:dyDescent="0.2">
      <c r="A117" s="34">
        <f t="shared" si="1"/>
        <v>1</v>
      </c>
      <c r="B117" s="29">
        <v>109</v>
      </c>
      <c r="C117" s="252">
        <f>IF($B117&gt;0,'Saisie Class'!$G114)</f>
        <v>0</v>
      </c>
      <c r="D117" s="30" t="e">
        <f>VLOOKUP(E117,'Ext A1'!F$7:R$206,13,FALSE)</f>
        <v>#N/A</v>
      </c>
      <c r="E117" s="30">
        <f>IF($B117&gt;0,'Saisie Class'!$H114)</f>
        <v>0</v>
      </c>
      <c r="F117" s="30">
        <f>IF(C117&gt;0,VLOOKUP(E117,CONFIG!$X$2:$AG$801,2,FALSE),0)</f>
        <v>0</v>
      </c>
      <c r="G117" s="30">
        <f>IF(C117&gt;0,VLOOKUP(E117,CONFIG!$X$2:$AG$801,3,FALSE),0)</f>
        <v>0</v>
      </c>
      <c r="H117" s="30">
        <f>IF(C117&gt;0,VLOOKUP(E117,CONFIG!$X$2:$AG$801,4,FALSE),0)</f>
        <v>0</v>
      </c>
      <c r="I117" s="30">
        <f>IF(C117&gt;0,VLOOKUP(E117,CONFIG!$X$2:$AG$801,5,FALSE),0)</f>
        <v>0</v>
      </c>
      <c r="J117" s="213" t="str">
        <f>IF(LEN(B117)&gt;0,'Saisie Class'!N114,"")</f>
        <v/>
      </c>
      <c r="K117" s="214" t="s">
        <v>241</v>
      </c>
    </row>
    <row r="118" spans="1:11" ht="15.75" x14ac:dyDescent="0.2">
      <c r="A118" s="34">
        <f t="shared" si="1"/>
        <v>1</v>
      </c>
      <c r="B118" s="29">
        <v>110</v>
      </c>
      <c r="C118" s="252">
        <f>IF($B118&gt;0,'Saisie Class'!$G115)</f>
        <v>0</v>
      </c>
      <c r="D118" s="30" t="e">
        <f>VLOOKUP(E118,'Ext A1'!F$7:R$206,13,FALSE)</f>
        <v>#N/A</v>
      </c>
      <c r="E118" s="30">
        <f>IF($B118&gt;0,'Saisie Class'!$H115)</f>
        <v>0</v>
      </c>
      <c r="F118" s="30">
        <f>IF(C118&gt;0,VLOOKUP(E118,CONFIG!$X$2:$AG$801,2,FALSE),0)</f>
        <v>0</v>
      </c>
      <c r="G118" s="30">
        <f>IF(C118&gt;0,VLOOKUP(E118,CONFIG!$X$2:$AG$801,3,FALSE),0)</f>
        <v>0</v>
      </c>
      <c r="H118" s="30">
        <f>IF(C118&gt;0,VLOOKUP(E118,CONFIG!$X$2:$AG$801,4,FALSE),0)</f>
        <v>0</v>
      </c>
      <c r="I118" s="30">
        <f>IF(C118&gt;0,VLOOKUP(E118,CONFIG!$X$2:$AG$801,5,FALSE),0)</f>
        <v>0</v>
      </c>
      <c r="J118" s="213" t="str">
        <f>IF(LEN(B118)&gt;0,'Saisie Class'!N115,"")</f>
        <v/>
      </c>
      <c r="K118" s="214" t="s">
        <v>241</v>
      </c>
    </row>
    <row r="119" spans="1:11" ht="15.75" x14ac:dyDescent="0.2">
      <c r="A119" s="34">
        <f t="shared" si="1"/>
        <v>1</v>
      </c>
      <c r="B119" s="29">
        <v>111</v>
      </c>
      <c r="C119" s="252">
        <f>IF($B119&gt;0,'Saisie Class'!$G116)</f>
        <v>0</v>
      </c>
      <c r="D119" s="30" t="e">
        <f>VLOOKUP(E119,'Ext A1'!F$7:R$206,13,FALSE)</f>
        <v>#N/A</v>
      </c>
      <c r="E119" s="30">
        <f>IF($B119&gt;0,'Saisie Class'!$H116)</f>
        <v>0</v>
      </c>
      <c r="F119" s="30">
        <f>IF(C119&gt;0,VLOOKUP(E119,CONFIG!$X$2:$AG$801,2,FALSE),0)</f>
        <v>0</v>
      </c>
      <c r="G119" s="30">
        <f>IF(C119&gt;0,VLOOKUP(E119,CONFIG!$X$2:$AG$801,3,FALSE),0)</f>
        <v>0</v>
      </c>
      <c r="H119" s="30">
        <f>IF(C119&gt;0,VLOOKUP(E119,CONFIG!$X$2:$AG$801,4,FALSE),0)</f>
        <v>0</v>
      </c>
      <c r="I119" s="30">
        <f>IF(C119&gt;0,VLOOKUP(E119,CONFIG!$X$2:$AG$801,5,FALSE),0)</f>
        <v>0</v>
      </c>
      <c r="J119" s="213" t="str">
        <f>IF(LEN(B119)&gt;0,'Saisie Class'!N116,"")</f>
        <v/>
      </c>
      <c r="K119" s="214" t="s">
        <v>241</v>
      </c>
    </row>
    <row r="120" spans="1:11" ht="15.75" x14ac:dyDescent="0.2">
      <c r="A120" s="34">
        <f t="shared" si="1"/>
        <v>1</v>
      </c>
      <c r="B120" s="29">
        <v>112</v>
      </c>
      <c r="C120" s="252">
        <f>IF($B120&gt;0,'Saisie Class'!$G117)</f>
        <v>0</v>
      </c>
      <c r="D120" s="30" t="e">
        <f>VLOOKUP(E120,'Ext A1'!F$7:R$206,13,FALSE)</f>
        <v>#N/A</v>
      </c>
      <c r="E120" s="30">
        <f>IF($B120&gt;0,'Saisie Class'!$H117)</f>
        <v>0</v>
      </c>
      <c r="F120" s="30">
        <f>IF(C120&gt;0,VLOOKUP(E120,CONFIG!$X$2:$AG$801,2,FALSE),0)</f>
        <v>0</v>
      </c>
      <c r="G120" s="30">
        <f>IF(C120&gt;0,VLOOKUP(E120,CONFIG!$X$2:$AG$801,3,FALSE),0)</f>
        <v>0</v>
      </c>
      <c r="H120" s="30">
        <f>IF(C120&gt;0,VLOOKUP(E120,CONFIG!$X$2:$AG$801,4,FALSE),0)</f>
        <v>0</v>
      </c>
      <c r="I120" s="30">
        <f>IF(C120&gt;0,VLOOKUP(E120,CONFIG!$X$2:$AG$801,5,FALSE),0)</f>
        <v>0</v>
      </c>
      <c r="J120" s="213" t="str">
        <f>IF(LEN(B120)&gt;0,'Saisie Class'!N117,"")</f>
        <v/>
      </c>
      <c r="K120" s="214" t="s">
        <v>241</v>
      </c>
    </row>
    <row r="121" spans="1:11" ht="15.75" x14ac:dyDescent="0.2">
      <c r="A121" s="34">
        <f t="shared" si="1"/>
        <v>1</v>
      </c>
      <c r="B121" s="29">
        <v>113</v>
      </c>
      <c r="C121" s="252">
        <f>IF($B121&gt;0,'Saisie Class'!$G118)</f>
        <v>0</v>
      </c>
      <c r="D121" s="30" t="e">
        <f>VLOOKUP(E121,'Ext A1'!F$7:R$206,13,FALSE)</f>
        <v>#N/A</v>
      </c>
      <c r="E121" s="30">
        <f>IF($B121&gt;0,'Saisie Class'!$H118)</f>
        <v>0</v>
      </c>
      <c r="F121" s="30">
        <f>IF(C121&gt;0,VLOOKUP(E121,CONFIG!$X$2:$AG$801,2,FALSE),0)</f>
        <v>0</v>
      </c>
      <c r="G121" s="30">
        <f>IF(C121&gt;0,VLOOKUP(E121,CONFIG!$X$2:$AG$801,3,FALSE),0)</f>
        <v>0</v>
      </c>
      <c r="H121" s="30">
        <f>IF(C121&gt;0,VLOOKUP(E121,CONFIG!$X$2:$AG$801,4,FALSE),0)</f>
        <v>0</v>
      </c>
      <c r="I121" s="30">
        <f>IF(C121&gt;0,VLOOKUP(E121,CONFIG!$X$2:$AG$801,5,FALSE),0)</f>
        <v>0</v>
      </c>
      <c r="J121" s="213" t="str">
        <f>IF(LEN(B121)&gt;0,'Saisie Class'!N118,"")</f>
        <v/>
      </c>
      <c r="K121" s="214" t="s">
        <v>241</v>
      </c>
    </row>
    <row r="122" spans="1:11" ht="15.75" x14ac:dyDescent="0.2">
      <c r="A122" s="34">
        <f t="shared" si="1"/>
        <v>1</v>
      </c>
      <c r="B122" s="29">
        <v>114</v>
      </c>
      <c r="C122" s="252">
        <f>IF($B122&gt;0,'Saisie Class'!$G119)</f>
        <v>0</v>
      </c>
      <c r="D122" s="30" t="e">
        <f>VLOOKUP(E122,'Ext A1'!F$7:R$206,13,FALSE)</f>
        <v>#N/A</v>
      </c>
      <c r="E122" s="30">
        <f>IF($B122&gt;0,'Saisie Class'!$H119)</f>
        <v>0</v>
      </c>
      <c r="F122" s="30">
        <f>IF(C122&gt;0,VLOOKUP(E122,CONFIG!$X$2:$AG$801,2,FALSE),0)</f>
        <v>0</v>
      </c>
      <c r="G122" s="30">
        <f>IF(C122&gt;0,VLOOKUP(E122,CONFIG!$X$2:$AG$801,3,FALSE),0)</f>
        <v>0</v>
      </c>
      <c r="H122" s="30">
        <f>IF(C122&gt;0,VLOOKUP(E122,CONFIG!$X$2:$AG$801,4,FALSE),0)</f>
        <v>0</v>
      </c>
      <c r="I122" s="30">
        <f>IF(C122&gt;0,VLOOKUP(E122,CONFIG!$X$2:$AG$801,5,FALSE),0)</f>
        <v>0</v>
      </c>
      <c r="J122" s="213" t="str">
        <f>IF(LEN(B122)&gt;0,'Saisie Class'!N119,"")</f>
        <v/>
      </c>
      <c r="K122" s="214" t="s">
        <v>241</v>
      </c>
    </row>
    <row r="123" spans="1:11" ht="15.75" x14ac:dyDescent="0.2">
      <c r="A123" s="34">
        <f t="shared" si="1"/>
        <v>1</v>
      </c>
      <c r="B123" s="29">
        <v>115</v>
      </c>
      <c r="C123" s="252">
        <f>IF($B123&gt;0,'Saisie Class'!$G120)</f>
        <v>0</v>
      </c>
      <c r="D123" s="30" t="e">
        <f>VLOOKUP(E123,'Ext A1'!F$7:R$206,13,FALSE)</f>
        <v>#N/A</v>
      </c>
      <c r="E123" s="30">
        <f>IF($B123&gt;0,'Saisie Class'!$H120)</f>
        <v>0</v>
      </c>
      <c r="F123" s="30">
        <f>IF(C123&gt;0,VLOOKUP(E123,CONFIG!$X$2:$AG$801,2,FALSE),0)</f>
        <v>0</v>
      </c>
      <c r="G123" s="30">
        <f>IF(C123&gt;0,VLOOKUP(E123,CONFIG!$X$2:$AG$801,3,FALSE),0)</f>
        <v>0</v>
      </c>
      <c r="H123" s="30">
        <f>IF(C123&gt;0,VLOOKUP(E123,CONFIG!$X$2:$AG$801,4,FALSE),0)</f>
        <v>0</v>
      </c>
      <c r="I123" s="30">
        <f>IF(C123&gt;0,VLOOKUP(E123,CONFIG!$X$2:$AG$801,5,FALSE),0)</f>
        <v>0</v>
      </c>
      <c r="J123" s="213" t="str">
        <f>IF(LEN(B123)&gt;0,'Saisie Class'!N120,"")</f>
        <v/>
      </c>
      <c r="K123" s="214" t="s">
        <v>241</v>
      </c>
    </row>
    <row r="124" spans="1:11" ht="15.75" x14ac:dyDescent="0.2">
      <c r="A124" s="34">
        <f t="shared" si="1"/>
        <v>1</v>
      </c>
      <c r="B124" s="29">
        <v>116</v>
      </c>
      <c r="C124" s="252">
        <f>IF($B124&gt;0,'Saisie Class'!$G121)</f>
        <v>0</v>
      </c>
      <c r="D124" s="30" t="e">
        <f>VLOOKUP(E124,'Ext A1'!F$7:R$206,13,FALSE)</f>
        <v>#N/A</v>
      </c>
      <c r="E124" s="30">
        <f>IF($B124&gt;0,'Saisie Class'!$H121)</f>
        <v>0</v>
      </c>
      <c r="F124" s="30">
        <f>IF(C124&gt;0,VLOOKUP(E124,CONFIG!$X$2:$AG$801,2,FALSE),0)</f>
        <v>0</v>
      </c>
      <c r="G124" s="30">
        <f>IF(C124&gt;0,VLOOKUP(E124,CONFIG!$X$2:$AG$801,3,FALSE),0)</f>
        <v>0</v>
      </c>
      <c r="H124" s="30">
        <f>IF(C124&gt;0,VLOOKUP(E124,CONFIG!$X$2:$AG$801,4,FALSE),0)</f>
        <v>0</v>
      </c>
      <c r="I124" s="30">
        <f>IF(C124&gt;0,VLOOKUP(E124,CONFIG!$X$2:$AG$801,5,FALSE),0)</f>
        <v>0</v>
      </c>
      <c r="J124" s="213" t="str">
        <f>IF(LEN(B124)&gt;0,'Saisie Class'!N121,"")</f>
        <v/>
      </c>
      <c r="K124" s="214" t="s">
        <v>241</v>
      </c>
    </row>
    <row r="125" spans="1:11" ht="15.75" x14ac:dyDescent="0.2">
      <c r="A125" s="34">
        <f t="shared" si="1"/>
        <v>1</v>
      </c>
      <c r="B125" s="29">
        <v>117</v>
      </c>
      <c r="C125" s="252">
        <f>IF($B125&gt;0,'Saisie Class'!$G122)</f>
        <v>0</v>
      </c>
      <c r="D125" s="30" t="e">
        <f>VLOOKUP(E125,'Ext A1'!F$7:R$206,13,FALSE)</f>
        <v>#N/A</v>
      </c>
      <c r="E125" s="30">
        <f>IF($B125&gt;0,'Saisie Class'!$H122)</f>
        <v>0</v>
      </c>
      <c r="F125" s="30">
        <f>IF(C125&gt;0,VLOOKUP(E125,CONFIG!$X$2:$AG$801,2,FALSE),0)</f>
        <v>0</v>
      </c>
      <c r="G125" s="30">
        <f>IF(C125&gt;0,VLOOKUP(E125,CONFIG!$X$2:$AG$801,3,FALSE),0)</f>
        <v>0</v>
      </c>
      <c r="H125" s="30">
        <f>IF(C125&gt;0,VLOOKUP(E125,CONFIG!$X$2:$AG$801,4,FALSE),0)</f>
        <v>0</v>
      </c>
      <c r="I125" s="30">
        <f>IF(C125&gt;0,VLOOKUP(E125,CONFIG!$X$2:$AG$801,5,FALSE),0)</f>
        <v>0</v>
      </c>
      <c r="J125" s="213" t="str">
        <f>IF(LEN(B125)&gt;0,'Saisie Class'!N122,"")</f>
        <v/>
      </c>
      <c r="K125" s="214" t="s">
        <v>241</v>
      </c>
    </row>
    <row r="126" spans="1:11" ht="15.75" x14ac:dyDescent="0.2">
      <c r="A126" s="34">
        <f t="shared" si="1"/>
        <v>1</v>
      </c>
      <c r="B126" s="29">
        <v>118</v>
      </c>
      <c r="C126" s="252">
        <f>IF($B126&gt;0,'Saisie Class'!$G123)</f>
        <v>0</v>
      </c>
      <c r="D126" s="30" t="e">
        <f>VLOOKUP(E126,'Ext A1'!F$7:R$206,13,FALSE)</f>
        <v>#N/A</v>
      </c>
      <c r="E126" s="30">
        <f>IF($B126&gt;0,'Saisie Class'!$H123)</f>
        <v>0</v>
      </c>
      <c r="F126" s="30">
        <f>IF(C126&gt;0,VLOOKUP(E126,CONFIG!$X$2:$AG$801,2,FALSE),0)</f>
        <v>0</v>
      </c>
      <c r="G126" s="30">
        <f>IF(C126&gt;0,VLOOKUP(E126,CONFIG!$X$2:$AG$801,3,FALSE),0)</f>
        <v>0</v>
      </c>
      <c r="H126" s="30">
        <f>IF(C126&gt;0,VLOOKUP(E126,CONFIG!$X$2:$AG$801,4,FALSE),0)</f>
        <v>0</v>
      </c>
      <c r="I126" s="30">
        <f>IF(C126&gt;0,VLOOKUP(E126,CONFIG!$X$2:$AG$801,5,FALSE),0)</f>
        <v>0</v>
      </c>
      <c r="J126" s="213" t="str">
        <f>IF(LEN(B126)&gt;0,'Saisie Class'!N123,"")</f>
        <v/>
      </c>
      <c r="K126" s="214" t="s">
        <v>241</v>
      </c>
    </row>
    <row r="127" spans="1:11" ht="15.75" x14ac:dyDescent="0.2">
      <c r="A127" s="34">
        <f t="shared" si="1"/>
        <v>1</v>
      </c>
      <c r="B127" s="29">
        <v>119</v>
      </c>
      <c r="C127" s="252">
        <f>IF($B127&gt;0,'Saisie Class'!$G124)</f>
        <v>0</v>
      </c>
      <c r="D127" s="30" t="e">
        <f>VLOOKUP(E127,'Ext A1'!F$7:R$206,13,FALSE)</f>
        <v>#N/A</v>
      </c>
      <c r="E127" s="30">
        <f>IF($B127&gt;0,'Saisie Class'!$H124)</f>
        <v>0</v>
      </c>
      <c r="F127" s="30">
        <f>IF(C127&gt;0,VLOOKUP(E127,CONFIG!$X$2:$AG$801,2,FALSE),0)</f>
        <v>0</v>
      </c>
      <c r="G127" s="30">
        <f>IF(C127&gt;0,VLOOKUP(E127,CONFIG!$X$2:$AG$801,3,FALSE),0)</f>
        <v>0</v>
      </c>
      <c r="H127" s="30">
        <f>IF(C127&gt;0,VLOOKUP(E127,CONFIG!$X$2:$AG$801,4,FALSE),0)</f>
        <v>0</v>
      </c>
      <c r="I127" s="30">
        <f>IF(C127&gt;0,VLOOKUP(E127,CONFIG!$X$2:$AG$801,5,FALSE),0)</f>
        <v>0</v>
      </c>
      <c r="J127" s="213" t="str">
        <f>IF(LEN(B127)&gt;0,'Saisie Class'!N124,"")</f>
        <v/>
      </c>
      <c r="K127" s="214" t="s">
        <v>241</v>
      </c>
    </row>
    <row r="128" spans="1:11" ht="15.75" x14ac:dyDescent="0.2">
      <c r="A128" s="34">
        <f t="shared" si="1"/>
        <v>1</v>
      </c>
      <c r="B128" s="29">
        <v>120</v>
      </c>
      <c r="C128" s="252">
        <f>IF($B128&gt;0,'Saisie Class'!$G125)</f>
        <v>0</v>
      </c>
      <c r="D128" s="30" t="e">
        <f>VLOOKUP(E128,'Ext A1'!F$7:R$206,13,FALSE)</f>
        <v>#N/A</v>
      </c>
      <c r="E128" s="30">
        <f>IF($B128&gt;0,'Saisie Class'!$H125)</f>
        <v>0</v>
      </c>
      <c r="F128" s="30">
        <f>IF(C128&gt;0,VLOOKUP(E128,CONFIG!$X$2:$AG$801,2,FALSE),0)</f>
        <v>0</v>
      </c>
      <c r="G128" s="30">
        <f>IF(C128&gt;0,VLOOKUP(E128,CONFIG!$X$2:$AG$801,3,FALSE),0)</f>
        <v>0</v>
      </c>
      <c r="H128" s="30">
        <f>IF(C128&gt;0,VLOOKUP(E128,CONFIG!$X$2:$AG$801,4,FALSE),0)</f>
        <v>0</v>
      </c>
      <c r="I128" s="30">
        <f>IF(C128&gt;0,VLOOKUP(E128,CONFIG!$X$2:$AG$801,5,FALSE),0)</f>
        <v>0</v>
      </c>
      <c r="J128" s="213" t="str">
        <f>IF(LEN(B128)&gt;0,'Saisie Class'!N125,"")</f>
        <v/>
      </c>
      <c r="K128" s="214" t="s">
        <v>241</v>
      </c>
    </row>
    <row r="129" spans="1:11" ht="15.75" x14ac:dyDescent="0.2">
      <c r="A129" s="34">
        <f t="shared" si="1"/>
        <v>1</v>
      </c>
      <c r="B129" s="29">
        <v>121</v>
      </c>
      <c r="C129" s="252">
        <f>IF($B129&gt;0,'Saisie Class'!$G126)</f>
        <v>0</v>
      </c>
      <c r="D129" s="30" t="e">
        <f>VLOOKUP(E129,'Ext A1'!F$7:R$206,13,FALSE)</f>
        <v>#N/A</v>
      </c>
      <c r="E129" s="30">
        <f>IF($B129&gt;0,'Saisie Class'!$H126)</f>
        <v>0</v>
      </c>
      <c r="F129" s="30">
        <f>IF(C129&gt;0,VLOOKUP(E129,CONFIG!$X$2:$AG$801,2,FALSE),0)</f>
        <v>0</v>
      </c>
      <c r="G129" s="30">
        <f>IF(C129&gt;0,VLOOKUP(E129,CONFIG!$X$2:$AG$801,3,FALSE),0)</f>
        <v>0</v>
      </c>
      <c r="H129" s="30">
        <f>IF(C129&gt;0,VLOOKUP(E129,CONFIG!$X$2:$AG$801,4,FALSE),0)</f>
        <v>0</v>
      </c>
      <c r="I129" s="30">
        <f>IF(C129&gt;0,VLOOKUP(E129,CONFIG!$X$2:$AG$801,5,FALSE),0)</f>
        <v>0</v>
      </c>
      <c r="J129" s="213" t="str">
        <f>IF(LEN(B129)&gt;0,'Saisie Class'!N126,"")</f>
        <v/>
      </c>
      <c r="K129" s="214" t="s">
        <v>241</v>
      </c>
    </row>
    <row r="130" spans="1:11" ht="15.75" x14ac:dyDescent="0.2">
      <c r="A130" s="34">
        <f t="shared" si="1"/>
        <v>1</v>
      </c>
      <c r="B130" s="29">
        <v>122</v>
      </c>
      <c r="C130" s="252">
        <f>IF($B130&gt;0,'Saisie Class'!$G127)</f>
        <v>0</v>
      </c>
      <c r="D130" s="30" t="e">
        <f>VLOOKUP(E130,'Ext A1'!F$7:R$206,13,FALSE)</f>
        <v>#N/A</v>
      </c>
      <c r="E130" s="30">
        <f>IF($B130&gt;0,'Saisie Class'!$H127)</f>
        <v>0</v>
      </c>
      <c r="F130" s="30">
        <f>IF(C130&gt;0,VLOOKUP(E130,CONFIG!$X$2:$AG$801,2,FALSE),0)</f>
        <v>0</v>
      </c>
      <c r="G130" s="30">
        <f>IF(C130&gt;0,VLOOKUP(E130,CONFIG!$X$2:$AG$801,3,FALSE),0)</f>
        <v>0</v>
      </c>
      <c r="H130" s="30">
        <f>IF(C130&gt;0,VLOOKUP(E130,CONFIG!$X$2:$AG$801,4,FALSE),0)</f>
        <v>0</v>
      </c>
      <c r="I130" s="30">
        <f>IF(C130&gt;0,VLOOKUP(E130,CONFIG!$X$2:$AG$801,5,FALSE),0)</f>
        <v>0</v>
      </c>
      <c r="J130" s="213" t="str">
        <f>IF(LEN(B130)&gt;0,'Saisie Class'!N127,"")</f>
        <v/>
      </c>
      <c r="K130" s="214" t="s">
        <v>241</v>
      </c>
    </row>
    <row r="131" spans="1:11" ht="15.75" x14ac:dyDescent="0.2">
      <c r="A131" s="34">
        <f t="shared" si="1"/>
        <v>1</v>
      </c>
      <c r="B131" s="29">
        <v>123</v>
      </c>
      <c r="C131" s="252">
        <f>IF($B131&gt;0,'Saisie Class'!$G128)</f>
        <v>0</v>
      </c>
      <c r="D131" s="30" t="e">
        <f>VLOOKUP(E131,'Ext A1'!F$7:R$206,13,FALSE)</f>
        <v>#N/A</v>
      </c>
      <c r="E131" s="30">
        <f>IF($B131&gt;0,'Saisie Class'!$H128)</f>
        <v>0</v>
      </c>
      <c r="F131" s="30">
        <f>IF(C131&gt;0,VLOOKUP(E131,CONFIG!$X$2:$AG$801,2,FALSE),0)</f>
        <v>0</v>
      </c>
      <c r="G131" s="30">
        <f>IF(C131&gt;0,VLOOKUP(E131,CONFIG!$X$2:$AG$801,3,FALSE),0)</f>
        <v>0</v>
      </c>
      <c r="H131" s="30">
        <f>IF(C131&gt;0,VLOOKUP(E131,CONFIG!$X$2:$AG$801,4,FALSE),0)</f>
        <v>0</v>
      </c>
      <c r="I131" s="30">
        <f>IF(C131&gt;0,VLOOKUP(E131,CONFIG!$X$2:$AG$801,5,FALSE),0)</f>
        <v>0</v>
      </c>
      <c r="J131" s="213" t="str">
        <f>IF(LEN(B131)&gt;0,'Saisie Class'!N128,"")</f>
        <v/>
      </c>
      <c r="K131" s="214" t="s">
        <v>241</v>
      </c>
    </row>
    <row r="132" spans="1:11" ht="15.75" x14ac:dyDescent="0.2">
      <c r="A132" s="34">
        <f t="shared" si="1"/>
        <v>1</v>
      </c>
      <c r="B132" s="29">
        <v>124</v>
      </c>
      <c r="C132" s="252">
        <f>IF($B132&gt;0,'Saisie Class'!$G129)</f>
        <v>0</v>
      </c>
      <c r="D132" s="30" t="e">
        <f>VLOOKUP(E132,'Ext A1'!F$7:R$206,13,FALSE)</f>
        <v>#N/A</v>
      </c>
      <c r="E132" s="30">
        <f>IF($B132&gt;0,'Saisie Class'!$H129)</f>
        <v>0</v>
      </c>
      <c r="F132" s="30">
        <f>IF(C132&gt;0,VLOOKUP(E132,CONFIG!$X$2:$AG$801,2,FALSE),0)</f>
        <v>0</v>
      </c>
      <c r="G132" s="30">
        <f>IF(C132&gt;0,VLOOKUP(E132,CONFIG!$X$2:$AG$801,3,FALSE),0)</f>
        <v>0</v>
      </c>
      <c r="H132" s="30">
        <f>IF(C132&gt;0,VLOOKUP(E132,CONFIG!$X$2:$AG$801,4,FALSE),0)</f>
        <v>0</v>
      </c>
      <c r="I132" s="30">
        <f>IF(C132&gt;0,VLOOKUP(E132,CONFIG!$X$2:$AG$801,5,FALSE),0)</f>
        <v>0</v>
      </c>
      <c r="J132" s="213" t="str">
        <f>IF(LEN(B132)&gt;0,'Saisie Class'!N129,"")</f>
        <v/>
      </c>
      <c r="K132" s="214" t="s">
        <v>241</v>
      </c>
    </row>
    <row r="133" spans="1:11" ht="15.75" x14ac:dyDescent="0.2">
      <c r="A133" s="34">
        <f t="shared" si="1"/>
        <v>1</v>
      </c>
      <c r="B133" s="29">
        <v>125</v>
      </c>
      <c r="C133" s="252">
        <f>IF($B133&gt;0,'Saisie Class'!$G130)</f>
        <v>0</v>
      </c>
      <c r="D133" s="30" t="e">
        <f>VLOOKUP(E133,'Ext A1'!F$7:R$206,13,FALSE)</f>
        <v>#N/A</v>
      </c>
      <c r="E133" s="30">
        <f>IF($B133&gt;0,'Saisie Class'!$H130)</f>
        <v>0</v>
      </c>
      <c r="F133" s="30">
        <f>IF(C133&gt;0,VLOOKUP(E133,CONFIG!$X$2:$AG$801,2,FALSE),0)</f>
        <v>0</v>
      </c>
      <c r="G133" s="30">
        <f>IF(C133&gt;0,VLOOKUP(E133,CONFIG!$X$2:$AG$801,3,FALSE),0)</f>
        <v>0</v>
      </c>
      <c r="H133" s="30">
        <f>IF(C133&gt;0,VLOOKUP(E133,CONFIG!$X$2:$AG$801,4,FALSE),0)</f>
        <v>0</v>
      </c>
      <c r="I133" s="30">
        <f>IF(C133&gt;0,VLOOKUP(E133,CONFIG!$X$2:$AG$801,5,FALSE),0)</f>
        <v>0</v>
      </c>
      <c r="J133" s="213" t="str">
        <f>IF(LEN(B133)&gt;0,'Saisie Class'!N130,"")</f>
        <v/>
      </c>
      <c r="K133" s="214" t="s">
        <v>241</v>
      </c>
    </row>
    <row r="134" spans="1:11" ht="15.75" x14ac:dyDescent="0.2">
      <c r="A134" s="34">
        <f t="shared" si="1"/>
        <v>1</v>
      </c>
      <c r="B134" s="29">
        <v>126</v>
      </c>
      <c r="C134" s="252">
        <f>IF($B134&gt;0,'Saisie Class'!$G131)</f>
        <v>0</v>
      </c>
      <c r="D134" s="30" t="e">
        <f>VLOOKUP(E134,'Ext A1'!F$7:R$206,13,FALSE)</f>
        <v>#N/A</v>
      </c>
      <c r="E134" s="30">
        <f>IF($B134&gt;0,'Saisie Class'!$H131)</f>
        <v>0</v>
      </c>
      <c r="F134" s="30">
        <f>IF(C134&gt;0,VLOOKUP(E134,CONFIG!$X$2:$AG$801,2,FALSE),0)</f>
        <v>0</v>
      </c>
      <c r="G134" s="30">
        <f>IF(C134&gt;0,VLOOKUP(E134,CONFIG!$X$2:$AG$801,3,FALSE),0)</f>
        <v>0</v>
      </c>
      <c r="H134" s="30">
        <f>IF(C134&gt;0,VLOOKUP(E134,CONFIG!$X$2:$AG$801,4,FALSE),0)</f>
        <v>0</v>
      </c>
      <c r="I134" s="30">
        <f>IF(C134&gt;0,VLOOKUP(E134,CONFIG!$X$2:$AG$801,5,FALSE),0)</f>
        <v>0</v>
      </c>
      <c r="J134" s="213" t="str">
        <f>IF(LEN(B134)&gt;0,'Saisie Class'!N131,"")</f>
        <v/>
      </c>
      <c r="K134" s="214" t="s">
        <v>241</v>
      </c>
    </row>
    <row r="135" spans="1:11" ht="15.75" x14ac:dyDescent="0.2">
      <c r="A135" s="34">
        <f t="shared" si="1"/>
        <v>1</v>
      </c>
      <c r="B135" s="29">
        <v>127</v>
      </c>
      <c r="C135" s="252">
        <f>IF($B135&gt;0,'Saisie Class'!$G132)</f>
        <v>0</v>
      </c>
      <c r="D135" s="30" t="e">
        <f>VLOOKUP(E135,'Ext A1'!F$7:R$206,13,FALSE)</f>
        <v>#N/A</v>
      </c>
      <c r="E135" s="30">
        <f>IF($B135&gt;0,'Saisie Class'!$H132)</f>
        <v>0</v>
      </c>
      <c r="F135" s="30">
        <f>IF(C135&gt;0,VLOOKUP(E135,CONFIG!$X$2:$AG$801,2,FALSE),0)</f>
        <v>0</v>
      </c>
      <c r="G135" s="30">
        <f>IF(C135&gt;0,VLOOKUP(E135,CONFIG!$X$2:$AG$801,3,FALSE),0)</f>
        <v>0</v>
      </c>
      <c r="H135" s="30">
        <f>IF(C135&gt;0,VLOOKUP(E135,CONFIG!$X$2:$AG$801,4,FALSE),0)</f>
        <v>0</v>
      </c>
      <c r="I135" s="30">
        <f>IF(C135&gt;0,VLOOKUP(E135,CONFIG!$X$2:$AG$801,5,FALSE),0)</f>
        <v>0</v>
      </c>
      <c r="J135" s="213" t="str">
        <f>IF(LEN(B135)&gt;0,'Saisie Class'!N132,"")</f>
        <v/>
      </c>
      <c r="K135" s="214" t="s">
        <v>241</v>
      </c>
    </row>
    <row r="136" spans="1:11" ht="15.75" x14ac:dyDescent="0.2">
      <c r="A136" s="34">
        <f t="shared" si="1"/>
        <v>1</v>
      </c>
      <c r="B136" s="29">
        <v>128</v>
      </c>
      <c r="C136" s="252">
        <f>IF($B136&gt;0,'Saisie Class'!$G133)</f>
        <v>0</v>
      </c>
      <c r="D136" s="30" t="e">
        <f>VLOOKUP(E136,'Ext A1'!F$7:R$206,13,FALSE)</f>
        <v>#N/A</v>
      </c>
      <c r="E136" s="30">
        <f>IF($B136&gt;0,'Saisie Class'!$H133)</f>
        <v>0</v>
      </c>
      <c r="F136" s="30">
        <f>IF(C136&gt;0,VLOOKUP(E136,CONFIG!$X$2:$AG$801,2,FALSE),0)</f>
        <v>0</v>
      </c>
      <c r="G136" s="30">
        <f>IF(C136&gt;0,VLOOKUP(E136,CONFIG!$X$2:$AG$801,3,FALSE),0)</f>
        <v>0</v>
      </c>
      <c r="H136" s="30">
        <f>IF(C136&gt;0,VLOOKUP(E136,CONFIG!$X$2:$AG$801,4,FALSE),0)</f>
        <v>0</v>
      </c>
      <c r="I136" s="30">
        <f>IF(C136&gt;0,VLOOKUP(E136,CONFIG!$X$2:$AG$801,5,FALSE),0)</f>
        <v>0</v>
      </c>
      <c r="J136" s="213" t="str">
        <f>IF(LEN(B136)&gt;0,'Saisie Class'!N133,"")</f>
        <v/>
      </c>
      <c r="K136" s="214" t="s">
        <v>241</v>
      </c>
    </row>
    <row r="137" spans="1:11" ht="15.75" x14ac:dyDescent="0.2">
      <c r="A137" s="34">
        <f t="shared" si="1"/>
        <v>1</v>
      </c>
      <c r="B137" s="29">
        <v>129</v>
      </c>
      <c r="C137" s="252">
        <f>IF($B137&gt;0,'Saisie Class'!$G134)</f>
        <v>0</v>
      </c>
      <c r="D137" s="30" t="e">
        <f>VLOOKUP(E137,'Ext A1'!F$7:R$206,13,FALSE)</f>
        <v>#N/A</v>
      </c>
      <c r="E137" s="30">
        <f>IF($B137&gt;0,'Saisie Class'!$H134)</f>
        <v>0</v>
      </c>
      <c r="F137" s="30">
        <f>IF(C137&gt;0,VLOOKUP(E137,CONFIG!$X$2:$AG$801,2,FALSE),0)</f>
        <v>0</v>
      </c>
      <c r="G137" s="30">
        <f>IF(C137&gt;0,VLOOKUP(E137,CONFIG!$X$2:$AG$801,3,FALSE),0)</f>
        <v>0</v>
      </c>
      <c r="H137" s="30">
        <f>IF(C137&gt;0,VLOOKUP(E137,CONFIG!$X$2:$AG$801,4,FALSE),0)</f>
        <v>0</v>
      </c>
      <c r="I137" s="30">
        <f>IF(C137&gt;0,VLOOKUP(E137,CONFIG!$X$2:$AG$801,5,FALSE),0)</f>
        <v>0</v>
      </c>
      <c r="J137" s="213" t="str">
        <f>IF(LEN(B137)&gt;0,'Saisie Class'!N134,"")</f>
        <v/>
      </c>
      <c r="K137" s="214" t="s">
        <v>241</v>
      </c>
    </row>
    <row r="138" spans="1:11" ht="15.75" x14ac:dyDescent="0.2">
      <c r="A138" s="34">
        <f t="shared" ref="A138:A201" si="2">IF(LEN(B138)&gt;0,1,0)</f>
        <v>1</v>
      </c>
      <c r="B138" s="29">
        <v>130</v>
      </c>
      <c r="C138" s="252">
        <f>IF($B138&gt;0,'Saisie Class'!$G135)</f>
        <v>0</v>
      </c>
      <c r="D138" s="30" t="e">
        <f>VLOOKUP(E138,'Ext A1'!F$7:R$206,13,FALSE)</f>
        <v>#N/A</v>
      </c>
      <c r="E138" s="30">
        <f>IF($B138&gt;0,'Saisie Class'!$H135)</f>
        <v>0</v>
      </c>
      <c r="F138" s="30">
        <f>IF(C138&gt;0,VLOOKUP(E138,CONFIG!$X$2:$AG$801,2,FALSE),0)</f>
        <v>0</v>
      </c>
      <c r="G138" s="30">
        <f>IF(C138&gt;0,VLOOKUP(E138,CONFIG!$X$2:$AG$801,3,FALSE),0)</f>
        <v>0</v>
      </c>
      <c r="H138" s="30">
        <f>IF(C138&gt;0,VLOOKUP(E138,CONFIG!$X$2:$AG$801,4,FALSE),0)</f>
        <v>0</v>
      </c>
      <c r="I138" s="30">
        <f>IF(C138&gt;0,VLOOKUP(E138,CONFIG!$X$2:$AG$801,5,FALSE),0)</f>
        <v>0</v>
      </c>
      <c r="J138" s="213" t="str">
        <f>IF(LEN(B138)&gt;0,'Saisie Class'!N135,"")</f>
        <v/>
      </c>
      <c r="K138" s="214" t="s">
        <v>241</v>
      </c>
    </row>
    <row r="139" spans="1:11" ht="15.75" x14ac:dyDescent="0.2">
      <c r="A139" s="34">
        <f t="shared" si="2"/>
        <v>1</v>
      </c>
      <c r="B139" s="29">
        <v>131</v>
      </c>
      <c r="C139" s="252">
        <f>IF($B139&gt;0,'Saisie Class'!$G136)</f>
        <v>0</v>
      </c>
      <c r="D139" s="30" t="e">
        <f>VLOOKUP(E139,'Ext A1'!F$7:R$206,13,FALSE)</f>
        <v>#N/A</v>
      </c>
      <c r="E139" s="30">
        <f>IF($B139&gt;0,'Saisie Class'!$H136)</f>
        <v>0</v>
      </c>
      <c r="F139" s="30">
        <f>IF(C139&gt;0,VLOOKUP(E139,CONFIG!$X$2:$AG$801,2,FALSE),0)</f>
        <v>0</v>
      </c>
      <c r="G139" s="30">
        <f>IF(C139&gt;0,VLOOKUP(E139,CONFIG!$X$2:$AG$801,3,FALSE),0)</f>
        <v>0</v>
      </c>
      <c r="H139" s="30">
        <f>IF(C139&gt;0,VLOOKUP(E139,CONFIG!$X$2:$AG$801,4,FALSE),0)</f>
        <v>0</v>
      </c>
      <c r="I139" s="30">
        <f>IF(C139&gt;0,VLOOKUP(E139,CONFIG!$X$2:$AG$801,5,FALSE),0)</f>
        <v>0</v>
      </c>
      <c r="J139" s="213" t="str">
        <f>IF(LEN(B139)&gt;0,'Saisie Class'!N136,"")</f>
        <v/>
      </c>
      <c r="K139" s="214" t="s">
        <v>241</v>
      </c>
    </row>
    <row r="140" spans="1:11" ht="15.75" x14ac:dyDescent="0.2">
      <c r="A140" s="34">
        <f t="shared" si="2"/>
        <v>1</v>
      </c>
      <c r="B140" s="29">
        <v>132</v>
      </c>
      <c r="C140" s="252">
        <f>IF($B140&gt;0,'Saisie Class'!$G137)</f>
        <v>0</v>
      </c>
      <c r="D140" s="30" t="e">
        <f>VLOOKUP(E140,'Ext A1'!F$7:R$206,13,FALSE)</f>
        <v>#N/A</v>
      </c>
      <c r="E140" s="30">
        <f>IF($B140&gt;0,'Saisie Class'!$H137)</f>
        <v>0</v>
      </c>
      <c r="F140" s="30">
        <f>IF(C140&gt;0,VLOOKUP(E140,CONFIG!$X$2:$AG$801,2,FALSE),0)</f>
        <v>0</v>
      </c>
      <c r="G140" s="30">
        <f>IF(C140&gt;0,VLOOKUP(E140,CONFIG!$X$2:$AG$801,3,FALSE),0)</f>
        <v>0</v>
      </c>
      <c r="H140" s="30">
        <f>IF(C140&gt;0,VLOOKUP(E140,CONFIG!$X$2:$AG$801,4,FALSE),0)</f>
        <v>0</v>
      </c>
      <c r="I140" s="30">
        <f>IF(C140&gt;0,VLOOKUP(E140,CONFIG!$X$2:$AG$801,5,FALSE),0)</f>
        <v>0</v>
      </c>
      <c r="J140" s="213" t="str">
        <f>IF(LEN(B140)&gt;0,'Saisie Class'!N137,"")</f>
        <v/>
      </c>
      <c r="K140" s="214" t="s">
        <v>241</v>
      </c>
    </row>
    <row r="141" spans="1:11" ht="15.75" x14ac:dyDescent="0.2">
      <c r="A141" s="34">
        <f t="shared" si="2"/>
        <v>1</v>
      </c>
      <c r="B141" s="29">
        <v>133</v>
      </c>
      <c r="C141" s="252">
        <f>IF($B141&gt;0,'Saisie Class'!$G138)</f>
        <v>0</v>
      </c>
      <c r="D141" s="30" t="e">
        <f>VLOOKUP(E141,'Ext A1'!F$7:R$206,13,FALSE)</f>
        <v>#N/A</v>
      </c>
      <c r="E141" s="30">
        <f>IF($B141&gt;0,'Saisie Class'!$H138)</f>
        <v>0</v>
      </c>
      <c r="F141" s="30">
        <f>IF(C141&gt;0,VLOOKUP(E141,CONFIG!$X$2:$AG$801,2,FALSE),0)</f>
        <v>0</v>
      </c>
      <c r="G141" s="30">
        <f>IF(C141&gt;0,VLOOKUP(E141,CONFIG!$X$2:$AG$801,3,FALSE),0)</f>
        <v>0</v>
      </c>
      <c r="H141" s="30">
        <f>IF(C141&gt;0,VLOOKUP(E141,CONFIG!$X$2:$AG$801,4,FALSE),0)</f>
        <v>0</v>
      </c>
      <c r="I141" s="30">
        <f>IF(C141&gt;0,VLOOKUP(E141,CONFIG!$X$2:$AG$801,5,FALSE),0)</f>
        <v>0</v>
      </c>
      <c r="J141" s="213" t="str">
        <f>IF(LEN(B141)&gt;0,'Saisie Class'!N138,"")</f>
        <v/>
      </c>
      <c r="K141" s="214" t="s">
        <v>241</v>
      </c>
    </row>
    <row r="142" spans="1:11" ht="15.75" x14ac:dyDescent="0.2">
      <c r="A142" s="34">
        <f t="shared" si="2"/>
        <v>1</v>
      </c>
      <c r="B142" s="29">
        <v>134</v>
      </c>
      <c r="C142" s="252">
        <f>IF($B142&gt;0,'Saisie Class'!$G139)</f>
        <v>0</v>
      </c>
      <c r="D142" s="30" t="e">
        <f>VLOOKUP(E142,'Ext A1'!F$7:R$206,13,FALSE)</f>
        <v>#N/A</v>
      </c>
      <c r="E142" s="30">
        <f>IF($B142&gt;0,'Saisie Class'!$H139)</f>
        <v>0</v>
      </c>
      <c r="F142" s="30">
        <f>IF(C142&gt;0,VLOOKUP(E142,CONFIG!$X$2:$AG$801,2,FALSE),0)</f>
        <v>0</v>
      </c>
      <c r="G142" s="30">
        <f>IF(C142&gt;0,VLOOKUP(E142,CONFIG!$X$2:$AG$801,3,FALSE),0)</f>
        <v>0</v>
      </c>
      <c r="H142" s="30">
        <f>IF(C142&gt;0,VLOOKUP(E142,CONFIG!$X$2:$AG$801,4,FALSE),0)</f>
        <v>0</v>
      </c>
      <c r="I142" s="30">
        <f>IF(C142&gt;0,VLOOKUP(E142,CONFIG!$X$2:$AG$801,5,FALSE),0)</f>
        <v>0</v>
      </c>
      <c r="J142" s="213" t="str">
        <f>IF(LEN(B142)&gt;0,'Saisie Class'!N139,"")</f>
        <v/>
      </c>
      <c r="K142" s="214" t="s">
        <v>241</v>
      </c>
    </row>
    <row r="143" spans="1:11" ht="15.75" x14ac:dyDescent="0.2">
      <c r="A143" s="34">
        <f t="shared" si="2"/>
        <v>1</v>
      </c>
      <c r="B143" s="29">
        <v>135</v>
      </c>
      <c r="C143" s="252">
        <f>IF($B143&gt;0,'Saisie Class'!$G140)</f>
        <v>0</v>
      </c>
      <c r="D143" s="30" t="e">
        <f>VLOOKUP(E143,'Ext A1'!F$7:R$206,13,FALSE)</f>
        <v>#N/A</v>
      </c>
      <c r="E143" s="30">
        <f>IF($B143&gt;0,'Saisie Class'!$H140)</f>
        <v>0</v>
      </c>
      <c r="F143" s="30">
        <f>IF(C143&gt;0,VLOOKUP(E143,CONFIG!$X$2:$AG$801,2,FALSE),0)</f>
        <v>0</v>
      </c>
      <c r="G143" s="30">
        <f>IF(C143&gt;0,VLOOKUP(E143,CONFIG!$X$2:$AG$801,3,FALSE),0)</f>
        <v>0</v>
      </c>
      <c r="H143" s="30">
        <f>IF(C143&gt;0,VLOOKUP(E143,CONFIG!$X$2:$AG$801,4,FALSE),0)</f>
        <v>0</v>
      </c>
      <c r="I143" s="30">
        <f>IF(C143&gt;0,VLOOKUP(E143,CONFIG!$X$2:$AG$801,5,FALSE),0)</f>
        <v>0</v>
      </c>
      <c r="J143" s="213" t="str">
        <f>IF(LEN(B143)&gt;0,'Saisie Class'!N140,"")</f>
        <v/>
      </c>
      <c r="K143" s="214" t="s">
        <v>241</v>
      </c>
    </row>
    <row r="144" spans="1:11" ht="15.75" x14ac:dyDescent="0.2">
      <c r="A144" s="34">
        <f t="shared" si="2"/>
        <v>1</v>
      </c>
      <c r="B144" s="29">
        <v>136</v>
      </c>
      <c r="C144" s="252">
        <f>IF($B144&gt;0,'Saisie Class'!$G141)</f>
        <v>0</v>
      </c>
      <c r="D144" s="30" t="e">
        <f>VLOOKUP(E144,'Ext A1'!F$7:R$206,13,FALSE)</f>
        <v>#N/A</v>
      </c>
      <c r="E144" s="30">
        <f>IF($B144&gt;0,'Saisie Class'!$H141)</f>
        <v>0</v>
      </c>
      <c r="F144" s="30">
        <f>IF(C144&gt;0,VLOOKUP(E144,CONFIG!$X$2:$AG$801,2,FALSE),0)</f>
        <v>0</v>
      </c>
      <c r="G144" s="30">
        <f>IF(C144&gt;0,VLOOKUP(E144,CONFIG!$X$2:$AG$801,3,FALSE),0)</f>
        <v>0</v>
      </c>
      <c r="H144" s="30">
        <f>IF(C144&gt;0,VLOOKUP(E144,CONFIG!$X$2:$AG$801,4,FALSE),0)</f>
        <v>0</v>
      </c>
      <c r="I144" s="30">
        <f>IF(C144&gt;0,VLOOKUP(E144,CONFIG!$X$2:$AG$801,5,FALSE),0)</f>
        <v>0</v>
      </c>
      <c r="J144" s="213" t="str">
        <f>IF(LEN(B144)&gt;0,'Saisie Class'!N141,"")</f>
        <v/>
      </c>
      <c r="K144" s="214" t="s">
        <v>241</v>
      </c>
    </row>
    <row r="145" spans="1:11" ht="15.75" x14ac:dyDescent="0.2">
      <c r="A145" s="34">
        <f t="shared" si="2"/>
        <v>1</v>
      </c>
      <c r="B145" s="29">
        <v>137</v>
      </c>
      <c r="C145" s="252">
        <f>IF($B145&gt;0,'Saisie Class'!$G142)</f>
        <v>0</v>
      </c>
      <c r="D145" s="30" t="e">
        <f>VLOOKUP(E145,'Ext A1'!F$7:R$206,13,FALSE)</f>
        <v>#N/A</v>
      </c>
      <c r="E145" s="30">
        <f>IF($B145&gt;0,'Saisie Class'!$H142)</f>
        <v>0</v>
      </c>
      <c r="F145" s="30">
        <f>IF(C145&gt;0,VLOOKUP(E145,CONFIG!$X$2:$AG$801,2,FALSE),0)</f>
        <v>0</v>
      </c>
      <c r="G145" s="30">
        <f>IF(C145&gt;0,VLOOKUP(E145,CONFIG!$X$2:$AG$801,3,FALSE),0)</f>
        <v>0</v>
      </c>
      <c r="H145" s="30">
        <f>IF(C145&gt;0,VLOOKUP(E145,CONFIG!$X$2:$AG$801,4,FALSE),0)</f>
        <v>0</v>
      </c>
      <c r="I145" s="30">
        <f>IF(C145&gt;0,VLOOKUP(E145,CONFIG!$X$2:$AG$801,5,FALSE),0)</f>
        <v>0</v>
      </c>
      <c r="J145" s="213" t="str">
        <f>IF(LEN(B145)&gt;0,'Saisie Class'!N142,"")</f>
        <v/>
      </c>
      <c r="K145" s="214" t="s">
        <v>241</v>
      </c>
    </row>
    <row r="146" spans="1:11" ht="15.75" x14ac:dyDescent="0.2">
      <c r="A146" s="34">
        <f t="shared" si="2"/>
        <v>1</v>
      </c>
      <c r="B146" s="29">
        <v>138</v>
      </c>
      <c r="C146" s="252">
        <f>IF($B146&gt;0,'Saisie Class'!$G143)</f>
        <v>0</v>
      </c>
      <c r="D146" s="30" t="e">
        <f>VLOOKUP(E146,'Ext A1'!F$7:R$206,13,FALSE)</f>
        <v>#N/A</v>
      </c>
      <c r="E146" s="30">
        <f>IF($B146&gt;0,'Saisie Class'!$H143)</f>
        <v>0</v>
      </c>
      <c r="F146" s="30">
        <f>IF(C146&gt;0,VLOOKUP(E146,CONFIG!$X$2:$AG$801,2,FALSE),0)</f>
        <v>0</v>
      </c>
      <c r="G146" s="30">
        <f>IF(C146&gt;0,VLOOKUP(E146,CONFIG!$X$2:$AG$801,3,FALSE),0)</f>
        <v>0</v>
      </c>
      <c r="H146" s="30">
        <f>IF(C146&gt;0,VLOOKUP(E146,CONFIG!$X$2:$AG$801,4,FALSE),0)</f>
        <v>0</v>
      </c>
      <c r="I146" s="30">
        <f>IF(C146&gt;0,VLOOKUP(E146,CONFIG!$X$2:$AG$801,5,FALSE),0)</f>
        <v>0</v>
      </c>
      <c r="J146" s="213" t="str">
        <f>IF(LEN(B146)&gt;0,'Saisie Class'!N143,"")</f>
        <v/>
      </c>
      <c r="K146" s="214" t="s">
        <v>241</v>
      </c>
    </row>
    <row r="147" spans="1:11" ht="15.75" x14ac:dyDescent="0.2">
      <c r="A147" s="34">
        <f t="shared" si="2"/>
        <v>1</v>
      </c>
      <c r="B147" s="29">
        <v>139</v>
      </c>
      <c r="C147" s="252">
        <f>IF($B147&gt;0,'Saisie Class'!$G144)</f>
        <v>0</v>
      </c>
      <c r="D147" s="30" t="e">
        <f>VLOOKUP(E147,'Ext A1'!F$7:R$206,13,FALSE)</f>
        <v>#N/A</v>
      </c>
      <c r="E147" s="30">
        <f>IF($B147&gt;0,'Saisie Class'!$H144)</f>
        <v>0</v>
      </c>
      <c r="F147" s="30">
        <f>IF(C147&gt;0,VLOOKUP(E147,CONFIG!$X$2:$AG$801,2,FALSE),0)</f>
        <v>0</v>
      </c>
      <c r="G147" s="30">
        <f>IF(C147&gt;0,VLOOKUP(E147,CONFIG!$X$2:$AG$801,3,FALSE),0)</f>
        <v>0</v>
      </c>
      <c r="H147" s="30">
        <f>IF(C147&gt;0,VLOOKUP(E147,CONFIG!$X$2:$AG$801,4,FALSE),0)</f>
        <v>0</v>
      </c>
      <c r="I147" s="30">
        <f>IF(C147&gt;0,VLOOKUP(E147,CONFIG!$X$2:$AG$801,5,FALSE),0)</f>
        <v>0</v>
      </c>
      <c r="J147" s="213" t="str">
        <f>IF(LEN(B147)&gt;0,'Saisie Class'!N144,"")</f>
        <v/>
      </c>
      <c r="K147" s="214" t="s">
        <v>241</v>
      </c>
    </row>
    <row r="148" spans="1:11" ht="15.75" x14ac:dyDescent="0.2">
      <c r="A148" s="34">
        <f t="shared" si="2"/>
        <v>1</v>
      </c>
      <c r="B148" s="29">
        <v>140</v>
      </c>
      <c r="C148" s="252">
        <f>IF($B148&gt;0,'Saisie Class'!$G145)</f>
        <v>0</v>
      </c>
      <c r="D148" s="30" t="e">
        <f>VLOOKUP(E148,'Ext A1'!F$7:R$206,13,FALSE)</f>
        <v>#N/A</v>
      </c>
      <c r="E148" s="30">
        <f>IF($B148&gt;0,'Saisie Class'!$H145)</f>
        <v>0</v>
      </c>
      <c r="F148" s="30">
        <f>IF(C148&gt;0,VLOOKUP(E148,CONFIG!$X$2:$AG$801,2,FALSE),0)</f>
        <v>0</v>
      </c>
      <c r="G148" s="30">
        <f>IF(C148&gt;0,VLOOKUP(E148,CONFIG!$X$2:$AG$801,3,FALSE),0)</f>
        <v>0</v>
      </c>
      <c r="H148" s="30">
        <f>IF(C148&gt;0,VLOOKUP(E148,CONFIG!$X$2:$AG$801,4,FALSE),0)</f>
        <v>0</v>
      </c>
      <c r="I148" s="30">
        <f>IF(C148&gt;0,VLOOKUP(E148,CONFIG!$X$2:$AG$801,5,FALSE),0)</f>
        <v>0</v>
      </c>
      <c r="J148" s="213" t="str">
        <f>IF(LEN(B148)&gt;0,'Saisie Class'!N145,"")</f>
        <v/>
      </c>
      <c r="K148" s="214" t="s">
        <v>241</v>
      </c>
    </row>
    <row r="149" spans="1:11" ht="15.75" x14ac:dyDescent="0.2">
      <c r="A149" s="34">
        <f t="shared" si="2"/>
        <v>1</v>
      </c>
      <c r="B149" s="29">
        <v>141</v>
      </c>
      <c r="C149" s="252">
        <f>IF($B149&gt;0,'Saisie Class'!$G146)</f>
        <v>0</v>
      </c>
      <c r="D149" s="30" t="e">
        <f>VLOOKUP(E149,'Ext A1'!F$7:R$206,13,FALSE)</f>
        <v>#N/A</v>
      </c>
      <c r="E149" s="30">
        <f>IF($B149&gt;0,'Saisie Class'!$H146)</f>
        <v>0</v>
      </c>
      <c r="F149" s="30">
        <f>IF(C149&gt;0,VLOOKUP(E149,CONFIG!$X$2:$AG$801,2,FALSE),0)</f>
        <v>0</v>
      </c>
      <c r="G149" s="30">
        <f>IF(C149&gt;0,VLOOKUP(E149,CONFIG!$X$2:$AG$801,3,FALSE),0)</f>
        <v>0</v>
      </c>
      <c r="H149" s="30">
        <f>IF(C149&gt;0,VLOOKUP(E149,CONFIG!$X$2:$AG$801,4,FALSE),0)</f>
        <v>0</v>
      </c>
      <c r="I149" s="30">
        <f>IF(C149&gt;0,VLOOKUP(E149,CONFIG!$X$2:$AG$801,5,FALSE),0)</f>
        <v>0</v>
      </c>
      <c r="J149" s="213" t="str">
        <f>IF(LEN(B149)&gt;0,'Saisie Class'!N146,"")</f>
        <v/>
      </c>
      <c r="K149" s="214" t="s">
        <v>241</v>
      </c>
    </row>
    <row r="150" spans="1:11" ht="15.75" x14ac:dyDescent="0.2">
      <c r="A150" s="34">
        <f t="shared" si="2"/>
        <v>1</v>
      </c>
      <c r="B150" s="29">
        <v>142</v>
      </c>
      <c r="C150" s="252">
        <f>IF($B150&gt;0,'Saisie Class'!$G147)</f>
        <v>0</v>
      </c>
      <c r="D150" s="30" t="e">
        <f>VLOOKUP(E150,'Ext A1'!F$7:R$206,13,FALSE)</f>
        <v>#N/A</v>
      </c>
      <c r="E150" s="30">
        <f>IF($B150&gt;0,'Saisie Class'!$H147)</f>
        <v>0</v>
      </c>
      <c r="F150" s="30">
        <f>IF(C150&gt;0,VLOOKUP(E150,CONFIG!$X$2:$AG$801,2,FALSE),0)</f>
        <v>0</v>
      </c>
      <c r="G150" s="30">
        <f>IF(C150&gt;0,VLOOKUP(E150,CONFIG!$X$2:$AG$801,3,FALSE),0)</f>
        <v>0</v>
      </c>
      <c r="H150" s="30">
        <f>IF(C150&gt;0,VLOOKUP(E150,CONFIG!$X$2:$AG$801,4,FALSE),0)</f>
        <v>0</v>
      </c>
      <c r="I150" s="30">
        <f>IF(C150&gt;0,VLOOKUP(E150,CONFIG!$X$2:$AG$801,5,FALSE),0)</f>
        <v>0</v>
      </c>
      <c r="J150" s="213" t="str">
        <f>IF(LEN(B150)&gt;0,'Saisie Class'!N147,"")</f>
        <v/>
      </c>
      <c r="K150" s="214" t="s">
        <v>241</v>
      </c>
    </row>
    <row r="151" spans="1:11" ht="15.75" x14ac:dyDescent="0.2">
      <c r="A151" s="34">
        <f t="shared" si="2"/>
        <v>1</v>
      </c>
      <c r="B151" s="29">
        <v>143</v>
      </c>
      <c r="C151" s="252">
        <f>IF($B151&gt;0,'Saisie Class'!$G148)</f>
        <v>0</v>
      </c>
      <c r="D151" s="30" t="e">
        <f>VLOOKUP(E151,'Ext A1'!F$7:R$206,13,FALSE)</f>
        <v>#N/A</v>
      </c>
      <c r="E151" s="30">
        <f>IF($B151&gt;0,'Saisie Class'!$H148)</f>
        <v>0</v>
      </c>
      <c r="F151" s="30">
        <f>IF(C151&gt;0,VLOOKUP(E151,CONFIG!$X$2:$AG$801,2,FALSE),0)</f>
        <v>0</v>
      </c>
      <c r="G151" s="30">
        <f>IF(C151&gt;0,VLOOKUP(E151,CONFIG!$X$2:$AG$801,3,FALSE),0)</f>
        <v>0</v>
      </c>
      <c r="H151" s="30">
        <f>IF(C151&gt;0,VLOOKUP(E151,CONFIG!$X$2:$AG$801,4,FALSE),0)</f>
        <v>0</v>
      </c>
      <c r="I151" s="30">
        <f>IF(C151&gt;0,VLOOKUP(E151,CONFIG!$X$2:$AG$801,5,FALSE),0)</f>
        <v>0</v>
      </c>
      <c r="J151" s="213" t="str">
        <f>IF(LEN(B151)&gt;0,'Saisie Class'!N148,"")</f>
        <v/>
      </c>
      <c r="K151" s="214" t="s">
        <v>241</v>
      </c>
    </row>
    <row r="152" spans="1:11" ht="15.75" x14ac:dyDescent="0.2">
      <c r="A152" s="34">
        <f t="shared" si="2"/>
        <v>1</v>
      </c>
      <c r="B152" s="29">
        <v>144</v>
      </c>
      <c r="C152" s="252">
        <f>IF($B152&gt;0,'Saisie Class'!$G149)</f>
        <v>0</v>
      </c>
      <c r="D152" s="30" t="e">
        <f>VLOOKUP(E152,'Ext A1'!F$7:R$206,13,FALSE)</f>
        <v>#N/A</v>
      </c>
      <c r="E152" s="30">
        <f>IF($B152&gt;0,'Saisie Class'!$H149)</f>
        <v>0</v>
      </c>
      <c r="F152" s="30">
        <f>IF(C152&gt;0,VLOOKUP(E152,CONFIG!$X$2:$AG$801,2,FALSE),0)</f>
        <v>0</v>
      </c>
      <c r="G152" s="30">
        <f>IF(C152&gt;0,VLOOKUP(E152,CONFIG!$X$2:$AG$801,3,FALSE),0)</f>
        <v>0</v>
      </c>
      <c r="H152" s="30">
        <f>IF(C152&gt;0,VLOOKUP(E152,CONFIG!$X$2:$AG$801,4,FALSE),0)</f>
        <v>0</v>
      </c>
      <c r="I152" s="30">
        <f>IF(C152&gt;0,VLOOKUP(E152,CONFIG!$X$2:$AG$801,5,FALSE),0)</f>
        <v>0</v>
      </c>
      <c r="J152" s="213" t="str">
        <f>IF(LEN(B152)&gt;0,'Saisie Class'!N149,"")</f>
        <v/>
      </c>
      <c r="K152" s="214" t="s">
        <v>241</v>
      </c>
    </row>
    <row r="153" spans="1:11" ht="15.75" x14ac:dyDescent="0.2">
      <c r="A153" s="34">
        <f t="shared" si="2"/>
        <v>1</v>
      </c>
      <c r="B153" s="29">
        <v>145</v>
      </c>
      <c r="C153" s="252">
        <f>IF($B153&gt;0,'Saisie Class'!$G150)</f>
        <v>0</v>
      </c>
      <c r="D153" s="30" t="e">
        <f>VLOOKUP(E153,'Ext A1'!F$7:R$206,13,FALSE)</f>
        <v>#N/A</v>
      </c>
      <c r="E153" s="30">
        <f>IF($B153&gt;0,'Saisie Class'!$H150)</f>
        <v>0</v>
      </c>
      <c r="F153" s="30">
        <f>IF(C153&gt;0,VLOOKUP(E153,CONFIG!$X$2:$AG$801,2,FALSE),0)</f>
        <v>0</v>
      </c>
      <c r="G153" s="30">
        <f>IF(C153&gt;0,VLOOKUP(E153,CONFIG!$X$2:$AG$801,3,FALSE),0)</f>
        <v>0</v>
      </c>
      <c r="H153" s="30">
        <f>IF(C153&gt;0,VLOOKUP(E153,CONFIG!$X$2:$AG$801,4,FALSE),0)</f>
        <v>0</v>
      </c>
      <c r="I153" s="30">
        <f>IF(C153&gt;0,VLOOKUP(E153,CONFIG!$X$2:$AG$801,5,FALSE),0)</f>
        <v>0</v>
      </c>
      <c r="J153" s="213" t="str">
        <f>IF(LEN(B153)&gt;0,'Saisie Class'!N150,"")</f>
        <v/>
      </c>
      <c r="K153" s="214" t="s">
        <v>241</v>
      </c>
    </row>
    <row r="154" spans="1:11" ht="15.75" x14ac:dyDescent="0.2">
      <c r="A154" s="34">
        <f t="shared" si="2"/>
        <v>1</v>
      </c>
      <c r="B154" s="29">
        <v>146</v>
      </c>
      <c r="C154" s="252">
        <f>IF($B154&gt;0,'Saisie Class'!$G151)</f>
        <v>0</v>
      </c>
      <c r="D154" s="30" t="e">
        <f>VLOOKUP(E154,'Ext A1'!F$7:R$206,13,FALSE)</f>
        <v>#N/A</v>
      </c>
      <c r="E154" s="30">
        <f>IF($B154&gt;0,'Saisie Class'!$H151)</f>
        <v>0</v>
      </c>
      <c r="F154" s="30">
        <f>IF(C154&gt;0,VLOOKUP(E154,CONFIG!$X$2:$AG$801,2,FALSE),0)</f>
        <v>0</v>
      </c>
      <c r="G154" s="30">
        <f>IF(C154&gt;0,VLOOKUP(E154,CONFIG!$X$2:$AG$801,3,FALSE),0)</f>
        <v>0</v>
      </c>
      <c r="H154" s="30">
        <f>IF(C154&gt;0,VLOOKUP(E154,CONFIG!$X$2:$AG$801,4,FALSE),0)</f>
        <v>0</v>
      </c>
      <c r="I154" s="30">
        <f>IF(C154&gt;0,VLOOKUP(E154,CONFIG!$X$2:$AG$801,5,FALSE),0)</f>
        <v>0</v>
      </c>
      <c r="J154" s="213" t="str">
        <f>IF(LEN(B154)&gt;0,'Saisie Class'!N151,"")</f>
        <v/>
      </c>
      <c r="K154" s="214" t="s">
        <v>241</v>
      </c>
    </row>
    <row r="155" spans="1:11" ht="15.75" x14ac:dyDescent="0.2">
      <c r="A155" s="34">
        <f t="shared" si="2"/>
        <v>1</v>
      </c>
      <c r="B155" s="29">
        <v>147</v>
      </c>
      <c r="C155" s="252">
        <f>IF($B155&gt;0,'Saisie Class'!$G152)</f>
        <v>0</v>
      </c>
      <c r="D155" s="30" t="e">
        <f>VLOOKUP(E155,'Ext A1'!F$7:R$206,13,FALSE)</f>
        <v>#N/A</v>
      </c>
      <c r="E155" s="30">
        <f>IF($B155&gt;0,'Saisie Class'!$H152)</f>
        <v>0</v>
      </c>
      <c r="F155" s="30">
        <f>IF(C155&gt;0,VLOOKUP(E155,CONFIG!$X$2:$AG$801,2,FALSE),0)</f>
        <v>0</v>
      </c>
      <c r="G155" s="30">
        <f>IF(C155&gt;0,VLOOKUP(E155,CONFIG!$X$2:$AG$801,3,FALSE),0)</f>
        <v>0</v>
      </c>
      <c r="H155" s="30">
        <f>IF(C155&gt;0,VLOOKUP(E155,CONFIG!$X$2:$AG$801,4,FALSE),0)</f>
        <v>0</v>
      </c>
      <c r="I155" s="30">
        <f>IF(C155&gt;0,VLOOKUP(E155,CONFIG!$X$2:$AG$801,5,FALSE),0)</f>
        <v>0</v>
      </c>
      <c r="J155" s="213" t="str">
        <f>IF(LEN(B155)&gt;0,'Saisie Class'!N152,"")</f>
        <v/>
      </c>
      <c r="K155" s="214" t="s">
        <v>241</v>
      </c>
    </row>
    <row r="156" spans="1:11" ht="15.75" x14ac:dyDescent="0.2">
      <c r="A156" s="34">
        <f t="shared" si="2"/>
        <v>1</v>
      </c>
      <c r="B156" s="29">
        <v>148</v>
      </c>
      <c r="C156" s="252">
        <f>IF($B156&gt;0,'Saisie Class'!$G153)</f>
        <v>0</v>
      </c>
      <c r="D156" s="30" t="e">
        <f>VLOOKUP(E156,'Ext A1'!F$7:R$206,13,FALSE)</f>
        <v>#N/A</v>
      </c>
      <c r="E156" s="30">
        <f>IF($B156&gt;0,'Saisie Class'!$H153)</f>
        <v>0</v>
      </c>
      <c r="F156" s="30">
        <f>IF(C156&gt;0,VLOOKUP(E156,CONFIG!$X$2:$AG$801,2,FALSE),0)</f>
        <v>0</v>
      </c>
      <c r="G156" s="30">
        <f>IF(C156&gt;0,VLOOKUP(E156,CONFIG!$X$2:$AG$801,3,FALSE),0)</f>
        <v>0</v>
      </c>
      <c r="H156" s="30">
        <f>IF(C156&gt;0,VLOOKUP(E156,CONFIG!$X$2:$AG$801,4,FALSE),0)</f>
        <v>0</v>
      </c>
      <c r="I156" s="30">
        <f>IF(C156&gt;0,VLOOKUP(E156,CONFIG!$X$2:$AG$801,5,FALSE),0)</f>
        <v>0</v>
      </c>
      <c r="J156" s="213" t="str">
        <f>IF(LEN(B156)&gt;0,'Saisie Class'!N153,"")</f>
        <v/>
      </c>
      <c r="K156" s="214" t="s">
        <v>241</v>
      </c>
    </row>
    <row r="157" spans="1:11" ht="15.75" x14ac:dyDescent="0.2">
      <c r="A157" s="34">
        <f t="shared" si="2"/>
        <v>1</v>
      </c>
      <c r="B157" s="29">
        <v>149</v>
      </c>
      <c r="C157" s="252">
        <f>IF($B157&gt;0,'Saisie Class'!$G154)</f>
        <v>0</v>
      </c>
      <c r="D157" s="30" t="e">
        <f>VLOOKUP(E157,'Ext A1'!F$7:R$206,13,FALSE)</f>
        <v>#N/A</v>
      </c>
      <c r="E157" s="30">
        <f>IF($B157&gt;0,'Saisie Class'!$H154)</f>
        <v>0</v>
      </c>
      <c r="F157" s="30">
        <f>IF(C157&gt;0,VLOOKUP(E157,CONFIG!$X$2:$AG$801,2,FALSE),0)</f>
        <v>0</v>
      </c>
      <c r="G157" s="30">
        <f>IF(C157&gt;0,VLOOKUP(E157,CONFIG!$X$2:$AG$801,3,FALSE),0)</f>
        <v>0</v>
      </c>
      <c r="H157" s="30">
        <f>IF(C157&gt;0,VLOOKUP(E157,CONFIG!$X$2:$AG$801,4,FALSE),0)</f>
        <v>0</v>
      </c>
      <c r="I157" s="30">
        <f>IF(C157&gt;0,VLOOKUP(E157,CONFIG!$X$2:$AG$801,5,FALSE),0)</f>
        <v>0</v>
      </c>
      <c r="J157" s="213" t="str">
        <f>IF(LEN(B157)&gt;0,'Saisie Class'!N154,"")</f>
        <v/>
      </c>
      <c r="K157" s="214" t="s">
        <v>241</v>
      </c>
    </row>
    <row r="158" spans="1:11" ht="15.75" x14ac:dyDescent="0.2">
      <c r="A158" s="34">
        <f t="shared" si="2"/>
        <v>1</v>
      </c>
      <c r="B158" s="29">
        <v>150</v>
      </c>
      <c r="C158" s="252">
        <f>IF($B158&gt;0,'Saisie Class'!$G155)</f>
        <v>0</v>
      </c>
      <c r="D158" s="30" t="e">
        <f>VLOOKUP(E158,'Ext A1'!F$7:R$206,13,FALSE)</f>
        <v>#N/A</v>
      </c>
      <c r="E158" s="30">
        <f>IF($B158&gt;0,'Saisie Class'!$H155)</f>
        <v>0</v>
      </c>
      <c r="F158" s="30">
        <f>IF(C158&gt;0,VLOOKUP(E158,CONFIG!$X$2:$AG$801,2,FALSE),0)</f>
        <v>0</v>
      </c>
      <c r="G158" s="30">
        <f>IF(C158&gt;0,VLOOKUP(E158,CONFIG!$X$2:$AG$801,3,FALSE),0)</f>
        <v>0</v>
      </c>
      <c r="H158" s="30">
        <f>IF(C158&gt;0,VLOOKUP(E158,CONFIG!$X$2:$AG$801,4,FALSE),0)</f>
        <v>0</v>
      </c>
      <c r="I158" s="30">
        <f>IF(C158&gt;0,VLOOKUP(E158,CONFIG!$X$2:$AG$801,5,FALSE),0)</f>
        <v>0</v>
      </c>
      <c r="J158" s="213" t="str">
        <f>IF(LEN(B158)&gt;0,'Saisie Class'!N155,"")</f>
        <v/>
      </c>
      <c r="K158" s="214" t="s">
        <v>241</v>
      </c>
    </row>
    <row r="159" spans="1:11" ht="15.75" x14ac:dyDescent="0.2">
      <c r="A159" s="34">
        <f t="shared" si="2"/>
        <v>1</v>
      </c>
      <c r="B159" s="29">
        <v>151</v>
      </c>
      <c r="C159" s="252">
        <f>IF($B159&gt;0,'Saisie Class'!$G156)</f>
        <v>0</v>
      </c>
      <c r="D159" s="30" t="e">
        <f>VLOOKUP(E159,'Ext A1'!F$7:R$206,13,FALSE)</f>
        <v>#N/A</v>
      </c>
      <c r="E159" s="30">
        <f>IF($B159&gt;0,'Saisie Class'!$H156)</f>
        <v>0</v>
      </c>
      <c r="F159" s="30">
        <f>IF(C159&gt;0,VLOOKUP(E159,CONFIG!$X$2:$AG$801,2,FALSE),0)</f>
        <v>0</v>
      </c>
      <c r="G159" s="30">
        <f>IF(C159&gt;0,VLOOKUP(E159,CONFIG!$X$2:$AG$801,3,FALSE),0)</f>
        <v>0</v>
      </c>
      <c r="H159" s="30">
        <f>IF(C159&gt;0,VLOOKUP(E159,CONFIG!$X$2:$AG$801,4,FALSE),0)</f>
        <v>0</v>
      </c>
      <c r="I159" s="30">
        <f>IF(C159&gt;0,VLOOKUP(E159,CONFIG!$X$2:$AG$801,5,FALSE),0)</f>
        <v>0</v>
      </c>
      <c r="J159" s="213" t="str">
        <f>IF(LEN(B159)&gt;0,'Saisie Class'!N156,"")</f>
        <v/>
      </c>
      <c r="K159" s="214" t="s">
        <v>241</v>
      </c>
    </row>
    <row r="160" spans="1:11" ht="15.75" x14ac:dyDescent="0.2">
      <c r="A160" s="34">
        <f t="shared" si="2"/>
        <v>1</v>
      </c>
      <c r="B160" s="29">
        <v>152</v>
      </c>
      <c r="C160" s="252">
        <f>IF($B160&gt;0,'Saisie Class'!$G157)</f>
        <v>0</v>
      </c>
      <c r="D160" s="30" t="e">
        <f>VLOOKUP(E160,'Ext A1'!F$7:R$206,13,FALSE)</f>
        <v>#N/A</v>
      </c>
      <c r="E160" s="30">
        <f>IF($B160&gt;0,'Saisie Class'!$H157)</f>
        <v>0</v>
      </c>
      <c r="F160" s="30">
        <f>IF(C160&gt;0,VLOOKUP(E160,CONFIG!$X$2:$AG$801,2,FALSE),0)</f>
        <v>0</v>
      </c>
      <c r="G160" s="30">
        <f>IF(C160&gt;0,VLOOKUP(E160,CONFIG!$X$2:$AG$801,3,FALSE),0)</f>
        <v>0</v>
      </c>
      <c r="H160" s="30">
        <f>IF(C160&gt;0,VLOOKUP(E160,CONFIG!$X$2:$AG$801,4,FALSE),0)</f>
        <v>0</v>
      </c>
      <c r="I160" s="30">
        <f>IF(C160&gt;0,VLOOKUP(E160,CONFIG!$X$2:$AG$801,5,FALSE),0)</f>
        <v>0</v>
      </c>
      <c r="J160" s="213" t="str">
        <f>IF(LEN(B160)&gt;0,'Saisie Class'!N157,"")</f>
        <v/>
      </c>
      <c r="K160" s="214" t="s">
        <v>241</v>
      </c>
    </row>
    <row r="161" spans="1:11" ht="15.75" x14ac:dyDescent="0.2">
      <c r="A161" s="34">
        <f t="shared" si="2"/>
        <v>1</v>
      </c>
      <c r="B161" s="29">
        <v>153</v>
      </c>
      <c r="C161" s="252">
        <f>IF($B161&gt;0,'Saisie Class'!$G158)</f>
        <v>0</v>
      </c>
      <c r="D161" s="30" t="e">
        <f>VLOOKUP(E161,'Ext A1'!F$7:R$206,13,FALSE)</f>
        <v>#N/A</v>
      </c>
      <c r="E161" s="30">
        <f>IF($B161&gt;0,'Saisie Class'!$H158)</f>
        <v>0</v>
      </c>
      <c r="F161" s="30">
        <f>IF(C161&gt;0,VLOOKUP(E161,CONFIG!$X$2:$AG$801,2,FALSE),0)</f>
        <v>0</v>
      </c>
      <c r="G161" s="30">
        <f>IF(C161&gt;0,VLOOKUP(E161,CONFIG!$X$2:$AG$801,3,FALSE),0)</f>
        <v>0</v>
      </c>
      <c r="H161" s="30">
        <f>IF(C161&gt;0,VLOOKUP(E161,CONFIG!$X$2:$AG$801,4,FALSE),0)</f>
        <v>0</v>
      </c>
      <c r="I161" s="30">
        <f>IF(C161&gt;0,VLOOKUP(E161,CONFIG!$X$2:$AG$801,5,FALSE),0)</f>
        <v>0</v>
      </c>
      <c r="J161" s="213" t="str">
        <f>IF(LEN(B161)&gt;0,'Saisie Class'!N158,"")</f>
        <v/>
      </c>
      <c r="K161" s="214" t="s">
        <v>241</v>
      </c>
    </row>
    <row r="162" spans="1:11" ht="15.75" x14ac:dyDescent="0.2">
      <c r="A162" s="34">
        <f t="shared" si="2"/>
        <v>1</v>
      </c>
      <c r="B162" s="29">
        <v>154</v>
      </c>
      <c r="C162" s="252">
        <f>IF($B162&gt;0,'Saisie Class'!$G159)</f>
        <v>0</v>
      </c>
      <c r="D162" s="30" t="e">
        <f>VLOOKUP(E162,'Ext A1'!F$7:R$206,13,FALSE)</f>
        <v>#N/A</v>
      </c>
      <c r="E162" s="30">
        <f>IF($B162&gt;0,'Saisie Class'!$H159)</f>
        <v>0</v>
      </c>
      <c r="F162" s="30">
        <f>IF(C162&gt;0,VLOOKUP(E162,CONFIG!$X$2:$AG$801,2,FALSE),0)</f>
        <v>0</v>
      </c>
      <c r="G162" s="30">
        <f>IF(C162&gt;0,VLOOKUP(E162,CONFIG!$X$2:$AG$801,3,FALSE),0)</f>
        <v>0</v>
      </c>
      <c r="H162" s="30">
        <f>IF(C162&gt;0,VLOOKUP(E162,CONFIG!$X$2:$AG$801,4,FALSE),0)</f>
        <v>0</v>
      </c>
      <c r="I162" s="30">
        <f>IF(C162&gt;0,VLOOKUP(E162,CONFIG!$X$2:$AG$801,5,FALSE),0)</f>
        <v>0</v>
      </c>
      <c r="J162" s="213" t="str">
        <f>IF(LEN(B162)&gt;0,'Saisie Class'!N159,"")</f>
        <v/>
      </c>
      <c r="K162" s="214" t="s">
        <v>241</v>
      </c>
    </row>
    <row r="163" spans="1:11" ht="15.75" x14ac:dyDescent="0.2">
      <c r="A163" s="34">
        <f t="shared" si="2"/>
        <v>1</v>
      </c>
      <c r="B163" s="29">
        <v>155</v>
      </c>
      <c r="C163" s="252">
        <f>IF($B163&gt;0,'Saisie Class'!$G160)</f>
        <v>0</v>
      </c>
      <c r="D163" s="30" t="e">
        <f>VLOOKUP(E163,'Ext A1'!F$7:R$206,13,FALSE)</f>
        <v>#N/A</v>
      </c>
      <c r="E163" s="30">
        <f>IF($B163&gt;0,'Saisie Class'!$H160)</f>
        <v>0</v>
      </c>
      <c r="F163" s="30">
        <f>IF(C163&gt;0,VLOOKUP(E163,CONFIG!$X$2:$AG$801,2,FALSE),0)</f>
        <v>0</v>
      </c>
      <c r="G163" s="30">
        <f>IF(C163&gt;0,VLOOKUP(E163,CONFIG!$X$2:$AG$801,3,FALSE),0)</f>
        <v>0</v>
      </c>
      <c r="H163" s="30">
        <f>IF(C163&gt;0,VLOOKUP(E163,CONFIG!$X$2:$AG$801,4,FALSE),0)</f>
        <v>0</v>
      </c>
      <c r="I163" s="30">
        <f>IF(C163&gt;0,VLOOKUP(E163,CONFIG!$X$2:$AG$801,5,FALSE),0)</f>
        <v>0</v>
      </c>
      <c r="J163" s="213" t="str">
        <f>IF(LEN(B163)&gt;0,'Saisie Class'!N160,"")</f>
        <v/>
      </c>
      <c r="K163" s="214" t="s">
        <v>241</v>
      </c>
    </row>
    <row r="164" spans="1:11" ht="15.75" x14ac:dyDescent="0.2">
      <c r="A164" s="34">
        <f t="shared" si="2"/>
        <v>1</v>
      </c>
      <c r="B164" s="29">
        <v>156</v>
      </c>
      <c r="C164" s="252">
        <f>IF($B164&gt;0,'Saisie Class'!$G161)</f>
        <v>0</v>
      </c>
      <c r="D164" s="30" t="e">
        <f>VLOOKUP(E164,'Ext A1'!F$7:R$206,13,FALSE)</f>
        <v>#N/A</v>
      </c>
      <c r="E164" s="30">
        <f>IF($B164&gt;0,'Saisie Class'!$H161)</f>
        <v>0</v>
      </c>
      <c r="F164" s="30">
        <f>IF(C164&gt;0,VLOOKUP(E164,CONFIG!$X$2:$AG$801,2,FALSE),0)</f>
        <v>0</v>
      </c>
      <c r="G164" s="30">
        <f>IF(C164&gt;0,VLOOKUP(E164,CONFIG!$X$2:$AG$801,3,FALSE),0)</f>
        <v>0</v>
      </c>
      <c r="H164" s="30">
        <f>IF(C164&gt;0,VLOOKUP(E164,CONFIG!$X$2:$AG$801,4,FALSE),0)</f>
        <v>0</v>
      </c>
      <c r="I164" s="30">
        <f>IF(C164&gt;0,VLOOKUP(E164,CONFIG!$X$2:$AG$801,5,FALSE),0)</f>
        <v>0</v>
      </c>
      <c r="J164" s="213" t="str">
        <f>IF(LEN(B164)&gt;0,'Saisie Class'!N161,"")</f>
        <v/>
      </c>
      <c r="K164" s="214" t="s">
        <v>241</v>
      </c>
    </row>
    <row r="165" spans="1:11" ht="15.75" x14ac:dyDescent="0.2">
      <c r="A165" s="34">
        <f t="shared" si="2"/>
        <v>1</v>
      </c>
      <c r="B165" s="29">
        <v>157</v>
      </c>
      <c r="C165" s="252">
        <f>IF($B165&gt;0,'Saisie Class'!$G162)</f>
        <v>0</v>
      </c>
      <c r="D165" s="30" t="e">
        <f>VLOOKUP(E165,'Ext A1'!F$7:R$206,13,FALSE)</f>
        <v>#N/A</v>
      </c>
      <c r="E165" s="30">
        <f>IF($B165&gt;0,'Saisie Class'!$H162)</f>
        <v>0</v>
      </c>
      <c r="F165" s="30">
        <f>IF(C165&gt;0,VLOOKUP(E165,CONFIG!$X$2:$AG$801,2,FALSE),0)</f>
        <v>0</v>
      </c>
      <c r="G165" s="30">
        <f>IF(C165&gt;0,VLOOKUP(E165,CONFIG!$X$2:$AG$801,3,FALSE),0)</f>
        <v>0</v>
      </c>
      <c r="H165" s="30">
        <f>IF(C165&gt;0,VLOOKUP(E165,CONFIG!$X$2:$AG$801,4,FALSE),0)</f>
        <v>0</v>
      </c>
      <c r="I165" s="30">
        <f>IF(C165&gt;0,VLOOKUP(E165,CONFIG!$X$2:$AG$801,5,FALSE),0)</f>
        <v>0</v>
      </c>
      <c r="J165" s="213" t="str">
        <f>IF(LEN(B165)&gt;0,'Saisie Class'!N162,"")</f>
        <v/>
      </c>
      <c r="K165" s="214" t="s">
        <v>241</v>
      </c>
    </row>
    <row r="166" spans="1:11" ht="15.75" x14ac:dyDescent="0.2">
      <c r="A166" s="34">
        <f t="shared" si="2"/>
        <v>1</v>
      </c>
      <c r="B166" s="29">
        <v>158</v>
      </c>
      <c r="C166" s="252">
        <f>IF($B166&gt;0,'Saisie Class'!$G163)</f>
        <v>0</v>
      </c>
      <c r="D166" s="30" t="e">
        <f>VLOOKUP(E166,'Ext A1'!F$7:R$206,13,FALSE)</f>
        <v>#N/A</v>
      </c>
      <c r="E166" s="30">
        <f>IF($B166&gt;0,'Saisie Class'!$H163)</f>
        <v>0</v>
      </c>
      <c r="F166" s="30">
        <f>IF(C166&gt;0,VLOOKUP(E166,CONFIG!$X$2:$AG$801,2,FALSE),0)</f>
        <v>0</v>
      </c>
      <c r="G166" s="30">
        <f>IF(C166&gt;0,VLOOKUP(E166,CONFIG!$X$2:$AG$801,3,FALSE),0)</f>
        <v>0</v>
      </c>
      <c r="H166" s="30">
        <f>IF(C166&gt;0,VLOOKUP(E166,CONFIG!$X$2:$AG$801,4,FALSE),0)</f>
        <v>0</v>
      </c>
      <c r="I166" s="30">
        <f>IF(C166&gt;0,VLOOKUP(E166,CONFIG!$X$2:$AG$801,5,FALSE),0)</f>
        <v>0</v>
      </c>
      <c r="J166" s="213" t="str">
        <f>IF(LEN(B166)&gt;0,'Saisie Class'!N163,"")</f>
        <v/>
      </c>
      <c r="K166" s="214" t="s">
        <v>241</v>
      </c>
    </row>
    <row r="167" spans="1:11" ht="15.75" x14ac:dyDescent="0.2">
      <c r="A167" s="34">
        <f t="shared" si="2"/>
        <v>1</v>
      </c>
      <c r="B167" s="29">
        <v>159</v>
      </c>
      <c r="C167" s="252">
        <f>IF($B167&gt;0,'Saisie Class'!$G164)</f>
        <v>0</v>
      </c>
      <c r="D167" s="30" t="e">
        <f>VLOOKUP(E167,'Ext A1'!F$7:R$206,13,FALSE)</f>
        <v>#N/A</v>
      </c>
      <c r="E167" s="30">
        <f>IF($B167&gt;0,'Saisie Class'!$H164)</f>
        <v>0</v>
      </c>
      <c r="F167" s="30">
        <f>IF(C167&gt;0,VLOOKUP(E167,CONFIG!$X$2:$AG$801,2,FALSE),0)</f>
        <v>0</v>
      </c>
      <c r="G167" s="30">
        <f>IF(C167&gt;0,VLOOKUP(E167,CONFIG!$X$2:$AG$801,3,FALSE),0)</f>
        <v>0</v>
      </c>
      <c r="H167" s="30">
        <f>IF(C167&gt;0,VLOOKUP(E167,CONFIG!$X$2:$AG$801,4,FALSE),0)</f>
        <v>0</v>
      </c>
      <c r="I167" s="30">
        <f>IF(C167&gt;0,VLOOKUP(E167,CONFIG!$X$2:$AG$801,5,FALSE),0)</f>
        <v>0</v>
      </c>
      <c r="J167" s="213" t="str">
        <f>IF(LEN(B167)&gt;0,'Saisie Class'!N164,"")</f>
        <v/>
      </c>
      <c r="K167" s="214" t="s">
        <v>241</v>
      </c>
    </row>
    <row r="168" spans="1:11" ht="15.75" x14ac:dyDescent="0.2">
      <c r="A168" s="34">
        <f t="shared" si="2"/>
        <v>1</v>
      </c>
      <c r="B168" s="29">
        <v>160</v>
      </c>
      <c r="C168" s="252">
        <f>IF($B168&gt;0,'Saisie Class'!$G165)</f>
        <v>0</v>
      </c>
      <c r="D168" s="30" t="e">
        <f>VLOOKUP(E168,'Ext A1'!F$7:R$206,13,FALSE)</f>
        <v>#N/A</v>
      </c>
      <c r="E168" s="30">
        <f>IF($B168&gt;0,'Saisie Class'!$H165)</f>
        <v>0</v>
      </c>
      <c r="F168" s="30">
        <f>IF(C168&gt;0,VLOOKUP(E168,CONFIG!$X$2:$AG$801,2,FALSE),0)</f>
        <v>0</v>
      </c>
      <c r="G168" s="30">
        <f>IF(C168&gt;0,VLOOKUP(E168,CONFIG!$X$2:$AG$801,3,FALSE),0)</f>
        <v>0</v>
      </c>
      <c r="H168" s="30">
        <f>IF(C168&gt;0,VLOOKUP(E168,CONFIG!$X$2:$AG$801,4,FALSE),0)</f>
        <v>0</v>
      </c>
      <c r="I168" s="30">
        <f>IF(C168&gt;0,VLOOKUP(E168,CONFIG!$X$2:$AG$801,5,FALSE),0)</f>
        <v>0</v>
      </c>
      <c r="J168" s="213" t="str">
        <f>IF(LEN(B168)&gt;0,'Saisie Class'!N165,"")</f>
        <v/>
      </c>
      <c r="K168" s="214" t="s">
        <v>241</v>
      </c>
    </row>
    <row r="169" spans="1:11" ht="15.75" x14ac:dyDescent="0.2">
      <c r="A169" s="34">
        <f t="shared" si="2"/>
        <v>1</v>
      </c>
      <c r="B169" s="29">
        <v>161</v>
      </c>
      <c r="C169" s="252">
        <f>IF($B169&gt;0,'Saisie Class'!$G166)</f>
        <v>0</v>
      </c>
      <c r="D169" s="30" t="e">
        <f>VLOOKUP(E169,'Ext A1'!F$7:R$206,13,FALSE)</f>
        <v>#N/A</v>
      </c>
      <c r="E169" s="30">
        <f>IF($B169&gt;0,'Saisie Class'!$H166)</f>
        <v>0</v>
      </c>
      <c r="F169" s="30">
        <f>IF(C169&gt;0,VLOOKUP(E169,CONFIG!$X$2:$AG$801,2,FALSE),0)</f>
        <v>0</v>
      </c>
      <c r="G169" s="30">
        <f>IF(C169&gt;0,VLOOKUP(E169,CONFIG!$X$2:$AG$801,3,FALSE),0)</f>
        <v>0</v>
      </c>
      <c r="H169" s="30">
        <f>IF(C169&gt;0,VLOOKUP(E169,CONFIG!$X$2:$AG$801,4,FALSE),0)</f>
        <v>0</v>
      </c>
      <c r="I169" s="30">
        <f>IF(C169&gt;0,VLOOKUP(E169,CONFIG!$X$2:$AG$801,5,FALSE),0)</f>
        <v>0</v>
      </c>
      <c r="J169" s="213" t="str">
        <f>IF(LEN(B169)&gt;0,'Saisie Class'!N166,"")</f>
        <v/>
      </c>
      <c r="K169" s="214" t="s">
        <v>241</v>
      </c>
    </row>
    <row r="170" spans="1:11" ht="15.75" x14ac:dyDescent="0.2">
      <c r="A170" s="34">
        <f t="shared" si="2"/>
        <v>1</v>
      </c>
      <c r="B170" s="29">
        <v>162</v>
      </c>
      <c r="C170" s="252">
        <f>IF($B170&gt;0,'Saisie Class'!$G167)</f>
        <v>0</v>
      </c>
      <c r="D170" s="30" t="e">
        <f>VLOOKUP(E170,'Ext A1'!F$7:R$206,13,FALSE)</f>
        <v>#N/A</v>
      </c>
      <c r="E170" s="30">
        <f>IF($B170&gt;0,'Saisie Class'!$H167)</f>
        <v>0</v>
      </c>
      <c r="F170" s="30">
        <f>IF(C170&gt;0,VLOOKUP(E170,CONFIG!$X$2:$AG$801,2,FALSE),0)</f>
        <v>0</v>
      </c>
      <c r="G170" s="30">
        <f>IF(C170&gt;0,VLOOKUP(E170,CONFIG!$X$2:$AG$801,3,FALSE),0)</f>
        <v>0</v>
      </c>
      <c r="H170" s="30">
        <f>IF(C170&gt;0,VLOOKUP(E170,CONFIG!$X$2:$AG$801,4,FALSE),0)</f>
        <v>0</v>
      </c>
      <c r="I170" s="30">
        <f>IF(C170&gt;0,VLOOKUP(E170,CONFIG!$X$2:$AG$801,5,FALSE),0)</f>
        <v>0</v>
      </c>
      <c r="J170" s="213" t="str">
        <f>IF(LEN(B170)&gt;0,'Saisie Class'!N167,"")</f>
        <v/>
      </c>
      <c r="K170" s="214" t="s">
        <v>241</v>
      </c>
    </row>
    <row r="171" spans="1:11" ht="15.75" x14ac:dyDescent="0.2">
      <c r="A171" s="34">
        <f t="shared" si="2"/>
        <v>1</v>
      </c>
      <c r="B171" s="29">
        <v>163</v>
      </c>
      <c r="C171" s="252">
        <f>IF($B171&gt;0,'Saisie Class'!$G168)</f>
        <v>0</v>
      </c>
      <c r="D171" s="30" t="e">
        <f>VLOOKUP(E171,'Ext A1'!F$7:R$206,13,FALSE)</f>
        <v>#N/A</v>
      </c>
      <c r="E171" s="30">
        <f>IF($B171&gt;0,'Saisie Class'!$H168)</f>
        <v>0</v>
      </c>
      <c r="F171" s="30">
        <f>IF(C171&gt;0,VLOOKUP(E171,CONFIG!$X$2:$AG$801,2,FALSE),0)</f>
        <v>0</v>
      </c>
      <c r="G171" s="30">
        <f>IF(C171&gt;0,VLOOKUP(E171,CONFIG!$X$2:$AG$801,3,FALSE),0)</f>
        <v>0</v>
      </c>
      <c r="H171" s="30">
        <f>IF(C171&gt;0,VLOOKUP(E171,CONFIG!$X$2:$AG$801,4,FALSE),0)</f>
        <v>0</v>
      </c>
      <c r="I171" s="30">
        <f>IF(C171&gt;0,VLOOKUP(E171,CONFIG!$X$2:$AG$801,5,FALSE),0)</f>
        <v>0</v>
      </c>
      <c r="J171" s="213" t="str">
        <f>IF(LEN(B171)&gt;0,'Saisie Class'!N168,"")</f>
        <v/>
      </c>
      <c r="K171" s="214" t="s">
        <v>241</v>
      </c>
    </row>
    <row r="172" spans="1:11" ht="15.75" x14ac:dyDescent="0.2">
      <c r="A172" s="34">
        <f t="shared" si="2"/>
        <v>1</v>
      </c>
      <c r="B172" s="29">
        <v>164</v>
      </c>
      <c r="C172" s="252">
        <f>IF($B172&gt;0,'Saisie Class'!$G169)</f>
        <v>0</v>
      </c>
      <c r="D172" s="30" t="e">
        <f>VLOOKUP(E172,'Ext A1'!F$7:R$206,13,FALSE)</f>
        <v>#N/A</v>
      </c>
      <c r="E172" s="30">
        <f>IF($B172&gt;0,'Saisie Class'!$H169)</f>
        <v>0</v>
      </c>
      <c r="F172" s="30">
        <f>IF(C172&gt;0,VLOOKUP(E172,CONFIG!$X$2:$AG$801,2,FALSE),0)</f>
        <v>0</v>
      </c>
      <c r="G172" s="30">
        <f>IF(C172&gt;0,VLOOKUP(E172,CONFIG!$X$2:$AG$801,3,FALSE),0)</f>
        <v>0</v>
      </c>
      <c r="H172" s="30">
        <f>IF(C172&gt;0,VLOOKUP(E172,CONFIG!$X$2:$AG$801,4,FALSE),0)</f>
        <v>0</v>
      </c>
      <c r="I172" s="30">
        <f>IF(C172&gt;0,VLOOKUP(E172,CONFIG!$X$2:$AG$801,5,FALSE),0)</f>
        <v>0</v>
      </c>
      <c r="J172" s="213" t="str">
        <f>IF(LEN(B172)&gt;0,'Saisie Class'!N169,"")</f>
        <v/>
      </c>
      <c r="K172" s="214" t="s">
        <v>241</v>
      </c>
    </row>
    <row r="173" spans="1:11" ht="15.75" x14ac:dyDescent="0.2">
      <c r="A173" s="34">
        <f t="shared" si="2"/>
        <v>1</v>
      </c>
      <c r="B173" s="29">
        <v>165</v>
      </c>
      <c r="C173" s="252">
        <f>IF($B173&gt;0,'Saisie Class'!$G170)</f>
        <v>0</v>
      </c>
      <c r="D173" s="30" t="e">
        <f>VLOOKUP(E173,'Ext A1'!F$7:R$206,13,FALSE)</f>
        <v>#N/A</v>
      </c>
      <c r="E173" s="30">
        <f>IF($B173&gt;0,'Saisie Class'!$H170)</f>
        <v>0</v>
      </c>
      <c r="F173" s="30">
        <f>IF(C173&gt;0,VLOOKUP(E173,CONFIG!$X$2:$AG$801,2,FALSE),0)</f>
        <v>0</v>
      </c>
      <c r="G173" s="30">
        <f>IF(C173&gt;0,VLOOKUP(E173,CONFIG!$X$2:$AG$801,3,FALSE),0)</f>
        <v>0</v>
      </c>
      <c r="H173" s="30">
        <f>IF(C173&gt;0,VLOOKUP(E173,CONFIG!$X$2:$AG$801,4,FALSE),0)</f>
        <v>0</v>
      </c>
      <c r="I173" s="30">
        <f>IF(C173&gt;0,VLOOKUP(E173,CONFIG!$X$2:$AG$801,5,FALSE),0)</f>
        <v>0</v>
      </c>
      <c r="J173" s="213" t="str">
        <f>IF(LEN(B173)&gt;0,'Saisie Class'!N170,"")</f>
        <v/>
      </c>
      <c r="K173" s="214" t="s">
        <v>241</v>
      </c>
    </row>
    <row r="174" spans="1:11" ht="15.75" x14ac:dyDescent="0.2">
      <c r="A174" s="34">
        <f t="shared" si="2"/>
        <v>1</v>
      </c>
      <c r="B174" s="29">
        <v>166</v>
      </c>
      <c r="C174" s="252">
        <f>IF($B174&gt;0,'Saisie Class'!$G171)</f>
        <v>0</v>
      </c>
      <c r="D174" s="30" t="e">
        <f>VLOOKUP(E174,'Ext A1'!F$7:R$206,13,FALSE)</f>
        <v>#N/A</v>
      </c>
      <c r="E174" s="30">
        <f>IF($B174&gt;0,'Saisie Class'!$H171)</f>
        <v>0</v>
      </c>
      <c r="F174" s="30">
        <f>IF(C174&gt;0,VLOOKUP(E174,CONFIG!$X$2:$AG$801,2,FALSE),0)</f>
        <v>0</v>
      </c>
      <c r="G174" s="30">
        <f>IF(C174&gt;0,VLOOKUP(E174,CONFIG!$X$2:$AG$801,3,FALSE),0)</f>
        <v>0</v>
      </c>
      <c r="H174" s="30">
        <f>IF(C174&gt;0,VLOOKUP(E174,CONFIG!$X$2:$AG$801,4,FALSE),0)</f>
        <v>0</v>
      </c>
      <c r="I174" s="30">
        <f>IF(C174&gt;0,VLOOKUP(E174,CONFIG!$X$2:$AG$801,5,FALSE),0)</f>
        <v>0</v>
      </c>
      <c r="J174" s="213" t="str">
        <f>IF(LEN(B174)&gt;0,'Saisie Class'!N171,"")</f>
        <v/>
      </c>
      <c r="K174" s="214" t="s">
        <v>241</v>
      </c>
    </row>
    <row r="175" spans="1:11" ht="15.75" x14ac:dyDescent="0.2">
      <c r="A175" s="34">
        <f t="shared" si="2"/>
        <v>1</v>
      </c>
      <c r="B175" s="29">
        <v>167</v>
      </c>
      <c r="C175" s="252">
        <f>IF($B175&gt;0,'Saisie Class'!$G172)</f>
        <v>0</v>
      </c>
      <c r="D175" s="30" t="e">
        <f>VLOOKUP(E175,'Ext A1'!F$7:R$206,13,FALSE)</f>
        <v>#N/A</v>
      </c>
      <c r="E175" s="30">
        <f>IF($B175&gt;0,'Saisie Class'!$H172)</f>
        <v>0</v>
      </c>
      <c r="F175" s="30">
        <f>IF(C175&gt;0,VLOOKUP(E175,CONFIG!$X$2:$AG$801,2,FALSE),0)</f>
        <v>0</v>
      </c>
      <c r="G175" s="30">
        <f>IF(C175&gt;0,VLOOKUP(E175,CONFIG!$X$2:$AG$801,3,FALSE),0)</f>
        <v>0</v>
      </c>
      <c r="H175" s="30">
        <f>IF(C175&gt;0,VLOOKUP(E175,CONFIG!$X$2:$AG$801,4,FALSE),0)</f>
        <v>0</v>
      </c>
      <c r="I175" s="30">
        <f>IF(C175&gt;0,VLOOKUP(E175,CONFIG!$X$2:$AG$801,5,FALSE),0)</f>
        <v>0</v>
      </c>
      <c r="J175" s="213" t="str">
        <f>IF(LEN(B175)&gt;0,'Saisie Class'!N172,"")</f>
        <v/>
      </c>
      <c r="K175" s="214" t="s">
        <v>241</v>
      </c>
    </row>
    <row r="176" spans="1:11" ht="15.75" x14ac:dyDescent="0.2">
      <c r="A176" s="34">
        <f t="shared" si="2"/>
        <v>1</v>
      </c>
      <c r="B176" s="29">
        <v>168</v>
      </c>
      <c r="C176" s="252">
        <f>IF($B176&gt;0,'Saisie Class'!$G173)</f>
        <v>0</v>
      </c>
      <c r="D176" s="30" t="e">
        <f>VLOOKUP(E176,'Ext A1'!F$7:R$206,13,FALSE)</f>
        <v>#N/A</v>
      </c>
      <c r="E176" s="30">
        <f>IF($B176&gt;0,'Saisie Class'!$H173)</f>
        <v>0</v>
      </c>
      <c r="F176" s="30">
        <f>IF(C176&gt;0,VLOOKUP(E176,CONFIG!$X$2:$AG$801,2,FALSE),0)</f>
        <v>0</v>
      </c>
      <c r="G176" s="30">
        <f>IF(C176&gt;0,VLOOKUP(E176,CONFIG!$X$2:$AG$801,3,FALSE),0)</f>
        <v>0</v>
      </c>
      <c r="H176" s="30">
        <f>IF(C176&gt;0,VLOOKUP(E176,CONFIG!$X$2:$AG$801,4,FALSE),0)</f>
        <v>0</v>
      </c>
      <c r="I176" s="30">
        <f>IF(C176&gt;0,VLOOKUP(E176,CONFIG!$X$2:$AG$801,5,FALSE),0)</f>
        <v>0</v>
      </c>
      <c r="J176" s="213" t="str">
        <f>IF(LEN(B176)&gt;0,'Saisie Class'!N173,"")</f>
        <v/>
      </c>
      <c r="K176" s="214" t="s">
        <v>241</v>
      </c>
    </row>
    <row r="177" spans="1:11" ht="15.75" x14ac:dyDescent="0.2">
      <c r="A177" s="34">
        <f t="shared" si="2"/>
        <v>1</v>
      </c>
      <c r="B177" s="29">
        <v>169</v>
      </c>
      <c r="C177" s="252">
        <f>IF($B177&gt;0,'Saisie Class'!$G174)</f>
        <v>0</v>
      </c>
      <c r="D177" s="30" t="e">
        <f>VLOOKUP(E177,'Ext A1'!F$7:R$206,13,FALSE)</f>
        <v>#N/A</v>
      </c>
      <c r="E177" s="30">
        <f>IF($B177&gt;0,'Saisie Class'!$H174)</f>
        <v>0</v>
      </c>
      <c r="F177" s="30">
        <f>IF(C177&gt;0,VLOOKUP(E177,CONFIG!$X$2:$AG$801,2,FALSE),0)</f>
        <v>0</v>
      </c>
      <c r="G177" s="30">
        <f>IF(C177&gt;0,VLOOKUP(E177,CONFIG!$X$2:$AG$801,3,FALSE),0)</f>
        <v>0</v>
      </c>
      <c r="H177" s="30">
        <f>IF(C177&gt;0,VLOOKUP(E177,CONFIG!$X$2:$AG$801,4,FALSE),0)</f>
        <v>0</v>
      </c>
      <c r="I177" s="30">
        <f>IF(C177&gt;0,VLOOKUP(E177,CONFIG!$X$2:$AG$801,5,FALSE),0)</f>
        <v>0</v>
      </c>
      <c r="J177" s="213" t="str">
        <f>IF(LEN(B177)&gt;0,'Saisie Class'!N174,"")</f>
        <v/>
      </c>
      <c r="K177" s="214" t="s">
        <v>241</v>
      </c>
    </row>
    <row r="178" spans="1:11" ht="15.75" x14ac:dyDescent="0.2">
      <c r="A178" s="34">
        <f t="shared" si="2"/>
        <v>1</v>
      </c>
      <c r="B178" s="29">
        <v>170</v>
      </c>
      <c r="C178" s="252">
        <f>IF($B178&gt;0,'Saisie Class'!$G175)</f>
        <v>0</v>
      </c>
      <c r="D178" s="30" t="e">
        <f>VLOOKUP(E178,'Ext A1'!F$7:R$206,13,FALSE)</f>
        <v>#N/A</v>
      </c>
      <c r="E178" s="30">
        <f>IF($B178&gt;0,'Saisie Class'!$H175)</f>
        <v>0</v>
      </c>
      <c r="F178" s="30">
        <f>IF(C178&gt;0,VLOOKUP(E178,CONFIG!$X$2:$AG$801,2,FALSE),0)</f>
        <v>0</v>
      </c>
      <c r="G178" s="30">
        <f>IF(C178&gt;0,VLOOKUP(E178,CONFIG!$X$2:$AG$801,3,FALSE),0)</f>
        <v>0</v>
      </c>
      <c r="H178" s="30">
        <f>IF(C178&gt;0,VLOOKUP(E178,CONFIG!$X$2:$AG$801,4,FALSE),0)</f>
        <v>0</v>
      </c>
      <c r="I178" s="30">
        <f>IF(C178&gt;0,VLOOKUP(E178,CONFIG!$X$2:$AG$801,5,FALSE),0)</f>
        <v>0</v>
      </c>
      <c r="J178" s="213" t="str">
        <f>IF(LEN(B178)&gt;0,'Saisie Class'!N175,"")</f>
        <v/>
      </c>
      <c r="K178" s="214" t="s">
        <v>241</v>
      </c>
    </row>
    <row r="179" spans="1:11" ht="15.75" x14ac:dyDescent="0.2">
      <c r="A179" s="34">
        <f t="shared" si="2"/>
        <v>1</v>
      </c>
      <c r="B179" s="29">
        <v>171</v>
      </c>
      <c r="C179" s="252">
        <f>IF($B179&gt;0,'Saisie Class'!$G176)</f>
        <v>0</v>
      </c>
      <c r="D179" s="30" t="e">
        <f>VLOOKUP(E179,'Ext A1'!F$7:R$206,13,FALSE)</f>
        <v>#N/A</v>
      </c>
      <c r="E179" s="30">
        <f>IF($B179&gt;0,'Saisie Class'!$H176)</f>
        <v>0</v>
      </c>
      <c r="F179" s="30">
        <f>IF(C179&gt;0,VLOOKUP(E179,CONFIG!$X$2:$AG$801,2,FALSE),0)</f>
        <v>0</v>
      </c>
      <c r="G179" s="30">
        <f>IF(C179&gt;0,VLOOKUP(E179,CONFIG!$X$2:$AG$801,3,FALSE),0)</f>
        <v>0</v>
      </c>
      <c r="H179" s="30">
        <f>IF(C179&gt;0,VLOOKUP(E179,CONFIG!$X$2:$AG$801,4,FALSE),0)</f>
        <v>0</v>
      </c>
      <c r="I179" s="30">
        <f>IF(C179&gt;0,VLOOKUP(E179,CONFIG!$X$2:$AG$801,5,FALSE),0)</f>
        <v>0</v>
      </c>
      <c r="J179" s="213" t="str">
        <f>IF(LEN(B179)&gt;0,'Saisie Class'!N176,"")</f>
        <v/>
      </c>
      <c r="K179" s="214" t="s">
        <v>241</v>
      </c>
    </row>
    <row r="180" spans="1:11" ht="15.75" x14ac:dyDescent="0.2">
      <c r="A180" s="34">
        <f t="shared" si="2"/>
        <v>1</v>
      </c>
      <c r="B180" s="29">
        <v>172</v>
      </c>
      <c r="C180" s="252">
        <f>IF($B180&gt;0,'Saisie Class'!$G177)</f>
        <v>0</v>
      </c>
      <c r="D180" s="30" t="e">
        <f>VLOOKUP(E180,'Ext A1'!F$7:R$206,13,FALSE)</f>
        <v>#N/A</v>
      </c>
      <c r="E180" s="30">
        <f>IF($B180&gt;0,'Saisie Class'!$H177)</f>
        <v>0</v>
      </c>
      <c r="F180" s="30">
        <f>IF(C180&gt;0,VLOOKUP(E180,CONFIG!$X$2:$AG$801,2,FALSE),0)</f>
        <v>0</v>
      </c>
      <c r="G180" s="30">
        <f>IF(C180&gt;0,VLOOKUP(E180,CONFIG!$X$2:$AG$801,3,FALSE),0)</f>
        <v>0</v>
      </c>
      <c r="H180" s="30">
        <f>IF(C180&gt;0,VLOOKUP(E180,CONFIG!$X$2:$AG$801,4,FALSE),0)</f>
        <v>0</v>
      </c>
      <c r="I180" s="30">
        <f>IF(C180&gt;0,VLOOKUP(E180,CONFIG!$X$2:$AG$801,5,FALSE),0)</f>
        <v>0</v>
      </c>
      <c r="J180" s="213" t="str">
        <f>IF(LEN(B180)&gt;0,'Saisie Class'!N177,"")</f>
        <v/>
      </c>
      <c r="K180" s="214" t="s">
        <v>241</v>
      </c>
    </row>
    <row r="181" spans="1:11" ht="15.75" x14ac:dyDescent="0.2">
      <c r="A181" s="34">
        <f t="shared" si="2"/>
        <v>1</v>
      </c>
      <c r="B181" s="29">
        <v>173</v>
      </c>
      <c r="C181" s="252">
        <f>IF($B181&gt;0,'Saisie Class'!$G178)</f>
        <v>0</v>
      </c>
      <c r="D181" s="30" t="e">
        <f>VLOOKUP(E181,'Ext A1'!F$7:R$206,13,FALSE)</f>
        <v>#N/A</v>
      </c>
      <c r="E181" s="30">
        <f>IF($B181&gt;0,'Saisie Class'!$H178)</f>
        <v>0</v>
      </c>
      <c r="F181" s="30">
        <f>IF(C181&gt;0,VLOOKUP(E181,CONFIG!$X$2:$AG$801,2,FALSE),0)</f>
        <v>0</v>
      </c>
      <c r="G181" s="30">
        <f>IF(C181&gt;0,VLOOKUP(E181,CONFIG!$X$2:$AG$801,3,FALSE),0)</f>
        <v>0</v>
      </c>
      <c r="H181" s="30">
        <f>IF(C181&gt;0,VLOOKUP(E181,CONFIG!$X$2:$AG$801,4,FALSE),0)</f>
        <v>0</v>
      </c>
      <c r="I181" s="30">
        <f>IF(C181&gt;0,VLOOKUP(E181,CONFIG!$X$2:$AG$801,5,FALSE),0)</f>
        <v>0</v>
      </c>
      <c r="J181" s="213" t="str">
        <f>IF(LEN(B181)&gt;0,'Saisie Class'!N178,"")</f>
        <v/>
      </c>
      <c r="K181" s="214" t="s">
        <v>241</v>
      </c>
    </row>
    <row r="182" spans="1:11" ht="15.75" x14ac:dyDescent="0.2">
      <c r="A182" s="34">
        <f t="shared" si="2"/>
        <v>1</v>
      </c>
      <c r="B182" s="29">
        <v>174</v>
      </c>
      <c r="C182" s="252">
        <f>IF($B182&gt;0,'Saisie Class'!$G179)</f>
        <v>0</v>
      </c>
      <c r="D182" s="30" t="e">
        <f>VLOOKUP(E182,'Ext A1'!F$7:R$206,13,FALSE)</f>
        <v>#N/A</v>
      </c>
      <c r="E182" s="30">
        <f>IF($B182&gt;0,'Saisie Class'!$H179)</f>
        <v>0</v>
      </c>
      <c r="F182" s="30">
        <f>IF(C182&gt;0,VLOOKUP(E182,CONFIG!$X$2:$AG$801,2,FALSE),0)</f>
        <v>0</v>
      </c>
      <c r="G182" s="30">
        <f>IF(C182&gt;0,VLOOKUP(E182,CONFIG!$X$2:$AG$801,3,FALSE),0)</f>
        <v>0</v>
      </c>
      <c r="H182" s="30">
        <f>IF(C182&gt;0,VLOOKUP(E182,CONFIG!$X$2:$AG$801,4,FALSE),0)</f>
        <v>0</v>
      </c>
      <c r="I182" s="30">
        <f>IF(C182&gt;0,VLOOKUP(E182,CONFIG!$X$2:$AG$801,5,FALSE),0)</f>
        <v>0</v>
      </c>
      <c r="J182" s="213" t="str">
        <f>IF(LEN(B182)&gt;0,'Saisie Class'!N179,"")</f>
        <v/>
      </c>
      <c r="K182" s="214" t="s">
        <v>241</v>
      </c>
    </row>
    <row r="183" spans="1:11" ht="15.75" x14ac:dyDescent="0.2">
      <c r="A183" s="34">
        <f t="shared" si="2"/>
        <v>1</v>
      </c>
      <c r="B183" s="29">
        <v>175</v>
      </c>
      <c r="C183" s="252">
        <f>IF($B183&gt;0,'Saisie Class'!$G180)</f>
        <v>0</v>
      </c>
      <c r="D183" s="30" t="e">
        <f>VLOOKUP(E183,'Ext A1'!F$7:R$206,13,FALSE)</f>
        <v>#N/A</v>
      </c>
      <c r="E183" s="30">
        <f>IF($B183&gt;0,'Saisie Class'!$H180)</f>
        <v>0</v>
      </c>
      <c r="F183" s="30">
        <f>IF(C183&gt;0,VLOOKUP(E183,CONFIG!$X$2:$AG$801,2,FALSE),0)</f>
        <v>0</v>
      </c>
      <c r="G183" s="30">
        <f>IF(C183&gt;0,VLOOKUP(E183,CONFIG!$X$2:$AG$801,3,FALSE),0)</f>
        <v>0</v>
      </c>
      <c r="H183" s="30">
        <f>IF(C183&gt;0,VLOOKUP(E183,CONFIG!$X$2:$AG$801,4,FALSE),0)</f>
        <v>0</v>
      </c>
      <c r="I183" s="30">
        <f>IF(C183&gt;0,VLOOKUP(E183,CONFIG!$X$2:$AG$801,5,FALSE),0)</f>
        <v>0</v>
      </c>
      <c r="J183" s="213" t="str">
        <f>IF(LEN(B183)&gt;0,'Saisie Class'!N180,"")</f>
        <v/>
      </c>
      <c r="K183" s="214" t="s">
        <v>241</v>
      </c>
    </row>
    <row r="184" spans="1:11" ht="15.75" x14ac:dyDescent="0.2">
      <c r="A184" s="34">
        <f t="shared" si="2"/>
        <v>1</v>
      </c>
      <c r="B184" s="29">
        <v>176</v>
      </c>
      <c r="C184" s="252">
        <f>IF($B184&gt;0,'Saisie Class'!$G181)</f>
        <v>0</v>
      </c>
      <c r="D184" s="30" t="e">
        <f>VLOOKUP(E184,'Ext A1'!F$7:R$206,13,FALSE)</f>
        <v>#N/A</v>
      </c>
      <c r="E184" s="30">
        <f>IF($B184&gt;0,'Saisie Class'!$H181)</f>
        <v>0</v>
      </c>
      <c r="F184" s="30">
        <f>IF(C184&gt;0,VLOOKUP(E184,CONFIG!$X$2:$AG$801,2,FALSE),0)</f>
        <v>0</v>
      </c>
      <c r="G184" s="30">
        <f>IF(C184&gt;0,VLOOKUP(E184,CONFIG!$X$2:$AG$801,3,FALSE),0)</f>
        <v>0</v>
      </c>
      <c r="H184" s="30">
        <f>IF(C184&gt;0,VLOOKUP(E184,CONFIG!$X$2:$AG$801,4,FALSE),0)</f>
        <v>0</v>
      </c>
      <c r="I184" s="30">
        <f>IF(C184&gt;0,VLOOKUP(E184,CONFIG!$X$2:$AG$801,5,FALSE),0)</f>
        <v>0</v>
      </c>
      <c r="J184" s="213" t="str">
        <f>IF(LEN(B184)&gt;0,'Saisie Class'!N181,"")</f>
        <v/>
      </c>
      <c r="K184" s="214" t="s">
        <v>241</v>
      </c>
    </row>
    <row r="185" spans="1:11" ht="15.75" x14ac:dyDescent="0.2">
      <c r="A185" s="34">
        <f t="shared" si="2"/>
        <v>1</v>
      </c>
      <c r="B185" s="29">
        <v>177</v>
      </c>
      <c r="C185" s="252">
        <f>IF($B185&gt;0,'Saisie Class'!$G182)</f>
        <v>0</v>
      </c>
      <c r="D185" s="30" t="e">
        <f>VLOOKUP(E185,'Ext A1'!F$7:R$206,13,FALSE)</f>
        <v>#N/A</v>
      </c>
      <c r="E185" s="30">
        <f>IF($B185&gt;0,'Saisie Class'!$H182)</f>
        <v>0</v>
      </c>
      <c r="F185" s="30">
        <f>IF(C185&gt;0,VLOOKUP(E185,CONFIG!$X$2:$AG$801,2,FALSE),0)</f>
        <v>0</v>
      </c>
      <c r="G185" s="30">
        <f>IF(C185&gt;0,VLOOKUP(E185,CONFIG!$X$2:$AG$801,3,FALSE),0)</f>
        <v>0</v>
      </c>
      <c r="H185" s="30">
        <f>IF(C185&gt;0,VLOOKUP(E185,CONFIG!$X$2:$AG$801,4,FALSE),0)</f>
        <v>0</v>
      </c>
      <c r="I185" s="30">
        <f>IF(C185&gt;0,VLOOKUP(E185,CONFIG!$X$2:$AG$801,5,FALSE),0)</f>
        <v>0</v>
      </c>
      <c r="J185" s="213" t="str">
        <f>IF(LEN(B185)&gt;0,'Saisie Class'!N182,"")</f>
        <v/>
      </c>
      <c r="K185" s="214" t="s">
        <v>241</v>
      </c>
    </row>
    <row r="186" spans="1:11" ht="15.75" x14ac:dyDescent="0.2">
      <c r="A186" s="34">
        <f t="shared" si="2"/>
        <v>1</v>
      </c>
      <c r="B186" s="29">
        <v>178</v>
      </c>
      <c r="C186" s="252">
        <f>IF($B186&gt;0,'Saisie Class'!$G183)</f>
        <v>0</v>
      </c>
      <c r="D186" s="30" t="e">
        <f>VLOOKUP(E186,'Ext A1'!F$7:R$206,13,FALSE)</f>
        <v>#N/A</v>
      </c>
      <c r="E186" s="30">
        <f>IF($B186&gt;0,'Saisie Class'!$H183)</f>
        <v>0</v>
      </c>
      <c r="F186" s="30">
        <f>IF(C186&gt;0,VLOOKUP(E186,CONFIG!$X$2:$AG$801,2,FALSE),0)</f>
        <v>0</v>
      </c>
      <c r="G186" s="30">
        <f>IF(C186&gt;0,VLOOKUP(E186,CONFIG!$X$2:$AG$801,3,FALSE),0)</f>
        <v>0</v>
      </c>
      <c r="H186" s="30">
        <f>IF(C186&gt;0,VLOOKUP(E186,CONFIG!$X$2:$AG$801,4,FALSE),0)</f>
        <v>0</v>
      </c>
      <c r="I186" s="30">
        <f>IF(C186&gt;0,VLOOKUP(E186,CONFIG!$X$2:$AG$801,5,FALSE),0)</f>
        <v>0</v>
      </c>
      <c r="J186" s="213" t="str">
        <f>IF(LEN(B186)&gt;0,'Saisie Class'!N183,"")</f>
        <v/>
      </c>
      <c r="K186" s="214" t="s">
        <v>241</v>
      </c>
    </row>
    <row r="187" spans="1:11" ht="15.75" x14ac:dyDescent="0.2">
      <c r="A187" s="34">
        <f t="shared" si="2"/>
        <v>1</v>
      </c>
      <c r="B187" s="29">
        <v>179</v>
      </c>
      <c r="C187" s="252">
        <f>IF($B187&gt;0,'Saisie Class'!$G184)</f>
        <v>0</v>
      </c>
      <c r="D187" s="30" t="e">
        <f>VLOOKUP(E187,'Ext A1'!F$7:R$206,13,FALSE)</f>
        <v>#N/A</v>
      </c>
      <c r="E187" s="30">
        <f>IF($B187&gt;0,'Saisie Class'!$H184)</f>
        <v>0</v>
      </c>
      <c r="F187" s="30">
        <f>IF(C187&gt;0,VLOOKUP(E187,CONFIG!$X$2:$AG$801,2,FALSE),0)</f>
        <v>0</v>
      </c>
      <c r="G187" s="30">
        <f>IF(C187&gt;0,VLOOKUP(E187,CONFIG!$X$2:$AG$801,3,FALSE),0)</f>
        <v>0</v>
      </c>
      <c r="H187" s="30">
        <f>IF(C187&gt;0,VLOOKUP(E187,CONFIG!$X$2:$AG$801,4,FALSE),0)</f>
        <v>0</v>
      </c>
      <c r="I187" s="30">
        <f>IF(C187&gt;0,VLOOKUP(E187,CONFIG!$X$2:$AG$801,5,FALSE),0)</f>
        <v>0</v>
      </c>
      <c r="J187" s="213" t="str">
        <f>IF(LEN(B187)&gt;0,'Saisie Class'!N184,"")</f>
        <v/>
      </c>
      <c r="K187" s="214" t="s">
        <v>241</v>
      </c>
    </row>
    <row r="188" spans="1:11" ht="15.75" x14ac:dyDescent="0.2">
      <c r="A188" s="34">
        <f t="shared" si="2"/>
        <v>1</v>
      </c>
      <c r="B188" s="29">
        <v>180</v>
      </c>
      <c r="C188" s="252">
        <f>IF($B188&gt;0,'Saisie Class'!$G185)</f>
        <v>0</v>
      </c>
      <c r="D188" s="30" t="e">
        <f>VLOOKUP(E188,'Ext A1'!F$7:R$206,13,FALSE)</f>
        <v>#N/A</v>
      </c>
      <c r="E188" s="30">
        <f>IF($B188&gt;0,'Saisie Class'!$H185)</f>
        <v>0</v>
      </c>
      <c r="F188" s="30">
        <f>IF(C188&gt;0,VLOOKUP(E188,CONFIG!$X$2:$AG$801,2,FALSE),0)</f>
        <v>0</v>
      </c>
      <c r="G188" s="30">
        <f>IF(C188&gt;0,VLOOKUP(E188,CONFIG!$X$2:$AG$801,3,FALSE),0)</f>
        <v>0</v>
      </c>
      <c r="H188" s="30">
        <f>IF(C188&gt;0,VLOOKUP(E188,CONFIG!$X$2:$AG$801,4,FALSE),0)</f>
        <v>0</v>
      </c>
      <c r="I188" s="30">
        <f>IF(C188&gt;0,VLOOKUP(E188,CONFIG!$X$2:$AG$801,5,FALSE),0)</f>
        <v>0</v>
      </c>
      <c r="J188" s="213" t="str">
        <f>IF(LEN(B188)&gt;0,'Saisie Class'!N185,"")</f>
        <v/>
      </c>
      <c r="K188" s="214" t="s">
        <v>241</v>
      </c>
    </row>
    <row r="189" spans="1:11" ht="15.75" x14ac:dyDescent="0.2">
      <c r="A189" s="34">
        <f t="shared" si="2"/>
        <v>1</v>
      </c>
      <c r="B189" s="29">
        <v>181</v>
      </c>
      <c r="C189" s="252">
        <f>IF($B189&gt;0,'Saisie Class'!$G186)</f>
        <v>0</v>
      </c>
      <c r="D189" s="30" t="e">
        <f>VLOOKUP(E189,'Ext A1'!F$7:R$206,13,FALSE)</f>
        <v>#N/A</v>
      </c>
      <c r="E189" s="30">
        <f>IF($B189&gt;0,'Saisie Class'!$H186)</f>
        <v>0</v>
      </c>
      <c r="F189" s="30">
        <f>IF(C189&gt;0,VLOOKUP(E189,CONFIG!$X$2:$AG$801,2,FALSE),0)</f>
        <v>0</v>
      </c>
      <c r="G189" s="30">
        <f>IF(C189&gt;0,VLOOKUP(E189,CONFIG!$X$2:$AG$801,3,FALSE),0)</f>
        <v>0</v>
      </c>
      <c r="H189" s="30">
        <f>IF(C189&gt;0,VLOOKUP(E189,CONFIG!$X$2:$AG$801,4,FALSE),0)</f>
        <v>0</v>
      </c>
      <c r="I189" s="30">
        <f>IF(C189&gt;0,VLOOKUP(E189,CONFIG!$X$2:$AG$801,5,FALSE),0)</f>
        <v>0</v>
      </c>
      <c r="J189" s="213" t="str">
        <f>IF(LEN(B189)&gt;0,'Saisie Class'!N186,"")</f>
        <v/>
      </c>
      <c r="K189" s="214" t="s">
        <v>241</v>
      </c>
    </row>
    <row r="190" spans="1:11" ht="15.75" x14ac:dyDescent="0.2">
      <c r="A190" s="34">
        <f t="shared" si="2"/>
        <v>1</v>
      </c>
      <c r="B190" s="29">
        <v>182</v>
      </c>
      <c r="C190" s="252">
        <f>IF($B190&gt;0,'Saisie Class'!$G187)</f>
        <v>0</v>
      </c>
      <c r="D190" s="30" t="e">
        <f>VLOOKUP(E190,'Ext A1'!F$7:R$206,13,FALSE)</f>
        <v>#N/A</v>
      </c>
      <c r="E190" s="30">
        <f>IF($B190&gt;0,'Saisie Class'!$H187)</f>
        <v>0</v>
      </c>
      <c r="F190" s="30">
        <f>IF(C190&gt;0,VLOOKUP(E190,CONFIG!$X$2:$AG$801,2,FALSE),0)</f>
        <v>0</v>
      </c>
      <c r="G190" s="30">
        <f>IF(C190&gt;0,VLOOKUP(E190,CONFIG!$X$2:$AG$801,3,FALSE),0)</f>
        <v>0</v>
      </c>
      <c r="H190" s="30">
        <f>IF(C190&gt;0,VLOOKUP(E190,CONFIG!$X$2:$AG$801,4,FALSE),0)</f>
        <v>0</v>
      </c>
      <c r="I190" s="30">
        <f>IF(C190&gt;0,VLOOKUP(E190,CONFIG!$X$2:$AG$801,5,FALSE),0)</f>
        <v>0</v>
      </c>
      <c r="J190" s="213" t="str">
        <f>IF(LEN(B190)&gt;0,'Saisie Class'!N187,"")</f>
        <v/>
      </c>
      <c r="K190" s="214" t="s">
        <v>241</v>
      </c>
    </row>
    <row r="191" spans="1:11" ht="15.75" x14ac:dyDescent="0.2">
      <c r="A191" s="34">
        <f t="shared" si="2"/>
        <v>1</v>
      </c>
      <c r="B191" s="29">
        <v>183</v>
      </c>
      <c r="C191" s="252">
        <f>IF($B191&gt;0,'Saisie Class'!$G188)</f>
        <v>0</v>
      </c>
      <c r="D191" s="30" t="e">
        <f>VLOOKUP(E191,'Ext A1'!F$7:R$206,13,FALSE)</f>
        <v>#N/A</v>
      </c>
      <c r="E191" s="30">
        <f>IF($B191&gt;0,'Saisie Class'!$H188)</f>
        <v>0</v>
      </c>
      <c r="F191" s="30">
        <f>IF(C191&gt;0,VLOOKUP(E191,CONFIG!$X$2:$AG$801,2,FALSE),0)</f>
        <v>0</v>
      </c>
      <c r="G191" s="30">
        <f>IF(C191&gt;0,VLOOKUP(E191,CONFIG!$X$2:$AG$801,3,FALSE),0)</f>
        <v>0</v>
      </c>
      <c r="H191" s="30">
        <f>IF(C191&gt;0,VLOOKUP(E191,CONFIG!$X$2:$AG$801,4,FALSE),0)</f>
        <v>0</v>
      </c>
      <c r="I191" s="30">
        <f>IF(C191&gt;0,VLOOKUP(E191,CONFIG!$X$2:$AG$801,5,FALSE),0)</f>
        <v>0</v>
      </c>
      <c r="J191" s="213" t="str">
        <f>IF(LEN(B191)&gt;0,'Saisie Class'!N188,"")</f>
        <v/>
      </c>
      <c r="K191" s="214" t="s">
        <v>241</v>
      </c>
    </row>
    <row r="192" spans="1:11" ht="15.75" x14ac:dyDescent="0.2">
      <c r="A192" s="34">
        <f t="shared" si="2"/>
        <v>1</v>
      </c>
      <c r="B192" s="29">
        <v>184</v>
      </c>
      <c r="C192" s="252">
        <f>IF($B192&gt;0,'Saisie Class'!$G189)</f>
        <v>0</v>
      </c>
      <c r="D192" s="30" t="e">
        <f>VLOOKUP(E192,'Ext A1'!F$7:R$206,13,FALSE)</f>
        <v>#N/A</v>
      </c>
      <c r="E192" s="30">
        <f>IF($B192&gt;0,'Saisie Class'!$H189)</f>
        <v>0</v>
      </c>
      <c r="F192" s="30">
        <f>IF(C192&gt;0,VLOOKUP(E192,CONFIG!$X$2:$AG$801,2,FALSE),0)</f>
        <v>0</v>
      </c>
      <c r="G192" s="30">
        <f>IF(C192&gt;0,VLOOKUP(E192,CONFIG!$X$2:$AG$801,3,FALSE),0)</f>
        <v>0</v>
      </c>
      <c r="H192" s="30">
        <f>IF(C192&gt;0,VLOOKUP(E192,CONFIG!$X$2:$AG$801,4,FALSE),0)</f>
        <v>0</v>
      </c>
      <c r="I192" s="30">
        <f>IF(C192&gt;0,VLOOKUP(E192,CONFIG!$X$2:$AG$801,5,FALSE),0)</f>
        <v>0</v>
      </c>
      <c r="J192" s="213" t="str">
        <f>IF(LEN(B192)&gt;0,'Saisie Class'!N189,"")</f>
        <v/>
      </c>
      <c r="K192" s="214" t="s">
        <v>241</v>
      </c>
    </row>
    <row r="193" spans="1:11" ht="15.75" x14ac:dyDescent="0.2">
      <c r="A193" s="34">
        <f t="shared" si="2"/>
        <v>1</v>
      </c>
      <c r="B193" s="29">
        <v>185</v>
      </c>
      <c r="C193" s="252">
        <f>IF($B193&gt;0,'Saisie Class'!$G190)</f>
        <v>0</v>
      </c>
      <c r="D193" s="30" t="e">
        <f>VLOOKUP(E193,'Ext A1'!F$7:R$206,13,FALSE)</f>
        <v>#N/A</v>
      </c>
      <c r="E193" s="30">
        <f>IF($B193&gt;0,'Saisie Class'!$H190)</f>
        <v>0</v>
      </c>
      <c r="F193" s="30">
        <f>IF(C193&gt;0,VLOOKUP(E193,CONFIG!$X$2:$AG$801,2,FALSE),0)</f>
        <v>0</v>
      </c>
      <c r="G193" s="30">
        <f>IF(C193&gt;0,VLOOKUP(E193,CONFIG!$X$2:$AG$801,3,FALSE),0)</f>
        <v>0</v>
      </c>
      <c r="H193" s="30">
        <f>IF(C193&gt;0,VLOOKUP(E193,CONFIG!$X$2:$AG$801,4,FALSE),0)</f>
        <v>0</v>
      </c>
      <c r="I193" s="30">
        <f>IF(C193&gt;0,VLOOKUP(E193,CONFIG!$X$2:$AG$801,5,FALSE),0)</f>
        <v>0</v>
      </c>
      <c r="J193" s="213" t="str">
        <f>IF(LEN(B193)&gt;0,'Saisie Class'!N190,"")</f>
        <v/>
      </c>
      <c r="K193" s="214" t="s">
        <v>241</v>
      </c>
    </row>
    <row r="194" spans="1:11" ht="15.75" x14ac:dyDescent="0.2">
      <c r="A194" s="34">
        <f t="shared" si="2"/>
        <v>1</v>
      </c>
      <c r="B194" s="29">
        <v>186</v>
      </c>
      <c r="C194" s="252">
        <f>IF($B194&gt;0,'Saisie Class'!$G191)</f>
        <v>0</v>
      </c>
      <c r="D194" s="30" t="e">
        <f>VLOOKUP(E194,'Ext A1'!F$7:R$206,13,FALSE)</f>
        <v>#N/A</v>
      </c>
      <c r="E194" s="30">
        <f>IF($B194&gt;0,'Saisie Class'!$H191)</f>
        <v>0</v>
      </c>
      <c r="F194" s="30">
        <f>IF(C194&gt;0,VLOOKUP(E194,CONFIG!$X$2:$AG$801,2,FALSE),0)</f>
        <v>0</v>
      </c>
      <c r="G194" s="30">
        <f>IF(C194&gt;0,VLOOKUP(E194,CONFIG!$X$2:$AG$801,3,FALSE),0)</f>
        <v>0</v>
      </c>
      <c r="H194" s="30">
        <f>IF(C194&gt;0,VLOOKUP(E194,CONFIG!$X$2:$AG$801,4,FALSE),0)</f>
        <v>0</v>
      </c>
      <c r="I194" s="30">
        <f>IF(C194&gt;0,VLOOKUP(E194,CONFIG!$X$2:$AG$801,5,FALSE),0)</f>
        <v>0</v>
      </c>
      <c r="J194" s="213" t="str">
        <f>IF(LEN(B194)&gt;0,'Saisie Class'!N191,"")</f>
        <v/>
      </c>
      <c r="K194" s="214" t="s">
        <v>241</v>
      </c>
    </row>
    <row r="195" spans="1:11" ht="15.75" x14ac:dyDescent="0.2">
      <c r="A195" s="34">
        <f t="shared" si="2"/>
        <v>1</v>
      </c>
      <c r="B195" s="29">
        <v>187</v>
      </c>
      <c r="C195" s="252">
        <f>IF($B195&gt;0,'Saisie Class'!$G192)</f>
        <v>0</v>
      </c>
      <c r="D195" s="30" t="e">
        <f>VLOOKUP(E195,'Ext A1'!F$7:R$206,13,FALSE)</f>
        <v>#N/A</v>
      </c>
      <c r="E195" s="30">
        <f>IF($B195&gt;0,'Saisie Class'!$H192)</f>
        <v>0</v>
      </c>
      <c r="F195" s="30">
        <f>IF(C195&gt;0,VLOOKUP(E195,CONFIG!$X$2:$AG$801,2,FALSE),0)</f>
        <v>0</v>
      </c>
      <c r="G195" s="30">
        <f>IF(C195&gt;0,VLOOKUP(E195,CONFIG!$X$2:$AG$801,3,FALSE),0)</f>
        <v>0</v>
      </c>
      <c r="H195" s="30">
        <f>IF(C195&gt;0,VLOOKUP(E195,CONFIG!$X$2:$AG$801,4,FALSE),0)</f>
        <v>0</v>
      </c>
      <c r="I195" s="30">
        <f>IF(C195&gt;0,VLOOKUP(E195,CONFIG!$X$2:$AG$801,5,FALSE),0)</f>
        <v>0</v>
      </c>
      <c r="J195" s="213" t="str">
        <f>IF(LEN(B195)&gt;0,'Saisie Class'!N192,"")</f>
        <v/>
      </c>
      <c r="K195" s="214" t="s">
        <v>241</v>
      </c>
    </row>
    <row r="196" spans="1:11" ht="15.75" x14ac:dyDescent="0.2">
      <c r="A196" s="34">
        <f t="shared" si="2"/>
        <v>1</v>
      </c>
      <c r="B196" s="29">
        <v>188</v>
      </c>
      <c r="C196" s="252">
        <f>IF($B196&gt;0,'Saisie Class'!$G193)</f>
        <v>0</v>
      </c>
      <c r="D196" s="30" t="e">
        <f>VLOOKUP(E196,'Ext A1'!F$7:R$206,13,FALSE)</f>
        <v>#N/A</v>
      </c>
      <c r="E196" s="30">
        <f>IF($B196&gt;0,'Saisie Class'!$H193)</f>
        <v>0</v>
      </c>
      <c r="F196" s="30">
        <f>IF(C196&gt;0,VLOOKUP(E196,CONFIG!$X$2:$AG$801,2,FALSE),0)</f>
        <v>0</v>
      </c>
      <c r="G196" s="30">
        <f>IF(C196&gt;0,VLOOKUP(E196,CONFIG!$X$2:$AG$801,3,FALSE),0)</f>
        <v>0</v>
      </c>
      <c r="H196" s="30">
        <f>IF(C196&gt;0,VLOOKUP(E196,CONFIG!$X$2:$AG$801,4,FALSE),0)</f>
        <v>0</v>
      </c>
      <c r="I196" s="30">
        <f>IF(C196&gt;0,VLOOKUP(E196,CONFIG!$X$2:$AG$801,5,FALSE),0)</f>
        <v>0</v>
      </c>
      <c r="J196" s="213" t="str">
        <f>IF(LEN(B196)&gt;0,'Saisie Class'!N193,"")</f>
        <v/>
      </c>
      <c r="K196" s="214" t="s">
        <v>241</v>
      </c>
    </row>
    <row r="197" spans="1:11" ht="15.75" x14ac:dyDescent="0.2">
      <c r="A197" s="34">
        <f t="shared" si="2"/>
        <v>1</v>
      </c>
      <c r="B197" s="29">
        <v>189</v>
      </c>
      <c r="C197" s="252">
        <f>IF($B197&gt;0,'Saisie Class'!$G194)</f>
        <v>0</v>
      </c>
      <c r="D197" s="30" t="e">
        <f>VLOOKUP(E197,'Ext A1'!F$7:R$206,13,FALSE)</f>
        <v>#N/A</v>
      </c>
      <c r="E197" s="30">
        <f>IF($B197&gt;0,'Saisie Class'!$H194)</f>
        <v>0</v>
      </c>
      <c r="F197" s="30">
        <f>IF(C197&gt;0,VLOOKUP(E197,CONFIG!$X$2:$AG$801,2,FALSE),0)</f>
        <v>0</v>
      </c>
      <c r="G197" s="30">
        <f>IF(C197&gt;0,VLOOKUP(E197,CONFIG!$X$2:$AG$801,3,FALSE),0)</f>
        <v>0</v>
      </c>
      <c r="H197" s="30">
        <f>IF(C197&gt;0,VLOOKUP(E197,CONFIG!$X$2:$AG$801,4,FALSE),0)</f>
        <v>0</v>
      </c>
      <c r="I197" s="30">
        <f>IF(C197&gt;0,VLOOKUP(E197,CONFIG!$X$2:$AG$801,5,FALSE),0)</f>
        <v>0</v>
      </c>
      <c r="J197" s="213" t="str">
        <f>IF(LEN(B197)&gt;0,'Saisie Class'!N194,"")</f>
        <v/>
      </c>
      <c r="K197" s="214" t="s">
        <v>241</v>
      </c>
    </row>
    <row r="198" spans="1:11" ht="15.75" x14ac:dyDescent="0.2">
      <c r="A198" s="34">
        <f t="shared" si="2"/>
        <v>1</v>
      </c>
      <c r="B198" s="29">
        <v>190</v>
      </c>
      <c r="C198" s="252">
        <f>IF($B198&gt;0,'Saisie Class'!$G195)</f>
        <v>0</v>
      </c>
      <c r="D198" s="30" t="e">
        <f>VLOOKUP(E198,'Ext A1'!F$7:R$206,13,FALSE)</f>
        <v>#N/A</v>
      </c>
      <c r="E198" s="30">
        <f>IF($B198&gt;0,'Saisie Class'!$H195)</f>
        <v>0</v>
      </c>
      <c r="F198" s="30">
        <f>IF(C198&gt;0,VLOOKUP(E198,CONFIG!$X$2:$AG$801,2,FALSE),0)</f>
        <v>0</v>
      </c>
      <c r="G198" s="30">
        <f>IF(C198&gt;0,VLOOKUP(E198,CONFIG!$X$2:$AG$801,3,FALSE),0)</f>
        <v>0</v>
      </c>
      <c r="H198" s="30">
        <f>IF(C198&gt;0,VLOOKUP(E198,CONFIG!$X$2:$AG$801,4,FALSE),0)</f>
        <v>0</v>
      </c>
      <c r="I198" s="30">
        <f>IF(C198&gt;0,VLOOKUP(E198,CONFIG!$X$2:$AG$801,5,FALSE),0)</f>
        <v>0</v>
      </c>
      <c r="J198" s="213" t="str">
        <f>IF(LEN(B198)&gt;0,'Saisie Class'!N195,"")</f>
        <v/>
      </c>
      <c r="K198" s="214" t="s">
        <v>241</v>
      </c>
    </row>
    <row r="199" spans="1:11" ht="15.75" x14ac:dyDescent="0.2">
      <c r="A199" s="34">
        <f t="shared" si="2"/>
        <v>1</v>
      </c>
      <c r="B199" s="29">
        <v>191</v>
      </c>
      <c r="C199" s="252">
        <f>IF($B199&gt;0,'Saisie Class'!$G196)</f>
        <v>0</v>
      </c>
      <c r="D199" s="30" t="e">
        <f>VLOOKUP(E199,'Ext A1'!F$7:R$206,13,FALSE)</f>
        <v>#N/A</v>
      </c>
      <c r="E199" s="30">
        <f>IF($B199&gt;0,'Saisie Class'!$H196)</f>
        <v>0</v>
      </c>
      <c r="F199" s="30">
        <f>IF(C199&gt;0,VLOOKUP(E199,CONFIG!$X$2:$AG$801,2,FALSE),0)</f>
        <v>0</v>
      </c>
      <c r="G199" s="30">
        <f>IF(C199&gt;0,VLOOKUP(E199,CONFIG!$X$2:$AG$801,3,FALSE),0)</f>
        <v>0</v>
      </c>
      <c r="H199" s="30">
        <f>IF(C199&gt;0,VLOOKUP(E199,CONFIG!$X$2:$AG$801,4,FALSE),0)</f>
        <v>0</v>
      </c>
      <c r="I199" s="30">
        <f>IF(C199&gt;0,VLOOKUP(E199,CONFIG!$X$2:$AG$801,5,FALSE),0)</f>
        <v>0</v>
      </c>
      <c r="J199" s="213" t="str">
        <f>IF(LEN(B199)&gt;0,'Saisie Class'!N196,"")</f>
        <v/>
      </c>
      <c r="K199" s="214" t="s">
        <v>241</v>
      </c>
    </row>
    <row r="200" spans="1:11" ht="15.75" x14ac:dyDescent="0.2">
      <c r="A200" s="34">
        <f t="shared" si="2"/>
        <v>1</v>
      </c>
      <c r="B200" s="29">
        <v>192</v>
      </c>
      <c r="C200" s="252">
        <f>IF($B200&gt;0,'Saisie Class'!$G197)</f>
        <v>0</v>
      </c>
      <c r="D200" s="30" t="e">
        <f>VLOOKUP(E200,'Ext A1'!F$7:R$206,13,FALSE)</f>
        <v>#N/A</v>
      </c>
      <c r="E200" s="30">
        <f>IF($B200&gt;0,'Saisie Class'!$H197)</f>
        <v>0</v>
      </c>
      <c r="F200" s="30">
        <f>IF(C200&gt;0,VLOOKUP(E200,CONFIG!$X$2:$AG$801,2,FALSE),0)</f>
        <v>0</v>
      </c>
      <c r="G200" s="30">
        <f>IF(C200&gt;0,VLOOKUP(E200,CONFIG!$X$2:$AG$801,3,FALSE),0)</f>
        <v>0</v>
      </c>
      <c r="H200" s="30">
        <f>IF(C200&gt;0,VLOOKUP(E200,CONFIG!$X$2:$AG$801,4,FALSE),0)</f>
        <v>0</v>
      </c>
      <c r="I200" s="30">
        <f>IF(C200&gt;0,VLOOKUP(E200,CONFIG!$X$2:$AG$801,5,FALSE),0)</f>
        <v>0</v>
      </c>
      <c r="J200" s="213" t="str">
        <f>IF(LEN(B200)&gt;0,'Saisie Class'!N197,"")</f>
        <v/>
      </c>
      <c r="K200" s="214" t="s">
        <v>241</v>
      </c>
    </row>
    <row r="201" spans="1:11" ht="15.75" x14ac:dyDescent="0.2">
      <c r="A201" s="34">
        <f t="shared" si="2"/>
        <v>1</v>
      </c>
      <c r="B201" s="29">
        <v>193</v>
      </c>
      <c r="C201" s="252">
        <f>IF($B201&gt;0,'Saisie Class'!$G198)</f>
        <v>0</v>
      </c>
      <c r="D201" s="30" t="e">
        <f>VLOOKUP(E201,'Ext A1'!F$7:R$206,13,FALSE)</f>
        <v>#N/A</v>
      </c>
      <c r="E201" s="30">
        <f>IF($B201&gt;0,'Saisie Class'!$H198)</f>
        <v>0</v>
      </c>
      <c r="F201" s="30">
        <f>IF(C201&gt;0,VLOOKUP(E201,CONFIG!$X$2:$AG$801,2,FALSE),0)</f>
        <v>0</v>
      </c>
      <c r="G201" s="30">
        <f>IF(C201&gt;0,VLOOKUP(E201,CONFIG!$X$2:$AG$801,3,FALSE),0)</f>
        <v>0</v>
      </c>
      <c r="H201" s="30">
        <f>IF(C201&gt;0,VLOOKUP(E201,CONFIG!$X$2:$AG$801,4,FALSE),0)</f>
        <v>0</v>
      </c>
      <c r="I201" s="30">
        <f>IF(C201&gt;0,VLOOKUP(E201,CONFIG!$X$2:$AG$801,5,FALSE),0)</f>
        <v>0</v>
      </c>
      <c r="J201" s="213" t="str">
        <f>IF(LEN(B201)&gt;0,'Saisie Class'!N198,"")</f>
        <v/>
      </c>
      <c r="K201" s="214" t="s">
        <v>241</v>
      </c>
    </row>
    <row r="202" spans="1:11" ht="15.75" x14ac:dyDescent="0.2">
      <c r="A202" s="34">
        <f t="shared" ref="A202:A208" si="3">IF(LEN(B202)&gt;0,1,0)</f>
        <v>1</v>
      </c>
      <c r="B202" s="29">
        <v>194</v>
      </c>
      <c r="C202" s="252">
        <f>IF($B202&gt;0,'Saisie Class'!$G199)</f>
        <v>0</v>
      </c>
      <c r="D202" s="30" t="e">
        <f>VLOOKUP(E202,'Ext A1'!F$7:R$206,13,FALSE)</f>
        <v>#N/A</v>
      </c>
      <c r="E202" s="30">
        <f>IF($B202&gt;0,'Saisie Class'!$H199)</f>
        <v>0</v>
      </c>
      <c r="F202" s="30">
        <f>IF(C202&gt;0,VLOOKUP(E202,CONFIG!$X$2:$AG$801,2,FALSE),0)</f>
        <v>0</v>
      </c>
      <c r="G202" s="30">
        <f>IF(C202&gt;0,VLOOKUP(E202,CONFIG!$X$2:$AG$801,3,FALSE),0)</f>
        <v>0</v>
      </c>
      <c r="H202" s="30">
        <f>IF(C202&gt;0,VLOOKUP(E202,CONFIG!$X$2:$AG$801,4,FALSE),0)</f>
        <v>0</v>
      </c>
      <c r="I202" s="30">
        <f>IF(C202&gt;0,VLOOKUP(E202,CONFIG!$X$2:$AG$801,5,FALSE),0)</f>
        <v>0</v>
      </c>
      <c r="J202" s="213" t="str">
        <f>IF(LEN(B202)&gt;0,'Saisie Class'!N199,"")</f>
        <v/>
      </c>
      <c r="K202" s="214" t="s">
        <v>241</v>
      </c>
    </row>
    <row r="203" spans="1:11" ht="15.75" x14ac:dyDescent="0.2">
      <c r="A203" s="34">
        <f t="shared" si="3"/>
        <v>1</v>
      </c>
      <c r="B203" s="29">
        <v>195</v>
      </c>
      <c r="C203" s="252">
        <f>IF($B203&gt;0,'Saisie Class'!$G200)</f>
        <v>0</v>
      </c>
      <c r="D203" s="30" t="e">
        <f>VLOOKUP(E203,'Ext A1'!F$7:R$206,13,FALSE)</f>
        <v>#N/A</v>
      </c>
      <c r="E203" s="30">
        <f>IF($B203&gt;0,'Saisie Class'!$H200)</f>
        <v>0</v>
      </c>
      <c r="F203" s="30">
        <f>IF(C203&gt;0,VLOOKUP(E203,CONFIG!$X$2:$AG$801,2,FALSE),0)</f>
        <v>0</v>
      </c>
      <c r="G203" s="30">
        <f>IF(C203&gt;0,VLOOKUP(E203,CONFIG!$X$2:$AG$801,3,FALSE),0)</f>
        <v>0</v>
      </c>
      <c r="H203" s="30">
        <f>IF(C203&gt;0,VLOOKUP(E203,CONFIG!$X$2:$AG$801,4,FALSE),0)</f>
        <v>0</v>
      </c>
      <c r="I203" s="30">
        <f>IF(C203&gt;0,VLOOKUP(E203,CONFIG!$X$2:$AG$801,5,FALSE),0)</f>
        <v>0</v>
      </c>
      <c r="J203" s="213" t="str">
        <f>IF(LEN(B203)&gt;0,'Saisie Class'!N200,"")</f>
        <v/>
      </c>
      <c r="K203" s="214" t="s">
        <v>241</v>
      </c>
    </row>
    <row r="204" spans="1:11" ht="15.75" x14ac:dyDescent="0.2">
      <c r="A204" s="34">
        <f t="shared" si="3"/>
        <v>1</v>
      </c>
      <c r="B204" s="29">
        <v>196</v>
      </c>
      <c r="C204" s="252">
        <f>IF($B204&gt;0,'Saisie Class'!$G201)</f>
        <v>0</v>
      </c>
      <c r="D204" s="30" t="e">
        <f>VLOOKUP(E204,'Ext A1'!F$7:R$206,13,FALSE)</f>
        <v>#N/A</v>
      </c>
      <c r="E204" s="30">
        <f>IF($B204&gt;0,'Saisie Class'!$H201)</f>
        <v>0</v>
      </c>
      <c r="F204" s="30">
        <f>IF(C204&gt;0,VLOOKUP(E204,CONFIG!$X$2:$AG$801,2,FALSE),0)</f>
        <v>0</v>
      </c>
      <c r="G204" s="30">
        <f>IF(C204&gt;0,VLOOKUP(E204,CONFIG!$X$2:$AG$801,3,FALSE),0)</f>
        <v>0</v>
      </c>
      <c r="H204" s="30">
        <f>IF(C204&gt;0,VLOOKUP(E204,CONFIG!$X$2:$AG$801,4,FALSE),0)</f>
        <v>0</v>
      </c>
      <c r="I204" s="30">
        <f>IF(C204&gt;0,VLOOKUP(E204,CONFIG!$X$2:$AG$801,5,FALSE),0)</f>
        <v>0</v>
      </c>
      <c r="J204" s="213" t="str">
        <f>IF(LEN(B204)&gt;0,'Saisie Class'!N201,"")</f>
        <v/>
      </c>
      <c r="K204" s="214" t="s">
        <v>241</v>
      </c>
    </row>
    <row r="205" spans="1:11" ht="15.75" x14ac:dyDescent="0.2">
      <c r="A205" s="34">
        <f t="shared" si="3"/>
        <v>1</v>
      </c>
      <c r="B205" s="29">
        <v>197</v>
      </c>
      <c r="C205" s="252">
        <f>IF($B205&gt;0,'Saisie Class'!$G202)</f>
        <v>0</v>
      </c>
      <c r="D205" s="30" t="e">
        <f>VLOOKUP(E205,'Ext A1'!F$7:R$206,13,FALSE)</f>
        <v>#N/A</v>
      </c>
      <c r="E205" s="30">
        <f>IF($B205&gt;0,'Saisie Class'!$H202)</f>
        <v>0</v>
      </c>
      <c r="F205" s="30">
        <f>IF(C205&gt;0,VLOOKUP(E205,CONFIG!$X$2:$AG$801,2,FALSE),0)</f>
        <v>0</v>
      </c>
      <c r="G205" s="30">
        <f>IF(C205&gt;0,VLOOKUP(E205,CONFIG!$X$2:$AG$801,3,FALSE),0)</f>
        <v>0</v>
      </c>
      <c r="H205" s="30">
        <f>IF(C205&gt;0,VLOOKUP(E205,CONFIG!$X$2:$AG$801,4,FALSE),0)</f>
        <v>0</v>
      </c>
      <c r="I205" s="30">
        <f>IF(C205&gt;0,VLOOKUP(E205,CONFIG!$X$2:$AG$801,5,FALSE),0)</f>
        <v>0</v>
      </c>
      <c r="J205" s="213" t="str">
        <f>IF(LEN(B205)&gt;0,'Saisie Class'!N202,"")</f>
        <v/>
      </c>
      <c r="K205" s="214" t="s">
        <v>241</v>
      </c>
    </row>
    <row r="206" spans="1:11" ht="15.75" x14ac:dyDescent="0.2">
      <c r="A206" s="34">
        <f t="shared" si="3"/>
        <v>1</v>
      </c>
      <c r="B206" s="29">
        <v>198</v>
      </c>
      <c r="C206" s="252">
        <f>IF($B206&gt;0,'Saisie Class'!$G203)</f>
        <v>0</v>
      </c>
      <c r="D206" s="30" t="e">
        <f>VLOOKUP(E206,'Ext A1'!F$7:R$206,13,FALSE)</f>
        <v>#N/A</v>
      </c>
      <c r="E206" s="30">
        <f>IF($B206&gt;0,'Saisie Class'!$H203)</f>
        <v>0</v>
      </c>
      <c r="F206" s="30">
        <f>IF(C206&gt;0,VLOOKUP(E206,CONFIG!$X$2:$AG$801,2,FALSE),0)</f>
        <v>0</v>
      </c>
      <c r="G206" s="30">
        <f>IF(C206&gt;0,VLOOKUP(E206,CONFIG!$X$2:$AG$801,3,FALSE),0)</f>
        <v>0</v>
      </c>
      <c r="H206" s="30">
        <f>IF(C206&gt;0,VLOOKUP(E206,CONFIG!$X$2:$AG$801,4,FALSE),0)</f>
        <v>0</v>
      </c>
      <c r="I206" s="30">
        <f>IF(C206&gt;0,VLOOKUP(E206,CONFIG!$X$2:$AG$801,5,FALSE),0)</f>
        <v>0</v>
      </c>
      <c r="J206" s="213" t="str">
        <f>IF(LEN(B206)&gt;0,'Saisie Class'!N203,"")</f>
        <v/>
      </c>
      <c r="K206" s="214" t="s">
        <v>241</v>
      </c>
    </row>
    <row r="207" spans="1:11" ht="15.75" x14ac:dyDescent="0.2">
      <c r="A207" s="34">
        <f t="shared" si="3"/>
        <v>1</v>
      </c>
      <c r="B207" s="29">
        <v>199</v>
      </c>
      <c r="C207" s="252">
        <f>IF($B207&gt;0,'Saisie Class'!$G204)</f>
        <v>0</v>
      </c>
      <c r="D207" s="30" t="e">
        <f>VLOOKUP(E207,'Ext A1'!F$7:R$206,13,FALSE)</f>
        <v>#N/A</v>
      </c>
      <c r="E207" s="30">
        <f>IF($B207&gt;0,'Saisie Class'!$H204)</f>
        <v>0</v>
      </c>
      <c r="F207" s="30">
        <f>IF(C207&gt;0,VLOOKUP(E207,CONFIG!$X$2:$AG$801,2,FALSE),0)</f>
        <v>0</v>
      </c>
      <c r="G207" s="30">
        <f>IF(C207&gt;0,VLOOKUP(E207,CONFIG!$X$2:$AG$801,3,FALSE),0)</f>
        <v>0</v>
      </c>
      <c r="H207" s="30">
        <f>IF(C207&gt;0,VLOOKUP(E207,CONFIG!$X$2:$AG$801,4,FALSE),0)</f>
        <v>0</v>
      </c>
      <c r="I207" s="30">
        <f>IF(C207&gt;0,VLOOKUP(E207,CONFIG!$X$2:$AG$801,5,FALSE),0)</f>
        <v>0</v>
      </c>
      <c r="J207" s="213" t="str">
        <f>IF(LEN(B207)&gt;0,'Saisie Class'!N204,"")</f>
        <v/>
      </c>
      <c r="K207" s="214" t="s">
        <v>241</v>
      </c>
    </row>
    <row r="208" spans="1:11" ht="15.75" x14ac:dyDescent="0.2">
      <c r="A208" s="34">
        <f t="shared" si="3"/>
        <v>1</v>
      </c>
      <c r="B208" s="29">
        <v>200</v>
      </c>
      <c r="C208" s="252">
        <f>IF($B208&gt;0,'Saisie Class'!$G205)</f>
        <v>0</v>
      </c>
      <c r="D208" s="30" t="e">
        <f>VLOOKUP(E208,'Ext A1'!F$7:R$206,13,FALSE)</f>
        <v>#N/A</v>
      </c>
      <c r="E208" s="30">
        <f>IF($B208&gt;0,'Saisie Class'!$H205)</f>
        <v>0</v>
      </c>
      <c r="F208" s="30">
        <f>IF(C208&gt;0,VLOOKUP(E208,CONFIG!$X$2:$AG$801,2,FALSE),0)</f>
        <v>0</v>
      </c>
      <c r="G208" s="30">
        <f>IF(C208&gt;0,VLOOKUP(E208,CONFIG!$X$2:$AG$801,3,FALSE),0)</f>
        <v>0</v>
      </c>
      <c r="H208" s="30">
        <f>IF(C208&gt;0,VLOOKUP(E208,CONFIG!$X$2:$AG$801,4,FALSE),0)</f>
        <v>0</v>
      </c>
      <c r="I208" s="30">
        <f>IF(C208&gt;0,VLOOKUP(E208,CONFIG!$X$2:$AG$801,5,FALSE),0)</f>
        <v>0</v>
      </c>
      <c r="J208" s="213" t="str">
        <f>IF(LEN(B208)&gt;0,'Saisie Class'!N205,"")</f>
        <v/>
      </c>
      <c r="K208" s="214" t="s">
        <v>241</v>
      </c>
    </row>
    <row r="209" spans="1:256" ht="13.5" thickBot="1" x14ac:dyDescent="0.25">
      <c r="A209" s="50"/>
      <c r="B209" s="471" t="s">
        <v>198</v>
      </c>
      <c r="C209" s="471"/>
      <c r="D209" s="471"/>
      <c r="E209" s="471"/>
      <c r="F209" s="471"/>
      <c r="G209" s="471"/>
      <c r="H209" s="471"/>
      <c r="I209" s="471"/>
      <c r="J209" s="471"/>
      <c r="K209" s="471"/>
    </row>
    <row r="210" spans="1:256" ht="15.75" thickBot="1" x14ac:dyDescent="0.3">
      <c r="A210" s="34">
        <v>1</v>
      </c>
      <c r="B210" s="184" t="s">
        <v>232</v>
      </c>
      <c r="C210" s="184" t="s">
        <v>24</v>
      </c>
      <c r="D210" s="185" t="s">
        <v>3</v>
      </c>
      <c r="E210" s="185" t="s">
        <v>161</v>
      </c>
      <c r="F210" s="185" t="s">
        <v>230</v>
      </c>
      <c r="G210" s="185" t="s">
        <v>231</v>
      </c>
      <c r="H210" s="185" t="s">
        <v>233</v>
      </c>
      <c r="I210" s="185" t="s">
        <v>10</v>
      </c>
      <c r="J210" s="186" t="s">
        <v>234</v>
      </c>
      <c r="K210" s="186" t="s">
        <v>235</v>
      </c>
      <c r="L210" s="187"/>
      <c r="M210" s="188"/>
      <c r="N210" s="188"/>
      <c r="O210" s="188"/>
      <c r="P210" s="188"/>
      <c r="Q210" s="188"/>
      <c r="R210" s="188"/>
      <c r="S210" s="189"/>
      <c r="T210" s="189"/>
      <c r="U210" s="187"/>
      <c r="V210" s="187"/>
      <c r="W210" s="188"/>
      <c r="X210" s="188"/>
      <c r="Y210" s="188"/>
      <c r="Z210" s="188"/>
      <c r="AA210" s="188"/>
      <c r="AB210" s="188"/>
      <c r="AC210" s="189"/>
      <c r="AD210" s="189"/>
      <c r="AE210" s="187"/>
      <c r="AF210" s="187"/>
      <c r="AG210" s="188"/>
      <c r="AH210" s="188"/>
      <c r="AI210" s="188"/>
      <c r="AJ210" s="188"/>
      <c r="AK210" s="188"/>
      <c r="AL210" s="188"/>
      <c r="AM210" s="189"/>
      <c r="AN210" s="189"/>
      <c r="AO210" s="187"/>
      <c r="AP210" s="187"/>
      <c r="AQ210" s="188"/>
      <c r="AR210" s="188"/>
      <c r="AS210" s="188"/>
      <c r="AT210" s="188"/>
      <c r="AU210" s="188"/>
      <c r="AV210" s="188"/>
      <c r="AW210" s="189"/>
      <c r="AX210" s="189"/>
      <c r="AY210" s="187"/>
      <c r="AZ210" s="187"/>
      <c r="BA210" s="188"/>
      <c r="BB210" s="188"/>
      <c r="BC210" s="188"/>
      <c r="BD210" s="188"/>
      <c r="BE210" s="188"/>
      <c r="BF210" s="188"/>
      <c r="BG210" s="189"/>
      <c r="BH210" s="189"/>
      <c r="BI210" s="187"/>
      <c r="BJ210" s="187"/>
      <c r="BK210" s="188"/>
      <c r="BL210" s="188"/>
      <c r="BM210" s="188"/>
      <c r="BN210" s="188"/>
      <c r="BO210" s="188"/>
      <c r="BP210" s="188"/>
      <c r="BQ210" s="189"/>
      <c r="BR210" s="189"/>
      <c r="BS210" s="187"/>
      <c r="BT210" s="187"/>
      <c r="BU210" s="188"/>
      <c r="BV210" s="188"/>
      <c r="BW210" s="188"/>
      <c r="BX210" s="188"/>
      <c r="BY210" s="188"/>
      <c r="BZ210" s="188"/>
      <c r="CA210" s="189"/>
      <c r="CB210" s="189"/>
      <c r="CC210" s="187"/>
      <c r="CD210" s="187"/>
      <c r="CE210" s="188"/>
      <c r="CF210" s="188"/>
      <c r="CG210" s="188"/>
      <c r="CH210" s="188"/>
      <c r="CI210" s="188"/>
      <c r="CJ210" s="188"/>
      <c r="CK210" s="189"/>
      <c r="CL210" s="189"/>
      <c r="CM210" s="187"/>
      <c r="CN210" s="187"/>
      <c r="CO210" s="188"/>
      <c r="CP210" s="188"/>
      <c r="CQ210" s="188"/>
      <c r="CR210" s="188"/>
      <c r="CS210" s="188"/>
      <c r="CT210" s="188"/>
      <c r="CU210" s="189"/>
      <c r="CV210" s="189"/>
      <c r="CW210" s="187"/>
      <c r="CX210" s="187"/>
      <c r="CY210" s="188"/>
      <c r="CZ210" s="188"/>
      <c r="DA210" s="188"/>
      <c r="DB210" s="188"/>
      <c r="DC210" s="188"/>
      <c r="DD210" s="188"/>
      <c r="DE210" s="189"/>
      <c r="DF210" s="189"/>
      <c r="DG210" s="187"/>
      <c r="DH210" s="187"/>
      <c r="DI210" s="188"/>
      <c r="DJ210" s="188"/>
      <c r="DK210" s="188"/>
      <c r="DL210" s="188"/>
      <c r="DM210" s="188"/>
      <c r="DN210" s="188"/>
      <c r="DO210" s="189"/>
      <c r="DP210" s="189"/>
      <c r="DQ210" s="187"/>
      <c r="DR210" s="187"/>
      <c r="DS210" s="188"/>
      <c r="DT210" s="188"/>
      <c r="DU210" s="188"/>
      <c r="DV210" s="188"/>
      <c r="DW210" s="188"/>
      <c r="DX210" s="188"/>
      <c r="DY210" s="189"/>
      <c r="DZ210" s="189"/>
      <c r="EA210" s="187"/>
      <c r="EB210" s="187"/>
      <c r="EC210" s="188"/>
      <c r="ED210" s="188"/>
      <c r="EE210" s="188"/>
      <c r="EF210" s="188"/>
      <c r="EG210" s="188"/>
      <c r="EH210" s="188"/>
      <c r="EI210" s="189"/>
      <c r="EJ210" s="189"/>
      <c r="EK210" s="187"/>
      <c r="EL210" s="187"/>
      <c r="EM210" s="188"/>
      <c r="EN210" s="188"/>
      <c r="EO210" s="188"/>
      <c r="EP210" s="188"/>
      <c r="EQ210" s="188"/>
      <c r="ER210" s="188"/>
      <c r="ES210" s="189"/>
      <c r="ET210" s="189"/>
      <c r="EU210" s="187"/>
      <c r="EV210" s="187"/>
      <c r="EW210" s="188"/>
      <c r="EX210" s="188"/>
      <c r="EY210" s="188"/>
      <c r="EZ210" s="188"/>
      <c r="FA210" s="188"/>
      <c r="FB210" s="188"/>
      <c r="FC210" s="189"/>
      <c r="FD210" s="189"/>
      <c r="FE210" s="187"/>
      <c r="FF210" s="187"/>
      <c r="FG210" s="188"/>
      <c r="FH210" s="188"/>
      <c r="FI210" s="188"/>
      <c r="FJ210" s="188"/>
      <c r="FK210" s="188"/>
      <c r="FL210" s="188"/>
      <c r="FM210" s="189"/>
      <c r="FN210" s="189"/>
      <c r="FO210" s="187"/>
      <c r="FP210" s="187"/>
      <c r="FQ210" s="188"/>
      <c r="FR210" s="188"/>
      <c r="FS210" s="188"/>
      <c r="FT210" s="188"/>
      <c r="FU210" s="188"/>
      <c r="FV210" s="188"/>
      <c r="FW210" s="189"/>
      <c r="FX210" s="189"/>
      <c r="FY210" s="187"/>
      <c r="FZ210" s="187"/>
      <c r="GA210" s="188"/>
      <c r="GB210" s="188"/>
      <c r="GC210" s="188"/>
      <c r="GD210" s="188"/>
      <c r="GE210" s="188"/>
      <c r="GF210" s="188"/>
      <c r="GG210" s="189"/>
      <c r="GH210" s="189"/>
      <c r="GI210" s="187"/>
      <c r="GJ210" s="187"/>
      <c r="GK210" s="188"/>
      <c r="GL210" s="188"/>
      <c r="GM210" s="188"/>
      <c r="GN210" s="188"/>
      <c r="GO210" s="188"/>
      <c r="GP210" s="188"/>
      <c r="GQ210" s="189"/>
      <c r="GR210" s="189"/>
      <c r="GS210" s="187"/>
      <c r="GT210" s="187"/>
      <c r="GU210" s="188"/>
      <c r="GV210" s="188"/>
      <c r="GW210" s="188"/>
      <c r="GX210" s="188"/>
      <c r="GY210" s="188"/>
      <c r="GZ210" s="188"/>
      <c r="HA210" s="189"/>
      <c r="HB210" s="189"/>
      <c r="HC210" s="187"/>
      <c r="HD210" s="187"/>
      <c r="HE210" s="188"/>
      <c r="HF210" s="188"/>
      <c r="HG210" s="188"/>
      <c r="HH210" s="188"/>
      <c r="HI210" s="188"/>
      <c r="HJ210" s="188"/>
      <c r="HK210" s="189"/>
      <c r="HL210" s="189"/>
      <c r="HM210" s="187"/>
      <c r="HN210" s="187"/>
      <c r="HO210" s="188"/>
      <c r="HP210" s="188"/>
      <c r="HQ210" s="188"/>
      <c r="HR210" s="188"/>
      <c r="HS210" s="188"/>
      <c r="HT210" s="188"/>
      <c r="HU210" s="189"/>
      <c r="HV210" s="189"/>
      <c r="HW210" s="187"/>
      <c r="HX210" s="187"/>
      <c r="HY210" s="188"/>
      <c r="HZ210" s="188"/>
      <c r="IA210" s="188"/>
      <c r="IB210" s="188"/>
      <c r="IC210" s="188"/>
      <c r="ID210" s="188"/>
      <c r="IE210" s="189"/>
      <c r="IF210" s="189"/>
      <c r="IG210" s="187"/>
      <c r="IH210" s="187"/>
      <c r="II210" s="188"/>
      <c r="IJ210" s="188"/>
      <c r="IK210" s="188"/>
      <c r="IL210" s="188"/>
      <c r="IM210" s="188"/>
      <c r="IN210" s="188"/>
      <c r="IO210" s="189"/>
      <c r="IP210" s="189"/>
      <c r="IQ210" s="187"/>
      <c r="IR210" s="187"/>
      <c r="IS210" s="188"/>
      <c r="IT210" s="188"/>
      <c r="IU210" s="188"/>
      <c r="IV210" s="188"/>
    </row>
    <row r="211" spans="1:256" ht="15.75" x14ac:dyDescent="0.2">
      <c r="A211" s="34">
        <v>1</v>
      </c>
      <c r="B211" s="190">
        <v>1</v>
      </c>
      <c r="C211" s="252">
        <f>IF($B211&gt;0,'Saisie Class'!$G210)</f>
        <v>17</v>
      </c>
      <c r="D211" s="30" t="e">
        <f>VLOOKUP(E211,'Ext A2'!F$7:R$206,13,FALSE)</f>
        <v>#N/A</v>
      </c>
      <c r="E211" s="30">
        <f>IF($B211&gt;0,'Saisie Class'!$H210)</f>
        <v>0</v>
      </c>
      <c r="F211" s="30" t="str">
        <f>IF(C211&gt;0,VLOOKUP(E211,CONFIG!$X$202:$AG$801,2,FALSE),0)</f>
        <v/>
      </c>
      <c r="G211" s="30" t="str">
        <f>IF(C211&gt;0,VLOOKUP(E211,CONFIG!$X$2:$AG$801,3,FALSE),0)</f>
        <v/>
      </c>
      <c r="H211" s="30" t="str">
        <f>IF(C211&gt;0,VLOOKUP(E211,CONFIG!$X$2:$AG$801,4,FALSE),0)</f>
        <v/>
      </c>
      <c r="I211" s="30" t="str">
        <f>IF(C211&gt;0,VLOOKUP(E211,CONFIG!$X$2:$AG$801,5,FALSE),0)</f>
        <v/>
      </c>
      <c r="J211" s="213" t="str">
        <f>IF(LEN(B211)&gt;0,'Saisie Class'!N210,"")</f>
        <v/>
      </c>
      <c r="K211" s="214" t="s">
        <v>241</v>
      </c>
    </row>
    <row r="212" spans="1:256" ht="15.75" x14ac:dyDescent="0.2">
      <c r="A212" s="34">
        <v>1</v>
      </c>
      <c r="B212" s="29">
        <v>2</v>
      </c>
      <c r="C212" s="252">
        <f>IF($B212&gt;0,'Saisie Class'!$G211)</f>
        <v>9</v>
      </c>
      <c r="D212" s="30" t="e">
        <f>VLOOKUP(E212,'Ext A2'!F$7:R$206,13,FALSE)</f>
        <v>#N/A</v>
      </c>
      <c r="E212" s="30">
        <f>IF($B212&gt;0,'Saisie Class'!$H211)</f>
        <v>0</v>
      </c>
      <c r="F212" s="30" t="str">
        <f>IF(C212&gt;0,VLOOKUP(E212,CONFIG!$X$202:$AG$801,2,FALSE),0)</f>
        <v/>
      </c>
      <c r="G212" s="30" t="str">
        <f>IF(C212&gt;0,VLOOKUP(E212,CONFIG!$X$2:$AG$801,3,FALSE),0)</f>
        <v/>
      </c>
      <c r="H212" s="30" t="str">
        <f>IF(C212&gt;0,VLOOKUP(E212,CONFIG!$X$2:$AG$801,4,FALSE),0)</f>
        <v/>
      </c>
      <c r="I212" s="30" t="str">
        <f>IF(C212&gt;0,VLOOKUP(E212,CONFIG!$X$2:$AG$801,5,FALSE),0)</f>
        <v/>
      </c>
      <c r="J212" s="213" t="str">
        <f>IF(LEN(B212)&gt;0,'Saisie Class'!N211,"")</f>
        <v>''</v>
      </c>
      <c r="K212" s="214" t="s">
        <v>241</v>
      </c>
    </row>
    <row r="213" spans="1:256" ht="15.75" x14ac:dyDescent="0.2">
      <c r="A213" s="34">
        <v>1</v>
      </c>
      <c r="B213" s="29">
        <v>3</v>
      </c>
      <c r="C213" s="252">
        <f>IF($B213&gt;0,'Saisie Class'!$G212)</f>
        <v>18</v>
      </c>
      <c r="D213" s="30" t="e">
        <f>VLOOKUP(E213,'Ext A2'!F$7:R$206,13,FALSE)</f>
        <v>#N/A</v>
      </c>
      <c r="E213" s="30">
        <f>IF($B213&gt;0,'Saisie Class'!$H212)</f>
        <v>0</v>
      </c>
      <c r="F213" s="30" t="str">
        <f>IF(C213&gt;0,VLOOKUP(E213,CONFIG!$X$202:$AG$801,2,FALSE),0)</f>
        <v/>
      </c>
      <c r="G213" s="30" t="str">
        <f>IF(C213&gt;0,VLOOKUP(E213,CONFIG!$X$2:$AG$801,3,FALSE),0)</f>
        <v/>
      </c>
      <c r="H213" s="30" t="str">
        <f>IF(C213&gt;0,VLOOKUP(E213,CONFIG!$X$2:$AG$801,4,FALSE),0)</f>
        <v/>
      </c>
      <c r="I213" s="30" t="str">
        <f>IF(C213&gt;0,VLOOKUP(E213,CONFIG!$X$2:$AG$801,5,FALSE),0)</f>
        <v/>
      </c>
      <c r="J213" s="213" t="str">
        <f>IF(LEN(B213)&gt;0,'Saisie Class'!N212,"")</f>
        <v>''</v>
      </c>
      <c r="K213" s="214" t="s">
        <v>241</v>
      </c>
    </row>
    <row r="214" spans="1:256" ht="15.75" x14ac:dyDescent="0.2">
      <c r="A214" s="34">
        <v>1</v>
      </c>
      <c r="B214" s="29">
        <v>4</v>
      </c>
      <c r="C214" s="252">
        <f>IF($B214&gt;0,'Saisie Class'!$G213)</f>
        <v>16</v>
      </c>
      <c r="D214" s="30" t="e">
        <f>VLOOKUP(E214,'Ext A2'!F$7:R$206,13,FALSE)</f>
        <v>#N/A</v>
      </c>
      <c r="E214" s="30">
        <f>IF($B214&gt;0,'Saisie Class'!$H213)</f>
        <v>0</v>
      </c>
      <c r="F214" s="30" t="str">
        <f>IF(C214&gt;0,VLOOKUP(E214,CONFIG!$X$202:$AG$801,2,FALSE),0)</f>
        <v/>
      </c>
      <c r="G214" s="30" t="str">
        <f>IF(C214&gt;0,VLOOKUP(E214,CONFIG!$X$2:$AG$801,3,FALSE),0)</f>
        <v/>
      </c>
      <c r="H214" s="30" t="str">
        <f>IF(C214&gt;0,VLOOKUP(E214,CONFIG!$X$2:$AG$801,4,FALSE),0)</f>
        <v/>
      </c>
      <c r="I214" s="30" t="str">
        <f>IF(C214&gt;0,VLOOKUP(E214,CONFIG!$X$2:$AG$801,5,FALSE),0)</f>
        <v/>
      </c>
      <c r="J214" s="213" t="str">
        <f>IF(LEN(B214)&gt;0,'Saisie Class'!N213,"")</f>
        <v>''</v>
      </c>
      <c r="K214" s="214" t="s">
        <v>241</v>
      </c>
    </row>
    <row r="215" spans="1:256" ht="15.75" x14ac:dyDescent="0.2">
      <c r="A215" s="34">
        <v>1</v>
      </c>
      <c r="B215" s="29">
        <v>5</v>
      </c>
      <c r="C215" s="252">
        <f>IF($B215&gt;0,'Saisie Class'!$G214)</f>
        <v>8</v>
      </c>
      <c r="D215" s="30" t="e">
        <f>VLOOKUP(E215,'Ext A2'!F$7:R$206,13,FALSE)</f>
        <v>#N/A</v>
      </c>
      <c r="E215" s="30">
        <f>IF($B215&gt;0,'Saisie Class'!$H214)</f>
        <v>0</v>
      </c>
      <c r="F215" s="30" t="str">
        <f>IF(C215&gt;0,VLOOKUP(E215,CONFIG!$X$202:$AG$801,2,FALSE),0)</f>
        <v/>
      </c>
      <c r="G215" s="30" t="str">
        <f>IF(C215&gt;0,VLOOKUP(E215,CONFIG!$X$2:$AG$801,3,FALSE),0)</f>
        <v/>
      </c>
      <c r="H215" s="30" t="str">
        <f>IF(C215&gt;0,VLOOKUP(E215,CONFIG!$X$2:$AG$801,4,FALSE),0)</f>
        <v/>
      </c>
      <c r="I215" s="30" t="str">
        <f>IF(C215&gt;0,VLOOKUP(E215,CONFIG!$X$2:$AG$801,5,FALSE),0)</f>
        <v/>
      </c>
      <c r="J215" s="213" t="str">
        <f>IF(LEN(B215)&gt;0,'Saisie Class'!N214,"")</f>
        <v>''</v>
      </c>
      <c r="K215" s="214" t="s">
        <v>241</v>
      </c>
    </row>
    <row r="216" spans="1:256" ht="15.75" x14ac:dyDescent="0.2">
      <c r="A216" s="34">
        <v>1</v>
      </c>
      <c r="B216" s="29">
        <v>6</v>
      </c>
      <c r="C216" s="252">
        <f>IF($B216&gt;0,'Saisie Class'!$G215)</f>
        <v>28</v>
      </c>
      <c r="D216" s="30" t="e">
        <f>VLOOKUP(E216,'Ext A2'!F$7:R$206,13,FALSE)</f>
        <v>#N/A</v>
      </c>
      <c r="E216" s="30">
        <f>IF($B216&gt;0,'Saisie Class'!$H215)</f>
        <v>0</v>
      </c>
      <c r="F216" s="30" t="str">
        <f>IF(C216&gt;0,VLOOKUP(E216,CONFIG!$X$202:$AG$801,2,FALSE),0)</f>
        <v/>
      </c>
      <c r="G216" s="30" t="str">
        <f>IF(C216&gt;0,VLOOKUP(E216,CONFIG!$X$2:$AG$801,3,FALSE),0)</f>
        <v/>
      </c>
      <c r="H216" s="30" t="str">
        <f>IF(C216&gt;0,VLOOKUP(E216,CONFIG!$X$2:$AG$801,4,FALSE),0)</f>
        <v/>
      </c>
      <c r="I216" s="30" t="str">
        <f>IF(C216&gt;0,VLOOKUP(E216,CONFIG!$X$2:$AG$801,5,FALSE),0)</f>
        <v/>
      </c>
      <c r="J216" s="213" t="str">
        <f>IF(LEN(B216)&gt;0,'Saisie Class'!N215,"")</f>
        <v>''</v>
      </c>
      <c r="K216" s="214" t="s">
        <v>241</v>
      </c>
    </row>
    <row r="217" spans="1:256" ht="15.75" x14ac:dyDescent="0.2">
      <c r="A217" s="34">
        <v>1</v>
      </c>
      <c r="B217" s="29">
        <v>7</v>
      </c>
      <c r="C217" s="252">
        <f>IF($B217&gt;0,'Saisie Class'!$G216)</f>
        <v>7</v>
      </c>
      <c r="D217" s="30" t="e">
        <f>VLOOKUP(E217,'Ext A2'!F$7:R$206,13,FALSE)</f>
        <v>#N/A</v>
      </c>
      <c r="E217" s="30">
        <f>IF($B217&gt;0,'Saisie Class'!$H216)</f>
        <v>0</v>
      </c>
      <c r="F217" s="30" t="str">
        <f>IF(C217&gt;0,VLOOKUP(E217,CONFIG!$X$202:$AG$801,2,FALSE),0)</f>
        <v/>
      </c>
      <c r="G217" s="30" t="str">
        <f>IF(C217&gt;0,VLOOKUP(E217,CONFIG!$X$2:$AG$801,3,FALSE),0)</f>
        <v/>
      </c>
      <c r="H217" s="30" t="str">
        <f>IF(C217&gt;0,VLOOKUP(E217,CONFIG!$X$2:$AG$801,4,FALSE),0)</f>
        <v/>
      </c>
      <c r="I217" s="30" t="str">
        <f>IF(C217&gt;0,VLOOKUP(E217,CONFIG!$X$2:$AG$801,5,FALSE),0)</f>
        <v/>
      </c>
      <c r="J217" s="213" t="str">
        <f>IF(LEN(B217)&gt;0,'Saisie Class'!N216,"")</f>
        <v>''</v>
      </c>
      <c r="K217" s="214" t="s">
        <v>241</v>
      </c>
    </row>
    <row r="218" spans="1:256" ht="15.75" x14ac:dyDescent="0.2">
      <c r="A218" s="34">
        <v>1</v>
      </c>
      <c r="B218" s="29">
        <v>8</v>
      </c>
      <c r="C218" s="252">
        <f>IF($B218&gt;0,'Saisie Class'!$G217)</f>
        <v>25</v>
      </c>
      <c r="D218" s="30" t="e">
        <f>VLOOKUP(E218,'Ext A2'!F$7:R$206,13,FALSE)</f>
        <v>#N/A</v>
      </c>
      <c r="E218" s="30">
        <f>IF($B218&gt;0,'Saisie Class'!$H217)</f>
        <v>0</v>
      </c>
      <c r="F218" s="30" t="str">
        <f>IF(C218&gt;0,VLOOKUP(E218,CONFIG!$X$202:$AG$801,2,FALSE),0)</f>
        <v/>
      </c>
      <c r="G218" s="30" t="str">
        <f>IF(C218&gt;0,VLOOKUP(E218,CONFIG!$X$2:$AG$801,3,FALSE),0)</f>
        <v/>
      </c>
      <c r="H218" s="30" t="str">
        <f>IF(C218&gt;0,VLOOKUP(E218,CONFIG!$X$2:$AG$801,4,FALSE),0)</f>
        <v/>
      </c>
      <c r="I218" s="30" t="str">
        <f>IF(C218&gt;0,VLOOKUP(E218,CONFIG!$X$2:$AG$801,5,FALSE),0)</f>
        <v/>
      </c>
      <c r="J218" s="213" t="str">
        <f>IF(LEN(B218)&gt;0,'Saisie Class'!N217,"")</f>
        <v>''</v>
      </c>
      <c r="K218" s="214" t="s">
        <v>241</v>
      </c>
    </row>
    <row r="219" spans="1:256" ht="15.75" x14ac:dyDescent="0.2">
      <c r="A219" s="34">
        <v>1</v>
      </c>
      <c r="B219" s="29">
        <v>9</v>
      </c>
      <c r="C219" s="252">
        <f>IF($B219&gt;0,'Saisie Class'!$G218)</f>
        <v>34</v>
      </c>
      <c r="D219" s="30" t="e">
        <f>VLOOKUP(E219,'Ext A2'!F$7:R$206,13,FALSE)</f>
        <v>#N/A</v>
      </c>
      <c r="E219" s="30">
        <f>IF($B219&gt;0,'Saisie Class'!$H218)</f>
        <v>0</v>
      </c>
      <c r="F219" s="30" t="str">
        <f>IF(C219&gt;0,VLOOKUP(E219,CONFIG!$X$202:$AG$801,2,FALSE),0)</f>
        <v/>
      </c>
      <c r="G219" s="30" t="str">
        <f>IF(C219&gt;0,VLOOKUP(E219,CONFIG!$X$2:$AG$801,3,FALSE),0)</f>
        <v/>
      </c>
      <c r="H219" s="30" t="str">
        <f>IF(C219&gt;0,VLOOKUP(E219,CONFIG!$X$2:$AG$801,4,FALSE),0)</f>
        <v/>
      </c>
      <c r="I219" s="30" t="str">
        <f>IF(C219&gt;0,VLOOKUP(E219,CONFIG!$X$2:$AG$801,5,FALSE),0)</f>
        <v/>
      </c>
      <c r="J219" s="213" t="str">
        <f>IF(LEN(B219)&gt;0,'Saisie Class'!N218,"")</f>
        <v>''</v>
      </c>
      <c r="K219" s="214" t="s">
        <v>241</v>
      </c>
    </row>
    <row r="220" spans="1:256" ht="15.75" x14ac:dyDescent="0.2">
      <c r="A220" s="34">
        <v>1</v>
      </c>
      <c r="B220" s="29">
        <v>10</v>
      </c>
      <c r="C220" s="252">
        <f>IF($B220&gt;0,'Saisie Class'!$G219)</f>
        <v>31</v>
      </c>
      <c r="D220" s="30" t="e">
        <f>VLOOKUP(E220,'Ext A2'!F$7:R$206,13,FALSE)</f>
        <v>#N/A</v>
      </c>
      <c r="E220" s="30">
        <f>IF($B220&gt;0,'Saisie Class'!$H219)</f>
        <v>0</v>
      </c>
      <c r="F220" s="30" t="str">
        <f>IF(C220&gt;0,VLOOKUP(E220,CONFIG!$X$202:$AG$801,2,FALSE),0)</f>
        <v/>
      </c>
      <c r="G220" s="30" t="str">
        <f>IF(C220&gt;0,VLOOKUP(E220,CONFIG!$X$2:$AG$801,3,FALSE),0)</f>
        <v/>
      </c>
      <c r="H220" s="30" t="str">
        <f>IF(C220&gt;0,VLOOKUP(E220,CONFIG!$X$2:$AG$801,4,FALSE),0)</f>
        <v/>
      </c>
      <c r="I220" s="30" t="str">
        <f>IF(C220&gt;0,VLOOKUP(E220,CONFIG!$X$2:$AG$801,5,FALSE),0)</f>
        <v/>
      </c>
      <c r="J220" s="213" t="str">
        <f>IF(LEN(B220)&gt;0,'Saisie Class'!N219,"")</f>
        <v>''</v>
      </c>
      <c r="K220" s="214" t="s">
        <v>241</v>
      </c>
    </row>
    <row r="221" spans="1:256" ht="15.75" x14ac:dyDescent="0.2">
      <c r="A221" s="34">
        <v>1</v>
      </c>
      <c r="B221" s="29">
        <v>11</v>
      </c>
      <c r="C221" s="252">
        <f>IF($B221&gt;0,'Saisie Class'!$G220)</f>
        <v>12</v>
      </c>
      <c r="D221" s="30" t="e">
        <f>VLOOKUP(E221,'Ext A2'!F$7:R$206,13,FALSE)</f>
        <v>#N/A</v>
      </c>
      <c r="E221" s="30">
        <f>IF($B221&gt;0,'Saisie Class'!$H220)</f>
        <v>0</v>
      </c>
      <c r="F221" s="30" t="str">
        <f>IF(C221&gt;0,VLOOKUP(E221,CONFIG!$X$202:$AG$801,2,FALSE),0)</f>
        <v/>
      </c>
      <c r="G221" s="30" t="str">
        <f>IF(C221&gt;0,VLOOKUP(E221,CONFIG!$X$2:$AG$801,3,FALSE),0)</f>
        <v/>
      </c>
      <c r="H221" s="30" t="str">
        <f>IF(C221&gt;0,VLOOKUP(E221,CONFIG!$X$2:$AG$801,4,FALSE),0)</f>
        <v/>
      </c>
      <c r="I221" s="30" t="str">
        <f>IF(C221&gt;0,VLOOKUP(E221,CONFIG!$X$2:$AG$801,5,FALSE),0)</f>
        <v/>
      </c>
      <c r="J221" s="213" t="str">
        <f>IF(LEN(B221)&gt;0,'Saisie Class'!N220,"")</f>
        <v>''</v>
      </c>
      <c r="K221" s="214" t="s">
        <v>241</v>
      </c>
    </row>
    <row r="222" spans="1:256" ht="15.75" x14ac:dyDescent="0.2">
      <c r="A222" s="34">
        <v>1</v>
      </c>
      <c r="B222" s="29">
        <v>12</v>
      </c>
      <c r="C222" s="252">
        <f>IF($B222&gt;0,'Saisie Class'!$G221)</f>
        <v>36</v>
      </c>
      <c r="D222" s="30" t="e">
        <f>VLOOKUP(E222,'Ext A2'!F$7:R$206,13,FALSE)</f>
        <v>#N/A</v>
      </c>
      <c r="E222" s="30">
        <f>IF($B222&gt;0,'Saisie Class'!$H221)</f>
        <v>0</v>
      </c>
      <c r="F222" s="30" t="str">
        <f>IF(C222&gt;0,VLOOKUP(E222,CONFIG!$X$202:$AG$801,2,FALSE),0)</f>
        <v/>
      </c>
      <c r="G222" s="30" t="str">
        <f>IF(C222&gt;0,VLOOKUP(E222,CONFIG!$X$2:$AG$801,3,FALSE),0)</f>
        <v/>
      </c>
      <c r="H222" s="30" t="str">
        <f>IF(C222&gt;0,VLOOKUP(E222,CONFIG!$X$2:$AG$801,4,FALSE),0)</f>
        <v/>
      </c>
      <c r="I222" s="30" t="str">
        <f>IF(C222&gt;0,VLOOKUP(E222,CONFIG!$X$2:$AG$801,5,FALSE),0)</f>
        <v/>
      </c>
      <c r="J222" s="213" t="str">
        <f>IF(LEN(B222)&gt;0,'Saisie Class'!N221,"")</f>
        <v>''</v>
      </c>
      <c r="K222" s="214" t="s">
        <v>241</v>
      </c>
    </row>
    <row r="223" spans="1:256" ht="15.75" x14ac:dyDescent="0.2">
      <c r="A223" s="34">
        <v>1</v>
      </c>
      <c r="B223" s="29">
        <v>13</v>
      </c>
      <c r="C223" s="252">
        <f>IF($B223&gt;0,'Saisie Class'!$G222)</f>
        <v>40</v>
      </c>
      <c r="D223" s="30" t="e">
        <f>VLOOKUP(E223,'Ext A2'!F$7:R$206,13,FALSE)</f>
        <v>#N/A</v>
      </c>
      <c r="E223" s="30">
        <f>IF($B223&gt;0,'Saisie Class'!$H222)</f>
        <v>0</v>
      </c>
      <c r="F223" s="30" t="str">
        <f>IF(C223&gt;0,VLOOKUP(E223,CONFIG!$X$202:$AG$801,2,FALSE),0)</f>
        <v/>
      </c>
      <c r="G223" s="30" t="str">
        <f>IF(C223&gt;0,VLOOKUP(E223,CONFIG!$X$2:$AG$801,3,FALSE),0)</f>
        <v/>
      </c>
      <c r="H223" s="30" t="str">
        <f>IF(C223&gt;0,VLOOKUP(E223,CONFIG!$X$2:$AG$801,4,FALSE),0)</f>
        <v/>
      </c>
      <c r="I223" s="30" t="str">
        <f>IF(C223&gt;0,VLOOKUP(E223,CONFIG!$X$2:$AG$801,5,FALSE),0)</f>
        <v/>
      </c>
      <c r="J223" s="213" t="str">
        <f>IF(LEN(B223)&gt;0,'Saisie Class'!N222,"")</f>
        <v>''</v>
      </c>
      <c r="K223" s="214" t="s">
        <v>241</v>
      </c>
    </row>
    <row r="224" spans="1:256" ht="15.75" x14ac:dyDescent="0.2">
      <c r="A224" s="34">
        <v>1</v>
      </c>
      <c r="B224" s="29">
        <v>14</v>
      </c>
      <c r="C224" s="252">
        <f>IF($B224&gt;0,'Saisie Class'!$G223)</f>
        <v>3</v>
      </c>
      <c r="D224" s="30" t="e">
        <f>VLOOKUP(E224,'Ext A2'!F$7:R$206,13,FALSE)</f>
        <v>#N/A</v>
      </c>
      <c r="E224" s="30">
        <f>IF($B224&gt;0,'Saisie Class'!$H223)</f>
        <v>0</v>
      </c>
      <c r="F224" s="30" t="str">
        <f>IF(C224&gt;0,VLOOKUP(E224,CONFIG!$X$202:$AG$801,2,FALSE),0)</f>
        <v/>
      </c>
      <c r="G224" s="30" t="str">
        <f>IF(C224&gt;0,VLOOKUP(E224,CONFIG!$X$2:$AG$801,3,FALSE),0)</f>
        <v/>
      </c>
      <c r="H224" s="30" t="str">
        <f>IF(C224&gt;0,VLOOKUP(E224,CONFIG!$X$2:$AG$801,4,FALSE),0)</f>
        <v/>
      </c>
      <c r="I224" s="30" t="str">
        <f>IF(C224&gt;0,VLOOKUP(E224,CONFIG!$X$2:$AG$801,5,FALSE),0)</f>
        <v/>
      </c>
      <c r="J224" s="213" t="str">
        <f>IF(LEN(B224)&gt;0,'Saisie Class'!N223,"")</f>
        <v>''</v>
      </c>
      <c r="K224" s="214" t="s">
        <v>241</v>
      </c>
    </row>
    <row r="225" spans="1:11" ht="15.75" x14ac:dyDescent="0.2">
      <c r="A225" s="34">
        <v>1</v>
      </c>
      <c r="B225" s="29">
        <v>15</v>
      </c>
      <c r="C225" s="252">
        <f>IF($B225&gt;0,'Saisie Class'!$G224)</f>
        <v>32</v>
      </c>
      <c r="D225" s="30" t="e">
        <f>VLOOKUP(E225,'Ext A2'!F$7:R$206,13,FALSE)</f>
        <v>#N/A</v>
      </c>
      <c r="E225" s="30">
        <f>IF($B225&gt;0,'Saisie Class'!$H224)</f>
        <v>0</v>
      </c>
      <c r="F225" s="30" t="str">
        <f>IF(C225&gt;0,VLOOKUP(E225,CONFIG!$X$202:$AG$801,2,FALSE),0)</f>
        <v/>
      </c>
      <c r="G225" s="30" t="str">
        <f>IF(C225&gt;0,VLOOKUP(E225,CONFIG!$X$2:$AG$801,3,FALSE),0)</f>
        <v/>
      </c>
      <c r="H225" s="30" t="str">
        <f>IF(C225&gt;0,VLOOKUP(E225,CONFIG!$X$2:$AG$801,4,FALSE),0)</f>
        <v/>
      </c>
      <c r="I225" s="30" t="str">
        <f>IF(C225&gt;0,VLOOKUP(E225,CONFIG!$X$2:$AG$801,5,FALSE),0)</f>
        <v/>
      </c>
      <c r="J225" s="213" t="str">
        <f>IF(LEN(B225)&gt;0,'Saisie Class'!N224,"")</f>
        <v>''</v>
      </c>
      <c r="K225" s="214" t="s">
        <v>241</v>
      </c>
    </row>
    <row r="226" spans="1:11" ht="15.75" x14ac:dyDescent="0.2">
      <c r="A226" s="34">
        <v>1</v>
      </c>
      <c r="B226" s="29">
        <v>16</v>
      </c>
      <c r="C226" s="252">
        <f>IF($B226&gt;0,'Saisie Class'!$G225)</f>
        <v>11</v>
      </c>
      <c r="D226" s="30" t="e">
        <f>VLOOKUP(E226,'Ext A2'!F$7:R$206,13,FALSE)</f>
        <v>#N/A</v>
      </c>
      <c r="E226" s="30">
        <f>IF($B226&gt;0,'Saisie Class'!$H225)</f>
        <v>0</v>
      </c>
      <c r="F226" s="30" t="str">
        <f>IF(C226&gt;0,VLOOKUP(E226,CONFIG!$X$202:$AG$801,2,FALSE),0)</f>
        <v/>
      </c>
      <c r="G226" s="30" t="str">
        <f>IF(C226&gt;0,VLOOKUP(E226,CONFIG!$X$2:$AG$801,3,FALSE),0)</f>
        <v/>
      </c>
      <c r="H226" s="30" t="str">
        <f>IF(C226&gt;0,VLOOKUP(E226,CONFIG!$X$2:$AG$801,4,FALSE),0)</f>
        <v/>
      </c>
      <c r="I226" s="30" t="str">
        <f>IF(C226&gt;0,VLOOKUP(E226,CONFIG!$X$2:$AG$801,5,FALSE),0)</f>
        <v/>
      </c>
      <c r="J226" s="213" t="str">
        <f>IF(LEN(B226)&gt;0,'Saisie Class'!N225,"")</f>
        <v>''</v>
      </c>
      <c r="K226" s="214" t="s">
        <v>241</v>
      </c>
    </row>
    <row r="227" spans="1:11" ht="15.75" x14ac:dyDescent="0.2">
      <c r="A227" s="34">
        <v>1</v>
      </c>
      <c r="B227" s="29">
        <v>17</v>
      </c>
      <c r="C227" s="252">
        <f>IF($B227&gt;0,'Saisie Class'!$G226)</f>
        <v>24</v>
      </c>
      <c r="D227" s="30" t="e">
        <f>VLOOKUP(E227,'Ext A2'!F$7:R$206,13,FALSE)</f>
        <v>#N/A</v>
      </c>
      <c r="E227" s="30">
        <f>IF($B227&gt;0,'Saisie Class'!$H226)</f>
        <v>0</v>
      </c>
      <c r="F227" s="30" t="str">
        <f>IF(C227&gt;0,VLOOKUP(E227,CONFIG!$X$202:$AG$801,2,FALSE),0)</f>
        <v/>
      </c>
      <c r="G227" s="30" t="str">
        <f>IF(C227&gt;0,VLOOKUP(E227,CONFIG!$X$2:$AG$801,3,FALSE),0)</f>
        <v/>
      </c>
      <c r="H227" s="30" t="str">
        <f>IF(C227&gt;0,VLOOKUP(E227,CONFIG!$X$2:$AG$801,4,FALSE),0)</f>
        <v/>
      </c>
      <c r="I227" s="30" t="str">
        <f>IF(C227&gt;0,VLOOKUP(E227,CONFIG!$X$2:$AG$801,5,FALSE),0)</f>
        <v/>
      </c>
      <c r="J227" s="213" t="str">
        <f>IF(LEN(B227)&gt;0,'Saisie Class'!N226,"")</f>
        <v>''</v>
      </c>
      <c r="K227" s="214" t="s">
        <v>241</v>
      </c>
    </row>
    <row r="228" spans="1:11" ht="15.75" x14ac:dyDescent="0.2">
      <c r="A228" s="34">
        <v>1</v>
      </c>
      <c r="B228" s="29">
        <v>18</v>
      </c>
      <c r="C228" s="252">
        <f>IF($B228&gt;0,'Saisie Class'!$G227)</f>
        <v>38</v>
      </c>
      <c r="D228" s="30" t="e">
        <f>VLOOKUP(E228,'Ext A2'!F$7:R$206,13,FALSE)</f>
        <v>#N/A</v>
      </c>
      <c r="E228" s="30">
        <f>IF($B228&gt;0,'Saisie Class'!$H227)</f>
        <v>0</v>
      </c>
      <c r="F228" s="30" t="str">
        <f>IF(C228&gt;0,VLOOKUP(E228,CONFIG!$X$202:$AG$801,2,FALSE),0)</f>
        <v/>
      </c>
      <c r="G228" s="30" t="str">
        <f>IF(C228&gt;0,VLOOKUP(E228,CONFIG!$X$2:$AG$801,3,FALSE),0)</f>
        <v/>
      </c>
      <c r="H228" s="30" t="str">
        <f>IF(C228&gt;0,VLOOKUP(E228,CONFIG!$X$2:$AG$801,4,FALSE),0)</f>
        <v/>
      </c>
      <c r="I228" s="30" t="str">
        <f>IF(C228&gt;0,VLOOKUP(E228,CONFIG!$X$2:$AG$801,5,FALSE),0)</f>
        <v/>
      </c>
      <c r="J228" s="213" t="str">
        <f>IF(LEN(B228)&gt;0,'Saisie Class'!N227,"")</f>
        <v>''</v>
      </c>
      <c r="K228" s="214" t="s">
        <v>241</v>
      </c>
    </row>
    <row r="229" spans="1:11" ht="15.75" x14ac:dyDescent="0.2">
      <c r="A229" s="34">
        <v>1</v>
      </c>
      <c r="B229" s="29">
        <v>19</v>
      </c>
      <c r="C229" s="252">
        <f>IF($B229&gt;0,'Saisie Class'!$G228)</f>
        <v>6</v>
      </c>
      <c r="D229" s="30" t="e">
        <f>VLOOKUP(E229,'Ext A2'!F$7:R$206,13,FALSE)</f>
        <v>#N/A</v>
      </c>
      <c r="E229" s="30">
        <f>IF($B229&gt;0,'Saisie Class'!$H228)</f>
        <v>0</v>
      </c>
      <c r="F229" s="30" t="str">
        <f>IF(C229&gt;0,VLOOKUP(E229,CONFIG!$X$202:$AG$801,2,FALSE),0)</f>
        <v/>
      </c>
      <c r="G229" s="30" t="str">
        <f>IF(C229&gt;0,VLOOKUP(E229,CONFIG!$X$2:$AG$801,3,FALSE),0)</f>
        <v/>
      </c>
      <c r="H229" s="30" t="str">
        <f>IF(C229&gt;0,VLOOKUP(E229,CONFIG!$X$2:$AG$801,4,FALSE),0)</f>
        <v/>
      </c>
      <c r="I229" s="30" t="str">
        <f>IF(C229&gt;0,VLOOKUP(E229,CONFIG!$X$2:$AG$801,5,FALSE),0)</f>
        <v/>
      </c>
      <c r="J229" s="213" t="str">
        <f>IF(LEN(B229)&gt;0,'Saisie Class'!N228,"")</f>
        <v>''</v>
      </c>
      <c r="K229" s="214" t="s">
        <v>241</v>
      </c>
    </row>
    <row r="230" spans="1:11" ht="15.75" x14ac:dyDescent="0.2">
      <c r="A230" s="34">
        <v>1</v>
      </c>
      <c r="B230" s="29">
        <v>20</v>
      </c>
      <c r="C230" s="252">
        <f>IF($B230&gt;0,'Saisie Class'!$G229)</f>
        <v>1</v>
      </c>
      <c r="D230" s="30" t="e">
        <f>VLOOKUP(E230,'Ext A2'!F$7:R$206,13,FALSE)</f>
        <v>#N/A</v>
      </c>
      <c r="E230" s="30">
        <f>IF($B230&gt;0,'Saisie Class'!$H229)</f>
        <v>0</v>
      </c>
      <c r="F230" s="30" t="str">
        <f>IF(C230&gt;0,VLOOKUP(E230,CONFIG!$X$202:$AG$801,2,FALSE),0)</f>
        <v/>
      </c>
      <c r="G230" s="30" t="str">
        <f>IF(C230&gt;0,VLOOKUP(E230,CONFIG!$X$2:$AG$801,3,FALSE),0)</f>
        <v/>
      </c>
      <c r="H230" s="30" t="str">
        <f>IF(C230&gt;0,VLOOKUP(E230,CONFIG!$X$2:$AG$801,4,FALSE),0)</f>
        <v/>
      </c>
      <c r="I230" s="30" t="str">
        <f>IF(C230&gt;0,VLOOKUP(E230,CONFIG!$X$2:$AG$801,5,FALSE),0)</f>
        <v/>
      </c>
      <c r="J230" s="213" t="str">
        <f>IF(LEN(B230)&gt;0,'Saisie Class'!N229,"")</f>
        <v>''</v>
      </c>
      <c r="K230" s="214" t="s">
        <v>241</v>
      </c>
    </row>
    <row r="231" spans="1:11" ht="15.75" x14ac:dyDescent="0.2">
      <c r="A231" s="34">
        <v>1</v>
      </c>
      <c r="B231" s="29">
        <v>21</v>
      </c>
      <c r="C231" s="252">
        <f>IF($B231&gt;0,'Saisie Class'!$G230)</f>
        <v>2</v>
      </c>
      <c r="D231" s="30" t="e">
        <f>VLOOKUP(E231,'Ext A2'!F$7:R$206,13,FALSE)</f>
        <v>#N/A</v>
      </c>
      <c r="E231" s="30">
        <f>IF($B231&gt;0,'Saisie Class'!$H230)</f>
        <v>0</v>
      </c>
      <c r="F231" s="30" t="str">
        <f>IF(C231&gt;0,VLOOKUP(E231,CONFIG!$X$202:$AG$801,2,FALSE),0)</f>
        <v/>
      </c>
      <c r="G231" s="30" t="str">
        <f>IF(C231&gt;0,VLOOKUP(E231,CONFIG!$X$2:$AG$801,3,FALSE),0)</f>
        <v/>
      </c>
      <c r="H231" s="30" t="str">
        <f>IF(C231&gt;0,VLOOKUP(E231,CONFIG!$X$2:$AG$801,4,FALSE),0)</f>
        <v/>
      </c>
      <c r="I231" s="30" t="str">
        <f>IF(C231&gt;0,VLOOKUP(E231,CONFIG!$X$2:$AG$801,5,FALSE),0)</f>
        <v/>
      </c>
      <c r="J231" s="213" t="str">
        <f>IF(LEN(B231)&gt;0,'Saisie Class'!N230,"")</f>
        <v>''</v>
      </c>
      <c r="K231" s="214" t="s">
        <v>241</v>
      </c>
    </row>
    <row r="232" spans="1:11" ht="15.75" x14ac:dyDescent="0.2">
      <c r="A232" s="34">
        <v>1</v>
      </c>
      <c r="B232" s="29">
        <v>22</v>
      </c>
      <c r="C232" s="252">
        <f>IF($B232&gt;0,'Saisie Class'!$G231)</f>
        <v>30</v>
      </c>
      <c r="D232" s="30" t="e">
        <f>VLOOKUP(E232,'Ext A2'!F$7:R$206,13,FALSE)</f>
        <v>#N/A</v>
      </c>
      <c r="E232" s="30">
        <f>IF($B232&gt;0,'Saisie Class'!$H231)</f>
        <v>0</v>
      </c>
      <c r="F232" s="30" t="str">
        <f>IF(C232&gt;0,VLOOKUP(E232,CONFIG!$X$202:$AG$801,2,FALSE),0)</f>
        <v/>
      </c>
      <c r="G232" s="30" t="str">
        <f>IF(C232&gt;0,VLOOKUP(E232,CONFIG!$X$2:$AG$801,3,FALSE),0)</f>
        <v/>
      </c>
      <c r="H232" s="30" t="str">
        <f>IF(C232&gt;0,VLOOKUP(E232,CONFIG!$X$2:$AG$801,4,FALSE),0)</f>
        <v/>
      </c>
      <c r="I232" s="30" t="str">
        <f>IF(C232&gt;0,VLOOKUP(E232,CONFIG!$X$2:$AG$801,5,FALSE),0)</f>
        <v/>
      </c>
      <c r="J232" s="213" t="str">
        <f>IF(LEN(B232)&gt;0,'Saisie Class'!N231,"")</f>
        <v>''</v>
      </c>
      <c r="K232" s="214" t="s">
        <v>241</v>
      </c>
    </row>
    <row r="233" spans="1:11" ht="15.75" x14ac:dyDescent="0.2">
      <c r="A233" s="34">
        <v>1</v>
      </c>
      <c r="B233" s="29">
        <v>23</v>
      </c>
      <c r="C233" s="252">
        <f>IF($B233&gt;0,'Saisie Class'!$G232)</f>
        <v>5</v>
      </c>
      <c r="D233" s="30" t="e">
        <f>VLOOKUP(E233,'Ext A2'!F$7:R$206,13,FALSE)</f>
        <v>#N/A</v>
      </c>
      <c r="E233" s="30">
        <f>IF($B233&gt;0,'Saisie Class'!$H232)</f>
        <v>0</v>
      </c>
      <c r="F233" s="30" t="str">
        <f>IF(C233&gt;0,VLOOKUP(E233,CONFIG!$X$202:$AG$801,2,FALSE),0)</f>
        <v/>
      </c>
      <c r="G233" s="30" t="str">
        <f>IF(C233&gt;0,VLOOKUP(E233,CONFIG!$X$2:$AG$801,3,FALSE),0)</f>
        <v/>
      </c>
      <c r="H233" s="30" t="str">
        <f>IF(C233&gt;0,VLOOKUP(E233,CONFIG!$X$2:$AG$801,4,FALSE),0)</f>
        <v/>
      </c>
      <c r="I233" s="30" t="str">
        <f>IF(C233&gt;0,VLOOKUP(E233,CONFIG!$X$2:$AG$801,5,FALSE),0)</f>
        <v/>
      </c>
      <c r="J233" s="213" t="str">
        <f>IF(LEN(B233)&gt;0,'Saisie Class'!N232,"")</f>
        <v>''</v>
      </c>
      <c r="K233" s="214" t="s">
        <v>241</v>
      </c>
    </row>
    <row r="234" spans="1:11" ht="15.75" x14ac:dyDescent="0.2">
      <c r="A234" s="34">
        <v>1</v>
      </c>
      <c r="B234" s="29">
        <v>24</v>
      </c>
      <c r="C234" s="252">
        <f>IF($B234&gt;0,'Saisie Class'!$G233)</f>
        <v>26</v>
      </c>
      <c r="D234" s="30" t="e">
        <f>VLOOKUP(E234,'Ext A2'!F$7:R$206,13,FALSE)</f>
        <v>#N/A</v>
      </c>
      <c r="E234" s="30">
        <f>IF($B234&gt;0,'Saisie Class'!$H233)</f>
        <v>0</v>
      </c>
      <c r="F234" s="30" t="str">
        <f>IF(C234&gt;0,VLOOKUP(E234,CONFIG!$X$202:$AG$801,2,FALSE),0)</f>
        <v/>
      </c>
      <c r="G234" s="30" t="str">
        <f>IF(C234&gt;0,VLOOKUP(E234,CONFIG!$X$2:$AG$801,3,FALSE),0)</f>
        <v/>
      </c>
      <c r="H234" s="30" t="str">
        <f>IF(C234&gt;0,VLOOKUP(E234,CONFIG!$X$2:$AG$801,4,FALSE),0)</f>
        <v/>
      </c>
      <c r="I234" s="30" t="str">
        <f>IF(C234&gt;0,VLOOKUP(E234,CONFIG!$X$2:$AG$801,5,FALSE),0)</f>
        <v/>
      </c>
      <c r="J234" s="213" t="str">
        <f>IF(LEN(B234)&gt;0,'Saisie Class'!N233,"")</f>
        <v>''</v>
      </c>
      <c r="K234" s="214" t="s">
        <v>241</v>
      </c>
    </row>
    <row r="235" spans="1:11" ht="15.75" x14ac:dyDescent="0.2">
      <c r="A235" s="34">
        <v>1</v>
      </c>
      <c r="B235" s="29">
        <v>25</v>
      </c>
      <c r="C235" s="252">
        <f>IF($B235&gt;0,'Saisie Class'!$G234)</f>
        <v>23</v>
      </c>
      <c r="D235" s="30" t="e">
        <f>VLOOKUP(E235,'Ext A2'!F$7:R$206,13,FALSE)</f>
        <v>#N/A</v>
      </c>
      <c r="E235" s="30">
        <f>IF($B235&gt;0,'Saisie Class'!$H234)</f>
        <v>0</v>
      </c>
      <c r="F235" s="30" t="str">
        <f>IF(C235&gt;0,VLOOKUP(E235,CONFIG!$X$202:$AG$801,2,FALSE),0)</f>
        <v/>
      </c>
      <c r="G235" s="30" t="str">
        <f>IF(C235&gt;0,VLOOKUP(E235,CONFIG!$X$2:$AG$801,3,FALSE),0)</f>
        <v/>
      </c>
      <c r="H235" s="30" t="str">
        <f>IF(C235&gt;0,VLOOKUP(E235,CONFIG!$X$2:$AG$801,4,FALSE),0)</f>
        <v/>
      </c>
      <c r="I235" s="30" t="str">
        <f>IF(C235&gt;0,VLOOKUP(E235,CONFIG!$X$2:$AG$801,5,FALSE),0)</f>
        <v/>
      </c>
      <c r="J235" s="213" t="str">
        <f>IF(LEN(B235)&gt;0,'Saisie Class'!N234,"")</f>
        <v>''</v>
      </c>
      <c r="K235" s="214" t="s">
        <v>241</v>
      </c>
    </row>
    <row r="236" spans="1:11" ht="15.75" x14ac:dyDescent="0.2">
      <c r="A236" s="34">
        <v>1</v>
      </c>
      <c r="B236" s="29">
        <v>26</v>
      </c>
      <c r="C236" s="252">
        <f>IF($B236&gt;0,'Saisie Class'!$G235)</f>
        <v>27</v>
      </c>
      <c r="D236" s="30" t="e">
        <f>VLOOKUP(E236,'Ext A2'!F$7:R$206,13,FALSE)</f>
        <v>#N/A</v>
      </c>
      <c r="E236" s="30">
        <f>IF($B236&gt;0,'Saisie Class'!$H235)</f>
        <v>0</v>
      </c>
      <c r="F236" s="30" t="str">
        <f>IF(C236&gt;0,VLOOKUP(E236,CONFIG!$X$202:$AG$801,2,FALSE),0)</f>
        <v/>
      </c>
      <c r="G236" s="30" t="str">
        <f>IF(C236&gt;0,VLOOKUP(E236,CONFIG!$X$2:$AG$801,3,FALSE),0)</f>
        <v/>
      </c>
      <c r="H236" s="30" t="str">
        <f>IF(C236&gt;0,VLOOKUP(E236,CONFIG!$X$2:$AG$801,4,FALSE),0)</f>
        <v/>
      </c>
      <c r="I236" s="30" t="str">
        <f>IF(C236&gt;0,VLOOKUP(E236,CONFIG!$X$2:$AG$801,5,FALSE),0)</f>
        <v/>
      </c>
      <c r="J236" s="213" t="str">
        <f>IF(LEN(B236)&gt;0,'Saisie Class'!N235,"")</f>
        <v>''</v>
      </c>
      <c r="K236" s="214" t="s">
        <v>241</v>
      </c>
    </row>
    <row r="237" spans="1:11" ht="15.75" x14ac:dyDescent="0.2">
      <c r="A237" s="34">
        <v>1</v>
      </c>
      <c r="B237" s="29">
        <v>27</v>
      </c>
      <c r="C237" s="252">
        <f>IF($B237&gt;0,'Saisie Class'!$G236)</f>
        <v>15</v>
      </c>
      <c r="D237" s="30" t="e">
        <f>VLOOKUP(E237,'Ext A2'!F$7:R$206,13,FALSE)</f>
        <v>#N/A</v>
      </c>
      <c r="E237" s="30">
        <f>IF($B237&gt;0,'Saisie Class'!$H236)</f>
        <v>0</v>
      </c>
      <c r="F237" s="30" t="str">
        <f>IF(C237&gt;0,VLOOKUP(E237,CONFIG!$X$202:$AG$801,2,FALSE),0)</f>
        <v/>
      </c>
      <c r="G237" s="30" t="str">
        <f>IF(C237&gt;0,VLOOKUP(E237,CONFIG!$X$2:$AG$801,3,FALSE),0)</f>
        <v/>
      </c>
      <c r="H237" s="30" t="str">
        <f>IF(C237&gt;0,VLOOKUP(E237,CONFIG!$X$2:$AG$801,4,FALSE),0)</f>
        <v/>
      </c>
      <c r="I237" s="30" t="str">
        <f>IF(C237&gt;0,VLOOKUP(E237,CONFIG!$X$2:$AG$801,5,FALSE),0)</f>
        <v/>
      </c>
      <c r="J237" s="213" t="str">
        <f>IF(LEN(B237)&gt;0,'Saisie Class'!N236,"")</f>
        <v>''</v>
      </c>
      <c r="K237" s="214" t="s">
        <v>241</v>
      </c>
    </row>
    <row r="238" spans="1:11" ht="15.75" x14ac:dyDescent="0.2">
      <c r="A238" s="34">
        <v>1</v>
      </c>
      <c r="B238" s="29">
        <v>28</v>
      </c>
      <c r="C238" s="252">
        <f>IF($B238&gt;0,'Saisie Class'!$G237)</f>
        <v>19</v>
      </c>
      <c r="D238" s="30" t="e">
        <f>VLOOKUP(E238,'Ext A2'!F$7:R$206,13,FALSE)</f>
        <v>#N/A</v>
      </c>
      <c r="E238" s="30">
        <f>IF($B238&gt;0,'Saisie Class'!$H237)</f>
        <v>0</v>
      </c>
      <c r="F238" s="30" t="str">
        <f>IF(C238&gt;0,VLOOKUP(E238,CONFIG!$X$202:$AG$801,2,FALSE),0)</f>
        <v/>
      </c>
      <c r="G238" s="30" t="str">
        <f>IF(C238&gt;0,VLOOKUP(E238,CONFIG!$X$2:$AG$801,3,FALSE),0)</f>
        <v/>
      </c>
      <c r="H238" s="30" t="str">
        <f>IF(C238&gt;0,VLOOKUP(E238,CONFIG!$X$2:$AG$801,4,FALSE),0)</f>
        <v/>
      </c>
      <c r="I238" s="30" t="str">
        <f>IF(C238&gt;0,VLOOKUP(E238,CONFIG!$X$2:$AG$801,5,FALSE),0)</f>
        <v/>
      </c>
      <c r="J238" s="213" t="str">
        <f>IF(LEN(B238)&gt;0,'Saisie Class'!N237,"")</f>
        <v>''</v>
      </c>
      <c r="K238" s="214" t="s">
        <v>241</v>
      </c>
    </row>
    <row r="239" spans="1:11" ht="15.75" x14ac:dyDescent="0.2">
      <c r="A239" s="34">
        <v>1</v>
      </c>
      <c r="B239" s="29">
        <v>29</v>
      </c>
      <c r="C239" s="252">
        <f>IF($B239&gt;0,'Saisie Class'!$G238)</f>
        <v>22</v>
      </c>
      <c r="D239" s="30" t="e">
        <f>VLOOKUP(E239,'Ext A2'!F$7:R$206,13,FALSE)</f>
        <v>#N/A</v>
      </c>
      <c r="E239" s="30">
        <f>IF($B239&gt;0,'Saisie Class'!$H238)</f>
        <v>0</v>
      </c>
      <c r="F239" s="30" t="str">
        <f>IF(C239&gt;0,VLOOKUP(E239,CONFIG!$X$202:$AG$801,2,FALSE),0)</f>
        <v/>
      </c>
      <c r="G239" s="30" t="str">
        <f>IF(C239&gt;0,VLOOKUP(E239,CONFIG!$X$2:$AG$801,3,FALSE),0)</f>
        <v/>
      </c>
      <c r="H239" s="30" t="str">
        <f>IF(C239&gt;0,VLOOKUP(E239,CONFIG!$X$2:$AG$801,4,FALSE),0)</f>
        <v/>
      </c>
      <c r="I239" s="30" t="str">
        <f>IF(C239&gt;0,VLOOKUP(E239,CONFIG!$X$2:$AG$801,5,FALSE),0)</f>
        <v/>
      </c>
      <c r="J239" s="213" t="str">
        <f>IF(LEN(B239)&gt;0,'Saisie Class'!N238,"")</f>
        <v>''</v>
      </c>
      <c r="K239" s="214" t="s">
        <v>241</v>
      </c>
    </row>
    <row r="240" spans="1:11" ht="15.75" x14ac:dyDescent="0.2">
      <c r="A240" s="34">
        <v>1</v>
      </c>
      <c r="B240" s="29">
        <v>30</v>
      </c>
      <c r="C240" s="252">
        <f>IF($B240&gt;0,'Saisie Class'!$G239)</f>
        <v>39</v>
      </c>
      <c r="D240" s="30" t="e">
        <f>VLOOKUP(E240,'Ext A2'!F$7:R$206,13,FALSE)</f>
        <v>#N/A</v>
      </c>
      <c r="E240" s="30">
        <f>IF($B240&gt;0,'Saisie Class'!$H239)</f>
        <v>0</v>
      </c>
      <c r="F240" s="30" t="str">
        <f>IF(C240&gt;0,VLOOKUP(E240,CONFIG!$X$202:$AG$801,2,FALSE),0)</f>
        <v/>
      </c>
      <c r="G240" s="30" t="str">
        <f>IF(C240&gt;0,VLOOKUP(E240,CONFIG!$X$2:$AG$801,3,FALSE),0)</f>
        <v/>
      </c>
      <c r="H240" s="30" t="str">
        <f>IF(C240&gt;0,VLOOKUP(E240,CONFIG!$X$2:$AG$801,4,FALSE),0)</f>
        <v/>
      </c>
      <c r="I240" s="30" t="str">
        <f>IF(C240&gt;0,VLOOKUP(E240,CONFIG!$X$2:$AG$801,5,FALSE),0)</f>
        <v/>
      </c>
      <c r="J240" s="213" t="str">
        <f>IF(LEN(B240)&gt;0,'Saisie Class'!N239,"")</f>
        <v>''</v>
      </c>
      <c r="K240" s="214" t="s">
        <v>241</v>
      </c>
    </row>
    <row r="241" spans="1:11" ht="15.75" x14ac:dyDescent="0.2">
      <c r="A241" s="34">
        <v>1</v>
      </c>
      <c r="B241" s="29">
        <v>31</v>
      </c>
      <c r="C241" s="252">
        <f>IF($B241&gt;0,'Saisie Class'!$G240)</f>
        <v>21</v>
      </c>
      <c r="D241" s="30" t="e">
        <f>VLOOKUP(E241,'Ext A2'!F$7:R$206,13,FALSE)</f>
        <v>#N/A</v>
      </c>
      <c r="E241" s="30">
        <f>IF($B241&gt;0,'Saisie Class'!$H240)</f>
        <v>0</v>
      </c>
      <c r="F241" s="30" t="str">
        <f>IF(C241&gt;0,VLOOKUP(E241,CONFIG!$X$202:$AG$801,2,FALSE),0)</f>
        <v/>
      </c>
      <c r="G241" s="30" t="str">
        <f>IF(C241&gt;0,VLOOKUP(E241,CONFIG!$X$2:$AG$801,3,FALSE),0)</f>
        <v/>
      </c>
      <c r="H241" s="30" t="str">
        <f>IF(C241&gt;0,VLOOKUP(E241,CONFIG!$X$2:$AG$801,4,FALSE),0)</f>
        <v/>
      </c>
      <c r="I241" s="30" t="str">
        <f>IF(C241&gt;0,VLOOKUP(E241,CONFIG!$X$2:$AG$801,5,FALSE),0)</f>
        <v/>
      </c>
      <c r="J241" s="213" t="str">
        <f>IF(LEN(B241)&gt;0,'Saisie Class'!N240,"")</f>
        <v>''</v>
      </c>
      <c r="K241" s="214" t="s">
        <v>241</v>
      </c>
    </row>
    <row r="242" spans="1:11" ht="15.75" x14ac:dyDescent="0.2">
      <c r="A242" s="34">
        <v>7</v>
      </c>
      <c r="B242" s="29">
        <v>32</v>
      </c>
      <c r="C242" s="252">
        <f>IF($B242&gt;0,'Saisie Class'!$G241)</f>
        <v>13</v>
      </c>
      <c r="D242" s="30" t="e">
        <f>VLOOKUP(E242,'Ext A2'!F$7:R$206,13,FALSE)</f>
        <v>#N/A</v>
      </c>
      <c r="E242" s="30">
        <f>IF($B242&gt;0,'Saisie Class'!$H241)</f>
        <v>0</v>
      </c>
      <c r="F242" s="30" t="str">
        <f>IF(C242&gt;0,VLOOKUP(E242,CONFIG!$X$202:$AG$801,2,FALSE),0)</f>
        <v/>
      </c>
      <c r="G242" s="30" t="str">
        <f>IF(C242&gt;0,VLOOKUP(E242,CONFIG!$X$2:$AG$801,3,FALSE),0)</f>
        <v/>
      </c>
      <c r="H242" s="30" t="str">
        <f>IF(C242&gt;0,VLOOKUP(E242,CONFIG!$X$2:$AG$801,4,FALSE),0)</f>
        <v/>
      </c>
      <c r="I242" s="30" t="str">
        <f>IF(C242&gt;0,VLOOKUP(E242,CONFIG!$X$2:$AG$801,5,FALSE),0)</f>
        <v/>
      </c>
      <c r="J242" s="213" t="str">
        <f>IF(LEN(B242)&gt;0,'Saisie Class'!N241,"")</f>
        <v>''</v>
      </c>
      <c r="K242" s="214" t="s">
        <v>241</v>
      </c>
    </row>
    <row r="243" spans="1:11" ht="15.75" x14ac:dyDescent="0.2">
      <c r="A243" s="34">
        <v>1</v>
      </c>
      <c r="B243" s="29">
        <v>33</v>
      </c>
      <c r="C243" s="252">
        <f>IF($B243&gt;0,'Saisie Class'!$G242)</f>
        <v>4</v>
      </c>
      <c r="D243" s="30" t="e">
        <f>VLOOKUP(E243,'Ext A2'!F$7:R$206,13,FALSE)</f>
        <v>#N/A</v>
      </c>
      <c r="E243" s="30">
        <f>IF($B243&gt;0,'Saisie Class'!$H242)</f>
        <v>0</v>
      </c>
      <c r="F243" s="30" t="str">
        <f>IF(C243&gt;0,VLOOKUP(E243,CONFIG!$X$202:$AG$801,2,FALSE),0)</f>
        <v/>
      </c>
      <c r="G243" s="30" t="str">
        <f>IF(C243&gt;0,VLOOKUP(E243,CONFIG!$X$2:$AG$801,3,FALSE),0)</f>
        <v/>
      </c>
      <c r="H243" s="30" t="str">
        <f>IF(C243&gt;0,VLOOKUP(E243,CONFIG!$X$2:$AG$801,4,FALSE),0)</f>
        <v/>
      </c>
      <c r="I243" s="30" t="str">
        <f>IF(C243&gt;0,VLOOKUP(E243,CONFIG!$X$2:$AG$801,5,FALSE),0)</f>
        <v/>
      </c>
      <c r="J243" s="213" t="str">
        <f>IF(LEN(B243)&gt;0,'Saisie Class'!N242,"")</f>
        <v>''</v>
      </c>
      <c r="K243" s="214" t="s">
        <v>241</v>
      </c>
    </row>
    <row r="244" spans="1:11" ht="15.75" x14ac:dyDescent="0.2">
      <c r="A244" s="34">
        <v>1</v>
      </c>
      <c r="B244" s="29">
        <v>34</v>
      </c>
      <c r="C244" s="252">
        <f>IF($B244&gt;0,'Saisie Class'!$G243)</f>
        <v>35</v>
      </c>
      <c r="D244" s="30" t="e">
        <f>VLOOKUP(E244,'Ext A2'!F$7:R$206,13,FALSE)</f>
        <v>#N/A</v>
      </c>
      <c r="E244" s="30">
        <f>IF($B244&gt;0,'Saisie Class'!$H243)</f>
        <v>0</v>
      </c>
      <c r="F244" s="30" t="str">
        <f>IF(C244&gt;0,VLOOKUP(E244,CONFIG!$X$202:$AG$801,2,FALSE),0)</f>
        <v/>
      </c>
      <c r="G244" s="30" t="str">
        <f>IF(C244&gt;0,VLOOKUP(E244,CONFIG!$X$2:$AG$801,3,FALSE),0)</f>
        <v/>
      </c>
      <c r="H244" s="30" t="str">
        <f>IF(C244&gt;0,VLOOKUP(E244,CONFIG!$X$2:$AG$801,4,FALSE),0)</f>
        <v/>
      </c>
      <c r="I244" s="30" t="str">
        <f>IF(C244&gt;0,VLOOKUP(E244,CONFIG!$X$2:$AG$801,5,FALSE),0)</f>
        <v/>
      </c>
      <c r="J244" s="213" t="str">
        <f>IF(LEN(B244)&gt;0,'Saisie Class'!N243,"")</f>
        <v>''</v>
      </c>
      <c r="K244" s="214" t="s">
        <v>241</v>
      </c>
    </row>
    <row r="245" spans="1:11" ht="15.75" x14ac:dyDescent="0.2">
      <c r="A245" s="34">
        <v>1</v>
      </c>
      <c r="B245" s="29">
        <v>35</v>
      </c>
      <c r="C245" s="252">
        <f>IF($B245&gt;0,'Saisie Class'!$G244)</f>
        <v>29</v>
      </c>
      <c r="D245" s="30" t="e">
        <f>VLOOKUP(E245,'Ext A2'!F$7:R$206,13,FALSE)</f>
        <v>#N/A</v>
      </c>
      <c r="E245" s="30">
        <f>IF($B245&gt;0,'Saisie Class'!$H244)</f>
        <v>0</v>
      </c>
      <c r="F245" s="30" t="str">
        <f>IF(C245&gt;0,VLOOKUP(E245,CONFIG!$X$202:$AG$801,2,FALSE),0)</f>
        <v/>
      </c>
      <c r="G245" s="30" t="str">
        <f>IF(C245&gt;0,VLOOKUP(E245,CONFIG!$X$2:$AG$801,3,FALSE),0)</f>
        <v/>
      </c>
      <c r="H245" s="30" t="str">
        <f>IF(C245&gt;0,VLOOKUP(E245,CONFIG!$X$2:$AG$801,4,FALSE),0)</f>
        <v/>
      </c>
      <c r="I245" s="30" t="str">
        <f>IF(C245&gt;0,VLOOKUP(E245,CONFIG!$X$2:$AG$801,5,FALSE),0)</f>
        <v/>
      </c>
      <c r="J245" s="213" t="str">
        <f>IF(LEN(B245)&gt;0,'Saisie Class'!N244,"")</f>
        <v>''</v>
      </c>
      <c r="K245" s="214" t="s">
        <v>241</v>
      </c>
    </row>
    <row r="246" spans="1:11" ht="15.75" x14ac:dyDescent="0.2">
      <c r="A246" s="34">
        <v>1</v>
      </c>
      <c r="B246" s="29">
        <v>36</v>
      </c>
      <c r="C246" s="252">
        <f>IF($B246&gt;0,'Saisie Class'!$G245)</f>
        <v>0</v>
      </c>
      <c r="D246" s="30" t="e">
        <f>VLOOKUP(E246,'Ext A2'!F$7:R$206,13,FALSE)</f>
        <v>#N/A</v>
      </c>
      <c r="E246" s="30">
        <f>IF($B246&gt;0,'Saisie Class'!$H245)</f>
        <v>0</v>
      </c>
      <c r="F246" s="30">
        <f>IF(C246&gt;0,VLOOKUP(E246,CONFIG!$X$202:$AG$801,2,FALSE),0)</f>
        <v>0</v>
      </c>
      <c r="G246" s="30">
        <f>IF(C246&gt;0,VLOOKUP(E246,CONFIG!$X$2:$AG$801,3,FALSE),0)</f>
        <v>0</v>
      </c>
      <c r="H246" s="30">
        <f>IF(C246&gt;0,VLOOKUP(E246,CONFIG!$X$2:$AG$801,4,FALSE),0)</f>
        <v>0</v>
      </c>
      <c r="I246" s="30">
        <f>IF(C246&gt;0,VLOOKUP(E246,CONFIG!$X$2:$AG$801,5,FALSE),0)</f>
        <v>0</v>
      </c>
      <c r="J246" s="213" t="str">
        <f>IF(LEN(B246)&gt;0,'Saisie Class'!N245,"")</f>
        <v/>
      </c>
      <c r="K246" s="214" t="s">
        <v>241</v>
      </c>
    </row>
    <row r="247" spans="1:11" ht="15.75" x14ac:dyDescent="0.2">
      <c r="A247" s="34">
        <v>1</v>
      </c>
      <c r="B247" s="29">
        <v>37</v>
      </c>
      <c r="C247" s="252">
        <f>IF($B247&gt;0,'Saisie Class'!$G246)</f>
        <v>0</v>
      </c>
      <c r="D247" s="30" t="e">
        <f>VLOOKUP(E247,'Ext A2'!F$7:R$206,13,FALSE)</f>
        <v>#N/A</v>
      </c>
      <c r="E247" s="30">
        <f>IF($B247&gt;0,'Saisie Class'!$H246)</f>
        <v>0</v>
      </c>
      <c r="F247" s="30">
        <f>IF(C247&gt;0,VLOOKUP(E247,CONFIG!$X$202:$AG$801,2,FALSE),0)</f>
        <v>0</v>
      </c>
      <c r="G247" s="30">
        <f>IF(C247&gt;0,VLOOKUP(E247,CONFIG!$X$2:$AG$801,3,FALSE),0)</f>
        <v>0</v>
      </c>
      <c r="H247" s="30">
        <f>IF(C247&gt;0,VLOOKUP(E247,CONFIG!$X$2:$AG$801,4,FALSE),0)</f>
        <v>0</v>
      </c>
      <c r="I247" s="30">
        <f>IF(C247&gt;0,VLOOKUP(E247,CONFIG!$X$2:$AG$801,5,FALSE),0)</f>
        <v>0</v>
      </c>
      <c r="J247" s="213" t="str">
        <f>IF(LEN(B247)&gt;0,'Saisie Class'!N246,"")</f>
        <v/>
      </c>
      <c r="K247" s="214" t="s">
        <v>241</v>
      </c>
    </row>
    <row r="248" spans="1:11" ht="15.75" x14ac:dyDescent="0.2">
      <c r="A248" s="34">
        <v>1</v>
      </c>
      <c r="B248" s="29">
        <v>38</v>
      </c>
      <c r="C248" s="252">
        <f>IF($B248&gt;0,'Saisie Class'!$G247)</f>
        <v>0</v>
      </c>
      <c r="D248" s="30" t="e">
        <f>VLOOKUP(E248,'Ext A2'!F$7:R$206,13,FALSE)</f>
        <v>#N/A</v>
      </c>
      <c r="E248" s="30">
        <f>IF($B248&gt;0,'Saisie Class'!$H247)</f>
        <v>0</v>
      </c>
      <c r="F248" s="30">
        <f>IF(C248&gt;0,VLOOKUP(E248,CONFIG!$X$202:$AG$801,2,FALSE),0)</f>
        <v>0</v>
      </c>
      <c r="G248" s="30">
        <f>IF(C248&gt;0,VLOOKUP(E248,CONFIG!$X$2:$AG$801,3,FALSE),0)</f>
        <v>0</v>
      </c>
      <c r="H248" s="30">
        <f>IF(C248&gt;0,VLOOKUP(E248,CONFIG!$X$2:$AG$801,4,FALSE),0)</f>
        <v>0</v>
      </c>
      <c r="I248" s="30">
        <f>IF(C248&gt;0,VLOOKUP(E248,CONFIG!$X$2:$AG$801,5,FALSE),0)</f>
        <v>0</v>
      </c>
      <c r="J248" s="213" t="str">
        <f>IF(LEN(B248)&gt;0,'Saisie Class'!N247,"")</f>
        <v/>
      </c>
      <c r="K248" s="214" t="s">
        <v>241</v>
      </c>
    </row>
    <row r="249" spans="1:11" ht="15.75" x14ac:dyDescent="0.2">
      <c r="A249" s="34">
        <v>1</v>
      </c>
      <c r="B249" s="29">
        <v>39</v>
      </c>
      <c r="C249" s="252">
        <f>IF($B249&gt;0,'Saisie Class'!$G248)</f>
        <v>0</v>
      </c>
      <c r="D249" s="30" t="e">
        <f>VLOOKUP(E249,'Ext A2'!F$7:R$206,13,FALSE)</f>
        <v>#N/A</v>
      </c>
      <c r="E249" s="30">
        <f>IF($B249&gt;0,'Saisie Class'!$H248)</f>
        <v>0</v>
      </c>
      <c r="F249" s="30">
        <f>IF(C249&gt;0,VLOOKUP(E249,CONFIG!$X$202:$AG$801,2,FALSE),0)</f>
        <v>0</v>
      </c>
      <c r="G249" s="30">
        <f>IF(C249&gt;0,VLOOKUP(E249,CONFIG!$X$2:$AG$801,3,FALSE),0)</f>
        <v>0</v>
      </c>
      <c r="H249" s="30">
        <f>IF(C249&gt;0,VLOOKUP(E249,CONFIG!$X$2:$AG$801,4,FALSE),0)</f>
        <v>0</v>
      </c>
      <c r="I249" s="30">
        <f>IF(C249&gt;0,VLOOKUP(E249,CONFIG!$X$2:$AG$801,5,FALSE),0)</f>
        <v>0</v>
      </c>
      <c r="J249" s="213" t="str">
        <f>IF(LEN(B249)&gt;0,'Saisie Class'!N248,"")</f>
        <v/>
      </c>
      <c r="K249" s="214" t="s">
        <v>241</v>
      </c>
    </row>
    <row r="250" spans="1:11" ht="15.75" x14ac:dyDescent="0.2">
      <c r="A250" s="34">
        <v>1</v>
      </c>
      <c r="B250" s="29">
        <v>40</v>
      </c>
      <c r="C250" s="252">
        <f>IF($B250&gt;0,'Saisie Class'!$G249)</f>
        <v>0</v>
      </c>
      <c r="D250" s="30" t="e">
        <f>VLOOKUP(E250,'Ext A2'!F$7:R$206,13,FALSE)</f>
        <v>#N/A</v>
      </c>
      <c r="E250" s="30">
        <f>IF($B250&gt;0,'Saisie Class'!$H249)</f>
        <v>0</v>
      </c>
      <c r="F250" s="30">
        <f>IF(C250&gt;0,VLOOKUP(E250,CONFIG!$X$202:$AG$801,2,FALSE),0)</f>
        <v>0</v>
      </c>
      <c r="G250" s="30">
        <f>IF(C250&gt;0,VLOOKUP(E250,CONFIG!$X$2:$AG$801,3,FALSE),0)</f>
        <v>0</v>
      </c>
      <c r="H250" s="30">
        <f>IF(C250&gt;0,VLOOKUP(E250,CONFIG!$X$2:$AG$801,4,FALSE),0)</f>
        <v>0</v>
      </c>
      <c r="I250" s="30">
        <f>IF(C250&gt;0,VLOOKUP(E250,CONFIG!$X$2:$AG$801,5,FALSE),0)</f>
        <v>0</v>
      </c>
      <c r="J250" s="213" t="str">
        <f>IF(LEN(B250)&gt;0,'Saisie Class'!N249,"")</f>
        <v/>
      </c>
      <c r="K250" s="214" t="s">
        <v>241</v>
      </c>
    </row>
    <row r="251" spans="1:11" ht="15.75" x14ac:dyDescent="0.2">
      <c r="A251" s="34">
        <v>1</v>
      </c>
      <c r="B251" s="29">
        <v>41</v>
      </c>
      <c r="C251" s="252">
        <f>IF($B251&gt;0,'Saisie Class'!$G250)</f>
        <v>0</v>
      </c>
      <c r="D251" s="30" t="e">
        <f>VLOOKUP(E251,'Ext A2'!F$7:R$206,13,FALSE)</f>
        <v>#N/A</v>
      </c>
      <c r="E251" s="30">
        <f>IF($B251&gt;0,'Saisie Class'!$H250)</f>
        <v>0</v>
      </c>
      <c r="F251" s="30">
        <f>IF(C251&gt;0,VLOOKUP(E251,CONFIG!$X$202:$AG$801,2,FALSE),0)</f>
        <v>0</v>
      </c>
      <c r="G251" s="30">
        <f>IF(C251&gt;0,VLOOKUP(E251,CONFIG!$X$2:$AG$801,3,FALSE),0)</f>
        <v>0</v>
      </c>
      <c r="H251" s="30">
        <f>IF(C251&gt;0,VLOOKUP(E251,CONFIG!$X$2:$AG$801,4,FALSE),0)</f>
        <v>0</v>
      </c>
      <c r="I251" s="30">
        <f>IF(C251&gt;0,VLOOKUP(E251,CONFIG!$X$2:$AG$801,5,FALSE),0)</f>
        <v>0</v>
      </c>
      <c r="J251" s="213" t="str">
        <f>IF(LEN(B251)&gt;0,'Saisie Class'!N250,"")</f>
        <v/>
      </c>
      <c r="K251" s="214" t="s">
        <v>241</v>
      </c>
    </row>
    <row r="252" spans="1:11" ht="15.75" x14ac:dyDescent="0.2">
      <c r="A252" s="34">
        <v>1</v>
      </c>
      <c r="B252" s="29">
        <v>42</v>
      </c>
      <c r="C252" s="252">
        <f>IF($B252&gt;0,'Saisie Class'!$G251)</f>
        <v>0</v>
      </c>
      <c r="D252" s="30" t="e">
        <f>VLOOKUP(E252,'Ext A2'!F$7:R$206,13,FALSE)</f>
        <v>#N/A</v>
      </c>
      <c r="E252" s="30">
        <f>IF($B252&gt;0,'Saisie Class'!$H251)</f>
        <v>0</v>
      </c>
      <c r="F252" s="30">
        <f>IF(C252&gt;0,VLOOKUP(E252,CONFIG!$X$202:$AG$801,2,FALSE),0)</f>
        <v>0</v>
      </c>
      <c r="G252" s="30">
        <f>IF(C252&gt;0,VLOOKUP(E252,CONFIG!$X$2:$AG$801,3,FALSE),0)</f>
        <v>0</v>
      </c>
      <c r="H252" s="30">
        <f>IF(C252&gt;0,VLOOKUP(E252,CONFIG!$X$2:$AG$801,4,FALSE),0)</f>
        <v>0</v>
      </c>
      <c r="I252" s="30">
        <f>IF(C252&gt;0,VLOOKUP(E252,CONFIG!$X$2:$AG$801,5,FALSE),0)</f>
        <v>0</v>
      </c>
      <c r="J252" s="213" t="str">
        <f>IF(LEN(B252)&gt;0,'Saisie Class'!N251,"")</f>
        <v/>
      </c>
      <c r="K252" s="214" t="s">
        <v>241</v>
      </c>
    </row>
    <row r="253" spans="1:11" ht="15.75" x14ac:dyDescent="0.2">
      <c r="A253" s="34">
        <v>1</v>
      </c>
      <c r="B253" s="29">
        <v>43</v>
      </c>
      <c r="C253" s="252">
        <f>IF($B253&gt;0,'Saisie Class'!$G252)</f>
        <v>0</v>
      </c>
      <c r="D253" s="30" t="e">
        <f>VLOOKUP(E253,'Ext A2'!F$7:R$206,13,FALSE)</f>
        <v>#N/A</v>
      </c>
      <c r="E253" s="30">
        <f>IF($B253&gt;0,'Saisie Class'!$H252)</f>
        <v>0</v>
      </c>
      <c r="F253" s="30">
        <f>IF(C253&gt;0,VLOOKUP(E253,CONFIG!$X$202:$AG$801,2,FALSE),0)</f>
        <v>0</v>
      </c>
      <c r="G253" s="30">
        <f>IF(C253&gt;0,VLOOKUP(E253,CONFIG!$X$2:$AG$801,3,FALSE),0)</f>
        <v>0</v>
      </c>
      <c r="H253" s="30">
        <f>IF(C253&gt;0,VLOOKUP(E253,CONFIG!$X$2:$AG$801,4,FALSE),0)</f>
        <v>0</v>
      </c>
      <c r="I253" s="30">
        <f>IF(C253&gt;0,VLOOKUP(E253,CONFIG!$X$2:$AG$801,5,FALSE),0)</f>
        <v>0</v>
      </c>
      <c r="J253" s="213" t="str">
        <f>IF(LEN(B253)&gt;0,'Saisie Class'!N252,"")</f>
        <v/>
      </c>
      <c r="K253" s="214" t="s">
        <v>241</v>
      </c>
    </row>
    <row r="254" spans="1:11" ht="15.75" x14ac:dyDescent="0.2">
      <c r="A254" s="34">
        <v>1</v>
      </c>
      <c r="B254" s="29">
        <v>44</v>
      </c>
      <c r="C254" s="252">
        <f>IF($B254&gt;0,'Saisie Class'!$G253)</f>
        <v>0</v>
      </c>
      <c r="D254" s="30" t="e">
        <f>VLOOKUP(E254,'Ext A2'!F$7:R$206,13,FALSE)</f>
        <v>#N/A</v>
      </c>
      <c r="E254" s="30">
        <f>IF($B254&gt;0,'Saisie Class'!$H253)</f>
        <v>0</v>
      </c>
      <c r="F254" s="30">
        <f>IF(C254&gt;0,VLOOKUP(E254,CONFIG!$X$202:$AG$801,2,FALSE),0)</f>
        <v>0</v>
      </c>
      <c r="G254" s="30">
        <f>IF(C254&gt;0,VLOOKUP(E254,CONFIG!$X$2:$AG$801,3,FALSE),0)</f>
        <v>0</v>
      </c>
      <c r="H254" s="30">
        <f>IF(C254&gt;0,VLOOKUP(E254,CONFIG!$X$2:$AG$801,4,FALSE),0)</f>
        <v>0</v>
      </c>
      <c r="I254" s="30">
        <f>IF(C254&gt;0,VLOOKUP(E254,CONFIG!$X$2:$AG$801,5,FALSE),0)</f>
        <v>0</v>
      </c>
      <c r="J254" s="213" t="str">
        <f>IF(LEN(B254)&gt;0,'Saisie Class'!N253,"")</f>
        <v/>
      </c>
      <c r="K254" s="214" t="s">
        <v>241</v>
      </c>
    </row>
    <row r="255" spans="1:11" ht="15.75" x14ac:dyDescent="0.2">
      <c r="A255" s="34">
        <v>1</v>
      </c>
      <c r="B255" s="29">
        <v>45</v>
      </c>
      <c r="C255" s="252">
        <f>IF($B255&gt;0,'Saisie Class'!$G254)</f>
        <v>0</v>
      </c>
      <c r="D255" s="30" t="e">
        <f>VLOOKUP(E255,'Ext A2'!F$7:R$206,13,FALSE)</f>
        <v>#N/A</v>
      </c>
      <c r="E255" s="30">
        <f>IF($B255&gt;0,'Saisie Class'!$H254)</f>
        <v>0</v>
      </c>
      <c r="F255" s="30">
        <f>IF(C255&gt;0,VLOOKUP(E255,CONFIG!$X$202:$AG$801,2,FALSE),0)</f>
        <v>0</v>
      </c>
      <c r="G255" s="30">
        <f>IF(C255&gt;0,VLOOKUP(E255,CONFIG!$X$2:$AG$801,3,FALSE),0)</f>
        <v>0</v>
      </c>
      <c r="H255" s="30">
        <f>IF(C255&gt;0,VLOOKUP(E255,CONFIG!$X$2:$AG$801,4,FALSE),0)</f>
        <v>0</v>
      </c>
      <c r="I255" s="30">
        <f>IF(C255&gt;0,VLOOKUP(E255,CONFIG!$X$2:$AG$801,5,FALSE),0)</f>
        <v>0</v>
      </c>
      <c r="J255" s="213" t="str">
        <f>IF(LEN(B255)&gt;0,'Saisie Class'!N254,"")</f>
        <v/>
      </c>
      <c r="K255" s="214" t="s">
        <v>241</v>
      </c>
    </row>
    <row r="256" spans="1:11" ht="15.75" x14ac:dyDescent="0.2">
      <c r="A256" s="34">
        <v>1</v>
      </c>
      <c r="B256" s="29">
        <v>46</v>
      </c>
      <c r="C256" s="252">
        <f>IF($B256&gt;0,'Saisie Class'!$G255)</f>
        <v>0</v>
      </c>
      <c r="D256" s="30" t="e">
        <f>VLOOKUP(E256,'Ext A2'!F$7:R$206,13,FALSE)</f>
        <v>#N/A</v>
      </c>
      <c r="E256" s="30">
        <f>IF($B256&gt;0,'Saisie Class'!$H255)</f>
        <v>0</v>
      </c>
      <c r="F256" s="30">
        <f>IF(C256&gt;0,VLOOKUP(E256,CONFIG!$X$202:$AG$801,2,FALSE),0)</f>
        <v>0</v>
      </c>
      <c r="G256" s="30">
        <f>IF(C256&gt;0,VLOOKUP(E256,CONFIG!$X$2:$AG$801,3,FALSE),0)</f>
        <v>0</v>
      </c>
      <c r="H256" s="30">
        <f>IF(C256&gt;0,VLOOKUP(E256,CONFIG!$X$2:$AG$801,4,FALSE),0)</f>
        <v>0</v>
      </c>
      <c r="I256" s="30">
        <f>IF(C256&gt;0,VLOOKUP(E256,CONFIG!$X$2:$AG$801,5,FALSE),0)</f>
        <v>0</v>
      </c>
      <c r="J256" s="213" t="str">
        <f>IF(LEN(B256)&gt;0,'Saisie Class'!N255,"")</f>
        <v/>
      </c>
      <c r="K256" s="214" t="s">
        <v>241</v>
      </c>
    </row>
    <row r="257" spans="1:11" ht="15.75" x14ac:dyDescent="0.2">
      <c r="A257" s="34">
        <v>1</v>
      </c>
      <c r="B257" s="29">
        <v>47</v>
      </c>
      <c r="C257" s="252">
        <f>IF($B257&gt;0,'Saisie Class'!$G256)</f>
        <v>0</v>
      </c>
      <c r="D257" s="30" t="e">
        <f>VLOOKUP(E257,'Ext A2'!F$7:R$206,13,FALSE)</f>
        <v>#N/A</v>
      </c>
      <c r="E257" s="30">
        <f>IF($B257&gt;0,'Saisie Class'!$H256)</f>
        <v>0</v>
      </c>
      <c r="F257" s="30">
        <f>IF(C257&gt;0,VLOOKUP(E257,CONFIG!$X$202:$AG$801,2,FALSE),0)</f>
        <v>0</v>
      </c>
      <c r="G257" s="30">
        <f>IF(C257&gt;0,VLOOKUP(E257,CONFIG!$X$2:$AG$801,3,FALSE),0)</f>
        <v>0</v>
      </c>
      <c r="H257" s="30">
        <f>IF(C257&gt;0,VLOOKUP(E257,CONFIG!$X$2:$AG$801,4,FALSE),0)</f>
        <v>0</v>
      </c>
      <c r="I257" s="30">
        <f>IF(C257&gt;0,VLOOKUP(E257,CONFIG!$X$2:$AG$801,5,FALSE),0)</f>
        <v>0</v>
      </c>
      <c r="J257" s="213" t="str">
        <f>IF(LEN(B257)&gt;0,'Saisie Class'!N256,"")</f>
        <v/>
      </c>
      <c r="K257" s="214" t="s">
        <v>241</v>
      </c>
    </row>
    <row r="258" spans="1:11" ht="15.75" x14ac:dyDescent="0.2">
      <c r="A258" s="34">
        <v>1</v>
      </c>
      <c r="B258" s="29">
        <v>48</v>
      </c>
      <c r="C258" s="252">
        <f>IF($B258&gt;0,'Saisie Class'!$G257)</f>
        <v>0</v>
      </c>
      <c r="D258" s="30" t="e">
        <f>VLOOKUP(E258,'Ext A2'!F$7:R$206,13,FALSE)</f>
        <v>#N/A</v>
      </c>
      <c r="E258" s="30">
        <f>IF($B258&gt;0,'Saisie Class'!$H257)</f>
        <v>0</v>
      </c>
      <c r="F258" s="30">
        <f>IF(C258&gt;0,VLOOKUP(E258,CONFIG!$X$202:$AG$801,2,FALSE),0)</f>
        <v>0</v>
      </c>
      <c r="G258" s="30">
        <f>IF(C258&gt;0,VLOOKUP(E258,CONFIG!$X$2:$AG$801,3,FALSE),0)</f>
        <v>0</v>
      </c>
      <c r="H258" s="30">
        <f>IF(C258&gt;0,VLOOKUP(E258,CONFIG!$X$2:$AG$801,4,FALSE),0)</f>
        <v>0</v>
      </c>
      <c r="I258" s="30">
        <f>IF(C258&gt;0,VLOOKUP(E258,CONFIG!$X$2:$AG$801,5,FALSE),0)</f>
        <v>0</v>
      </c>
      <c r="J258" s="213" t="str">
        <f>IF(LEN(B258)&gt;0,'Saisie Class'!N257,"")</f>
        <v/>
      </c>
      <c r="K258" s="214" t="s">
        <v>241</v>
      </c>
    </row>
    <row r="259" spans="1:11" ht="15.75" x14ac:dyDescent="0.2">
      <c r="A259" s="34">
        <v>1</v>
      </c>
      <c r="B259" s="29">
        <v>49</v>
      </c>
      <c r="C259" s="252">
        <f>IF($B259&gt;0,'Saisie Class'!$G258)</f>
        <v>0</v>
      </c>
      <c r="D259" s="30" t="e">
        <f>VLOOKUP(E259,'Ext A2'!F$7:R$206,13,FALSE)</f>
        <v>#N/A</v>
      </c>
      <c r="E259" s="30">
        <f>IF($B259&gt;0,'Saisie Class'!$H258)</f>
        <v>0</v>
      </c>
      <c r="F259" s="30">
        <f>IF(C259&gt;0,VLOOKUP(E259,CONFIG!$X$202:$AG$801,2,FALSE),0)</f>
        <v>0</v>
      </c>
      <c r="G259" s="30">
        <f>IF(C259&gt;0,VLOOKUP(E259,CONFIG!$X$2:$AG$801,3,FALSE),0)</f>
        <v>0</v>
      </c>
      <c r="H259" s="30">
        <f>IF(C259&gt;0,VLOOKUP(E259,CONFIG!$X$2:$AG$801,4,FALSE),0)</f>
        <v>0</v>
      </c>
      <c r="I259" s="30">
        <f>IF(C259&gt;0,VLOOKUP(E259,CONFIG!$X$2:$AG$801,5,FALSE),0)</f>
        <v>0</v>
      </c>
      <c r="J259" s="213" t="str">
        <f>IF(LEN(B259)&gt;0,'Saisie Class'!N258,"")</f>
        <v/>
      </c>
      <c r="K259" s="214" t="s">
        <v>241</v>
      </c>
    </row>
    <row r="260" spans="1:11" ht="15.75" x14ac:dyDescent="0.2">
      <c r="A260" s="34">
        <v>1</v>
      </c>
      <c r="B260" s="29">
        <v>50</v>
      </c>
      <c r="C260" s="252">
        <f>IF($B260&gt;0,'Saisie Class'!$G259)</f>
        <v>0</v>
      </c>
      <c r="D260" s="30" t="e">
        <f>VLOOKUP(E260,'Ext A2'!F$7:R$206,13,FALSE)</f>
        <v>#N/A</v>
      </c>
      <c r="E260" s="30">
        <f>IF($B260&gt;0,'Saisie Class'!$H259)</f>
        <v>0</v>
      </c>
      <c r="F260" s="30">
        <f>IF(C260&gt;0,VLOOKUP(E260,CONFIG!$X$202:$AG$801,2,FALSE),0)</f>
        <v>0</v>
      </c>
      <c r="G260" s="30">
        <f>IF(C260&gt;0,VLOOKUP(E260,CONFIG!$X$2:$AG$801,3,FALSE),0)</f>
        <v>0</v>
      </c>
      <c r="H260" s="30">
        <f>IF(C260&gt;0,VLOOKUP(E260,CONFIG!$X$2:$AG$801,4,FALSE),0)</f>
        <v>0</v>
      </c>
      <c r="I260" s="30">
        <f>IF(C260&gt;0,VLOOKUP(E260,CONFIG!$X$2:$AG$801,5,FALSE),0)</f>
        <v>0</v>
      </c>
      <c r="J260" s="213" t="str">
        <f>IF(LEN(B260)&gt;0,'Saisie Class'!N259,"")</f>
        <v/>
      </c>
      <c r="K260" s="214" t="s">
        <v>241</v>
      </c>
    </row>
    <row r="261" spans="1:11" ht="15.75" x14ac:dyDescent="0.2">
      <c r="A261" s="34">
        <v>1</v>
      </c>
      <c r="B261" s="29">
        <v>51</v>
      </c>
      <c r="C261" s="252">
        <f>IF($B261&gt;0,'Saisie Class'!$G260)</f>
        <v>0</v>
      </c>
      <c r="D261" s="30" t="e">
        <f>VLOOKUP(E261,'Ext A2'!F$7:R$206,13,FALSE)</f>
        <v>#N/A</v>
      </c>
      <c r="E261" s="30">
        <f>IF($B261&gt;0,'Saisie Class'!$H260)</f>
        <v>0</v>
      </c>
      <c r="F261" s="30">
        <f>IF(C261&gt;0,VLOOKUP(E261,CONFIG!$X$202:$AG$801,2,FALSE),0)</f>
        <v>0</v>
      </c>
      <c r="G261" s="30">
        <f>IF(C261&gt;0,VLOOKUP(E261,CONFIG!$X$2:$AG$801,3,FALSE),0)</f>
        <v>0</v>
      </c>
      <c r="H261" s="30">
        <f>IF(C261&gt;0,VLOOKUP(E261,CONFIG!$X$2:$AG$801,4,FALSE),0)</f>
        <v>0</v>
      </c>
      <c r="I261" s="30">
        <f>IF(C261&gt;0,VLOOKUP(E261,CONFIG!$X$2:$AG$801,5,FALSE),0)</f>
        <v>0</v>
      </c>
      <c r="J261" s="213" t="str">
        <f>IF(LEN(B261)&gt;0,'Saisie Class'!N260,"")</f>
        <v/>
      </c>
      <c r="K261" s="214" t="s">
        <v>241</v>
      </c>
    </row>
    <row r="262" spans="1:11" ht="15.75" x14ac:dyDescent="0.2">
      <c r="A262" s="34">
        <v>1</v>
      </c>
      <c r="B262" s="29">
        <v>52</v>
      </c>
      <c r="C262" s="252">
        <f>IF($B262&gt;0,'Saisie Class'!$G261)</f>
        <v>0</v>
      </c>
      <c r="D262" s="30" t="e">
        <f>VLOOKUP(E262,'Ext A2'!F$7:R$206,13,FALSE)</f>
        <v>#N/A</v>
      </c>
      <c r="E262" s="30">
        <f>IF($B262&gt;0,'Saisie Class'!$H261)</f>
        <v>0</v>
      </c>
      <c r="F262" s="30">
        <f>IF(C262&gt;0,VLOOKUP(E262,CONFIG!$X$202:$AG$801,2,FALSE),0)</f>
        <v>0</v>
      </c>
      <c r="G262" s="30">
        <f>IF(C262&gt;0,VLOOKUP(E262,CONFIG!$X$2:$AG$801,3,FALSE),0)</f>
        <v>0</v>
      </c>
      <c r="H262" s="30">
        <f>IF(C262&gt;0,VLOOKUP(E262,CONFIG!$X$2:$AG$801,4,FALSE),0)</f>
        <v>0</v>
      </c>
      <c r="I262" s="30">
        <f>IF(C262&gt;0,VLOOKUP(E262,CONFIG!$X$2:$AG$801,5,FALSE),0)</f>
        <v>0</v>
      </c>
      <c r="J262" s="213" t="str">
        <f>IF(LEN(B262)&gt;0,'Saisie Class'!N261,"")</f>
        <v/>
      </c>
      <c r="K262" s="214" t="s">
        <v>241</v>
      </c>
    </row>
    <row r="263" spans="1:11" ht="15.75" x14ac:dyDescent="0.2">
      <c r="A263" s="34">
        <v>1</v>
      </c>
      <c r="B263" s="29">
        <v>53</v>
      </c>
      <c r="C263" s="252">
        <f>IF($B263&gt;0,'Saisie Class'!$G262)</f>
        <v>0</v>
      </c>
      <c r="D263" s="30" t="e">
        <f>VLOOKUP(E263,'Ext A2'!F$7:R$206,13,FALSE)</f>
        <v>#N/A</v>
      </c>
      <c r="E263" s="30">
        <f>IF($B263&gt;0,'Saisie Class'!$H262)</f>
        <v>0</v>
      </c>
      <c r="F263" s="30">
        <f>IF(C263&gt;0,VLOOKUP(E263,CONFIG!$X$202:$AG$801,2,FALSE),0)</f>
        <v>0</v>
      </c>
      <c r="G263" s="30">
        <f>IF(C263&gt;0,VLOOKUP(E263,CONFIG!$X$2:$AG$801,3,FALSE),0)</f>
        <v>0</v>
      </c>
      <c r="H263" s="30">
        <f>IF(C263&gt;0,VLOOKUP(E263,CONFIG!$X$2:$AG$801,4,FALSE),0)</f>
        <v>0</v>
      </c>
      <c r="I263" s="30">
        <f>IF(C263&gt;0,VLOOKUP(E263,CONFIG!$X$2:$AG$801,5,FALSE),0)</f>
        <v>0</v>
      </c>
      <c r="J263" s="213" t="str">
        <f>IF(LEN(B263)&gt;0,'Saisie Class'!N262,"")</f>
        <v/>
      </c>
      <c r="K263" s="214" t="s">
        <v>241</v>
      </c>
    </row>
    <row r="264" spans="1:11" ht="15.75" x14ac:dyDescent="0.2">
      <c r="A264" s="34">
        <v>1</v>
      </c>
      <c r="B264" s="29">
        <v>54</v>
      </c>
      <c r="C264" s="252">
        <f>IF($B264&gt;0,'Saisie Class'!$G263)</f>
        <v>0</v>
      </c>
      <c r="D264" s="30" t="e">
        <f>VLOOKUP(E264,'Ext A2'!F$7:R$206,13,FALSE)</f>
        <v>#N/A</v>
      </c>
      <c r="E264" s="30">
        <f>IF($B264&gt;0,'Saisie Class'!$H263)</f>
        <v>0</v>
      </c>
      <c r="F264" s="30">
        <f>IF(C264&gt;0,VLOOKUP(E264,CONFIG!$X$202:$AG$801,2,FALSE),0)</f>
        <v>0</v>
      </c>
      <c r="G264" s="30">
        <f>IF(C264&gt;0,VLOOKUP(E264,CONFIG!$X$2:$AG$801,3,FALSE),0)</f>
        <v>0</v>
      </c>
      <c r="H264" s="30">
        <f>IF(C264&gt;0,VLOOKUP(E264,CONFIG!$X$2:$AG$801,4,FALSE),0)</f>
        <v>0</v>
      </c>
      <c r="I264" s="30">
        <f>IF(C264&gt;0,VLOOKUP(E264,CONFIG!$X$2:$AG$801,5,FALSE),0)</f>
        <v>0</v>
      </c>
      <c r="J264" s="213" t="str">
        <f>IF(LEN(B264)&gt;0,'Saisie Class'!N263,"")</f>
        <v/>
      </c>
      <c r="K264" s="214" t="s">
        <v>241</v>
      </c>
    </row>
    <row r="265" spans="1:11" ht="15.75" x14ac:dyDescent="0.2">
      <c r="A265" s="34">
        <v>1</v>
      </c>
      <c r="B265" s="29">
        <v>55</v>
      </c>
      <c r="C265" s="252">
        <f>IF($B265&gt;0,'Saisie Class'!$G264)</f>
        <v>0</v>
      </c>
      <c r="D265" s="30" t="e">
        <f>VLOOKUP(E265,'Ext A2'!F$7:R$206,13,FALSE)</f>
        <v>#N/A</v>
      </c>
      <c r="E265" s="30">
        <f>IF($B265&gt;0,'Saisie Class'!$H264)</f>
        <v>0</v>
      </c>
      <c r="F265" s="30">
        <f>IF(C265&gt;0,VLOOKUP(E265,CONFIG!$X$202:$AG$801,2,FALSE),0)</f>
        <v>0</v>
      </c>
      <c r="G265" s="30">
        <f>IF(C265&gt;0,VLOOKUP(E265,CONFIG!$X$2:$AG$801,3,FALSE),0)</f>
        <v>0</v>
      </c>
      <c r="H265" s="30">
        <f>IF(C265&gt;0,VLOOKUP(E265,CONFIG!$X$2:$AG$801,4,FALSE),0)</f>
        <v>0</v>
      </c>
      <c r="I265" s="30">
        <f>IF(C265&gt;0,VLOOKUP(E265,CONFIG!$X$2:$AG$801,5,FALSE),0)</f>
        <v>0</v>
      </c>
      <c r="J265" s="213" t="str">
        <f>IF(LEN(B265)&gt;0,'Saisie Class'!N264,"")</f>
        <v/>
      </c>
      <c r="K265" s="214" t="s">
        <v>241</v>
      </c>
    </row>
    <row r="266" spans="1:11" ht="15.75" x14ac:dyDescent="0.2">
      <c r="A266" s="34">
        <v>1</v>
      </c>
      <c r="B266" s="29">
        <v>56</v>
      </c>
      <c r="C266" s="252">
        <f>IF($B266&gt;0,'Saisie Class'!$G265)</f>
        <v>0</v>
      </c>
      <c r="D266" s="30" t="e">
        <f>VLOOKUP(E266,'Ext A2'!F$7:R$206,13,FALSE)</f>
        <v>#N/A</v>
      </c>
      <c r="E266" s="30">
        <f>IF($B266&gt;0,'Saisie Class'!$H265)</f>
        <v>0</v>
      </c>
      <c r="F266" s="30">
        <f>IF(C266&gt;0,VLOOKUP(E266,CONFIG!$X$202:$AG$801,2,FALSE),0)</f>
        <v>0</v>
      </c>
      <c r="G266" s="30">
        <f>IF(C266&gt;0,VLOOKUP(E266,CONFIG!$X$2:$AG$801,3,FALSE),0)</f>
        <v>0</v>
      </c>
      <c r="H266" s="30">
        <f>IF(C266&gt;0,VLOOKUP(E266,CONFIG!$X$2:$AG$801,4,FALSE),0)</f>
        <v>0</v>
      </c>
      <c r="I266" s="30">
        <f>IF(C266&gt;0,VLOOKUP(E266,CONFIG!$X$2:$AG$801,5,FALSE),0)</f>
        <v>0</v>
      </c>
      <c r="J266" s="213" t="str">
        <f>IF(LEN(B266)&gt;0,'Saisie Class'!N265,"")</f>
        <v/>
      </c>
      <c r="K266" s="214" t="s">
        <v>241</v>
      </c>
    </row>
    <row r="267" spans="1:11" ht="15.75" x14ac:dyDescent="0.2">
      <c r="A267" s="34">
        <v>1</v>
      </c>
      <c r="B267" s="29">
        <v>57</v>
      </c>
      <c r="C267" s="252">
        <f>IF($B267&gt;0,'Saisie Class'!$G266)</f>
        <v>0</v>
      </c>
      <c r="D267" s="30" t="e">
        <f>VLOOKUP(E267,'Ext A2'!F$7:R$206,13,FALSE)</f>
        <v>#N/A</v>
      </c>
      <c r="E267" s="30">
        <f>IF($B267&gt;0,'Saisie Class'!$H266)</f>
        <v>0</v>
      </c>
      <c r="F267" s="30">
        <f>IF(C267&gt;0,VLOOKUP(E267,CONFIG!$X$202:$AG$801,2,FALSE),0)</f>
        <v>0</v>
      </c>
      <c r="G267" s="30">
        <f>IF(C267&gt;0,VLOOKUP(E267,CONFIG!$X$2:$AG$801,3,FALSE),0)</f>
        <v>0</v>
      </c>
      <c r="H267" s="30">
        <f>IF(C267&gt;0,VLOOKUP(E267,CONFIG!$X$2:$AG$801,4,FALSE),0)</f>
        <v>0</v>
      </c>
      <c r="I267" s="30">
        <f>IF(C267&gt;0,VLOOKUP(E267,CONFIG!$X$2:$AG$801,5,FALSE),0)</f>
        <v>0</v>
      </c>
      <c r="J267" s="213" t="str">
        <f>IF(LEN(B267)&gt;0,'Saisie Class'!N266,"")</f>
        <v/>
      </c>
      <c r="K267" s="214" t="s">
        <v>241</v>
      </c>
    </row>
    <row r="268" spans="1:11" ht="15.75" x14ac:dyDescent="0.2">
      <c r="A268" s="34">
        <v>1</v>
      </c>
      <c r="B268" s="29">
        <v>58</v>
      </c>
      <c r="C268" s="252">
        <f>IF($B268&gt;0,'Saisie Class'!$G267)</f>
        <v>0</v>
      </c>
      <c r="D268" s="30" t="e">
        <f>VLOOKUP(E268,'Ext A2'!F$7:R$206,13,FALSE)</f>
        <v>#N/A</v>
      </c>
      <c r="E268" s="30">
        <f>IF($B268&gt;0,'Saisie Class'!$H267)</f>
        <v>0</v>
      </c>
      <c r="F268" s="30">
        <f>IF(C268&gt;0,VLOOKUP(E268,CONFIG!$X$202:$AG$801,2,FALSE),0)</f>
        <v>0</v>
      </c>
      <c r="G268" s="30">
        <f>IF(C268&gt;0,VLOOKUP(E268,CONFIG!$X$2:$AG$801,3,FALSE),0)</f>
        <v>0</v>
      </c>
      <c r="H268" s="30">
        <f>IF(C268&gt;0,VLOOKUP(E268,CONFIG!$X$2:$AG$801,4,FALSE),0)</f>
        <v>0</v>
      </c>
      <c r="I268" s="30">
        <f>IF(C268&gt;0,VLOOKUP(E268,CONFIG!$X$2:$AG$801,5,FALSE),0)</f>
        <v>0</v>
      </c>
      <c r="J268" s="213" t="str">
        <f>IF(LEN(B268)&gt;0,'Saisie Class'!N267,"")</f>
        <v/>
      </c>
      <c r="K268" s="214" t="s">
        <v>241</v>
      </c>
    </row>
    <row r="269" spans="1:11" ht="15.75" x14ac:dyDescent="0.2">
      <c r="A269" s="34">
        <v>1</v>
      </c>
      <c r="B269" s="29">
        <v>59</v>
      </c>
      <c r="C269" s="252">
        <f>IF($B269&gt;0,'Saisie Class'!$G268)</f>
        <v>0</v>
      </c>
      <c r="D269" s="30" t="e">
        <f>VLOOKUP(E269,'Ext A2'!F$7:R$206,13,FALSE)</f>
        <v>#N/A</v>
      </c>
      <c r="E269" s="30">
        <f>IF($B269&gt;0,'Saisie Class'!$H268)</f>
        <v>0</v>
      </c>
      <c r="F269" s="30">
        <f>IF(C269&gt;0,VLOOKUP(E269,CONFIG!$X$202:$AG$801,2,FALSE),0)</f>
        <v>0</v>
      </c>
      <c r="G269" s="30">
        <f>IF(C269&gt;0,VLOOKUP(E269,CONFIG!$X$2:$AG$801,3,FALSE),0)</f>
        <v>0</v>
      </c>
      <c r="H269" s="30">
        <f>IF(C269&gt;0,VLOOKUP(E269,CONFIG!$X$2:$AG$801,4,FALSE),0)</f>
        <v>0</v>
      </c>
      <c r="I269" s="30">
        <f>IF(C269&gt;0,VLOOKUP(E269,CONFIG!$X$2:$AG$801,5,FALSE),0)</f>
        <v>0</v>
      </c>
      <c r="J269" s="213" t="str">
        <f>IF(LEN(B269)&gt;0,'Saisie Class'!N268,"")</f>
        <v/>
      </c>
      <c r="K269" s="214" t="s">
        <v>241</v>
      </c>
    </row>
    <row r="270" spans="1:11" ht="15.75" x14ac:dyDescent="0.2">
      <c r="A270" s="34">
        <v>1</v>
      </c>
      <c r="B270" s="29">
        <v>60</v>
      </c>
      <c r="C270" s="252">
        <f>IF($B270&gt;0,'Saisie Class'!$G269)</f>
        <v>0</v>
      </c>
      <c r="D270" s="30" t="e">
        <f>VLOOKUP(E270,'Ext A2'!F$7:R$206,13,FALSE)</f>
        <v>#N/A</v>
      </c>
      <c r="E270" s="30">
        <f>IF($B270&gt;0,'Saisie Class'!$H269)</f>
        <v>0</v>
      </c>
      <c r="F270" s="30">
        <f>IF(C270&gt;0,VLOOKUP(E270,CONFIG!$X$202:$AG$801,2,FALSE),0)</f>
        <v>0</v>
      </c>
      <c r="G270" s="30">
        <f>IF(C270&gt;0,VLOOKUP(E270,CONFIG!$X$2:$AG$801,3,FALSE),0)</f>
        <v>0</v>
      </c>
      <c r="H270" s="30">
        <f>IF(C270&gt;0,VLOOKUP(E270,CONFIG!$X$2:$AG$801,4,FALSE),0)</f>
        <v>0</v>
      </c>
      <c r="I270" s="30">
        <f>IF(C270&gt;0,VLOOKUP(E270,CONFIG!$X$2:$AG$801,5,FALSE),0)</f>
        <v>0</v>
      </c>
      <c r="J270" s="213" t="str">
        <f>IF(LEN(B270)&gt;0,'Saisie Class'!N269,"")</f>
        <v/>
      </c>
      <c r="K270" s="214" t="s">
        <v>241</v>
      </c>
    </row>
    <row r="271" spans="1:11" ht="15.75" x14ac:dyDescent="0.2">
      <c r="A271" s="34">
        <v>1</v>
      </c>
      <c r="B271" s="29">
        <v>61</v>
      </c>
      <c r="C271" s="252">
        <f>IF($B271&gt;0,'Saisie Class'!$G270)</f>
        <v>0</v>
      </c>
      <c r="D271" s="30" t="e">
        <f>VLOOKUP(E271,'Ext A2'!F$7:R$206,13,FALSE)</f>
        <v>#N/A</v>
      </c>
      <c r="E271" s="30">
        <f>IF($B271&gt;0,'Saisie Class'!$H270)</f>
        <v>0</v>
      </c>
      <c r="F271" s="30">
        <f>IF(C271&gt;0,VLOOKUP(E271,CONFIG!$X$202:$AG$801,2,FALSE),0)</f>
        <v>0</v>
      </c>
      <c r="G271" s="30">
        <f>IF(C271&gt;0,VLOOKUP(E271,CONFIG!$X$2:$AG$801,3,FALSE),0)</f>
        <v>0</v>
      </c>
      <c r="H271" s="30">
        <f>IF(C271&gt;0,VLOOKUP(E271,CONFIG!$X$2:$AG$801,4,FALSE),0)</f>
        <v>0</v>
      </c>
      <c r="I271" s="30">
        <f>IF(C271&gt;0,VLOOKUP(E271,CONFIG!$X$2:$AG$801,5,FALSE),0)</f>
        <v>0</v>
      </c>
      <c r="J271" s="213" t="str">
        <f>IF(LEN(B271)&gt;0,'Saisie Class'!N270,"")</f>
        <v/>
      </c>
      <c r="K271" s="214" t="s">
        <v>241</v>
      </c>
    </row>
    <row r="272" spans="1:11" ht="15.75" x14ac:dyDescent="0.2">
      <c r="A272" s="34">
        <v>1</v>
      </c>
      <c r="B272" s="29">
        <v>62</v>
      </c>
      <c r="C272" s="252">
        <f>IF($B272&gt;0,'Saisie Class'!$G271)</f>
        <v>0</v>
      </c>
      <c r="D272" s="30" t="e">
        <f>VLOOKUP(E272,'Ext A2'!F$7:R$206,13,FALSE)</f>
        <v>#N/A</v>
      </c>
      <c r="E272" s="30">
        <f>IF($B272&gt;0,'Saisie Class'!$H271)</f>
        <v>0</v>
      </c>
      <c r="F272" s="30">
        <f>IF(C272&gt;0,VLOOKUP(E272,CONFIG!$X$202:$AG$801,2,FALSE),0)</f>
        <v>0</v>
      </c>
      <c r="G272" s="30">
        <f>IF(C272&gt;0,VLOOKUP(E272,CONFIG!$X$2:$AG$801,3,FALSE),0)</f>
        <v>0</v>
      </c>
      <c r="H272" s="30">
        <f>IF(C272&gt;0,VLOOKUP(E272,CONFIG!$X$2:$AG$801,4,FALSE),0)</f>
        <v>0</v>
      </c>
      <c r="I272" s="30">
        <f>IF(C272&gt;0,VLOOKUP(E272,CONFIG!$X$2:$AG$801,5,FALSE),0)</f>
        <v>0</v>
      </c>
      <c r="J272" s="213" t="str">
        <f>IF(LEN(B272)&gt;0,'Saisie Class'!N271,"")</f>
        <v/>
      </c>
      <c r="K272" s="214" t="s">
        <v>241</v>
      </c>
    </row>
    <row r="273" spans="1:11" ht="15.75" x14ac:dyDescent="0.2">
      <c r="A273" s="34">
        <v>1</v>
      </c>
      <c r="B273" s="29">
        <v>63</v>
      </c>
      <c r="C273" s="252">
        <f>IF($B273&gt;0,'Saisie Class'!$G272)</f>
        <v>0</v>
      </c>
      <c r="D273" s="30" t="e">
        <f>VLOOKUP(E273,'Ext A2'!F$7:R$206,13,FALSE)</f>
        <v>#N/A</v>
      </c>
      <c r="E273" s="30">
        <f>IF($B273&gt;0,'Saisie Class'!$H272)</f>
        <v>0</v>
      </c>
      <c r="F273" s="30">
        <f>IF(C273&gt;0,VLOOKUP(E273,CONFIG!$X$202:$AG$801,2,FALSE),0)</f>
        <v>0</v>
      </c>
      <c r="G273" s="30">
        <f>IF(C273&gt;0,VLOOKUP(E273,CONFIG!$X$2:$AG$801,3,FALSE),0)</f>
        <v>0</v>
      </c>
      <c r="H273" s="30">
        <f>IF(C273&gt;0,VLOOKUP(E273,CONFIG!$X$2:$AG$801,4,FALSE),0)</f>
        <v>0</v>
      </c>
      <c r="I273" s="30">
        <f>IF(C273&gt;0,VLOOKUP(E273,CONFIG!$X$2:$AG$801,5,FALSE),0)</f>
        <v>0</v>
      </c>
      <c r="J273" s="213" t="str">
        <f>IF(LEN(B273)&gt;0,'Saisie Class'!N272,"")</f>
        <v/>
      </c>
      <c r="K273" s="214" t="s">
        <v>241</v>
      </c>
    </row>
    <row r="274" spans="1:11" ht="15.75" x14ac:dyDescent="0.2">
      <c r="A274" s="34">
        <v>1</v>
      </c>
      <c r="B274" s="29">
        <v>64</v>
      </c>
      <c r="C274" s="252">
        <f>IF($B274&gt;0,'Saisie Class'!$G273)</f>
        <v>0</v>
      </c>
      <c r="D274" s="30" t="e">
        <f>VLOOKUP(E274,'Ext A2'!F$7:R$206,13,FALSE)</f>
        <v>#N/A</v>
      </c>
      <c r="E274" s="30">
        <f>IF($B274&gt;0,'Saisie Class'!$H273)</f>
        <v>0</v>
      </c>
      <c r="F274" s="30">
        <f>IF(C274&gt;0,VLOOKUP(E274,CONFIG!$X$202:$AG$801,2,FALSE),0)</f>
        <v>0</v>
      </c>
      <c r="G274" s="30">
        <f>IF(C274&gt;0,VLOOKUP(E274,CONFIG!$X$2:$AG$801,3,FALSE),0)</f>
        <v>0</v>
      </c>
      <c r="H274" s="30">
        <f>IF(C274&gt;0,VLOOKUP(E274,CONFIG!$X$2:$AG$801,4,FALSE),0)</f>
        <v>0</v>
      </c>
      <c r="I274" s="30">
        <f>IF(C274&gt;0,VLOOKUP(E274,CONFIG!$X$2:$AG$801,5,FALSE),0)</f>
        <v>0</v>
      </c>
      <c r="J274" s="213" t="str">
        <f>IF(LEN(B274)&gt;0,'Saisie Class'!N273,"")</f>
        <v/>
      </c>
      <c r="K274" s="214" t="s">
        <v>241</v>
      </c>
    </row>
    <row r="275" spans="1:11" ht="15.75" x14ac:dyDescent="0.2">
      <c r="A275" s="34">
        <v>1</v>
      </c>
      <c r="B275" s="29">
        <v>65</v>
      </c>
      <c r="C275" s="252">
        <f>IF($B275&gt;0,'Saisie Class'!$G274)</f>
        <v>0</v>
      </c>
      <c r="D275" s="30" t="e">
        <f>VLOOKUP(E275,'Ext A2'!F$7:R$206,13,FALSE)</f>
        <v>#N/A</v>
      </c>
      <c r="E275" s="30">
        <f>IF($B275&gt;0,'Saisie Class'!$H274)</f>
        <v>0</v>
      </c>
      <c r="F275" s="30">
        <f>IF(C275&gt;0,VLOOKUP(E275,CONFIG!$X$202:$AG$801,2,FALSE),0)</f>
        <v>0</v>
      </c>
      <c r="G275" s="30">
        <f>IF(C275&gt;0,VLOOKUP(E275,CONFIG!$X$2:$AG$801,3,FALSE),0)</f>
        <v>0</v>
      </c>
      <c r="H275" s="30">
        <f>IF(C275&gt;0,VLOOKUP(E275,CONFIG!$X$2:$AG$801,4,FALSE),0)</f>
        <v>0</v>
      </c>
      <c r="I275" s="30">
        <f>IF(C275&gt;0,VLOOKUP(E275,CONFIG!$X$2:$AG$801,5,FALSE),0)</f>
        <v>0</v>
      </c>
      <c r="J275" s="213" t="str">
        <f>IF(LEN(B275)&gt;0,'Saisie Class'!N274,"")</f>
        <v/>
      </c>
      <c r="K275" s="214" t="s">
        <v>241</v>
      </c>
    </row>
    <row r="276" spans="1:11" ht="15.75" x14ac:dyDescent="0.2">
      <c r="A276" s="34">
        <v>1</v>
      </c>
      <c r="B276" s="29">
        <v>66</v>
      </c>
      <c r="C276" s="252">
        <f>IF($B276&gt;0,'Saisie Class'!$G275)</f>
        <v>0</v>
      </c>
      <c r="D276" s="30" t="e">
        <f>VLOOKUP(E276,'Ext A2'!F$7:R$206,13,FALSE)</f>
        <v>#N/A</v>
      </c>
      <c r="E276" s="30">
        <f>IF($B276&gt;0,'Saisie Class'!$H275)</f>
        <v>0</v>
      </c>
      <c r="F276" s="30">
        <f>IF(C276&gt;0,VLOOKUP(E276,CONFIG!$X$202:$AG$801,2,FALSE),0)</f>
        <v>0</v>
      </c>
      <c r="G276" s="30">
        <f>IF(C276&gt;0,VLOOKUP(E276,CONFIG!$X$2:$AG$801,3,FALSE),0)</f>
        <v>0</v>
      </c>
      <c r="H276" s="30">
        <f>IF(C276&gt;0,VLOOKUP(E276,CONFIG!$X$2:$AG$801,4,FALSE),0)</f>
        <v>0</v>
      </c>
      <c r="I276" s="30">
        <f>IF(C276&gt;0,VLOOKUP(E276,CONFIG!$X$2:$AG$801,5,FALSE),0)</f>
        <v>0</v>
      </c>
      <c r="J276" s="213" t="str">
        <f>IF(LEN(B276)&gt;0,'Saisie Class'!N275,"")</f>
        <v/>
      </c>
      <c r="K276" s="214" t="s">
        <v>241</v>
      </c>
    </row>
    <row r="277" spans="1:11" ht="15.75" x14ac:dyDescent="0.2">
      <c r="A277" s="34">
        <v>1</v>
      </c>
      <c r="B277" s="29">
        <v>67</v>
      </c>
      <c r="C277" s="252">
        <f>IF($B277&gt;0,'Saisie Class'!$G276)</f>
        <v>0</v>
      </c>
      <c r="D277" s="30" t="e">
        <f>VLOOKUP(E277,'Ext A2'!F$7:R$206,13,FALSE)</f>
        <v>#N/A</v>
      </c>
      <c r="E277" s="30">
        <f>IF($B277&gt;0,'Saisie Class'!$H276)</f>
        <v>0</v>
      </c>
      <c r="F277" s="30">
        <f>IF(C277&gt;0,VLOOKUP(E277,CONFIG!$X$202:$AG$801,2,FALSE),0)</f>
        <v>0</v>
      </c>
      <c r="G277" s="30">
        <f>IF(C277&gt;0,VLOOKUP(E277,CONFIG!$X$2:$AG$801,3,FALSE),0)</f>
        <v>0</v>
      </c>
      <c r="H277" s="30">
        <f>IF(C277&gt;0,VLOOKUP(E277,CONFIG!$X$2:$AG$801,4,FALSE),0)</f>
        <v>0</v>
      </c>
      <c r="I277" s="30">
        <f>IF(C277&gt;0,VLOOKUP(E277,CONFIG!$X$2:$AG$801,5,FALSE),0)</f>
        <v>0</v>
      </c>
      <c r="J277" s="213" t="str">
        <f>IF(LEN(B277)&gt;0,'Saisie Class'!N276,"")</f>
        <v/>
      </c>
      <c r="K277" s="214" t="s">
        <v>241</v>
      </c>
    </row>
    <row r="278" spans="1:11" ht="15.75" x14ac:dyDescent="0.2">
      <c r="A278" s="34">
        <v>1</v>
      </c>
      <c r="B278" s="29">
        <v>68</v>
      </c>
      <c r="C278" s="252">
        <f>IF($B278&gt;0,'Saisie Class'!$G277)</f>
        <v>0</v>
      </c>
      <c r="D278" s="30" t="e">
        <f>VLOOKUP(E278,'Ext A2'!F$7:R$206,13,FALSE)</f>
        <v>#N/A</v>
      </c>
      <c r="E278" s="30">
        <f>IF($B278&gt;0,'Saisie Class'!$H277)</f>
        <v>0</v>
      </c>
      <c r="F278" s="30">
        <f>IF(C278&gt;0,VLOOKUP(E278,CONFIG!$X$202:$AG$801,2,FALSE),0)</f>
        <v>0</v>
      </c>
      <c r="G278" s="30">
        <f>IF(C278&gt;0,VLOOKUP(E278,CONFIG!$X$2:$AG$801,3,FALSE),0)</f>
        <v>0</v>
      </c>
      <c r="H278" s="30">
        <f>IF(C278&gt;0,VLOOKUP(E278,CONFIG!$X$2:$AG$801,4,FALSE),0)</f>
        <v>0</v>
      </c>
      <c r="I278" s="30">
        <f>IF(C278&gt;0,VLOOKUP(E278,CONFIG!$X$2:$AG$801,5,FALSE),0)</f>
        <v>0</v>
      </c>
      <c r="J278" s="213" t="str">
        <f>IF(LEN(B278)&gt;0,'Saisie Class'!N277,"")</f>
        <v/>
      </c>
      <c r="K278" s="214" t="s">
        <v>241</v>
      </c>
    </row>
    <row r="279" spans="1:11" ht="15.75" x14ac:dyDescent="0.2">
      <c r="A279" s="34">
        <v>1</v>
      </c>
      <c r="B279" s="29">
        <v>69</v>
      </c>
      <c r="C279" s="252">
        <f>IF($B279&gt;0,'Saisie Class'!$G278)</f>
        <v>0</v>
      </c>
      <c r="D279" s="30" t="e">
        <f>VLOOKUP(E279,'Ext A2'!F$7:R$206,13,FALSE)</f>
        <v>#N/A</v>
      </c>
      <c r="E279" s="30">
        <f>IF($B279&gt;0,'Saisie Class'!$H278)</f>
        <v>0</v>
      </c>
      <c r="F279" s="30">
        <f>IF(C279&gt;0,VLOOKUP(E279,CONFIG!$X$202:$AG$801,2,FALSE),0)</f>
        <v>0</v>
      </c>
      <c r="G279" s="30">
        <f>IF(C279&gt;0,VLOOKUP(E279,CONFIG!$X$2:$AG$801,3,FALSE),0)</f>
        <v>0</v>
      </c>
      <c r="H279" s="30">
        <f>IF(C279&gt;0,VLOOKUP(E279,CONFIG!$X$2:$AG$801,4,FALSE),0)</f>
        <v>0</v>
      </c>
      <c r="I279" s="30">
        <f>IF(C279&gt;0,VLOOKUP(E279,CONFIG!$X$2:$AG$801,5,FALSE),0)</f>
        <v>0</v>
      </c>
      <c r="J279" s="213" t="str">
        <f>IF(LEN(B279)&gt;0,'Saisie Class'!N278,"")</f>
        <v/>
      </c>
      <c r="K279" s="214" t="s">
        <v>241</v>
      </c>
    </row>
    <row r="280" spans="1:11" ht="15.75" x14ac:dyDescent="0.2">
      <c r="A280" s="34">
        <v>1</v>
      </c>
      <c r="B280" s="29">
        <v>70</v>
      </c>
      <c r="C280" s="252">
        <f>IF($B280&gt;0,'Saisie Class'!$G279)</f>
        <v>0</v>
      </c>
      <c r="D280" s="30" t="e">
        <f>VLOOKUP(E280,'Ext A2'!F$7:R$206,13,FALSE)</f>
        <v>#N/A</v>
      </c>
      <c r="E280" s="30">
        <f>IF($B280&gt;0,'Saisie Class'!$H279)</f>
        <v>0</v>
      </c>
      <c r="F280" s="30">
        <f>IF(C280&gt;0,VLOOKUP(E280,CONFIG!$X$202:$AG$801,2,FALSE),0)</f>
        <v>0</v>
      </c>
      <c r="G280" s="30">
        <f>IF(C280&gt;0,VLOOKUP(E280,CONFIG!$X$2:$AG$801,3,FALSE),0)</f>
        <v>0</v>
      </c>
      <c r="H280" s="30">
        <f>IF(C280&gt;0,VLOOKUP(E280,CONFIG!$X$2:$AG$801,4,FALSE),0)</f>
        <v>0</v>
      </c>
      <c r="I280" s="30">
        <f>IF(C280&gt;0,VLOOKUP(E280,CONFIG!$X$2:$AG$801,5,FALSE),0)</f>
        <v>0</v>
      </c>
      <c r="J280" s="213" t="str">
        <f>IF(LEN(B280)&gt;0,'Saisie Class'!N279,"")</f>
        <v/>
      </c>
      <c r="K280" s="214" t="s">
        <v>241</v>
      </c>
    </row>
    <row r="281" spans="1:11" ht="15.75" x14ac:dyDescent="0.2">
      <c r="A281" s="34">
        <v>1</v>
      </c>
      <c r="B281" s="29">
        <v>71</v>
      </c>
      <c r="C281" s="252">
        <f>IF($B281&gt;0,'Saisie Class'!$G280)</f>
        <v>0</v>
      </c>
      <c r="D281" s="30" t="e">
        <f>VLOOKUP(E281,'Ext A2'!F$7:R$206,13,FALSE)</f>
        <v>#N/A</v>
      </c>
      <c r="E281" s="30">
        <f>IF($B281&gt;0,'Saisie Class'!$H280)</f>
        <v>0</v>
      </c>
      <c r="F281" s="30">
        <f>IF(C281&gt;0,VLOOKUP(E281,CONFIG!$X$202:$AG$801,2,FALSE),0)</f>
        <v>0</v>
      </c>
      <c r="G281" s="30">
        <f>IF(C281&gt;0,VLOOKUP(E281,CONFIG!$X$2:$AG$801,3,FALSE),0)</f>
        <v>0</v>
      </c>
      <c r="H281" s="30">
        <f>IF(C281&gt;0,VLOOKUP(E281,CONFIG!$X$2:$AG$801,4,FALSE),0)</f>
        <v>0</v>
      </c>
      <c r="I281" s="30">
        <f>IF(C281&gt;0,VLOOKUP(E281,CONFIG!$X$2:$AG$801,5,FALSE),0)</f>
        <v>0</v>
      </c>
      <c r="J281" s="213" t="str">
        <f>IF(LEN(B281)&gt;0,'Saisie Class'!N280,"")</f>
        <v/>
      </c>
      <c r="K281" s="214" t="s">
        <v>241</v>
      </c>
    </row>
    <row r="282" spans="1:11" ht="15.75" x14ac:dyDescent="0.2">
      <c r="A282" s="34">
        <v>1</v>
      </c>
      <c r="B282" s="29">
        <v>72</v>
      </c>
      <c r="C282" s="252">
        <f>IF($B282&gt;0,'Saisie Class'!$G281)</f>
        <v>0</v>
      </c>
      <c r="D282" s="30" t="e">
        <f>VLOOKUP(E282,'Ext A2'!F$7:R$206,13,FALSE)</f>
        <v>#N/A</v>
      </c>
      <c r="E282" s="30">
        <f>IF($B282&gt;0,'Saisie Class'!$H281)</f>
        <v>0</v>
      </c>
      <c r="F282" s="30">
        <f>IF(C282&gt;0,VLOOKUP(E282,CONFIG!$X$202:$AG$801,2,FALSE),0)</f>
        <v>0</v>
      </c>
      <c r="G282" s="30">
        <f>IF(C282&gt;0,VLOOKUP(E282,CONFIG!$X$2:$AG$801,3,FALSE),0)</f>
        <v>0</v>
      </c>
      <c r="H282" s="30">
        <f>IF(C282&gt;0,VLOOKUP(E282,CONFIG!$X$2:$AG$801,4,FALSE),0)</f>
        <v>0</v>
      </c>
      <c r="I282" s="30">
        <f>IF(C282&gt;0,VLOOKUP(E282,CONFIG!$X$2:$AG$801,5,FALSE),0)</f>
        <v>0</v>
      </c>
      <c r="J282" s="213" t="str">
        <f>IF(LEN(B282)&gt;0,'Saisie Class'!N281,"")</f>
        <v/>
      </c>
      <c r="K282" s="214" t="s">
        <v>241</v>
      </c>
    </row>
    <row r="283" spans="1:11" ht="15.75" x14ac:dyDescent="0.2">
      <c r="A283" s="34">
        <v>1</v>
      </c>
      <c r="B283" s="29">
        <v>73</v>
      </c>
      <c r="C283" s="252">
        <f>IF($B283&gt;0,'Saisie Class'!$G282)</f>
        <v>0</v>
      </c>
      <c r="D283" s="30" t="e">
        <f>VLOOKUP(E283,'Ext A2'!F$7:R$206,13,FALSE)</f>
        <v>#N/A</v>
      </c>
      <c r="E283" s="30">
        <f>IF($B283&gt;0,'Saisie Class'!$H282)</f>
        <v>0</v>
      </c>
      <c r="F283" s="30">
        <f>IF(C283&gt;0,VLOOKUP(E283,CONFIG!$X$202:$AG$801,2,FALSE),0)</f>
        <v>0</v>
      </c>
      <c r="G283" s="30">
        <f>IF(C283&gt;0,VLOOKUP(E283,CONFIG!$X$2:$AG$801,3,FALSE),0)</f>
        <v>0</v>
      </c>
      <c r="H283" s="30">
        <f>IF(C283&gt;0,VLOOKUP(E283,CONFIG!$X$2:$AG$801,4,FALSE),0)</f>
        <v>0</v>
      </c>
      <c r="I283" s="30">
        <f>IF(C283&gt;0,VLOOKUP(E283,CONFIG!$X$2:$AG$801,5,FALSE),0)</f>
        <v>0</v>
      </c>
      <c r="J283" s="213" t="str">
        <f>IF(LEN(B283)&gt;0,'Saisie Class'!N282,"")</f>
        <v/>
      </c>
      <c r="K283" s="214" t="s">
        <v>241</v>
      </c>
    </row>
    <row r="284" spans="1:11" ht="15.75" x14ac:dyDescent="0.2">
      <c r="A284" s="34">
        <v>1</v>
      </c>
      <c r="B284" s="29">
        <v>74</v>
      </c>
      <c r="C284" s="252">
        <f>IF($B284&gt;0,'Saisie Class'!$G283)</f>
        <v>0</v>
      </c>
      <c r="D284" s="30" t="e">
        <f>VLOOKUP(E284,'Ext A2'!F$7:R$206,13,FALSE)</f>
        <v>#N/A</v>
      </c>
      <c r="E284" s="30">
        <f>IF($B284&gt;0,'Saisie Class'!$H283)</f>
        <v>0</v>
      </c>
      <c r="F284" s="30">
        <f>IF(C284&gt;0,VLOOKUP(E284,CONFIG!$X$202:$AG$801,2,FALSE),0)</f>
        <v>0</v>
      </c>
      <c r="G284" s="30">
        <f>IF(C284&gt;0,VLOOKUP(E284,CONFIG!$X$2:$AG$801,3,FALSE),0)</f>
        <v>0</v>
      </c>
      <c r="H284" s="30">
        <f>IF(C284&gt;0,VLOOKUP(E284,CONFIG!$X$2:$AG$801,4,FALSE),0)</f>
        <v>0</v>
      </c>
      <c r="I284" s="30">
        <f>IF(C284&gt;0,VLOOKUP(E284,CONFIG!$X$2:$AG$801,5,FALSE),0)</f>
        <v>0</v>
      </c>
      <c r="J284" s="213" t="str">
        <f>IF(LEN(B284)&gt;0,'Saisie Class'!N283,"")</f>
        <v/>
      </c>
      <c r="K284" s="214" t="s">
        <v>241</v>
      </c>
    </row>
    <row r="285" spans="1:11" ht="15.75" x14ac:dyDescent="0.2">
      <c r="A285" s="34">
        <v>1</v>
      </c>
      <c r="B285" s="29">
        <v>75</v>
      </c>
      <c r="C285" s="252">
        <f>IF($B285&gt;0,'Saisie Class'!$G284)</f>
        <v>0</v>
      </c>
      <c r="D285" s="30" t="e">
        <f>VLOOKUP(E285,'Ext A2'!F$7:R$206,13,FALSE)</f>
        <v>#N/A</v>
      </c>
      <c r="E285" s="30">
        <f>IF($B285&gt;0,'Saisie Class'!$H284)</f>
        <v>0</v>
      </c>
      <c r="F285" s="30">
        <f>IF(C285&gt;0,VLOOKUP(E285,CONFIG!$X$202:$AG$801,2,FALSE),0)</f>
        <v>0</v>
      </c>
      <c r="G285" s="30">
        <f>IF(C285&gt;0,VLOOKUP(E285,CONFIG!$X$2:$AG$801,3,FALSE),0)</f>
        <v>0</v>
      </c>
      <c r="H285" s="30">
        <f>IF(C285&gt;0,VLOOKUP(E285,CONFIG!$X$2:$AG$801,4,FALSE),0)</f>
        <v>0</v>
      </c>
      <c r="I285" s="30">
        <f>IF(C285&gt;0,VLOOKUP(E285,CONFIG!$X$2:$AG$801,5,FALSE),0)</f>
        <v>0</v>
      </c>
      <c r="J285" s="213" t="str">
        <f>IF(LEN(B285)&gt;0,'Saisie Class'!N284,"")</f>
        <v/>
      </c>
      <c r="K285" s="214" t="s">
        <v>241</v>
      </c>
    </row>
    <row r="286" spans="1:11" ht="15.75" x14ac:dyDescent="0.2">
      <c r="A286" s="34">
        <v>1</v>
      </c>
      <c r="B286" s="29">
        <v>76</v>
      </c>
      <c r="C286" s="252">
        <f>IF($B286&gt;0,'Saisie Class'!$G285)</f>
        <v>0</v>
      </c>
      <c r="D286" s="30" t="e">
        <f>VLOOKUP(E286,'Ext A2'!F$7:R$206,13,FALSE)</f>
        <v>#N/A</v>
      </c>
      <c r="E286" s="30">
        <f>IF($B286&gt;0,'Saisie Class'!$H285)</f>
        <v>0</v>
      </c>
      <c r="F286" s="30">
        <f>IF(C286&gt;0,VLOOKUP(E286,CONFIG!$X$202:$AG$801,2,FALSE),0)</f>
        <v>0</v>
      </c>
      <c r="G286" s="30">
        <f>IF(C286&gt;0,VLOOKUP(E286,CONFIG!$X$2:$AG$801,3,FALSE),0)</f>
        <v>0</v>
      </c>
      <c r="H286" s="30">
        <f>IF(C286&gt;0,VLOOKUP(E286,CONFIG!$X$2:$AG$801,4,FALSE),0)</f>
        <v>0</v>
      </c>
      <c r="I286" s="30">
        <f>IF(C286&gt;0,VLOOKUP(E286,CONFIG!$X$2:$AG$801,5,FALSE),0)</f>
        <v>0</v>
      </c>
      <c r="J286" s="213" t="str">
        <f>IF(LEN(B286)&gt;0,'Saisie Class'!N285,"")</f>
        <v/>
      </c>
      <c r="K286" s="214" t="s">
        <v>241</v>
      </c>
    </row>
    <row r="287" spans="1:11" ht="15.75" x14ac:dyDescent="0.2">
      <c r="A287" s="34">
        <v>1</v>
      </c>
      <c r="B287" s="29">
        <v>77</v>
      </c>
      <c r="C287" s="252">
        <f>IF($B287&gt;0,'Saisie Class'!$G286)</f>
        <v>0</v>
      </c>
      <c r="D287" s="30" t="e">
        <f>VLOOKUP(E287,'Ext A2'!F$7:R$206,13,FALSE)</f>
        <v>#N/A</v>
      </c>
      <c r="E287" s="30">
        <f>IF($B287&gt;0,'Saisie Class'!$H286)</f>
        <v>0</v>
      </c>
      <c r="F287" s="30">
        <f>IF(C287&gt;0,VLOOKUP(E287,CONFIG!$X$202:$AG$801,2,FALSE),0)</f>
        <v>0</v>
      </c>
      <c r="G287" s="30">
        <f>IF(C287&gt;0,VLOOKUP(E287,CONFIG!$X$2:$AG$801,3,FALSE),0)</f>
        <v>0</v>
      </c>
      <c r="H287" s="30">
        <f>IF(C287&gt;0,VLOOKUP(E287,CONFIG!$X$2:$AG$801,4,FALSE),0)</f>
        <v>0</v>
      </c>
      <c r="I287" s="30">
        <f>IF(C287&gt;0,VLOOKUP(E287,CONFIG!$X$2:$AG$801,5,FALSE),0)</f>
        <v>0</v>
      </c>
      <c r="J287" s="213" t="str">
        <f>IF(LEN(B287)&gt;0,'Saisie Class'!N286,"")</f>
        <v/>
      </c>
      <c r="K287" s="214" t="s">
        <v>241</v>
      </c>
    </row>
    <row r="288" spans="1:11" ht="15.75" x14ac:dyDescent="0.2">
      <c r="A288" s="34">
        <v>1</v>
      </c>
      <c r="B288" s="29">
        <v>78</v>
      </c>
      <c r="C288" s="252">
        <f>IF($B288&gt;0,'Saisie Class'!$G287)</f>
        <v>0</v>
      </c>
      <c r="D288" s="30" t="e">
        <f>VLOOKUP(E288,'Ext A2'!F$7:R$206,13,FALSE)</f>
        <v>#N/A</v>
      </c>
      <c r="E288" s="30">
        <f>IF($B288&gt;0,'Saisie Class'!$H287)</f>
        <v>0</v>
      </c>
      <c r="F288" s="30">
        <f>IF(C288&gt;0,VLOOKUP(E288,CONFIG!$X$202:$AG$801,2,FALSE),0)</f>
        <v>0</v>
      </c>
      <c r="G288" s="30">
        <f>IF(C288&gt;0,VLOOKUP(E288,CONFIG!$X$2:$AG$801,3,FALSE),0)</f>
        <v>0</v>
      </c>
      <c r="H288" s="30">
        <f>IF(C288&gt;0,VLOOKUP(E288,CONFIG!$X$2:$AG$801,4,FALSE),0)</f>
        <v>0</v>
      </c>
      <c r="I288" s="30">
        <f>IF(C288&gt;0,VLOOKUP(E288,CONFIG!$X$2:$AG$801,5,FALSE),0)</f>
        <v>0</v>
      </c>
      <c r="J288" s="213" t="str">
        <f>IF(LEN(B288)&gt;0,'Saisie Class'!N287,"")</f>
        <v/>
      </c>
      <c r="K288" s="214" t="s">
        <v>241</v>
      </c>
    </row>
    <row r="289" spans="1:11" ht="15.75" x14ac:dyDescent="0.2">
      <c r="A289" s="34">
        <v>1</v>
      </c>
      <c r="B289" s="29">
        <v>79</v>
      </c>
      <c r="C289" s="252">
        <f>IF($B289&gt;0,'Saisie Class'!$G288)</f>
        <v>0</v>
      </c>
      <c r="D289" s="30" t="e">
        <f>VLOOKUP(E289,'Ext A2'!F$7:R$206,13,FALSE)</f>
        <v>#N/A</v>
      </c>
      <c r="E289" s="30">
        <f>IF($B289&gt;0,'Saisie Class'!$H288)</f>
        <v>0</v>
      </c>
      <c r="F289" s="30">
        <f>IF(C289&gt;0,VLOOKUP(E289,CONFIG!$X$202:$AG$801,2,FALSE),0)</f>
        <v>0</v>
      </c>
      <c r="G289" s="30">
        <f>IF(C289&gt;0,VLOOKUP(E289,CONFIG!$X$2:$AG$801,3,FALSE),0)</f>
        <v>0</v>
      </c>
      <c r="H289" s="30">
        <f>IF(C289&gt;0,VLOOKUP(E289,CONFIG!$X$2:$AG$801,4,FALSE),0)</f>
        <v>0</v>
      </c>
      <c r="I289" s="30">
        <f>IF(C289&gt;0,VLOOKUP(E289,CONFIG!$X$2:$AG$801,5,FALSE),0)</f>
        <v>0</v>
      </c>
      <c r="J289" s="213" t="str">
        <f>IF(LEN(B289)&gt;0,'Saisie Class'!N288,"")</f>
        <v/>
      </c>
      <c r="K289" s="214" t="s">
        <v>241</v>
      </c>
    </row>
    <row r="290" spans="1:11" ht="15.75" x14ac:dyDescent="0.2">
      <c r="A290" s="34">
        <v>1</v>
      </c>
      <c r="B290" s="29">
        <v>80</v>
      </c>
      <c r="C290" s="252">
        <f>IF($B290&gt;0,'Saisie Class'!$G289)</f>
        <v>0</v>
      </c>
      <c r="D290" s="30" t="e">
        <f>VLOOKUP(E290,'Ext A2'!F$7:R$206,13,FALSE)</f>
        <v>#N/A</v>
      </c>
      <c r="E290" s="30">
        <f>IF($B290&gt;0,'Saisie Class'!$H289)</f>
        <v>0</v>
      </c>
      <c r="F290" s="30">
        <f>IF(C290&gt;0,VLOOKUP(E290,CONFIG!$X$202:$AG$801,2,FALSE),0)</f>
        <v>0</v>
      </c>
      <c r="G290" s="30">
        <f>IF(C290&gt;0,VLOOKUP(E290,CONFIG!$X$2:$AG$801,3,FALSE),0)</f>
        <v>0</v>
      </c>
      <c r="H290" s="30">
        <f>IF(C290&gt;0,VLOOKUP(E290,CONFIG!$X$2:$AG$801,4,FALSE),0)</f>
        <v>0</v>
      </c>
      <c r="I290" s="30">
        <f>IF(C290&gt;0,VLOOKUP(E290,CONFIG!$X$2:$AG$801,5,FALSE),0)</f>
        <v>0</v>
      </c>
      <c r="J290" s="213" t="str">
        <f>IF(LEN(B290)&gt;0,'Saisie Class'!N289,"")</f>
        <v/>
      </c>
      <c r="K290" s="214" t="s">
        <v>241</v>
      </c>
    </row>
    <row r="291" spans="1:11" ht="15.75" x14ac:dyDescent="0.2">
      <c r="A291" s="34">
        <v>1</v>
      </c>
      <c r="B291" s="29">
        <v>81</v>
      </c>
      <c r="C291" s="252">
        <f>IF($B291&gt;0,'Saisie Class'!$G290)</f>
        <v>0</v>
      </c>
      <c r="D291" s="30" t="e">
        <f>VLOOKUP(E291,'Ext A2'!F$7:R$206,13,FALSE)</f>
        <v>#N/A</v>
      </c>
      <c r="E291" s="30">
        <f>IF($B291&gt;0,'Saisie Class'!$H290)</f>
        <v>0</v>
      </c>
      <c r="F291" s="30">
        <f>IF(C291&gt;0,VLOOKUP(E291,CONFIG!$X$202:$AG$801,2,FALSE),0)</f>
        <v>0</v>
      </c>
      <c r="G291" s="30">
        <f>IF(C291&gt;0,VLOOKUP(E291,CONFIG!$X$2:$AG$801,3,FALSE),0)</f>
        <v>0</v>
      </c>
      <c r="H291" s="30">
        <f>IF(C291&gt;0,VLOOKUP(E291,CONFIG!$X$2:$AG$801,4,FALSE),0)</f>
        <v>0</v>
      </c>
      <c r="I291" s="30">
        <f>IF(C291&gt;0,VLOOKUP(E291,CONFIG!$X$2:$AG$801,5,FALSE),0)</f>
        <v>0</v>
      </c>
      <c r="J291" s="213" t="str">
        <f>IF(LEN(B291)&gt;0,'Saisie Class'!N290,"")</f>
        <v/>
      </c>
      <c r="K291" s="214" t="s">
        <v>241</v>
      </c>
    </row>
    <row r="292" spans="1:11" ht="15.75" x14ac:dyDescent="0.2">
      <c r="A292" s="34">
        <v>1</v>
      </c>
      <c r="B292" s="29">
        <v>82</v>
      </c>
      <c r="C292" s="252">
        <f>IF($B292&gt;0,'Saisie Class'!$G291)</f>
        <v>0</v>
      </c>
      <c r="D292" s="30" t="e">
        <f>VLOOKUP(E292,'Ext A2'!F$7:R$206,13,FALSE)</f>
        <v>#N/A</v>
      </c>
      <c r="E292" s="30">
        <f>IF($B292&gt;0,'Saisie Class'!$H291)</f>
        <v>0</v>
      </c>
      <c r="F292" s="30">
        <f>IF(C292&gt;0,VLOOKUP(E292,CONFIG!$X$202:$AG$801,2,FALSE),0)</f>
        <v>0</v>
      </c>
      <c r="G292" s="30">
        <f>IF(C292&gt;0,VLOOKUP(E292,CONFIG!$X$2:$AG$801,3,FALSE),0)</f>
        <v>0</v>
      </c>
      <c r="H292" s="30">
        <f>IF(C292&gt;0,VLOOKUP(E292,CONFIG!$X$2:$AG$801,4,FALSE),0)</f>
        <v>0</v>
      </c>
      <c r="I292" s="30">
        <f>IF(C292&gt;0,VLOOKUP(E292,CONFIG!$X$2:$AG$801,5,FALSE),0)</f>
        <v>0</v>
      </c>
      <c r="J292" s="213" t="str">
        <f>IF(LEN(B292)&gt;0,'Saisie Class'!N291,"")</f>
        <v/>
      </c>
      <c r="K292" s="214" t="s">
        <v>241</v>
      </c>
    </row>
    <row r="293" spans="1:11" ht="15.75" x14ac:dyDescent="0.2">
      <c r="A293" s="34">
        <v>1</v>
      </c>
      <c r="B293" s="29">
        <v>83</v>
      </c>
      <c r="C293" s="252">
        <f>IF($B293&gt;0,'Saisie Class'!$G292)</f>
        <v>0</v>
      </c>
      <c r="D293" s="30" t="e">
        <f>VLOOKUP(E293,'Ext A2'!F$7:R$206,13,FALSE)</f>
        <v>#N/A</v>
      </c>
      <c r="E293" s="30">
        <f>IF($B293&gt;0,'Saisie Class'!$H292)</f>
        <v>0</v>
      </c>
      <c r="F293" s="30">
        <f>IF(C293&gt;0,VLOOKUP(E293,CONFIG!$X$202:$AG$801,2,FALSE),0)</f>
        <v>0</v>
      </c>
      <c r="G293" s="30">
        <f>IF(C293&gt;0,VLOOKUP(E293,CONFIG!$X$2:$AG$801,3,FALSE),0)</f>
        <v>0</v>
      </c>
      <c r="H293" s="30">
        <f>IF(C293&gt;0,VLOOKUP(E293,CONFIG!$X$2:$AG$801,4,FALSE),0)</f>
        <v>0</v>
      </c>
      <c r="I293" s="30">
        <f>IF(C293&gt;0,VLOOKUP(E293,CONFIG!$X$2:$AG$801,5,FALSE),0)</f>
        <v>0</v>
      </c>
      <c r="J293" s="213" t="str">
        <f>IF(LEN(B293)&gt;0,'Saisie Class'!N292,"")</f>
        <v/>
      </c>
      <c r="K293" s="214" t="s">
        <v>241</v>
      </c>
    </row>
    <row r="294" spans="1:11" ht="15.75" x14ac:dyDescent="0.2">
      <c r="A294" s="34">
        <v>1</v>
      </c>
      <c r="B294" s="29">
        <v>84</v>
      </c>
      <c r="C294" s="252">
        <f>IF($B294&gt;0,'Saisie Class'!$G293)</f>
        <v>0</v>
      </c>
      <c r="D294" s="30" t="e">
        <f>VLOOKUP(E294,'Ext A2'!F$7:R$206,13,FALSE)</f>
        <v>#N/A</v>
      </c>
      <c r="E294" s="30">
        <f>IF($B294&gt;0,'Saisie Class'!$H293)</f>
        <v>0</v>
      </c>
      <c r="F294" s="30">
        <f>IF(C294&gt;0,VLOOKUP(E294,CONFIG!$X$202:$AG$801,2,FALSE),0)</f>
        <v>0</v>
      </c>
      <c r="G294" s="30">
        <f>IF(C294&gt;0,VLOOKUP(E294,CONFIG!$X$2:$AG$801,3,FALSE),0)</f>
        <v>0</v>
      </c>
      <c r="H294" s="30">
        <f>IF(C294&gt;0,VLOOKUP(E294,CONFIG!$X$2:$AG$801,4,FALSE),0)</f>
        <v>0</v>
      </c>
      <c r="I294" s="30">
        <f>IF(C294&gt;0,VLOOKUP(E294,CONFIG!$X$2:$AG$801,5,FALSE),0)</f>
        <v>0</v>
      </c>
      <c r="J294" s="213" t="str">
        <f>IF(LEN(B294)&gt;0,'Saisie Class'!N293,"")</f>
        <v/>
      </c>
      <c r="K294" s="214" t="s">
        <v>241</v>
      </c>
    </row>
    <row r="295" spans="1:11" ht="15.75" x14ac:dyDescent="0.2">
      <c r="A295" s="34">
        <v>1</v>
      </c>
      <c r="B295" s="29">
        <v>85</v>
      </c>
      <c r="C295" s="252">
        <f>IF($B295&gt;0,'Saisie Class'!$G294)</f>
        <v>0</v>
      </c>
      <c r="D295" s="30" t="e">
        <f>VLOOKUP(E295,'Ext A2'!F$7:R$206,13,FALSE)</f>
        <v>#N/A</v>
      </c>
      <c r="E295" s="30">
        <f>IF($B295&gt;0,'Saisie Class'!$H294)</f>
        <v>0</v>
      </c>
      <c r="F295" s="30">
        <f>IF(C295&gt;0,VLOOKUP(E295,CONFIG!$X$202:$AG$801,2,FALSE),0)</f>
        <v>0</v>
      </c>
      <c r="G295" s="30">
        <f>IF(C295&gt;0,VLOOKUP(E295,CONFIG!$X$2:$AG$801,3,FALSE),0)</f>
        <v>0</v>
      </c>
      <c r="H295" s="30">
        <f>IF(C295&gt;0,VLOOKUP(E295,CONFIG!$X$2:$AG$801,4,FALSE),0)</f>
        <v>0</v>
      </c>
      <c r="I295" s="30">
        <f>IF(C295&gt;0,VLOOKUP(E295,CONFIG!$X$2:$AG$801,5,FALSE),0)</f>
        <v>0</v>
      </c>
      <c r="J295" s="213" t="str">
        <f>IF(LEN(B295)&gt;0,'Saisie Class'!N294,"")</f>
        <v/>
      </c>
      <c r="K295" s="214" t="s">
        <v>241</v>
      </c>
    </row>
    <row r="296" spans="1:11" ht="15.75" x14ac:dyDescent="0.2">
      <c r="A296" s="34">
        <v>1</v>
      </c>
      <c r="B296" s="29">
        <v>86</v>
      </c>
      <c r="C296" s="252">
        <f>IF($B296&gt;0,'Saisie Class'!$G295)</f>
        <v>0</v>
      </c>
      <c r="D296" s="30" t="e">
        <f>VLOOKUP(E296,'Ext A2'!F$7:R$206,13,FALSE)</f>
        <v>#N/A</v>
      </c>
      <c r="E296" s="30">
        <f>IF($B296&gt;0,'Saisie Class'!$H295)</f>
        <v>0</v>
      </c>
      <c r="F296" s="30">
        <f>IF(C296&gt;0,VLOOKUP(E296,CONFIG!$X$202:$AG$801,2,FALSE),0)</f>
        <v>0</v>
      </c>
      <c r="G296" s="30">
        <f>IF(C296&gt;0,VLOOKUP(E296,CONFIG!$X$2:$AG$801,3,FALSE),0)</f>
        <v>0</v>
      </c>
      <c r="H296" s="30">
        <f>IF(C296&gt;0,VLOOKUP(E296,CONFIG!$X$2:$AG$801,4,FALSE),0)</f>
        <v>0</v>
      </c>
      <c r="I296" s="30">
        <f>IF(C296&gt;0,VLOOKUP(E296,CONFIG!$X$2:$AG$801,5,FALSE),0)</f>
        <v>0</v>
      </c>
      <c r="J296" s="213" t="str">
        <f>IF(LEN(B296)&gt;0,'Saisie Class'!N295,"")</f>
        <v/>
      </c>
      <c r="K296" s="214" t="s">
        <v>241</v>
      </c>
    </row>
    <row r="297" spans="1:11" ht="15.75" x14ac:dyDescent="0.2">
      <c r="A297" s="34">
        <v>1</v>
      </c>
      <c r="B297" s="29">
        <v>87</v>
      </c>
      <c r="C297" s="252">
        <f>IF($B297&gt;0,'Saisie Class'!$G296)</f>
        <v>0</v>
      </c>
      <c r="D297" s="30" t="e">
        <f>VLOOKUP(E297,'Ext A2'!F$7:R$206,13,FALSE)</f>
        <v>#N/A</v>
      </c>
      <c r="E297" s="30">
        <f>IF($B297&gt;0,'Saisie Class'!$H296)</f>
        <v>0</v>
      </c>
      <c r="F297" s="30">
        <f>IF(C297&gt;0,VLOOKUP(E297,CONFIG!$X$202:$AG$801,2,FALSE),0)</f>
        <v>0</v>
      </c>
      <c r="G297" s="30">
        <f>IF(C297&gt;0,VLOOKUP(E297,CONFIG!$X$2:$AG$801,3,FALSE),0)</f>
        <v>0</v>
      </c>
      <c r="H297" s="30">
        <f>IF(C297&gt;0,VLOOKUP(E297,CONFIG!$X$2:$AG$801,4,FALSE),0)</f>
        <v>0</v>
      </c>
      <c r="I297" s="30">
        <f>IF(C297&gt;0,VLOOKUP(E297,CONFIG!$X$2:$AG$801,5,FALSE),0)</f>
        <v>0</v>
      </c>
      <c r="J297" s="213" t="str">
        <f>IF(LEN(B297)&gt;0,'Saisie Class'!N296,"")</f>
        <v/>
      </c>
      <c r="K297" s="214" t="s">
        <v>241</v>
      </c>
    </row>
    <row r="298" spans="1:11" ht="15.75" x14ac:dyDescent="0.2">
      <c r="A298" s="34">
        <v>1</v>
      </c>
      <c r="B298" s="29">
        <v>88</v>
      </c>
      <c r="C298" s="252">
        <f>IF($B298&gt;0,'Saisie Class'!$G297)</f>
        <v>0</v>
      </c>
      <c r="D298" s="30" t="e">
        <f>VLOOKUP(E298,'Ext A2'!F$7:R$206,13,FALSE)</f>
        <v>#N/A</v>
      </c>
      <c r="E298" s="30">
        <f>IF($B298&gt;0,'Saisie Class'!$H297)</f>
        <v>0</v>
      </c>
      <c r="F298" s="30">
        <f>IF(C298&gt;0,VLOOKUP(E298,CONFIG!$X$202:$AG$801,2,FALSE),0)</f>
        <v>0</v>
      </c>
      <c r="G298" s="30">
        <f>IF(C298&gt;0,VLOOKUP(E298,CONFIG!$X$2:$AG$801,3,FALSE),0)</f>
        <v>0</v>
      </c>
      <c r="H298" s="30">
        <f>IF(C298&gt;0,VLOOKUP(E298,CONFIG!$X$2:$AG$801,4,FALSE),0)</f>
        <v>0</v>
      </c>
      <c r="I298" s="30">
        <f>IF(C298&gt;0,VLOOKUP(E298,CONFIG!$X$2:$AG$801,5,FALSE),0)</f>
        <v>0</v>
      </c>
      <c r="J298" s="213" t="str">
        <f>IF(LEN(B298)&gt;0,'Saisie Class'!N297,"")</f>
        <v/>
      </c>
      <c r="K298" s="214" t="s">
        <v>241</v>
      </c>
    </row>
    <row r="299" spans="1:11" ht="15.75" x14ac:dyDescent="0.2">
      <c r="A299" s="34">
        <v>1</v>
      </c>
      <c r="B299" s="29">
        <v>89</v>
      </c>
      <c r="C299" s="252">
        <f>IF($B299&gt;0,'Saisie Class'!$G298)</f>
        <v>0</v>
      </c>
      <c r="D299" s="30" t="e">
        <f>VLOOKUP(E299,'Ext A2'!F$7:R$206,13,FALSE)</f>
        <v>#N/A</v>
      </c>
      <c r="E299" s="30">
        <f>IF($B299&gt;0,'Saisie Class'!$H298)</f>
        <v>0</v>
      </c>
      <c r="F299" s="30">
        <f>IF(C299&gt;0,VLOOKUP(E299,CONFIG!$X$202:$AG$801,2,FALSE),0)</f>
        <v>0</v>
      </c>
      <c r="G299" s="30">
        <f>IF(C299&gt;0,VLOOKUP(E299,CONFIG!$X$2:$AG$801,3,FALSE),0)</f>
        <v>0</v>
      </c>
      <c r="H299" s="30">
        <f>IF(C299&gt;0,VLOOKUP(E299,CONFIG!$X$2:$AG$801,4,FALSE),0)</f>
        <v>0</v>
      </c>
      <c r="I299" s="30">
        <f>IF(C299&gt;0,VLOOKUP(E299,CONFIG!$X$2:$AG$801,5,FALSE),0)</f>
        <v>0</v>
      </c>
      <c r="J299" s="213" t="str">
        <f>IF(LEN(B299)&gt;0,'Saisie Class'!N298,"")</f>
        <v/>
      </c>
      <c r="K299" s="214" t="s">
        <v>241</v>
      </c>
    </row>
    <row r="300" spans="1:11" ht="15.75" x14ac:dyDescent="0.2">
      <c r="A300" s="34">
        <v>1</v>
      </c>
      <c r="B300" s="29">
        <v>90</v>
      </c>
      <c r="C300" s="252">
        <f>IF($B300&gt;0,'Saisie Class'!$G299)</f>
        <v>0</v>
      </c>
      <c r="D300" s="30" t="e">
        <f>VLOOKUP(E300,'Ext A2'!F$7:R$206,13,FALSE)</f>
        <v>#N/A</v>
      </c>
      <c r="E300" s="30">
        <f>IF($B300&gt;0,'Saisie Class'!$H299)</f>
        <v>0</v>
      </c>
      <c r="F300" s="30">
        <f>IF(C300&gt;0,VLOOKUP(E300,CONFIG!$X$202:$AG$801,2,FALSE),0)</f>
        <v>0</v>
      </c>
      <c r="G300" s="30">
        <f>IF(C300&gt;0,VLOOKUP(E300,CONFIG!$X$2:$AG$801,3,FALSE),0)</f>
        <v>0</v>
      </c>
      <c r="H300" s="30">
        <f>IF(C300&gt;0,VLOOKUP(E300,CONFIG!$X$2:$AG$801,4,FALSE),0)</f>
        <v>0</v>
      </c>
      <c r="I300" s="30">
        <f>IF(C300&gt;0,VLOOKUP(E300,CONFIG!$X$2:$AG$801,5,FALSE),0)</f>
        <v>0</v>
      </c>
      <c r="J300" s="213" t="str">
        <f>IF(LEN(B300)&gt;0,'Saisie Class'!N299,"")</f>
        <v/>
      </c>
      <c r="K300" s="214" t="s">
        <v>241</v>
      </c>
    </row>
    <row r="301" spans="1:11" ht="15.75" x14ac:dyDescent="0.2">
      <c r="A301" s="34">
        <v>1</v>
      </c>
      <c r="B301" s="29">
        <v>91</v>
      </c>
      <c r="C301" s="252">
        <f>IF($B301&gt;0,'Saisie Class'!$G300)</f>
        <v>0</v>
      </c>
      <c r="D301" s="30" t="e">
        <f>VLOOKUP(E301,'Ext A2'!F$7:R$206,13,FALSE)</f>
        <v>#N/A</v>
      </c>
      <c r="E301" s="30">
        <f>IF($B301&gt;0,'Saisie Class'!$H300)</f>
        <v>0</v>
      </c>
      <c r="F301" s="30">
        <f>IF(C301&gt;0,VLOOKUP(E301,CONFIG!$X$202:$AG$801,2,FALSE),0)</f>
        <v>0</v>
      </c>
      <c r="G301" s="30">
        <f>IF(C301&gt;0,VLOOKUP(E301,CONFIG!$X$2:$AG$801,3,FALSE),0)</f>
        <v>0</v>
      </c>
      <c r="H301" s="30">
        <f>IF(C301&gt;0,VLOOKUP(E301,CONFIG!$X$2:$AG$801,4,FALSE),0)</f>
        <v>0</v>
      </c>
      <c r="I301" s="30">
        <f>IF(C301&gt;0,VLOOKUP(E301,CONFIG!$X$2:$AG$801,5,FALSE),0)</f>
        <v>0</v>
      </c>
      <c r="J301" s="213" t="str">
        <f>IF(LEN(B301)&gt;0,'Saisie Class'!N300,"")</f>
        <v/>
      </c>
      <c r="K301" s="214" t="s">
        <v>241</v>
      </c>
    </row>
    <row r="302" spans="1:11" ht="15.75" x14ac:dyDescent="0.2">
      <c r="A302" s="34">
        <v>1</v>
      </c>
      <c r="B302" s="29">
        <v>92</v>
      </c>
      <c r="C302" s="252">
        <f>IF($B302&gt;0,'Saisie Class'!$G301)</f>
        <v>0</v>
      </c>
      <c r="D302" s="30" t="e">
        <f>VLOOKUP(E302,'Ext A2'!F$7:R$206,13,FALSE)</f>
        <v>#N/A</v>
      </c>
      <c r="E302" s="30">
        <f>IF($B302&gt;0,'Saisie Class'!$H301)</f>
        <v>0</v>
      </c>
      <c r="F302" s="30">
        <f>IF(C302&gt;0,VLOOKUP(E302,CONFIG!$X$202:$AG$801,2,FALSE),0)</f>
        <v>0</v>
      </c>
      <c r="G302" s="30">
        <f>IF(C302&gt;0,VLOOKUP(E302,CONFIG!$X$2:$AG$801,3,FALSE),0)</f>
        <v>0</v>
      </c>
      <c r="H302" s="30">
        <f>IF(C302&gt;0,VLOOKUP(E302,CONFIG!$X$2:$AG$801,4,FALSE),0)</f>
        <v>0</v>
      </c>
      <c r="I302" s="30">
        <f>IF(C302&gt;0,VLOOKUP(E302,CONFIG!$X$2:$AG$801,5,FALSE),0)</f>
        <v>0</v>
      </c>
      <c r="J302" s="213" t="str">
        <f>IF(LEN(B302)&gt;0,'Saisie Class'!N301,"")</f>
        <v/>
      </c>
      <c r="K302" s="214" t="s">
        <v>241</v>
      </c>
    </row>
    <row r="303" spans="1:11" ht="15.75" x14ac:dyDescent="0.2">
      <c r="A303" s="34">
        <v>1</v>
      </c>
      <c r="B303" s="29">
        <v>93</v>
      </c>
      <c r="C303" s="252">
        <f>IF($B303&gt;0,'Saisie Class'!$G302)</f>
        <v>0</v>
      </c>
      <c r="D303" s="30" t="e">
        <f>VLOOKUP(E303,'Ext A2'!F$7:R$206,13,FALSE)</f>
        <v>#N/A</v>
      </c>
      <c r="E303" s="30">
        <f>IF($B303&gt;0,'Saisie Class'!$H302)</f>
        <v>0</v>
      </c>
      <c r="F303" s="30">
        <f>IF(C303&gt;0,VLOOKUP(E303,CONFIG!$X$202:$AG$801,2,FALSE),0)</f>
        <v>0</v>
      </c>
      <c r="G303" s="30">
        <f>IF(C303&gt;0,VLOOKUP(E303,CONFIG!$X$2:$AG$801,3,FALSE),0)</f>
        <v>0</v>
      </c>
      <c r="H303" s="30">
        <f>IF(C303&gt;0,VLOOKUP(E303,CONFIG!$X$2:$AG$801,4,FALSE),0)</f>
        <v>0</v>
      </c>
      <c r="I303" s="30">
        <f>IF(C303&gt;0,VLOOKUP(E303,CONFIG!$X$2:$AG$801,5,FALSE),0)</f>
        <v>0</v>
      </c>
      <c r="J303" s="213" t="str">
        <f>IF(LEN(B303)&gt;0,'Saisie Class'!N302,"")</f>
        <v/>
      </c>
      <c r="K303" s="214" t="s">
        <v>241</v>
      </c>
    </row>
    <row r="304" spans="1:11" ht="15.75" x14ac:dyDescent="0.2">
      <c r="A304" s="34">
        <v>1</v>
      </c>
      <c r="B304" s="29">
        <v>94</v>
      </c>
      <c r="C304" s="252">
        <f>IF($B304&gt;0,'Saisie Class'!$G303)</f>
        <v>0</v>
      </c>
      <c r="D304" s="30" t="e">
        <f>VLOOKUP(E304,'Ext A2'!F$7:R$206,13,FALSE)</f>
        <v>#N/A</v>
      </c>
      <c r="E304" s="30">
        <f>IF($B304&gt;0,'Saisie Class'!$H303)</f>
        <v>0</v>
      </c>
      <c r="F304" s="30">
        <f>IF(C304&gt;0,VLOOKUP(E304,CONFIG!$X$202:$AG$801,2,FALSE),0)</f>
        <v>0</v>
      </c>
      <c r="G304" s="30">
        <f>IF(C304&gt;0,VLOOKUP(E304,CONFIG!$X$2:$AG$801,3,FALSE),0)</f>
        <v>0</v>
      </c>
      <c r="H304" s="30">
        <f>IF(C304&gt;0,VLOOKUP(E304,CONFIG!$X$2:$AG$801,4,FALSE),0)</f>
        <v>0</v>
      </c>
      <c r="I304" s="30">
        <f>IF(C304&gt;0,VLOOKUP(E304,CONFIG!$X$2:$AG$801,5,FALSE),0)</f>
        <v>0</v>
      </c>
      <c r="J304" s="213" t="str">
        <f>IF(LEN(B304)&gt;0,'Saisie Class'!N303,"")</f>
        <v/>
      </c>
      <c r="K304" s="214" t="s">
        <v>241</v>
      </c>
    </row>
    <row r="305" spans="1:11" ht="15.75" x14ac:dyDescent="0.2">
      <c r="A305" s="34">
        <v>1</v>
      </c>
      <c r="B305" s="29">
        <v>95</v>
      </c>
      <c r="C305" s="252">
        <f>IF($B305&gt;0,'Saisie Class'!$G304)</f>
        <v>0</v>
      </c>
      <c r="D305" s="30" t="e">
        <f>VLOOKUP(E305,'Ext A2'!F$7:R$206,13,FALSE)</f>
        <v>#N/A</v>
      </c>
      <c r="E305" s="30">
        <f>IF($B305&gt;0,'Saisie Class'!$H304)</f>
        <v>0</v>
      </c>
      <c r="F305" s="30">
        <f>IF(C305&gt;0,VLOOKUP(E305,CONFIG!$X$202:$AG$801,2,FALSE),0)</f>
        <v>0</v>
      </c>
      <c r="G305" s="30">
        <f>IF(C305&gt;0,VLOOKUP(E305,CONFIG!$X$2:$AG$801,3,FALSE),0)</f>
        <v>0</v>
      </c>
      <c r="H305" s="30">
        <f>IF(C305&gt;0,VLOOKUP(E305,CONFIG!$X$2:$AG$801,4,FALSE),0)</f>
        <v>0</v>
      </c>
      <c r="I305" s="30">
        <f>IF(C305&gt;0,VLOOKUP(E305,CONFIG!$X$2:$AG$801,5,FALSE),0)</f>
        <v>0</v>
      </c>
      <c r="J305" s="213" t="str">
        <f>IF(LEN(B305)&gt;0,'Saisie Class'!N304,"")</f>
        <v/>
      </c>
      <c r="K305" s="214" t="s">
        <v>241</v>
      </c>
    </row>
    <row r="306" spans="1:11" ht="15.75" x14ac:dyDescent="0.2">
      <c r="A306" s="34">
        <v>1</v>
      </c>
      <c r="B306" s="29">
        <v>96</v>
      </c>
      <c r="C306" s="252">
        <f>IF($B306&gt;0,'Saisie Class'!$G305)</f>
        <v>0</v>
      </c>
      <c r="D306" s="30" t="e">
        <f>VLOOKUP(E306,'Ext A2'!F$7:R$206,13,FALSE)</f>
        <v>#N/A</v>
      </c>
      <c r="E306" s="30">
        <f>IF($B306&gt;0,'Saisie Class'!$H305)</f>
        <v>0</v>
      </c>
      <c r="F306" s="30">
        <f>IF(C306&gt;0,VLOOKUP(E306,CONFIG!$X$202:$AG$801,2,FALSE),0)</f>
        <v>0</v>
      </c>
      <c r="G306" s="30">
        <f>IF(C306&gt;0,VLOOKUP(E306,CONFIG!$X$2:$AG$801,3,FALSE),0)</f>
        <v>0</v>
      </c>
      <c r="H306" s="30">
        <f>IF(C306&gt;0,VLOOKUP(E306,CONFIG!$X$2:$AG$801,4,FALSE),0)</f>
        <v>0</v>
      </c>
      <c r="I306" s="30">
        <f>IF(C306&gt;0,VLOOKUP(E306,CONFIG!$X$2:$AG$801,5,FALSE),0)</f>
        <v>0</v>
      </c>
      <c r="J306" s="213" t="str">
        <f>IF(LEN(B306)&gt;0,'Saisie Class'!N305,"")</f>
        <v/>
      </c>
      <c r="K306" s="214" t="s">
        <v>241</v>
      </c>
    </row>
    <row r="307" spans="1:11" ht="15.75" x14ac:dyDescent="0.2">
      <c r="A307" s="34">
        <v>1</v>
      </c>
      <c r="B307" s="29">
        <v>97</v>
      </c>
      <c r="C307" s="252">
        <f>IF($B307&gt;0,'Saisie Class'!$G306)</f>
        <v>0</v>
      </c>
      <c r="D307" s="30" t="e">
        <f>VLOOKUP(E307,'Ext A2'!F$7:R$206,13,FALSE)</f>
        <v>#N/A</v>
      </c>
      <c r="E307" s="30">
        <f>IF($B307&gt;0,'Saisie Class'!$H306)</f>
        <v>0</v>
      </c>
      <c r="F307" s="30">
        <f>IF(C307&gt;0,VLOOKUP(E307,CONFIG!$X$202:$AG$801,2,FALSE),0)</f>
        <v>0</v>
      </c>
      <c r="G307" s="30">
        <f>IF(C307&gt;0,VLOOKUP(E307,CONFIG!$X$2:$AG$801,3,FALSE),0)</f>
        <v>0</v>
      </c>
      <c r="H307" s="30">
        <f>IF(C307&gt;0,VLOOKUP(E307,CONFIG!$X$2:$AG$801,4,FALSE),0)</f>
        <v>0</v>
      </c>
      <c r="I307" s="30">
        <f>IF(C307&gt;0,VLOOKUP(E307,CONFIG!$X$2:$AG$801,5,FALSE),0)</f>
        <v>0</v>
      </c>
      <c r="J307" s="213" t="str">
        <f>IF(LEN(B307)&gt;0,'Saisie Class'!N306,"")</f>
        <v/>
      </c>
      <c r="K307" s="214" t="s">
        <v>241</v>
      </c>
    </row>
    <row r="308" spans="1:11" ht="15.75" x14ac:dyDescent="0.2">
      <c r="A308" s="34">
        <v>1</v>
      </c>
      <c r="B308" s="29">
        <v>98</v>
      </c>
      <c r="C308" s="252">
        <f>IF($B308&gt;0,'Saisie Class'!$G307)</f>
        <v>0</v>
      </c>
      <c r="D308" s="30" t="e">
        <f>VLOOKUP(E308,'Ext A2'!F$7:R$206,13,FALSE)</f>
        <v>#N/A</v>
      </c>
      <c r="E308" s="30">
        <f>IF($B308&gt;0,'Saisie Class'!$H307)</f>
        <v>0</v>
      </c>
      <c r="F308" s="30">
        <f>IF(C308&gt;0,VLOOKUP(E308,CONFIG!$X$202:$AG$801,2,FALSE),0)</f>
        <v>0</v>
      </c>
      <c r="G308" s="30">
        <f>IF(C308&gt;0,VLOOKUP(E308,CONFIG!$X$2:$AG$801,3,FALSE),0)</f>
        <v>0</v>
      </c>
      <c r="H308" s="30">
        <f>IF(C308&gt;0,VLOOKUP(E308,CONFIG!$X$2:$AG$801,4,FALSE),0)</f>
        <v>0</v>
      </c>
      <c r="I308" s="30">
        <f>IF(C308&gt;0,VLOOKUP(E308,CONFIG!$X$2:$AG$801,5,FALSE),0)</f>
        <v>0</v>
      </c>
      <c r="J308" s="213" t="str">
        <f>IF(LEN(B308)&gt;0,'Saisie Class'!N307,"")</f>
        <v/>
      </c>
      <c r="K308" s="214" t="s">
        <v>241</v>
      </c>
    </row>
    <row r="309" spans="1:11" ht="15.75" x14ac:dyDescent="0.2">
      <c r="A309" s="34">
        <v>1</v>
      </c>
      <c r="B309" s="29">
        <v>99</v>
      </c>
      <c r="C309" s="252">
        <f>IF($B309&gt;0,'Saisie Class'!$G308)</f>
        <v>0</v>
      </c>
      <c r="D309" s="30" t="e">
        <f>VLOOKUP(E309,'Ext A2'!F$7:R$206,13,FALSE)</f>
        <v>#N/A</v>
      </c>
      <c r="E309" s="30">
        <f>IF($B309&gt;0,'Saisie Class'!$H308)</f>
        <v>0</v>
      </c>
      <c r="F309" s="30">
        <f>IF(C309&gt;0,VLOOKUP(E309,CONFIG!$X$202:$AG$801,2,FALSE),0)</f>
        <v>0</v>
      </c>
      <c r="G309" s="30">
        <f>IF(C309&gt;0,VLOOKUP(E309,CONFIG!$X$2:$AG$801,3,FALSE),0)</f>
        <v>0</v>
      </c>
      <c r="H309" s="30">
        <f>IF(C309&gt;0,VLOOKUP(E309,CONFIG!$X$2:$AG$801,4,FALSE),0)</f>
        <v>0</v>
      </c>
      <c r="I309" s="30">
        <f>IF(C309&gt;0,VLOOKUP(E309,CONFIG!$X$2:$AG$801,5,FALSE),0)</f>
        <v>0</v>
      </c>
      <c r="J309" s="213" t="str">
        <f>IF(LEN(B309)&gt;0,'Saisie Class'!N308,"")</f>
        <v/>
      </c>
      <c r="K309" s="214" t="s">
        <v>241</v>
      </c>
    </row>
    <row r="310" spans="1:11" ht="15.75" x14ac:dyDescent="0.2">
      <c r="A310" s="34">
        <v>1</v>
      </c>
      <c r="B310" s="29">
        <v>100</v>
      </c>
      <c r="C310" s="252">
        <f>IF($B310&gt;0,'Saisie Class'!$G309)</f>
        <v>0</v>
      </c>
      <c r="D310" s="30" t="e">
        <f>VLOOKUP(E310,'Ext A2'!F$7:R$206,13,FALSE)</f>
        <v>#N/A</v>
      </c>
      <c r="E310" s="30">
        <f>IF($B310&gt;0,'Saisie Class'!$H309)</f>
        <v>0</v>
      </c>
      <c r="F310" s="30">
        <f>IF(C310&gt;0,VLOOKUP(E310,CONFIG!$X$202:$AG$801,2,FALSE),0)</f>
        <v>0</v>
      </c>
      <c r="G310" s="30">
        <f>IF(C310&gt;0,VLOOKUP(E310,CONFIG!$X$2:$AG$801,3,FALSE),0)</f>
        <v>0</v>
      </c>
      <c r="H310" s="30">
        <f>IF(C310&gt;0,VLOOKUP(E310,CONFIG!$X$2:$AG$801,4,FALSE),0)</f>
        <v>0</v>
      </c>
      <c r="I310" s="30">
        <f>IF(C310&gt;0,VLOOKUP(E310,CONFIG!$X$2:$AG$801,5,FALSE),0)</f>
        <v>0</v>
      </c>
      <c r="J310" s="213" t="str">
        <f>IF(LEN(B310)&gt;0,'Saisie Class'!N309,"")</f>
        <v/>
      </c>
      <c r="K310" s="214" t="s">
        <v>241</v>
      </c>
    </row>
    <row r="311" spans="1:11" ht="15.75" x14ac:dyDescent="0.2">
      <c r="A311" s="34">
        <v>1</v>
      </c>
      <c r="B311" s="29">
        <v>101</v>
      </c>
      <c r="C311" s="252">
        <f>IF($B311&gt;0,'Saisie Class'!$G310)</f>
        <v>0</v>
      </c>
      <c r="D311" s="30" t="e">
        <f>VLOOKUP(E311,'Ext A2'!F$7:R$206,13,FALSE)</f>
        <v>#N/A</v>
      </c>
      <c r="E311" s="30">
        <f>IF($B311&gt;0,'Saisie Class'!$H310)</f>
        <v>0</v>
      </c>
      <c r="F311" s="30">
        <f>IF(C311&gt;0,VLOOKUP(E311,CONFIG!$X$202:$AG$801,2,FALSE),0)</f>
        <v>0</v>
      </c>
      <c r="G311" s="30">
        <f>IF(C311&gt;0,VLOOKUP(E311,CONFIG!$X$2:$AG$801,3,FALSE),0)</f>
        <v>0</v>
      </c>
      <c r="H311" s="30">
        <f>IF(C311&gt;0,VLOOKUP(E311,CONFIG!$X$2:$AG$801,4,FALSE),0)</f>
        <v>0</v>
      </c>
      <c r="I311" s="30">
        <f>IF(C311&gt;0,VLOOKUP(E311,CONFIG!$X$2:$AG$801,5,FALSE),0)</f>
        <v>0</v>
      </c>
      <c r="J311" s="213" t="str">
        <f>IF(LEN(B311)&gt;0,'Saisie Class'!N310,"")</f>
        <v/>
      </c>
      <c r="K311" s="214" t="s">
        <v>241</v>
      </c>
    </row>
    <row r="312" spans="1:11" ht="15.75" x14ac:dyDescent="0.2">
      <c r="A312" s="34">
        <v>1</v>
      </c>
      <c r="B312" s="29">
        <v>102</v>
      </c>
      <c r="C312" s="252">
        <f>IF($B312&gt;0,'Saisie Class'!$G311)</f>
        <v>0</v>
      </c>
      <c r="D312" s="30" t="e">
        <f>VLOOKUP(E312,'Ext A2'!F$7:R$206,13,FALSE)</f>
        <v>#N/A</v>
      </c>
      <c r="E312" s="30">
        <f>IF($B312&gt;0,'Saisie Class'!$H311)</f>
        <v>0</v>
      </c>
      <c r="F312" s="30">
        <f>IF(C312&gt;0,VLOOKUP(E312,CONFIG!$X$202:$AG$801,2,FALSE),0)</f>
        <v>0</v>
      </c>
      <c r="G312" s="30">
        <f>IF(C312&gt;0,VLOOKUP(E312,CONFIG!$X$2:$AG$801,3,FALSE),0)</f>
        <v>0</v>
      </c>
      <c r="H312" s="30">
        <f>IF(C312&gt;0,VLOOKUP(E312,CONFIG!$X$2:$AG$801,4,FALSE),0)</f>
        <v>0</v>
      </c>
      <c r="I312" s="30">
        <f>IF(C312&gt;0,VLOOKUP(E312,CONFIG!$X$2:$AG$801,5,FALSE),0)</f>
        <v>0</v>
      </c>
      <c r="J312" s="213" t="str">
        <f>IF(LEN(B312)&gt;0,'Saisie Class'!N311,"")</f>
        <v/>
      </c>
      <c r="K312" s="214" t="s">
        <v>241</v>
      </c>
    </row>
    <row r="313" spans="1:11" ht="15.75" x14ac:dyDescent="0.2">
      <c r="A313" s="34">
        <v>1</v>
      </c>
      <c r="B313" s="29">
        <v>103</v>
      </c>
      <c r="C313" s="252">
        <f>IF($B313&gt;0,'Saisie Class'!$G312)</f>
        <v>0</v>
      </c>
      <c r="D313" s="30" t="e">
        <f>VLOOKUP(E313,'Ext A2'!F$7:R$206,13,FALSE)</f>
        <v>#N/A</v>
      </c>
      <c r="E313" s="30">
        <f>IF($B313&gt;0,'Saisie Class'!$H312)</f>
        <v>0</v>
      </c>
      <c r="F313" s="30">
        <f>IF(C313&gt;0,VLOOKUP(E313,CONFIG!$X$202:$AG$801,2,FALSE),0)</f>
        <v>0</v>
      </c>
      <c r="G313" s="30">
        <f>IF(C313&gt;0,VLOOKUP(E313,CONFIG!$X$2:$AG$801,3,FALSE),0)</f>
        <v>0</v>
      </c>
      <c r="H313" s="30">
        <f>IF(C313&gt;0,VLOOKUP(E313,CONFIG!$X$2:$AG$801,4,FALSE),0)</f>
        <v>0</v>
      </c>
      <c r="I313" s="30">
        <f>IF(C313&gt;0,VLOOKUP(E313,CONFIG!$X$2:$AG$801,5,FALSE),0)</f>
        <v>0</v>
      </c>
      <c r="J313" s="213" t="str">
        <f>IF(LEN(B313)&gt;0,'Saisie Class'!N312,"")</f>
        <v/>
      </c>
      <c r="K313" s="214" t="s">
        <v>241</v>
      </c>
    </row>
    <row r="314" spans="1:11" ht="15.75" x14ac:dyDescent="0.2">
      <c r="A314" s="34">
        <v>1</v>
      </c>
      <c r="B314" s="29">
        <v>104</v>
      </c>
      <c r="C314" s="252">
        <f>IF($B314&gt;0,'Saisie Class'!$G313)</f>
        <v>0</v>
      </c>
      <c r="D314" s="30" t="e">
        <f>VLOOKUP(E314,'Ext A2'!F$7:R$206,13,FALSE)</f>
        <v>#N/A</v>
      </c>
      <c r="E314" s="30">
        <f>IF($B314&gt;0,'Saisie Class'!$H313)</f>
        <v>0</v>
      </c>
      <c r="F314" s="30">
        <f>IF(C314&gt;0,VLOOKUP(E314,CONFIG!$X$202:$AG$801,2,FALSE),0)</f>
        <v>0</v>
      </c>
      <c r="G314" s="30">
        <f>IF(C314&gt;0,VLOOKUP(E314,CONFIG!$X$2:$AG$801,3,FALSE),0)</f>
        <v>0</v>
      </c>
      <c r="H314" s="30">
        <f>IF(C314&gt;0,VLOOKUP(E314,CONFIG!$X$2:$AG$801,4,FALSE),0)</f>
        <v>0</v>
      </c>
      <c r="I314" s="30">
        <f>IF(C314&gt;0,VLOOKUP(E314,CONFIG!$X$2:$AG$801,5,FALSE),0)</f>
        <v>0</v>
      </c>
      <c r="J314" s="213" t="str">
        <f>IF(LEN(B314)&gt;0,'Saisie Class'!N313,"")</f>
        <v/>
      </c>
      <c r="K314" s="214" t="s">
        <v>241</v>
      </c>
    </row>
    <row r="315" spans="1:11" ht="15.75" x14ac:dyDescent="0.2">
      <c r="A315" s="34">
        <v>1</v>
      </c>
      <c r="B315" s="29">
        <v>105</v>
      </c>
      <c r="C315" s="252">
        <f>IF($B315&gt;0,'Saisie Class'!$G314)</f>
        <v>0</v>
      </c>
      <c r="D315" s="30" t="e">
        <f>VLOOKUP(E315,'Ext A2'!F$7:R$206,13,FALSE)</f>
        <v>#N/A</v>
      </c>
      <c r="E315" s="30">
        <f>IF($B315&gt;0,'Saisie Class'!$H314)</f>
        <v>0</v>
      </c>
      <c r="F315" s="30">
        <f>IF(C315&gt;0,VLOOKUP(E315,CONFIG!$X$202:$AG$801,2,FALSE),0)</f>
        <v>0</v>
      </c>
      <c r="G315" s="30">
        <f>IF(C315&gt;0,VLOOKUP(E315,CONFIG!$X$2:$AG$801,3,FALSE),0)</f>
        <v>0</v>
      </c>
      <c r="H315" s="30">
        <f>IF(C315&gt;0,VLOOKUP(E315,CONFIG!$X$2:$AG$801,4,FALSE),0)</f>
        <v>0</v>
      </c>
      <c r="I315" s="30">
        <f>IF(C315&gt;0,VLOOKUP(E315,CONFIG!$X$2:$AG$801,5,FALSE),0)</f>
        <v>0</v>
      </c>
      <c r="J315" s="213" t="str">
        <f>IF(LEN(B315)&gt;0,'Saisie Class'!N314,"")</f>
        <v/>
      </c>
      <c r="K315" s="214" t="s">
        <v>241</v>
      </c>
    </row>
    <row r="316" spans="1:11" ht="15.75" x14ac:dyDescent="0.2">
      <c r="A316" s="34">
        <v>1</v>
      </c>
      <c r="B316" s="29">
        <v>106</v>
      </c>
      <c r="C316" s="252">
        <f>IF($B316&gt;0,'Saisie Class'!$G315)</f>
        <v>0</v>
      </c>
      <c r="D316" s="30" t="e">
        <f>VLOOKUP(E316,'Ext A2'!F$7:R$206,13,FALSE)</f>
        <v>#N/A</v>
      </c>
      <c r="E316" s="30">
        <f>IF($B316&gt;0,'Saisie Class'!$H315)</f>
        <v>0</v>
      </c>
      <c r="F316" s="30">
        <f>IF(C316&gt;0,VLOOKUP(E316,CONFIG!$X$202:$AG$801,2,FALSE),0)</f>
        <v>0</v>
      </c>
      <c r="G316" s="30">
        <f>IF(C316&gt;0,VLOOKUP(E316,CONFIG!$X$2:$AG$801,3,FALSE),0)</f>
        <v>0</v>
      </c>
      <c r="H316" s="30">
        <f>IF(C316&gt;0,VLOOKUP(E316,CONFIG!$X$2:$AG$801,4,FALSE),0)</f>
        <v>0</v>
      </c>
      <c r="I316" s="30">
        <f>IF(C316&gt;0,VLOOKUP(E316,CONFIG!$X$2:$AG$801,5,FALSE),0)</f>
        <v>0</v>
      </c>
      <c r="J316" s="213" t="str">
        <f>IF(LEN(B316)&gt;0,'Saisie Class'!N315,"")</f>
        <v/>
      </c>
      <c r="K316" s="214" t="s">
        <v>241</v>
      </c>
    </row>
    <row r="317" spans="1:11" ht="15.75" x14ac:dyDescent="0.2">
      <c r="A317" s="34">
        <v>1</v>
      </c>
      <c r="B317" s="29">
        <v>107</v>
      </c>
      <c r="C317" s="252">
        <f>IF($B317&gt;0,'Saisie Class'!$G316)</f>
        <v>0</v>
      </c>
      <c r="D317" s="30" t="e">
        <f>VLOOKUP(E317,'Ext A2'!F$7:R$206,13,FALSE)</f>
        <v>#N/A</v>
      </c>
      <c r="E317" s="30">
        <f>IF($B317&gt;0,'Saisie Class'!$H316)</f>
        <v>0</v>
      </c>
      <c r="F317" s="30">
        <f>IF(C317&gt;0,VLOOKUP(E317,CONFIG!$X$202:$AG$801,2,FALSE),0)</f>
        <v>0</v>
      </c>
      <c r="G317" s="30">
        <f>IF(C317&gt;0,VLOOKUP(E317,CONFIG!$X$2:$AG$801,3,FALSE),0)</f>
        <v>0</v>
      </c>
      <c r="H317" s="30">
        <f>IF(C317&gt;0,VLOOKUP(E317,CONFIG!$X$2:$AG$801,4,FALSE),0)</f>
        <v>0</v>
      </c>
      <c r="I317" s="30">
        <f>IF(C317&gt;0,VLOOKUP(E317,CONFIG!$X$2:$AG$801,5,FALSE),0)</f>
        <v>0</v>
      </c>
      <c r="J317" s="213" t="str">
        <f>IF(LEN(B317)&gt;0,'Saisie Class'!N316,"")</f>
        <v/>
      </c>
      <c r="K317" s="214" t="s">
        <v>241</v>
      </c>
    </row>
    <row r="318" spans="1:11" ht="15.75" x14ac:dyDescent="0.2">
      <c r="A318" s="34">
        <v>1</v>
      </c>
      <c r="B318" s="29">
        <v>108</v>
      </c>
      <c r="C318" s="252">
        <f>IF($B318&gt;0,'Saisie Class'!$G317)</f>
        <v>0</v>
      </c>
      <c r="D318" s="30" t="e">
        <f>VLOOKUP(E318,'Ext A2'!F$7:R$206,13,FALSE)</f>
        <v>#N/A</v>
      </c>
      <c r="E318" s="30">
        <f>IF($B318&gt;0,'Saisie Class'!$H317)</f>
        <v>0</v>
      </c>
      <c r="F318" s="30">
        <f>IF(C318&gt;0,VLOOKUP(E318,CONFIG!$X$202:$AG$801,2,FALSE),0)</f>
        <v>0</v>
      </c>
      <c r="G318" s="30">
        <f>IF(C318&gt;0,VLOOKUP(E318,CONFIG!$X$2:$AG$801,3,FALSE),0)</f>
        <v>0</v>
      </c>
      <c r="H318" s="30">
        <f>IF(C318&gt;0,VLOOKUP(E318,CONFIG!$X$2:$AG$801,4,FALSE),0)</f>
        <v>0</v>
      </c>
      <c r="I318" s="30">
        <f>IF(C318&gt;0,VLOOKUP(E318,CONFIG!$X$2:$AG$801,5,FALSE),0)</f>
        <v>0</v>
      </c>
      <c r="J318" s="213" t="str">
        <f>IF(LEN(B318)&gt;0,'Saisie Class'!N317,"")</f>
        <v/>
      </c>
      <c r="K318" s="214" t="s">
        <v>241</v>
      </c>
    </row>
    <row r="319" spans="1:11" ht="15.75" x14ac:dyDescent="0.2">
      <c r="A319" s="34">
        <v>1</v>
      </c>
      <c r="B319" s="29">
        <v>109</v>
      </c>
      <c r="C319" s="252">
        <f>IF($B319&gt;0,'Saisie Class'!$G318)</f>
        <v>0</v>
      </c>
      <c r="D319" s="30" t="e">
        <f>VLOOKUP(E319,'Ext A2'!F$7:R$206,13,FALSE)</f>
        <v>#N/A</v>
      </c>
      <c r="E319" s="30">
        <f>IF($B319&gt;0,'Saisie Class'!$H318)</f>
        <v>0</v>
      </c>
      <c r="F319" s="30">
        <f>IF(C319&gt;0,VLOOKUP(E319,CONFIG!$X$202:$AG$801,2,FALSE),0)</f>
        <v>0</v>
      </c>
      <c r="G319" s="30">
        <f>IF(C319&gt;0,VLOOKUP(E319,CONFIG!$X$2:$AG$801,3,FALSE),0)</f>
        <v>0</v>
      </c>
      <c r="H319" s="30">
        <f>IF(C319&gt;0,VLOOKUP(E319,CONFIG!$X$2:$AG$801,4,FALSE),0)</f>
        <v>0</v>
      </c>
      <c r="I319" s="30">
        <f>IF(C319&gt;0,VLOOKUP(E319,CONFIG!$X$2:$AG$801,5,FALSE),0)</f>
        <v>0</v>
      </c>
      <c r="J319" s="213" t="str">
        <f>IF(LEN(B319)&gt;0,'Saisie Class'!N318,"")</f>
        <v/>
      </c>
      <c r="K319" s="214" t="s">
        <v>241</v>
      </c>
    </row>
    <row r="320" spans="1:11" ht="15.75" x14ac:dyDescent="0.2">
      <c r="A320" s="34">
        <v>1</v>
      </c>
      <c r="B320" s="29">
        <v>110</v>
      </c>
      <c r="C320" s="252">
        <f>IF($B320&gt;0,'Saisie Class'!$G319)</f>
        <v>0</v>
      </c>
      <c r="D320" s="30" t="e">
        <f>VLOOKUP(E320,'Ext A2'!F$7:R$206,13,FALSE)</f>
        <v>#N/A</v>
      </c>
      <c r="E320" s="30">
        <f>IF($B320&gt;0,'Saisie Class'!$H319)</f>
        <v>0</v>
      </c>
      <c r="F320" s="30">
        <f>IF(C320&gt;0,VLOOKUP(E320,CONFIG!$X$202:$AG$801,2,FALSE),0)</f>
        <v>0</v>
      </c>
      <c r="G320" s="30">
        <f>IF(C320&gt;0,VLOOKUP(E320,CONFIG!$X$2:$AG$801,3,FALSE),0)</f>
        <v>0</v>
      </c>
      <c r="H320" s="30">
        <f>IF(C320&gt;0,VLOOKUP(E320,CONFIG!$X$2:$AG$801,4,FALSE),0)</f>
        <v>0</v>
      </c>
      <c r="I320" s="30">
        <f>IF(C320&gt;0,VLOOKUP(E320,CONFIG!$X$2:$AG$801,5,FALSE),0)</f>
        <v>0</v>
      </c>
      <c r="J320" s="213" t="str">
        <f>IF(LEN(B320)&gt;0,'Saisie Class'!N319,"")</f>
        <v/>
      </c>
      <c r="K320" s="214" t="s">
        <v>241</v>
      </c>
    </row>
    <row r="321" spans="1:11" ht="15.75" x14ac:dyDescent="0.2">
      <c r="A321" s="34">
        <v>1</v>
      </c>
      <c r="B321" s="29">
        <v>111</v>
      </c>
      <c r="C321" s="252">
        <f>IF($B321&gt;0,'Saisie Class'!$G320)</f>
        <v>0</v>
      </c>
      <c r="D321" s="30" t="e">
        <f>VLOOKUP(E321,'Ext A2'!F$7:R$206,13,FALSE)</f>
        <v>#N/A</v>
      </c>
      <c r="E321" s="30">
        <f>IF($B321&gt;0,'Saisie Class'!$H320)</f>
        <v>0</v>
      </c>
      <c r="F321" s="30">
        <f>IF(C321&gt;0,VLOOKUP(E321,CONFIG!$X$202:$AG$801,2,FALSE),0)</f>
        <v>0</v>
      </c>
      <c r="G321" s="30">
        <f>IF(C321&gt;0,VLOOKUP(E321,CONFIG!$X$2:$AG$801,3,FALSE),0)</f>
        <v>0</v>
      </c>
      <c r="H321" s="30">
        <f>IF(C321&gt;0,VLOOKUP(E321,CONFIG!$X$2:$AG$801,4,FALSE),0)</f>
        <v>0</v>
      </c>
      <c r="I321" s="30">
        <f>IF(C321&gt;0,VLOOKUP(E321,CONFIG!$X$2:$AG$801,5,FALSE),0)</f>
        <v>0</v>
      </c>
      <c r="J321" s="213" t="str">
        <f>IF(LEN(B321)&gt;0,'Saisie Class'!N320,"")</f>
        <v/>
      </c>
      <c r="K321" s="214" t="s">
        <v>241</v>
      </c>
    </row>
    <row r="322" spans="1:11" ht="15.75" x14ac:dyDescent="0.2">
      <c r="A322" s="34">
        <v>1</v>
      </c>
      <c r="B322" s="29">
        <v>112</v>
      </c>
      <c r="C322" s="252">
        <f>IF($B322&gt;0,'Saisie Class'!$G321)</f>
        <v>0</v>
      </c>
      <c r="D322" s="30" t="e">
        <f>VLOOKUP(E322,'Ext A2'!F$7:R$206,13,FALSE)</f>
        <v>#N/A</v>
      </c>
      <c r="E322" s="30">
        <f>IF($B322&gt;0,'Saisie Class'!$H321)</f>
        <v>0</v>
      </c>
      <c r="F322" s="30">
        <f>IF(C322&gt;0,VLOOKUP(E322,CONFIG!$X$202:$AG$801,2,FALSE),0)</f>
        <v>0</v>
      </c>
      <c r="G322" s="30">
        <f>IF(C322&gt;0,VLOOKUP(E322,CONFIG!$X$2:$AG$801,3,FALSE),0)</f>
        <v>0</v>
      </c>
      <c r="H322" s="30">
        <f>IF(C322&gt;0,VLOOKUP(E322,CONFIG!$X$2:$AG$801,4,FALSE),0)</f>
        <v>0</v>
      </c>
      <c r="I322" s="30">
        <f>IF(C322&gt;0,VLOOKUP(E322,CONFIG!$X$2:$AG$801,5,FALSE),0)</f>
        <v>0</v>
      </c>
      <c r="J322" s="213" t="str">
        <f>IF(LEN(B322)&gt;0,'Saisie Class'!N321,"")</f>
        <v/>
      </c>
      <c r="K322" s="214" t="s">
        <v>241</v>
      </c>
    </row>
    <row r="323" spans="1:11" ht="15.75" x14ac:dyDescent="0.2">
      <c r="A323" s="34">
        <v>1</v>
      </c>
      <c r="B323" s="29">
        <v>113</v>
      </c>
      <c r="C323" s="252">
        <f>IF($B323&gt;0,'Saisie Class'!$G322)</f>
        <v>0</v>
      </c>
      <c r="D323" s="30" t="e">
        <f>VLOOKUP(E323,'Ext A2'!F$7:R$206,13,FALSE)</f>
        <v>#N/A</v>
      </c>
      <c r="E323" s="30">
        <f>IF($B323&gt;0,'Saisie Class'!$H322)</f>
        <v>0</v>
      </c>
      <c r="F323" s="30">
        <f>IF(C323&gt;0,VLOOKUP(E323,CONFIG!$X$202:$AG$801,2,FALSE),0)</f>
        <v>0</v>
      </c>
      <c r="G323" s="30">
        <f>IF(C323&gt;0,VLOOKUP(E323,CONFIG!$X$2:$AG$801,3,FALSE),0)</f>
        <v>0</v>
      </c>
      <c r="H323" s="30">
        <f>IF(C323&gt;0,VLOOKUP(E323,CONFIG!$X$2:$AG$801,4,FALSE),0)</f>
        <v>0</v>
      </c>
      <c r="I323" s="30">
        <f>IF(C323&gt;0,VLOOKUP(E323,CONFIG!$X$2:$AG$801,5,FALSE),0)</f>
        <v>0</v>
      </c>
      <c r="J323" s="213" t="str">
        <f>IF(LEN(B323)&gt;0,'Saisie Class'!N322,"")</f>
        <v/>
      </c>
      <c r="K323" s="214" t="s">
        <v>241</v>
      </c>
    </row>
    <row r="324" spans="1:11" ht="15.75" x14ac:dyDescent="0.2">
      <c r="A324" s="34">
        <v>1</v>
      </c>
      <c r="B324" s="29">
        <v>114</v>
      </c>
      <c r="C324" s="252">
        <f>IF($B324&gt;0,'Saisie Class'!$G323)</f>
        <v>0</v>
      </c>
      <c r="D324" s="30" t="e">
        <f>VLOOKUP(E324,'Ext A2'!F$7:R$206,13,FALSE)</f>
        <v>#N/A</v>
      </c>
      <c r="E324" s="30">
        <f>IF($B324&gt;0,'Saisie Class'!$H323)</f>
        <v>0</v>
      </c>
      <c r="F324" s="30">
        <f>IF(C324&gt;0,VLOOKUP(E324,CONFIG!$X$202:$AG$801,2,FALSE),0)</f>
        <v>0</v>
      </c>
      <c r="G324" s="30">
        <f>IF(C324&gt;0,VLOOKUP(E324,CONFIG!$X$2:$AG$801,3,FALSE),0)</f>
        <v>0</v>
      </c>
      <c r="H324" s="30">
        <f>IF(C324&gt;0,VLOOKUP(E324,CONFIG!$X$2:$AG$801,4,FALSE),0)</f>
        <v>0</v>
      </c>
      <c r="I324" s="30">
        <f>IF(C324&gt;0,VLOOKUP(E324,CONFIG!$X$2:$AG$801,5,FALSE),0)</f>
        <v>0</v>
      </c>
      <c r="J324" s="213" t="str">
        <f>IF(LEN(B324)&gt;0,'Saisie Class'!N323,"")</f>
        <v/>
      </c>
      <c r="K324" s="214" t="s">
        <v>241</v>
      </c>
    </row>
    <row r="325" spans="1:11" ht="15.75" x14ac:dyDescent="0.2">
      <c r="A325" s="34">
        <v>1</v>
      </c>
      <c r="B325" s="29">
        <v>115</v>
      </c>
      <c r="C325" s="252">
        <f>IF($B325&gt;0,'Saisie Class'!$G324)</f>
        <v>0</v>
      </c>
      <c r="D325" s="30" t="e">
        <f>VLOOKUP(E325,'Ext A2'!F$7:R$206,13,FALSE)</f>
        <v>#N/A</v>
      </c>
      <c r="E325" s="30">
        <f>IF($B325&gt;0,'Saisie Class'!$H324)</f>
        <v>0</v>
      </c>
      <c r="F325" s="30">
        <f>IF(C325&gt;0,VLOOKUP(E325,CONFIG!$X$202:$AG$801,2,FALSE),0)</f>
        <v>0</v>
      </c>
      <c r="G325" s="30">
        <f>IF(C325&gt;0,VLOOKUP(E325,CONFIG!$X$2:$AG$801,3,FALSE),0)</f>
        <v>0</v>
      </c>
      <c r="H325" s="30">
        <f>IF(C325&gt;0,VLOOKUP(E325,CONFIG!$X$2:$AG$801,4,FALSE),0)</f>
        <v>0</v>
      </c>
      <c r="I325" s="30">
        <f>IF(C325&gt;0,VLOOKUP(E325,CONFIG!$X$2:$AG$801,5,FALSE),0)</f>
        <v>0</v>
      </c>
      <c r="J325" s="213" t="str">
        <f>IF(LEN(B325)&gt;0,'Saisie Class'!N324,"")</f>
        <v/>
      </c>
      <c r="K325" s="214" t="s">
        <v>241</v>
      </c>
    </row>
    <row r="326" spans="1:11" ht="15.75" x14ac:dyDescent="0.2">
      <c r="A326" s="34">
        <v>1</v>
      </c>
      <c r="B326" s="29">
        <v>116</v>
      </c>
      <c r="C326" s="252">
        <f>IF($B326&gt;0,'Saisie Class'!$G325)</f>
        <v>0</v>
      </c>
      <c r="D326" s="30" t="e">
        <f>VLOOKUP(E326,'Ext A2'!F$7:R$206,13,FALSE)</f>
        <v>#N/A</v>
      </c>
      <c r="E326" s="30">
        <f>IF($B326&gt;0,'Saisie Class'!$H325)</f>
        <v>0</v>
      </c>
      <c r="F326" s="30">
        <f>IF(C326&gt;0,VLOOKUP(E326,CONFIG!$X$202:$AG$801,2,FALSE),0)</f>
        <v>0</v>
      </c>
      <c r="G326" s="30">
        <f>IF(C326&gt;0,VLOOKUP(E326,CONFIG!$X$2:$AG$801,3,FALSE),0)</f>
        <v>0</v>
      </c>
      <c r="H326" s="30">
        <f>IF(C326&gt;0,VLOOKUP(E326,CONFIG!$X$2:$AG$801,4,FALSE),0)</f>
        <v>0</v>
      </c>
      <c r="I326" s="30">
        <f>IF(C326&gt;0,VLOOKUP(E326,CONFIG!$X$2:$AG$801,5,FALSE),0)</f>
        <v>0</v>
      </c>
      <c r="J326" s="213" t="str">
        <f>IF(LEN(B326)&gt;0,'Saisie Class'!N325,"")</f>
        <v/>
      </c>
      <c r="K326" s="214" t="s">
        <v>241</v>
      </c>
    </row>
    <row r="327" spans="1:11" ht="15.75" x14ac:dyDescent="0.2">
      <c r="A327" s="34">
        <v>1</v>
      </c>
      <c r="B327" s="29">
        <v>117</v>
      </c>
      <c r="C327" s="252">
        <f>IF($B327&gt;0,'Saisie Class'!$G326)</f>
        <v>0</v>
      </c>
      <c r="D327" s="30" t="e">
        <f>VLOOKUP(E327,'Ext A2'!F$7:R$206,13,FALSE)</f>
        <v>#N/A</v>
      </c>
      <c r="E327" s="30">
        <f>IF($B327&gt;0,'Saisie Class'!$H326)</f>
        <v>0</v>
      </c>
      <c r="F327" s="30">
        <f>IF(C327&gt;0,VLOOKUP(E327,CONFIG!$X$202:$AG$801,2,FALSE),0)</f>
        <v>0</v>
      </c>
      <c r="G327" s="30">
        <f>IF(C327&gt;0,VLOOKUP(E327,CONFIG!$X$2:$AG$801,3,FALSE),0)</f>
        <v>0</v>
      </c>
      <c r="H327" s="30">
        <f>IF(C327&gt;0,VLOOKUP(E327,CONFIG!$X$2:$AG$801,4,FALSE),0)</f>
        <v>0</v>
      </c>
      <c r="I327" s="30">
        <f>IF(C327&gt;0,VLOOKUP(E327,CONFIG!$X$2:$AG$801,5,FALSE),0)</f>
        <v>0</v>
      </c>
      <c r="J327" s="213" t="str">
        <f>IF(LEN(B327)&gt;0,'Saisie Class'!N326,"")</f>
        <v/>
      </c>
      <c r="K327" s="214" t="s">
        <v>241</v>
      </c>
    </row>
    <row r="328" spans="1:11" ht="15.75" x14ac:dyDescent="0.2">
      <c r="A328" s="34">
        <v>1</v>
      </c>
      <c r="B328" s="29">
        <v>118</v>
      </c>
      <c r="C328" s="252">
        <f>IF($B328&gt;0,'Saisie Class'!$G327)</f>
        <v>0</v>
      </c>
      <c r="D328" s="30" t="e">
        <f>VLOOKUP(E328,'Ext A2'!F$7:R$206,13,FALSE)</f>
        <v>#N/A</v>
      </c>
      <c r="E328" s="30">
        <f>IF($B328&gt;0,'Saisie Class'!$H327)</f>
        <v>0</v>
      </c>
      <c r="F328" s="30">
        <f>IF(C328&gt;0,VLOOKUP(E328,CONFIG!$X$202:$AG$801,2,FALSE),0)</f>
        <v>0</v>
      </c>
      <c r="G328" s="30">
        <f>IF(C328&gt;0,VLOOKUP(E328,CONFIG!$X$2:$AG$801,3,FALSE),0)</f>
        <v>0</v>
      </c>
      <c r="H328" s="30">
        <f>IF(C328&gt;0,VLOOKUP(E328,CONFIG!$X$2:$AG$801,4,FALSE),0)</f>
        <v>0</v>
      </c>
      <c r="I328" s="30">
        <f>IF(C328&gt;0,VLOOKUP(E328,CONFIG!$X$2:$AG$801,5,FALSE),0)</f>
        <v>0</v>
      </c>
      <c r="J328" s="213" t="str">
        <f>IF(LEN(B328)&gt;0,'Saisie Class'!N327,"")</f>
        <v/>
      </c>
      <c r="K328" s="214" t="s">
        <v>241</v>
      </c>
    </row>
    <row r="329" spans="1:11" ht="15.75" x14ac:dyDescent="0.2">
      <c r="A329" s="34">
        <v>1</v>
      </c>
      <c r="B329" s="29">
        <v>119</v>
      </c>
      <c r="C329" s="252">
        <f>IF($B329&gt;0,'Saisie Class'!$G328)</f>
        <v>0</v>
      </c>
      <c r="D329" s="30" t="e">
        <f>VLOOKUP(E329,'Ext A2'!F$7:R$206,13,FALSE)</f>
        <v>#N/A</v>
      </c>
      <c r="E329" s="30">
        <f>IF($B329&gt;0,'Saisie Class'!$H328)</f>
        <v>0</v>
      </c>
      <c r="F329" s="30">
        <f>IF(C329&gt;0,VLOOKUP(E329,CONFIG!$X$202:$AG$801,2,FALSE),0)</f>
        <v>0</v>
      </c>
      <c r="G329" s="30">
        <f>IF(C329&gt;0,VLOOKUP(E329,CONFIG!$X$2:$AG$801,3,FALSE),0)</f>
        <v>0</v>
      </c>
      <c r="H329" s="30">
        <f>IF(C329&gt;0,VLOOKUP(E329,CONFIG!$X$2:$AG$801,4,FALSE),0)</f>
        <v>0</v>
      </c>
      <c r="I329" s="30">
        <f>IF(C329&gt;0,VLOOKUP(E329,CONFIG!$X$2:$AG$801,5,FALSE),0)</f>
        <v>0</v>
      </c>
      <c r="J329" s="213" t="str">
        <f>IF(LEN(B329)&gt;0,'Saisie Class'!N328,"")</f>
        <v/>
      </c>
      <c r="K329" s="214" t="s">
        <v>241</v>
      </c>
    </row>
    <row r="330" spans="1:11" ht="15.75" x14ac:dyDescent="0.2">
      <c r="A330" s="34">
        <v>1</v>
      </c>
      <c r="B330" s="29">
        <v>120</v>
      </c>
      <c r="C330" s="252">
        <f>IF($B330&gt;0,'Saisie Class'!$G329)</f>
        <v>0</v>
      </c>
      <c r="D330" s="30" t="e">
        <f>VLOOKUP(E330,'Ext A2'!F$7:R$206,13,FALSE)</f>
        <v>#N/A</v>
      </c>
      <c r="E330" s="30">
        <f>IF($B330&gt;0,'Saisie Class'!$H329)</f>
        <v>0</v>
      </c>
      <c r="F330" s="30">
        <f>IF(C330&gt;0,VLOOKUP(E330,CONFIG!$X$202:$AG$801,2,FALSE),0)</f>
        <v>0</v>
      </c>
      <c r="G330" s="30">
        <f>IF(C330&gt;0,VLOOKUP(E330,CONFIG!$X$2:$AG$801,3,FALSE),0)</f>
        <v>0</v>
      </c>
      <c r="H330" s="30">
        <f>IF(C330&gt;0,VLOOKUP(E330,CONFIG!$X$2:$AG$801,4,FALSE),0)</f>
        <v>0</v>
      </c>
      <c r="I330" s="30">
        <f>IF(C330&gt;0,VLOOKUP(E330,CONFIG!$X$2:$AG$801,5,FALSE),0)</f>
        <v>0</v>
      </c>
      <c r="J330" s="213" t="str">
        <f>IF(LEN(B330)&gt;0,'Saisie Class'!N329,"")</f>
        <v/>
      </c>
      <c r="K330" s="214" t="s">
        <v>241</v>
      </c>
    </row>
    <row r="331" spans="1:11" ht="15.75" x14ac:dyDescent="0.2">
      <c r="A331" s="34">
        <v>1</v>
      </c>
      <c r="B331" s="29">
        <v>121</v>
      </c>
      <c r="C331" s="252">
        <f>IF($B331&gt;0,'Saisie Class'!$G330)</f>
        <v>0</v>
      </c>
      <c r="D331" s="30" t="e">
        <f>VLOOKUP(E331,'Ext A2'!F$7:R$206,13,FALSE)</f>
        <v>#N/A</v>
      </c>
      <c r="E331" s="30">
        <f>IF($B331&gt;0,'Saisie Class'!$H330)</f>
        <v>0</v>
      </c>
      <c r="F331" s="30">
        <f>IF(C331&gt;0,VLOOKUP(E331,CONFIG!$X$202:$AG$801,2,FALSE),0)</f>
        <v>0</v>
      </c>
      <c r="G331" s="30">
        <f>IF(C331&gt;0,VLOOKUP(E331,CONFIG!$X$2:$AG$801,3,FALSE),0)</f>
        <v>0</v>
      </c>
      <c r="H331" s="30">
        <f>IF(C331&gt;0,VLOOKUP(E331,CONFIG!$X$2:$AG$801,4,FALSE),0)</f>
        <v>0</v>
      </c>
      <c r="I331" s="30">
        <f>IF(C331&gt;0,VLOOKUP(E331,CONFIG!$X$2:$AG$801,5,FALSE),0)</f>
        <v>0</v>
      </c>
      <c r="J331" s="213" t="str">
        <f>IF(LEN(B331)&gt;0,'Saisie Class'!N330,"")</f>
        <v/>
      </c>
      <c r="K331" s="214" t="s">
        <v>241</v>
      </c>
    </row>
    <row r="332" spans="1:11" ht="15.75" x14ac:dyDescent="0.2">
      <c r="A332" s="34">
        <v>1</v>
      </c>
      <c r="B332" s="29">
        <v>122</v>
      </c>
      <c r="C332" s="252">
        <f>IF($B332&gt;0,'Saisie Class'!$G331)</f>
        <v>0</v>
      </c>
      <c r="D332" s="30" t="e">
        <f>VLOOKUP(E332,'Ext A2'!F$7:R$206,13,FALSE)</f>
        <v>#N/A</v>
      </c>
      <c r="E332" s="30">
        <f>IF($B332&gt;0,'Saisie Class'!$H331)</f>
        <v>0</v>
      </c>
      <c r="F332" s="30">
        <f>IF(C332&gt;0,VLOOKUP(E332,CONFIG!$X$202:$AG$801,2,FALSE),0)</f>
        <v>0</v>
      </c>
      <c r="G332" s="30">
        <f>IF(C332&gt;0,VLOOKUP(E332,CONFIG!$X$2:$AG$801,3,FALSE),0)</f>
        <v>0</v>
      </c>
      <c r="H332" s="30">
        <f>IF(C332&gt;0,VLOOKUP(E332,CONFIG!$X$2:$AG$801,4,FALSE),0)</f>
        <v>0</v>
      </c>
      <c r="I332" s="30">
        <f>IF(C332&gt;0,VLOOKUP(E332,CONFIG!$X$2:$AG$801,5,FALSE),0)</f>
        <v>0</v>
      </c>
      <c r="J332" s="213" t="str">
        <f>IF(LEN(B332)&gt;0,'Saisie Class'!N331,"")</f>
        <v/>
      </c>
      <c r="K332" s="214" t="s">
        <v>241</v>
      </c>
    </row>
    <row r="333" spans="1:11" ht="15.75" x14ac:dyDescent="0.2">
      <c r="A333" s="34">
        <v>1</v>
      </c>
      <c r="B333" s="29">
        <v>123</v>
      </c>
      <c r="C333" s="252">
        <f>IF($B333&gt;0,'Saisie Class'!$G332)</f>
        <v>0</v>
      </c>
      <c r="D333" s="30" t="e">
        <f>VLOOKUP(E333,'Ext A2'!F$7:R$206,13,FALSE)</f>
        <v>#N/A</v>
      </c>
      <c r="E333" s="30">
        <f>IF($B333&gt;0,'Saisie Class'!$H332)</f>
        <v>0</v>
      </c>
      <c r="F333" s="30">
        <f>IF(C333&gt;0,VLOOKUP(E333,CONFIG!$X$202:$AG$801,2,FALSE),0)</f>
        <v>0</v>
      </c>
      <c r="G333" s="30">
        <f>IF(C333&gt;0,VLOOKUP(E333,CONFIG!$X$2:$AG$801,3,FALSE),0)</f>
        <v>0</v>
      </c>
      <c r="H333" s="30">
        <f>IF(C333&gt;0,VLOOKUP(E333,CONFIG!$X$2:$AG$801,4,FALSE),0)</f>
        <v>0</v>
      </c>
      <c r="I333" s="30">
        <f>IF(C333&gt;0,VLOOKUP(E333,CONFIG!$X$2:$AG$801,5,FALSE),0)</f>
        <v>0</v>
      </c>
      <c r="J333" s="213" t="str">
        <f>IF(LEN(B333)&gt;0,'Saisie Class'!N332,"")</f>
        <v/>
      </c>
      <c r="K333" s="214" t="s">
        <v>241</v>
      </c>
    </row>
    <row r="334" spans="1:11" ht="15.75" x14ac:dyDescent="0.2">
      <c r="A334" s="34">
        <v>1</v>
      </c>
      <c r="B334" s="29">
        <v>124</v>
      </c>
      <c r="C334" s="252">
        <f>IF($B334&gt;0,'Saisie Class'!$G333)</f>
        <v>0</v>
      </c>
      <c r="D334" s="30" t="e">
        <f>VLOOKUP(E334,'Ext A2'!F$7:R$206,13,FALSE)</f>
        <v>#N/A</v>
      </c>
      <c r="E334" s="30">
        <f>IF($B334&gt;0,'Saisie Class'!$H333)</f>
        <v>0</v>
      </c>
      <c r="F334" s="30">
        <f>IF(C334&gt;0,VLOOKUP(E334,CONFIG!$X$202:$AG$801,2,FALSE),0)</f>
        <v>0</v>
      </c>
      <c r="G334" s="30">
        <f>IF(C334&gt;0,VLOOKUP(E334,CONFIG!$X$2:$AG$801,3,FALSE),0)</f>
        <v>0</v>
      </c>
      <c r="H334" s="30">
        <f>IF(C334&gt;0,VLOOKUP(E334,CONFIG!$X$2:$AG$801,4,FALSE),0)</f>
        <v>0</v>
      </c>
      <c r="I334" s="30">
        <f>IF(C334&gt;0,VLOOKUP(E334,CONFIG!$X$2:$AG$801,5,FALSE),0)</f>
        <v>0</v>
      </c>
      <c r="J334" s="213" t="str">
        <f>IF(LEN(B334)&gt;0,'Saisie Class'!N333,"")</f>
        <v/>
      </c>
      <c r="K334" s="214" t="s">
        <v>241</v>
      </c>
    </row>
    <row r="335" spans="1:11" ht="15.75" x14ac:dyDescent="0.2">
      <c r="A335" s="34">
        <v>1</v>
      </c>
      <c r="B335" s="29">
        <v>125</v>
      </c>
      <c r="C335" s="252">
        <f>IF($B335&gt;0,'Saisie Class'!$G334)</f>
        <v>0</v>
      </c>
      <c r="D335" s="30" t="e">
        <f>VLOOKUP(E335,'Ext A2'!F$7:R$206,13,FALSE)</f>
        <v>#N/A</v>
      </c>
      <c r="E335" s="30">
        <f>IF($B335&gt;0,'Saisie Class'!$H334)</f>
        <v>0</v>
      </c>
      <c r="F335" s="30">
        <f>IF(C335&gt;0,VLOOKUP(E335,CONFIG!$X$202:$AG$801,2,FALSE),0)</f>
        <v>0</v>
      </c>
      <c r="G335" s="30">
        <f>IF(C335&gt;0,VLOOKUP(E335,CONFIG!$X$2:$AG$801,3,FALSE),0)</f>
        <v>0</v>
      </c>
      <c r="H335" s="30">
        <f>IF(C335&gt;0,VLOOKUP(E335,CONFIG!$X$2:$AG$801,4,FALSE),0)</f>
        <v>0</v>
      </c>
      <c r="I335" s="30">
        <f>IF(C335&gt;0,VLOOKUP(E335,CONFIG!$X$2:$AG$801,5,FALSE),0)</f>
        <v>0</v>
      </c>
      <c r="J335" s="213" t="str">
        <f>IF(LEN(B335)&gt;0,'Saisie Class'!N334,"")</f>
        <v/>
      </c>
      <c r="K335" s="214" t="s">
        <v>241</v>
      </c>
    </row>
    <row r="336" spans="1:11" ht="15.75" x14ac:dyDescent="0.2">
      <c r="A336" s="34">
        <v>1</v>
      </c>
      <c r="B336" s="29">
        <v>126</v>
      </c>
      <c r="C336" s="252">
        <f>IF($B336&gt;0,'Saisie Class'!$G335)</f>
        <v>0</v>
      </c>
      <c r="D336" s="30" t="e">
        <f>VLOOKUP(E336,'Ext A2'!F$7:R$206,13,FALSE)</f>
        <v>#N/A</v>
      </c>
      <c r="E336" s="30">
        <f>IF($B336&gt;0,'Saisie Class'!$H335)</f>
        <v>0</v>
      </c>
      <c r="F336" s="30">
        <f>IF(C336&gt;0,VLOOKUP(E336,CONFIG!$X$202:$AG$801,2,FALSE),0)</f>
        <v>0</v>
      </c>
      <c r="G336" s="30">
        <f>IF(C336&gt;0,VLOOKUP(E336,CONFIG!$X$2:$AG$801,3,FALSE),0)</f>
        <v>0</v>
      </c>
      <c r="H336" s="30">
        <f>IF(C336&gt;0,VLOOKUP(E336,CONFIG!$X$2:$AG$801,4,FALSE),0)</f>
        <v>0</v>
      </c>
      <c r="I336" s="30">
        <f>IF(C336&gt;0,VLOOKUP(E336,CONFIG!$X$2:$AG$801,5,FALSE),0)</f>
        <v>0</v>
      </c>
      <c r="J336" s="213" t="str">
        <f>IF(LEN(B336)&gt;0,'Saisie Class'!N335,"")</f>
        <v/>
      </c>
      <c r="K336" s="214" t="s">
        <v>241</v>
      </c>
    </row>
    <row r="337" spans="1:11" ht="15.75" x14ac:dyDescent="0.2">
      <c r="A337" s="34">
        <v>1</v>
      </c>
      <c r="B337" s="29">
        <v>127</v>
      </c>
      <c r="C337" s="252">
        <f>IF($B337&gt;0,'Saisie Class'!$G336)</f>
        <v>0</v>
      </c>
      <c r="D337" s="30" t="e">
        <f>VLOOKUP(E337,'Ext A2'!F$7:R$206,13,FALSE)</f>
        <v>#N/A</v>
      </c>
      <c r="E337" s="30">
        <f>IF($B337&gt;0,'Saisie Class'!$H336)</f>
        <v>0</v>
      </c>
      <c r="F337" s="30">
        <f>IF(C337&gt;0,VLOOKUP(E337,CONFIG!$X$202:$AG$801,2,FALSE),0)</f>
        <v>0</v>
      </c>
      <c r="G337" s="30">
        <f>IF(C337&gt;0,VLOOKUP(E337,CONFIG!$X$2:$AG$801,3,FALSE),0)</f>
        <v>0</v>
      </c>
      <c r="H337" s="30">
        <f>IF(C337&gt;0,VLOOKUP(E337,CONFIG!$X$2:$AG$801,4,FALSE),0)</f>
        <v>0</v>
      </c>
      <c r="I337" s="30">
        <f>IF(C337&gt;0,VLOOKUP(E337,CONFIG!$X$2:$AG$801,5,FALSE),0)</f>
        <v>0</v>
      </c>
      <c r="J337" s="213" t="str">
        <f>IF(LEN(B337)&gt;0,'Saisie Class'!N336,"")</f>
        <v/>
      </c>
      <c r="K337" s="214" t="s">
        <v>241</v>
      </c>
    </row>
    <row r="338" spans="1:11" ht="15.75" x14ac:dyDescent="0.2">
      <c r="A338" s="34">
        <v>1</v>
      </c>
      <c r="B338" s="29">
        <v>128</v>
      </c>
      <c r="C338" s="252">
        <f>IF($B338&gt;0,'Saisie Class'!$G337)</f>
        <v>0</v>
      </c>
      <c r="D338" s="30" t="e">
        <f>VLOOKUP(E338,'Ext A2'!F$7:R$206,13,FALSE)</f>
        <v>#N/A</v>
      </c>
      <c r="E338" s="30">
        <f>IF($B338&gt;0,'Saisie Class'!$H337)</f>
        <v>0</v>
      </c>
      <c r="F338" s="30">
        <f>IF(C338&gt;0,VLOOKUP(E338,CONFIG!$X$202:$AG$801,2,FALSE),0)</f>
        <v>0</v>
      </c>
      <c r="G338" s="30">
        <f>IF(C338&gt;0,VLOOKUP(E338,CONFIG!$X$2:$AG$801,3,FALSE),0)</f>
        <v>0</v>
      </c>
      <c r="H338" s="30">
        <f>IF(C338&gt;0,VLOOKUP(E338,CONFIG!$X$2:$AG$801,4,FALSE),0)</f>
        <v>0</v>
      </c>
      <c r="I338" s="30">
        <f>IF(C338&gt;0,VLOOKUP(E338,CONFIG!$X$2:$AG$801,5,FALSE),0)</f>
        <v>0</v>
      </c>
      <c r="J338" s="213" t="str">
        <f>IF(LEN(B338)&gt;0,'Saisie Class'!N337,"")</f>
        <v/>
      </c>
      <c r="K338" s="214" t="s">
        <v>241</v>
      </c>
    </row>
    <row r="339" spans="1:11" ht="15.75" x14ac:dyDescent="0.2">
      <c r="A339" s="34">
        <v>1</v>
      </c>
      <c r="B339" s="29">
        <v>129</v>
      </c>
      <c r="C339" s="252">
        <f>IF($B339&gt;0,'Saisie Class'!$G338)</f>
        <v>0</v>
      </c>
      <c r="D339" s="30" t="e">
        <f>VLOOKUP(E339,'Ext A2'!F$7:R$206,13,FALSE)</f>
        <v>#N/A</v>
      </c>
      <c r="E339" s="30">
        <f>IF($B339&gt;0,'Saisie Class'!$H338)</f>
        <v>0</v>
      </c>
      <c r="F339" s="30">
        <f>IF(C339&gt;0,VLOOKUP(E339,CONFIG!$X$202:$AG$801,2,FALSE),0)</f>
        <v>0</v>
      </c>
      <c r="G339" s="30">
        <f>IF(C339&gt;0,VLOOKUP(E339,CONFIG!$X$2:$AG$801,3,FALSE),0)</f>
        <v>0</v>
      </c>
      <c r="H339" s="30">
        <f>IF(C339&gt;0,VLOOKUP(E339,CONFIG!$X$2:$AG$801,4,FALSE),0)</f>
        <v>0</v>
      </c>
      <c r="I339" s="30">
        <f>IF(C339&gt;0,VLOOKUP(E339,CONFIG!$X$2:$AG$801,5,FALSE),0)</f>
        <v>0</v>
      </c>
      <c r="J339" s="213" t="str">
        <f>IF(LEN(B339)&gt;0,'Saisie Class'!N338,"")</f>
        <v/>
      </c>
      <c r="K339" s="214" t="s">
        <v>241</v>
      </c>
    </row>
    <row r="340" spans="1:11" ht="15.75" x14ac:dyDescent="0.2">
      <c r="A340" s="34">
        <v>1</v>
      </c>
      <c r="B340" s="29">
        <v>130</v>
      </c>
      <c r="C340" s="252">
        <f>IF($B340&gt;0,'Saisie Class'!$G339)</f>
        <v>0</v>
      </c>
      <c r="D340" s="30" t="e">
        <f>VLOOKUP(E340,'Ext A2'!F$7:R$206,13,FALSE)</f>
        <v>#N/A</v>
      </c>
      <c r="E340" s="30">
        <f>IF($B340&gt;0,'Saisie Class'!$H339)</f>
        <v>0</v>
      </c>
      <c r="F340" s="30">
        <f>IF(C340&gt;0,VLOOKUP(E340,CONFIG!$X$202:$AG$801,2,FALSE),0)</f>
        <v>0</v>
      </c>
      <c r="G340" s="30">
        <f>IF(C340&gt;0,VLOOKUP(E340,CONFIG!$X$2:$AG$801,3,FALSE),0)</f>
        <v>0</v>
      </c>
      <c r="H340" s="30">
        <f>IF(C340&gt;0,VLOOKUP(E340,CONFIG!$X$2:$AG$801,4,FALSE),0)</f>
        <v>0</v>
      </c>
      <c r="I340" s="30">
        <f>IF(C340&gt;0,VLOOKUP(E340,CONFIG!$X$2:$AG$801,5,FALSE),0)</f>
        <v>0</v>
      </c>
      <c r="J340" s="213" t="str">
        <f>IF(LEN(B340)&gt;0,'Saisie Class'!N339,"")</f>
        <v/>
      </c>
      <c r="K340" s="214" t="s">
        <v>241</v>
      </c>
    </row>
    <row r="341" spans="1:11" ht="15.75" x14ac:dyDescent="0.2">
      <c r="A341" s="34">
        <v>1</v>
      </c>
      <c r="B341" s="29">
        <v>131</v>
      </c>
      <c r="C341" s="252">
        <f>IF($B341&gt;0,'Saisie Class'!$G340)</f>
        <v>0</v>
      </c>
      <c r="D341" s="30" t="e">
        <f>VLOOKUP(E341,'Ext A2'!F$7:R$206,13,FALSE)</f>
        <v>#N/A</v>
      </c>
      <c r="E341" s="30">
        <f>IF($B341&gt;0,'Saisie Class'!$H340)</f>
        <v>0</v>
      </c>
      <c r="F341" s="30">
        <f>IF(C341&gt;0,VLOOKUP(E341,CONFIG!$X$202:$AG$801,2,FALSE),0)</f>
        <v>0</v>
      </c>
      <c r="G341" s="30">
        <f>IF(C341&gt;0,VLOOKUP(E341,CONFIG!$X$2:$AG$801,3,FALSE),0)</f>
        <v>0</v>
      </c>
      <c r="H341" s="30">
        <f>IF(C341&gt;0,VLOOKUP(E341,CONFIG!$X$2:$AG$801,4,FALSE),0)</f>
        <v>0</v>
      </c>
      <c r="I341" s="30">
        <f>IF(C341&gt;0,VLOOKUP(E341,CONFIG!$X$2:$AG$801,5,FALSE),0)</f>
        <v>0</v>
      </c>
      <c r="J341" s="213" t="str">
        <f>IF(LEN(B341)&gt;0,'Saisie Class'!N340,"")</f>
        <v/>
      </c>
      <c r="K341" s="214" t="s">
        <v>241</v>
      </c>
    </row>
    <row r="342" spans="1:11" ht="15.75" x14ac:dyDescent="0.2">
      <c r="A342" s="34">
        <v>1</v>
      </c>
      <c r="B342" s="29">
        <v>132</v>
      </c>
      <c r="C342" s="252">
        <f>IF($B342&gt;0,'Saisie Class'!$G341)</f>
        <v>0</v>
      </c>
      <c r="D342" s="30" t="e">
        <f>VLOOKUP(E342,'Ext A2'!F$7:R$206,13,FALSE)</f>
        <v>#N/A</v>
      </c>
      <c r="E342" s="30">
        <f>IF($B342&gt;0,'Saisie Class'!$H341)</f>
        <v>0</v>
      </c>
      <c r="F342" s="30">
        <f>IF(C342&gt;0,VLOOKUP(E342,CONFIG!$X$202:$AG$801,2,FALSE),0)</f>
        <v>0</v>
      </c>
      <c r="G342" s="30">
        <f>IF(C342&gt;0,VLOOKUP(E342,CONFIG!$X$2:$AG$801,3,FALSE),0)</f>
        <v>0</v>
      </c>
      <c r="H342" s="30">
        <f>IF(C342&gt;0,VLOOKUP(E342,CONFIG!$X$2:$AG$801,4,FALSE),0)</f>
        <v>0</v>
      </c>
      <c r="I342" s="30">
        <f>IF(C342&gt;0,VLOOKUP(E342,CONFIG!$X$2:$AG$801,5,FALSE),0)</f>
        <v>0</v>
      </c>
      <c r="J342" s="213" t="str">
        <f>IF(LEN(B342)&gt;0,'Saisie Class'!N341,"")</f>
        <v/>
      </c>
      <c r="K342" s="214" t="s">
        <v>241</v>
      </c>
    </row>
    <row r="343" spans="1:11" ht="15.75" x14ac:dyDescent="0.2">
      <c r="A343" s="34">
        <v>1</v>
      </c>
      <c r="B343" s="29">
        <v>133</v>
      </c>
      <c r="C343" s="252">
        <f>IF($B343&gt;0,'Saisie Class'!$G342)</f>
        <v>0</v>
      </c>
      <c r="D343" s="30" t="e">
        <f>VLOOKUP(E343,'Ext A2'!F$7:R$206,13,FALSE)</f>
        <v>#N/A</v>
      </c>
      <c r="E343" s="30">
        <f>IF($B343&gt;0,'Saisie Class'!$H342)</f>
        <v>0</v>
      </c>
      <c r="F343" s="30">
        <f>IF(C343&gt;0,VLOOKUP(E343,CONFIG!$X$202:$AG$801,2,FALSE),0)</f>
        <v>0</v>
      </c>
      <c r="G343" s="30">
        <f>IF(C343&gt;0,VLOOKUP(E343,CONFIG!$X$2:$AG$801,3,FALSE),0)</f>
        <v>0</v>
      </c>
      <c r="H343" s="30">
        <f>IF(C343&gt;0,VLOOKUP(E343,CONFIG!$X$2:$AG$801,4,FALSE),0)</f>
        <v>0</v>
      </c>
      <c r="I343" s="30">
        <f>IF(C343&gt;0,VLOOKUP(E343,CONFIG!$X$2:$AG$801,5,FALSE),0)</f>
        <v>0</v>
      </c>
      <c r="J343" s="213" t="str">
        <f>IF(LEN(B343)&gt;0,'Saisie Class'!N342,"")</f>
        <v/>
      </c>
      <c r="K343" s="214" t="s">
        <v>241</v>
      </c>
    </row>
    <row r="344" spans="1:11" ht="15.75" x14ac:dyDescent="0.2">
      <c r="A344" s="34">
        <v>1</v>
      </c>
      <c r="B344" s="29">
        <v>134</v>
      </c>
      <c r="C344" s="252">
        <f>IF($B344&gt;0,'Saisie Class'!$G343)</f>
        <v>0</v>
      </c>
      <c r="D344" s="30" t="e">
        <f>VLOOKUP(E344,'Ext A2'!F$7:R$206,13,FALSE)</f>
        <v>#N/A</v>
      </c>
      <c r="E344" s="30">
        <f>IF($B344&gt;0,'Saisie Class'!$H343)</f>
        <v>0</v>
      </c>
      <c r="F344" s="30">
        <f>IF(C344&gt;0,VLOOKUP(E344,CONFIG!$X$202:$AG$801,2,FALSE),0)</f>
        <v>0</v>
      </c>
      <c r="G344" s="30">
        <f>IF(C344&gt;0,VLOOKUP(E344,CONFIG!$X$2:$AG$801,3,FALSE),0)</f>
        <v>0</v>
      </c>
      <c r="H344" s="30">
        <f>IF(C344&gt;0,VLOOKUP(E344,CONFIG!$X$2:$AG$801,4,FALSE),0)</f>
        <v>0</v>
      </c>
      <c r="I344" s="30">
        <f>IF(C344&gt;0,VLOOKUP(E344,CONFIG!$X$2:$AG$801,5,FALSE),0)</f>
        <v>0</v>
      </c>
      <c r="J344" s="213" t="str">
        <f>IF(LEN(B344)&gt;0,'Saisie Class'!N343,"")</f>
        <v/>
      </c>
      <c r="K344" s="214" t="s">
        <v>241</v>
      </c>
    </row>
    <row r="345" spans="1:11" ht="15.75" x14ac:dyDescent="0.2">
      <c r="A345" s="34">
        <v>1</v>
      </c>
      <c r="B345" s="29">
        <v>135</v>
      </c>
      <c r="C345" s="252">
        <f>IF($B345&gt;0,'Saisie Class'!$G344)</f>
        <v>0</v>
      </c>
      <c r="D345" s="30" t="e">
        <f>VLOOKUP(E345,'Ext A2'!F$7:R$206,13,FALSE)</f>
        <v>#N/A</v>
      </c>
      <c r="E345" s="30">
        <f>IF($B345&gt;0,'Saisie Class'!$H344)</f>
        <v>0</v>
      </c>
      <c r="F345" s="30">
        <f>IF(C345&gt;0,VLOOKUP(E345,CONFIG!$X$202:$AG$801,2,FALSE),0)</f>
        <v>0</v>
      </c>
      <c r="G345" s="30">
        <f>IF(C345&gt;0,VLOOKUP(E345,CONFIG!$X$2:$AG$801,3,FALSE),0)</f>
        <v>0</v>
      </c>
      <c r="H345" s="30">
        <f>IF(C345&gt;0,VLOOKUP(E345,CONFIG!$X$2:$AG$801,4,FALSE),0)</f>
        <v>0</v>
      </c>
      <c r="I345" s="30">
        <f>IF(C345&gt;0,VLOOKUP(E345,CONFIG!$X$2:$AG$801,5,FALSE),0)</f>
        <v>0</v>
      </c>
      <c r="J345" s="213" t="str">
        <f>IF(LEN(B345)&gt;0,'Saisie Class'!N344,"")</f>
        <v/>
      </c>
      <c r="K345" s="214" t="s">
        <v>241</v>
      </c>
    </row>
    <row r="346" spans="1:11" ht="15.75" x14ac:dyDescent="0.2">
      <c r="A346" s="34">
        <v>1</v>
      </c>
      <c r="B346" s="29">
        <v>136</v>
      </c>
      <c r="C346" s="252">
        <f>IF($B346&gt;0,'Saisie Class'!$G345)</f>
        <v>0</v>
      </c>
      <c r="D346" s="30" t="e">
        <f>VLOOKUP(E346,'Ext A2'!F$7:R$206,13,FALSE)</f>
        <v>#N/A</v>
      </c>
      <c r="E346" s="30">
        <f>IF($B346&gt;0,'Saisie Class'!$H345)</f>
        <v>0</v>
      </c>
      <c r="F346" s="30">
        <f>IF(C346&gt;0,VLOOKUP(E346,CONFIG!$X$202:$AG$801,2,FALSE),0)</f>
        <v>0</v>
      </c>
      <c r="G346" s="30">
        <f>IF(C346&gt;0,VLOOKUP(E346,CONFIG!$X$2:$AG$801,3,FALSE),0)</f>
        <v>0</v>
      </c>
      <c r="H346" s="30">
        <f>IF(C346&gt;0,VLOOKUP(E346,CONFIG!$X$2:$AG$801,4,FALSE),0)</f>
        <v>0</v>
      </c>
      <c r="I346" s="30">
        <f>IF(C346&gt;0,VLOOKUP(E346,CONFIG!$X$2:$AG$801,5,FALSE),0)</f>
        <v>0</v>
      </c>
      <c r="J346" s="213" t="str">
        <f>IF(LEN(B346)&gt;0,'Saisie Class'!N345,"")</f>
        <v/>
      </c>
      <c r="K346" s="214" t="s">
        <v>241</v>
      </c>
    </row>
    <row r="347" spans="1:11" ht="15.75" x14ac:dyDescent="0.2">
      <c r="A347" s="34">
        <v>1</v>
      </c>
      <c r="B347" s="29">
        <v>137</v>
      </c>
      <c r="C347" s="252">
        <f>IF($B347&gt;0,'Saisie Class'!$G346)</f>
        <v>0</v>
      </c>
      <c r="D347" s="30" t="e">
        <f>VLOOKUP(E347,'Ext A2'!F$7:R$206,13,FALSE)</f>
        <v>#N/A</v>
      </c>
      <c r="E347" s="30">
        <f>IF($B347&gt;0,'Saisie Class'!$H346)</f>
        <v>0</v>
      </c>
      <c r="F347" s="30">
        <f>IF(C347&gt;0,VLOOKUP(E347,CONFIG!$X$202:$AG$801,2,FALSE),0)</f>
        <v>0</v>
      </c>
      <c r="G347" s="30">
        <f>IF(C347&gt;0,VLOOKUP(E347,CONFIG!$X$2:$AG$801,3,FALSE),0)</f>
        <v>0</v>
      </c>
      <c r="H347" s="30">
        <f>IF(C347&gt;0,VLOOKUP(E347,CONFIG!$X$2:$AG$801,4,FALSE),0)</f>
        <v>0</v>
      </c>
      <c r="I347" s="30">
        <f>IF(C347&gt;0,VLOOKUP(E347,CONFIG!$X$2:$AG$801,5,FALSE),0)</f>
        <v>0</v>
      </c>
      <c r="J347" s="213" t="str">
        <f>IF(LEN(B347)&gt;0,'Saisie Class'!N346,"")</f>
        <v/>
      </c>
      <c r="K347" s="214" t="s">
        <v>241</v>
      </c>
    </row>
    <row r="348" spans="1:11" ht="15.75" x14ac:dyDescent="0.2">
      <c r="A348" s="34">
        <v>1</v>
      </c>
      <c r="B348" s="29">
        <v>138</v>
      </c>
      <c r="C348" s="252">
        <f>IF($B348&gt;0,'Saisie Class'!$G347)</f>
        <v>0</v>
      </c>
      <c r="D348" s="30" t="e">
        <f>VLOOKUP(E348,'Ext A2'!F$7:R$206,13,FALSE)</f>
        <v>#N/A</v>
      </c>
      <c r="E348" s="30">
        <f>IF($B348&gt;0,'Saisie Class'!$H347)</f>
        <v>0</v>
      </c>
      <c r="F348" s="30">
        <f>IF(C348&gt;0,VLOOKUP(E348,CONFIG!$X$202:$AG$801,2,FALSE),0)</f>
        <v>0</v>
      </c>
      <c r="G348" s="30">
        <f>IF(C348&gt;0,VLOOKUP(E348,CONFIG!$X$2:$AG$801,3,FALSE),0)</f>
        <v>0</v>
      </c>
      <c r="H348" s="30">
        <f>IF(C348&gt;0,VLOOKUP(E348,CONFIG!$X$2:$AG$801,4,FALSE),0)</f>
        <v>0</v>
      </c>
      <c r="I348" s="30">
        <f>IF(C348&gt;0,VLOOKUP(E348,CONFIG!$X$2:$AG$801,5,FALSE),0)</f>
        <v>0</v>
      </c>
      <c r="J348" s="213" t="str">
        <f>IF(LEN(B348)&gt;0,'Saisie Class'!N347,"")</f>
        <v/>
      </c>
      <c r="K348" s="214" t="s">
        <v>241</v>
      </c>
    </row>
    <row r="349" spans="1:11" ht="15.75" x14ac:dyDescent="0.2">
      <c r="A349" s="34">
        <v>1</v>
      </c>
      <c r="B349" s="29">
        <v>139</v>
      </c>
      <c r="C349" s="252">
        <f>IF($B349&gt;0,'Saisie Class'!$G348)</f>
        <v>0</v>
      </c>
      <c r="D349" s="30" t="e">
        <f>VLOOKUP(E349,'Ext A2'!F$7:R$206,13,FALSE)</f>
        <v>#N/A</v>
      </c>
      <c r="E349" s="30">
        <f>IF($B349&gt;0,'Saisie Class'!$H348)</f>
        <v>0</v>
      </c>
      <c r="F349" s="30">
        <f>IF(C349&gt;0,VLOOKUP(E349,CONFIG!$X$202:$AG$801,2,FALSE),0)</f>
        <v>0</v>
      </c>
      <c r="G349" s="30">
        <f>IF(C349&gt;0,VLOOKUP(E349,CONFIG!$X$2:$AG$801,3,FALSE),0)</f>
        <v>0</v>
      </c>
      <c r="H349" s="30">
        <f>IF(C349&gt;0,VLOOKUP(E349,CONFIG!$X$2:$AG$801,4,FALSE),0)</f>
        <v>0</v>
      </c>
      <c r="I349" s="30">
        <f>IF(C349&gt;0,VLOOKUP(E349,CONFIG!$X$2:$AG$801,5,FALSE),0)</f>
        <v>0</v>
      </c>
      <c r="J349" s="213" t="str">
        <f>IF(LEN(B349)&gt;0,'Saisie Class'!N348,"")</f>
        <v/>
      </c>
      <c r="K349" s="214" t="s">
        <v>241</v>
      </c>
    </row>
    <row r="350" spans="1:11" ht="15.75" x14ac:dyDescent="0.2">
      <c r="A350" s="34">
        <v>1</v>
      </c>
      <c r="B350" s="29">
        <v>140</v>
      </c>
      <c r="C350" s="252">
        <f>IF($B350&gt;0,'Saisie Class'!$G349)</f>
        <v>0</v>
      </c>
      <c r="D350" s="30" t="e">
        <f>VLOOKUP(E350,'Ext A2'!F$7:R$206,13,FALSE)</f>
        <v>#N/A</v>
      </c>
      <c r="E350" s="30">
        <f>IF($B350&gt;0,'Saisie Class'!$H349)</f>
        <v>0</v>
      </c>
      <c r="F350" s="30">
        <f>IF(C350&gt;0,VLOOKUP(E350,CONFIG!$X$202:$AG$801,2,FALSE),0)</f>
        <v>0</v>
      </c>
      <c r="G350" s="30">
        <f>IF(C350&gt;0,VLOOKUP(E350,CONFIG!$X$2:$AG$801,3,FALSE),0)</f>
        <v>0</v>
      </c>
      <c r="H350" s="30">
        <f>IF(C350&gt;0,VLOOKUP(E350,CONFIG!$X$2:$AG$801,4,FALSE),0)</f>
        <v>0</v>
      </c>
      <c r="I350" s="30">
        <f>IF(C350&gt;0,VLOOKUP(E350,CONFIG!$X$2:$AG$801,5,FALSE),0)</f>
        <v>0</v>
      </c>
      <c r="J350" s="213" t="str">
        <f>IF(LEN(B350)&gt;0,'Saisie Class'!N349,"")</f>
        <v/>
      </c>
      <c r="K350" s="214" t="s">
        <v>241</v>
      </c>
    </row>
    <row r="351" spans="1:11" ht="15.75" x14ac:dyDescent="0.2">
      <c r="A351" s="34">
        <v>1</v>
      </c>
      <c r="B351" s="29">
        <v>141</v>
      </c>
      <c r="C351" s="252">
        <f>IF($B351&gt;0,'Saisie Class'!$G350)</f>
        <v>0</v>
      </c>
      <c r="D351" s="30" t="e">
        <f>VLOOKUP(E351,'Ext A2'!F$7:R$206,13,FALSE)</f>
        <v>#N/A</v>
      </c>
      <c r="E351" s="30">
        <f>IF($B351&gt;0,'Saisie Class'!$H350)</f>
        <v>0</v>
      </c>
      <c r="F351" s="30">
        <f>IF(C351&gt;0,VLOOKUP(E351,CONFIG!$X$202:$AG$801,2,FALSE),0)</f>
        <v>0</v>
      </c>
      <c r="G351" s="30">
        <f>IF(C351&gt;0,VLOOKUP(E351,CONFIG!$X$2:$AG$801,3,FALSE),0)</f>
        <v>0</v>
      </c>
      <c r="H351" s="30">
        <f>IF(C351&gt;0,VLOOKUP(E351,CONFIG!$X$2:$AG$801,4,FALSE),0)</f>
        <v>0</v>
      </c>
      <c r="I351" s="30">
        <f>IF(C351&gt;0,VLOOKUP(E351,CONFIG!$X$2:$AG$801,5,FALSE),0)</f>
        <v>0</v>
      </c>
      <c r="J351" s="213" t="str">
        <f>IF(LEN(B351)&gt;0,'Saisie Class'!N350,"")</f>
        <v/>
      </c>
      <c r="K351" s="214" t="s">
        <v>241</v>
      </c>
    </row>
    <row r="352" spans="1:11" ht="15.75" x14ac:dyDescent="0.2">
      <c r="A352" s="34">
        <v>1</v>
      </c>
      <c r="B352" s="29">
        <v>142</v>
      </c>
      <c r="C352" s="252">
        <f>IF($B352&gt;0,'Saisie Class'!$G351)</f>
        <v>0</v>
      </c>
      <c r="D352" s="30" t="e">
        <f>VLOOKUP(E352,'Ext A2'!F$7:R$206,13,FALSE)</f>
        <v>#N/A</v>
      </c>
      <c r="E352" s="30">
        <f>IF($B352&gt;0,'Saisie Class'!$H351)</f>
        <v>0</v>
      </c>
      <c r="F352" s="30">
        <f>IF(C352&gt;0,VLOOKUP(E352,CONFIG!$X$202:$AG$801,2,FALSE),0)</f>
        <v>0</v>
      </c>
      <c r="G352" s="30">
        <f>IF(C352&gt;0,VLOOKUP(E352,CONFIG!$X$2:$AG$801,3,FALSE),0)</f>
        <v>0</v>
      </c>
      <c r="H352" s="30">
        <f>IF(C352&gt;0,VLOOKUP(E352,CONFIG!$X$2:$AG$801,4,FALSE),0)</f>
        <v>0</v>
      </c>
      <c r="I352" s="30">
        <f>IF(C352&gt;0,VLOOKUP(E352,CONFIG!$X$2:$AG$801,5,FALSE),0)</f>
        <v>0</v>
      </c>
      <c r="J352" s="213" t="str">
        <f>IF(LEN(B352)&gt;0,'Saisie Class'!N351,"")</f>
        <v/>
      </c>
      <c r="K352" s="214" t="s">
        <v>241</v>
      </c>
    </row>
    <row r="353" spans="1:11" ht="15.75" x14ac:dyDescent="0.2">
      <c r="A353" s="34">
        <v>1</v>
      </c>
      <c r="B353" s="29">
        <v>143</v>
      </c>
      <c r="C353" s="252">
        <f>IF($B353&gt;0,'Saisie Class'!$G352)</f>
        <v>0</v>
      </c>
      <c r="D353" s="30" t="e">
        <f>VLOOKUP(E353,'Ext A2'!F$7:R$206,13,FALSE)</f>
        <v>#N/A</v>
      </c>
      <c r="E353" s="30">
        <f>IF($B353&gt;0,'Saisie Class'!$H352)</f>
        <v>0</v>
      </c>
      <c r="F353" s="30">
        <f>IF(C353&gt;0,VLOOKUP(E353,CONFIG!$X$202:$AG$801,2,FALSE),0)</f>
        <v>0</v>
      </c>
      <c r="G353" s="30">
        <f>IF(C353&gt;0,VLOOKUP(E353,CONFIG!$X$2:$AG$801,3,FALSE),0)</f>
        <v>0</v>
      </c>
      <c r="H353" s="30">
        <f>IF(C353&gt;0,VLOOKUP(E353,CONFIG!$X$2:$AG$801,4,FALSE),0)</f>
        <v>0</v>
      </c>
      <c r="I353" s="30">
        <f>IF(C353&gt;0,VLOOKUP(E353,CONFIG!$X$2:$AG$801,5,FALSE),0)</f>
        <v>0</v>
      </c>
      <c r="J353" s="213" t="str">
        <f>IF(LEN(B353)&gt;0,'Saisie Class'!N352,"")</f>
        <v/>
      </c>
      <c r="K353" s="214" t="s">
        <v>241</v>
      </c>
    </row>
    <row r="354" spans="1:11" ht="15.75" x14ac:dyDescent="0.2">
      <c r="A354" s="34">
        <v>1</v>
      </c>
      <c r="B354" s="29">
        <v>144</v>
      </c>
      <c r="C354" s="252">
        <f>IF($B354&gt;0,'Saisie Class'!$G353)</f>
        <v>0</v>
      </c>
      <c r="D354" s="30" t="e">
        <f>VLOOKUP(E354,'Ext A2'!F$7:R$206,13,FALSE)</f>
        <v>#N/A</v>
      </c>
      <c r="E354" s="30">
        <f>IF($B354&gt;0,'Saisie Class'!$H353)</f>
        <v>0</v>
      </c>
      <c r="F354" s="30">
        <f>IF(C354&gt;0,VLOOKUP(E354,CONFIG!$X$202:$AG$801,2,FALSE),0)</f>
        <v>0</v>
      </c>
      <c r="G354" s="30">
        <f>IF(C354&gt;0,VLOOKUP(E354,CONFIG!$X$2:$AG$801,3,FALSE),0)</f>
        <v>0</v>
      </c>
      <c r="H354" s="30">
        <f>IF(C354&gt;0,VLOOKUP(E354,CONFIG!$X$2:$AG$801,4,FALSE),0)</f>
        <v>0</v>
      </c>
      <c r="I354" s="30">
        <f>IF(C354&gt;0,VLOOKUP(E354,CONFIG!$X$2:$AG$801,5,FALSE),0)</f>
        <v>0</v>
      </c>
      <c r="J354" s="213" t="str">
        <f>IF(LEN(B354)&gt;0,'Saisie Class'!N353,"")</f>
        <v/>
      </c>
      <c r="K354" s="214" t="s">
        <v>241</v>
      </c>
    </row>
    <row r="355" spans="1:11" ht="15.75" x14ac:dyDescent="0.2">
      <c r="A355" s="34">
        <v>1</v>
      </c>
      <c r="B355" s="29">
        <v>145</v>
      </c>
      <c r="C355" s="252">
        <f>IF($B355&gt;0,'Saisie Class'!$G354)</f>
        <v>0</v>
      </c>
      <c r="D355" s="30" t="e">
        <f>VLOOKUP(E355,'Ext A2'!F$7:R$206,13,FALSE)</f>
        <v>#N/A</v>
      </c>
      <c r="E355" s="30">
        <f>IF($B355&gt;0,'Saisie Class'!$H354)</f>
        <v>0</v>
      </c>
      <c r="F355" s="30">
        <f>IF(C355&gt;0,VLOOKUP(E355,CONFIG!$X$202:$AG$801,2,FALSE),0)</f>
        <v>0</v>
      </c>
      <c r="G355" s="30">
        <f>IF(C355&gt;0,VLOOKUP(E355,CONFIG!$X$2:$AG$801,3,FALSE),0)</f>
        <v>0</v>
      </c>
      <c r="H355" s="30">
        <f>IF(C355&gt;0,VLOOKUP(E355,CONFIG!$X$2:$AG$801,4,FALSE),0)</f>
        <v>0</v>
      </c>
      <c r="I355" s="30">
        <f>IF(C355&gt;0,VLOOKUP(E355,CONFIG!$X$2:$AG$801,5,FALSE),0)</f>
        <v>0</v>
      </c>
      <c r="J355" s="213" t="str">
        <f>IF(LEN(B355)&gt;0,'Saisie Class'!N354,"")</f>
        <v/>
      </c>
      <c r="K355" s="214" t="s">
        <v>241</v>
      </c>
    </row>
    <row r="356" spans="1:11" ht="15.75" x14ac:dyDescent="0.2">
      <c r="A356" s="34">
        <v>1</v>
      </c>
      <c r="B356" s="29">
        <v>146</v>
      </c>
      <c r="C356" s="252">
        <f>IF($B356&gt;0,'Saisie Class'!$G355)</f>
        <v>0</v>
      </c>
      <c r="D356" s="30" t="e">
        <f>VLOOKUP(E356,'Ext A2'!F$7:R$206,13,FALSE)</f>
        <v>#N/A</v>
      </c>
      <c r="E356" s="30">
        <f>IF($B356&gt;0,'Saisie Class'!$H355)</f>
        <v>0</v>
      </c>
      <c r="F356" s="30">
        <f>IF(C356&gt;0,VLOOKUP(E356,CONFIG!$X$202:$AG$801,2,FALSE),0)</f>
        <v>0</v>
      </c>
      <c r="G356" s="30">
        <f>IF(C356&gt;0,VLOOKUP(E356,CONFIG!$X$2:$AG$801,3,FALSE),0)</f>
        <v>0</v>
      </c>
      <c r="H356" s="30">
        <f>IF(C356&gt;0,VLOOKUP(E356,CONFIG!$X$2:$AG$801,4,FALSE),0)</f>
        <v>0</v>
      </c>
      <c r="I356" s="30">
        <f>IF(C356&gt;0,VLOOKUP(E356,CONFIG!$X$2:$AG$801,5,FALSE),0)</f>
        <v>0</v>
      </c>
      <c r="J356" s="213" t="str">
        <f>IF(LEN(B356)&gt;0,'Saisie Class'!N355,"")</f>
        <v/>
      </c>
      <c r="K356" s="214" t="s">
        <v>241</v>
      </c>
    </row>
    <row r="357" spans="1:11" ht="15.75" x14ac:dyDescent="0.2">
      <c r="A357" s="34">
        <v>1</v>
      </c>
      <c r="B357" s="29">
        <v>147</v>
      </c>
      <c r="C357" s="252">
        <f>IF($B357&gt;0,'Saisie Class'!$G356)</f>
        <v>0</v>
      </c>
      <c r="D357" s="30" t="e">
        <f>VLOOKUP(E357,'Ext A2'!F$7:R$206,13,FALSE)</f>
        <v>#N/A</v>
      </c>
      <c r="E357" s="30">
        <f>IF($B357&gt;0,'Saisie Class'!$H356)</f>
        <v>0</v>
      </c>
      <c r="F357" s="30">
        <f>IF(C357&gt;0,VLOOKUP(E357,CONFIG!$X$202:$AG$801,2,FALSE),0)</f>
        <v>0</v>
      </c>
      <c r="G357" s="30">
        <f>IF(C357&gt;0,VLOOKUP(E357,CONFIG!$X$2:$AG$801,3,FALSE),0)</f>
        <v>0</v>
      </c>
      <c r="H357" s="30">
        <f>IF(C357&gt;0,VLOOKUP(E357,CONFIG!$X$2:$AG$801,4,FALSE),0)</f>
        <v>0</v>
      </c>
      <c r="I357" s="30">
        <f>IF(C357&gt;0,VLOOKUP(E357,CONFIG!$X$2:$AG$801,5,FALSE),0)</f>
        <v>0</v>
      </c>
      <c r="J357" s="213" t="str">
        <f>IF(LEN(B357)&gt;0,'Saisie Class'!N356,"")</f>
        <v/>
      </c>
      <c r="K357" s="214" t="s">
        <v>241</v>
      </c>
    </row>
    <row r="358" spans="1:11" ht="15.75" x14ac:dyDescent="0.2">
      <c r="A358" s="34">
        <v>1</v>
      </c>
      <c r="B358" s="29">
        <v>148</v>
      </c>
      <c r="C358" s="252">
        <f>IF($B358&gt;0,'Saisie Class'!$G357)</f>
        <v>0</v>
      </c>
      <c r="D358" s="30" t="e">
        <f>VLOOKUP(E358,'Ext A2'!F$7:R$206,13,FALSE)</f>
        <v>#N/A</v>
      </c>
      <c r="E358" s="30">
        <f>IF($B358&gt;0,'Saisie Class'!$H357)</f>
        <v>0</v>
      </c>
      <c r="F358" s="30">
        <f>IF(C358&gt;0,VLOOKUP(E358,CONFIG!$X$202:$AG$801,2,FALSE),0)</f>
        <v>0</v>
      </c>
      <c r="G358" s="30">
        <f>IF(C358&gt;0,VLOOKUP(E358,CONFIG!$X$2:$AG$801,3,FALSE),0)</f>
        <v>0</v>
      </c>
      <c r="H358" s="30">
        <f>IF(C358&gt;0,VLOOKUP(E358,CONFIG!$X$2:$AG$801,4,FALSE),0)</f>
        <v>0</v>
      </c>
      <c r="I358" s="30">
        <f>IF(C358&gt;0,VLOOKUP(E358,CONFIG!$X$2:$AG$801,5,FALSE),0)</f>
        <v>0</v>
      </c>
      <c r="J358" s="213" t="str">
        <f>IF(LEN(B358)&gt;0,'Saisie Class'!N357,"")</f>
        <v/>
      </c>
      <c r="K358" s="214" t="s">
        <v>241</v>
      </c>
    </row>
    <row r="359" spans="1:11" ht="15.75" x14ac:dyDescent="0.2">
      <c r="A359" s="34">
        <v>1</v>
      </c>
      <c r="B359" s="29">
        <v>149</v>
      </c>
      <c r="C359" s="252">
        <f>IF($B359&gt;0,'Saisie Class'!$G358)</f>
        <v>0</v>
      </c>
      <c r="D359" s="30" t="e">
        <f>VLOOKUP(E359,'Ext A2'!F$7:R$206,13,FALSE)</f>
        <v>#N/A</v>
      </c>
      <c r="E359" s="30">
        <f>IF($B359&gt;0,'Saisie Class'!$H358)</f>
        <v>0</v>
      </c>
      <c r="F359" s="30">
        <f>IF(C359&gt;0,VLOOKUP(E359,CONFIG!$X$202:$AG$801,2,FALSE),0)</f>
        <v>0</v>
      </c>
      <c r="G359" s="30">
        <f>IF(C359&gt;0,VLOOKUP(E359,CONFIG!$X$2:$AG$801,3,FALSE),0)</f>
        <v>0</v>
      </c>
      <c r="H359" s="30">
        <f>IF(C359&gt;0,VLOOKUP(E359,CONFIG!$X$2:$AG$801,4,FALSE),0)</f>
        <v>0</v>
      </c>
      <c r="I359" s="30">
        <f>IF(C359&gt;0,VLOOKUP(E359,CONFIG!$X$2:$AG$801,5,FALSE),0)</f>
        <v>0</v>
      </c>
      <c r="J359" s="213" t="str">
        <f>IF(LEN(B359)&gt;0,'Saisie Class'!N358,"")</f>
        <v/>
      </c>
      <c r="K359" s="214" t="s">
        <v>241</v>
      </c>
    </row>
    <row r="360" spans="1:11" ht="15.75" x14ac:dyDescent="0.2">
      <c r="A360" s="34">
        <v>1</v>
      </c>
      <c r="B360" s="29">
        <v>150</v>
      </c>
      <c r="C360" s="252">
        <f>IF($B360&gt;0,'Saisie Class'!$G359)</f>
        <v>0</v>
      </c>
      <c r="D360" s="30" t="e">
        <f>VLOOKUP(E360,'Ext A2'!F$7:R$206,13,FALSE)</f>
        <v>#N/A</v>
      </c>
      <c r="E360" s="30">
        <f>IF($B360&gt;0,'Saisie Class'!$H359)</f>
        <v>0</v>
      </c>
      <c r="F360" s="30">
        <f>IF(C360&gt;0,VLOOKUP(E360,CONFIG!$X$202:$AG$801,2,FALSE),0)</f>
        <v>0</v>
      </c>
      <c r="G360" s="30">
        <f>IF(C360&gt;0,VLOOKUP(E360,CONFIG!$X$2:$AG$801,3,FALSE),0)</f>
        <v>0</v>
      </c>
      <c r="H360" s="30">
        <f>IF(C360&gt;0,VLOOKUP(E360,CONFIG!$X$2:$AG$801,4,FALSE),0)</f>
        <v>0</v>
      </c>
      <c r="I360" s="30">
        <f>IF(C360&gt;0,VLOOKUP(E360,CONFIG!$X$2:$AG$801,5,FALSE),0)</f>
        <v>0</v>
      </c>
      <c r="J360" s="213" t="str">
        <f>IF(LEN(B360)&gt;0,'Saisie Class'!N359,"")</f>
        <v/>
      </c>
      <c r="K360" s="214" t="s">
        <v>241</v>
      </c>
    </row>
    <row r="361" spans="1:11" ht="15.75" x14ac:dyDescent="0.2">
      <c r="A361" s="34">
        <v>1</v>
      </c>
      <c r="B361" s="29">
        <v>151</v>
      </c>
      <c r="C361" s="252">
        <f>IF($B361&gt;0,'Saisie Class'!$G360)</f>
        <v>0</v>
      </c>
      <c r="D361" s="30" t="e">
        <f>VLOOKUP(E361,'Ext A2'!F$7:R$206,13,FALSE)</f>
        <v>#N/A</v>
      </c>
      <c r="E361" s="30">
        <f>IF($B361&gt;0,'Saisie Class'!$H360)</f>
        <v>0</v>
      </c>
      <c r="F361" s="30">
        <f>IF(C361&gt;0,VLOOKUP(E361,CONFIG!$X$202:$AG$801,2,FALSE),0)</f>
        <v>0</v>
      </c>
      <c r="G361" s="30">
        <f>IF(C361&gt;0,VLOOKUP(E361,CONFIG!$X$2:$AG$801,3,FALSE),0)</f>
        <v>0</v>
      </c>
      <c r="H361" s="30">
        <f>IF(C361&gt;0,VLOOKUP(E361,CONFIG!$X$2:$AG$801,4,FALSE),0)</f>
        <v>0</v>
      </c>
      <c r="I361" s="30">
        <f>IF(C361&gt;0,VLOOKUP(E361,CONFIG!$X$2:$AG$801,5,FALSE),0)</f>
        <v>0</v>
      </c>
      <c r="J361" s="213" t="str">
        <f>IF(LEN(B361)&gt;0,'Saisie Class'!N360,"")</f>
        <v/>
      </c>
      <c r="K361" s="214" t="s">
        <v>241</v>
      </c>
    </row>
    <row r="362" spans="1:11" ht="15.75" x14ac:dyDescent="0.2">
      <c r="A362" s="34">
        <v>1</v>
      </c>
      <c r="B362" s="29">
        <v>152</v>
      </c>
      <c r="C362" s="252">
        <f>IF($B362&gt;0,'Saisie Class'!$G361)</f>
        <v>0</v>
      </c>
      <c r="D362" s="30" t="e">
        <f>VLOOKUP(E362,'Ext A2'!F$7:R$206,13,FALSE)</f>
        <v>#N/A</v>
      </c>
      <c r="E362" s="30">
        <f>IF($B362&gt;0,'Saisie Class'!$H361)</f>
        <v>0</v>
      </c>
      <c r="F362" s="30">
        <f>IF(C362&gt;0,VLOOKUP(E362,CONFIG!$X$202:$AG$801,2,FALSE),0)</f>
        <v>0</v>
      </c>
      <c r="G362" s="30">
        <f>IF(C362&gt;0,VLOOKUP(E362,CONFIG!$X$2:$AG$801,3,FALSE),0)</f>
        <v>0</v>
      </c>
      <c r="H362" s="30">
        <f>IF(C362&gt;0,VLOOKUP(E362,CONFIG!$X$2:$AG$801,4,FALSE),0)</f>
        <v>0</v>
      </c>
      <c r="I362" s="30">
        <f>IF(C362&gt;0,VLOOKUP(E362,CONFIG!$X$2:$AG$801,5,FALSE),0)</f>
        <v>0</v>
      </c>
      <c r="J362" s="213" t="str">
        <f>IF(LEN(B362)&gt;0,'Saisie Class'!N361,"")</f>
        <v/>
      </c>
      <c r="K362" s="214" t="s">
        <v>241</v>
      </c>
    </row>
    <row r="363" spans="1:11" ht="15.75" x14ac:dyDescent="0.2">
      <c r="A363" s="34">
        <v>1</v>
      </c>
      <c r="B363" s="29">
        <v>153</v>
      </c>
      <c r="C363" s="252">
        <f>IF($B363&gt;0,'Saisie Class'!$G362)</f>
        <v>0</v>
      </c>
      <c r="D363" s="30" t="e">
        <f>VLOOKUP(E363,'Ext A2'!F$7:R$206,13,FALSE)</f>
        <v>#N/A</v>
      </c>
      <c r="E363" s="30">
        <f>IF($B363&gt;0,'Saisie Class'!$H362)</f>
        <v>0</v>
      </c>
      <c r="F363" s="30">
        <f>IF(C363&gt;0,VLOOKUP(E363,CONFIG!$X$202:$AG$801,2,FALSE),0)</f>
        <v>0</v>
      </c>
      <c r="G363" s="30">
        <f>IF(C363&gt;0,VLOOKUP(E363,CONFIG!$X$2:$AG$801,3,FALSE),0)</f>
        <v>0</v>
      </c>
      <c r="H363" s="30">
        <f>IF(C363&gt;0,VLOOKUP(E363,CONFIG!$X$2:$AG$801,4,FALSE),0)</f>
        <v>0</v>
      </c>
      <c r="I363" s="30">
        <f>IF(C363&gt;0,VLOOKUP(E363,CONFIG!$X$2:$AG$801,5,FALSE),0)</f>
        <v>0</v>
      </c>
      <c r="J363" s="213" t="str">
        <f>IF(LEN(B363)&gt;0,'Saisie Class'!N362,"")</f>
        <v/>
      </c>
      <c r="K363" s="214" t="s">
        <v>241</v>
      </c>
    </row>
    <row r="364" spans="1:11" ht="15.75" x14ac:dyDescent="0.2">
      <c r="A364" s="34">
        <v>1</v>
      </c>
      <c r="B364" s="29">
        <v>154</v>
      </c>
      <c r="C364" s="252">
        <f>IF($B364&gt;0,'Saisie Class'!$G363)</f>
        <v>0</v>
      </c>
      <c r="D364" s="30" t="e">
        <f>VLOOKUP(E364,'Ext A2'!F$7:R$206,13,FALSE)</f>
        <v>#N/A</v>
      </c>
      <c r="E364" s="30">
        <f>IF($B364&gt;0,'Saisie Class'!$H363)</f>
        <v>0</v>
      </c>
      <c r="F364" s="30">
        <f>IF(C364&gt;0,VLOOKUP(E364,CONFIG!$X$202:$AG$801,2,FALSE),0)</f>
        <v>0</v>
      </c>
      <c r="G364" s="30">
        <f>IF(C364&gt;0,VLOOKUP(E364,CONFIG!$X$2:$AG$801,3,FALSE),0)</f>
        <v>0</v>
      </c>
      <c r="H364" s="30">
        <f>IF(C364&gt;0,VLOOKUP(E364,CONFIG!$X$2:$AG$801,4,FALSE),0)</f>
        <v>0</v>
      </c>
      <c r="I364" s="30">
        <f>IF(C364&gt;0,VLOOKUP(E364,CONFIG!$X$2:$AG$801,5,FALSE),0)</f>
        <v>0</v>
      </c>
      <c r="J364" s="213" t="str">
        <f>IF(LEN(B364)&gt;0,'Saisie Class'!N363,"")</f>
        <v/>
      </c>
      <c r="K364" s="214" t="s">
        <v>241</v>
      </c>
    </row>
    <row r="365" spans="1:11" ht="15.75" x14ac:dyDescent="0.2">
      <c r="A365" s="34">
        <v>1</v>
      </c>
      <c r="B365" s="29">
        <v>155</v>
      </c>
      <c r="C365" s="252">
        <f>IF($B365&gt;0,'Saisie Class'!$G364)</f>
        <v>0</v>
      </c>
      <c r="D365" s="30" t="e">
        <f>VLOOKUP(E365,'Ext A2'!F$7:R$206,13,FALSE)</f>
        <v>#N/A</v>
      </c>
      <c r="E365" s="30">
        <f>IF($B365&gt;0,'Saisie Class'!$H364)</f>
        <v>0</v>
      </c>
      <c r="F365" s="30">
        <f>IF(C365&gt;0,VLOOKUP(E365,CONFIG!$X$202:$AG$801,2,FALSE),0)</f>
        <v>0</v>
      </c>
      <c r="G365" s="30">
        <f>IF(C365&gt;0,VLOOKUP(E365,CONFIG!$X$2:$AG$801,3,FALSE),0)</f>
        <v>0</v>
      </c>
      <c r="H365" s="30">
        <f>IF(C365&gt;0,VLOOKUP(E365,CONFIG!$X$2:$AG$801,4,FALSE),0)</f>
        <v>0</v>
      </c>
      <c r="I365" s="30">
        <f>IF(C365&gt;0,VLOOKUP(E365,CONFIG!$X$2:$AG$801,5,FALSE),0)</f>
        <v>0</v>
      </c>
      <c r="J365" s="213" t="str">
        <f>IF(LEN(B365)&gt;0,'Saisie Class'!N364,"")</f>
        <v/>
      </c>
      <c r="K365" s="214" t="s">
        <v>241</v>
      </c>
    </row>
    <row r="366" spans="1:11" ht="15.75" x14ac:dyDescent="0.2">
      <c r="A366" s="34">
        <v>1</v>
      </c>
      <c r="B366" s="29">
        <v>156</v>
      </c>
      <c r="C366" s="252">
        <f>IF($B366&gt;0,'Saisie Class'!$G365)</f>
        <v>0</v>
      </c>
      <c r="D366" s="30" t="e">
        <f>VLOOKUP(E366,'Ext A2'!F$7:R$206,13,FALSE)</f>
        <v>#N/A</v>
      </c>
      <c r="E366" s="30">
        <f>IF($B366&gt;0,'Saisie Class'!$H365)</f>
        <v>0</v>
      </c>
      <c r="F366" s="30">
        <f>IF(C366&gt;0,VLOOKUP(E366,CONFIG!$X$202:$AG$801,2,FALSE),0)</f>
        <v>0</v>
      </c>
      <c r="G366" s="30">
        <f>IF(C366&gt;0,VLOOKUP(E366,CONFIG!$X$2:$AG$801,3,FALSE),0)</f>
        <v>0</v>
      </c>
      <c r="H366" s="30">
        <f>IF(C366&gt;0,VLOOKUP(E366,CONFIG!$X$2:$AG$801,4,FALSE),0)</f>
        <v>0</v>
      </c>
      <c r="I366" s="30">
        <f>IF(C366&gt;0,VLOOKUP(E366,CONFIG!$X$2:$AG$801,5,FALSE),0)</f>
        <v>0</v>
      </c>
      <c r="J366" s="213" t="str">
        <f>IF(LEN(B366)&gt;0,'Saisie Class'!N365,"")</f>
        <v/>
      </c>
      <c r="K366" s="214" t="s">
        <v>241</v>
      </c>
    </row>
    <row r="367" spans="1:11" ht="15.75" x14ac:dyDescent="0.2">
      <c r="A367" s="34">
        <v>1</v>
      </c>
      <c r="B367" s="29">
        <v>157</v>
      </c>
      <c r="C367" s="252">
        <f>IF($B367&gt;0,'Saisie Class'!$G366)</f>
        <v>0</v>
      </c>
      <c r="D367" s="30" t="e">
        <f>VLOOKUP(E367,'Ext A2'!F$7:R$206,13,FALSE)</f>
        <v>#N/A</v>
      </c>
      <c r="E367" s="30">
        <f>IF($B367&gt;0,'Saisie Class'!$H366)</f>
        <v>0</v>
      </c>
      <c r="F367" s="30">
        <f>IF(C367&gt;0,VLOOKUP(E367,CONFIG!$X$202:$AG$801,2,FALSE),0)</f>
        <v>0</v>
      </c>
      <c r="G367" s="30">
        <f>IF(C367&gt;0,VLOOKUP(E367,CONFIG!$X$2:$AG$801,3,FALSE),0)</f>
        <v>0</v>
      </c>
      <c r="H367" s="30">
        <f>IF(C367&gt;0,VLOOKUP(E367,CONFIG!$X$2:$AG$801,4,FALSE),0)</f>
        <v>0</v>
      </c>
      <c r="I367" s="30">
        <f>IF(C367&gt;0,VLOOKUP(E367,CONFIG!$X$2:$AG$801,5,FALSE),0)</f>
        <v>0</v>
      </c>
      <c r="J367" s="213" t="str">
        <f>IF(LEN(B367)&gt;0,'Saisie Class'!N366,"")</f>
        <v/>
      </c>
      <c r="K367" s="214" t="s">
        <v>241</v>
      </c>
    </row>
    <row r="368" spans="1:11" ht="15.75" x14ac:dyDescent="0.2">
      <c r="A368" s="34">
        <v>1</v>
      </c>
      <c r="B368" s="29">
        <v>158</v>
      </c>
      <c r="C368" s="252">
        <f>IF($B368&gt;0,'Saisie Class'!$G367)</f>
        <v>0</v>
      </c>
      <c r="D368" s="30" t="e">
        <f>VLOOKUP(E368,'Ext A2'!F$7:R$206,13,FALSE)</f>
        <v>#N/A</v>
      </c>
      <c r="E368" s="30">
        <f>IF($B368&gt;0,'Saisie Class'!$H367)</f>
        <v>0</v>
      </c>
      <c r="F368" s="30">
        <f>IF(C368&gt;0,VLOOKUP(E368,CONFIG!$X$202:$AG$801,2,FALSE),0)</f>
        <v>0</v>
      </c>
      <c r="G368" s="30">
        <f>IF(C368&gt;0,VLOOKUP(E368,CONFIG!$X$2:$AG$801,3,FALSE),0)</f>
        <v>0</v>
      </c>
      <c r="H368" s="30">
        <f>IF(C368&gt;0,VLOOKUP(E368,CONFIG!$X$2:$AG$801,4,FALSE),0)</f>
        <v>0</v>
      </c>
      <c r="I368" s="30">
        <f>IF(C368&gt;0,VLOOKUP(E368,CONFIG!$X$2:$AG$801,5,FALSE),0)</f>
        <v>0</v>
      </c>
      <c r="J368" s="213" t="str">
        <f>IF(LEN(B368)&gt;0,'Saisie Class'!N367,"")</f>
        <v/>
      </c>
      <c r="K368" s="214" t="s">
        <v>241</v>
      </c>
    </row>
    <row r="369" spans="1:11" ht="15.75" x14ac:dyDescent="0.2">
      <c r="A369" s="34">
        <v>1</v>
      </c>
      <c r="B369" s="29">
        <v>159</v>
      </c>
      <c r="C369" s="252">
        <f>IF($B369&gt;0,'Saisie Class'!$G368)</f>
        <v>0</v>
      </c>
      <c r="D369" s="30" t="e">
        <f>VLOOKUP(E369,'Ext A2'!F$7:R$206,13,FALSE)</f>
        <v>#N/A</v>
      </c>
      <c r="E369" s="30">
        <f>IF($B369&gt;0,'Saisie Class'!$H368)</f>
        <v>0</v>
      </c>
      <c r="F369" s="30">
        <f>IF(C369&gt;0,VLOOKUP(E369,CONFIG!$X$202:$AG$801,2,FALSE),0)</f>
        <v>0</v>
      </c>
      <c r="G369" s="30">
        <f>IF(C369&gt;0,VLOOKUP(E369,CONFIG!$X$2:$AG$801,3,FALSE),0)</f>
        <v>0</v>
      </c>
      <c r="H369" s="30">
        <f>IF(C369&gt;0,VLOOKUP(E369,CONFIG!$X$2:$AG$801,4,FALSE),0)</f>
        <v>0</v>
      </c>
      <c r="I369" s="30">
        <f>IF(C369&gt;0,VLOOKUP(E369,CONFIG!$X$2:$AG$801,5,FALSE),0)</f>
        <v>0</v>
      </c>
      <c r="J369" s="213" t="str">
        <f>IF(LEN(B369)&gt;0,'Saisie Class'!N368,"")</f>
        <v/>
      </c>
      <c r="K369" s="214" t="s">
        <v>241</v>
      </c>
    </row>
    <row r="370" spans="1:11" ht="15.75" x14ac:dyDescent="0.2">
      <c r="A370" s="34">
        <v>1</v>
      </c>
      <c r="B370" s="29">
        <v>160</v>
      </c>
      <c r="C370" s="252">
        <f>IF($B370&gt;0,'Saisie Class'!$G369)</f>
        <v>0</v>
      </c>
      <c r="D370" s="30" t="e">
        <f>VLOOKUP(E370,'Ext A2'!F$7:R$206,13,FALSE)</f>
        <v>#N/A</v>
      </c>
      <c r="E370" s="30">
        <f>IF($B370&gt;0,'Saisie Class'!$H369)</f>
        <v>0</v>
      </c>
      <c r="F370" s="30">
        <f>IF(C370&gt;0,VLOOKUP(E370,CONFIG!$X$202:$AG$801,2,FALSE),0)</f>
        <v>0</v>
      </c>
      <c r="G370" s="30">
        <f>IF(C370&gt;0,VLOOKUP(E370,CONFIG!$X$2:$AG$801,3,FALSE),0)</f>
        <v>0</v>
      </c>
      <c r="H370" s="30">
        <f>IF(C370&gt;0,VLOOKUP(E370,CONFIG!$X$2:$AG$801,4,FALSE),0)</f>
        <v>0</v>
      </c>
      <c r="I370" s="30">
        <f>IF(C370&gt;0,VLOOKUP(E370,CONFIG!$X$2:$AG$801,5,FALSE),0)</f>
        <v>0</v>
      </c>
      <c r="J370" s="213" t="str">
        <f>IF(LEN(B370)&gt;0,'Saisie Class'!N369,"")</f>
        <v/>
      </c>
      <c r="K370" s="214" t="s">
        <v>241</v>
      </c>
    </row>
    <row r="371" spans="1:11" ht="15.75" x14ac:dyDescent="0.2">
      <c r="A371" s="34">
        <v>1</v>
      </c>
      <c r="B371" s="29">
        <v>161</v>
      </c>
      <c r="C371" s="252">
        <f>IF($B371&gt;0,'Saisie Class'!$G370)</f>
        <v>0</v>
      </c>
      <c r="D371" s="30" t="e">
        <f>VLOOKUP(E371,'Ext A2'!F$7:R$206,13,FALSE)</f>
        <v>#N/A</v>
      </c>
      <c r="E371" s="30">
        <f>IF($B371&gt;0,'Saisie Class'!$H370)</f>
        <v>0</v>
      </c>
      <c r="F371" s="30">
        <f>IF(C371&gt;0,VLOOKUP(E371,CONFIG!$X$202:$AG$801,2,FALSE),0)</f>
        <v>0</v>
      </c>
      <c r="G371" s="30">
        <f>IF(C371&gt;0,VLOOKUP(E371,CONFIG!$X$2:$AG$801,3,FALSE),0)</f>
        <v>0</v>
      </c>
      <c r="H371" s="30">
        <f>IF(C371&gt;0,VLOOKUP(E371,CONFIG!$X$2:$AG$801,4,FALSE),0)</f>
        <v>0</v>
      </c>
      <c r="I371" s="30">
        <f>IF(C371&gt;0,VLOOKUP(E371,CONFIG!$X$2:$AG$801,5,FALSE),0)</f>
        <v>0</v>
      </c>
      <c r="J371" s="213" t="str">
        <f>IF(LEN(B371)&gt;0,'Saisie Class'!N370,"")</f>
        <v/>
      </c>
      <c r="K371" s="214" t="s">
        <v>241</v>
      </c>
    </row>
    <row r="372" spans="1:11" ht="15.75" x14ac:dyDescent="0.2">
      <c r="A372" s="34">
        <v>1</v>
      </c>
      <c r="B372" s="29">
        <v>162</v>
      </c>
      <c r="C372" s="252">
        <f>IF($B372&gt;0,'Saisie Class'!$G371)</f>
        <v>0</v>
      </c>
      <c r="D372" s="30" t="e">
        <f>VLOOKUP(E372,'Ext A2'!F$7:R$206,13,FALSE)</f>
        <v>#N/A</v>
      </c>
      <c r="E372" s="30">
        <f>IF($B372&gt;0,'Saisie Class'!$H371)</f>
        <v>0</v>
      </c>
      <c r="F372" s="30">
        <f>IF(C372&gt;0,VLOOKUP(E372,CONFIG!$X$202:$AG$801,2,FALSE),0)</f>
        <v>0</v>
      </c>
      <c r="G372" s="30">
        <f>IF(C372&gt;0,VLOOKUP(E372,CONFIG!$X$2:$AG$801,3,FALSE),0)</f>
        <v>0</v>
      </c>
      <c r="H372" s="30">
        <f>IF(C372&gt;0,VLOOKUP(E372,CONFIG!$X$2:$AG$801,4,FALSE),0)</f>
        <v>0</v>
      </c>
      <c r="I372" s="30">
        <f>IF(C372&gt;0,VLOOKUP(E372,CONFIG!$X$2:$AG$801,5,FALSE),0)</f>
        <v>0</v>
      </c>
      <c r="J372" s="213" t="str">
        <f>IF(LEN(B372)&gt;0,'Saisie Class'!N371,"")</f>
        <v/>
      </c>
      <c r="K372" s="214" t="s">
        <v>241</v>
      </c>
    </row>
    <row r="373" spans="1:11" ht="15.75" x14ac:dyDescent="0.2">
      <c r="A373" s="34">
        <v>1</v>
      </c>
      <c r="B373" s="29">
        <v>163</v>
      </c>
      <c r="C373" s="252">
        <f>IF($B373&gt;0,'Saisie Class'!$G372)</f>
        <v>0</v>
      </c>
      <c r="D373" s="30" t="e">
        <f>VLOOKUP(E373,'Ext A2'!F$7:R$206,13,FALSE)</f>
        <v>#N/A</v>
      </c>
      <c r="E373" s="30">
        <f>IF($B373&gt;0,'Saisie Class'!$H372)</f>
        <v>0</v>
      </c>
      <c r="F373" s="30">
        <f>IF(C373&gt;0,VLOOKUP(E373,CONFIG!$X$202:$AG$801,2,FALSE),0)</f>
        <v>0</v>
      </c>
      <c r="G373" s="30">
        <f>IF(C373&gt;0,VLOOKUP(E373,CONFIG!$X$2:$AG$801,3,FALSE),0)</f>
        <v>0</v>
      </c>
      <c r="H373" s="30">
        <f>IF(C373&gt;0,VLOOKUP(E373,CONFIG!$X$2:$AG$801,4,FALSE),0)</f>
        <v>0</v>
      </c>
      <c r="I373" s="30">
        <f>IF(C373&gt;0,VLOOKUP(E373,CONFIG!$X$2:$AG$801,5,FALSE),0)</f>
        <v>0</v>
      </c>
      <c r="J373" s="213" t="str">
        <f>IF(LEN(B373)&gt;0,'Saisie Class'!N372,"")</f>
        <v/>
      </c>
      <c r="K373" s="214" t="s">
        <v>241</v>
      </c>
    </row>
    <row r="374" spans="1:11" ht="15.75" x14ac:dyDescent="0.2">
      <c r="A374" s="34">
        <v>1</v>
      </c>
      <c r="B374" s="29">
        <v>164</v>
      </c>
      <c r="C374" s="252">
        <f>IF($B374&gt;0,'Saisie Class'!$G373)</f>
        <v>0</v>
      </c>
      <c r="D374" s="30" t="e">
        <f>VLOOKUP(E374,'Ext A2'!F$7:R$206,13,FALSE)</f>
        <v>#N/A</v>
      </c>
      <c r="E374" s="30">
        <f>IF($B374&gt;0,'Saisie Class'!$H373)</f>
        <v>0</v>
      </c>
      <c r="F374" s="30">
        <f>IF(C374&gt;0,VLOOKUP(E374,CONFIG!$X$202:$AG$801,2,FALSE),0)</f>
        <v>0</v>
      </c>
      <c r="G374" s="30">
        <f>IF(C374&gt;0,VLOOKUP(E374,CONFIG!$X$2:$AG$801,3,FALSE),0)</f>
        <v>0</v>
      </c>
      <c r="H374" s="30">
        <f>IF(C374&gt;0,VLOOKUP(E374,CONFIG!$X$2:$AG$801,4,FALSE),0)</f>
        <v>0</v>
      </c>
      <c r="I374" s="30">
        <f>IF(C374&gt;0,VLOOKUP(E374,CONFIG!$X$2:$AG$801,5,FALSE),0)</f>
        <v>0</v>
      </c>
      <c r="J374" s="213" t="str">
        <f>IF(LEN(B374)&gt;0,'Saisie Class'!N373,"")</f>
        <v/>
      </c>
      <c r="K374" s="214" t="s">
        <v>241</v>
      </c>
    </row>
    <row r="375" spans="1:11" ht="15.75" x14ac:dyDescent="0.2">
      <c r="A375" s="34">
        <v>1</v>
      </c>
      <c r="B375" s="29">
        <v>165</v>
      </c>
      <c r="C375" s="252">
        <f>IF($B375&gt;0,'Saisie Class'!$G374)</f>
        <v>0</v>
      </c>
      <c r="D375" s="30" t="e">
        <f>VLOOKUP(E375,'Ext A2'!F$7:R$206,13,FALSE)</f>
        <v>#N/A</v>
      </c>
      <c r="E375" s="30">
        <f>IF($B375&gt;0,'Saisie Class'!$H374)</f>
        <v>0</v>
      </c>
      <c r="F375" s="30">
        <f>IF(C375&gt;0,VLOOKUP(E375,CONFIG!$X$202:$AG$801,2,FALSE),0)</f>
        <v>0</v>
      </c>
      <c r="G375" s="30">
        <f>IF(C375&gt;0,VLOOKUP(E375,CONFIG!$X$2:$AG$801,3,FALSE),0)</f>
        <v>0</v>
      </c>
      <c r="H375" s="30">
        <f>IF(C375&gt;0,VLOOKUP(E375,CONFIG!$X$2:$AG$801,4,FALSE),0)</f>
        <v>0</v>
      </c>
      <c r="I375" s="30">
        <f>IF(C375&gt;0,VLOOKUP(E375,CONFIG!$X$2:$AG$801,5,FALSE),0)</f>
        <v>0</v>
      </c>
      <c r="J375" s="213" t="str">
        <f>IF(LEN(B375)&gt;0,'Saisie Class'!N374,"")</f>
        <v/>
      </c>
      <c r="K375" s="214" t="s">
        <v>241</v>
      </c>
    </row>
    <row r="376" spans="1:11" ht="15.75" x14ac:dyDescent="0.2">
      <c r="A376" s="34">
        <v>1</v>
      </c>
      <c r="B376" s="29">
        <v>166</v>
      </c>
      <c r="C376" s="252">
        <f>IF($B376&gt;0,'Saisie Class'!$G375)</f>
        <v>0</v>
      </c>
      <c r="D376" s="30" t="e">
        <f>VLOOKUP(E376,'Ext A2'!F$7:R$206,13,FALSE)</f>
        <v>#N/A</v>
      </c>
      <c r="E376" s="30">
        <f>IF($B376&gt;0,'Saisie Class'!$H375)</f>
        <v>0</v>
      </c>
      <c r="F376" s="30">
        <f>IF(C376&gt;0,VLOOKUP(E376,CONFIG!$X$202:$AG$801,2,FALSE),0)</f>
        <v>0</v>
      </c>
      <c r="G376" s="30">
        <f>IF(C376&gt;0,VLOOKUP(E376,CONFIG!$X$2:$AG$801,3,FALSE),0)</f>
        <v>0</v>
      </c>
      <c r="H376" s="30">
        <f>IF(C376&gt;0,VLOOKUP(E376,CONFIG!$X$2:$AG$801,4,FALSE),0)</f>
        <v>0</v>
      </c>
      <c r="I376" s="30">
        <f>IF(C376&gt;0,VLOOKUP(E376,CONFIG!$X$2:$AG$801,5,FALSE),0)</f>
        <v>0</v>
      </c>
      <c r="J376" s="213" t="str">
        <f>IF(LEN(B376)&gt;0,'Saisie Class'!N375,"")</f>
        <v/>
      </c>
      <c r="K376" s="214" t="s">
        <v>241</v>
      </c>
    </row>
    <row r="377" spans="1:11" ht="15.75" x14ac:dyDescent="0.2">
      <c r="A377" s="34">
        <v>1</v>
      </c>
      <c r="B377" s="29">
        <v>167</v>
      </c>
      <c r="C377" s="252">
        <f>IF($B377&gt;0,'Saisie Class'!$G376)</f>
        <v>0</v>
      </c>
      <c r="D377" s="30" t="e">
        <f>VLOOKUP(E377,'Ext A2'!F$7:R$206,13,FALSE)</f>
        <v>#N/A</v>
      </c>
      <c r="E377" s="30">
        <f>IF($B377&gt;0,'Saisie Class'!$H376)</f>
        <v>0</v>
      </c>
      <c r="F377" s="30">
        <f>IF(C377&gt;0,VLOOKUP(E377,CONFIG!$X$202:$AG$801,2,FALSE),0)</f>
        <v>0</v>
      </c>
      <c r="G377" s="30">
        <f>IF(C377&gt;0,VLOOKUP(E377,CONFIG!$X$2:$AG$801,3,FALSE),0)</f>
        <v>0</v>
      </c>
      <c r="H377" s="30">
        <f>IF(C377&gt;0,VLOOKUP(E377,CONFIG!$X$2:$AG$801,4,FALSE),0)</f>
        <v>0</v>
      </c>
      <c r="I377" s="30">
        <f>IF(C377&gt;0,VLOOKUP(E377,CONFIG!$X$2:$AG$801,5,FALSE),0)</f>
        <v>0</v>
      </c>
      <c r="J377" s="213" t="str">
        <f>IF(LEN(B377)&gt;0,'Saisie Class'!N376,"")</f>
        <v/>
      </c>
      <c r="K377" s="214" t="s">
        <v>241</v>
      </c>
    </row>
    <row r="378" spans="1:11" ht="15.75" x14ac:dyDescent="0.2">
      <c r="A378" s="34">
        <v>1</v>
      </c>
      <c r="B378" s="29">
        <v>168</v>
      </c>
      <c r="C378" s="252">
        <f>IF($B378&gt;0,'Saisie Class'!$G377)</f>
        <v>0</v>
      </c>
      <c r="D378" s="30" t="e">
        <f>VLOOKUP(E378,'Ext A2'!F$7:R$206,13,FALSE)</f>
        <v>#N/A</v>
      </c>
      <c r="E378" s="30">
        <f>IF($B378&gt;0,'Saisie Class'!$H377)</f>
        <v>0</v>
      </c>
      <c r="F378" s="30">
        <f>IF(C378&gt;0,VLOOKUP(E378,CONFIG!$X$202:$AG$801,2,FALSE),0)</f>
        <v>0</v>
      </c>
      <c r="G378" s="30">
        <f>IF(C378&gt;0,VLOOKUP(E378,CONFIG!$X$2:$AG$801,3,FALSE),0)</f>
        <v>0</v>
      </c>
      <c r="H378" s="30">
        <f>IF(C378&gt;0,VLOOKUP(E378,CONFIG!$X$2:$AG$801,4,FALSE),0)</f>
        <v>0</v>
      </c>
      <c r="I378" s="30">
        <f>IF(C378&gt;0,VLOOKUP(E378,CONFIG!$X$2:$AG$801,5,FALSE),0)</f>
        <v>0</v>
      </c>
      <c r="J378" s="213" t="str">
        <f>IF(LEN(B378)&gt;0,'Saisie Class'!N377,"")</f>
        <v/>
      </c>
      <c r="K378" s="214" t="s">
        <v>241</v>
      </c>
    </row>
    <row r="379" spans="1:11" ht="15.75" x14ac:dyDescent="0.2">
      <c r="A379" s="34">
        <v>1</v>
      </c>
      <c r="B379" s="29">
        <v>169</v>
      </c>
      <c r="C379" s="252">
        <f>IF($B379&gt;0,'Saisie Class'!$G378)</f>
        <v>0</v>
      </c>
      <c r="D379" s="30" t="e">
        <f>VLOOKUP(E379,'Ext A2'!F$7:R$206,13,FALSE)</f>
        <v>#N/A</v>
      </c>
      <c r="E379" s="30">
        <f>IF($B379&gt;0,'Saisie Class'!$H378)</f>
        <v>0</v>
      </c>
      <c r="F379" s="30">
        <f>IF(C379&gt;0,VLOOKUP(E379,CONFIG!$X$202:$AG$801,2,FALSE),0)</f>
        <v>0</v>
      </c>
      <c r="G379" s="30">
        <f>IF(C379&gt;0,VLOOKUP(E379,CONFIG!$X$2:$AG$801,3,FALSE),0)</f>
        <v>0</v>
      </c>
      <c r="H379" s="30">
        <f>IF(C379&gt;0,VLOOKUP(E379,CONFIG!$X$2:$AG$801,4,FALSE),0)</f>
        <v>0</v>
      </c>
      <c r="I379" s="30">
        <f>IF(C379&gt;0,VLOOKUP(E379,CONFIG!$X$2:$AG$801,5,FALSE),0)</f>
        <v>0</v>
      </c>
      <c r="J379" s="213" t="str">
        <f>IF(LEN(B379)&gt;0,'Saisie Class'!N378,"")</f>
        <v/>
      </c>
      <c r="K379" s="214" t="s">
        <v>241</v>
      </c>
    </row>
    <row r="380" spans="1:11" ht="15.75" x14ac:dyDescent="0.2">
      <c r="A380" s="34">
        <v>1</v>
      </c>
      <c r="B380" s="29">
        <v>170</v>
      </c>
      <c r="C380" s="252">
        <f>IF($B380&gt;0,'Saisie Class'!$G379)</f>
        <v>0</v>
      </c>
      <c r="D380" s="30" t="e">
        <f>VLOOKUP(E380,'Ext A2'!F$7:R$206,13,FALSE)</f>
        <v>#N/A</v>
      </c>
      <c r="E380" s="30">
        <f>IF($B380&gt;0,'Saisie Class'!$H379)</f>
        <v>0</v>
      </c>
      <c r="F380" s="30">
        <f>IF(C380&gt;0,VLOOKUP(E380,CONFIG!$X$202:$AG$801,2,FALSE),0)</f>
        <v>0</v>
      </c>
      <c r="G380" s="30">
        <f>IF(C380&gt;0,VLOOKUP(E380,CONFIG!$X$2:$AG$801,3,FALSE),0)</f>
        <v>0</v>
      </c>
      <c r="H380" s="30">
        <f>IF(C380&gt;0,VLOOKUP(E380,CONFIG!$X$2:$AG$801,4,FALSE),0)</f>
        <v>0</v>
      </c>
      <c r="I380" s="30">
        <f>IF(C380&gt;0,VLOOKUP(E380,CONFIG!$X$2:$AG$801,5,FALSE),0)</f>
        <v>0</v>
      </c>
      <c r="J380" s="213" t="str">
        <f>IF(LEN(B380)&gt;0,'Saisie Class'!N379,"")</f>
        <v/>
      </c>
      <c r="K380" s="214" t="s">
        <v>241</v>
      </c>
    </row>
    <row r="381" spans="1:11" ht="15.75" x14ac:dyDescent="0.2">
      <c r="A381" s="34">
        <v>1</v>
      </c>
      <c r="B381" s="29">
        <v>171</v>
      </c>
      <c r="C381" s="252">
        <f>IF($B381&gt;0,'Saisie Class'!$G380)</f>
        <v>0</v>
      </c>
      <c r="D381" s="30" t="e">
        <f>VLOOKUP(E381,'Ext A2'!F$7:R$206,13,FALSE)</f>
        <v>#N/A</v>
      </c>
      <c r="E381" s="30">
        <f>IF($B381&gt;0,'Saisie Class'!$H380)</f>
        <v>0</v>
      </c>
      <c r="F381" s="30">
        <f>IF(C381&gt;0,VLOOKUP(E381,CONFIG!$X$202:$AG$801,2,FALSE),0)</f>
        <v>0</v>
      </c>
      <c r="G381" s="30">
        <f>IF(C381&gt;0,VLOOKUP(E381,CONFIG!$X$2:$AG$801,3,FALSE),0)</f>
        <v>0</v>
      </c>
      <c r="H381" s="30">
        <f>IF(C381&gt;0,VLOOKUP(E381,CONFIG!$X$2:$AG$801,4,FALSE),0)</f>
        <v>0</v>
      </c>
      <c r="I381" s="30">
        <f>IF(C381&gt;0,VLOOKUP(E381,CONFIG!$X$2:$AG$801,5,FALSE),0)</f>
        <v>0</v>
      </c>
      <c r="J381" s="213" t="str">
        <f>IF(LEN(B381)&gt;0,'Saisie Class'!N380,"")</f>
        <v/>
      </c>
      <c r="K381" s="214" t="s">
        <v>241</v>
      </c>
    </row>
    <row r="382" spans="1:11" ht="15.75" x14ac:dyDescent="0.2">
      <c r="A382" s="34">
        <v>1</v>
      </c>
      <c r="B382" s="29">
        <v>172</v>
      </c>
      <c r="C382" s="252">
        <f>IF($B382&gt;0,'Saisie Class'!$G381)</f>
        <v>0</v>
      </c>
      <c r="D382" s="30" t="e">
        <f>VLOOKUP(E382,'Ext A2'!F$7:R$206,13,FALSE)</f>
        <v>#N/A</v>
      </c>
      <c r="E382" s="30">
        <f>IF($B382&gt;0,'Saisie Class'!$H381)</f>
        <v>0</v>
      </c>
      <c r="F382" s="30">
        <f>IF(C382&gt;0,VLOOKUP(E382,CONFIG!$X$202:$AG$801,2,FALSE),0)</f>
        <v>0</v>
      </c>
      <c r="G382" s="30">
        <f>IF(C382&gt;0,VLOOKUP(E382,CONFIG!$X$2:$AG$801,3,FALSE),0)</f>
        <v>0</v>
      </c>
      <c r="H382" s="30">
        <f>IF(C382&gt;0,VLOOKUP(E382,CONFIG!$X$2:$AG$801,4,FALSE),0)</f>
        <v>0</v>
      </c>
      <c r="I382" s="30">
        <f>IF(C382&gt;0,VLOOKUP(E382,CONFIG!$X$2:$AG$801,5,FALSE),0)</f>
        <v>0</v>
      </c>
      <c r="J382" s="213" t="str">
        <f>IF(LEN(B382)&gt;0,'Saisie Class'!N381,"")</f>
        <v/>
      </c>
      <c r="K382" s="214" t="s">
        <v>241</v>
      </c>
    </row>
    <row r="383" spans="1:11" ht="15.75" x14ac:dyDescent="0.2">
      <c r="A383" s="34">
        <v>1</v>
      </c>
      <c r="B383" s="29">
        <v>173</v>
      </c>
      <c r="C383" s="252">
        <f>IF($B383&gt;0,'Saisie Class'!$G382)</f>
        <v>0</v>
      </c>
      <c r="D383" s="30" t="e">
        <f>VLOOKUP(E383,'Ext A2'!F$7:R$206,13,FALSE)</f>
        <v>#N/A</v>
      </c>
      <c r="E383" s="30">
        <f>IF($B383&gt;0,'Saisie Class'!$H382)</f>
        <v>0</v>
      </c>
      <c r="F383" s="30">
        <f>IF(C383&gt;0,VLOOKUP(E383,CONFIG!$X$202:$AG$801,2,FALSE),0)</f>
        <v>0</v>
      </c>
      <c r="G383" s="30">
        <f>IF(C383&gt;0,VLOOKUP(E383,CONFIG!$X$2:$AG$801,3,FALSE),0)</f>
        <v>0</v>
      </c>
      <c r="H383" s="30">
        <f>IF(C383&gt;0,VLOOKUP(E383,CONFIG!$X$2:$AG$801,4,FALSE),0)</f>
        <v>0</v>
      </c>
      <c r="I383" s="30">
        <f>IF(C383&gt;0,VLOOKUP(E383,CONFIG!$X$2:$AG$801,5,FALSE),0)</f>
        <v>0</v>
      </c>
      <c r="J383" s="213" t="str">
        <f>IF(LEN(B383)&gt;0,'Saisie Class'!N382,"")</f>
        <v/>
      </c>
      <c r="K383" s="214" t="s">
        <v>241</v>
      </c>
    </row>
    <row r="384" spans="1:11" ht="15.75" x14ac:dyDescent="0.2">
      <c r="A384" s="34">
        <v>1</v>
      </c>
      <c r="B384" s="29">
        <v>174</v>
      </c>
      <c r="C384" s="252">
        <f>IF($B384&gt;0,'Saisie Class'!$G383)</f>
        <v>0</v>
      </c>
      <c r="D384" s="30" t="e">
        <f>VLOOKUP(E384,'Ext A2'!F$7:R$206,13,FALSE)</f>
        <v>#N/A</v>
      </c>
      <c r="E384" s="30">
        <f>IF($B384&gt;0,'Saisie Class'!$H383)</f>
        <v>0</v>
      </c>
      <c r="F384" s="30">
        <f>IF(C384&gt;0,VLOOKUP(E384,CONFIG!$X$202:$AG$801,2,FALSE),0)</f>
        <v>0</v>
      </c>
      <c r="G384" s="30">
        <f>IF(C384&gt;0,VLOOKUP(E384,CONFIG!$X$2:$AG$801,3,FALSE),0)</f>
        <v>0</v>
      </c>
      <c r="H384" s="30">
        <f>IF(C384&gt;0,VLOOKUP(E384,CONFIG!$X$2:$AG$801,4,FALSE),0)</f>
        <v>0</v>
      </c>
      <c r="I384" s="30">
        <f>IF(C384&gt;0,VLOOKUP(E384,CONFIG!$X$2:$AG$801,5,FALSE),0)</f>
        <v>0</v>
      </c>
      <c r="J384" s="213" t="str">
        <f>IF(LEN(B384)&gt;0,'Saisie Class'!N383,"")</f>
        <v/>
      </c>
      <c r="K384" s="214" t="s">
        <v>241</v>
      </c>
    </row>
    <row r="385" spans="1:11" ht="15.75" x14ac:dyDescent="0.2">
      <c r="A385" s="34">
        <v>1</v>
      </c>
      <c r="B385" s="29">
        <v>175</v>
      </c>
      <c r="C385" s="252">
        <f>IF($B385&gt;0,'Saisie Class'!$G384)</f>
        <v>0</v>
      </c>
      <c r="D385" s="30" t="e">
        <f>VLOOKUP(E385,'Ext A2'!F$7:R$206,13,FALSE)</f>
        <v>#N/A</v>
      </c>
      <c r="E385" s="30">
        <f>IF($B385&gt;0,'Saisie Class'!$H384)</f>
        <v>0</v>
      </c>
      <c r="F385" s="30">
        <f>IF(C385&gt;0,VLOOKUP(E385,CONFIG!$X$202:$AG$801,2,FALSE),0)</f>
        <v>0</v>
      </c>
      <c r="G385" s="30">
        <f>IF(C385&gt;0,VLOOKUP(E385,CONFIG!$X$2:$AG$801,3,FALSE),0)</f>
        <v>0</v>
      </c>
      <c r="H385" s="30">
        <f>IF(C385&gt;0,VLOOKUP(E385,CONFIG!$X$2:$AG$801,4,FALSE),0)</f>
        <v>0</v>
      </c>
      <c r="I385" s="30">
        <f>IF(C385&gt;0,VLOOKUP(E385,CONFIG!$X$2:$AG$801,5,FALSE),0)</f>
        <v>0</v>
      </c>
      <c r="J385" s="213" t="str">
        <f>IF(LEN(B385)&gt;0,'Saisie Class'!N384,"")</f>
        <v/>
      </c>
      <c r="K385" s="214" t="s">
        <v>241</v>
      </c>
    </row>
    <row r="386" spans="1:11" ht="15.75" x14ac:dyDescent="0.2">
      <c r="A386" s="34">
        <v>1</v>
      </c>
      <c r="B386" s="29">
        <v>176</v>
      </c>
      <c r="C386" s="252">
        <f>IF($B386&gt;0,'Saisie Class'!$G385)</f>
        <v>0</v>
      </c>
      <c r="D386" s="30" t="e">
        <f>VLOOKUP(E386,'Ext A2'!F$7:R$206,13,FALSE)</f>
        <v>#N/A</v>
      </c>
      <c r="E386" s="30">
        <f>IF($B386&gt;0,'Saisie Class'!$H385)</f>
        <v>0</v>
      </c>
      <c r="F386" s="30">
        <f>IF(C386&gt;0,VLOOKUP(E386,CONFIG!$X$202:$AG$801,2,FALSE),0)</f>
        <v>0</v>
      </c>
      <c r="G386" s="30">
        <f>IF(C386&gt;0,VLOOKUP(E386,CONFIG!$X$2:$AG$801,3,FALSE),0)</f>
        <v>0</v>
      </c>
      <c r="H386" s="30">
        <f>IF(C386&gt;0,VLOOKUP(E386,CONFIG!$X$2:$AG$801,4,FALSE),0)</f>
        <v>0</v>
      </c>
      <c r="I386" s="30">
        <f>IF(C386&gt;0,VLOOKUP(E386,CONFIG!$X$2:$AG$801,5,FALSE),0)</f>
        <v>0</v>
      </c>
      <c r="J386" s="213" t="str">
        <f>IF(LEN(B386)&gt;0,'Saisie Class'!N385,"")</f>
        <v/>
      </c>
      <c r="K386" s="214" t="s">
        <v>241</v>
      </c>
    </row>
    <row r="387" spans="1:11" ht="15.75" x14ac:dyDescent="0.2">
      <c r="A387" s="34">
        <v>1</v>
      </c>
      <c r="B387" s="29">
        <v>177</v>
      </c>
      <c r="C387" s="252">
        <f>IF($B387&gt;0,'Saisie Class'!$G386)</f>
        <v>0</v>
      </c>
      <c r="D387" s="30" t="e">
        <f>VLOOKUP(E387,'Ext A2'!F$7:R$206,13,FALSE)</f>
        <v>#N/A</v>
      </c>
      <c r="E387" s="30">
        <f>IF($B387&gt;0,'Saisie Class'!$H386)</f>
        <v>0</v>
      </c>
      <c r="F387" s="30">
        <f>IF(C387&gt;0,VLOOKUP(E387,CONFIG!$X$202:$AG$801,2,FALSE),0)</f>
        <v>0</v>
      </c>
      <c r="G387" s="30">
        <f>IF(C387&gt;0,VLOOKUP(E387,CONFIG!$X$2:$AG$801,3,FALSE),0)</f>
        <v>0</v>
      </c>
      <c r="H387" s="30">
        <f>IF(C387&gt;0,VLOOKUP(E387,CONFIG!$X$2:$AG$801,4,FALSE),0)</f>
        <v>0</v>
      </c>
      <c r="I387" s="30">
        <f>IF(C387&gt;0,VLOOKUP(E387,CONFIG!$X$2:$AG$801,5,FALSE),0)</f>
        <v>0</v>
      </c>
      <c r="J387" s="213" t="str">
        <f>IF(LEN(B387)&gt;0,'Saisie Class'!N386,"")</f>
        <v/>
      </c>
      <c r="K387" s="214" t="s">
        <v>241</v>
      </c>
    </row>
    <row r="388" spans="1:11" ht="15.75" x14ac:dyDescent="0.2">
      <c r="A388" s="34">
        <v>1</v>
      </c>
      <c r="B388" s="29">
        <v>178</v>
      </c>
      <c r="C388" s="252">
        <f>IF($B388&gt;0,'Saisie Class'!$G387)</f>
        <v>0</v>
      </c>
      <c r="D388" s="30" t="e">
        <f>VLOOKUP(E388,'Ext A2'!F$7:R$206,13,FALSE)</f>
        <v>#N/A</v>
      </c>
      <c r="E388" s="30">
        <f>IF($B388&gt;0,'Saisie Class'!$H387)</f>
        <v>0</v>
      </c>
      <c r="F388" s="30">
        <f>IF(C388&gt;0,VLOOKUP(E388,CONFIG!$X$202:$AG$801,2,FALSE),0)</f>
        <v>0</v>
      </c>
      <c r="G388" s="30">
        <f>IF(C388&gt;0,VLOOKUP(E388,CONFIG!$X$2:$AG$801,3,FALSE),0)</f>
        <v>0</v>
      </c>
      <c r="H388" s="30">
        <f>IF(C388&gt;0,VLOOKUP(E388,CONFIG!$X$2:$AG$801,4,FALSE),0)</f>
        <v>0</v>
      </c>
      <c r="I388" s="30">
        <f>IF(C388&gt;0,VLOOKUP(E388,CONFIG!$X$2:$AG$801,5,FALSE),0)</f>
        <v>0</v>
      </c>
      <c r="J388" s="213" t="str">
        <f>IF(LEN(B388)&gt;0,'Saisie Class'!N387,"")</f>
        <v/>
      </c>
      <c r="K388" s="214" t="s">
        <v>241</v>
      </c>
    </row>
    <row r="389" spans="1:11" ht="15.75" x14ac:dyDescent="0.2">
      <c r="A389" s="34">
        <v>1</v>
      </c>
      <c r="B389" s="29">
        <v>179</v>
      </c>
      <c r="C389" s="252">
        <f>IF($B389&gt;0,'Saisie Class'!$G388)</f>
        <v>0</v>
      </c>
      <c r="D389" s="30" t="e">
        <f>VLOOKUP(E389,'Ext A2'!F$7:R$206,13,FALSE)</f>
        <v>#N/A</v>
      </c>
      <c r="E389" s="30">
        <f>IF($B389&gt;0,'Saisie Class'!$H388)</f>
        <v>0</v>
      </c>
      <c r="F389" s="30">
        <f>IF(C389&gt;0,VLOOKUP(E389,CONFIG!$X$202:$AG$801,2,FALSE),0)</f>
        <v>0</v>
      </c>
      <c r="G389" s="30">
        <f>IF(C389&gt;0,VLOOKUP(E389,CONFIG!$X$2:$AG$801,3,FALSE),0)</f>
        <v>0</v>
      </c>
      <c r="H389" s="30">
        <f>IF(C389&gt;0,VLOOKUP(E389,CONFIG!$X$2:$AG$801,4,FALSE),0)</f>
        <v>0</v>
      </c>
      <c r="I389" s="30">
        <f>IF(C389&gt;0,VLOOKUP(E389,CONFIG!$X$2:$AG$801,5,FALSE),0)</f>
        <v>0</v>
      </c>
      <c r="J389" s="213" t="str">
        <f>IF(LEN(B389)&gt;0,'Saisie Class'!N388,"")</f>
        <v/>
      </c>
      <c r="K389" s="214" t="s">
        <v>241</v>
      </c>
    </row>
    <row r="390" spans="1:11" ht="15.75" x14ac:dyDescent="0.2">
      <c r="A390" s="34">
        <v>1</v>
      </c>
      <c r="B390" s="29">
        <v>180</v>
      </c>
      <c r="C390" s="252">
        <f>IF($B390&gt;0,'Saisie Class'!$G389)</f>
        <v>0</v>
      </c>
      <c r="D390" s="30" t="e">
        <f>VLOOKUP(E390,'Ext A2'!F$7:R$206,13,FALSE)</f>
        <v>#N/A</v>
      </c>
      <c r="E390" s="30">
        <f>IF($B390&gt;0,'Saisie Class'!$H389)</f>
        <v>0</v>
      </c>
      <c r="F390" s="30">
        <f>IF(C390&gt;0,VLOOKUP(E390,CONFIG!$X$202:$AG$801,2,FALSE),0)</f>
        <v>0</v>
      </c>
      <c r="G390" s="30">
        <f>IF(C390&gt;0,VLOOKUP(E390,CONFIG!$X$2:$AG$801,3,FALSE),0)</f>
        <v>0</v>
      </c>
      <c r="H390" s="30">
        <f>IF(C390&gt;0,VLOOKUP(E390,CONFIG!$X$2:$AG$801,4,FALSE),0)</f>
        <v>0</v>
      </c>
      <c r="I390" s="30">
        <f>IF(C390&gt;0,VLOOKUP(E390,CONFIG!$X$2:$AG$801,5,FALSE),0)</f>
        <v>0</v>
      </c>
      <c r="J390" s="213" t="str">
        <f>IF(LEN(B390)&gt;0,'Saisie Class'!N389,"")</f>
        <v/>
      </c>
      <c r="K390" s="214" t="s">
        <v>241</v>
      </c>
    </row>
    <row r="391" spans="1:11" ht="15.75" x14ac:dyDescent="0.2">
      <c r="A391" s="34">
        <v>1</v>
      </c>
      <c r="B391" s="29">
        <v>181</v>
      </c>
      <c r="C391" s="252">
        <f>IF($B391&gt;0,'Saisie Class'!$G390)</f>
        <v>0</v>
      </c>
      <c r="D391" s="30" t="e">
        <f>VLOOKUP(E391,'Ext A2'!F$7:R$206,13,FALSE)</f>
        <v>#N/A</v>
      </c>
      <c r="E391" s="30">
        <f>IF($B391&gt;0,'Saisie Class'!$H390)</f>
        <v>0</v>
      </c>
      <c r="F391" s="30">
        <f>IF(C391&gt;0,VLOOKUP(E391,CONFIG!$X$202:$AG$801,2,FALSE),0)</f>
        <v>0</v>
      </c>
      <c r="G391" s="30">
        <f>IF(C391&gt;0,VLOOKUP(E391,CONFIG!$X$2:$AG$801,3,FALSE),0)</f>
        <v>0</v>
      </c>
      <c r="H391" s="30">
        <f>IF(C391&gt;0,VLOOKUP(E391,CONFIG!$X$2:$AG$801,4,FALSE),0)</f>
        <v>0</v>
      </c>
      <c r="I391" s="30">
        <f>IF(C391&gt;0,VLOOKUP(E391,CONFIG!$X$2:$AG$801,5,FALSE),0)</f>
        <v>0</v>
      </c>
      <c r="J391" s="213" t="str">
        <f>IF(LEN(B391)&gt;0,'Saisie Class'!N390,"")</f>
        <v/>
      </c>
      <c r="K391" s="214" t="s">
        <v>241</v>
      </c>
    </row>
    <row r="392" spans="1:11" ht="15.75" x14ac:dyDescent="0.2">
      <c r="A392" s="34">
        <v>1</v>
      </c>
      <c r="B392" s="29">
        <v>182</v>
      </c>
      <c r="C392" s="252">
        <f>IF($B392&gt;0,'Saisie Class'!$G391)</f>
        <v>0</v>
      </c>
      <c r="D392" s="30" t="e">
        <f>VLOOKUP(E392,'Ext A2'!F$7:R$206,13,FALSE)</f>
        <v>#N/A</v>
      </c>
      <c r="E392" s="30">
        <f>IF($B392&gt;0,'Saisie Class'!$H391)</f>
        <v>0</v>
      </c>
      <c r="F392" s="30">
        <f>IF(C392&gt;0,VLOOKUP(E392,CONFIG!$X$202:$AG$801,2,FALSE),0)</f>
        <v>0</v>
      </c>
      <c r="G392" s="30">
        <f>IF(C392&gt;0,VLOOKUP(E392,CONFIG!$X$2:$AG$801,3,FALSE),0)</f>
        <v>0</v>
      </c>
      <c r="H392" s="30">
        <f>IF(C392&gt;0,VLOOKUP(E392,CONFIG!$X$2:$AG$801,4,FALSE),0)</f>
        <v>0</v>
      </c>
      <c r="I392" s="30">
        <f>IF(C392&gt;0,VLOOKUP(E392,CONFIG!$X$2:$AG$801,5,FALSE),0)</f>
        <v>0</v>
      </c>
      <c r="J392" s="213" t="str">
        <f>IF(LEN(B392)&gt;0,'Saisie Class'!N391,"")</f>
        <v/>
      </c>
      <c r="K392" s="214" t="s">
        <v>241</v>
      </c>
    </row>
    <row r="393" spans="1:11" ht="15.75" x14ac:dyDescent="0.2">
      <c r="A393" s="34">
        <v>1</v>
      </c>
      <c r="B393" s="29">
        <v>183</v>
      </c>
      <c r="C393" s="252">
        <f>IF($B393&gt;0,'Saisie Class'!$G392)</f>
        <v>0</v>
      </c>
      <c r="D393" s="30" t="e">
        <f>VLOOKUP(E393,'Ext A2'!F$7:R$206,13,FALSE)</f>
        <v>#N/A</v>
      </c>
      <c r="E393" s="30">
        <f>IF($B393&gt;0,'Saisie Class'!$H392)</f>
        <v>0</v>
      </c>
      <c r="F393" s="30">
        <f>IF(C393&gt;0,VLOOKUP(E393,CONFIG!$X$202:$AG$801,2,FALSE),0)</f>
        <v>0</v>
      </c>
      <c r="G393" s="30">
        <f>IF(C393&gt;0,VLOOKUP(E393,CONFIG!$X$2:$AG$801,3,FALSE),0)</f>
        <v>0</v>
      </c>
      <c r="H393" s="30">
        <f>IF(C393&gt;0,VLOOKUP(E393,CONFIG!$X$2:$AG$801,4,FALSE),0)</f>
        <v>0</v>
      </c>
      <c r="I393" s="30">
        <f>IF(C393&gt;0,VLOOKUP(E393,CONFIG!$X$2:$AG$801,5,FALSE),0)</f>
        <v>0</v>
      </c>
      <c r="J393" s="213" t="str">
        <f>IF(LEN(B393)&gt;0,'Saisie Class'!N392,"")</f>
        <v/>
      </c>
      <c r="K393" s="214" t="s">
        <v>241</v>
      </c>
    </row>
    <row r="394" spans="1:11" ht="15.75" x14ac:dyDescent="0.2">
      <c r="A394" s="34">
        <v>1</v>
      </c>
      <c r="B394" s="29">
        <v>184</v>
      </c>
      <c r="C394" s="252">
        <f>IF($B394&gt;0,'Saisie Class'!$G393)</f>
        <v>0</v>
      </c>
      <c r="D394" s="30" t="e">
        <f>VLOOKUP(E394,'Ext A2'!F$7:R$206,13,FALSE)</f>
        <v>#N/A</v>
      </c>
      <c r="E394" s="30">
        <f>IF($B394&gt;0,'Saisie Class'!$H393)</f>
        <v>0</v>
      </c>
      <c r="F394" s="30">
        <f>IF(C394&gt;0,VLOOKUP(E394,CONFIG!$X$202:$AG$801,2,FALSE),0)</f>
        <v>0</v>
      </c>
      <c r="G394" s="30">
        <f>IF(C394&gt;0,VLOOKUP(E394,CONFIG!$X$2:$AG$801,3,FALSE),0)</f>
        <v>0</v>
      </c>
      <c r="H394" s="30">
        <f>IF(C394&gt;0,VLOOKUP(E394,CONFIG!$X$2:$AG$801,4,FALSE),0)</f>
        <v>0</v>
      </c>
      <c r="I394" s="30">
        <f>IF(C394&gt;0,VLOOKUP(E394,CONFIG!$X$2:$AG$801,5,FALSE),0)</f>
        <v>0</v>
      </c>
      <c r="J394" s="213" t="str">
        <f>IF(LEN(B394)&gt;0,'Saisie Class'!N393,"")</f>
        <v/>
      </c>
      <c r="K394" s="214" t="s">
        <v>241</v>
      </c>
    </row>
    <row r="395" spans="1:11" ht="15.75" x14ac:dyDescent="0.2">
      <c r="A395" s="34">
        <v>1</v>
      </c>
      <c r="B395" s="29">
        <v>185</v>
      </c>
      <c r="C395" s="252">
        <f>IF($B395&gt;0,'Saisie Class'!$G394)</f>
        <v>0</v>
      </c>
      <c r="D395" s="30" t="e">
        <f>VLOOKUP(E395,'Ext A2'!F$7:R$206,13,FALSE)</f>
        <v>#N/A</v>
      </c>
      <c r="E395" s="30">
        <f>IF($B395&gt;0,'Saisie Class'!$H394)</f>
        <v>0</v>
      </c>
      <c r="F395" s="30">
        <f>IF(C395&gt;0,VLOOKUP(E395,CONFIG!$X$202:$AG$801,2,FALSE),0)</f>
        <v>0</v>
      </c>
      <c r="G395" s="30">
        <f>IF(C395&gt;0,VLOOKUP(E395,CONFIG!$X$2:$AG$801,3,FALSE),0)</f>
        <v>0</v>
      </c>
      <c r="H395" s="30">
        <f>IF(C395&gt;0,VLOOKUP(E395,CONFIG!$X$2:$AG$801,4,FALSE),0)</f>
        <v>0</v>
      </c>
      <c r="I395" s="30">
        <f>IF(C395&gt;0,VLOOKUP(E395,CONFIG!$X$2:$AG$801,5,FALSE),0)</f>
        <v>0</v>
      </c>
      <c r="J395" s="213" t="str">
        <f>IF(LEN(B395)&gt;0,'Saisie Class'!N394,"")</f>
        <v/>
      </c>
      <c r="K395" s="214" t="s">
        <v>241</v>
      </c>
    </row>
    <row r="396" spans="1:11" ht="15.75" x14ac:dyDescent="0.2">
      <c r="A396" s="34">
        <v>1</v>
      </c>
      <c r="B396" s="29">
        <v>186</v>
      </c>
      <c r="C396" s="252">
        <f>IF($B396&gt;0,'Saisie Class'!$G395)</f>
        <v>0</v>
      </c>
      <c r="D396" s="30" t="e">
        <f>VLOOKUP(E396,'Ext A2'!F$7:R$206,13,FALSE)</f>
        <v>#N/A</v>
      </c>
      <c r="E396" s="30">
        <f>IF($B396&gt;0,'Saisie Class'!$H395)</f>
        <v>0</v>
      </c>
      <c r="F396" s="30">
        <f>IF(C396&gt;0,VLOOKUP(E396,CONFIG!$X$202:$AG$801,2,FALSE),0)</f>
        <v>0</v>
      </c>
      <c r="G396" s="30">
        <f>IF(C396&gt;0,VLOOKUP(E396,CONFIG!$X$2:$AG$801,3,FALSE),0)</f>
        <v>0</v>
      </c>
      <c r="H396" s="30">
        <f>IF(C396&gt;0,VLOOKUP(E396,CONFIG!$X$2:$AG$801,4,FALSE),0)</f>
        <v>0</v>
      </c>
      <c r="I396" s="30">
        <f>IF(C396&gt;0,VLOOKUP(E396,CONFIG!$X$2:$AG$801,5,FALSE),0)</f>
        <v>0</v>
      </c>
      <c r="J396" s="213" t="str">
        <f>IF(LEN(B396)&gt;0,'Saisie Class'!N395,"")</f>
        <v/>
      </c>
      <c r="K396" s="214" t="s">
        <v>241</v>
      </c>
    </row>
    <row r="397" spans="1:11" ht="15.75" x14ac:dyDescent="0.2">
      <c r="A397" s="34">
        <v>1</v>
      </c>
      <c r="B397" s="29">
        <v>187</v>
      </c>
      <c r="C397" s="252">
        <f>IF($B397&gt;0,'Saisie Class'!$G396)</f>
        <v>0</v>
      </c>
      <c r="D397" s="30" t="e">
        <f>VLOOKUP(E397,'Ext A2'!F$7:R$206,13,FALSE)</f>
        <v>#N/A</v>
      </c>
      <c r="E397" s="30">
        <f>IF($B397&gt;0,'Saisie Class'!$H396)</f>
        <v>0</v>
      </c>
      <c r="F397" s="30">
        <f>IF(C397&gt;0,VLOOKUP(E397,CONFIG!$X$202:$AG$801,2,FALSE),0)</f>
        <v>0</v>
      </c>
      <c r="G397" s="30">
        <f>IF(C397&gt;0,VLOOKUP(E397,CONFIG!$X$2:$AG$801,3,FALSE),0)</f>
        <v>0</v>
      </c>
      <c r="H397" s="30">
        <f>IF(C397&gt;0,VLOOKUP(E397,CONFIG!$X$2:$AG$801,4,FALSE),0)</f>
        <v>0</v>
      </c>
      <c r="I397" s="30">
        <f>IF(C397&gt;0,VLOOKUP(E397,CONFIG!$X$2:$AG$801,5,FALSE),0)</f>
        <v>0</v>
      </c>
      <c r="J397" s="213" t="str">
        <f>IF(LEN(B397)&gt;0,'Saisie Class'!N396,"")</f>
        <v/>
      </c>
      <c r="K397" s="214" t="s">
        <v>241</v>
      </c>
    </row>
    <row r="398" spans="1:11" ht="15.75" x14ac:dyDescent="0.2">
      <c r="A398" s="34">
        <v>1</v>
      </c>
      <c r="B398" s="29">
        <v>188</v>
      </c>
      <c r="C398" s="252">
        <f>IF($B398&gt;0,'Saisie Class'!$G397)</f>
        <v>0</v>
      </c>
      <c r="D398" s="30" t="e">
        <f>VLOOKUP(E398,'Ext A2'!F$7:R$206,13,FALSE)</f>
        <v>#N/A</v>
      </c>
      <c r="E398" s="30">
        <f>IF($B398&gt;0,'Saisie Class'!$H397)</f>
        <v>0</v>
      </c>
      <c r="F398" s="30">
        <f>IF(C398&gt;0,VLOOKUP(E398,CONFIG!$X$202:$AG$801,2,FALSE),0)</f>
        <v>0</v>
      </c>
      <c r="G398" s="30">
        <f>IF(C398&gt;0,VLOOKUP(E398,CONFIG!$X$2:$AG$801,3,FALSE),0)</f>
        <v>0</v>
      </c>
      <c r="H398" s="30">
        <f>IF(C398&gt;0,VLOOKUP(E398,CONFIG!$X$2:$AG$801,4,FALSE),0)</f>
        <v>0</v>
      </c>
      <c r="I398" s="30">
        <f>IF(C398&gt;0,VLOOKUP(E398,CONFIG!$X$2:$AG$801,5,FALSE),0)</f>
        <v>0</v>
      </c>
      <c r="J398" s="213" t="str">
        <f>IF(LEN(B398)&gt;0,'Saisie Class'!N397,"")</f>
        <v/>
      </c>
      <c r="K398" s="214" t="s">
        <v>241</v>
      </c>
    </row>
    <row r="399" spans="1:11" ht="15.75" x14ac:dyDescent="0.2">
      <c r="A399" s="34">
        <v>1</v>
      </c>
      <c r="B399" s="29">
        <v>189</v>
      </c>
      <c r="C399" s="252">
        <f>IF($B399&gt;0,'Saisie Class'!$G398)</f>
        <v>0</v>
      </c>
      <c r="D399" s="30" t="e">
        <f>VLOOKUP(E399,'Ext A2'!F$7:R$206,13,FALSE)</f>
        <v>#N/A</v>
      </c>
      <c r="E399" s="30">
        <f>IF($B399&gt;0,'Saisie Class'!$H398)</f>
        <v>0</v>
      </c>
      <c r="F399" s="30">
        <f>IF(C399&gt;0,VLOOKUP(E399,CONFIG!$X$202:$AG$801,2,FALSE),0)</f>
        <v>0</v>
      </c>
      <c r="G399" s="30">
        <f>IF(C399&gt;0,VLOOKUP(E399,CONFIG!$X$2:$AG$801,3,FALSE),0)</f>
        <v>0</v>
      </c>
      <c r="H399" s="30">
        <f>IF(C399&gt;0,VLOOKUP(E399,CONFIG!$X$2:$AG$801,4,FALSE),0)</f>
        <v>0</v>
      </c>
      <c r="I399" s="30">
        <f>IF(C399&gt;0,VLOOKUP(E399,CONFIG!$X$2:$AG$801,5,FALSE),0)</f>
        <v>0</v>
      </c>
      <c r="J399" s="213" t="str">
        <f>IF(LEN(B399)&gt;0,'Saisie Class'!N398,"")</f>
        <v/>
      </c>
      <c r="K399" s="214" t="s">
        <v>241</v>
      </c>
    </row>
    <row r="400" spans="1:11" ht="15.75" x14ac:dyDescent="0.2">
      <c r="A400" s="34">
        <v>1</v>
      </c>
      <c r="B400" s="29">
        <v>190</v>
      </c>
      <c r="C400" s="252">
        <f>IF($B400&gt;0,'Saisie Class'!$G399)</f>
        <v>0</v>
      </c>
      <c r="D400" s="30" t="e">
        <f>VLOOKUP(E400,'Ext A2'!F$7:R$206,13,FALSE)</f>
        <v>#N/A</v>
      </c>
      <c r="E400" s="30">
        <f>IF($B400&gt;0,'Saisie Class'!$H399)</f>
        <v>0</v>
      </c>
      <c r="F400" s="30">
        <f>IF(C400&gt;0,VLOOKUP(E400,CONFIG!$X$202:$AG$801,2,FALSE),0)</f>
        <v>0</v>
      </c>
      <c r="G400" s="30">
        <f>IF(C400&gt;0,VLOOKUP(E400,CONFIG!$X$2:$AG$801,3,FALSE),0)</f>
        <v>0</v>
      </c>
      <c r="H400" s="30">
        <f>IF(C400&gt;0,VLOOKUP(E400,CONFIG!$X$2:$AG$801,4,FALSE),0)</f>
        <v>0</v>
      </c>
      <c r="I400" s="30">
        <f>IF(C400&gt;0,VLOOKUP(E400,CONFIG!$X$2:$AG$801,5,FALSE),0)</f>
        <v>0</v>
      </c>
      <c r="J400" s="213" t="str">
        <f>IF(LEN(B400)&gt;0,'Saisie Class'!N399,"")</f>
        <v/>
      </c>
      <c r="K400" s="214" t="s">
        <v>241</v>
      </c>
    </row>
    <row r="401" spans="1:11" ht="15.75" x14ac:dyDescent="0.2">
      <c r="A401" s="34">
        <v>1</v>
      </c>
      <c r="B401" s="29">
        <v>191</v>
      </c>
      <c r="C401" s="252">
        <f>IF($B401&gt;0,'Saisie Class'!$G400)</f>
        <v>0</v>
      </c>
      <c r="D401" s="30" t="e">
        <f>VLOOKUP(E401,'Ext A2'!F$7:R$206,13,FALSE)</f>
        <v>#N/A</v>
      </c>
      <c r="E401" s="30">
        <f>IF($B401&gt;0,'Saisie Class'!$H400)</f>
        <v>0</v>
      </c>
      <c r="F401" s="30">
        <f>IF(C401&gt;0,VLOOKUP(E401,CONFIG!$X$202:$AG$801,2,FALSE),0)</f>
        <v>0</v>
      </c>
      <c r="G401" s="30">
        <f>IF(C401&gt;0,VLOOKUP(E401,CONFIG!$X$2:$AG$801,3,FALSE),0)</f>
        <v>0</v>
      </c>
      <c r="H401" s="30">
        <f>IF(C401&gt;0,VLOOKUP(E401,CONFIG!$X$2:$AG$801,4,FALSE),0)</f>
        <v>0</v>
      </c>
      <c r="I401" s="30">
        <f>IF(C401&gt;0,VLOOKUP(E401,CONFIG!$X$2:$AG$801,5,FALSE),0)</f>
        <v>0</v>
      </c>
      <c r="J401" s="213" t="str">
        <f>IF(LEN(B401)&gt;0,'Saisie Class'!N400,"")</f>
        <v/>
      </c>
      <c r="K401" s="214" t="s">
        <v>241</v>
      </c>
    </row>
    <row r="402" spans="1:11" ht="15.75" x14ac:dyDescent="0.2">
      <c r="A402" s="34">
        <v>1</v>
      </c>
      <c r="B402" s="29">
        <v>192</v>
      </c>
      <c r="C402" s="252">
        <f>IF($B402&gt;0,'Saisie Class'!$G401)</f>
        <v>0</v>
      </c>
      <c r="D402" s="30" t="e">
        <f>VLOOKUP(E402,'Ext A2'!F$7:R$206,13,FALSE)</f>
        <v>#N/A</v>
      </c>
      <c r="E402" s="30">
        <f>IF($B402&gt;0,'Saisie Class'!$H401)</f>
        <v>0</v>
      </c>
      <c r="F402" s="30">
        <f>IF(C402&gt;0,VLOOKUP(E402,CONFIG!$X$202:$AG$801,2,FALSE),0)</f>
        <v>0</v>
      </c>
      <c r="G402" s="30">
        <f>IF(C402&gt;0,VLOOKUP(E402,CONFIG!$X$2:$AG$801,3,FALSE),0)</f>
        <v>0</v>
      </c>
      <c r="H402" s="30">
        <f>IF(C402&gt;0,VLOOKUP(E402,CONFIG!$X$2:$AG$801,4,FALSE),0)</f>
        <v>0</v>
      </c>
      <c r="I402" s="30">
        <f>IF(C402&gt;0,VLOOKUP(E402,CONFIG!$X$2:$AG$801,5,FALSE),0)</f>
        <v>0</v>
      </c>
      <c r="J402" s="213" t="str">
        <f>IF(LEN(B402)&gt;0,'Saisie Class'!N401,"")</f>
        <v/>
      </c>
      <c r="K402" s="214" t="s">
        <v>241</v>
      </c>
    </row>
    <row r="403" spans="1:11" ht="15.75" x14ac:dyDescent="0.2">
      <c r="A403" s="34">
        <v>1</v>
      </c>
      <c r="B403" s="29">
        <v>193</v>
      </c>
      <c r="C403" s="252">
        <f>IF($B403&gt;0,'Saisie Class'!$G402)</f>
        <v>0</v>
      </c>
      <c r="D403" s="30" t="e">
        <f>VLOOKUP(E403,'Ext A2'!F$7:R$206,13,FALSE)</f>
        <v>#N/A</v>
      </c>
      <c r="E403" s="30">
        <f>IF($B403&gt;0,'Saisie Class'!$H402)</f>
        <v>0</v>
      </c>
      <c r="F403" s="30">
        <f>IF(C403&gt;0,VLOOKUP(E403,CONFIG!$X$202:$AG$801,2,FALSE),0)</f>
        <v>0</v>
      </c>
      <c r="G403" s="30">
        <f>IF(C403&gt;0,VLOOKUP(E403,CONFIG!$X$2:$AG$801,3,FALSE),0)</f>
        <v>0</v>
      </c>
      <c r="H403" s="30">
        <f>IF(C403&gt;0,VLOOKUP(E403,CONFIG!$X$2:$AG$801,4,FALSE),0)</f>
        <v>0</v>
      </c>
      <c r="I403" s="30">
        <f>IF(C403&gt;0,VLOOKUP(E403,CONFIG!$X$2:$AG$801,5,FALSE),0)</f>
        <v>0</v>
      </c>
      <c r="J403" s="213" t="str">
        <f>IF(LEN(B403)&gt;0,'Saisie Class'!N402,"")</f>
        <v/>
      </c>
      <c r="K403" s="214" t="s">
        <v>241</v>
      </c>
    </row>
    <row r="404" spans="1:11" ht="15.75" x14ac:dyDescent="0.2">
      <c r="A404" s="34">
        <v>1</v>
      </c>
      <c r="B404" s="29">
        <v>194</v>
      </c>
      <c r="C404" s="252">
        <f>IF($B404&gt;0,'Saisie Class'!$G403)</f>
        <v>0</v>
      </c>
      <c r="D404" s="30" t="e">
        <f>VLOOKUP(E404,'Ext A2'!F$7:R$206,13,FALSE)</f>
        <v>#N/A</v>
      </c>
      <c r="E404" s="30">
        <f>IF($B404&gt;0,'Saisie Class'!$H403)</f>
        <v>0</v>
      </c>
      <c r="F404" s="30">
        <f>IF(C404&gt;0,VLOOKUP(E404,CONFIG!$X$202:$AG$801,2,FALSE),0)</f>
        <v>0</v>
      </c>
      <c r="G404" s="30">
        <f>IF(C404&gt;0,VLOOKUP(E404,CONFIG!$X$2:$AG$801,3,FALSE),0)</f>
        <v>0</v>
      </c>
      <c r="H404" s="30">
        <f>IF(C404&gt;0,VLOOKUP(E404,CONFIG!$X$2:$AG$801,4,FALSE),0)</f>
        <v>0</v>
      </c>
      <c r="I404" s="30">
        <f>IF(C404&gt;0,VLOOKUP(E404,CONFIG!$X$2:$AG$801,5,FALSE),0)</f>
        <v>0</v>
      </c>
      <c r="J404" s="213" t="str">
        <f>IF(LEN(B404)&gt;0,'Saisie Class'!N403,"")</f>
        <v/>
      </c>
      <c r="K404" s="214" t="s">
        <v>241</v>
      </c>
    </row>
    <row r="405" spans="1:11" ht="15.75" x14ac:dyDescent="0.2">
      <c r="A405" s="34">
        <v>1</v>
      </c>
      <c r="B405" s="29">
        <v>195</v>
      </c>
      <c r="C405" s="252">
        <f>IF($B405&gt;0,'Saisie Class'!$G404)</f>
        <v>0</v>
      </c>
      <c r="D405" s="30" t="e">
        <f>VLOOKUP(E405,'Ext A2'!F$7:R$206,13,FALSE)</f>
        <v>#N/A</v>
      </c>
      <c r="E405" s="30">
        <f>IF($B405&gt;0,'Saisie Class'!$H404)</f>
        <v>0</v>
      </c>
      <c r="F405" s="30">
        <f>IF(C405&gt;0,VLOOKUP(E405,CONFIG!$X$202:$AG$801,2,FALSE),0)</f>
        <v>0</v>
      </c>
      <c r="G405" s="30">
        <f>IF(C405&gt;0,VLOOKUP(E405,CONFIG!$X$2:$AG$801,3,FALSE),0)</f>
        <v>0</v>
      </c>
      <c r="H405" s="30">
        <f>IF(C405&gt;0,VLOOKUP(E405,CONFIG!$X$2:$AG$801,4,FALSE),0)</f>
        <v>0</v>
      </c>
      <c r="I405" s="30">
        <f>IF(C405&gt;0,VLOOKUP(E405,CONFIG!$X$2:$AG$801,5,FALSE),0)</f>
        <v>0</v>
      </c>
      <c r="J405" s="213" t="str">
        <f>IF(LEN(B405)&gt;0,'Saisie Class'!N404,"")</f>
        <v/>
      </c>
      <c r="K405" s="214" t="s">
        <v>241</v>
      </c>
    </row>
    <row r="406" spans="1:11" ht="15.75" x14ac:dyDescent="0.2">
      <c r="A406" s="34">
        <v>1</v>
      </c>
      <c r="B406" s="29">
        <v>196</v>
      </c>
      <c r="C406" s="252">
        <f>IF($B406&gt;0,'Saisie Class'!$G405)</f>
        <v>0</v>
      </c>
      <c r="D406" s="30" t="e">
        <f>VLOOKUP(E406,'Ext A2'!F$7:R$206,13,FALSE)</f>
        <v>#N/A</v>
      </c>
      <c r="E406" s="30">
        <f>IF($B406&gt;0,'Saisie Class'!$H405)</f>
        <v>0</v>
      </c>
      <c r="F406" s="30">
        <f>IF(C406&gt;0,VLOOKUP(E406,CONFIG!$X$202:$AG$801,2,FALSE),0)</f>
        <v>0</v>
      </c>
      <c r="G406" s="30">
        <f>IF(C406&gt;0,VLOOKUP(E406,CONFIG!$X$2:$AG$801,3,FALSE),0)</f>
        <v>0</v>
      </c>
      <c r="H406" s="30">
        <f>IF(C406&gt;0,VLOOKUP(E406,CONFIG!$X$2:$AG$801,4,FALSE),0)</f>
        <v>0</v>
      </c>
      <c r="I406" s="30">
        <f>IF(C406&gt;0,VLOOKUP(E406,CONFIG!$X$2:$AG$801,5,FALSE),0)</f>
        <v>0</v>
      </c>
      <c r="J406" s="213" t="str">
        <f>IF(LEN(B406)&gt;0,'Saisie Class'!N405,"")</f>
        <v/>
      </c>
      <c r="K406" s="214" t="s">
        <v>241</v>
      </c>
    </row>
    <row r="407" spans="1:11" ht="15.75" x14ac:dyDescent="0.2">
      <c r="A407" s="34">
        <v>1</v>
      </c>
      <c r="B407" s="29">
        <v>197</v>
      </c>
      <c r="C407" s="252">
        <f>IF($B407&gt;0,'Saisie Class'!$G406)</f>
        <v>0</v>
      </c>
      <c r="D407" s="30" t="e">
        <f>VLOOKUP(E407,'Ext A2'!F$7:R$206,13,FALSE)</f>
        <v>#N/A</v>
      </c>
      <c r="E407" s="30">
        <f>IF($B407&gt;0,'Saisie Class'!$H406)</f>
        <v>0</v>
      </c>
      <c r="F407" s="30">
        <f>IF(C407&gt;0,VLOOKUP(E407,CONFIG!$X$202:$AG$801,2,FALSE),0)</f>
        <v>0</v>
      </c>
      <c r="G407" s="30">
        <f>IF(C407&gt;0,VLOOKUP(E407,CONFIG!$X$2:$AG$801,3,FALSE),0)</f>
        <v>0</v>
      </c>
      <c r="H407" s="30">
        <f>IF(C407&gt;0,VLOOKUP(E407,CONFIG!$X$2:$AG$801,4,FALSE),0)</f>
        <v>0</v>
      </c>
      <c r="I407" s="30">
        <f>IF(C407&gt;0,VLOOKUP(E407,CONFIG!$X$2:$AG$801,5,FALSE),0)</f>
        <v>0</v>
      </c>
      <c r="J407" s="213" t="str">
        <f>IF(LEN(B407)&gt;0,'Saisie Class'!N406,"")</f>
        <v/>
      </c>
      <c r="K407" s="214" t="s">
        <v>241</v>
      </c>
    </row>
    <row r="408" spans="1:11" ht="15.75" x14ac:dyDescent="0.2">
      <c r="A408" s="34">
        <v>1</v>
      </c>
      <c r="B408" s="29">
        <v>198</v>
      </c>
      <c r="C408" s="252">
        <f>IF($B408&gt;0,'Saisie Class'!$G407)</f>
        <v>0</v>
      </c>
      <c r="D408" s="30" t="e">
        <f>VLOOKUP(E408,'Ext A2'!F$7:R$206,13,FALSE)</f>
        <v>#N/A</v>
      </c>
      <c r="E408" s="30">
        <f>IF($B408&gt;0,'Saisie Class'!$H407)</f>
        <v>0</v>
      </c>
      <c r="F408" s="30">
        <f>IF(C408&gt;0,VLOOKUP(E408,CONFIG!$X$202:$AG$801,2,FALSE),0)</f>
        <v>0</v>
      </c>
      <c r="G408" s="30">
        <f>IF(C408&gt;0,VLOOKUP(E408,CONFIG!$X$2:$AG$801,3,FALSE),0)</f>
        <v>0</v>
      </c>
      <c r="H408" s="30">
        <f>IF(C408&gt;0,VLOOKUP(E408,CONFIG!$X$2:$AG$801,4,FALSE),0)</f>
        <v>0</v>
      </c>
      <c r="I408" s="30">
        <f>IF(C408&gt;0,VLOOKUP(E408,CONFIG!$X$2:$AG$801,5,FALSE),0)</f>
        <v>0</v>
      </c>
      <c r="J408" s="213" t="str">
        <f>IF(LEN(B408)&gt;0,'Saisie Class'!N407,"")</f>
        <v/>
      </c>
      <c r="K408" s="214" t="s">
        <v>241</v>
      </c>
    </row>
    <row r="409" spans="1:11" ht="15.75" x14ac:dyDescent="0.2">
      <c r="A409" s="34">
        <v>1</v>
      </c>
      <c r="B409" s="29">
        <v>199</v>
      </c>
      <c r="C409" s="252">
        <f>IF($B409&gt;0,'Saisie Class'!$G408)</f>
        <v>0</v>
      </c>
      <c r="D409" s="30" t="e">
        <f>VLOOKUP(E409,'Ext A2'!F$7:R$206,13,FALSE)</f>
        <v>#N/A</v>
      </c>
      <c r="E409" s="30">
        <f>IF($B409&gt;0,'Saisie Class'!$H408)</f>
        <v>0</v>
      </c>
      <c r="F409" s="30">
        <f>IF(C409&gt;0,VLOOKUP(E409,CONFIG!$X$202:$AG$801,2,FALSE),0)</f>
        <v>0</v>
      </c>
      <c r="G409" s="30">
        <f>IF(C409&gt;0,VLOOKUP(E409,CONFIG!$X$2:$AG$801,3,FALSE),0)</f>
        <v>0</v>
      </c>
      <c r="H409" s="30">
        <f>IF(C409&gt;0,VLOOKUP(E409,CONFIG!$X$2:$AG$801,4,FALSE),0)</f>
        <v>0</v>
      </c>
      <c r="I409" s="30">
        <f>IF(C409&gt;0,VLOOKUP(E409,CONFIG!$X$2:$AG$801,5,FALSE),0)</f>
        <v>0</v>
      </c>
      <c r="J409" s="213" t="str">
        <f>IF(LEN(B409)&gt;0,'Saisie Class'!N408,"")</f>
        <v/>
      </c>
      <c r="K409" s="214" t="s">
        <v>241</v>
      </c>
    </row>
    <row r="410" spans="1:11" ht="15.75" x14ac:dyDescent="0.2">
      <c r="A410" s="34">
        <v>1</v>
      </c>
      <c r="B410" s="29">
        <v>200</v>
      </c>
      <c r="C410" s="252">
        <f>IF($B410&gt;0,'Saisie Class'!$G409)</f>
        <v>0</v>
      </c>
      <c r="D410" s="30" t="e">
        <f>VLOOKUP(E410,'Ext A2'!F$7:R$206,13,FALSE)</f>
        <v>#N/A</v>
      </c>
      <c r="E410" s="30">
        <f>IF($B410&gt;0,'Saisie Class'!$H409)</f>
        <v>0</v>
      </c>
      <c r="F410" s="30">
        <f>IF(C410&gt;0,VLOOKUP(E410,CONFIG!$X$202:$AG$801,2,FALSE),0)</f>
        <v>0</v>
      </c>
      <c r="G410" s="30">
        <f>IF(C410&gt;0,VLOOKUP(E410,CONFIG!$X$2:$AG$801,3,FALSE),0)</f>
        <v>0</v>
      </c>
      <c r="H410" s="30">
        <f>IF(C410&gt;0,VLOOKUP(E410,CONFIG!$X$2:$AG$801,4,FALSE),0)</f>
        <v>0</v>
      </c>
      <c r="I410" s="30">
        <f>IF(C410&gt;0,VLOOKUP(E410,CONFIG!$X$2:$AG$801,5,FALSE),0)</f>
        <v>0</v>
      </c>
      <c r="J410" s="213" t="str">
        <f>IF(LEN(B410)&gt;0,'Saisie Class'!N409,"")</f>
        <v/>
      </c>
      <c r="K410" s="214" t="s">
        <v>241</v>
      </c>
    </row>
    <row r="411" spans="1:11" ht="13.5" thickBot="1" x14ac:dyDescent="0.25">
      <c r="A411" s="50"/>
      <c r="B411" s="471" t="s">
        <v>199</v>
      </c>
      <c r="C411" s="471"/>
      <c r="D411" s="471"/>
      <c r="E411" s="471"/>
      <c r="F411" s="471"/>
      <c r="G411" s="471"/>
      <c r="H411" s="471"/>
      <c r="I411" s="471"/>
      <c r="J411" s="471"/>
      <c r="K411" s="471"/>
    </row>
    <row r="412" spans="1:11" ht="15.75" thickBot="1" x14ac:dyDescent="0.3">
      <c r="A412" s="34">
        <v>1</v>
      </c>
      <c r="B412" s="184" t="s">
        <v>232</v>
      </c>
      <c r="C412" s="184" t="s">
        <v>24</v>
      </c>
      <c r="D412" s="185" t="s">
        <v>3</v>
      </c>
      <c r="E412" s="185" t="s">
        <v>161</v>
      </c>
      <c r="F412" s="185" t="s">
        <v>230</v>
      </c>
      <c r="G412" s="185" t="s">
        <v>231</v>
      </c>
      <c r="H412" s="185" t="s">
        <v>233</v>
      </c>
      <c r="I412" s="185" t="s">
        <v>10</v>
      </c>
      <c r="J412" s="186" t="s">
        <v>234</v>
      </c>
      <c r="K412" s="186" t="s">
        <v>235</v>
      </c>
    </row>
    <row r="413" spans="1:11" ht="15.75" x14ac:dyDescent="0.2">
      <c r="A413" s="34">
        <v>1</v>
      </c>
      <c r="B413" s="190">
        <v>1</v>
      </c>
      <c r="C413" s="252">
        <f>IF($B413&gt;0,'Saisie Class'!$G414)</f>
        <v>34</v>
      </c>
      <c r="D413" s="30" t="e">
        <f>VLOOKUP(E413,'Ext A3'!F$7:R$206,13,FALSE)</f>
        <v>#N/A</v>
      </c>
      <c r="E413" s="30">
        <f>IF($B413&gt;0,'Saisie Class'!$H414)</f>
        <v>0</v>
      </c>
      <c r="F413" s="30" t="str">
        <f>IF(C413&gt;0,VLOOKUP(E413,CONFIG!$X$202:$AG$801,2,FALSE),0)</f>
        <v/>
      </c>
      <c r="G413" s="30" t="str">
        <f>IF(C413&gt;0,VLOOKUP(E413,CONFIG!$X$2:$AG$801,3,FALSE),0)</f>
        <v/>
      </c>
      <c r="H413" s="30" t="str">
        <f>IF(C413&gt;0,VLOOKUP(E413,CONFIG!$X$2:$AG$801,4,FALSE),0)</f>
        <v/>
      </c>
      <c r="I413" s="30" t="str">
        <f>IF(C413&gt;0,VLOOKUP(E413,CONFIG!$X$2:$AG$801,5,FALSE),0)</f>
        <v/>
      </c>
      <c r="J413" s="213" t="str">
        <f>IF(LEN(B413)&gt;0,'Saisie Class'!N414,"")</f>
        <v/>
      </c>
      <c r="K413" s="214" t="s">
        <v>241</v>
      </c>
    </row>
    <row r="414" spans="1:11" ht="15.75" x14ac:dyDescent="0.2">
      <c r="A414" s="34">
        <v>1</v>
      </c>
      <c r="B414" s="29">
        <v>2</v>
      </c>
      <c r="C414" s="252">
        <f>IF($B414&gt;0,'Saisie Class'!$G415)</f>
        <v>43</v>
      </c>
      <c r="D414" s="30" t="e">
        <f>VLOOKUP(E414,'Ext A3'!F$7:R$206,13,FALSE)</f>
        <v>#N/A</v>
      </c>
      <c r="E414" s="30">
        <f>IF($B414&gt;0,'Saisie Class'!$H415)</f>
        <v>0</v>
      </c>
      <c r="F414" s="30" t="str">
        <f>IF(C414&gt;0,VLOOKUP(E414,CONFIG!$X$202:$AG$801,2,FALSE),0)</f>
        <v/>
      </c>
      <c r="G414" s="30" t="str">
        <f>IF(C414&gt;0,VLOOKUP(E414,CONFIG!$X$2:$AG$801,3,FALSE),0)</f>
        <v/>
      </c>
      <c r="H414" s="30" t="str">
        <f>IF(C414&gt;0,VLOOKUP(E414,CONFIG!$X$2:$AG$801,4,FALSE),0)</f>
        <v/>
      </c>
      <c r="I414" s="30" t="str">
        <f>IF(C414&gt;0,VLOOKUP(E414,CONFIG!$X$2:$AG$801,5,FALSE),0)</f>
        <v/>
      </c>
      <c r="J414" s="213" t="str">
        <f>IF(LEN(B414)&gt;0,'Saisie Class'!N415,"")</f>
        <v>''</v>
      </c>
      <c r="K414" s="214" t="s">
        <v>241</v>
      </c>
    </row>
    <row r="415" spans="1:11" ht="15.75" x14ac:dyDescent="0.2">
      <c r="A415" s="34">
        <v>1</v>
      </c>
      <c r="B415" s="29">
        <v>3</v>
      </c>
      <c r="C415" s="252">
        <f>IF($B415&gt;0,'Saisie Class'!$G416)</f>
        <v>31</v>
      </c>
      <c r="D415" s="30" t="e">
        <f>VLOOKUP(E415,'Ext A3'!F$7:R$206,13,FALSE)</f>
        <v>#N/A</v>
      </c>
      <c r="E415" s="30">
        <f>IF($B415&gt;0,'Saisie Class'!$H416)</f>
        <v>0</v>
      </c>
      <c r="F415" s="30" t="str">
        <f>IF(C415&gt;0,VLOOKUP(E415,CONFIG!$X$202:$AG$801,2,FALSE),0)</f>
        <v/>
      </c>
      <c r="G415" s="30" t="str">
        <f>IF(C415&gt;0,VLOOKUP(E415,CONFIG!$X$2:$AG$801,3,FALSE),0)</f>
        <v/>
      </c>
      <c r="H415" s="30" t="str">
        <f>IF(C415&gt;0,VLOOKUP(E415,CONFIG!$X$2:$AG$801,4,FALSE),0)</f>
        <v/>
      </c>
      <c r="I415" s="30" t="str">
        <f>IF(C415&gt;0,VLOOKUP(E415,CONFIG!$X$2:$AG$801,5,FALSE),0)</f>
        <v/>
      </c>
      <c r="J415" s="213" t="str">
        <f>IF(LEN(B415)&gt;0,'Saisie Class'!N416,"")</f>
        <v>''</v>
      </c>
      <c r="K415" s="214" t="s">
        <v>241</v>
      </c>
    </row>
    <row r="416" spans="1:11" ht="15.75" x14ac:dyDescent="0.2">
      <c r="A416" s="34">
        <v>1</v>
      </c>
      <c r="B416" s="29">
        <v>4</v>
      </c>
      <c r="C416" s="252">
        <f>IF($B416&gt;0,'Saisie Class'!$G417)</f>
        <v>12</v>
      </c>
      <c r="D416" s="30" t="str">
        <f>VLOOKUP(E416,'Ext A3'!F$7:R$206,13,FALSE)</f>
        <v>10024345061</v>
      </c>
      <c r="E416" s="30" t="str">
        <f>IF($B416&gt;0,'Saisie Class'!$H417)</f>
        <v>48924150126</v>
      </c>
      <c r="F416" s="30" t="str">
        <f>IF(C416&gt;0,VLOOKUP(E416,CONFIG!$X$202:$AG$801,2,FALSE),0)</f>
        <v>LETOURNEUR</v>
      </c>
      <c r="G416" s="30" t="str">
        <f>IF(C416&gt;0,VLOOKUP(E416,CONFIG!$X$2:$AG$801,3,FALSE),0)</f>
        <v>Régis</v>
      </c>
      <c r="H416" s="30" t="str">
        <f>IF(C416&gt;0,VLOOKUP(E416,CONFIG!$X$2:$AG$801,4,FALSE),0)</f>
        <v>COURBEVOIE SPORTS CYCLISME</v>
      </c>
      <c r="I416" s="30" t="str">
        <f>IF(C416&gt;0,VLOOKUP(E416,CONFIG!$X$2:$AG$801,5,FALSE),0)</f>
        <v>Access</v>
      </c>
      <c r="J416" s="213" t="str">
        <f>IF(LEN(B416)&gt;0,'Saisie Class'!N417,"")</f>
        <v>''</v>
      </c>
      <c r="K416" s="214" t="s">
        <v>241</v>
      </c>
    </row>
    <row r="417" spans="1:11" ht="15.75" x14ac:dyDescent="0.2">
      <c r="A417" s="34">
        <v>1</v>
      </c>
      <c r="B417" s="29">
        <v>5</v>
      </c>
      <c r="C417" s="252">
        <f>IF($B417&gt;0,'Saisie Class'!$G418)</f>
        <v>23</v>
      </c>
      <c r="D417" s="30" t="str">
        <f>VLOOKUP(E417,'Ext A3'!F$7:R$206,13,FALSE)</f>
        <v>10085031493</v>
      </c>
      <c r="E417" s="30" t="str">
        <f>IF($B417&gt;0,'Saisie Class'!$H418)</f>
        <v>48924220036</v>
      </c>
      <c r="F417" s="30" t="str">
        <f>IF(C417&gt;0,VLOOKUP(E417,CONFIG!$X$202:$AG$801,2,FALSE),0)</f>
        <v>RIVIERE</v>
      </c>
      <c r="G417" s="30" t="str">
        <f>IF(C417&gt;0,VLOOKUP(E417,CONFIG!$X$2:$AG$801,3,FALSE),0)</f>
        <v>Thibaut</v>
      </c>
      <c r="H417" s="30" t="str">
        <f>IF(C417&gt;0,VLOOKUP(E417,CONFIG!$X$2:$AG$801,4,FALSE),0)</f>
        <v>CYCLO-CROSS UNITED</v>
      </c>
      <c r="I417" s="30" t="str">
        <f>IF(C417&gt;0,VLOOKUP(E417,CONFIG!$X$2:$AG$801,5,FALSE),0)</f>
        <v>Access</v>
      </c>
      <c r="J417" s="213" t="str">
        <f>IF(LEN(B417)&gt;0,'Saisie Class'!N418,"")</f>
        <v>''</v>
      </c>
      <c r="K417" s="214" t="s">
        <v>241</v>
      </c>
    </row>
    <row r="418" spans="1:11" ht="15.75" x14ac:dyDescent="0.2">
      <c r="A418" s="34">
        <v>1</v>
      </c>
      <c r="B418" s="29">
        <v>6</v>
      </c>
      <c r="C418" s="252">
        <f>IF($B418&gt;0,'Saisie Class'!$G419)</f>
        <v>1</v>
      </c>
      <c r="D418" s="30" t="str">
        <f>VLOOKUP(E418,'Ext A3'!F$7:R$206,13,FALSE)</f>
        <v>10060751989</v>
      </c>
      <c r="E418" s="30" t="str">
        <f>IF($B418&gt;0,'Saisie Class'!$H419)</f>
        <v>47600370715</v>
      </c>
      <c r="F418" s="30" t="str">
        <f>IF(C418&gt;0,VLOOKUP(E418,CONFIG!$X$202:$AG$801,2,FALSE),0)</f>
        <v>LOUVIGNÉ</v>
      </c>
      <c r="G418" s="30" t="str">
        <f>IF(C418&gt;0,VLOOKUP(E418,CONFIG!$X$2:$AG$801,3,FALSE),0)</f>
        <v>Anthony</v>
      </c>
      <c r="H418" s="30" t="str">
        <f>IF(C418&gt;0,VLOOKUP(E418,CONFIG!$X$2:$AG$801,4,FALSE),0)</f>
        <v>CC NOGENT / OISE</v>
      </c>
      <c r="I418" s="30" t="str">
        <f>IF(C418&gt;0,VLOOKUP(E418,CONFIG!$X$2:$AG$801,5,FALSE),0)</f>
        <v>Access</v>
      </c>
      <c r="J418" s="213" t="str">
        <f>IF(LEN(B418)&gt;0,'Saisie Class'!N419,"")</f>
        <v>''</v>
      </c>
      <c r="K418" s="214" t="s">
        <v>241</v>
      </c>
    </row>
    <row r="419" spans="1:11" ht="15.75" x14ac:dyDescent="0.2">
      <c r="A419" s="34">
        <v>1</v>
      </c>
      <c r="B419" s="29">
        <v>7</v>
      </c>
      <c r="C419" s="252">
        <f>IF($B419&gt;0,'Saisie Class'!$G420)</f>
        <v>44</v>
      </c>
      <c r="D419" s="30" t="e">
        <f>VLOOKUP(E419,'Ext A3'!F$7:R$206,13,FALSE)</f>
        <v>#N/A</v>
      </c>
      <c r="E419" s="30">
        <f>IF($B419&gt;0,'Saisie Class'!$H420)</f>
        <v>0</v>
      </c>
      <c r="F419" s="30" t="str">
        <f>IF(C419&gt;0,VLOOKUP(E419,CONFIG!$X$202:$AG$801,2,FALSE),0)</f>
        <v/>
      </c>
      <c r="G419" s="30" t="str">
        <f>IF(C419&gt;0,VLOOKUP(E419,CONFIG!$X$2:$AG$801,3,FALSE),0)</f>
        <v/>
      </c>
      <c r="H419" s="30" t="str">
        <f>IF(C419&gt;0,VLOOKUP(E419,CONFIG!$X$2:$AG$801,4,FALSE),0)</f>
        <v/>
      </c>
      <c r="I419" s="30" t="str">
        <f>IF(C419&gt;0,VLOOKUP(E419,CONFIG!$X$2:$AG$801,5,FALSE),0)</f>
        <v/>
      </c>
      <c r="J419" s="213" t="str">
        <f>IF(LEN(B419)&gt;0,'Saisie Class'!N420,"")</f>
        <v>''</v>
      </c>
      <c r="K419" s="214" t="s">
        <v>241</v>
      </c>
    </row>
    <row r="420" spans="1:11" ht="15.75" x14ac:dyDescent="0.2">
      <c r="A420" s="34">
        <v>1</v>
      </c>
      <c r="B420" s="29">
        <v>8</v>
      </c>
      <c r="C420" s="252">
        <f>IF($B420&gt;0,'Saisie Class'!$G421)</f>
        <v>35</v>
      </c>
      <c r="D420" s="30" t="e">
        <f>VLOOKUP(E420,'Ext A3'!F$7:R$206,13,FALSE)</f>
        <v>#N/A</v>
      </c>
      <c r="E420" s="30">
        <f>IF($B420&gt;0,'Saisie Class'!$H421)</f>
        <v>0</v>
      </c>
      <c r="F420" s="30" t="str">
        <f>IF(C420&gt;0,VLOOKUP(E420,CONFIG!$X$202:$AG$801,2,FALSE),0)</f>
        <v/>
      </c>
      <c r="G420" s="30" t="str">
        <f>IF(C420&gt;0,VLOOKUP(E420,CONFIG!$X$2:$AG$801,3,FALSE),0)</f>
        <v/>
      </c>
      <c r="H420" s="30" t="str">
        <f>IF(C420&gt;0,VLOOKUP(E420,CONFIG!$X$2:$AG$801,4,FALSE),0)</f>
        <v/>
      </c>
      <c r="I420" s="30" t="str">
        <f>IF(C420&gt;0,VLOOKUP(E420,CONFIG!$X$2:$AG$801,5,FALSE),0)</f>
        <v/>
      </c>
      <c r="J420" s="213" t="str">
        <f>IF(LEN(B420)&gt;0,'Saisie Class'!N421,"")</f>
        <v>''</v>
      </c>
      <c r="K420" s="214" t="s">
        <v>241</v>
      </c>
    </row>
    <row r="421" spans="1:11" ht="15.75" x14ac:dyDescent="0.2">
      <c r="A421" s="34">
        <v>1</v>
      </c>
      <c r="B421" s="29">
        <v>9</v>
      </c>
      <c r="C421" s="252">
        <f>IF($B421&gt;0,'Saisie Class'!$G422)</f>
        <v>25</v>
      </c>
      <c r="D421" s="30" t="str">
        <f>VLOOKUP(E421,'Ext A3'!F$7:R$206,13,FALSE)</f>
        <v>10003047501</v>
      </c>
      <c r="E421" s="30" t="str">
        <f>IF($B421&gt;0,'Saisie Class'!$H422)</f>
        <v>48935380162</v>
      </c>
      <c r="F421" s="30" t="str">
        <f>IF(C421&gt;0,VLOOKUP(E421,CONFIG!$X$202:$AG$801,2,FALSE),0)</f>
        <v>THIAM</v>
      </c>
      <c r="G421" s="30" t="str">
        <f>IF(C421&gt;0,VLOOKUP(E421,CONFIG!$X$2:$AG$801,3,FALSE),0)</f>
        <v>El Hadji Malick</v>
      </c>
      <c r="H421" s="30" t="str">
        <f>IF(C421&gt;0,VLOOKUP(E421,CONFIG!$X$2:$AG$801,4,FALSE),0)</f>
        <v>ENTENTE CYCLISTE AULNAY DRANCY 93</v>
      </c>
      <c r="I421" s="30" t="str">
        <f>IF(C421&gt;0,VLOOKUP(E421,CONFIG!$X$2:$AG$801,5,FALSE),0)</f>
        <v>Access</v>
      </c>
      <c r="J421" s="213" t="str">
        <f>IF(LEN(B421)&gt;0,'Saisie Class'!N422,"")</f>
        <v>''</v>
      </c>
      <c r="K421" s="214" t="s">
        <v>241</v>
      </c>
    </row>
    <row r="422" spans="1:11" ht="15.75" x14ac:dyDescent="0.2">
      <c r="A422" s="34">
        <v>1</v>
      </c>
      <c r="B422" s="29">
        <v>10</v>
      </c>
      <c r="C422" s="252">
        <f>IF($B422&gt;0,'Saisie Class'!$G423)</f>
        <v>11</v>
      </c>
      <c r="D422" s="30" t="str">
        <f>VLOOKUP(E422,'Ext A3'!F$7:R$206,13,FALSE)</f>
        <v>10145334272</v>
      </c>
      <c r="E422" s="30" t="str">
        <f>IF($B422&gt;0,'Saisie Class'!$H423)</f>
        <v>48924150273</v>
      </c>
      <c r="F422" s="30" t="str">
        <f>IF(C422&gt;0,VLOOKUP(E422,CONFIG!$X$202:$AG$801,2,FALSE),0)</f>
        <v>LELU</v>
      </c>
      <c r="G422" s="30" t="str">
        <f>IF(C422&gt;0,VLOOKUP(E422,CONFIG!$X$2:$AG$801,3,FALSE),0)</f>
        <v>Sylvain</v>
      </c>
      <c r="H422" s="30" t="str">
        <f>IF(C422&gt;0,VLOOKUP(E422,CONFIG!$X$2:$AG$801,4,FALSE),0)</f>
        <v>COURBEVOIE SPORTS CYCLISME</v>
      </c>
      <c r="I422" s="30" t="str">
        <f>IF(C422&gt;0,VLOOKUP(E422,CONFIG!$X$2:$AG$801,5,FALSE),0)</f>
        <v>Access</v>
      </c>
      <c r="J422" s="213" t="str">
        <f>IF(LEN(B422)&gt;0,'Saisie Class'!N423,"")</f>
        <v>''</v>
      </c>
      <c r="K422" s="214" t="s">
        <v>241</v>
      </c>
    </row>
    <row r="423" spans="1:11" ht="15.75" x14ac:dyDescent="0.2">
      <c r="A423" s="34">
        <v>1</v>
      </c>
      <c r="B423" s="29">
        <v>11</v>
      </c>
      <c r="C423" s="252">
        <f>IF($B423&gt;0,'Saisie Class'!$G424)</f>
        <v>19</v>
      </c>
      <c r="D423" s="30" t="str">
        <f>VLOOKUP(E423,'Ext A3'!F$7:R$206,13,FALSE)</f>
        <v>10159059873</v>
      </c>
      <c r="E423" s="30" t="str">
        <f>IF($B423&gt;0,'Saisie Class'!$H424)</f>
        <v>48771520100</v>
      </c>
      <c r="F423" s="30" t="str">
        <f>IF(C423&gt;0,VLOOKUP(E423,CONFIG!$X$202:$AG$801,2,FALSE),0)</f>
        <v>COSTANTINI</v>
      </c>
      <c r="G423" s="30" t="str">
        <f>IF(C423&gt;0,VLOOKUP(E423,CONFIG!$X$2:$AG$801,3,FALSE),0)</f>
        <v>Pascal</v>
      </c>
      <c r="H423" s="30" t="str">
        <f>IF(C423&gt;0,VLOOKUP(E423,CONFIG!$X$2:$AG$801,4,FALSE),0)</f>
        <v>TEAM CYCLISTE BUSSY</v>
      </c>
      <c r="I423" s="30" t="str">
        <f>IF(C423&gt;0,VLOOKUP(E423,CONFIG!$X$2:$AG$801,5,FALSE),0)</f>
        <v>Access</v>
      </c>
      <c r="J423" s="213" t="str">
        <f>IF(LEN(B423)&gt;0,'Saisie Class'!N424,"")</f>
        <v>''</v>
      </c>
      <c r="K423" s="214" t="s">
        <v>241</v>
      </c>
    </row>
    <row r="424" spans="1:11" ht="15.75" x14ac:dyDescent="0.2">
      <c r="A424" s="34">
        <v>1</v>
      </c>
      <c r="B424" s="29">
        <v>12</v>
      </c>
      <c r="C424" s="252">
        <f>IF($B424&gt;0,'Saisie Class'!$G425)</f>
        <v>15</v>
      </c>
      <c r="D424" s="30" t="str">
        <f>VLOOKUP(E424,'Ext A3'!F$7:R$206,13,FALSE)</f>
        <v>10130826207</v>
      </c>
      <c r="E424" s="30" t="str">
        <f>IF($B424&gt;0,'Saisie Class'!$H425)</f>
        <v>48782280463</v>
      </c>
      <c r="F424" s="30" t="str">
        <f>IF(C424&gt;0,VLOOKUP(E424,CONFIG!$X$202:$AG$801,2,FALSE),0)</f>
        <v>HOFFMANN</v>
      </c>
      <c r="G424" s="30" t="str">
        <f>IF(C424&gt;0,VLOOKUP(E424,CONFIG!$X$2:$AG$801,3,FALSE),0)</f>
        <v>Gilles</v>
      </c>
      <c r="H424" s="30" t="str">
        <f>IF(C424&gt;0,VLOOKUP(E424,CONFIG!$X$2:$AG$801,4,FALSE),0)</f>
        <v>US MAULE CYCLISME</v>
      </c>
      <c r="I424" s="30" t="str">
        <f>IF(C424&gt;0,VLOOKUP(E424,CONFIG!$X$2:$AG$801,5,FALSE),0)</f>
        <v>Access</v>
      </c>
      <c r="J424" s="213" t="str">
        <f>IF(LEN(B424)&gt;0,'Saisie Class'!N425,"")</f>
        <v>''</v>
      </c>
      <c r="K424" s="214" t="s">
        <v>241</v>
      </c>
    </row>
    <row r="425" spans="1:11" ht="15.75" x14ac:dyDescent="0.2">
      <c r="A425" s="34">
        <v>1</v>
      </c>
      <c r="B425" s="29">
        <v>13</v>
      </c>
      <c r="C425" s="252">
        <f>IF($B425&gt;0,'Saisie Class'!$G426)</f>
        <v>17</v>
      </c>
      <c r="D425" s="30" t="str">
        <f>VLOOKUP(E425,'Ext A3'!F$7:R$206,13,FALSE)</f>
        <v>10147404618</v>
      </c>
      <c r="E425" s="30" t="str">
        <f>IF($B425&gt;0,'Saisie Class'!$H426)</f>
        <v>48957110275</v>
      </c>
      <c r="F425" s="30" t="str">
        <f>IF(C425&gt;0,VLOOKUP(E425,CONFIG!$X$202:$AG$801,2,FALSE),0)</f>
        <v>LEMA</v>
      </c>
      <c r="G425" s="30" t="str">
        <f>IF(C425&gt;0,VLOOKUP(E425,CONFIG!$X$2:$AG$801,3,FALSE),0)</f>
        <v>Frédéric</v>
      </c>
      <c r="H425" s="30" t="str">
        <f>IF(C425&gt;0,VLOOKUP(E425,CONFIG!$X$2:$AG$801,4,FALSE),0)</f>
        <v>US EZANVILLE ECOUEN</v>
      </c>
      <c r="I425" s="30" t="str">
        <f>IF(C425&gt;0,VLOOKUP(E425,CONFIG!$X$2:$AG$801,5,FALSE),0)</f>
        <v>Access</v>
      </c>
      <c r="J425" s="213" t="str">
        <f>IF(LEN(B425)&gt;0,'Saisie Class'!N426,"")</f>
        <v>''</v>
      </c>
      <c r="K425" s="214" t="s">
        <v>241</v>
      </c>
    </row>
    <row r="426" spans="1:11" ht="15.75" x14ac:dyDescent="0.2">
      <c r="A426" s="34">
        <v>1</v>
      </c>
      <c r="B426" s="29">
        <v>14</v>
      </c>
      <c r="C426" s="252">
        <f>IF($B426&gt;0,'Saisie Class'!$G427)</f>
        <v>7</v>
      </c>
      <c r="D426" s="30" t="str">
        <f>VLOOKUP(E426,'Ext A3'!F$7:R$206,13,FALSE)</f>
        <v>10027761986</v>
      </c>
      <c r="E426" s="30" t="str">
        <f>IF($B426&gt;0,'Saisie Class'!$H427)</f>
        <v>48935130093</v>
      </c>
      <c r="F426" s="30" t="str">
        <f>IF(C426&gt;0,VLOOKUP(E426,CONFIG!$X$202:$AG$801,2,FALSE),0)</f>
        <v>THOUMELIN</v>
      </c>
      <c r="G426" s="30" t="str">
        <f>IF(C426&gt;0,VLOOKUP(E426,CONFIG!$X$2:$AG$801,3,FALSE),0)</f>
        <v>Mickaël</v>
      </c>
      <c r="H426" s="30" t="str">
        <f>IF(C426&gt;0,VLOOKUP(E426,CONFIG!$X$2:$AG$801,4,FALSE),0)</f>
        <v>USM GAGNY</v>
      </c>
      <c r="I426" s="30" t="str">
        <f>IF(C426&gt;0,VLOOKUP(E426,CONFIG!$X$2:$AG$801,5,FALSE),0)</f>
        <v>Access</v>
      </c>
      <c r="J426" s="213" t="str">
        <f>IF(LEN(B426)&gt;0,'Saisie Class'!N427,"")</f>
        <v>''</v>
      </c>
      <c r="K426" s="214" t="s">
        <v>241</v>
      </c>
    </row>
    <row r="427" spans="1:11" ht="15.75" x14ac:dyDescent="0.2">
      <c r="A427" s="34">
        <v>1</v>
      </c>
      <c r="B427" s="29">
        <v>15</v>
      </c>
      <c r="C427" s="252">
        <f>IF($B427&gt;0,'Saisie Class'!$G428)</f>
        <v>45</v>
      </c>
      <c r="D427" s="30" t="e">
        <f>VLOOKUP(E427,'Ext A3'!F$7:R$206,13,FALSE)</f>
        <v>#N/A</v>
      </c>
      <c r="E427" s="30">
        <f>IF($B427&gt;0,'Saisie Class'!$H428)</f>
        <v>0</v>
      </c>
      <c r="F427" s="30" t="str">
        <f>IF(C427&gt;0,VLOOKUP(E427,CONFIG!$X$202:$AG$801,2,FALSE),0)</f>
        <v/>
      </c>
      <c r="G427" s="30" t="str">
        <f>IF(C427&gt;0,VLOOKUP(E427,CONFIG!$X$2:$AG$801,3,FALSE),0)</f>
        <v/>
      </c>
      <c r="H427" s="30" t="str">
        <f>IF(C427&gt;0,VLOOKUP(E427,CONFIG!$X$2:$AG$801,4,FALSE),0)</f>
        <v/>
      </c>
      <c r="I427" s="30" t="str">
        <f>IF(C427&gt;0,VLOOKUP(E427,CONFIG!$X$2:$AG$801,5,FALSE),0)</f>
        <v/>
      </c>
      <c r="J427" s="213" t="str">
        <f>IF(LEN(B427)&gt;0,'Saisie Class'!N428,"")</f>
        <v>''</v>
      </c>
      <c r="K427" s="214" t="s">
        <v>241</v>
      </c>
    </row>
    <row r="428" spans="1:11" ht="15.75" x14ac:dyDescent="0.2">
      <c r="A428" s="34">
        <v>1</v>
      </c>
      <c r="B428" s="29">
        <v>16</v>
      </c>
      <c r="C428" s="252">
        <f>IF($B428&gt;0,'Saisie Class'!$G429)</f>
        <v>3</v>
      </c>
      <c r="D428" s="30" t="str">
        <f>VLOOKUP(E428,'Ext A3'!F$7:R$206,13,FALSE)</f>
        <v>10146766438</v>
      </c>
      <c r="E428" s="30" t="str">
        <f>IF($B428&gt;0,'Saisie Class'!$H429)</f>
        <v>48957140871</v>
      </c>
      <c r="F428" s="30" t="str">
        <f>IF(C428&gt;0,VLOOKUP(E428,CONFIG!$X$202:$AG$801,2,FALSE),0)</f>
        <v>HENIN</v>
      </c>
      <c r="G428" s="30" t="str">
        <f>IF(C428&gt;0,VLOOKUP(E428,CONFIG!$X$2:$AG$801,3,FALSE),0)</f>
        <v>Alyzée</v>
      </c>
      <c r="H428" s="30" t="str">
        <f>IF(C428&gt;0,VLOOKUP(E428,CONFIG!$X$2:$AG$801,4,FALSE),0)</f>
        <v>PARISIS A.C. 95</v>
      </c>
      <c r="I428" s="30" t="str">
        <f>IF(C428&gt;0,VLOOKUP(E428,CONFIG!$X$2:$AG$801,5,FALSE),0)</f>
        <v>Access</v>
      </c>
      <c r="J428" s="213" t="str">
        <f>IF(LEN(B428)&gt;0,'Saisie Class'!N429,"")</f>
        <v>''</v>
      </c>
      <c r="K428" s="214" t="s">
        <v>241</v>
      </c>
    </row>
    <row r="429" spans="1:11" ht="15.75" x14ac:dyDescent="0.2">
      <c r="A429" s="34">
        <v>1</v>
      </c>
      <c r="B429" s="29">
        <v>17</v>
      </c>
      <c r="C429" s="252">
        <f>IF($B429&gt;0,'Saisie Class'!$G430)</f>
        <v>4</v>
      </c>
      <c r="D429" s="30" t="str">
        <f>VLOOKUP(E429,'Ext A3'!F$7:R$206,13,FALSE)</f>
        <v>10024368505</v>
      </c>
      <c r="E429" s="30" t="str">
        <f>IF($B429&gt;0,'Saisie Class'!$H430)</f>
        <v>48957140117</v>
      </c>
      <c r="F429" s="30" t="str">
        <f>IF(C429&gt;0,VLOOKUP(E429,CONFIG!$X$202:$AG$801,2,FALSE),0)</f>
        <v>PAYRAT</v>
      </c>
      <c r="G429" s="30" t="str">
        <f>IF(C429&gt;0,VLOOKUP(E429,CONFIG!$X$2:$AG$801,3,FALSE),0)</f>
        <v>Patrick</v>
      </c>
      <c r="H429" s="30" t="str">
        <f>IF(C429&gt;0,VLOOKUP(E429,CONFIG!$X$2:$AG$801,4,FALSE),0)</f>
        <v>PARISIS A.C. 95</v>
      </c>
      <c r="I429" s="30" t="str">
        <f>IF(C429&gt;0,VLOOKUP(E429,CONFIG!$X$2:$AG$801,5,FALSE),0)</f>
        <v>Access</v>
      </c>
      <c r="J429" s="213" t="str">
        <f>IF(LEN(B429)&gt;0,'Saisie Class'!N430,"")</f>
        <v>''</v>
      </c>
      <c r="K429" s="214" t="s">
        <v>241</v>
      </c>
    </row>
    <row r="430" spans="1:11" ht="15.75" x14ac:dyDescent="0.2">
      <c r="A430" s="34">
        <v>1</v>
      </c>
      <c r="B430" s="29">
        <v>18</v>
      </c>
      <c r="C430" s="252">
        <f>IF($B430&gt;0,'Saisie Class'!$G431)</f>
        <v>14</v>
      </c>
      <c r="D430" s="30" t="str">
        <f>VLOOKUP(E430,'Ext A3'!F$7:R$206,13,FALSE)</f>
        <v>10127162738</v>
      </c>
      <c r="E430" s="30" t="str">
        <f>IF($B430&gt;0,'Saisie Class'!$H431)</f>
        <v>48782280532</v>
      </c>
      <c r="F430" s="30" t="str">
        <f>IF(C430&gt;0,VLOOKUP(E430,CONFIG!$X$202:$AG$801,2,FALSE),0)</f>
        <v>ACHACHE</v>
      </c>
      <c r="G430" s="30" t="str">
        <f>IF(C430&gt;0,VLOOKUP(E430,CONFIG!$X$2:$AG$801,3,FALSE),0)</f>
        <v>Farid</v>
      </c>
      <c r="H430" s="30" t="str">
        <f>IF(C430&gt;0,VLOOKUP(E430,CONFIG!$X$2:$AG$801,4,FALSE),0)</f>
        <v>US MAULE CYCLISME</v>
      </c>
      <c r="I430" s="30" t="str">
        <f>IF(C430&gt;0,VLOOKUP(E430,CONFIG!$X$2:$AG$801,5,FALSE),0)</f>
        <v>Access</v>
      </c>
      <c r="J430" s="213" t="str">
        <f>IF(LEN(B430)&gt;0,'Saisie Class'!N431,"")</f>
        <v>''</v>
      </c>
      <c r="K430" s="214" t="s">
        <v>241</v>
      </c>
    </row>
    <row r="431" spans="1:11" ht="15.75" x14ac:dyDescent="0.2">
      <c r="A431" s="34">
        <v>1</v>
      </c>
      <c r="B431" s="29">
        <v>19</v>
      </c>
      <c r="C431" s="252">
        <f>IF($B431&gt;0,'Saisie Class'!$G432)</f>
        <v>5</v>
      </c>
      <c r="D431" s="30" t="str">
        <f>VLOOKUP(E431,'Ext A3'!F$7:R$206,13,FALSE)</f>
        <v>10077926851</v>
      </c>
      <c r="E431" s="30" t="str">
        <f>IF($B431&gt;0,'Saisie Class'!$H432)</f>
        <v>48957140847</v>
      </c>
      <c r="F431" s="30" t="str">
        <f>IF(C431&gt;0,VLOOKUP(E431,CONFIG!$X$202:$AG$801,2,FALSE),0)</f>
        <v>RUSSO</v>
      </c>
      <c r="G431" s="30" t="str">
        <f>IF(C431&gt;0,VLOOKUP(E431,CONFIG!$X$2:$AG$801,3,FALSE),0)</f>
        <v>Sébastien</v>
      </c>
      <c r="H431" s="30" t="str">
        <f>IF(C431&gt;0,VLOOKUP(E431,CONFIG!$X$2:$AG$801,4,FALSE),0)</f>
        <v>PARISIS A.C. 95</v>
      </c>
      <c r="I431" s="30" t="str">
        <f>IF(C431&gt;0,VLOOKUP(E431,CONFIG!$X$2:$AG$801,5,FALSE),0)</f>
        <v>Access</v>
      </c>
      <c r="J431" s="213" t="str">
        <f>IF(LEN(B431)&gt;0,'Saisie Class'!N432,"")</f>
        <v>''</v>
      </c>
      <c r="K431" s="214" t="s">
        <v>241</v>
      </c>
    </row>
    <row r="432" spans="1:11" ht="15.75" x14ac:dyDescent="0.2">
      <c r="A432" s="34">
        <v>1</v>
      </c>
      <c r="B432" s="29">
        <v>20</v>
      </c>
      <c r="C432" s="252">
        <f>IF($B432&gt;0,'Saisie Class'!$G433)</f>
        <v>24</v>
      </c>
      <c r="D432" s="30" t="str">
        <f>VLOOKUP(E432,'Ext A3'!F$7:R$206,13,FALSE)</f>
        <v>10024652734</v>
      </c>
      <c r="E432" s="30" t="str">
        <f>IF($B432&gt;0,'Saisie Class'!$H433)</f>
        <v>48957380023</v>
      </c>
      <c r="F432" s="30" t="str">
        <f>IF(C432&gt;0,VLOOKUP(E432,CONFIG!$X$202:$AG$801,2,FALSE),0)</f>
        <v>LACAINE</v>
      </c>
      <c r="G432" s="30" t="str">
        <f>IF(C432&gt;0,VLOOKUP(E432,CONFIG!$X$2:$AG$801,3,FALSE),0)</f>
        <v>Franck</v>
      </c>
      <c r="H432" s="30" t="str">
        <f>IF(C432&gt;0,VLOOKUP(E432,CONFIG!$X$2:$AG$801,4,FALSE),0)</f>
        <v>CLUB CYCLISTE BAILLET EN FRANCE</v>
      </c>
      <c r="I432" s="30" t="str">
        <f>IF(C432&gt;0,VLOOKUP(E432,CONFIG!$X$2:$AG$801,5,FALSE),0)</f>
        <v>Access</v>
      </c>
      <c r="J432" s="213" t="str">
        <f>IF(LEN(B432)&gt;0,'Saisie Class'!N433,"")</f>
        <v>''</v>
      </c>
      <c r="K432" s="214" t="s">
        <v>241</v>
      </c>
    </row>
    <row r="433" spans="1:11" ht="15.75" x14ac:dyDescent="0.2">
      <c r="A433" s="34">
        <v>1</v>
      </c>
      <c r="B433" s="29">
        <v>21</v>
      </c>
      <c r="C433" s="252">
        <f>IF($B433&gt;0,'Saisie Class'!$G434)</f>
        <v>38</v>
      </c>
      <c r="D433" s="30" t="e">
        <f>VLOOKUP(E433,'Ext A3'!F$7:R$206,13,FALSE)</f>
        <v>#N/A</v>
      </c>
      <c r="E433" s="30">
        <f>IF($B433&gt;0,'Saisie Class'!$H434)</f>
        <v>0</v>
      </c>
      <c r="F433" s="30" t="str">
        <f>IF(C433&gt;0,VLOOKUP(E433,CONFIG!$X$202:$AG$801,2,FALSE),0)</f>
        <v/>
      </c>
      <c r="G433" s="30" t="str">
        <f>IF(C433&gt;0,VLOOKUP(E433,CONFIG!$X$2:$AG$801,3,FALSE),0)</f>
        <v/>
      </c>
      <c r="H433" s="30" t="str">
        <f>IF(C433&gt;0,VLOOKUP(E433,CONFIG!$X$2:$AG$801,4,FALSE),0)</f>
        <v/>
      </c>
      <c r="I433" s="30" t="str">
        <f>IF(C433&gt;0,VLOOKUP(E433,CONFIG!$X$2:$AG$801,5,FALSE),0)</f>
        <v/>
      </c>
      <c r="J433" s="213" t="str">
        <f>IF(LEN(B433)&gt;0,'Saisie Class'!N434,"")</f>
        <v>''</v>
      </c>
      <c r="K433" s="214" t="s">
        <v>241</v>
      </c>
    </row>
    <row r="434" spans="1:11" ht="15.75" x14ac:dyDescent="0.2">
      <c r="A434" s="34">
        <v>1</v>
      </c>
      <c r="B434" s="29">
        <v>22</v>
      </c>
      <c r="C434" s="252">
        <f>IF($B434&gt;0,'Saisie Class'!$G435)</f>
        <v>46</v>
      </c>
      <c r="D434" s="30" t="e">
        <f>VLOOKUP(E434,'Ext A3'!F$7:R$206,13,FALSE)</f>
        <v>#N/A</v>
      </c>
      <c r="E434" s="30">
        <f>IF($B434&gt;0,'Saisie Class'!$H435)</f>
        <v>0</v>
      </c>
      <c r="F434" s="30" t="str">
        <f>IF(C434&gt;0,VLOOKUP(E434,CONFIG!$X$202:$AG$801,2,FALSE),0)</f>
        <v/>
      </c>
      <c r="G434" s="30" t="str">
        <f>IF(C434&gt;0,VLOOKUP(E434,CONFIG!$X$2:$AG$801,3,FALSE),0)</f>
        <v/>
      </c>
      <c r="H434" s="30" t="str">
        <f>IF(C434&gt;0,VLOOKUP(E434,CONFIG!$X$2:$AG$801,4,FALSE),0)</f>
        <v/>
      </c>
      <c r="I434" s="30" t="str">
        <f>IF(C434&gt;0,VLOOKUP(E434,CONFIG!$X$2:$AG$801,5,FALSE),0)</f>
        <v/>
      </c>
      <c r="J434" s="213" t="str">
        <f>IF(LEN(B434)&gt;0,'Saisie Class'!N435,"")</f>
        <v>''</v>
      </c>
      <c r="K434" s="214" t="s">
        <v>241</v>
      </c>
    </row>
    <row r="435" spans="1:11" ht="15.75" x14ac:dyDescent="0.2">
      <c r="A435" s="34">
        <v>1</v>
      </c>
      <c r="B435" s="29">
        <v>23</v>
      </c>
      <c r="C435" s="252">
        <f>IF($B435&gt;0,'Saisie Class'!$G436)</f>
        <v>33</v>
      </c>
      <c r="D435" s="30" t="e">
        <f>VLOOKUP(E435,'Ext A3'!F$7:R$206,13,FALSE)</f>
        <v>#N/A</v>
      </c>
      <c r="E435" s="30">
        <f>IF($B435&gt;0,'Saisie Class'!$H436)</f>
        <v>0</v>
      </c>
      <c r="F435" s="30" t="str">
        <f>IF(C435&gt;0,VLOOKUP(E435,CONFIG!$X$202:$AG$801,2,FALSE),0)</f>
        <v/>
      </c>
      <c r="G435" s="30" t="str">
        <f>IF(C435&gt;0,VLOOKUP(E435,CONFIG!$X$2:$AG$801,3,FALSE),0)</f>
        <v/>
      </c>
      <c r="H435" s="30" t="str">
        <f>IF(C435&gt;0,VLOOKUP(E435,CONFIG!$X$2:$AG$801,4,FALSE),0)</f>
        <v/>
      </c>
      <c r="I435" s="30" t="str">
        <f>IF(C435&gt;0,VLOOKUP(E435,CONFIG!$X$2:$AG$801,5,FALSE),0)</f>
        <v/>
      </c>
      <c r="J435" s="213" t="str">
        <f>IF(LEN(B435)&gt;0,'Saisie Class'!N436,"")</f>
        <v>''</v>
      </c>
      <c r="K435" s="214" t="s">
        <v>241</v>
      </c>
    </row>
    <row r="436" spans="1:11" ht="15.75" x14ac:dyDescent="0.2">
      <c r="A436" s="34">
        <v>1</v>
      </c>
      <c r="B436" s="29">
        <v>24</v>
      </c>
      <c r="C436" s="252">
        <f>IF($B436&gt;0,'Saisie Class'!$G437)</f>
        <v>22</v>
      </c>
      <c r="D436" s="30" t="str">
        <f>VLOOKUP(E436,'Ext A3'!F$7:R$206,13,FALSE)</f>
        <v>10159028955</v>
      </c>
      <c r="E436" s="30" t="str">
        <f>IF($B436&gt;0,'Saisie Class'!$H437)</f>
        <v>48771010563</v>
      </c>
      <c r="F436" s="30" t="str">
        <f>IF(C436&gt;0,VLOOKUP(E436,CONFIG!$X$202:$AG$801,2,FALSE),0)</f>
        <v>MELCHIOR</v>
      </c>
      <c r="G436" s="30" t="str">
        <f>IF(C436&gt;0,VLOOKUP(E436,CONFIG!$X$2:$AG$801,3,FALSE),0)</f>
        <v>Loïc</v>
      </c>
      <c r="H436" s="30" t="str">
        <f>IF(C436&gt;0,VLOOKUP(E436,CONFIG!$X$2:$AG$801,4,FALSE),0)</f>
        <v>TEAM ALL CYCLES MEAUX</v>
      </c>
      <c r="I436" s="30" t="str">
        <f>IF(C436&gt;0,VLOOKUP(E436,CONFIG!$X$2:$AG$801,5,FALSE),0)</f>
        <v>Access</v>
      </c>
      <c r="J436" s="213" t="str">
        <f>IF(LEN(B436)&gt;0,'Saisie Class'!N437,"")</f>
        <v>''</v>
      </c>
      <c r="K436" s="214" t="s">
        <v>241</v>
      </c>
    </row>
    <row r="437" spans="1:11" ht="15.75" x14ac:dyDescent="0.2">
      <c r="A437" s="34">
        <v>1</v>
      </c>
      <c r="B437" s="29">
        <v>25</v>
      </c>
      <c r="C437" s="252">
        <f>IF($B437&gt;0,'Saisie Class'!$G438)</f>
        <v>20</v>
      </c>
      <c r="D437" s="30" t="str">
        <f>VLOOKUP(E437,'Ext A3'!F$7:R$206,13,FALSE)</f>
        <v>10085964515</v>
      </c>
      <c r="E437" s="30" t="str">
        <f>IF($B437&gt;0,'Saisie Class'!$H438)</f>
        <v>48935320041</v>
      </c>
      <c r="F437" s="30" t="str">
        <f>IF(C437&gt;0,VLOOKUP(E437,CONFIG!$X$202:$AG$801,2,FALSE),0)</f>
        <v>BOURGEOIS</v>
      </c>
      <c r="G437" s="30" t="str">
        <f>IF(C437&gt;0,VLOOKUP(E437,CONFIG!$X$2:$AG$801,3,FALSE),0)</f>
        <v>Florian</v>
      </c>
      <c r="H437" s="30" t="str">
        <f>IF(C437&gt;0,VLOOKUP(E437,CONFIG!$X$2:$AG$801,4,FALSE),0)</f>
        <v>US BOIS SAINT-DENIS</v>
      </c>
      <c r="I437" s="30" t="str">
        <f>IF(C437&gt;0,VLOOKUP(E437,CONFIG!$X$2:$AG$801,5,FALSE),0)</f>
        <v>Access</v>
      </c>
      <c r="J437" s="213" t="str">
        <f>IF(LEN(B437)&gt;0,'Saisie Class'!N438,"")</f>
        <v>''</v>
      </c>
      <c r="K437" s="214" t="s">
        <v>241</v>
      </c>
    </row>
    <row r="438" spans="1:11" ht="15.75" x14ac:dyDescent="0.2">
      <c r="A438" s="34">
        <v>1</v>
      </c>
      <c r="B438" s="29">
        <v>26</v>
      </c>
      <c r="C438" s="252">
        <f>IF($B438&gt;0,'Saisie Class'!$G439)</f>
        <v>10</v>
      </c>
      <c r="D438" s="30" t="str">
        <f>VLOOKUP(E438,'Ext A3'!F$7:R$206,13,FALSE)</f>
        <v>10172967451</v>
      </c>
      <c r="E438" s="30" t="str">
        <f>IF($B438&gt;0,'Saisie Class'!$H439)</f>
        <v>48771020107</v>
      </c>
      <c r="F438" s="30" t="str">
        <f>IF(C438&gt;0,VLOOKUP(E438,CONFIG!$X$202:$AG$801,2,FALSE),0)</f>
        <v>VAN MOORLEGHEM</v>
      </c>
      <c r="G438" s="30" t="str">
        <f>IF(C438&gt;0,VLOOKUP(E438,CONFIG!$X$2:$AG$801,3,FALSE),0)</f>
        <v>Thibaut</v>
      </c>
      <c r="H438" s="30" t="str">
        <f>IF(C438&gt;0,VLOOKUP(E438,CONFIG!$X$2:$AG$801,4,FALSE),0)</f>
        <v>LA PÉDALE FERTOISE</v>
      </c>
      <c r="I438" s="30" t="str">
        <f>IF(C438&gt;0,VLOOKUP(E438,CONFIG!$X$2:$AG$801,5,FALSE),0)</f>
        <v>Access</v>
      </c>
      <c r="J438" s="213" t="str">
        <f>IF(LEN(B438)&gt;0,'Saisie Class'!N439,"")</f>
        <v>''</v>
      </c>
      <c r="K438" s="214" t="s">
        <v>241</v>
      </c>
    </row>
    <row r="439" spans="1:11" ht="15.75" x14ac:dyDescent="0.2">
      <c r="A439" s="34">
        <v>1</v>
      </c>
      <c r="B439" s="29">
        <v>27</v>
      </c>
      <c r="C439" s="252">
        <f>IF($B439&gt;0,'Saisie Class'!$G440)</f>
        <v>37</v>
      </c>
      <c r="D439" s="30" t="e">
        <f>VLOOKUP(E439,'Ext A3'!F$7:R$206,13,FALSE)</f>
        <v>#N/A</v>
      </c>
      <c r="E439" s="30">
        <f>IF($B439&gt;0,'Saisie Class'!$H440)</f>
        <v>0</v>
      </c>
      <c r="F439" s="30" t="str">
        <f>IF(C439&gt;0,VLOOKUP(E439,CONFIG!$X$202:$AG$801,2,FALSE),0)</f>
        <v/>
      </c>
      <c r="G439" s="30" t="str">
        <f>IF(C439&gt;0,VLOOKUP(E439,CONFIG!$X$2:$AG$801,3,FALSE),0)</f>
        <v/>
      </c>
      <c r="H439" s="30" t="str">
        <f>IF(C439&gt;0,VLOOKUP(E439,CONFIG!$X$2:$AG$801,4,FALSE),0)</f>
        <v/>
      </c>
      <c r="I439" s="30" t="str">
        <f>IF(C439&gt;0,VLOOKUP(E439,CONFIG!$X$2:$AG$801,5,FALSE),0)</f>
        <v/>
      </c>
      <c r="J439" s="213" t="str">
        <f>IF(LEN(B439)&gt;0,'Saisie Class'!N440,"")</f>
        <v>''</v>
      </c>
      <c r="K439" s="214" t="s">
        <v>241</v>
      </c>
    </row>
    <row r="440" spans="1:11" ht="15.75" x14ac:dyDescent="0.2">
      <c r="A440" s="34">
        <v>1</v>
      </c>
      <c r="B440" s="29">
        <v>28</v>
      </c>
      <c r="C440" s="252">
        <f>IF($B440&gt;0,'Saisie Class'!$G441)</f>
        <v>28</v>
      </c>
      <c r="D440" s="30" t="str">
        <f>VLOOKUP(E440,'Ext A3'!F$7:R$206,13,FALSE)</f>
        <v>10133500777</v>
      </c>
      <c r="E440" s="30" t="str">
        <f>IF($B440&gt;0,'Saisie Class'!$H441)</f>
        <v>48771080143</v>
      </c>
      <c r="F440" s="30" t="str">
        <f>IF(C440&gt;0,VLOOKUP(E440,CONFIG!$X$202:$AG$801,2,FALSE),0)</f>
        <v>PROVOST</v>
      </c>
      <c r="G440" s="30" t="str">
        <f>IF(C440&gt;0,VLOOKUP(E440,CONFIG!$X$2:$AG$801,3,FALSE),0)</f>
        <v>Romuald</v>
      </c>
      <c r="H440" s="30" t="str">
        <f>IF(C440&gt;0,VLOOKUP(E440,CONFIG!$X$2:$AG$801,4,FALSE),0)</f>
        <v>AS CHELLES</v>
      </c>
      <c r="I440" s="30" t="str">
        <f>IF(C440&gt;0,VLOOKUP(E440,CONFIG!$X$2:$AG$801,5,FALSE),0)</f>
        <v>Access</v>
      </c>
      <c r="J440" s="213" t="str">
        <f>IF(LEN(B440)&gt;0,'Saisie Class'!N441,"")</f>
        <v>''</v>
      </c>
      <c r="K440" s="214" t="s">
        <v>241</v>
      </c>
    </row>
    <row r="441" spans="1:11" ht="15.75" x14ac:dyDescent="0.2">
      <c r="A441" s="34">
        <v>1</v>
      </c>
      <c r="B441" s="29">
        <v>29</v>
      </c>
      <c r="C441" s="252">
        <f>IF($B441&gt;0,'Saisie Class'!$G442)</f>
        <v>36</v>
      </c>
      <c r="D441" s="30" t="e">
        <f>VLOOKUP(E441,'Ext A3'!F$7:R$206,13,FALSE)</f>
        <v>#N/A</v>
      </c>
      <c r="E441" s="30">
        <f>IF($B441&gt;0,'Saisie Class'!$H442)</f>
        <v>0</v>
      </c>
      <c r="F441" s="30" t="str">
        <f>IF(C441&gt;0,VLOOKUP(E441,CONFIG!$X$202:$AG$801,2,FALSE),0)</f>
        <v/>
      </c>
      <c r="G441" s="30" t="str">
        <f>IF(C441&gt;0,VLOOKUP(E441,CONFIG!$X$2:$AG$801,3,FALSE),0)</f>
        <v/>
      </c>
      <c r="H441" s="30" t="str">
        <f>IF(C441&gt;0,VLOOKUP(E441,CONFIG!$X$2:$AG$801,4,FALSE),0)</f>
        <v/>
      </c>
      <c r="I441" s="30" t="str">
        <f>IF(C441&gt;0,VLOOKUP(E441,CONFIG!$X$2:$AG$801,5,FALSE),0)</f>
        <v/>
      </c>
      <c r="J441" s="213" t="str">
        <f>IF(LEN(B441)&gt;0,'Saisie Class'!N442,"")</f>
        <v>''</v>
      </c>
      <c r="K441" s="214" t="s">
        <v>241</v>
      </c>
    </row>
    <row r="442" spans="1:11" ht="15.75" x14ac:dyDescent="0.2">
      <c r="A442" s="34">
        <v>1</v>
      </c>
      <c r="B442" s="29">
        <v>30</v>
      </c>
      <c r="C442" s="252">
        <f>IF($B442&gt;0,'Saisie Class'!$G443)</f>
        <v>16</v>
      </c>
      <c r="D442" s="30" t="str">
        <f>VLOOKUP(E442,'Ext A3'!F$7:R$206,13,FALSE)</f>
        <v>10024653037</v>
      </c>
      <c r="E442" s="30" t="str">
        <f>IF($B442&gt;0,'Saisie Class'!$H443)</f>
        <v>48957110135</v>
      </c>
      <c r="F442" s="30" t="str">
        <f>IF(C442&gt;0,VLOOKUP(E442,CONFIG!$X$202:$AG$801,2,FALSE),0)</f>
        <v>HUBERT</v>
      </c>
      <c r="G442" s="30" t="str">
        <f>IF(C442&gt;0,VLOOKUP(E442,CONFIG!$X$2:$AG$801,3,FALSE),0)</f>
        <v>René</v>
      </c>
      <c r="H442" s="30" t="str">
        <f>IF(C442&gt;0,VLOOKUP(E442,CONFIG!$X$2:$AG$801,4,FALSE),0)</f>
        <v>US EZANVILLE ECOUEN</v>
      </c>
      <c r="I442" s="30" t="str">
        <f>IF(C442&gt;0,VLOOKUP(E442,CONFIG!$X$2:$AG$801,5,FALSE),0)</f>
        <v>Access</v>
      </c>
      <c r="J442" s="213" t="str">
        <f>IF(LEN(B442)&gt;0,'Saisie Class'!N443,"")</f>
        <v>''</v>
      </c>
      <c r="K442" s="214" t="s">
        <v>241</v>
      </c>
    </row>
    <row r="443" spans="1:11" ht="15.75" x14ac:dyDescent="0.2">
      <c r="A443" s="34">
        <v>1</v>
      </c>
      <c r="B443" s="29">
        <v>31</v>
      </c>
      <c r="C443" s="252">
        <f>IF($B443&gt;0,'Saisie Class'!$G444)</f>
        <v>29</v>
      </c>
      <c r="D443" s="30" t="e">
        <f>VLOOKUP(E443,'Ext A3'!F$7:R$206,13,FALSE)</f>
        <v>#N/A</v>
      </c>
      <c r="E443" s="30">
        <f>IF($B443&gt;0,'Saisie Class'!$H444)</f>
        <v>0</v>
      </c>
      <c r="F443" s="30" t="str">
        <f>IF(C443&gt;0,VLOOKUP(E443,CONFIG!$X$202:$AG$801,2,FALSE),0)</f>
        <v/>
      </c>
      <c r="G443" s="30" t="str">
        <f>IF(C443&gt;0,VLOOKUP(E443,CONFIG!$X$2:$AG$801,3,FALSE),0)</f>
        <v/>
      </c>
      <c r="H443" s="30" t="str">
        <f>IF(C443&gt;0,VLOOKUP(E443,CONFIG!$X$2:$AG$801,4,FALSE),0)</f>
        <v/>
      </c>
      <c r="I443" s="30" t="str">
        <f>IF(C443&gt;0,VLOOKUP(E443,CONFIG!$X$2:$AG$801,5,FALSE),0)</f>
        <v/>
      </c>
      <c r="J443" s="213" t="str">
        <f>IF(LEN(B443)&gt;0,'Saisie Class'!N444,"")</f>
        <v>''</v>
      </c>
      <c r="K443" s="214" t="s">
        <v>241</v>
      </c>
    </row>
    <row r="444" spans="1:11" ht="15.75" x14ac:dyDescent="0.2">
      <c r="A444" s="34">
        <v>7</v>
      </c>
      <c r="B444" s="29">
        <v>32</v>
      </c>
      <c r="C444" s="252">
        <f>IF($B444&gt;0,'Saisie Class'!$G445)</f>
        <v>30</v>
      </c>
      <c r="D444" s="30" t="e">
        <f>VLOOKUP(E444,'Ext A3'!F$7:R$206,13,FALSE)</f>
        <v>#N/A</v>
      </c>
      <c r="E444" s="30">
        <f>IF($B444&gt;0,'Saisie Class'!$H445)</f>
        <v>0</v>
      </c>
      <c r="F444" s="30" t="str">
        <f>IF(C444&gt;0,VLOOKUP(E444,CONFIG!$X$202:$AG$801,2,FALSE),0)</f>
        <v/>
      </c>
      <c r="G444" s="30" t="str">
        <f>IF(C444&gt;0,VLOOKUP(E444,CONFIG!$X$2:$AG$801,3,FALSE),0)</f>
        <v/>
      </c>
      <c r="H444" s="30" t="str">
        <f>IF(C444&gt;0,VLOOKUP(E444,CONFIG!$X$2:$AG$801,4,FALSE),0)</f>
        <v/>
      </c>
      <c r="I444" s="30" t="str">
        <f>IF(C444&gt;0,VLOOKUP(E444,CONFIG!$X$2:$AG$801,5,FALSE),0)</f>
        <v/>
      </c>
      <c r="J444" s="213" t="str">
        <f>IF(LEN(B444)&gt;0,'Saisie Class'!N445,"")</f>
        <v>''</v>
      </c>
      <c r="K444" s="214" t="s">
        <v>241</v>
      </c>
    </row>
    <row r="445" spans="1:11" ht="15.75" x14ac:dyDescent="0.2">
      <c r="A445" s="34">
        <v>1</v>
      </c>
      <c r="B445" s="29">
        <v>33</v>
      </c>
      <c r="C445" s="252">
        <f>IF($B445&gt;0,'Saisie Class'!$G446)</f>
        <v>2</v>
      </c>
      <c r="D445" s="30" t="str">
        <f>VLOOKUP(E445,'Ext A3'!F$7:R$206,13,FALSE)</f>
        <v>10024315456</v>
      </c>
      <c r="E445" s="30" t="str">
        <f>IF($B445&gt;0,'Saisie Class'!$H446)</f>
        <v>48771140482</v>
      </c>
      <c r="F445" s="30" t="str">
        <f>IF(C445&gt;0,VLOOKUP(E445,CONFIG!$X$202:$AG$801,2,FALSE),0)</f>
        <v>GURHEM</v>
      </c>
      <c r="G445" s="30" t="str">
        <f>IF(C445&gt;0,VLOOKUP(E445,CONFIG!$X$2:$AG$801,3,FALSE),0)</f>
        <v>Christophe</v>
      </c>
      <c r="H445" s="30" t="str">
        <f>IF(C445&gt;0,VLOOKUP(E445,CONFIG!$X$2:$AG$801,4,FALSE),0)</f>
        <v>JS FERTE GAUCHER</v>
      </c>
      <c r="I445" s="30" t="str">
        <f>IF(C445&gt;0,VLOOKUP(E445,CONFIG!$X$2:$AG$801,5,FALSE),0)</f>
        <v>Access</v>
      </c>
      <c r="J445" s="213" t="str">
        <f>IF(LEN(B445)&gt;0,'Saisie Class'!N446,"")</f>
        <v>''</v>
      </c>
      <c r="K445" s="214" t="s">
        <v>241</v>
      </c>
    </row>
    <row r="446" spans="1:11" ht="15.75" x14ac:dyDescent="0.2">
      <c r="A446" s="34">
        <v>1</v>
      </c>
      <c r="B446" s="29">
        <v>34</v>
      </c>
      <c r="C446" s="252">
        <f>IF($B446&gt;0,'Saisie Class'!$G447)</f>
        <v>8</v>
      </c>
      <c r="D446" s="30" t="str">
        <f>VLOOKUP(E446,'Ext A3'!F$7:R$206,13,FALSE)</f>
        <v>10025013351</v>
      </c>
      <c r="E446" s="30" t="str">
        <f>IF($B446&gt;0,'Saisie Class'!$H447)</f>
        <v>48771020252</v>
      </c>
      <c r="F446" s="30" t="str">
        <f>IF(C446&gt;0,VLOOKUP(E446,CONFIG!$X$202:$AG$801,2,FALSE),0)</f>
        <v>BARTLET</v>
      </c>
      <c r="G446" s="30" t="str">
        <f>IF(C446&gt;0,VLOOKUP(E446,CONFIG!$X$2:$AG$801,3,FALSE),0)</f>
        <v>Frédéric</v>
      </c>
      <c r="H446" s="30" t="str">
        <f>IF(C446&gt;0,VLOOKUP(E446,CONFIG!$X$2:$AG$801,4,FALSE),0)</f>
        <v>LA PÉDALE FERTOISE</v>
      </c>
      <c r="I446" s="30" t="str">
        <f>IF(C446&gt;0,VLOOKUP(E446,CONFIG!$X$2:$AG$801,5,FALSE),0)</f>
        <v>Access</v>
      </c>
      <c r="J446" s="213" t="str">
        <f>IF(LEN(B446)&gt;0,'Saisie Class'!N447,"")</f>
        <v>''</v>
      </c>
      <c r="K446" s="214" t="s">
        <v>241</v>
      </c>
    </row>
    <row r="447" spans="1:11" ht="15.75" x14ac:dyDescent="0.2">
      <c r="A447" s="34">
        <v>1</v>
      </c>
      <c r="B447" s="29">
        <v>35</v>
      </c>
      <c r="C447" s="252">
        <f>IF($B447&gt;0,'Saisie Class'!$G448)</f>
        <v>13</v>
      </c>
      <c r="D447" s="30" t="str">
        <f>VLOOKUP(E447,'Ext A3'!F$7:R$206,13,FALSE)</f>
        <v>10134142694</v>
      </c>
      <c r="E447" s="30" t="str">
        <f>IF($B447&gt;0,'Saisie Class'!$H448)</f>
        <v>48924150260</v>
      </c>
      <c r="F447" s="30" t="str">
        <f>IF(C447&gt;0,VLOOKUP(E447,CONFIG!$X$202:$AG$801,2,FALSE),0)</f>
        <v>MORVAN</v>
      </c>
      <c r="G447" s="30" t="str">
        <f>IF(C447&gt;0,VLOOKUP(E447,CONFIG!$X$2:$AG$801,3,FALSE),0)</f>
        <v>Eric</v>
      </c>
      <c r="H447" s="30" t="str">
        <f>IF(C447&gt;0,VLOOKUP(E447,CONFIG!$X$2:$AG$801,4,FALSE),0)</f>
        <v>COURBEVOIE SPORTS CYCLISME</v>
      </c>
      <c r="I447" s="30" t="str">
        <f>IF(C447&gt;0,VLOOKUP(E447,CONFIG!$X$2:$AG$801,5,FALSE),0)</f>
        <v>Access</v>
      </c>
      <c r="J447" s="213" t="str">
        <f>IF(LEN(B447)&gt;0,'Saisie Class'!N448,"")</f>
        <v>''</v>
      </c>
      <c r="K447" s="214" t="s">
        <v>241</v>
      </c>
    </row>
    <row r="448" spans="1:11" ht="15.75" x14ac:dyDescent="0.2">
      <c r="A448" s="34">
        <v>1</v>
      </c>
      <c r="B448" s="29">
        <v>36</v>
      </c>
      <c r="C448" s="252">
        <f>IF($B448&gt;0,'Saisie Class'!$G449)</f>
        <v>39</v>
      </c>
      <c r="D448" s="30" t="e">
        <f>VLOOKUP(E448,'Ext A3'!F$7:R$206,13,FALSE)</f>
        <v>#N/A</v>
      </c>
      <c r="E448" s="30">
        <f>IF($B448&gt;0,'Saisie Class'!$H449)</f>
        <v>0</v>
      </c>
      <c r="F448" s="30" t="str">
        <f>IF(C448&gt;0,VLOOKUP(E448,CONFIG!$X$202:$AG$801,2,FALSE),0)</f>
        <v/>
      </c>
      <c r="G448" s="30" t="str">
        <f>IF(C448&gt;0,VLOOKUP(E448,CONFIG!$X$2:$AG$801,3,FALSE),0)</f>
        <v/>
      </c>
      <c r="H448" s="30" t="str">
        <f>IF(C448&gt;0,VLOOKUP(E448,CONFIG!$X$2:$AG$801,4,FALSE),0)</f>
        <v/>
      </c>
      <c r="I448" s="30" t="str">
        <f>IF(C448&gt;0,VLOOKUP(E448,CONFIG!$X$2:$AG$801,5,FALSE),0)</f>
        <v/>
      </c>
      <c r="J448" s="213" t="str">
        <f>IF(LEN(B448)&gt;0,'Saisie Class'!N449,"")</f>
        <v>''</v>
      </c>
      <c r="K448" s="214" t="s">
        <v>241</v>
      </c>
    </row>
    <row r="449" spans="1:11" ht="15.75" x14ac:dyDescent="0.2">
      <c r="A449" s="34">
        <v>1</v>
      </c>
      <c r="B449" s="29">
        <v>37</v>
      </c>
      <c r="C449" s="252">
        <f>IF($B449&gt;0,'Saisie Class'!$G450)</f>
        <v>27</v>
      </c>
      <c r="D449" s="30" t="str">
        <f>VLOOKUP(E449,'Ext A3'!F$7:R$206,13,FALSE)</f>
        <v>10131289177</v>
      </c>
      <c r="E449" s="30" t="str">
        <f>IF($B449&gt;0,'Saisie Class'!$H450)</f>
        <v>48771650001</v>
      </c>
      <c r="F449" s="30" t="str">
        <f>IF(C449&gt;0,VLOOKUP(E449,CONFIG!$X$202:$AG$801,2,FALSE),0)</f>
        <v>MEZZATESTA</v>
      </c>
      <c r="G449" s="30" t="str">
        <f>IF(C449&gt;0,VLOOKUP(E449,CONFIG!$X$2:$AG$801,3,FALSE),0)</f>
        <v>Dominique</v>
      </c>
      <c r="H449" s="30" t="str">
        <f>IF(C449&gt;0,VLOOKUP(E449,CONFIG!$X$2:$AG$801,4,FALSE),0)</f>
        <v>TEAM CYCLISTE EN DANSEUSE</v>
      </c>
      <c r="I449" s="30" t="str">
        <f>IF(C449&gt;0,VLOOKUP(E449,CONFIG!$X$2:$AG$801,5,FALSE),0)</f>
        <v>Access</v>
      </c>
      <c r="J449" s="213" t="str">
        <f>IF(LEN(B449)&gt;0,'Saisie Class'!N450,"")</f>
        <v>''</v>
      </c>
      <c r="K449" s="214" t="s">
        <v>241</v>
      </c>
    </row>
    <row r="450" spans="1:11" ht="15.75" x14ac:dyDescent="0.2">
      <c r="A450" s="34">
        <v>1</v>
      </c>
      <c r="B450" s="29">
        <v>38</v>
      </c>
      <c r="C450" s="252">
        <f>IF($B450&gt;0,'Saisie Class'!$G451)</f>
        <v>6</v>
      </c>
      <c r="D450" s="30" t="str">
        <f>VLOOKUP(E450,'Ext A3'!F$7:R$206,13,FALSE)</f>
        <v>10027618409</v>
      </c>
      <c r="E450" s="30" t="str">
        <f>IF($B450&gt;0,'Saisie Class'!$H451)</f>
        <v>48935130042</v>
      </c>
      <c r="F450" s="30" t="str">
        <f>IF(C450&gt;0,VLOOKUP(E450,CONFIG!$X$202:$AG$801,2,FALSE),0)</f>
        <v>GAREL</v>
      </c>
      <c r="G450" s="30" t="str">
        <f>IF(C450&gt;0,VLOOKUP(E450,CONFIG!$X$2:$AG$801,3,FALSE),0)</f>
        <v>Gilles</v>
      </c>
      <c r="H450" s="30" t="str">
        <f>IF(C450&gt;0,VLOOKUP(E450,CONFIG!$X$2:$AG$801,4,FALSE),0)</f>
        <v>USM GAGNY</v>
      </c>
      <c r="I450" s="30" t="str">
        <f>IF(C450&gt;0,VLOOKUP(E450,CONFIG!$X$2:$AG$801,5,FALSE),0)</f>
        <v>Access</v>
      </c>
      <c r="J450" s="213" t="str">
        <f>IF(LEN(B450)&gt;0,'Saisie Class'!N451,"")</f>
        <v>''</v>
      </c>
      <c r="K450" s="214" t="s">
        <v>241</v>
      </c>
    </row>
    <row r="451" spans="1:11" ht="15.75" x14ac:dyDescent="0.2">
      <c r="A451" s="34">
        <v>1</v>
      </c>
      <c r="B451" s="29">
        <v>39</v>
      </c>
      <c r="C451" s="252">
        <f>IF($B451&gt;0,'Saisie Class'!$G452)</f>
        <v>18</v>
      </c>
      <c r="D451" s="30" t="str">
        <f>VLOOKUP(E451,'Ext A3'!F$7:R$206,13,FALSE)</f>
        <v>10025290914</v>
      </c>
      <c r="E451" s="30" t="str">
        <f>IF($B451&gt;0,'Saisie Class'!$H452)</f>
        <v>48771520020</v>
      </c>
      <c r="F451" s="30" t="str">
        <f>IF(C451&gt;0,VLOOKUP(E451,CONFIG!$X$202:$AG$801,2,FALSE),0)</f>
        <v>CAMBRAYE</v>
      </c>
      <c r="G451" s="30" t="str">
        <f>IF(C451&gt;0,VLOOKUP(E451,CONFIG!$X$2:$AG$801,3,FALSE),0)</f>
        <v>Michel</v>
      </c>
      <c r="H451" s="30" t="str">
        <f>IF(C451&gt;0,VLOOKUP(E451,CONFIG!$X$2:$AG$801,4,FALSE),0)</f>
        <v>TEAM CYCLISTE BUSSY</v>
      </c>
      <c r="I451" s="30" t="str">
        <f>IF(C451&gt;0,VLOOKUP(E451,CONFIG!$X$2:$AG$801,5,FALSE),0)</f>
        <v>Access</v>
      </c>
      <c r="J451" s="213" t="str">
        <f>IF(LEN(B451)&gt;0,'Saisie Class'!N452,"")</f>
        <v>''</v>
      </c>
      <c r="K451" s="214" t="s">
        <v>241</v>
      </c>
    </row>
    <row r="452" spans="1:11" ht="15.75" x14ac:dyDescent="0.2">
      <c r="A452" s="34">
        <v>1</v>
      </c>
      <c r="B452" s="29">
        <v>40</v>
      </c>
      <c r="C452" s="252">
        <f>IF($B452&gt;0,'Saisie Class'!$G453)</f>
        <v>40</v>
      </c>
      <c r="D452" s="30" t="e">
        <f>VLOOKUP(E452,'Ext A3'!F$7:R$206,13,FALSE)</f>
        <v>#N/A</v>
      </c>
      <c r="E452" s="30">
        <f>IF($B452&gt;0,'Saisie Class'!$H453)</f>
        <v>0</v>
      </c>
      <c r="F452" s="30" t="str">
        <f>IF(C452&gt;0,VLOOKUP(E452,CONFIG!$X$202:$AG$801,2,FALSE),0)</f>
        <v/>
      </c>
      <c r="G452" s="30" t="str">
        <f>IF(C452&gt;0,VLOOKUP(E452,CONFIG!$X$2:$AG$801,3,FALSE),0)</f>
        <v/>
      </c>
      <c r="H452" s="30" t="str">
        <f>IF(C452&gt;0,VLOOKUP(E452,CONFIG!$X$2:$AG$801,4,FALSE),0)</f>
        <v/>
      </c>
      <c r="I452" s="30" t="str">
        <f>IF(C452&gt;0,VLOOKUP(E452,CONFIG!$X$2:$AG$801,5,FALSE),0)</f>
        <v/>
      </c>
      <c r="J452" s="213" t="str">
        <f>IF(LEN(B452)&gt;0,'Saisie Class'!N453,"")</f>
        <v>''</v>
      </c>
      <c r="K452" s="214" t="s">
        <v>241</v>
      </c>
    </row>
    <row r="453" spans="1:11" ht="15.75" x14ac:dyDescent="0.2">
      <c r="A453" s="34">
        <v>1</v>
      </c>
      <c r="B453" s="29">
        <v>41</v>
      </c>
      <c r="C453" s="252" t="e">
        <f>IF($B453&gt;0,'Saisie Class'!#REF!)</f>
        <v>#REF!</v>
      </c>
      <c r="D453" s="30" t="e">
        <f>VLOOKUP(E453,'Ext A3'!F$7:R$206,13,FALSE)</f>
        <v>#REF!</v>
      </c>
      <c r="E453" s="30" t="e">
        <f>IF($B453&gt;0,'Saisie Class'!$H454)</f>
        <v>#REF!</v>
      </c>
      <c r="F453" s="30" t="e">
        <f>IF(C453&gt;0,VLOOKUP(E453,CONFIG!$X$202:$AG$801,2,FALSE),0)</f>
        <v>#REF!</v>
      </c>
      <c r="G453" s="30" t="e">
        <f>IF(C453&gt;0,VLOOKUP(E453,CONFIG!$X$2:$AG$801,3,FALSE),0)</f>
        <v>#REF!</v>
      </c>
      <c r="H453" s="30" t="e">
        <f>IF(C453&gt;0,VLOOKUP(E453,CONFIG!$X$2:$AG$801,4,FALSE),0)</f>
        <v>#REF!</v>
      </c>
      <c r="I453" s="30" t="e">
        <f>IF(C453&gt;0,VLOOKUP(E453,CONFIG!$X$2:$AG$801,5,FALSE),0)</f>
        <v>#REF!</v>
      </c>
      <c r="J453" s="213" t="e">
        <f>IF(LEN(B453)&gt;0,'Saisie Class'!N454,"")</f>
        <v>#REF!</v>
      </c>
      <c r="K453" s="214" t="s">
        <v>241</v>
      </c>
    </row>
    <row r="454" spans="1:11" ht="15.75" x14ac:dyDescent="0.2">
      <c r="A454" s="34">
        <v>1</v>
      </c>
      <c r="B454" s="29">
        <v>42</v>
      </c>
      <c r="C454" s="252">
        <f>IF($B454&gt;0,'Saisie Class'!$G454)</f>
        <v>0</v>
      </c>
      <c r="D454" s="30" t="e">
        <f>VLOOKUP(E454,'Ext A3'!F$7:R$206,13,FALSE)</f>
        <v>#N/A</v>
      </c>
      <c r="E454" s="30">
        <f>IF($B454&gt;0,'Saisie Class'!$H455)</f>
        <v>0</v>
      </c>
      <c r="F454" s="30">
        <f>IF(C454&gt;0,VLOOKUP(E454,CONFIG!$X$202:$AG$801,2,FALSE),0)</f>
        <v>0</v>
      </c>
      <c r="G454" s="30">
        <f>IF(C454&gt;0,VLOOKUP(E454,CONFIG!$X$2:$AG$801,3,FALSE),0)</f>
        <v>0</v>
      </c>
      <c r="H454" s="30">
        <f>IF(C454&gt;0,VLOOKUP(E454,CONFIG!$X$2:$AG$801,4,FALSE),0)</f>
        <v>0</v>
      </c>
      <c r="I454" s="30">
        <f>IF(C454&gt;0,VLOOKUP(E454,CONFIG!$X$2:$AG$801,5,FALSE),0)</f>
        <v>0</v>
      </c>
      <c r="J454" s="213" t="str">
        <f>IF(LEN(B454)&gt;0,'Saisie Class'!N455,"")</f>
        <v/>
      </c>
      <c r="K454" s="214" t="s">
        <v>241</v>
      </c>
    </row>
    <row r="455" spans="1:11" ht="15.75" x14ac:dyDescent="0.2">
      <c r="A455" s="34">
        <v>1</v>
      </c>
      <c r="B455" s="29">
        <v>43</v>
      </c>
      <c r="C455" s="252">
        <f>IF($B455&gt;0,'Saisie Class'!$G456)</f>
        <v>0</v>
      </c>
      <c r="D455" s="30" t="e">
        <f>VLOOKUP(E455,'Ext A3'!F$7:R$206,13,FALSE)</f>
        <v>#N/A</v>
      </c>
      <c r="E455" s="30">
        <f>IF($B455&gt;0,'Saisie Class'!$H456)</f>
        <v>0</v>
      </c>
      <c r="F455" s="30">
        <f>IF(C455&gt;0,VLOOKUP(E455,CONFIG!$X$202:$AG$801,2,FALSE),0)</f>
        <v>0</v>
      </c>
      <c r="G455" s="30">
        <f>IF(C455&gt;0,VLOOKUP(E455,CONFIG!$X$2:$AG$801,3,FALSE),0)</f>
        <v>0</v>
      </c>
      <c r="H455" s="30">
        <f>IF(C455&gt;0,VLOOKUP(E455,CONFIG!$X$2:$AG$801,4,FALSE),0)</f>
        <v>0</v>
      </c>
      <c r="I455" s="30">
        <f>IF(C455&gt;0,VLOOKUP(E455,CONFIG!$X$2:$AG$801,5,FALSE),0)</f>
        <v>0</v>
      </c>
      <c r="J455" s="213" t="str">
        <f>IF(LEN(B455)&gt;0,'Saisie Class'!N456,"")</f>
        <v/>
      </c>
      <c r="K455" s="214" t="s">
        <v>241</v>
      </c>
    </row>
    <row r="456" spans="1:11" ht="15.75" x14ac:dyDescent="0.2">
      <c r="A456" s="34">
        <v>1</v>
      </c>
      <c r="B456" s="29">
        <v>44</v>
      </c>
      <c r="C456" s="252">
        <f>IF($B456&gt;0,'Saisie Class'!$G457)</f>
        <v>0</v>
      </c>
      <c r="D456" s="30" t="e">
        <f>VLOOKUP(E456,'Ext A3'!F$7:R$206,13,FALSE)</f>
        <v>#N/A</v>
      </c>
      <c r="E456" s="30">
        <f>IF($B456&gt;0,'Saisie Class'!$H457)</f>
        <v>0</v>
      </c>
      <c r="F456" s="30">
        <f>IF(C456&gt;0,VLOOKUP(E456,CONFIG!$X$202:$AG$801,2,FALSE),0)</f>
        <v>0</v>
      </c>
      <c r="G456" s="30">
        <f>IF(C456&gt;0,VLOOKUP(E456,CONFIG!$X$2:$AG$801,3,FALSE),0)</f>
        <v>0</v>
      </c>
      <c r="H456" s="30">
        <f>IF(C456&gt;0,VLOOKUP(E456,CONFIG!$X$2:$AG$801,4,FALSE),0)</f>
        <v>0</v>
      </c>
      <c r="I456" s="30">
        <f>IF(C456&gt;0,VLOOKUP(E456,CONFIG!$X$2:$AG$801,5,FALSE),0)</f>
        <v>0</v>
      </c>
      <c r="J456" s="213" t="str">
        <f>IF(LEN(B456)&gt;0,'Saisie Class'!N457,"")</f>
        <v/>
      </c>
      <c r="K456" s="214" t="s">
        <v>241</v>
      </c>
    </row>
    <row r="457" spans="1:11" ht="15.75" x14ac:dyDescent="0.2">
      <c r="A457" s="34">
        <v>1</v>
      </c>
      <c r="B457" s="29">
        <v>45</v>
      </c>
      <c r="C457" s="252">
        <f>IF($B457&gt;0,'Saisie Class'!$G458)</f>
        <v>0</v>
      </c>
      <c r="D457" s="30" t="e">
        <f>VLOOKUP(E457,'Ext A3'!F$7:R$206,13,FALSE)</f>
        <v>#N/A</v>
      </c>
      <c r="E457" s="30">
        <f>IF($B457&gt;0,'Saisie Class'!$H458)</f>
        <v>0</v>
      </c>
      <c r="F457" s="30">
        <f>IF(C457&gt;0,VLOOKUP(E457,CONFIG!$X$202:$AG$801,2,FALSE),0)</f>
        <v>0</v>
      </c>
      <c r="G457" s="30">
        <f>IF(C457&gt;0,VLOOKUP(E457,CONFIG!$X$2:$AG$801,3,FALSE),0)</f>
        <v>0</v>
      </c>
      <c r="H457" s="30">
        <f>IF(C457&gt;0,VLOOKUP(E457,CONFIG!$X$2:$AG$801,4,FALSE),0)</f>
        <v>0</v>
      </c>
      <c r="I457" s="30">
        <f>IF(C457&gt;0,VLOOKUP(E457,CONFIG!$X$2:$AG$801,5,FALSE),0)</f>
        <v>0</v>
      </c>
      <c r="J457" s="213" t="str">
        <f>IF(LEN(B457)&gt;0,'Saisie Class'!N458,"")</f>
        <v/>
      </c>
      <c r="K457" s="214" t="s">
        <v>241</v>
      </c>
    </row>
    <row r="458" spans="1:11" ht="15.75" x14ac:dyDescent="0.2">
      <c r="A458" s="34">
        <v>1</v>
      </c>
      <c r="B458" s="29">
        <v>46</v>
      </c>
      <c r="C458" s="252">
        <f>IF($B458&gt;0,'Saisie Class'!$G459)</f>
        <v>0</v>
      </c>
      <c r="D458" s="30" t="e">
        <f>VLOOKUP(E458,'Ext A3'!F$7:R$206,13,FALSE)</f>
        <v>#N/A</v>
      </c>
      <c r="E458" s="30">
        <f>IF($B458&gt;0,'Saisie Class'!$H459)</f>
        <v>0</v>
      </c>
      <c r="F458" s="30">
        <f>IF(C458&gt;0,VLOOKUP(E458,CONFIG!$X$202:$AG$801,2,FALSE),0)</f>
        <v>0</v>
      </c>
      <c r="G458" s="30">
        <f>IF(C458&gt;0,VLOOKUP(E458,CONFIG!$X$2:$AG$801,3,FALSE),0)</f>
        <v>0</v>
      </c>
      <c r="H458" s="30">
        <f>IF(C458&gt;0,VLOOKUP(E458,CONFIG!$X$2:$AG$801,4,FALSE),0)</f>
        <v>0</v>
      </c>
      <c r="I458" s="30">
        <f>IF(C458&gt;0,VLOOKUP(E458,CONFIG!$X$2:$AG$801,5,FALSE),0)</f>
        <v>0</v>
      </c>
      <c r="J458" s="213" t="str">
        <f>IF(LEN(B458)&gt;0,'Saisie Class'!N459,"")</f>
        <v/>
      </c>
      <c r="K458" s="214" t="s">
        <v>241</v>
      </c>
    </row>
    <row r="459" spans="1:11" ht="15.75" x14ac:dyDescent="0.2">
      <c r="A459" s="34">
        <v>1</v>
      </c>
      <c r="B459" s="29">
        <v>47</v>
      </c>
      <c r="C459" s="252">
        <f>IF($B459&gt;0,'Saisie Class'!$G460)</f>
        <v>0</v>
      </c>
      <c r="D459" s="30" t="e">
        <f>VLOOKUP(E459,'Ext A3'!F$7:R$206,13,FALSE)</f>
        <v>#N/A</v>
      </c>
      <c r="E459" s="30">
        <f>IF($B459&gt;0,'Saisie Class'!$H460)</f>
        <v>0</v>
      </c>
      <c r="F459" s="30">
        <f>IF(C459&gt;0,VLOOKUP(E459,CONFIG!$X$202:$AG$801,2,FALSE),0)</f>
        <v>0</v>
      </c>
      <c r="G459" s="30">
        <f>IF(C459&gt;0,VLOOKUP(E459,CONFIG!$X$2:$AG$801,3,FALSE),0)</f>
        <v>0</v>
      </c>
      <c r="H459" s="30">
        <f>IF(C459&gt;0,VLOOKUP(E459,CONFIG!$X$2:$AG$801,4,FALSE),0)</f>
        <v>0</v>
      </c>
      <c r="I459" s="30">
        <f>IF(C459&gt;0,VLOOKUP(E459,CONFIG!$X$2:$AG$801,5,FALSE),0)</f>
        <v>0</v>
      </c>
      <c r="J459" s="213" t="str">
        <f>IF(LEN(B459)&gt;0,'Saisie Class'!N460,"")</f>
        <v/>
      </c>
      <c r="K459" s="214" t="s">
        <v>241</v>
      </c>
    </row>
    <row r="460" spans="1:11" ht="15.75" x14ac:dyDescent="0.2">
      <c r="A460" s="34">
        <v>1</v>
      </c>
      <c r="B460" s="29">
        <v>48</v>
      </c>
      <c r="C460" s="252">
        <f>IF($B460&gt;0,'Saisie Class'!$G461)</f>
        <v>0</v>
      </c>
      <c r="D460" s="30" t="e">
        <f>VLOOKUP(E460,'Ext A3'!F$7:R$206,13,FALSE)</f>
        <v>#N/A</v>
      </c>
      <c r="E460" s="30">
        <f>IF($B460&gt;0,'Saisie Class'!$H461)</f>
        <v>0</v>
      </c>
      <c r="F460" s="30">
        <f>IF(C460&gt;0,VLOOKUP(E460,CONFIG!$X$202:$AG$801,2,FALSE),0)</f>
        <v>0</v>
      </c>
      <c r="G460" s="30">
        <f>IF(C460&gt;0,VLOOKUP(E460,CONFIG!$X$2:$AG$801,3,FALSE),0)</f>
        <v>0</v>
      </c>
      <c r="H460" s="30">
        <f>IF(C460&gt;0,VLOOKUP(E460,CONFIG!$X$2:$AG$801,4,FALSE),0)</f>
        <v>0</v>
      </c>
      <c r="I460" s="30">
        <f>IF(C460&gt;0,VLOOKUP(E460,CONFIG!$X$2:$AG$801,5,FALSE),0)</f>
        <v>0</v>
      </c>
      <c r="J460" s="213" t="str">
        <f>IF(LEN(B460)&gt;0,'Saisie Class'!N461,"")</f>
        <v/>
      </c>
      <c r="K460" s="214" t="s">
        <v>241</v>
      </c>
    </row>
    <row r="461" spans="1:11" ht="15.75" x14ac:dyDescent="0.2">
      <c r="A461" s="34">
        <v>1</v>
      </c>
      <c r="B461" s="29">
        <v>49</v>
      </c>
      <c r="C461" s="252">
        <f>IF($B461&gt;0,'Saisie Class'!$G462)</f>
        <v>0</v>
      </c>
      <c r="D461" s="30" t="e">
        <f>VLOOKUP(E461,'Ext A3'!F$7:R$206,13,FALSE)</f>
        <v>#N/A</v>
      </c>
      <c r="E461" s="30">
        <f>IF($B461&gt;0,'Saisie Class'!$H462)</f>
        <v>0</v>
      </c>
      <c r="F461" s="30">
        <f>IF(C461&gt;0,VLOOKUP(E461,CONFIG!$X$202:$AG$801,2,FALSE),0)</f>
        <v>0</v>
      </c>
      <c r="G461" s="30">
        <f>IF(C461&gt;0,VLOOKUP(E461,CONFIG!$X$2:$AG$801,3,FALSE),0)</f>
        <v>0</v>
      </c>
      <c r="H461" s="30">
        <f>IF(C461&gt;0,VLOOKUP(E461,CONFIG!$X$2:$AG$801,4,FALSE),0)</f>
        <v>0</v>
      </c>
      <c r="I461" s="30">
        <f>IF(C461&gt;0,VLOOKUP(E461,CONFIG!$X$2:$AG$801,5,FALSE),0)</f>
        <v>0</v>
      </c>
      <c r="J461" s="213" t="str">
        <f>IF(LEN(B461)&gt;0,'Saisie Class'!N462,"")</f>
        <v/>
      </c>
      <c r="K461" s="214" t="s">
        <v>241</v>
      </c>
    </row>
    <row r="462" spans="1:11" ht="15.75" x14ac:dyDescent="0.2">
      <c r="A462" s="34">
        <v>1</v>
      </c>
      <c r="B462" s="29">
        <v>50</v>
      </c>
      <c r="C462" s="252">
        <f>IF($B462&gt;0,'Saisie Class'!$G463)</f>
        <v>0</v>
      </c>
      <c r="D462" s="30" t="e">
        <f>VLOOKUP(E462,'Ext A3'!F$7:R$206,13,FALSE)</f>
        <v>#N/A</v>
      </c>
      <c r="E462" s="30">
        <f>IF($B462&gt;0,'Saisie Class'!$H463)</f>
        <v>0</v>
      </c>
      <c r="F462" s="30">
        <f>IF(C462&gt;0,VLOOKUP(E462,CONFIG!$X$202:$AG$801,2,FALSE),0)</f>
        <v>0</v>
      </c>
      <c r="G462" s="30">
        <f>IF(C462&gt;0,VLOOKUP(E462,CONFIG!$X$2:$AG$801,3,FALSE),0)</f>
        <v>0</v>
      </c>
      <c r="H462" s="30">
        <f>IF(C462&gt;0,VLOOKUP(E462,CONFIG!$X$2:$AG$801,4,FALSE),0)</f>
        <v>0</v>
      </c>
      <c r="I462" s="30">
        <f>IF(C462&gt;0,VLOOKUP(E462,CONFIG!$X$2:$AG$801,5,FALSE),0)</f>
        <v>0</v>
      </c>
      <c r="J462" s="213" t="str">
        <f>IF(LEN(B462)&gt;0,'Saisie Class'!N463,"")</f>
        <v/>
      </c>
      <c r="K462" s="214" t="s">
        <v>241</v>
      </c>
    </row>
    <row r="463" spans="1:11" ht="15.75" x14ac:dyDescent="0.2">
      <c r="A463" s="34">
        <v>1</v>
      </c>
      <c r="B463" s="29">
        <v>51</v>
      </c>
      <c r="C463" s="252">
        <f>IF($B463&gt;0,'Saisie Class'!$G464)</f>
        <v>0</v>
      </c>
      <c r="D463" s="30" t="e">
        <f>VLOOKUP(E463,'Ext A3'!F$7:R$206,13,FALSE)</f>
        <v>#N/A</v>
      </c>
      <c r="E463" s="30">
        <f>IF($B463&gt;0,'Saisie Class'!$H464)</f>
        <v>0</v>
      </c>
      <c r="F463" s="30">
        <f>IF(C463&gt;0,VLOOKUP(E463,CONFIG!$X$202:$AG$801,2,FALSE),0)</f>
        <v>0</v>
      </c>
      <c r="G463" s="30">
        <f>IF(C463&gt;0,VLOOKUP(E463,CONFIG!$X$2:$AG$801,3,FALSE),0)</f>
        <v>0</v>
      </c>
      <c r="H463" s="30">
        <f>IF(C463&gt;0,VLOOKUP(E463,CONFIG!$X$2:$AG$801,4,FALSE),0)</f>
        <v>0</v>
      </c>
      <c r="I463" s="30">
        <f>IF(C463&gt;0,VLOOKUP(E463,CONFIG!$X$2:$AG$801,5,FALSE),0)</f>
        <v>0</v>
      </c>
      <c r="J463" s="213" t="str">
        <f>IF(LEN(B463)&gt;0,'Saisie Class'!N464,"")</f>
        <v/>
      </c>
      <c r="K463" s="214" t="s">
        <v>241</v>
      </c>
    </row>
    <row r="464" spans="1:11" ht="15.75" x14ac:dyDescent="0.2">
      <c r="A464" s="34">
        <v>1</v>
      </c>
      <c r="B464" s="29">
        <v>52</v>
      </c>
      <c r="C464" s="252">
        <f>IF($B464&gt;0,'Saisie Class'!$G465)</f>
        <v>0</v>
      </c>
      <c r="D464" s="30" t="e">
        <f>VLOOKUP(E464,'Ext A3'!F$7:R$206,13,FALSE)</f>
        <v>#N/A</v>
      </c>
      <c r="E464" s="30">
        <f>IF($B464&gt;0,'Saisie Class'!$H465)</f>
        <v>0</v>
      </c>
      <c r="F464" s="30">
        <f>IF(C464&gt;0,VLOOKUP(E464,CONFIG!$X$202:$AG$801,2,FALSE),0)</f>
        <v>0</v>
      </c>
      <c r="G464" s="30">
        <f>IF(C464&gt;0,VLOOKUP(E464,CONFIG!$X$2:$AG$801,3,FALSE),0)</f>
        <v>0</v>
      </c>
      <c r="H464" s="30">
        <f>IF(C464&gt;0,VLOOKUP(E464,CONFIG!$X$2:$AG$801,4,FALSE),0)</f>
        <v>0</v>
      </c>
      <c r="I464" s="30">
        <f>IF(C464&gt;0,VLOOKUP(E464,CONFIG!$X$2:$AG$801,5,FALSE),0)</f>
        <v>0</v>
      </c>
      <c r="J464" s="213" t="str">
        <f>IF(LEN(B464)&gt;0,'Saisie Class'!N465,"")</f>
        <v/>
      </c>
      <c r="K464" s="214" t="s">
        <v>241</v>
      </c>
    </row>
    <row r="465" spans="1:11" ht="15.75" x14ac:dyDescent="0.2">
      <c r="A465" s="34">
        <v>1</v>
      </c>
      <c r="B465" s="29">
        <v>53</v>
      </c>
      <c r="C465" s="252">
        <f>IF($B465&gt;0,'Saisie Class'!$G466)</f>
        <v>0</v>
      </c>
      <c r="D465" s="30" t="e">
        <f>VLOOKUP(E465,'Ext A3'!F$7:R$206,13,FALSE)</f>
        <v>#N/A</v>
      </c>
      <c r="E465" s="30">
        <f>IF($B465&gt;0,'Saisie Class'!$H466)</f>
        <v>0</v>
      </c>
      <c r="F465" s="30">
        <f>IF(C465&gt;0,VLOOKUP(E465,CONFIG!$X$202:$AG$801,2,FALSE),0)</f>
        <v>0</v>
      </c>
      <c r="G465" s="30">
        <f>IF(C465&gt;0,VLOOKUP(E465,CONFIG!$X$2:$AG$801,3,FALSE),0)</f>
        <v>0</v>
      </c>
      <c r="H465" s="30">
        <f>IF(C465&gt;0,VLOOKUP(E465,CONFIG!$X$2:$AG$801,4,FALSE),0)</f>
        <v>0</v>
      </c>
      <c r="I465" s="30">
        <f>IF(C465&gt;0,VLOOKUP(E465,CONFIG!$X$2:$AG$801,5,FALSE),0)</f>
        <v>0</v>
      </c>
      <c r="J465" s="213" t="str">
        <f>IF(LEN(B465)&gt;0,'Saisie Class'!N466,"")</f>
        <v/>
      </c>
      <c r="K465" s="214" t="s">
        <v>241</v>
      </c>
    </row>
    <row r="466" spans="1:11" ht="15.75" x14ac:dyDescent="0.2">
      <c r="A466" s="34">
        <v>1</v>
      </c>
      <c r="B466" s="29">
        <v>54</v>
      </c>
      <c r="C466" s="252">
        <f>IF($B466&gt;0,'Saisie Class'!$G467)</f>
        <v>0</v>
      </c>
      <c r="D466" s="30" t="e">
        <f>VLOOKUP(E466,'Ext A3'!F$7:R$206,13,FALSE)</f>
        <v>#N/A</v>
      </c>
      <c r="E466" s="30">
        <f>IF($B466&gt;0,'Saisie Class'!$H467)</f>
        <v>0</v>
      </c>
      <c r="F466" s="30">
        <f>IF(C466&gt;0,VLOOKUP(E466,CONFIG!$X$202:$AG$801,2,FALSE),0)</f>
        <v>0</v>
      </c>
      <c r="G466" s="30">
        <f>IF(C466&gt;0,VLOOKUP(E466,CONFIG!$X$2:$AG$801,3,FALSE),0)</f>
        <v>0</v>
      </c>
      <c r="H466" s="30">
        <f>IF(C466&gt;0,VLOOKUP(E466,CONFIG!$X$2:$AG$801,4,FALSE),0)</f>
        <v>0</v>
      </c>
      <c r="I466" s="30">
        <f>IF(C466&gt;0,VLOOKUP(E466,CONFIG!$X$2:$AG$801,5,FALSE),0)</f>
        <v>0</v>
      </c>
      <c r="J466" s="213" t="str">
        <f>IF(LEN(B466)&gt;0,'Saisie Class'!N467,"")</f>
        <v/>
      </c>
      <c r="K466" s="214" t="s">
        <v>241</v>
      </c>
    </row>
    <row r="467" spans="1:11" ht="15.75" x14ac:dyDescent="0.2">
      <c r="A467" s="34">
        <v>1</v>
      </c>
      <c r="B467" s="29">
        <v>55</v>
      </c>
      <c r="C467" s="252">
        <f>IF($B467&gt;0,'Saisie Class'!$G468)</f>
        <v>0</v>
      </c>
      <c r="D467" s="30" t="e">
        <f>VLOOKUP(E467,'Ext A3'!F$7:R$206,13,FALSE)</f>
        <v>#N/A</v>
      </c>
      <c r="E467" s="30">
        <f>IF($B467&gt;0,'Saisie Class'!$H468)</f>
        <v>0</v>
      </c>
      <c r="F467" s="30">
        <f>IF(C467&gt;0,VLOOKUP(E467,CONFIG!$X$202:$AG$801,2,FALSE),0)</f>
        <v>0</v>
      </c>
      <c r="G467" s="30">
        <f>IF(C467&gt;0,VLOOKUP(E467,CONFIG!$X$2:$AG$801,3,FALSE),0)</f>
        <v>0</v>
      </c>
      <c r="H467" s="30">
        <f>IF(C467&gt;0,VLOOKUP(E467,CONFIG!$X$2:$AG$801,4,FALSE),0)</f>
        <v>0</v>
      </c>
      <c r="I467" s="30">
        <f>IF(C467&gt;0,VLOOKUP(E467,CONFIG!$X$2:$AG$801,5,FALSE),0)</f>
        <v>0</v>
      </c>
      <c r="J467" s="213" t="str">
        <f>IF(LEN(B467)&gt;0,'Saisie Class'!N468,"")</f>
        <v/>
      </c>
      <c r="K467" s="214" t="s">
        <v>241</v>
      </c>
    </row>
    <row r="468" spans="1:11" ht="15.75" x14ac:dyDescent="0.2">
      <c r="A468" s="34">
        <v>1</v>
      </c>
      <c r="B468" s="29">
        <v>56</v>
      </c>
      <c r="C468" s="252">
        <f>IF($B468&gt;0,'Saisie Class'!$G469)</f>
        <v>0</v>
      </c>
      <c r="D468" s="30" t="e">
        <f>VLOOKUP(E468,'Ext A3'!F$7:R$206,13,FALSE)</f>
        <v>#N/A</v>
      </c>
      <c r="E468" s="30">
        <f>IF($B468&gt;0,'Saisie Class'!$H469)</f>
        <v>0</v>
      </c>
      <c r="F468" s="30">
        <f>IF(C468&gt;0,VLOOKUP(E468,CONFIG!$X$202:$AG$801,2,FALSE),0)</f>
        <v>0</v>
      </c>
      <c r="G468" s="30">
        <f>IF(C468&gt;0,VLOOKUP(E468,CONFIG!$X$2:$AG$801,3,FALSE),0)</f>
        <v>0</v>
      </c>
      <c r="H468" s="30">
        <f>IF(C468&gt;0,VLOOKUP(E468,CONFIG!$X$2:$AG$801,4,FALSE),0)</f>
        <v>0</v>
      </c>
      <c r="I468" s="30">
        <f>IF(C468&gt;0,VLOOKUP(E468,CONFIG!$X$2:$AG$801,5,FALSE),0)</f>
        <v>0</v>
      </c>
      <c r="J468" s="213" t="str">
        <f>IF(LEN(B468)&gt;0,'Saisie Class'!N469,"")</f>
        <v/>
      </c>
      <c r="K468" s="214" t="s">
        <v>241</v>
      </c>
    </row>
    <row r="469" spans="1:11" ht="15.75" x14ac:dyDescent="0.2">
      <c r="A469" s="34">
        <v>1</v>
      </c>
      <c r="B469" s="29">
        <v>57</v>
      </c>
      <c r="C469" s="252">
        <f>IF($B469&gt;0,'Saisie Class'!$G470)</f>
        <v>0</v>
      </c>
      <c r="D469" s="30" t="e">
        <f>VLOOKUP(E469,'Ext A3'!F$7:R$206,13,FALSE)</f>
        <v>#N/A</v>
      </c>
      <c r="E469" s="30">
        <f>IF($B469&gt;0,'Saisie Class'!$H470)</f>
        <v>0</v>
      </c>
      <c r="F469" s="30">
        <f>IF(C469&gt;0,VLOOKUP(E469,CONFIG!$X$202:$AG$801,2,FALSE),0)</f>
        <v>0</v>
      </c>
      <c r="G469" s="30">
        <f>IF(C469&gt;0,VLOOKUP(E469,CONFIG!$X$2:$AG$801,3,FALSE),0)</f>
        <v>0</v>
      </c>
      <c r="H469" s="30">
        <f>IF(C469&gt;0,VLOOKUP(E469,CONFIG!$X$2:$AG$801,4,FALSE),0)</f>
        <v>0</v>
      </c>
      <c r="I469" s="30">
        <f>IF(C469&gt;0,VLOOKUP(E469,CONFIG!$X$2:$AG$801,5,FALSE),0)</f>
        <v>0</v>
      </c>
      <c r="J469" s="213" t="str">
        <f>IF(LEN(B469)&gt;0,'Saisie Class'!N470,"")</f>
        <v/>
      </c>
      <c r="K469" s="214" t="s">
        <v>241</v>
      </c>
    </row>
    <row r="470" spans="1:11" ht="15.75" x14ac:dyDescent="0.2">
      <c r="A470" s="34">
        <v>1</v>
      </c>
      <c r="B470" s="29">
        <v>58</v>
      </c>
      <c r="C470" s="252">
        <f>IF($B470&gt;0,'Saisie Class'!$G471)</f>
        <v>0</v>
      </c>
      <c r="D470" s="30" t="e">
        <f>VLOOKUP(E470,'Ext A3'!F$7:R$206,13,FALSE)</f>
        <v>#N/A</v>
      </c>
      <c r="E470" s="30">
        <f>IF($B470&gt;0,'Saisie Class'!$H471)</f>
        <v>0</v>
      </c>
      <c r="F470" s="30">
        <f>IF(C470&gt;0,VLOOKUP(E470,CONFIG!$X$202:$AG$801,2,FALSE),0)</f>
        <v>0</v>
      </c>
      <c r="G470" s="30">
        <f>IF(C470&gt;0,VLOOKUP(E470,CONFIG!$X$2:$AG$801,3,FALSE),0)</f>
        <v>0</v>
      </c>
      <c r="H470" s="30">
        <f>IF(C470&gt;0,VLOOKUP(E470,CONFIG!$X$2:$AG$801,4,FALSE),0)</f>
        <v>0</v>
      </c>
      <c r="I470" s="30">
        <f>IF(C470&gt;0,VLOOKUP(E470,CONFIG!$X$2:$AG$801,5,FALSE),0)</f>
        <v>0</v>
      </c>
      <c r="J470" s="213" t="str">
        <f>IF(LEN(B470)&gt;0,'Saisie Class'!N471,"")</f>
        <v/>
      </c>
      <c r="K470" s="214" t="s">
        <v>241</v>
      </c>
    </row>
    <row r="471" spans="1:11" ht="15.75" x14ac:dyDescent="0.2">
      <c r="A471" s="34">
        <v>1</v>
      </c>
      <c r="B471" s="29">
        <v>59</v>
      </c>
      <c r="C471" s="252">
        <f>IF($B471&gt;0,'Saisie Class'!$G472)</f>
        <v>0</v>
      </c>
      <c r="D471" s="30" t="e">
        <f>VLOOKUP(E471,'Ext A3'!F$7:R$206,13,FALSE)</f>
        <v>#N/A</v>
      </c>
      <c r="E471" s="30">
        <f>IF($B471&gt;0,'Saisie Class'!$H472)</f>
        <v>0</v>
      </c>
      <c r="F471" s="30">
        <f>IF(C471&gt;0,VLOOKUP(E471,CONFIG!$X$202:$AG$801,2,FALSE),0)</f>
        <v>0</v>
      </c>
      <c r="G471" s="30">
        <f>IF(C471&gt;0,VLOOKUP(E471,CONFIG!$X$2:$AG$801,3,FALSE),0)</f>
        <v>0</v>
      </c>
      <c r="H471" s="30">
        <f>IF(C471&gt;0,VLOOKUP(E471,CONFIG!$X$2:$AG$801,4,FALSE),0)</f>
        <v>0</v>
      </c>
      <c r="I471" s="30">
        <f>IF(C471&gt;0,VLOOKUP(E471,CONFIG!$X$2:$AG$801,5,FALSE),0)</f>
        <v>0</v>
      </c>
      <c r="J471" s="213" t="str">
        <f>IF(LEN(B471)&gt;0,'Saisie Class'!N472,"")</f>
        <v/>
      </c>
      <c r="K471" s="214" t="s">
        <v>241</v>
      </c>
    </row>
    <row r="472" spans="1:11" ht="15.75" x14ac:dyDescent="0.2">
      <c r="A472" s="34">
        <v>1</v>
      </c>
      <c r="B472" s="29">
        <v>60</v>
      </c>
      <c r="C472" s="252">
        <f>IF($B472&gt;0,'Saisie Class'!$G473)</f>
        <v>0</v>
      </c>
      <c r="D472" s="30" t="e">
        <f>VLOOKUP(E472,'Ext A3'!F$7:R$206,13,FALSE)</f>
        <v>#N/A</v>
      </c>
      <c r="E472" s="30">
        <f>IF($B472&gt;0,'Saisie Class'!$H473)</f>
        <v>0</v>
      </c>
      <c r="F472" s="30">
        <f>IF(C472&gt;0,VLOOKUP(E472,CONFIG!$X$202:$AG$801,2,FALSE),0)</f>
        <v>0</v>
      </c>
      <c r="G472" s="30">
        <f>IF(C472&gt;0,VLOOKUP(E472,CONFIG!$X$2:$AG$801,3,FALSE),0)</f>
        <v>0</v>
      </c>
      <c r="H472" s="30">
        <f>IF(C472&gt;0,VLOOKUP(E472,CONFIG!$X$2:$AG$801,4,FALSE),0)</f>
        <v>0</v>
      </c>
      <c r="I472" s="30">
        <f>IF(C472&gt;0,VLOOKUP(E472,CONFIG!$X$2:$AG$801,5,FALSE),0)</f>
        <v>0</v>
      </c>
      <c r="J472" s="213" t="str">
        <f>IF(LEN(B472)&gt;0,'Saisie Class'!N473,"")</f>
        <v/>
      </c>
      <c r="K472" s="214" t="s">
        <v>241</v>
      </c>
    </row>
    <row r="473" spans="1:11" ht="15.75" x14ac:dyDescent="0.2">
      <c r="A473" s="34">
        <v>1</v>
      </c>
      <c r="B473" s="29">
        <v>61</v>
      </c>
      <c r="C473" s="252">
        <f>IF($B473&gt;0,'Saisie Class'!$G474)</f>
        <v>0</v>
      </c>
      <c r="D473" s="30" t="e">
        <f>VLOOKUP(E473,'Ext A3'!F$7:R$206,13,FALSE)</f>
        <v>#N/A</v>
      </c>
      <c r="E473" s="30">
        <f>IF($B473&gt;0,'Saisie Class'!$H474)</f>
        <v>0</v>
      </c>
      <c r="F473" s="30">
        <f>IF(C473&gt;0,VLOOKUP(E473,CONFIG!$X$202:$AG$801,2,FALSE),0)</f>
        <v>0</v>
      </c>
      <c r="G473" s="30">
        <f>IF(C473&gt;0,VLOOKUP(E473,CONFIG!$X$2:$AG$801,3,FALSE),0)</f>
        <v>0</v>
      </c>
      <c r="H473" s="30">
        <f>IF(C473&gt;0,VLOOKUP(E473,CONFIG!$X$2:$AG$801,4,FALSE),0)</f>
        <v>0</v>
      </c>
      <c r="I473" s="30">
        <f>IF(C473&gt;0,VLOOKUP(E473,CONFIG!$X$2:$AG$801,5,FALSE),0)</f>
        <v>0</v>
      </c>
      <c r="J473" s="213" t="str">
        <f>IF(LEN(B473)&gt;0,'Saisie Class'!N474,"")</f>
        <v/>
      </c>
      <c r="K473" s="214" t="s">
        <v>241</v>
      </c>
    </row>
    <row r="474" spans="1:11" ht="15.75" x14ac:dyDescent="0.2">
      <c r="A474" s="34">
        <v>1</v>
      </c>
      <c r="B474" s="29">
        <v>62</v>
      </c>
      <c r="C474" s="252">
        <f>IF($B474&gt;0,'Saisie Class'!$G475)</f>
        <v>0</v>
      </c>
      <c r="D474" s="30" t="e">
        <f>VLOOKUP(E474,'Ext A3'!F$7:R$206,13,FALSE)</f>
        <v>#N/A</v>
      </c>
      <c r="E474" s="30">
        <f>IF($B474&gt;0,'Saisie Class'!$H475)</f>
        <v>0</v>
      </c>
      <c r="F474" s="30">
        <f>IF(C474&gt;0,VLOOKUP(E474,CONFIG!$X$202:$AG$801,2,FALSE),0)</f>
        <v>0</v>
      </c>
      <c r="G474" s="30">
        <f>IF(C474&gt;0,VLOOKUP(E474,CONFIG!$X$2:$AG$801,3,FALSE),0)</f>
        <v>0</v>
      </c>
      <c r="H474" s="30">
        <f>IF(C474&gt;0,VLOOKUP(E474,CONFIG!$X$2:$AG$801,4,FALSE),0)</f>
        <v>0</v>
      </c>
      <c r="I474" s="30">
        <f>IF(C474&gt;0,VLOOKUP(E474,CONFIG!$X$2:$AG$801,5,FALSE),0)</f>
        <v>0</v>
      </c>
      <c r="J474" s="213" t="str">
        <f>IF(LEN(B474)&gt;0,'Saisie Class'!N475,"")</f>
        <v/>
      </c>
      <c r="K474" s="214" t="s">
        <v>241</v>
      </c>
    </row>
    <row r="475" spans="1:11" ht="15.75" x14ac:dyDescent="0.2">
      <c r="A475" s="34">
        <v>1</v>
      </c>
      <c r="B475" s="29">
        <v>63</v>
      </c>
      <c r="C475" s="252">
        <f>IF($B475&gt;0,'Saisie Class'!$G476)</f>
        <v>0</v>
      </c>
      <c r="D475" s="30" t="e">
        <f>VLOOKUP(E475,'Ext A3'!F$7:R$206,13,FALSE)</f>
        <v>#N/A</v>
      </c>
      <c r="E475" s="30">
        <f>IF($B475&gt;0,'Saisie Class'!$H476)</f>
        <v>0</v>
      </c>
      <c r="F475" s="30">
        <f>IF(C475&gt;0,VLOOKUP(E475,CONFIG!$X$202:$AG$801,2,FALSE),0)</f>
        <v>0</v>
      </c>
      <c r="G475" s="30">
        <f>IF(C475&gt;0,VLOOKUP(E475,CONFIG!$X$2:$AG$801,3,FALSE),0)</f>
        <v>0</v>
      </c>
      <c r="H475" s="30">
        <f>IF(C475&gt;0,VLOOKUP(E475,CONFIG!$X$2:$AG$801,4,FALSE),0)</f>
        <v>0</v>
      </c>
      <c r="I475" s="30">
        <f>IF(C475&gt;0,VLOOKUP(E475,CONFIG!$X$2:$AG$801,5,FALSE),0)</f>
        <v>0</v>
      </c>
      <c r="J475" s="213" t="str">
        <f>IF(LEN(B475)&gt;0,'Saisie Class'!N476,"")</f>
        <v/>
      </c>
      <c r="K475" s="214" t="s">
        <v>241</v>
      </c>
    </row>
    <row r="476" spans="1:11" ht="15.75" x14ac:dyDescent="0.2">
      <c r="A476" s="34">
        <v>1</v>
      </c>
      <c r="B476" s="29">
        <v>64</v>
      </c>
      <c r="C476" s="252">
        <f>IF($B476&gt;0,'Saisie Class'!$G477)</f>
        <v>0</v>
      </c>
      <c r="D476" s="30" t="e">
        <f>VLOOKUP(E476,'Ext A3'!F$7:R$206,13,FALSE)</f>
        <v>#N/A</v>
      </c>
      <c r="E476" s="30">
        <f>IF($B476&gt;0,'Saisie Class'!$H477)</f>
        <v>0</v>
      </c>
      <c r="F476" s="30">
        <f>IF(C476&gt;0,VLOOKUP(E476,CONFIG!$X$202:$AG$801,2,FALSE),0)</f>
        <v>0</v>
      </c>
      <c r="G476" s="30">
        <f>IF(C476&gt;0,VLOOKUP(E476,CONFIG!$X$2:$AG$801,3,FALSE),0)</f>
        <v>0</v>
      </c>
      <c r="H476" s="30">
        <f>IF(C476&gt;0,VLOOKUP(E476,CONFIG!$X$2:$AG$801,4,FALSE),0)</f>
        <v>0</v>
      </c>
      <c r="I476" s="30">
        <f>IF(C476&gt;0,VLOOKUP(E476,CONFIG!$X$2:$AG$801,5,FALSE),0)</f>
        <v>0</v>
      </c>
      <c r="J476" s="213" t="str">
        <f>IF(LEN(B476)&gt;0,'Saisie Class'!N477,"")</f>
        <v/>
      </c>
      <c r="K476" s="214" t="s">
        <v>241</v>
      </c>
    </row>
    <row r="477" spans="1:11" ht="15.75" x14ac:dyDescent="0.2">
      <c r="A477" s="34">
        <v>1</v>
      </c>
      <c r="B477" s="29">
        <v>65</v>
      </c>
      <c r="C477" s="252">
        <f>IF($B477&gt;0,'Saisie Class'!$G478)</f>
        <v>0</v>
      </c>
      <c r="D477" s="30" t="e">
        <f>VLOOKUP(E477,'Ext A3'!F$7:R$206,13,FALSE)</f>
        <v>#N/A</v>
      </c>
      <c r="E477" s="30">
        <f>IF($B477&gt;0,'Saisie Class'!$H478)</f>
        <v>0</v>
      </c>
      <c r="F477" s="30">
        <f>IF(C477&gt;0,VLOOKUP(E477,CONFIG!$X$202:$AG$801,2,FALSE),0)</f>
        <v>0</v>
      </c>
      <c r="G477" s="30">
        <f>IF(C477&gt;0,VLOOKUP(E477,CONFIG!$X$2:$AG$801,3,FALSE),0)</f>
        <v>0</v>
      </c>
      <c r="H477" s="30">
        <f>IF(C477&gt;0,VLOOKUP(E477,CONFIG!$X$2:$AG$801,4,FALSE),0)</f>
        <v>0</v>
      </c>
      <c r="I477" s="30">
        <f>IF(C477&gt;0,VLOOKUP(E477,CONFIG!$X$2:$AG$801,5,FALSE),0)</f>
        <v>0</v>
      </c>
      <c r="J477" s="213" t="str">
        <f>IF(LEN(B477)&gt;0,'Saisie Class'!N478,"")</f>
        <v/>
      </c>
      <c r="K477" s="214" t="s">
        <v>241</v>
      </c>
    </row>
    <row r="478" spans="1:11" ht="15.75" x14ac:dyDescent="0.2">
      <c r="A478" s="34">
        <v>1</v>
      </c>
      <c r="B478" s="29">
        <v>66</v>
      </c>
      <c r="C478" s="252">
        <f>IF($B478&gt;0,'Saisie Class'!$G479)</f>
        <v>0</v>
      </c>
      <c r="D478" s="30" t="e">
        <f>VLOOKUP(E478,'Ext A3'!F$7:R$206,13,FALSE)</f>
        <v>#N/A</v>
      </c>
      <c r="E478" s="30">
        <f>IF($B478&gt;0,'Saisie Class'!$H479)</f>
        <v>0</v>
      </c>
      <c r="F478" s="30">
        <f>IF(C478&gt;0,VLOOKUP(E478,CONFIG!$X$202:$AG$801,2,FALSE),0)</f>
        <v>0</v>
      </c>
      <c r="G478" s="30">
        <f>IF(C478&gt;0,VLOOKUP(E478,CONFIG!$X$2:$AG$801,3,FALSE),0)</f>
        <v>0</v>
      </c>
      <c r="H478" s="30">
        <f>IF(C478&gt;0,VLOOKUP(E478,CONFIG!$X$2:$AG$801,4,FALSE),0)</f>
        <v>0</v>
      </c>
      <c r="I478" s="30">
        <f>IF(C478&gt;0,VLOOKUP(E478,CONFIG!$X$2:$AG$801,5,FALSE),0)</f>
        <v>0</v>
      </c>
      <c r="J478" s="213" t="str">
        <f>IF(LEN(B478)&gt;0,'Saisie Class'!N479,"")</f>
        <v/>
      </c>
      <c r="K478" s="214" t="s">
        <v>241</v>
      </c>
    </row>
    <row r="479" spans="1:11" ht="15.75" x14ac:dyDescent="0.2">
      <c r="A479" s="34">
        <v>1</v>
      </c>
      <c r="B479" s="29">
        <v>67</v>
      </c>
      <c r="C479" s="252">
        <f>IF($B479&gt;0,'Saisie Class'!$G480)</f>
        <v>0</v>
      </c>
      <c r="D479" s="30" t="e">
        <f>VLOOKUP(E479,'Ext A3'!F$7:R$206,13,FALSE)</f>
        <v>#N/A</v>
      </c>
      <c r="E479" s="30">
        <f>IF($B479&gt;0,'Saisie Class'!$H480)</f>
        <v>0</v>
      </c>
      <c r="F479" s="30">
        <f>IF(C479&gt;0,VLOOKUP(E479,CONFIG!$X$202:$AG$801,2,FALSE),0)</f>
        <v>0</v>
      </c>
      <c r="G479" s="30">
        <f>IF(C479&gt;0,VLOOKUP(E479,CONFIG!$X$2:$AG$801,3,FALSE),0)</f>
        <v>0</v>
      </c>
      <c r="H479" s="30">
        <f>IF(C479&gt;0,VLOOKUP(E479,CONFIG!$X$2:$AG$801,4,FALSE),0)</f>
        <v>0</v>
      </c>
      <c r="I479" s="30">
        <f>IF(C479&gt;0,VLOOKUP(E479,CONFIG!$X$2:$AG$801,5,FALSE),0)</f>
        <v>0</v>
      </c>
      <c r="J479" s="213" t="str">
        <f>IF(LEN(B479)&gt;0,'Saisie Class'!N480,"")</f>
        <v/>
      </c>
      <c r="K479" s="214" t="s">
        <v>241</v>
      </c>
    </row>
    <row r="480" spans="1:11" ht="15.75" x14ac:dyDescent="0.2">
      <c r="A480" s="34">
        <v>1</v>
      </c>
      <c r="B480" s="29">
        <v>68</v>
      </c>
      <c r="C480" s="252">
        <f>IF($B480&gt;0,'Saisie Class'!$G481)</f>
        <v>0</v>
      </c>
      <c r="D480" s="30" t="e">
        <f>VLOOKUP(E480,'Ext A3'!F$7:R$206,13,FALSE)</f>
        <v>#N/A</v>
      </c>
      <c r="E480" s="30">
        <f>IF($B480&gt;0,'Saisie Class'!$H481)</f>
        <v>0</v>
      </c>
      <c r="F480" s="30">
        <f>IF(C480&gt;0,VLOOKUP(E480,CONFIG!$X$202:$AG$801,2,FALSE),0)</f>
        <v>0</v>
      </c>
      <c r="G480" s="30">
        <f>IF(C480&gt;0,VLOOKUP(E480,CONFIG!$X$2:$AG$801,3,FALSE),0)</f>
        <v>0</v>
      </c>
      <c r="H480" s="30">
        <f>IF(C480&gt;0,VLOOKUP(E480,CONFIG!$X$2:$AG$801,4,FALSE),0)</f>
        <v>0</v>
      </c>
      <c r="I480" s="30">
        <f>IF(C480&gt;0,VLOOKUP(E480,CONFIG!$X$2:$AG$801,5,FALSE),0)</f>
        <v>0</v>
      </c>
      <c r="J480" s="213" t="str">
        <f>IF(LEN(B480)&gt;0,'Saisie Class'!N481,"")</f>
        <v/>
      </c>
      <c r="K480" s="214" t="s">
        <v>241</v>
      </c>
    </row>
    <row r="481" spans="1:11" ht="15.75" x14ac:dyDescent="0.2">
      <c r="A481" s="34">
        <v>1</v>
      </c>
      <c r="B481" s="29">
        <v>69</v>
      </c>
      <c r="C481" s="252">
        <f>IF($B481&gt;0,'Saisie Class'!$G482)</f>
        <v>0</v>
      </c>
      <c r="D481" s="30" t="e">
        <f>VLOOKUP(E481,'Ext A3'!F$7:R$206,13,FALSE)</f>
        <v>#N/A</v>
      </c>
      <c r="E481" s="30">
        <f>IF($B481&gt;0,'Saisie Class'!$H482)</f>
        <v>0</v>
      </c>
      <c r="F481" s="30">
        <f>IF(C481&gt;0,VLOOKUP(E481,CONFIG!$X$202:$AG$801,2,FALSE),0)</f>
        <v>0</v>
      </c>
      <c r="G481" s="30">
        <f>IF(C481&gt;0,VLOOKUP(E481,CONFIG!$X$2:$AG$801,3,FALSE),0)</f>
        <v>0</v>
      </c>
      <c r="H481" s="30">
        <f>IF(C481&gt;0,VLOOKUP(E481,CONFIG!$X$2:$AG$801,4,FALSE),0)</f>
        <v>0</v>
      </c>
      <c r="I481" s="30">
        <f>IF(C481&gt;0,VLOOKUP(E481,CONFIG!$X$2:$AG$801,5,FALSE),0)</f>
        <v>0</v>
      </c>
      <c r="J481" s="213" t="str">
        <f>IF(LEN(B481)&gt;0,'Saisie Class'!N482,"")</f>
        <v/>
      </c>
      <c r="K481" s="214" t="s">
        <v>241</v>
      </c>
    </row>
    <row r="482" spans="1:11" ht="15.75" x14ac:dyDescent="0.2">
      <c r="A482" s="34">
        <v>1</v>
      </c>
      <c r="B482" s="29">
        <v>70</v>
      </c>
      <c r="C482" s="252">
        <f>IF($B482&gt;0,'Saisie Class'!$G483)</f>
        <v>0</v>
      </c>
      <c r="D482" s="30" t="e">
        <f>VLOOKUP(E482,'Ext A3'!F$7:R$206,13,FALSE)</f>
        <v>#N/A</v>
      </c>
      <c r="E482" s="30">
        <f>IF($B482&gt;0,'Saisie Class'!$H483)</f>
        <v>0</v>
      </c>
      <c r="F482" s="30">
        <f>IF(C482&gt;0,VLOOKUP(E482,CONFIG!$X$202:$AG$801,2,FALSE),0)</f>
        <v>0</v>
      </c>
      <c r="G482" s="30">
        <f>IF(C482&gt;0,VLOOKUP(E482,CONFIG!$X$2:$AG$801,3,FALSE),0)</f>
        <v>0</v>
      </c>
      <c r="H482" s="30">
        <f>IF(C482&gt;0,VLOOKUP(E482,CONFIG!$X$2:$AG$801,4,FALSE),0)</f>
        <v>0</v>
      </c>
      <c r="I482" s="30">
        <f>IF(C482&gt;0,VLOOKUP(E482,CONFIG!$X$2:$AG$801,5,FALSE),0)</f>
        <v>0</v>
      </c>
      <c r="J482" s="213" t="str">
        <f>IF(LEN(B482)&gt;0,'Saisie Class'!N483,"")</f>
        <v/>
      </c>
      <c r="K482" s="214" t="s">
        <v>241</v>
      </c>
    </row>
    <row r="483" spans="1:11" ht="15.75" x14ac:dyDescent="0.2">
      <c r="A483" s="34">
        <v>1</v>
      </c>
      <c r="B483" s="29">
        <v>71</v>
      </c>
      <c r="C483" s="252">
        <f>IF($B483&gt;0,'Saisie Class'!$G484)</f>
        <v>0</v>
      </c>
      <c r="D483" s="30" t="e">
        <f>VLOOKUP(E483,'Ext A3'!F$7:R$206,13,FALSE)</f>
        <v>#N/A</v>
      </c>
      <c r="E483" s="30">
        <f>IF($B483&gt;0,'Saisie Class'!$H484)</f>
        <v>0</v>
      </c>
      <c r="F483" s="30">
        <f>IF(C483&gt;0,VLOOKUP(E483,CONFIG!$X$202:$AG$801,2,FALSE),0)</f>
        <v>0</v>
      </c>
      <c r="G483" s="30">
        <f>IF(C483&gt;0,VLOOKUP(E483,CONFIG!$X$2:$AG$801,3,FALSE),0)</f>
        <v>0</v>
      </c>
      <c r="H483" s="30">
        <f>IF(C483&gt;0,VLOOKUP(E483,CONFIG!$X$2:$AG$801,4,FALSE),0)</f>
        <v>0</v>
      </c>
      <c r="I483" s="30">
        <f>IF(C483&gt;0,VLOOKUP(E483,CONFIG!$X$2:$AG$801,5,FALSE),0)</f>
        <v>0</v>
      </c>
      <c r="J483" s="213" t="str">
        <f>IF(LEN(B483)&gt;0,'Saisie Class'!N484,"")</f>
        <v/>
      </c>
      <c r="K483" s="214" t="s">
        <v>241</v>
      </c>
    </row>
    <row r="484" spans="1:11" ht="15.75" x14ac:dyDescent="0.2">
      <c r="A484" s="34">
        <v>1</v>
      </c>
      <c r="B484" s="29">
        <v>72</v>
      </c>
      <c r="C484" s="252">
        <f>IF($B484&gt;0,'Saisie Class'!$G485)</f>
        <v>0</v>
      </c>
      <c r="D484" s="30" t="e">
        <f>VLOOKUP(E484,'Ext A3'!F$7:R$206,13,FALSE)</f>
        <v>#N/A</v>
      </c>
      <c r="E484" s="30">
        <f>IF($B484&gt;0,'Saisie Class'!$H485)</f>
        <v>0</v>
      </c>
      <c r="F484" s="30">
        <f>IF(C484&gt;0,VLOOKUP(E484,CONFIG!$X$202:$AG$801,2,FALSE),0)</f>
        <v>0</v>
      </c>
      <c r="G484" s="30">
        <f>IF(C484&gt;0,VLOOKUP(E484,CONFIG!$X$2:$AG$801,3,FALSE),0)</f>
        <v>0</v>
      </c>
      <c r="H484" s="30">
        <f>IF(C484&gt;0,VLOOKUP(E484,CONFIG!$X$2:$AG$801,4,FALSE),0)</f>
        <v>0</v>
      </c>
      <c r="I484" s="30">
        <f>IF(C484&gt;0,VLOOKUP(E484,CONFIG!$X$2:$AG$801,5,FALSE),0)</f>
        <v>0</v>
      </c>
      <c r="J484" s="213" t="str">
        <f>IF(LEN(B484)&gt;0,'Saisie Class'!N485,"")</f>
        <v/>
      </c>
      <c r="K484" s="214" t="s">
        <v>241</v>
      </c>
    </row>
    <row r="485" spans="1:11" ht="15.75" x14ac:dyDescent="0.2">
      <c r="A485" s="34">
        <v>1</v>
      </c>
      <c r="B485" s="29">
        <v>73</v>
      </c>
      <c r="C485" s="252">
        <f>IF($B485&gt;0,'Saisie Class'!$G486)</f>
        <v>0</v>
      </c>
      <c r="D485" s="30" t="e">
        <f>VLOOKUP(E485,'Ext A3'!F$7:R$206,13,FALSE)</f>
        <v>#N/A</v>
      </c>
      <c r="E485" s="30">
        <f>IF($B485&gt;0,'Saisie Class'!$H486)</f>
        <v>0</v>
      </c>
      <c r="F485" s="30">
        <f>IF(C485&gt;0,VLOOKUP(E485,CONFIG!$X$202:$AG$801,2,FALSE),0)</f>
        <v>0</v>
      </c>
      <c r="G485" s="30">
        <f>IF(C485&gt;0,VLOOKUP(E485,CONFIG!$X$2:$AG$801,3,FALSE),0)</f>
        <v>0</v>
      </c>
      <c r="H485" s="30">
        <f>IF(C485&gt;0,VLOOKUP(E485,CONFIG!$X$2:$AG$801,4,FALSE),0)</f>
        <v>0</v>
      </c>
      <c r="I485" s="30">
        <f>IF(C485&gt;0,VLOOKUP(E485,CONFIG!$X$2:$AG$801,5,FALSE),0)</f>
        <v>0</v>
      </c>
      <c r="J485" s="213" t="str">
        <f>IF(LEN(B485)&gt;0,'Saisie Class'!N486,"")</f>
        <v/>
      </c>
      <c r="K485" s="214" t="s">
        <v>241</v>
      </c>
    </row>
    <row r="486" spans="1:11" ht="15.75" x14ac:dyDescent="0.2">
      <c r="A486" s="34">
        <v>1</v>
      </c>
      <c r="B486" s="29">
        <v>74</v>
      </c>
      <c r="C486" s="252">
        <f>IF($B486&gt;0,'Saisie Class'!$G487)</f>
        <v>0</v>
      </c>
      <c r="D486" s="30" t="e">
        <f>VLOOKUP(E486,'Ext A3'!F$7:R$206,13,FALSE)</f>
        <v>#N/A</v>
      </c>
      <c r="E486" s="30">
        <f>IF($B486&gt;0,'Saisie Class'!$H487)</f>
        <v>0</v>
      </c>
      <c r="F486" s="30">
        <f>IF(C486&gt;0,VLOOKUP(E486,CONFIG!$X$202:$AG$801,2,FALSE),0)</f>
        <v>0</v>
      </c>
      <c r="G486" s="30">
        <f>IF(C486&gt;0,VLOOKUP(E486,CONFIG!$X$2:$AG$801,3,FALSE),0)</f>
        <v>0</v>
      </c>
      <c r="H486" s="30">
        <f>IF(C486&gt;0,VLOOKUP(E486,CONFIG!$X$2:$AG$801,4,FALSE),0)</f>
        <v>0</v>
      </c>
      <c r="I486" s="30">
        <f>IF(C486&gt;0,VLOOKUP(E486,CONFIG!$X$2:$AG$801,5,FALSE),0)</f>
        <v>0</v>
      </c>
      <c r="J486" s="213" t="str">
        <f>IF(LEN(B486)&gt;0,'Saisie Class'!N487,"")</f>
        <v/>
      </c>
      <c r="K486" s="214" t="s">
        <v>241</v>
      </c>
    </row>
    <row r="487" spans="1:11" ht="15.75" x14ac:dyDescent="0.2">
      <c r="A487" s="34">
        <v>1</v>
      </c>
      <c r="B487" s="29">
        <v>75</v>
      </c>
      <c r="C487" s="252">
        <f>IF($B487&gt;0,'Saisie Class'!$G488)</f>
        <v>0</v>
      </c>
      <c r="D487" s="30" t="e">
        <f>VLOOKUP(E487,'Ext A3'!F$7:R$206,13,FALSE)</f>
        <v>#N/A</v>
      </c>
      <c r="E487" s="30">
        <f>IF($B487&gt;0,'Saisie Class'!$H488)</f>
        <v>0</v>
      </c>
      <c r="F487" s="30">
        <f>IF(C487&gt;0,VLOOKUP(E487,CONFIG!$X$202:$AG$801,2,FALSE),0)</f>
        <v>0</v>
      </c>
      <c r="G487" s="30">
        <f>IF(C487&gt;0,VLOOKUP(E487,CONFIG!$X$2:$AG$801,3,FALSE),0)</f>
        <v>0</v>
      </c>
      <c r="H487" s="30">
        <f>IF(C487&gt;0,VLOOKUP(E487,CONFIG!$X$2:$AG$801,4,FALSE),0)</f>
        <v>0</v>
      </c>
      <c r="I487" s="30">
        <f>IF(C487&gt;0,VLOOKUP(E487,CONFIG!$X$2:$AG$801,5,FALSE),0)</f>
        <v>0</v>
      </c>
      <c r="J487" s="213" t="str">
        <f>IF(LEN(B487)&gt;0,'Saisie Class'!N488,"")</f>
        <v/>
      </c>
      <c r="K487" s="214" t="s">
        <v>241</v>
      </c>
    </row>
    <row r="488" spans="1:11" ht="15.75" x14ac:dyDescent="0.2">
      <c r="A488" s="34">
        <v>1</v>
      </c>
      <c r="B488" s="29">
        <v>76</v>
      </c>
      <c r="C488" s="252">
        <f>IF($B488&gt;0,'Saisie Class'!$G489)</f>
        <v>0</v>
      </c>
      <c r="D488" s="30" t="e">
        <f>VLOOKUP(E488,'Ext A3'!F$7:R$206,13,FALSE)</f>
        <v>#N/A</v>
      </c>
      <c r="E488" s="30">
        <f>IF($B488&gt;0,'Saisie Class'!$H489)</f>
        <v>0</v>
      </c>
      <c r="F488" s="30">
        <f>IF(C488&gt;0,VLOOKUP(E488,CONFIG!$X$202:$AG$801,2,FALSE),0)</f>
        <v>0</v>
      </c>
      <c r="G488" s="30">
        <f>IF(C488&gt;0,VLOOKUP(E488,CONFIG!$X$2:$AG$801,3,FALSE),0)</f>
        <v>0</v>
      </c>
      <c r="H488" s="30">
        <f>IF(C488&gt;0,VLOOKUP(E488,CONFIG!$X$2:$AG$801,4,FALSE),0)</f>
        <v>0</v>
      </c>
      <c r="I488" s="30">
        <f>IF(C488&gt;0,VLOOKUP(E488,CONFIG!$X$2:$AG$801,5,FALSE),0)</f>
        <v>0</v>
      </c>
      <c r="J488" s="213" t="str">
        <f>IF(LEN(B488)&gt;0,'Saisie Class'!N489,"")</f>
        <v/>
      </c>
      <c r="K488" s="214" t="s">
        <v>241</v>
      </c>
    </row>
    <row r="489" spans="1:11" ht="15.75" x14ac:dyDescent="0.2">
      <c r="A489" s="34">
        <v>1</v>
      </c>
      <c r="B489" s="29">
        <v>77</v>
      </c>
      <c r="C489" s="252">
        <f>IF($B489&gt;0,'Saisie Class'!$G490)</f>
        <v>0</v>
      </c>
      <c r="D489" s="30" t="e">
        <f>VLOOKUP(E489,'Ext A3'!F$7:R$206,13,FALSE)</f>
        <v>#N/A</v>
      </c>
      <c r="E489" s="30">
        <f>IF($B489&gt;0,'Saisie Class'!$H490)</f>
        <v>0</v>
      </c>
      <c r="F489" s="30">
        <f>IF(C489&gt;0,VLOOKUP(E489,CONFIG!$X$202:$AG$801,2,FALSE),0)</f>
        <v>0</v>
      </c>
      <c r="G489" s="30">
        <f>IF(C489&gt;0,VLOOKUP(E489,CONFIG!$X$2:$AG$801,3,FALSE),0)</f>
        <v>0</v>
      </c>
      <c r="H489" s="30">
        <f>IF(C489&gt;0,VLOOKUP(E489,CONFIG!$X$2:$AG$801,4,FALSE),0)</f>
        <v>0</v>
      </c>
      <c r="I489" s="30">
        <f>IF(C489&gt;0,VLOOKUP(E489,CONFIG!$X$2:$AG$801,5,FALSE),0)</f>
        <v>0</v>
      </c>
      <c r="J489" s="213" t="str">
        <f>IF(LEN(B489)&gt;0,'Saisie Class'!N490,"")</f>
        <v/>
      </c>
      <c r="K489" s="214" t="s">
        <v>241</v>
      </c>
    </row>
    <row r="490" spans="1:11" ht="15.75" x14ac:dyDescent="0.2">
      <c r="A490" s="34">
        <v>1</v>
      </c>
      <c r="B490" s="29">
        <v>78</v>
      </c>
      <c r="C490" s="252">
        <f>IF($B490&gt;0,'Saisie Class'!$G491)</f>
        <v>0</v>
      </c>
      <c r="D490" s="30" t="e">
        <f>VLOOKUP(E490,'Ext A3'!F$7:R$206,13,FALSE)</f>
        <v>#N/A</v>
      </c>
      <c r="E490" s="30">
        <f>IF($B490&gt;0,'Saisie Class'!$H491)</f>
        <v>0</v>
      </c>
      <c r="F490" s="30">
        <f>IF(C490&gt;0,VLOOKUP(E490,CONFIG!$X$202:$AG$801,2,FALSE),0)</f>
        <v>0</v>
      </c>
      <c r="G490" s="30">
        <f>IF(C490&gt;0,VLOOKUP(E490,CONFIG!$X$2:$AG$801,3,FALSE),0)</f>
        <v>0</v>
      </c>
      <c r="H490" s="30">
        <f>IF(C490&gt;0,VLOOKUP(E490,CONFIG!$X$2:$AG$801,4,FALSE),0)</f>
        <v>0</v>
      </c>
      <c r="I490" s="30">
        <f>IF(C490&gt;0,VLOOKUP(E490,CONFIG!$X$2:$AG$801,5,FALSE),0)</f>
        <v>0</v>
      </c>
      <c r="J490" s="213" t="str">
        <f>IF(LEN(B490)&gt;0,'Saisie Class'!N491,"")</f>
        <v/>
      </c>
      <c r="K490" s="214" t="s">
        <v>241</v>
      </c>
    </row>
    <row r="491" spans="1:11" ht="15.75" x14ac:dyDescent="0.2">
      <c r="A491" s="34">
        <v>1</v>
      </c>
      <c r="B491" s="29">
        <v>79</v>
      </c>
      <c r="C491" s="252">
        <f>IF($B491&gt;0,'Saisie Class'!$G492)</f>
        <v>0</v>
      </c>
      <c r="D491" s="30" t="e">
        <f>VLOOKUP(E491,'Ext A3'!F$7:R$206,13,FALSE)</f>
        <v>#N/A</v>
      </c>
      <c r="E491" s="30">
        <f>IF($B491&gt;0,'Saisie Class'!$H492)</f>
        <v>0</v>
      </c>
      <c r="F491" s="30">
        <f>IF(C491&gt;0,VLOOKUP(E491,CONFIG!$X$202:$AG$801,2,FALSE),0)</f>
        <v>0</v>
      </c>
      <c r="G491" s="30">
        <f>IF(C491&gt;0,VLOOKUP(E491,CONFIG!$X$2:$AG$801,3,FALSE),0)</f>
        <v>0</v>
      </c>
      <c r="H491" s="30">
        <f>IF(C491&gt;0,VLOOKUP(E491,CONFIG!$X$2:$AG$801,4,FALSE),0)</f>
        <v>0</v>
      </c>
      <c r="I491" s="30">
        <f>IF(C491&gt;0,VLOOKUP(E491,CONFIG!$X$2:$AG$801,5,FALSE),0)</f>
        <v>0</v>
      </c>
      <c r="J491" s="213" t="str">
        <f>IF(LEN(B491)&gt;0,'Saisie Class'!N492,"")</f>
        <v/>
      </c>
      <c r="K491" s="214" t="s">
        <v>241</v>
      </c>
    </row>
    <row r="492" spans="1:11" ht="15.75" x14ac:dyDescent="0.2">
      <c r="A492" s="34">
        <v>1</v>
      </c>
      <c r="B492" s="29">
        <v>80</v>
      </c>
      <c r="C492" s="252">
        <f>IF($B492&gt;0,'Saisie Class'!$G493)</f>
        <v>0</v>
      </c>
      <c r="D492" s="30" t="e">
        <f>VLOOKUP(E492,'Ext A3'!F$7:R$206,13,FALSE)</f>
        <v>#N/A</v>
      </c>
      <c r="E492" s="30">
        <f>IF($B492&gt;0,'Saisie Class'!$H493)</f>
        <v>0</v>
      </c>
      <c r="F492" s="30">
        <f>IF(C492&gt;0,VLOOKUP(E492,CONFIG!$X$202:$AG$801,2,FALSE),0)</f>
        <v>0</v>
      </c>
      <c r="G492" s="30">
        <f>IF(C492&gt;0,VLOOKUP(E492,CONFIG!$X$2:$AG$801,3,FALSE),0)</f>
        <v>0</v>
      </c>
      <c r="H492" s="30">
        <f>IF(C492&gt;0,VLOOKUP(E492,CONFIG!$X$2:$AG$801,4,FALSE),0)</f>
        <v>0</v>
      </c>
      <c r="I492" s="30">
        <f>IF(C492&gt;0,VLOOKUP(E492,CONFIG!$X$2:$AG$801,5,FALSE),0)</f>
        <v>0</v>
      </c>
      <c r="J492" s="213" t="str">
        <f>IF(LEN(B492)&gt;0,'Saisie Class'!N493,"")</f>
        <v/>
      </c>
      <c r="K492" s="214" t="s">
        <v>241</v>
      </c>
    </row>
    <row r="493" spans="1:11" ht="15.75" x14ac:dyDescent="0.2">
      <c r="A493" s="34">
        <v>1</v>
      </c>
      <c r="B493" s="29">
        <v>81</v>
      </c>
      <c r="C493" s="252">
        <f>IF($B493&gt;0,'Saisie Class'!$G494)</f>
        <v>0</v>
      </c>
      <c r="D493" s="30" t="e">
        <f>VLOOKUP(E493,'Ext A3'!F$7:R$206,13,FALSE)</f>
        <v>#N/A</v>
      </c>
      <c r="E493" s="30">
        <f>IF($B493&gt;0,'Saisie Class'!$H494)</f>
        <v>0</v>
      </c>
      <c r="F493" s="30">
        <f>IF(C493&gt;0,VLOOKUP(E493,CONFIG!$X$202:$AG$801,2,FALSE),0)</f>
        <v>0</v>
      </c>
      <c r="G493" s="30">
        <f>IF(C493&gt;0,VLOOKUP(E493,CONFIG!$X$2:$AG$801,3,FALSE),0)</f>
        <v>0</v>
      </c>
      <c r="H493" s="30">
        <f>IF(C493&gt;0,VLOOKUP(E493,CONFIG!$X$2:$AG$801,4,FALSE),0)</f>
        <v>0</v>
      </c>
      <c r="I493" s="30">
        <f>IF(C493&gt;0,VLOOKUP(E493,CONFIG!$X$2:$AG$801,5,FALSE),0)</f>
        <v>0</v>
      </c>
      <c r="J493" s="213" t="str">
        <f>IF(LEN(B493)&gt;0,'Saisie Class'!N494,"")</f>
        <v/>
      </c>
      <c r="K493" s="214" t="s">
        <v>241</v>
      </c>
    </row>
    <row r="494" spans="1:11" ht="15.75" x14ac:dyDescent="0.2">
      <c r="A494" s="34">
        <v>1</v>
      </c>
      <c r="B494" s="29">
        <v>82</v>
      </c>
      <c r="C494" s="252">
        <f>IF($B494&gt;0,'Saisie Class'!$G495)</f>
        <v>0</v>
      </c>
      <c r="D494" s="30" t="e">
        <f>VLOOKUP(E494,'Ext A3'!F$7:R$206,13,FALSE)</f>
        <v>#N/A</v>
      </c>
      <c r="E494" s="30">
        <f>IF($B494&gt;0,'Saisie Class'!$H495)</f>
        <v>0</v>
      </c>
      <c r="F494" s="30">
        <f>IF(C494&gt;0,VLOOKUP(E494,CONFIG!$X$202:$AG$801,2,FALSE),0)</f>
        <v>0</v>
      </c>
      <c r="G494" s="30">
        <f>IF(C494&gt;0,VLOOKUP(E494,CONFIG!$X$2:$AG$801,3,FALSE),0)</f>
        <v>0</v>
      </c>
      <c r="H494" s="30">
        <f>IF(C494&gt;0,VLOOKUP(E494,CONFIG!$X$2:$AG$801,4,FALSE),0)</f>
        <v>0</v>
      </c>
      <c r="I494" s="30">
        <f>IF(C494&gt;0,VLOOKUP(E494,CONFIG!$X$2:$AG$801,5,FALSE),0)</f>
        <v>0</v>
      </c>
      <c r="J494" s="213" t="str">
        <f>IF(LEN(B494)&gt;0,'Saisie Class'!N495,"")</f>
        <v/>
      </c>
      <c r="K494" s="214" t="s">
        <v>241</v>
      </c>
    </row>
    <row r="495" spans="1:11" ht="15.75" x14ac:dyDescent="0.2">
      <c r="A495" s="34">
        <v>1</v>
      </c>
      <c r="B495" s="29">
        <v>83</v>
      </c>
      <c r="C495" s="252">
        <f>IF($B495&gt;0,'Saisie Class'!$G496)</f>
        <v>0</v>
      </c>
      <c r="D495" s="30" t="e">
        <f>VLOOKUP(E495,'Ext A3'!F$7:R$206,13,FALSE)</f>
        <v>#N/A</v>
      </c>
      <c r="E495" s="30">
        <f>IF($B495&gt;0,'Saisie Class'!$H496)</f>
        <v>0</v>
      </c>
      <c r="F495" s="30">
        <f>IF(C495&gt;0,VLOOKUP(E495,CONFIG!$X$202:$AG$801,2,FALSE),0)</f>
        <v>0</v>
      </c>
      <c r="G495" s="30">
        <f>IF(C495&gt;0,VLOOKUP(E495,CONFIG!$X$2:$AG$801,3,FALSE),0)</f>
        <v>0</v>
      </c>
      <c r="H495" s="30">
        <f>IF(C495&gt;0,VLOOKUP(E495,CONFIG!$X$2:$AG$801,4,FALSE),0)</f>
        <v>0</v>
      </c>
      <c r="I495" s="30">
        <f>IF(C495&gt;0,VLOOKUP(E495,CONFIG!$X$2:$AG$801,5,FALSE),0)</f>
        <v>0</v>
      </c>
      <c r="J495" s="213" t="str">
        <f>IF(LEN(B495)&gt;0,'Saisie Class'!N496,"")</f>
        <v/>
      </c>
      <c r="K495" s="214" t="s">
        <v>241</v>
      </c>
    </row>
    <row r="496" spans="1:11" ht="15.75" x14ac:dyDescent="0.2">
      <c r="A496" s="34">
        <v>1</v>
      </c>
      <c r="B496" s="29">
        <v>84</v>
      </c>
      <c r="C496" s="252">
        <f>IF($B496&gt;0,'Saisie Class'!$G497)</f>
        <v>0</v>
      </c>
      <c r="D496" s="30" t="e">
        <f>VLOOKUP(E496,'Ext A3'!F$7:R$206,13,FALSE)</f>
        <v>#N/A</v>
      </c>
      <c r="E496" s="30">
        <f>IF($B496&gt;0,'Saisie Class'!$H497)</f>
        <v>0</v>
      </c>
      <c r="F496" s="30">
        <f>IF(C496&gt;0,VLOOKUP(E496,CONFIG!$X$202:$AG$801,2,FALSE),0)</f>
        <v>0</v>
      </c>
      <c r="G496" s="30">
        <f>IF(C496&gt;0,VLOOKUP(E496,CONFIG!$X$2:$AG$801,3,FALSE),0)</f>
        <v>0</v>
      </c>
      <c r="H496" s="30">
        <f>IF(C496&gt;0,VLOOKUP(E496,CONFIG!$X$2:$AG$801,4,FALSE),0)</f>
        <v>0</v>
      </c>
      <c r="I496" s="30">
        <f>IF(C496&gt;0,VLOOKUP(E496,CONFIG!$X$2:$AG$801,5,FALSE),0)</f>
        <v>0</v>
      </c>
      <c r="J496" s="213" t="str">
        <f>IF(LEN(B496)&gt;0,'Saisie Class'!N497,"")</f>
        <v/>
      </c>
      <c r="K496" s="214" t="s">
        <v>241</v>
      </c>
    </row>
    <row r="497" spans="1:11" ht="15.75" x14ac:dyDescent="0.2">
      <c r="A497" s="34">
        <v>1</v>
      </c>
      <c r="B497" s="29">
        <v>85</v>
      </c>
      <c r="C497" s="252">
        <f>IF($B497&gt;0,'Saisie Class'!$G498)</f>
        <v>0</v>
      </c>
      <c r="D497" s="30" t="e">
        <f>VLOOKUP(E497,'Ext A3'!F$7:R$206,13,FALSE)</f>
        <v>#N/A</v>
      </c>
      <c r="E497" s="30">
        <f>IF($B497&gt;0,'Saisie Class'!$H498)</f>
        <v>0</v>
      </c>
      <c r="F497" s="30">
        <f>IF(C497&gt;0,VLOOKUP(E497,CONFIG!$X$202:$AG$801,2,FALSE),0)</f>
        <v>0</v>
      </c>
      <c r="G497" s="30">
        <f>IF(C497&gt;0,VLOOKUP(E497,CONFIG!$X$2:$AG$801,3,FALSE),0)</f>
        <v>0</v>
      </c>
      <c r="H497" s="30">
        <f>IF(C497&gt;0,VLOOKUP(E497,CONFIG!$X$2:$AG$801,4,FALSE),0)</f>
        <v>0</v>
      </c>
      <c r="I497" s="30">
        <f>IF(C497&gt;0,VLOOKUP(E497,CONFIG!$X$2:$AG$801,5,FALSE),0)</f>
        <v>0</v>
      </c>
      <c r="J497" s="213" t="str">
        <f>IF(LEN(B497)&gt;0,'Saisie Class'!N498,"")</f>
        <v/>
      </c>
      <c r="K497" s="214" t="s">
        <v>241</v>
      </c>
    </row>
    <row r="498" spans="1:11" ht="15.75" x14ac:dyDescent="0.2">
      <c r="A498" s="34">
        <v>1</v>
      </c>
      <c r="B498" s="29">
        <v>86</v>
      </c>
      <c r="C498" s="252">
        <f>IF($B498&gt;0,'Saisie Class'!$G499)</f>
        <v>0</v>
      </c>
      <c r="D498" s="30" t="e">
        <f>VLOOKUP(E498,'Ext A3'!F$7:R$206,13,FALSE)</f>
        <v>#N/A</v>
      </c>
      <c r="E498" s="30">
        <f>IF($B498&gt;0,'Saisie Class'!$H499)</f>
        <v>0</v>
      </c>
      <c r="F498" s="30">
        <f>IF(C498&gt;0,VLOOKUP(E498,CONFIG!$X$202:$AG$801,2,FALSE),0)</f>
        <v>0</v>
      </c>
      <c r="G498" s="30">
        <f>IF(C498&gt;0,VLOOKUP(E498,CONFIG!$X$2:$AG$801,3,FALSE),0)</f>
        <v>0</v>
      </c>
      <c r="H498" s="30">
        <f>IF(C498&gt;0,VLOOKUP(E498,CONFIG!$X$2:$AG$801,4,FALSE),0)</f>
        <v>0</v>
      </c>
      <c r="I498" s="30">
        <f>IF(C498&gt;0,VLOOKUP(E498,CONFIG!$X$2:$AG$801,5,FALSE),0)</f>
        <v>0</v>
      </c>
      <c r="J498" s="213" t="str">
        <f>IF(LEN(B498)&gt;0,'Saisie Class'!N499,"")</f>
        <v/>
      </c>
      <c r="K498" s="214" t="s">
        <v>241</v>
      </c>
    </row>
    <row r="499" spans="1:11" ht="15.75" x14ac:dyDescent="0.2">
      <c r="A499" s="34">
        <v>1</v>
      </c>
      <c r="B499" s="29">
        <v>87</v>
      </c>
      <c r="C499" s="252">
        <f>IF($B499&gt;0,'Saisie Class'!$G500)</f>
        <v>0</v>
      </c>
      <c r="D499" s="30" t="e">
        <f>VLOOKUP(E499,'Ext A3'!F$7:R$206,13,FALSE)</f>
        <v>#N/A</v>
      </c>
      <c r="E499" s="30">
        <f>IF($B499&gt;0,'Saisie Class'!$H500)</f>
        <v>0</v>
      </c>
      <c r="F499" s="30">
        <f>IF(C499&gt;0,VLOOKUP(E499,CONFIG!$X$202:$AG$801,2,FALSE),0)</f>
        <v>0</v>
      </c>
      <c r="G499" s="30">
        <f>IF(C499&gt;0,VLOOKUP(E499,CONFIG!$X$2:$AG$801,3,FALSE),0)</f>
        <v>0</v>
      </c>
      <c r="H499" s="30">
        <f>IF(C499&gt;0,VLOOKUP(E499,CONFIG!$X$2:$AG$801,4,FALSE),0)</f>
        <v>0</v>
      </c>
      <c r="I499" s="30">
        <f>IF(C499&gt;0,VLOOKUP(E499,CONFIG!$X$2:$AG$801,5,FALSE),0)</f>
        <v>0</v>
      </c>
      <c r="J499" s="213" t="str">
        <f>IF(LEN(B499)&gt;0,'Saisie Class'!N500,"")</f>
        <v/>
      </c>
      <c r="K499" s="214" t="s">
        <v>241</v>
      </c>
    </row>
    <row r="500" spans="1:11" ht="15.75" x14ac:dyDescent="0.2">
      <c r="A500" s="34">
        <v>1</v>
      </c>
      <c r="B500" s="29">
        <v>88</v>
      </c>
      <c r="C500" s="252">
        <f>IF($B500&gt;0,'Saisie Class'!$G501)</f>
        <v>0</v>
      </c>
      <c r="D500" s="30" t="e">
        <f>VLOOKUP(E500,'Ext A3'!F$7:R$206,13,FALSE)</f>
        <v>#N/A</v>
      </c>
      <c r="E500" s="30">
        <f>IF($B500&gt;0,'Saisie Class'!$H501)</f>
        <v>0</v>
      </c>
      <c r="F500" s="30">
        <f>IF(C500&gt;0,VLOOKUP(E500,CONFIG!$X$202:$AG$801,2,FALSE),0)</f>
        <v>0</v>
      </c>
      <c r="G500" s="30">
        <f>IF(C500&gt;0,VLOOKUP(E500,CONFIG!$X$2:$AG$801,3,FALSE),0)</f>
        <v>0</v>
      </c>
      <c r="H500" s="30">
        <f>IF(C500&gt;0,VLOOKUP(E500,CONFIG!$X$2:$AG$801,4,FALSE),0)</f>
        <v>0</v>
      </c>
      <c r="I500" s="30">
        <f>IF(C500&gt;0,VLOOKUP(E500,CONFIG!$X$2:$AG$801,5,FALSE),0)</f>
        <v>0</v>
      </c>
      <c r="J500" s="213" t="str">
        <f>IF(LEN(B500)&gt;0,'Saisie Class'!N501,"")</f>
        <v/>
      </c>
      <c r="K500" s="214" t="s">
        <v>241</v>
      </c>
    </row>
    <row r="501" spans="1:11" ht="15.75" x14ac:dyDescent="0.2">
      <c r="A501" s="34">
        <v>1</v>
      </c>
      <c r="B501" s="29">
        <v>89</v>
      </c>
      <c r="C501" s="252">
        <f>IF($B501&gt;0,'Saisie Class'!$G502)</f>
        <v>0</v>
      </c>
      <c r="D501" s="30" t="e">
        <f>VLOOKUP(E501,'Ext A3'!F$7:R$206,13,FALSE)</f>
        <v>#N/A</v>
      </c>
      <c r="E501" s="30">
        <f>IF($B501&gt;0,'Saisie Class'!$H502)</f>
        <v>0</v>
      </c>
      <c r="F501" s="30">
        <f>IF(C501&gt;0,VLOOKUP(E501,CONFIG!$X$202:$AG$801,2,FALSE),0)</f>
        <v>0</v>
      </c>
      <c r="G501" s="30">
        <f>IF(C501&gt;0,VLOOKUP(E501,CONFIG!$X$2:$AG$801,3,FALSE),0)</f>
        <v>0</v>
      </c>
      <c r="H501" s="30">
        <f>IF(C501&gt;0,VLOOKUP(E501,CONFIG!$X$2:$AG$801,4,FALSE),0)</f>
        <v>0</v>
      </c>
      <c r="I501" s="30">
        <f>IF(C501&gt;0,VLOOKUP(E501,CONFIG!$X$2:$AG$801,5,FALSE),0)</f>
        <v>0</v>
      </c>
      <c r="J501" s="213" t="str">
        <f>IF(LEN(B501)&gt;0,'Saisie Class'!N502,"")</f>
        <v/>
      </c>
      <c r="K501" s="214" t="s">
        <v>241</v>
      </c>
    </row>
    <row r="502" spans="1:11" ht="15.75" x14ac:dyDescent="0.2">
      <c r="A502" s="34">
        <v>1</v>
      </c>
      <c r="B502" s="29">
        <v>90</v>
      </c>
      <c r="C502" s="252">
        <f>IF($B502&gt;0,'Saisie Class'!$G503)</f>
        <v>0</v>
      </c>
      <c r="D502" s="30" t="e">
        <f>VLOOKUP(E502,'Ext A3'!F$7:R$206,13,FALSE)</f>
        <v>#N/A</v>
      </c>
      <c r="E502" s="30">
        <f>IF($B502&gt;0,'Saisie Class'!$H503)</f>
        <v>0</v>
      </c>
      <c r="F502" s="30">
        <f>IF(C502&gt;0,VLOOKUP(E502,CONFIG!$X$202:$AG$801,2,FALSE),0)</f>
        <v>0</v>
      </c>
      <c r="G502" s="30">
        <f>IF(C502&gt;0,VLOOKUP(E502,CONFIG!$X$2:$AG$801,3,FALSE),0)</f>
        <v>0</v>
      </c>
      <c r="H502" s="30">
        <f>IF(C502&gt;0,VLOOKUP(E502,CONFIG!$X$2:$AG$801,4,FALSE),0)</f>
        <v>0</v>
      </c>
      <c r="I502" s="30">
        <f>IF(C502&gt;0,VLOOKUP(E502,CONFIG!$X$2:$AG$801,5,FALSE),0)</f>
        <v>0</v>
      </c>
      <c r="J502" s="213" t="str">
        <f>IF(LEN(B502)&gt;0,'Saisie Class'!N503,"")</f>
        <v/>
      </c>
      <c r="K502" s="214" t="s">
        <v>241</v>
      </c>
    </row>
    <row r="503" spans="1:11" ht="15.75" x14ac:dyDescent="0.2">
      <c r="A503" s="34">
        <v>1</v>
      </c>
      <c r="B503" s="29">
        <v>91</v>
      </c>
      <c r="C503" s="252">
        <f>IF($B503&gt;0,'Saisie Class'!$G504)</f>
        <v>0</v>
      </c>
      <c r="D503" s="30" t="e">
        <f>VLOOKUP(E503,'Ext A3'!F$7:R$206,13,FALSE)</f>
        <v>#N/A</v>
      </c>
      <c r="E503" s="30">
        <f>IF($B503&gt;0,'Saisie Class'!$H504)</f>
        <v>0</v>
      </c>
      <c r="F503" s="30">
        <f>IF(C503&gt;0,VLOOKUP(E503,CONFIG!$X$202:$AG$801,2,FALSE),0)</f>
        <v>0</v>
      </c>
      <c r="G503" s="30">
        <f>IF(C503&gt;0,VLOOKUP(E503,CONFIG!$X$2:$AG$801,3,FALSE),0)</f>
        <v>0</v>
      </c>
      <c r="H503" s="30">
        <f>IF(C503&gt;0,VLOOKUP(E503,CONFIG!$X$2:$AG$801,4,FALSE),0)</f>
        <v>0</v>
      </c>
      <c r="I503" s="30">
        <f>IF(C503&gt;0,VLOOKUP(E503,CONFIG!$X$2:$AG$801,5,FALSE),0)</f>
        <v>0</v>
      </c>
      <c r="J503" s="213" t="str">
        <f>IF(LEN(B503)&gt;0,'Saisie Class'!N504,"")</f>
        <v/>
      </c>
      <c r="K503" s="214" t="s">
        <v>241</v>
      </c>
    </row>
    <row r="504" spans="1:11" ht="15.75" x14ac:dyDescent="0.2">
      <c r="A504" s="34">
        <v>1</v>
      </c>
      <c r="B504" s="29">
        <v>92</v>
      </c>
      <c r="C504" s="252">
        <f>IF($B504&gt;0,'Saisie Class'!$G505)</f>
        <v>0</v>
      </c>
      <c r="D504" s="30" t="e">
        <f>VLOOKUP(E504,'Ext A3'!F$7:R$206,13,FALSE)</f>
        <v>#N/A</v>
      </c>
      <c r="E504" s="30">
        <f>IF($B504&gt;0,'Saisie Class'!$H505)</f>
        <v>0</v>
      </c>
      <c r="F504" s="30">
        <f>IF(C504&gt;0,VLOOKUP(E504,CONFIG!$X$202:$AG$801,2,FALSE),0)</f>
        <v>0</v>
      </c>
      <c r="G504" s="30">
        <f>IF(C504&gt;0,VLOOKUP(E504,CONFIG!$X$2:$AG$801,3,FALSE),0)</f>
        <v>0</v>
      </c>
      <c r="H504" s="30">
        <f>IF(C504&gt;0,VLOOKUP(E504,CONFIG!$X$2:$AG$801,4,FALSE),0)</f>
        <v>0</v>
      </c>
      <c r="I504" s="30">
        <f>IF(C504&gt;0,VLOOKUP(E504,CONFIG!$X$2:$AG$801,5,FALSE),0)</f>
        <v>0</v>
      </c>
      <c r="J504" s="213" t="str">
        <f>IF(LEN(B504)&gt;0,'Saisie Class'!N505,"")</f>
        <v/>
      </c>
      <c r="K504" s="214" t="s">
        <v>241</v>
      </c>
    </row>
    <row r="505" spans="1:11" ht="15.75" x14ac:dyDescent="0.2">
      <c r="A505" s="34">
        <v>1</v>
      </c>
      <c r="B505" s="29">
        <v>93</v>
      </c>
      <c r="C505" s="252">
        <f>IF($B505&gt;0,'Saisie Class'!$G506)</f>
        <v>0</v>
      </c>
      <c r="D505" s="30" t="e">
        <f>VLOOKUP(E505,'Ext A3'!F$7:R$206,13,FALSE)</f>
        <v>#N/A</v>
      </c>
      <c r="E505" s="30">
        <f>IF($B505&gt;0,'Saisie Class'!$H506)</f>
        <v>0</v>
      </c>
      <c r="F505" s="30">
        <f>IF(C505&gt;0,VLOOKUP(E505,CONFIG!$X$202:$AG$801,2,FALSE),0)</f>
        <v>0</v>
      </c>
      <c r="G505" s="30">
        <f>IF(C505&gt;0,VLOOKUP(E505,CONFIG!$X$2:$AG$801,3,FALSE),0)</f>
        <v>0</v>
      </c>
      <c r="H505" s="30">
        <f>IF(C505&gt;0,VLOOKUP(E505,CONFIG!$X$2:$AG$801,4,FALSE),0)</f>
        <v>0</v>
      </c>
      <c r="I505" s="30">
        <f>IF(C505&gt;0,VLOOKUP(E505,CONFIG!$X$2:$AG$801,5,FALSE),0)</f>
        <v>0</v>
      </c>
      <c r="J505" s="213" t="str">
        <f>IF(LEN(B505)&gt;0,'Saisie Class'!N506,"")</f>
        <v/>
      </c>
      <c r="K505" s="214" t="s">
        <v>241</v>
      </c>
    </row>
    <row r="506" spans="1:11" ht="15.75" x14ac:dyDescent="0.2">
      <c r="A506" s="34">
        <v>1</v>
      </c>
      <c r="B506" s="29">
        <v>94</v>
      </c>
      <c r="C506" s="252">
        <f>IF($B506&gt;0,'Saisie Class'!$G507)</f>
        <v>0</v>
      </c>
      <c r="D506" s="30" t="e">
        <f>VLOOKUP(E506,'Ext A3'!F$7:R$206,13,FALSE)</f>
        <v>#N/A</v>
      </c>
      <c r="E506" s="30">
        <f>IF($B506&gt;0,'Saisie Class'!$H507)</f>
        <v>0</v>
      </c>
      <c r="F506" s="30">
        <f>IF(C506&gt;0,VLOOKUP(E506,CONFIG!$X$202:$AG$801,2,FALSE),0)</f>
        <v>0</v>
      </c>
      <c r="G506" s="30">
        <f>IF(C506&gt;0,VLOOKUP(E506,CONFIG!$X$2:$AG$801,3,FALSE),0)</f>
        <v>0</v>
      </c>
      <c r="H506" s="30">
        <f>IF(C506&gt;0,VLOOKUP(E506,CONFIG!$X$2:$AG$801,4,FALSE),0)</f>
        <v>0</v>
      </c>
      <c r="I506" s="30">
        <f>IF(C506&gt;0,VLOOKUP(E506,CONFIG!$X$2:$AG$801,5,FALSE),0)</f>
        <v>0</v>
      </c>
      <c r="J506" s="213" t="str">
        <f>IF(LEN(B506)&gt;0,'Saisie Class'!N507,"")</f>
        <v/>
      </c>
      <c r="K506" s="214" t="s">
        <v>241</v>
      </c>
    </row>
    <row r="507" spans="1:11" ht="15.75" x14ac:dyDescent="0.2">
      <c r="A507" s="34">
        <v>1</v>
      </c>
      <c r="B507" s="29">
        <v>95</v>
      </c>
      <c r="C507" s="252">
        <f>IF($B507&gt;0,'Saisie Class'!$G508)</f>
        <v>0</v>
      </c>
      <c r="D507" s="30" t="e">
        <f>VLOOKUP(E507,'Ext A3'!F$7:R$206,13,FALSE)</f>
        <v>#N/A</v>
      </c>
      <c r="E507" s="30">
        <f>IF($B507&gt;0,'Saisie Class'!$H508)</f>
        <v>0</v>
      </c>
      <c r="F507" s="30">
        <f>IF(C507&gt;0,VLOOKUP(E507,CONFIG!$X$202:$AG$801,2,FALSE),0)</f>
        <v>0</v>
      </c>
      <c r="G507" s="30">
        <f>IF(C507&gt;0,VLOOKUP(E507,CONFIG!$X$2:$AG$801,3,FALSE),0)</f>
        <v>0</v>
      </c>
      <c r="H507" s="30">
        <f>IF(C507&gt;0,VLOOKUP(E507,CONFIG!$X$2:$AG$801,4,FALSE),0)</f>
        <v>0</v>
      </c>
      <c r="I507" s="30">
        <f>IF(C507&gt;0,VLOOKUP(E507,CONFIG!$X$2:$AG$801,5,FALSE),0)</f>
        <v>0</v>
      </c>
      <c r="J507" s="213" t="str">
        <f>IF(LEN(B507)&gt;0,'Saisie Class'!N508,"")</f>
        <v/>
      </c>
      <c r="K507" s="214" t="s">
        <v>241</v>
      </c>
    </row>
    <row r="508" spans="1:11" ht="15.75" x14ac:dyDescent="0.2">
      <c r="A508" s="34">
        <v>1</v>
      </c>
      <c r="B508" s="29">
        <v>96</v>
      </c>
      <c r="C508" s="252">
        <f>IF($B508&gt;0,'Saisie Class'!$G509)</f>
        <v>0</v>
      </c>
      <c r="D508" s="30" t="e">
        <f>VLOOKUP(E508,'Ext A3'!F$7:R$206,13,FALSE)</f>
        <v>#N/A</v>
      </c>
      <c r="E508" s="30">
        <f>IF($B508&gt;0,'Saisie Class'!$H509)</f>
        <v>0</v>
      </c>
      <c r="F508" s="30">
        <f>IF(C508&gt;0,VLOOKUP(E508,CONFIG!$X$202:$AG$801,2,FALSE),0)</f>
        <v>0</v>
      </c>
      <c r="G508" s="30">
        <f>IF(C508&gt;0,VLOOKUP(E508,CONFIG!$X$2:$AG$801,3,FALSE),0)</f>
        <v>0</v>
      </c>
      <c r="H508" s="30">
        <f>IF(C508&gt;0,VLOOKUP(E508,CONFIG!$X$2:$AG$801,4,FALSE),0)</f>
        <v>0</v>
      </c>
      <c r="I508" s="30">
        <f>IF(C508&gt;0,VLOOKUP(E508,CONFIG!$X$2:$AG$801,5,FALSE),0)</f>
        <v>0</v>
      </c>
      <c r="J508" s="213" t="str">
        <f>IF(LEN(B508)&gt;0,'Saisie Class'!N509,"")</f>
        <v/>
      </c>
      <c r="K508" s="214" t="s">
        <v>241</v>
      </c>
    </row>
    <row r="509" spans="1:11" ht="15.75" x14ac:dyDescent="0.2">
      <c r="A509" s="34">
        <v>1</v>
      </c>
      <c r="B509" s="29">
        <v>97</v>
      </c>
      <c r="C509" s="252">
        <f>IF($B509&gt;0,'Saisie Class'!$G510)</f>
        <v>0</v>
      </c>
      <c r="D509" s="30" t="e">
        <f>VLOOKUP(E509,'Ext A3'!F$7:R$206,13,FALSE)</f>
        <v>#N/A</v>
      </c>
      <c r="E509" s="30">
        <f>IF($B509&gt;0,'Saisie Class'!$H510)</f>
        <v>0</v>
      </c>
      <c r="F509" s="30">
        <f>IF(C509&gt;0,VLOOKUP(E509,CONFIG!$X$202:$AG$801,2,FALSE),0)</f>
        <v>0</v>
      </c>
      <c r="G509" s="30">
        <f>IF(C509&gt;0,VLOOKUP(E509,CONFIG!$X$2:$AG$801,3,FALSE),0)</f>
        <v>0</v>
      </c>
      <c r="H509" s="30">
        <f>IF(C509&gt;0,VLOOKUP(E509,CONFIG!$X$2:$AG$801,4,FALSE),0)</f>
        <v>0</v>
      </c>
      <c r="I509" s="30">
        <f>IF(C509&gt;0,VLOOKUP(E509,CONFIG!$X$2:$AG$801,5,FALSE),0)</f>
        <v>0</v>
      </c>
      <c r="J509" s="213" t="str">
        <f>IF(LEN(B509)&gt;0,'Saisie Class'!N510,"")</f>
        <v/>
      </c>
      <c r="K509" s="214" t="s">
        <v>241</v>
      </c>
    </row>
    <row r="510" spans="1:11" ht="15.75" x14ac:dyDescent="0.2">
      <c r="A510" s="34">
        <v>1</v>
      </c>
      <c r="B510" s="29">
        <v>98</v>
      </c>
      <c r="C510" s="252">
        <f>IF($B510&gt;0,'Saisie Class'!$G511)</f>
        <v>0</v>
      </c>
      <c r="D510" s="30" t="e">
        <f>VLOOKUP(E510,'Ext A3'!F$7:R$206,13,FALSE)</f>
        <v>#N/A</v>
      </c>
      <c r="E510" s="30">
        <f>IF($B510&gt;0,'Saisie Class'!$H511)</f>
        <v>0</v>
      </c>
      <c r="F510" s="30">
        <f>IF(C510&gt;0,VLOOKUP(E510,CONFIG!$X$202:$AG$801,2,FALSE),0)</f>
        <v>0</v>
      </c>
      <c r="G510" s="30">
        <f>IF(C510&gt;0,VLOOKUP(E510,CONFIG!$X$2:$AG$801,3,FALSE),0)</f>
        <v>0</v>
      </c>
      <c r="H510" s="30">
        <f>IF(C510&gt;0,VLOOKUP(E510,CONFIG!$X$2:$AG$801,4,FALSE),0)</f>
        <v>0</v>
      </c>
      <c r="I510" s="30">
        <f>IF(C510&gt;0,VLOOKUP(E510,CONFIG!$X$2:$AG$801,5,FALSE),0)</f>
        <v>0</v>
      </c>
      <c r="J510" s="213" t="str">
        <f>IF(LEN(B510)&gt;0,'Saisie Class'!N511,"")</f>
        <v/>
      </c>
      <c r="K510" s="214" t="s">
        <v>241</v>
      </c>
    </row>
    <row r="511" spans="1:11" ht="15.75" x14ac:dyDescent="0.2">
      <c r="A511" s="34">
        <v>1</v>
      </c>
      <c r="B511" s="29">
        <v>99</v>
      </c>
      <c r="C511" s="252">
        <f>IF($B511&gt;0,'Saisie Class'!$G512)</f>
        <v>0</v>
      </c>
      <c r="D511" s="30" t="e">
        <f>VLOOKUP(E511,'Ext A3'!F$7:R$206,13,FALSE)</f>
        <v>#N/A</v>
      </c>
      <c r="E511" s="30">
        <f>IF($B511&gt;0,'Saisie Class'!$H512)</f>
        <v>0</v>
      </c>
      <c r="F511" s="30">
        <f>IF(C511&gt;0,VLOOKUP(E511,CONFIG!$X$202:$AG$801,2,FALSE),0)</f>
        <v>0</v>
      </c>
      <c r="G511" s="30">
        <f>IF(C511&gt;0,VLOOKUP(E511,CONFIG!$X$2:$AG$801,3,FALSE),0)</f>
        <v>0</v>
      </c>
      <c r="H511" s="30">
        <f>IF(C511&gt;0,VLOOKUP(E511,CONFIG!$X$2:$AG$801,4,FALSE),0)</f>
        <v>0</v>
      </c>
      <c r="I511" s="30">
        <f>IF(C511&gt;0,VLOOKUP(E511,CONFIG!$X$2:$AG$801,5,FALSE),0)</f>
        <v>0</v>
      </c>
      <c r="J511" s="213" t="str">
        <f>IF(LEN(B511)&gt;0,'Saisie Class'!N512,"")</f>
        <v/>
      </c>
      <c r="K511" s="214" t="s">
        <v>241</v>
      </c>
    </row>
    <row r="512" spans="1:11" ht="15.75" x14ac:dyDescent="0.2">
      <c r="A512" s="34">
        <v>1</v>
      </c>
      <c r="B512" s="29">
        <v>100</v>
      </c>
      <c r="C512" s="252">
        <f>IF($B512&gt;0,'Saisie Class'!$G513)</f>
        <v>0</v>
      </c>
      <c r="D512" s="30" t="e">
        <f>VLOOKUP(E512,'Ext A3'!F$7:R$206,13,FALSE)</f>
        <v>#N/A</v>
      </c>
      <c r="E512" s="30">
        <f>IF($B512&gt;0,'Saisie Class'!$H513)</f>
        <v>0</v>
      </c>
      <c r="F512" s="30">
        <f>IF(C512&gt;0,VLOOKUP(E512,CONFIG!$X$202:$AG$801,2,FALSE),0)</f>
        <v>0</v>
      </c>
      <c r="G512" s="30">
        <f>IF(C512&gt;0,VLOOKUP(E512,CONFIG!$X$2:$AG$801,3,FALSE),0)</f>
        <v>0</v>
      </c>
      <c r="H512" s="30">
        <f>IF(C512&gt;0,VLOOKUP(E512,CONFIG!$X$2:$AG$801,4,FALSE),0)</f>
        <v>0</v>
      </c>
      <c r="I512" s="30">
        <f>IF(C512&gt;0,VLOOKUP(E512,CONFIG!$X$2:$AG$801,5,FALSE),0)</f>
        <v>0</v>
      </c>
      <c r="J512" s="213" t="str">
        <f>IF(LEN(B512)&gt;0,'Saisie Class'!N513,"")</f>
        <v/>
      </c>
      <c r="K512" s="214" t="s">
        <v>241</v>
      </c>
    </row>
    <row r="513" spans="1:11" ht="15.75" x14ac:dyDescent="0.2">
      <c r="A513" s="34">
        <v>1</v>
      </c>
      <c r="B513" s="29">
        <v>101</v>
      </c>
      <c r="C513" s="252">
        <f>IF($B513&gt;0,'Saisie Class'!$G514)</f>
        <v>0</v>
      </c>
      <c r="D513" s="30" t="e">
        <f>VLOOKUP(E513,'Ext A3'!F$7:R$206,13,FALSE)</f>
        <v>#N/A</v>
      </c>
      <c r="E513" s="30">
        <f>IF($B513&gt;0,'Saisie Class'!$H514)</f>
        <v>0</v>
      </c>
      <c r="F513" s="30">
        <f>IF(C513&gt;0,VLOOKUP(E513,CONFIG!$X$202:$AG$801,2,FALSE),0)</f>
        <v>0</v>
      </c>
      <c r="G513" s="30">
        <f>IF(C513&gt;0,VLOOKUP(E513,CONFIG!$X$2:$AG$801,3,FALSE),0)</f>
        <v>0</v>
      </c>
      <c r="H513" s="30">
        <f>IF(C513&gt;0,VLOOKUP(E513,CONFIG!$X$2:$AG$801,4,FALSE),0)</f>
        <v>0</v>
      </c>
      <c r="I513" s="30">
        <f>IF(C513&gt;0,VLOOKUP(E513,CONFIG!$X$2:$AG$801,5,FALSE),0)</f>
        <v>0</v>
      </c>
      <c r="J513" s="213" t="str">
        <f>IF(LEN(B513)&gt;0,'Saisie Class'!N514,"")</f>
        <v/>
      </c>
      <c r="K513" s="214" t="s">
        <v>241</v>
      </c>
    </row>
    <row r="514" spans="1:11" ht="15.75" x14ac:dyDescent="0.2">
      <c r="A514" s="34">
        <v>1</v>
      </c>
      <c r="B514" s="29">
        <v>102</v>
      </c>
      <c r="C514" s="252">
        <f>IF($B514&gt;0,'Saisie Class'!$G515)</f>
        <v>0</v>
      </c>
      <c r="D514" s="30" t="e">
        <f>VLOOKUP(E514,'Ext A3'!F$7:R$206,13,FALSE)</f>
        <v>#N/A</v>
      </c>
      <c r="E514" s="30">
        <f>IF($B514&gt;0,'Saisie Class'!$H515)</f>
        <v>0</v>
      </c>
      <c r="F514" s="30">
        <f>IF(C514&gt;0,VLOOKUP(E514,CONFIG!$X$202:$AG$801,2,FALSE),0)</f>
        <v>0</v>
      </c>
      <c r="G514" s="30">
        <f>IF(C514&gt;0,VLOOKUP(E514,CONFIG!$X$2:$AG$801,3,FALSE),0)</f>
        <v>0</v>
      </c>
      <c r="H514" s="30">
        <f>IF(C514&gt;0,VLOOKUP(E514,CONFIG!$X$2:$AG$801,4,FALSE),0)</f>
        <v>0</v>
      </c>
      <c r="I514" s="30">
        <f>IF(C514&gt;0,VLOOKUP(E514,CONFIG!$X$2:$AG$801,5,FALSE),0)</f>
        <v>0</v>
      </c>
      <c r="J514" s="213" t="str">
        <f>IF(LEN(B514)&gt;0,'Saisie Class'!N515,"")</f>
        <v/>
      </c>
      <c r="K514" s="214" t="s">
        <v>241</v>
      </c>
    </row>
    <row r="515" spans="1:11" ht="15.75" x14ac:dyDescent="0.2">
      <c r="A515" s="34">
        <v>1</v>
      </c>
      <c r="B515" s="29">
        <v>103</v>
      </c>
      <c r="C515" s="252">
        <f>IF($B515&gt;0,'Saisie Class'!$G516)</f>
        <v>0</v>
      </c>
      <c r="D515" s="30" t="e">
        <f>VLOOKUP(E515,'Ext A3'!F$7:R$206,13,FALSE)</f>
        <v>#N/A</v>
      </c>
      <c r="E515" s="30">
        <f>IF($B515&gt;0,'Saisie Class'!$H516)</f>
        <v>0</v>
      </c>
      <c r="F515" s="30">
        <f>IF(C515&gt;0,VLOOKUP(E515,CONFIG!$X$202:$AG$801,2,FALSE),0)</f>
        <v>0</v>
      </c>
      <c r="G515" s="30">
        <f>IF(C515&gt;0,VLOOKUP(E515,CONFIG!$X$2:$AG$801,3,FALSE),0)</f>
        <v>0</v>
      </c>
      <c r="H515" s="30">
        <f>IF(C515&gt;0,VLOOKUP(E515,CONFIG!$X$2:$AG$801,4,FALSE),0)</f>
        <v>0</v>
      </c>
      <c r="I515" s="30">
        <f>IF(C515&gt;0,VLOOKUP(E515,CONFIG!$X$2:$AG$801,5,FALSE),0)</f>
        <v>0</v>
      </c>
      <c r="J515" s="213" t="str">
        <f>IF(LEN(B515)&gt;0,'Saisie Class'!N516,"")</f>
        <v/>
      </c>
      <c r="K515" s="214" t="s">
        <v>241</v>
      </c>
    </row>
    <row r="516" spans="1:11" ht="15.75" x14ac:dyDescent="0.2">
      <c r="A516" s="34">
        <v>1</v>
      </c>
      <c r="B516" s="29">
        <v>104</v>
      </c>
      <c r="C516" s="252">
        <f>IF($B516&gt;0,'Saisie Class'!$G517)</f>
        <v>0</v>
      </c>
      <c r="D516" s="30" t="e">
        <f>VLOOKUP(E516,'Ext A3'!F$7:R$206,13,FALSE)</f>
        <v>#N/A</v>
      </c>
      <c r="E516" s="30">
        <f>IF($B516&gt;0,'Saisie Class'!$H517)</f>
        <v>0</v>
      </c>
      <c r="F516" s="30">
        <f>IF(C516&gt;0,VLOOKUP(E516,CONFIG!$X$202:$AG$801,2,FALSE),0)</f>
        <v>0</v>
      </c>
      <c r="G516" s="30">
        <f>IF(C516&gt;0,VLOOKUP(E516,CONFIG!$X$2:$AG$801,3,FALSE),0)</f>
        <v>0</v>
      </c>
      <c r="H516" s="30">
        <f>IF(C516&gt;0,VLOOKUP(E516,CONFIG!$X$2:$AG$801,4,FALSE),0)</f>
        <v>0</v>
      </c>
      <c r="I516" s="30">
        <f>IF(C516&gt;0,VLOOKUP(E516,CONFIG!$X$2:$AG$801,5,FALSE),0)</f>
        <v>0</v>
      </c>
      <c r="J516" s="213" t="str">
        <f>IF(LEN(B516)&gt;0,'Saisie Class'!N517,"")</f>
        <v/>
      </c>
      <c r="K516" s="214" t="s">
        <v>241</v>
      </c>
    </row>
    <row r="517" spans="1:11" ht="15.75" x14ac:dyDescent="0.2">
      <c r="A517" s="34">
        <v>1</v>
      </c>
      <c r="B517" s="29">
        <v>105</v>
      </c>
      <c r="C517" s="252">
        <f>IF($B517&gt;0,'Saisie Class'!$G518)</f>
        <v>0</v>
      </c>
      <c r="D517" s="30" t="e">
        <f>VLOOKUP(E517,'Ext A3'!F$7:R$206,13,FALSE)</f>
        <v>#N/A</v>
      </c>
      <c r="E517" s="30">
        <f>IF($B517&gt;0,'Saisie Class'!$H518)</f>
        <v>0</v>
      </c>
      <c r="F517" s="30">
        <f>IF(C517&gt;0,VLOOKUP(E517,CONFIG!$X$202:$AG$801,2,FALSE),0)</f>
        <v>0</v>
      </c>
      <c r="G517" s="30">
        <f>IF(C517&gt;0,VLOOKUP(E517,CONFIG!$X$2:$AG$801,3,FALSE),0)</f>
        <v>0</v>
      </c>
      <c r="H517" s="30">
        <f>IF(C517&gt;0,VLOOKUP(E517,CONFIG!$X$2:$AG$801,4,FALSE),0)</f>
        <v>0</v>
      </c>
      <c r="I517" s="30">
        <f>IF(C517&gt;0,VLOOKUP(E517,CONFIG!$X$2:$AG$801,5,FALSE),0)</f>
        <v>0</v>
      </c>
      <c r="J517" s="213" t="str">
        <f>IF(LEN(B517)&gt;0,'Saisie Class'!N518,"")</f>
        <v/>
      </c>
      <c r="K517" s="214" t="s">
        <v>241</v>
      </c>
    </row>
    <row r="518" spans="1:11" ht="15.75" x14ac:dyDescent="0.2">
      <c r="A518" s="34">
        <v>1</v>
      </c>
      <c r="B518" s="29">
        <v>106</v>
      </c>
      <c r="C518" s="252">
        <f>IF($B518&gt;0,'Saisie Class'!$G519)</f>
        <v>0</v>
      </c>
      <c r="D518" s="30" t="e">
        <f>VLOOKUP(E518,'Ext A3'!F$7:R$206,13,FALSE)</f>
        <v>#N/A</v>
      </c>
      <c r="E518" s="30">
        <f>IF($B518&gt;0,'Saisie Class'!$H519)</f>
        <v>0</v>
      </c>
      <c r="F518" s="30">
        <f>IF(C518&gt;0,VLOOKUP(E518,CONFIG!$X$202:$AG$801,2,FALSE),0)</f>
        <v>0</v>
      </c>
      <c r="G518" s="30">
        <f>IF(C518&gt;0,VLOOKUP(E518,CONFIG!$X$2:$AG$801,3,FALSE),0)</f>
        <v>0</v>
      </c>
      <c r="H518" s="30">
        <f>IF(C518&gt;0,VLOOKUP(E518,CONFIG!$X$2:$AG$801,4,FALSE),0)</f>
        <v>0</v>
      </c>
      <c r="I518" s="30">
        <f>IF(C518&gt;0,VLOOKUP(E518,CONFIG!$X$2:$AG$801,5,FALSE),0)</f>
        <v>0</v>
      </c>
      <c r="J518" s="213" t="str">
        <f>IF(LEN(B518)&gt;0,'Saisie Class'!N519,"")</f>
        <v/>
      </c>
      <c r="K518" s="214" t="s">
        <v>241</v>
      </c>
    </row>
    <row r="519" spans="1:11" ht="15.75" x14ac:dyDescent="0.2">
      <c r="A519" s="34">
        <v>1</v>
      </c>
      <c r="B519" s="29">
        <v>107</v>
      </c>
      <c r="C519" s="252">
        <f>IF($B519&gt;0,'Saisie Class'!$G520)</f>
        <v>0</v>
      </c>
      <c r="D519" s="30" t="e">
        <f>VLOOKUP(E519,'Ext A3'!F$7:R$206,13,FALSE)</f>
        <v>#N/A</v>
      </c>
      <c r="E519" s="30">
        <f>IF($B519&gt;0,'Saisie Class'!$H520)</f>
        <v>0</v>
      </c>
      <c r="F519" s="30">
        <f>IF(C519&gt;0,VLOOKUP(E519,CONFIG!$X$202:$AG$801,2,FALSE),0)</f>
        <v>0</v>
      </c>
      <c r="G519" s="30">
        <f>IF(C519&gt;0,VLOOKUP(E519,CONFIG!$X$2:$AG$801,3,FALSE),0)</f>
        <v>0</v>
      </c>
      <c r="H519" s="30">
        <f>IF(C519&gt;0,VLOOKUP(E519,CONFIG!$X$2:$AG$801,4,FALSE),0)</f>
        <v>0</v>
      </c>
      <c r="I519" s="30">
        <f>IF(C519&gt;0,VLOOKUP(E519,CONFIG!$X$2:$AG$801,5,FALSE),0)</f>
        <v>0</v>
      </c>
      <c r="J519" s="213" t="str">
        <f>IF(LEN(B519)&gt;0,'Saisie Class'!N520,"")</f>
        <v/>
      </c>
      <c r="K519" s="214" t="s">
        <v>241</v>
      </c>
    </row>
    <row r="520" spans="1:11" ht="15.75" x14ac:dyDescent="0.2">
      <c r="A520" s="34">
        <v>1</v>
      </c>
      <c r="B520" s="29">
        <v>108</v>
      </c>
      <c r="C520" s="252">
        <f>IF($B520&gt;0,'Saisie Class'!$G521)</f>
        <v>0</v>
      </c>
      <c r="D520" s="30" t="e">
        <f>VLOOKUP(E520,'Ext A3'!F$7:R$206,13,FALSE)</f>
        <v>#N/A</v>
      </c>
      <c r="E520" s="30">
        <f>IF($B520&gt;0,'Saisie Class'!$H521)</f>
        <v>0</v>
      </c>
      <c r="F520" s="30">
        <f>IF(C520&gt;0,VLOOKUP(E520,CONFIG!$X$202:$AG$801,2,FALSE),0)</f>
        <v>0</v>
      </c>
      <c r="G520" s="30">
        <f>IF(C520&gt;0,VLOOKUP(E520,CONFIG!$X$2:$AG$801,3,FALSE),0)</f>
        <v>0</v>
      </c>
      <c r="H520" s="30">
        <f>IF(C520&gt;0,VLOOKUP(E520,CONFIG!$X$2:$AG$801,4,FALSE),0)</f>
        <v>0</v>
      </c>
      <c r="I520" s="30">
        <f>IF(C520&gt;0,VLOOKUP(E520,CONFIG!$X$2:$AG$801,5,FALSE),0)</f>
        <v>0</v>
      </c>
      <c r="J520" s="213" t="str">
        <f>IF(LEN(B520)&gt;0,'Saisie Class'!N521,"")</f>
        <v/>
      </c>
      <c r="K520" s="214" t="s">
        <v>241</v>
      </c>
    </row>
    <row r="521" spans="1:11" ht="15.75" x14ac:dyDescent="0.2">
      <c r="A521" s="34">
        <v>1</v>
      </c>
      <c r="B521" s="29">
        <v>109</v>
      </c>
      <c r="C521" s="252">
        <f>IF($B521&gt;0,'Saisie Class'!$G522)</f>
        <v>0</v>
      </c>
      <c r="D521" s="30" t="e">
        <f>VLOOKUP(E521,'Ext A3'!F$7:R$206,13,FALSE)</f>
        <v>#N/A</v>
      </c>
      <c r="E521" s="30">
        <f>IF($B521&gt;0,'Saisie Class'!$H522)</f>
        <v>0</v>
      </c>
      <c r="F521" s="30">
        <f>IF(C521&gt;0,VLOOKUP(E521,CONFIG!$X$202:$AG$801,2,FALSE),0)</f>
        <v>0</v>
      </c>
      <c r="G521" s="30">
        <f>IF(C521&gt;0,VLOOKUP(E521,CONFIG!$X$2:$AG$801,3,FALSE),0)</f>
        <v>0</v>
      </c>
      <c r="H521" s="30">
        <f>IF(C521&gt;0,VLOOKUP(E521,CONFIG!$X$2:$AG$801,4,FALSE),0)</f>
        <v>0</v>
      </c>
      <c r="I521" s="30">
        <f>IF(C521&gt;0,VLOOKUP(E521,CONFIG!$X$2:$AG$801,5,FALSE),0)</f>
        <v>0</v>
      </c>
      <c r="J521" s="213" t="str">
        <f>IF(LEN(B521)&gt;0,'Saisie Class'!N522,"")</f>
        <v/>
      </c>
      <c r="K521" s="214" t="s">
        <v>241</v>
      </c>
    </row>
    <row r="522" spans="1:11" ht="15.75" x14ac:dyDescent="0.2">
      <c r="A522" s="34">
        <v>1</v>
      </c>
      <c r="B522" s="29">
        <v>110</v>
      </c>
      <c r="C522" s="252">
        <f>IF($B522&gt;0,'Saisie Class'!$G523)</f>
        <v>0</v>
      </c>
      <c r="D522" s="30" t="e">
        <f>VLOOKUP(E522,'Ext A3'!F$7:R$206,13,FALSE)</f>
        <v>#N/A</v>
      </c>
      <c r="E522" s="30">
        <f>IF($B522&gt;0,'Saisie Class'!$H523)</f>
        <v>0</v>
      </c>
      <c r="F522" s="30">
        <f>IF(C522&gt;0,VLOOKUP(E522,CONFIG!$X$202:$AG$801,2,FALSE),0)</f>
        <v>0</v>
      </c>
      <c r="G522" s="30">
        <f>IF(C522&gt;0,VLOOKUP(E522,CONFIG!$X$2:$AG$801,3,FALSE),0)</f>
        <v>0</v>
      </c>
      <c r="H522" s="30">
        <f>IF(C522&gt;0,VLOOKUP(E522,CONFIG!$X$2:$AG$801,4,FALSE),0)</f>
        <v>0</v>
      </c>
      <c r="I522" s="30">
        <f>IF(C522&gt;0,VLOOKUP(E522,CONFIG!$X$2:$AG$801,5,FALSE),0)</f>
        <v>0</v>
      </c>
      <c r="J522" s="213" t="str">
        <f>IF(LEN(B522)&gt;0,'Saisie Class'!N523,"")</f>
        <v/>
      </c>
      <c r="K522" s="214" t="s">
        <v>241</v>
      </c>
    </row>
    <row r="523" spans="1:11" ht="15.75" x14ac:dyDescent="0.2">
      <c r="A523" s="34">
        <v>1</v>
      </c>
      <c r="B523" s="29">
        <v>111</v>
      </c>
      <c r="C523" s="252">
        <f>IF($B523&gt;0,'Saisie Class'!$G524)</f>
        <v>0</v>
      </c>
      <c r="D523" s="30" t="e">
        <f>VLOOKUP(E523,'Ext A3'!F$7:R$206,13,FALSE)</f>
        <v>#N/A</v>
      </c>
      <c r="E523" s="30">
        <f>IF($B523&gt;0,'Saisie Class'!$H524)</f>
        <v>0</v>
      </c>
      <c r="F523" s="30">
        <f>IF(C523&gt;0,VLOOKUP(E523,CONFIG!$X$202:$AG$801,2,FALSE),0)</f>
        <v>0</v>
      </c>
      <c r="G523" s="30">
        <f>IF(C523&gt;0,VLOOKUP(E523,CONFIG!$X$2:$AG$801,3,FALSE),0)</f>
        <v>0</v>
      </c>
      <c r="H523" s="30">
        <f>IF(C523&gt;0,VLOOKUP(E523,CONFIG!$X$2:$AG$801,4,FALSE),0)</f>
        <v>0</v>
      </c>
      <c r="I523" s="30">
        <f>IF(C523&gt;0,VLOOKUP(E523,CONFIG!$X$2:$AG$801,5,FALSE),0)</f>
        <v>0</v>
      </c>
      <c r="J523" s="213" t="str">
        <f>IF(LEN(B523)&gt;0,'Saisie Class'!N524,"")</f>
        <v/>
      </c>
      <c r="K523" s="214" t="s">
        <v>241</v>
      </c>
    </row>
    <row r="524" spans="1:11" ht="15.75" x14ac:dyDescent="0.2">
      <c r="A524" s="34">
        <v>1</v>
      </c>
      <c r="B524" s="29">
        <v>112</v>
      </c>
      <c r="C524" s="252">
        <f>IF($B524&gt;0,'Saisie Class'!$G525)</f>
        <v>0</v>
      </c>
      <c r="D524" s="30" t="e">
        <f>VLOOKUP(E524,'Ext A3'!F$7:R$206,13,FALSE)</f>
        <v>#N/A</v>
      </c>
      <c r="E524" s="30">
        <f>IF($B524&gt;0,'Saisie Class'!$H525)</f>
        <v>0</v>
      </c>
      <c r="F524" s="30">
        <f>IF(C524&gt;0,VLOOKUP(E524,CONFIG!$X$202:$AG$801,2,FALSE),0)</f>
        <v>0</v>
      </c>
      <c r="G524" s="30">
        <f>IF(C524&gt;0,VLOOKUP(E524,CONFIG!$X$2:$AG$801,3,FALSE),0)</f>
        <v>0</v>
      </c>
      <c r="H524" s="30">
        <f>IF(C524&gt;0,VLOOKUP(E524,CONFIG!$X$2:$AG$801,4,FALSE),0)</f>
        <v>0</v>
      </c>
      <c r="I524" s="30">
        <f>IF(C524&gt;0,VLOOKUP(E524,CONFIG!$X$2:$AG$801,5,FALSE),0)</f>
        <v>0</v>
      </c>
      <c r="J524" s="213" t="str">
        <f>IF(LEN(B524)&gt;0,'Saisie Class'!N525,"")</f>
        <v/>
      </c>
      <c r="K524" s="214" t="s">
        <v>241</v>
      </c>
    </row>
    <row r="525" spans="1:11" ht="15.75" x14ac:dyDescent="0.2">
      <c r="A525" s="34">
        <v>1</v>
      </c>
      <c r="B525" s="29">
        <v>113</v>
      </c>
      <c r="C525" s="252">
        <f>IF($B525&gt;0,'Saisie Class'!$G526)</f>
        <v>0</v>
      </c>
      <c r="D525" s="30" t="e">
        <f>VLOOKUP(E525,'Ext A3'!F$7:R$206,13,FALSE)</f>
        <v>#N/A</v>
      </c>
      <c r="E525" s="30">
        <f>IF($B525&gt;0,'Saisie Class'!$H526)</f>
        <v>0</v>
      </c>
      <c r="F525" s="30">
        <f>IF(C525&gt;0,VLOOKUP(E525,CONFIG!$X$202:$AG$801,2,FALSE),0)</f>
        <v>0</v>
      </c>
      <c r="G525" s="30">
        <f>IF(C525&gt;0,VLOOKUP(E525,CONFIG!$X$2:$AG$801,3,FALSE),0)</f>
        <v>0</v>
      </c>
      <c r="H525" s="30">
        <f>IF(C525&gt;0,VLOOKUP(E525,CONFIG!$X$2:$AG$801,4,FALSE),0)</f>
        <v>0</v>
      </c>
      <c r="I525" s="30">
        <f>IF(C525&gt;0,VLOOKUP(E525,CONFIG!$X$2:$AG$801,5,FALSE),0)</f>
        <v>0</v>
      </c>
      <c r="J525" s="213" t="str">
        <f>IF(LEN(B525)&gt;0,'Saisie Class'!N526,"")</f>
        <v/>
      </c>
      <c r="K525" s="214" t="s">
        <v>241</v>
      </c>
    </row>
    <row r="526" spans="1:11" ht="15.75" x14ac:dyDescent="0.2">
      <c r="A526" s="34">
        <v>1</v>
      </c>
      <c r="B526" s="29">
        <v>114</v>
      </c>
      <c r="C526" s="252">
        <f>IF($B526&gt;0,'Saisie Class'!$G527)</f>
        <v>0</v>
      </c>
      <c r="D526" s="30" t="e">
        <f>VLOOKUP(E526,'Ext A3'!F$7:R$206,13,FALSE)</f>
        <v>#N/A</v>
      </c>
      <c r="E526" s="30">
        <f>IF($B526&gt;0,'Saisie Class'!$H527)</f>
        <v>0</v>
      </c>
      <c r="F526" s="30">
        <f>IF(C526&gt;0,VLOOKUP(E526,CONFIG!$X$202:$AG$801,2,FALSE),0)</f>
        <v>0</v>
      </c>
      <c r="G526" s="30">
        <f>IF(C526&gt;0,VLOOKUP(E526,CONFIG!$X$2:$AG$801,3,FALSE),0)</f>
        <v>0</v>
      </c>
      <c r="H526" s="30">
        <f>IF(C526&gt;0,VLOOKUP(E526,CONFIG!$X$2:$AG$801,4,FALSE),0)</f>
        <v>0</v>
      </c>
      <c r="I526" s="30">
        <f>IF(C526&gt;0,VLOOKUP(E526,CONFIG!$X$2:$AG$801,5,FALSE),0)</f>
        <v>0</v>
      </c>
      <c r="J526" s="213" t="str">
        <f>IF(LEN(B526)&gt;0,'Saisie Class'!N527,"")</f>
        <v/>
      </c>
      <c r="K526" s="214" t="s">
        <v>241</v>
      </c>
    </row>
    <row r="527" spans="1:11" ht="15.75" x14ac:dyDescent="0.2">
      <c r="A527" s="34">
        <v>1</v>
      </c>
      <c r="B527" s="29">
        <v>115</v>
      </c>
      <c r="C527" s="252">
        <f>IF($B527&gt;0,'Saisie Class'!$G528)</f>
        <v>0</v>
      </c>
      <c r="D527" s="30" t="e">
        <f>VLOOKUP(E527,'Ext A3'!F$7:R$206,13,FALSE)</f>
        <v>#N/A</v>
      </c>
      <c r="E527" s="30">
        <f>IF($B527&gt;0,'Saisie Class'!$H528)</f>
        <v>0</v>
      </c>
      <c r="F527" s="30">
        <f>IF(C527&gt;0,VLOOKUP(E527,CONFIG!$X$202:$AG$801,2,FALSE),0)</f>
        <v>0</v>
      </c>
      <c r="G527" s="30">
        <f>IF(C527&gt;0,VLOOKUP(E527,CONFIG!$X$2:$AG$801,3,FALSE),0)</f>
        <v>0</v>
      </c>
      <c r="H527" s="30">
        <f>IF(C527&gt;0,VLOOKUP(E527,CONFIG!$X$2:$AG$801,4,FALSE),0)</f>
        <v>0</v>
      </c>
      <c r="I527" s="30">
        <f>IF(C527&gt;0,VLOOKUP(E527,CONFIG!$X$2:$AG$801,5,FALSE),0)</f>
        <v>0</v>
      </c>
      <c r="J527" s="213" t="str">
        <f>IF(LEN(B527)&gt;0,'Saisie Class'!N528,"")</f>
        <v/>
      </c>
      <c r="K527" s="214" t="s">
        <v>241</v>
      </c>
    </row>
    <row r="528" spans="1:11" ht="15.75" x14ac:dyDescent="0.2">
      <c r="A528" s="34">
        <v>1</v>
      </c>
      <c r="B528" s="29">
        <v>116</v>
      </c>
      <c r="C528" s="252">
        <f>IF($B528&gt;0,'Saisie Class'!$G529)</f>
        <v>0</v>
      </c>
      <c r="D528" s="30" t="e">
        <f>VLOOKUP(E528,'Ext A3'!F$7:R$206,13,FALSE)</f>
        <v>#N/A</v>
      </c>
      <c r="E528" s="30">
        <f>IF($B528&gt;0,'Saisie Class'!$H529)</f>
        <v>0</v>
      </c>
      <c r="F528" s="30">
        <f>IF(C528&gt;0,VLOOKUP(E528,CONFIG!$X$202:$AG$801,2,FALSE),0)</f>
        <v>0</v>
      </c>
      <c r="G528" s="30">
        <f>IF(C528&gt;0,VLOOKUP(E528,CONFIG!$X$2:$AG$801,3,FALSE),0)</f>
        <v>0</v>
      </c>
      <c r="H528" s="30">
        <f>IF(C528&gt;0,VLOOKUP(E528,CONFIG!$X$2:$AG$801,4,FALSE),0)</f>
        <v>0</v>
      </c>
      <c r="I528" s="30">
        <f>IF(C528&gt;0,VLOOKUP(E528,CONFIG!$X$2:$AG$801,5,FALSE),0)</f>
        <v>0</v>
      </c>
      <c r="J528" s="213" t="str">
        <f>IF(LEN(B528)&gt;0,'Saisie Class'!N529,"")</f>
        <v/>
      </c>
      <c r="K528" s="214" t="s">
        <v>241</v>
      </c>
    </row>
    <row r="529" spans="1:11" ht="15.75" x14ac:dyDescent="0.2">
      <c r="A529" s="34">
        <v>1</v>
      </c>
      <c r="B529" s="29">
        <v>117</v>
      </c>
      <c r="C529" s="252">
        <f>IF($B529&gt;0,'Saisie Class'!$G530)</f>
        <v>0</v>
      </c>
      <c r="D529" s="30" t="e">
        <f>VLOOKUP(E529,'Ext A3'!F$7:R$206,13,FALSE)</f>
        <v>#N/A</v>
      </c>
      <c r="E529" s="30">
        <f>IF($B529&gt;0,'Saisie Class'!$H530)</f>
        <v>0</v>
      </c>
      <c r="F529" s="30">
        <f>IF(C529&gt;0,VLOOKUP(E529,CONFIG!$X$202:$AG$801,2,FALSE),0)</f>
        <v>0</v>
      </c>
      <c r="G529" s="30">
        <f>IF(C529&gt;0,VLOOKUP(E529,CONFIG!$X$2:$AG$801,3,FALSE),0)</f>
        <v>0</v>
      </c>
      <c r="H529" s="30">
        <f>IF(C529&gt;0,VLOOKUP(E529,CONFIG!$X$2:$AG$801,4,FALSE),0)</f>
        <v>0</v>
      </c>
      <c r="I529" s="30">
        <f>IF(C529&gt;0,VLOOKUP(E529,CONFIG!$X$2:$AG$801,5,FALSE),0)</f>
        <v>0</v>
      </c>
      <c r="J529" s="213" t="str">
        <f>IF(LEN(B529)&gt;0,'Saisie Class'!N530,"")</f>
        <v/>
      </c>
      <c r="K529" s="214" t="s">
        <v>241</v>
      </c>
    </row>
    <row r="530" spans="1:11" ht="15.75" x14ac:dyDescent="0.2">
      <c r="A530" s="34">
        <v>1</v>
      </c>
      <c r="B530" s="29">
        <v>118</v>
      </c>
      <c r="C530" s="252">
        <f>IF($B530&gt;0,'Saisie Class'!$G531)</f>
        <v>0</v>
      </c>
      <c r="D530" s="30" t="e">
        <f>VLOOKUP(E530,'Ext A3'!F$7:R$206,13,FALSE)</f>
        <v>#N/A</v>
      </c>
      <c r="E530" s="30">
        <f>IF($B530&gt;0,'Saisie Class'!$H531)</f>
        <v>0</v>
      </c>
      <c r="F530" s="30">
        <f>IF(C530&gt;0,VLOOKUP(E530,CONFIG!$X$202:$AG$801,2,FALSE),0)</f>
        <v>0</v>
      </c>
      <c r="G530" s="30">
        <f>IF(C530&gt;0,VLOOKUP(E530,CONFIG!$X$2:$AG$801,3,FALSE),0)</f>
        <v>0</v>
      </c>
      <c r="H530" s="30">
        <f>IF(C530&gt;0,VLOOKUP(E530,CONFIG!$X$2:$AG$801,4,FALSE),0)</f>
        <v>0</v>
      </c>
      <c r="I530" s="30">
        <f>IF(C530&gt;0,VLOOKUP(E530,CONFIG!$X$2:$AG$801,5,FALSE),0)</f>
        <v>0</v>
      </c>
      <c r="J530" s="213" t="str">
        <f>IF(LEN(B530)&gt;0,'Saisie Class'!N531,"")</f>
        <v/>
      </c>
      <c r="K530" s="214" t="s">
        <v>241</v>
      </c>
    </row>
    <row r="531" spans="1:11" ht="15.75" x14ac:dyDescent="0.2">
      <c r="A531" s="34">
        <v>1</v>
      </c>
      <c r="B531" s="29">
        <v>119</v>
      </c>
      <c r="C531" s="252">
        <f>IF($B531&gt;0,'Saisie Class'!$G532)</f>
        <v>0</v>
      </c>
      <c r="D531" s="30" t="e">
        <f>VLOOKUP(E531,'Ext A3'!F$7:R$206,13,FALSE)</f>
        <v>#N/A</v>
      </c>
      <c r="E531" s="30">
        <f>IF($B531&gt;0,'Saisie Class'!$H532)</f>
        <v>0</v>
      </c>
      <c r="F531" s="30">
        <f>IF(C531&gt;0,VLOOKUP(E531,CONFIG!$X$202:$AG$801,2,FALSE),0)</f>
        <v>0</v>
      </c>
      <c r="G531" s="30">
        <f>IF(C531&gt;0,VLOOKUP(E531,CONFIG!$X$2:$AG$801,3,FALSE),0)</f>
        <v>0</v>
      </c>
      <c r="H531" s="30">
        <f>IF(C531&gt;0,VLOOKUP(E531,CONFIG!$X$2:$AG$801,4,FALSE),0)</f>
        <v>0</v>
      </c>
      <c r="I531" s="30">
        <f>IF(C531&gt;0,VLOOKUP(E531,CONFIG!$X$2:$AG$801,5,FALSE),0)</f>
        <v>0</v>
      </c>
      <c r="J531" s="213" t="str">
        <f>IF(LEN(B531)&gt;0,'Saisie Class'!N532,"")</f>
        <v/>
      </c>
      <c r="K531" s="214" t="s">
        <v>241</v>
      </c>
    </row>
    <row r="532" spans="1:11" ht="15.75" x14ac:dyDescent="0.2">
      <c r="A532" s="34">
        <v>1</v>
      </c>
      <c r="B532" s="29">
        <v>120</v>
      </c>
      <c r="C532" s="252">
        <f>IF($B532&gt;0,'Saisie Class'!$G533)</f>
        <v>0</v>
      </c>
      <c r="D532" s="30" t="e">
        <f>VLOOKUP(E532,'Ext A3'!F$7:R$206,13,FALSE)</f>
        <v>#N/A</v>
      </c>
      <c r="E532" s="30">
        <f>IF($B532&gt;0,'Saisie Class'!$H533)</f>
        <v>0</v>
      </c>
      <c r="F532" s="30">
        <f>IF(C532&gt;0,VLOOKUP(E532,CONFIG!$X$202:$AG$801,2,FALSE),0)</f>
        <v>0</v>
      </c>
      <c r="G532" s="30">
        <f>IF(C532&gt;0,VLOOKUP(E532,CONFIG!$X$2:$AG$801,3,FALSE),0)</f>
        <v>0</v>
      </c>
      <c r="H532" s="30">
        <f>IF(C532&gt;0,VLOOKUP(E532,CONFIG!$X$2:$AG$801,4,FALSE),0)</f>
        <v>0</v>
      </c>
      <c r="I532" s="30">
        <f>IF(C532&gt;0,VLOOKUP(E532,CONFIG!$X$2:$AG$801,5,FALSE),0)</f>
        <v>0</v>
      </c>
      <c r="J532" s="213" t="str">
        <f>IF(LEN(B532)&gt;0,'Saisie Class'!N533,"")</f>
        <v/>
      </c>
      <c r="K532" s="214" t="s">
        <v>241</v>
      </c>
    </row>
    <row r="533" spans="1:11" ht="15.75" x14ac:dyDescent="0.2">
      <c r="A533" s="34">
        <v>1</v>
      </c>
      <c r="B533" s="29">
        <v>121</v>
      </c>
      <c r="C533" s="252">
        <f>IF($B533&gt;0,'Saisie Class'!$G534)</f>
        <v>0</v>
      </c>
      <c r="D533" s="30" t="e">
        <f>VLOOKUP(E533,'Ext A3'!F$7:R$206,13,FALSE)</f>
        <v>#N/A</v>
      </c>
      <c r="E533" s="30">
        <f>IF($B533&gt;0,'Saisie Class'!$H534)</f>
        <v>0</v>
      </c>
      <c r="F533" s="30">
        <f>IF(C533&gt;0,VLOOKUP(E533,CONFIG!$X$202:$AG$801,2,FALSE),0)</f>
        <v>0</v>
      </c>
      <c r="G533" s="30">
        <f>IF(C533&gt;0,VLOOKUP(E533,CONFIG!$X$2:$AG$801,3,FALSE),0)</f>
        <v>0</v>
      </c>
      <c r="H533" s="30">
        <f>IF(C533&gt;0,VLOOKUP(E533,CONFIG!$X$2:$AG$801,4,FALSE),0)</f>
        <v>0</v>
      </c>
      <c r="I533" s="30">
        <f>IF(C533&gt;0,VLOOKUP(E533,CONFIG!$X$2:$AG$801,5,FALSE),0)</f>
        <v>0</v>
      </c>
      <c r="J533" s="213" t="str">
        <f>IF(LEN(B533)&gt;0,'Saisie Class'!N534,"")</f>
        <v/>
      </c>
      <c r="K533" s="214" t="s">
        <v>241</v>
      </c>
    </row>
    <row r="534" spans="1:11" ht="15.75" x14ac:dyDescent="0.2">
      <c r="A534" s="34">
        <v>1</v>
      </c>
      <c r="B534" s="29">
        <v>122</v>
      </c>
      <c r="C534" s="252">
        <f>IF($B534&gt;0,'Saisie Class'!$G535)</f>
        <v>0</v>
      </c>
      <c r="D534" s="30" t="e">
        <f>VLOOKUP(E534,'Ext A3'!F$7:R$206,13,FALSE)</f>
        <v>#N/A</v>
      </c>
      <c r="E534" s="30">
        <f>IF($B534&gt;0,'Saisie Class'!$H535)</f>
        <v>0</v>
      </c>
      <c r="F534" s="30">
        <f>IF(C534&gt;0,VLOOKUP(E534,CONFIG!$X$202:$AG$801,2,FALSE),0)</f>
        <v>0</v>
      </c>
      <c r="G534" s="30">
        <f>IF(C534&gt;0,VLOOKUP(E534,CONFIG!$X$2:$AG$801,3,FALSE),0)</f>
        <v>0</v>
      </c>
      <c r="H534" s="30">
        <f>IF(C534&gt;0,VLOOKUP(E534,CONFIG!$X$2:$AG$801,4,FALSE),0)</f>
        <v>0</v>
      </c>
      <c r="I534" s="30">
        <f>IF(C534&gt;0,VLOOKUP(E534,CONFIG!$X$2:$AG$801,5,FALSE),0)</f>
        <v>0</v>
      </c>
      <c r="J534" s="213" t="str">
        <f>IF(LEN(B534)&gt;0,'Saisie Class'!N535,"")</f>
        <v/>
      </c>
      <c r="K534" s="214" t="s">
        <v>241</v>
      </c>
    </row>
    <row r="535" spans="1:11" ht="15.75" x14ac:dyDescent="0.2">
      <c r="A535" s="34">
        <v>1</v>
      </c>
      <c r="B535" s="29">
        <v>123</v>
      </c>
      <c r="C535" s="252">
        <f>IF($B535&gt;0,'Saisie Class'!$G536)</f>
        <v>0</v>
      </c>
      <c r="D535" s="30" t="e">
        <f>VLOOKUP(E535,'Ext A3'!F$7:R$206,13,FALSE)</f>
        <v>#N/A</v>
      </c>
      <c r="E535" s="30">
        <f>IF($B535&gt;0,'Saisie Class'!$H536)</f>
        <v>0</v>
      </c>
      <c r="F535" s="30">
        <f>IF(C535&gt;0,VLOOKUP(E535,CONFIG!$X$202:$AG$801,2,FALSE),0)</f>
        <v>0</v>
      </c>
      <c r="G535" s="30">
        <f>IF(C535&gt;0,VLOOKUP(E535,CONFIG!$X$2:$AG$801,3,FALSE),0)</f>
        <v>0</v>
      </c>
      <c r="H535" s="30">
        <f>IF(C535&gt;0,VLOOKUP(E535,CONFIG!$X$2:$AG$801,4,FALSE),0)</f>
        <v>0</v>
      </c>
      <c r="I535" s="30">
        <f>IF(C535&gt;0,VLOOKUP(E535,CONFIG!$X$2:$AG$801,5,FALSE),0)</f>
        <v>0</v>
      </c>
      <c r="J535" s="213" t="str">
        <f>IF(LEN(B535)&gt;0,'Saisie Class'!N536,"")</f>
        <v/>
      </c>
      <c r="K535" s="214" t="s">
        <v>241</v>
      </c>
    </row>
    <row r="536" spans="1:11" ht="15.75" x14ac:dyDescent="0.2">
      <c r="A536" s="34">
        <v>1</v>
      </c>
      <c r="B536" s="29">
        <v>124</v>
      </c>
      <c r="C536" s="252">
        <f>IF($B536&gt;0,'Saisie Class'!$G537)</f>
        <v>0</v>
      </c>
      <c r="D536" s="30" t="e">
        <f>VLOOKUP(E536,'Ext A3'!F$7:R$206,13,FALSE)</f>
        <v>#N/A</v>
      </c>
      <c r="E536" s="30">
        <f>IF($B536&gt;0,'Saisie Class'!$H537)</f>
        <v>0</v>
      </c>
      <c r="F536" s="30">
        <f>IF(C536&gt;0,VLOOKUP(E536,CONFIG!$X$202:$AG$801,2,FALSE),0)</f>
        <v>0</v>
      </c>
      <c r="G536" s="30">
        <f>IF(C536&gt;0,VLOOKUP(E536,CONFIG!$X$2:$AG$801,3,FALSE),0)</f>
        <v>0</v>
      </c>
      <c r="H536" s="30">
        <f>IF(C536&gt;0,VLOOKUP(E536,CONFIG!$X$2:$AG$801,4,FALSE),0)</f>
        <v>0</v>
      </c>
      <c r="I536" s="30">
        <f>IF(C536&gt;0,VLOOKUP(E536,CONFIG!$X$2:$AG$801,5,FALSE),0)</f>
        <v>0</v>
      </c>
      <c r="J536" s="213" t="str">
        <f>IF(LEN(B536)&gt;0,'Saisie Class'!N537,"")</f>
        <v/>
      </c>
      <c r="K536" s="214" t="s">
        <v>241</v>
      </c>
    </row>
    <row r="537" spans="1:11" ht="15.75" x14ac:dyDescent="0.2">
      <c r="A537" s="34">
        <v>1</v>
      </c>
      <c r="B537" s="29">
        <v>125</v>
      </c>
      <c r="C537" s="252">
        <f>IF($B537&gt;0,'Saisie Class'!$G538)</f>
        <v>0</v>
      </c>
      <c r="D537" s="30" t="e">
        <f>VLOOKUP(E537,'Ext A3'!F$7:R$206,13,FALSE)</f>
        <v>#N/A</v>
      </c>
      <c r="E537" s="30">
        <f>IF($B537&gt;0,'Saisie Class'!$H538)</f>
        <v>0</v>
      </c>
      <c r="F537" s="30">
        <f>IF(C537&gt;0,VLOOKUP(E537,CONFIG!$X$202:$AG$801,2,FALSE),0)</f>
        <v>0</v>
      </c>
      <c r="G537" s="30">
        <f>IF(C537&gt;0,VLOOKUP(E537,CONFIG!$X$2:$AG$801,3,FALSE),0)</f>
        <v>0</v>
      </c>
      <c r="H537" s="30">
        <f>IF(C537&gt;0,VLOOKUP(E537,CONFIG!$X$2:$AG$801,4,FALSE),0)</f>
        <v>0</v>
      </c>
      <c r="I537" s="30">
        <f>IF(C537&gt;0,VLOOKUP(E537,CONFIG!$X$2:$AG$801,5,FALSE),0)</f>
        <v>0</v>
      </c>
      <c r="J537" s="213" t="str">
        <f>IF(LEN(B537)&gt;0,'Saisie Class'!N538,"")</f>
        <v/>
      </c>
      <c r="K537" s="214" t="s">
        <v>241</v>
      </c>
    </row>
    <row r="538" spans="1:11" ht="15.75" x14ac:dyDescent="0.2">
      <c r="A538" s="34">
        <v>1</v>
      </c>
      <c r="B538" s="29">
        <v>126</v>
      </c>
      <c r="C538" s="252">
        <f>IF($B538&gt;0,'Saisie Class'!$G539)</f>
        <v>0</v>
      </c>
      <c r="D538" s="30" t="e">
        <f>VLOOKUP(E538,'Ext A3'!F$7:R$206,13,FALSE)</f>
        <v>#N/A</v>
      </c>
      <c r="E538" s="30">
        <f>IF($B538&gt;0,'Saisie Class'!$H539)</f>
        <v>0</v>
      </c>
      <c r="F538" s="30">
        <f>IF(C538&gt;0,VLOOKUP(E538,CONFIG!$X$202:$AG$801,2,FALSE),0)</f>
        <v>0</v>
      </c>
      <c r="G538" s="30">
        <f>IF(C538&gt;0,VLOOKUP(E538,CONFIG!$X$2:$AG$801,3,FALSE),0)</f>
        <v>0</v>
      </c>
      <c r="H538" s="30">
        <f>IF(C538&gt;0,VLOOKUP(E538,CONFIG!$X$2:$AG$801,4,FALSE),0)</f>
        <v>0</v>
      </c>
      <c r="I538" s="30">
        <f>IF(C538&gt;0,VLOOKUP(E538,CONFIG!$X$2:$AG$801,5,FALSE),0)</f>
        <v>0</v>
      </c>
      <c r="J538" s="213" t="str">
        <f>IF(LEN(B538)&gt;0,'Saisie Class'!N539,"")</f>
        <v/>
      </c>
      <c r="K538" s="214" t="s">
        <v>241</v>
      </c>
    </row>
    <row r="539" spans="1:11" ht="15.75" x14ac:dyDescent="0.2">
      <c r="A539" s="34">
        <v>1</v>
      </c>
      <c r="B539" s="29">
        <v>127</v>
      </c>
      <c r="C539" s="252">
        <f>IF($B539&gt;0,'Saisie Class'!$G540)</f>
        <v>0</v>
      </c>
      <c r="D539" s="30" t="e">
        <f>VLOOKUP(E539,'Ext A3'!F$7:R$206,13,FALSE)</f>
        <v>#N/A</v>
      </c>
      <c r="E539" s="30">
        <f>IF($B539&gt;0,'Saisie Class'!$H540)</f>
        <v>0</v>
      </c>
      <c r="F539" s="30">
        <f>IF(C539&gt;0,VLOOKUP(E539,CONFIG!$X$202:$AG$801,2,FALSE),0)</f>
        <v>0</v>
      </c>
      <c r="G539" s="30">
        <f>IF(C539&gt;0,VLOOKUP(E539,CONFIG!$X$2:$AG$801,3,FALSE),0)</f>
        <v>0</v>
      </c>
      <c r="H539" s="30">
        <f>IF(C539&gt;0,VLOOKUP(E539,CONFIG!$X$2:$AG$801,4,FALSE),0)</f>
        <v>0</v>
      </c>
      <c r="I539" s="30">
        <f>IF(C539&gt;0,VLOOKUP(E539,CONFIG!$X$2:$AG$801,5,FALSE),0)</f>
        <v>0</v>
      </c>
      <c r="J539" s="213" t="str">
        <f>IF(LEN(B539)&gt;0,'Saisie Class'!N540,"")</f>
        <v/>
      </c>
      <c r="K539" s="214" t="s">
        <v>241</v>
      </c>
    </row>
    <row r="540" spans="1:11" ht="15.75" x14ac:dyDescent="0.2">
      <c r="A540" s="34">
        <v>1</v>
      </c>
      <c r="B540" s="29">
        <v>128</v>
      </c>
      <c r="C540" s="252">
        <f>IF($B540&gt;0,'Saisie Class'!$G541)</f>
        <v>0</v>
      </c>
      <c r="D540" s="30" t="e">
        <f>VLOOKUP(E540,'Ext A3'!F$7:R$206,13,FALSE)</f>
        <v>#N/A</v>
      </c>
      <c r="E540" s="30">
        <f>IF($B540&gt;0,'Saisie Class'!$H541)</f>
        <v>0</v>
      </c>
      <c r="F540" s="30">
        <f>IF(C540&gt;0,VLOOKUP(E540,CONFIG!$X$202:$AG$801,2,FALSE),0)</f>
        <v>0</v>
      </c>
      <c r="G540" s="30">
        <f>IF(C540&gt;0,VLOOKUP(E540,CONFIG!$X$2:$AG$801,3,FALSE),0)</f>
        <v>0</v>
      </c>
      <c r="H540" s="30">
        <f>IF(C540&gt;0,VLOOKUP(E540,CONFIG!$X$2:$AG$801,4,FALSE),0)</f>
        <v>0</v>
      </c>
      <c r="I540" s="30">
        <f>IF(C540&gt;0,VLOOKUP(E540,CONFIG!$X$2:$AG$801,5,FALSE),0)</f>
        <v>0</v>
      </c>
      <c r="J540" s="213" t="str">
        <f>IF(LEN(B540)&gt;0,'Saisie Class'!N541,"")</f>
        <v/>
      </c>
      <c r="K540" s="214" t="s">
        <v>241</v>
      </c>
    </row>
    <row r="541" spans="1:11" ht="15.75" x14ac:dyDescent="0.2">
      <c r="A541" s="34">
        <v>1</v>
      </c>
      <c r="B541" s="29">
        <v>129</v>
      </c>
      <c r="C541" s="252">
        <f>IF($B541&gt;0,'Saisie Class'!$G542)</f>
        <v>0</v>
      </c>
      <c r="D541" s="30" t="e">
        <f>VLOOKUP(E541,'Ext A3'!F$7:R$206,13,FALSE)</f>
        <v>#N/A</v>
      </c>
      <c r="E541" s="30">
        <f>IF($B541&gt;0,'Saisie Class'!$H542)</f>
        <v>0</v>
      </c>
      <c r="F541" s="30">
        <f>IF(C541&gt;0,VLOOKUP(E541,CONFIG!$X$202:$AG$801,2,FALSE),0)</f>
        <v>0</v>
      </c>
      <c r="G541" s="30">
        <f>IF(C541&gt;0,VLOOKUP(E541,CONFIG!$X$2:$AG$801,3,FALSE),0)</f>
        <v>0</v>
      </c>
      <c r="H541" s="30">
        <f>IF(C541&gt;0,VLOOKUP(E541,CONFIG!$X$2:$AG$801,4,FALSE),0)</f>
        <v>0</v>
      </c>
      <c r="I541" s="30">
        <f>IF(C541&gt;0,VLOOKUP(E541,CONFIG!$X$2:$AG$801,5,FALSE),0)</f>
        <v>0</v>
      </c>
      <c r="J541" s="213" t="str">
        <f>IF(LEN(B541)&gt;0,'Saisie Class'!N542,"")</f>
        <v/>
      </c>
      <c r="K541" s="214" t="s">
        <v>241</v>
      </c>
    </row>
    <row r="542" spans="1:11" ht="15.75" x14ac:dyDescent="0.2">
      <c r="A542" s="34">
        <v>1</v>
      </c>
      <c r="B542" s="29">
        <v>130</v>
      </c>
      <c r="C542" s="252">
        <f>IF($B542&gt;0,'Saisie Class'!$G543)</f>
        <v>0</v>
      </c>
      <c r="D542" s="30" t="e">
        <f>VLOOKUP(E542,'Ext A3'!F$7:R$206,13,FALSE)</f>
        <v>#N/A</v>
      </c>
      <c r="E542" s="30">
        <f>IF($B542&gt;0,'Saisie Class'!$H543)</f>
        <v>0</v>
      </c>
      <c r="F542" s="30">
        <f>IF(C542&gt;0,VLOOKUP(E542,CONFIG!$X$202:$AG$801,2,FALSE),0)</f>
        <v>0</v>
      </c>
      <c r="G542" s="30">
        <f>IF(C542&gt;0,VLOOKUP(E542,CONFIG!$X$2:$AG$801,3,FALSE),0)</f>
        <v>0</v>
      </c>
      <c r="H542" s="30">
        <f>IF(C542&gt;0,VLOOKUP(E542,CONFIG!$X$2:$AG$801,4,FALSE),0)</f>
        <v>0</v>
      </c>
      <c r="I542" s="30">
        <f>IF(C542&gt;0,VLOOKUP(E542,CONFIG!$X$2:$AG$801,5,FALSE),0)</f>
        <v>0</v>
      </c>
      <c r="J542" s="213" t="str">
        <f>IF(LEN(B542)&gt;0,'Saisie Class'!N543,"")</f>
        <v/>
      </c>
      <c r="K542" s="214" t="s">
        <v>241</v>
      </c>
    </row>
    <row r="543" spans="1:11" ht="15.75" x14ac:dyDescent="0.2">
      <c r="A543" s="34">
        <v>1</v>
      </c>
      <c r="B543" s="29">
        <v>131</v>
      </c>
      <c r="C543" s="252">
        <f>IF($B543&gt;0,'Saisie Class'!$G544)</f>
        <v>0</v>
      </c>
      <c r="D543" s="30" t="e">
        <f>VLOOKUP(E543,'Ext A3'!F$7:R$206,13,FALSE)</f>
        <v>#N/A</v>
      </c>
      <c r="E543" s="30">
        <f>IF($B543&gt;0,'Saisie Class'!$H544)</f>
        <v>0</v>
      </c>
      <c r="F543" s="30">
        <f>IF(C543&gt;0,VLOOKUP(E543,CONFIG!$X$202:$AG$801,2,FALSE),0)</f>
        <v>0</v>
      </c>
      <c r="G543" s="30">
        <f>IF(C543&gt;0,VLOOKUP(E543,CONFIG!$X$2:$AG$801,3,FALSE),0)</f>
        <v>0</v>
      </c>
      <c r="H543" s="30">
        <f>IF(C543&gt;0,VLOOKUP(E543,CONFIG!$X$2:$AG$801,4,FALSE),0)</f>
        <v>0</v>
      </c>
      <c r="I543" s="30">
        <f>IF(C543&gt;0,VLOOKUP(E543,CONFIG!$X$2:$AG$801,5,FALSE),0)</f>
        <v>0</v>
      </c>
      <c r="J543" s="213" t="str">
        <f>IF(LEN(B543)&gt;0,'Saisie Class'!N544,"")</f>
        <v/>
      </c>
      <c r="K543" s="214" t="s">
        <v>241</v>
      </c>
    </row>
    <row r="544" spans="1:11" ht="15.75" x14ac:dyDescent="0.2">
      <c r="A544" s="34">
        <v>1</v>
      </c>
      <c r="B544" s="29">
        <v>132</v>
      </c>
      <c r="C544" s="252">
        <f>IF($B544&gt;0,'Saisie Class'!$G545)</f>
        <v>0</v>
      </c>
      <c r="D544" s="30" t="e">
        <f>VLOOKUP(E544,'Ext A3'!F$7:R$206,13,FALSE)</f>
        <v>#N/A</v>
      </c>
      <c r="E544" s="30">
        <f>IF($B544&gt;0,'Saisie Class'!$H545)</f>
        <v>0</v>
      </c>
      <c r="F544" s="30">
        <f>IF(C544&gt;0,VLOOKUP(E544,CONFIG!$X$202:$AG$801,2,FALSE),0)</f>
        <v>0</v>
      </c>
      <c r="G544" s="30">
        <f>IF(C544&gt;0,VLOOKUP(E544,CONFIG!$X$2:$AG$801,3,FALSE),0)</f>
        <v>0</v>
      </c>
      <c r="H544" s="30">
        <f>IF(C544&gt;0,VLOOKUP(E544,CONFIG!$X$2:$AG$801,4,FALSE),0)</f>
        <v>0</v>
      </c>
      <c r="I544" s="30">
        <f>IF(C544&gt;0,VLOOKUP(E544,CONFIG!$X$2:$AG$801,5,FALSE),0)</f>
        <v>0</v>
      </c>
      <c r="J544" s="213" t="str">
        <f>IF(LEN(B544)&gt;0,'Saisie Class'!N545,"")</f>
        <v/>
      </c>
      <c r="K544" s="214" t="s">
        <v>241</v>
      </c>
    </row>
    <row r="545" spans="1:11" ht="15.75" x14ac:dyDescent="0.2">
      <c r="A545" s="34">
        <v>1</v>
      </c>
      <c r="B545" s="29">
        <v>133</v>
      </c>
      <c r="C545" s="252">
        <f>IF($B545&gt;0,'Saisie Class'!$G546)</f>
        <v>0</v>
      </c>
      <c r="D545" s="30" t="e">
        <f>VLOOKUP(E545,'Ext A3'!F$7:R$206,13,FALSE)</f>
        <v>#N/A</v>
      </c>
      <c r="E545" s="30">
        <f>IF($B545&gt;0,'Saisie Class'!$H546)</f>
        <v>0</v>
      </c>
      <c r="F545" s="30">
        <f>IF(C545&gt;0,VLOOKUP(E545,CONFIG!$X$202:$AG$801,2,FALSE),0)</f>
        <v>0</v>
      </c>
      <c r="G545" s="30">
        <f>IF(C545&gt;0,VLOOKUP(E545,CONFIG!$X$2:$AG$801,3,FALSE),0)</f>
        <v>0</v>
      </c>
      <c r="H545" s="30">
        <f>IF(C545&gt;0,VLOOKUP(E545,CONFIG!$X$2:$AG$801,4,FALSE),0)</f>
        <v>0</v>
      </c>
      <c r="I545" s="30">
        <f>IF(C545&gt;0,VLOOKUP(E545,CONFIG!$X$2:$AG$801,5,FALSE),0)</f>
        <v>0</v>
      </c>
      <c r="J545" s="213" t="str">
        <f>IF(LEN(B545)&gt;0,'Saisie Class'!N546,"")</f>
        <v/>
      </c>
      <c r="K545" s="214" t="s">
        <v>241</v>
      </c>
    </row>
    <row r="546" spans="1:11" ht="15.75" x14ac:dyDescent="0.2">
      <c r="A546" s="34">
        <v>1</v>
      </c>
      <c r="B546" s="29">
        <v>134</v>
      </c>
      <c r="C546" s="252">
        <f>IF($B546&gt;0,'Saisie Class'!$G547)</f>
        <v>0</v>
      </c>
      <c r="D546" s="30" t="e">
        <f>VLOOKUP(E546,'Ext A3'!F$7:R$206,13,FALSE)</f>
        <v>#N/A</v>
      </c>
      <c r="E546" s="30">
        <f>IF($B546&gt;0,'Saisie Class'!$H547)</f>
        <v>0</v>
      </c>
      <c r="F546" s="30">
        <f>IF(C546&gt;0,VLOOKUP(E546,CONFIG!$X$202:$AG$801,2,FALSE),0)</f>
        <v>0</v>
      </c>
      <c r="G546" s="30">
        <f>IF(C546&gt;0,VLOOKUP(E546,CONFIG!$X$2:$AG$801,3,FALSE),0)</f>
        <v>0</v>
      </c>
      <c r="H546" s="30">
        <f>IF(C546&gt;0,VLOOKUP(E546,CONFIG!$X$2:$AG$801,4,FALSE),0)</f>
        <v>0</v>
      </c>
      <c r="I546" s="30">
        <f>IF(C546&gt;0,VLOOKUP(E546,CONFIG!$X$2:$AG$801,5,FALSE),0)</f>
        <v>0</v>
      </c>
      <c r="J546" s="213" t="str">
        <f>IF(LEN(B546)&gt;0,'Saisie Class'!N547,"")</f>
        <v/>
      </c>
      <c r="K546" s="214" t="s">
        <v>241</v>
      </c>
    </row>
    <row r="547" spans="1:11" ht="15.75" x14ac:dyDescent="0.2">
      <c r="A547" s="34">
        <v>1</v>
      </c>
      <c r="B547" s="29">
        <v>135</v>
      </c>
      <c r="C547" s="252">
        <f>IF($B547&gt;0,'Saisie Class'!$G548)</f>
        <v>0</v>
      </c>
      <c r="D547" s="30" t="e">
        <f>VLOOKUP(E547,'Ext A3'!F$7:R$206,13,FALSE)</f>
        <v>#N/A</v>
      </c>
      <c r="E547" s="30">
        <f>IF($B547&gt;0,'Saisie Class'!$H548)</f>
        <v>0</v>
      </c>
      <c r="F547" s="30">
        <f>IF(C547&gt;0,VLOOKUP(E547,CONFIG!$X$202:$AG$801,2,FALSE),0)</f>
        <v>0</v>
      </c>
      <c r="G547" s="30">
        <f>IF(C547&gt;0,VLOOKUP(E547,CONFIG!$X$2:$AG$801,3,FALSE),0)</f>
        <v>0</v>
      </c>
      <c r="H547" s="30">
        <f>IF(C547&gt;0,VLOOKUP(E547,CONFIG!$X$2:$AG$801,4,FALSE),0)</f>
        <v>0</v>
      </c>
      <c r="I547" s="30">
        <f>IF(C547&gt;0,VLOOKUP(E547,CONFIG!$X$2:$AG$801,5,FALSE),0)</f>
        <v>0</v>
      </c>
      <c r="J547" s="213" t="str">
        <f>IF(LEN(B547)&gt;0,'Saisie Class'!N548,"")</f>
        <v/>
      </c>
      <c r="K547" s="214" t="s">
        <v>241</v>
      </c>
    </row>
    <row r="548" spans="1:11" ht="15.75" x14ac:dyDescent="0.2">
      <c r="A548" s="34">
        <v>1</v>
      </c>
      <c r="B548" s="29">
        <v>136</v>
      </c>
      <c r="C548" s="252">
        <f>IF($B548&gt;0,'Saisie Class'!$G549)</f>
        <v>0</v>
      </c>
      <c r="D548" s="30" t="e">
        <f>VLOOKUP(E548,'Ext A3'!F$7:R$206,13,FALSE)</f>
        <v>#N/A</v>
      </c>
      <c r="E548" s="30">
        <f>IF($B548&gt;0,'Saisie Class'!$H549)</f>
        <v>0</v>
      </c>
      <c r="F548" s="30">
        <f>IF(C548&gt;0,VLOOKUP(E548,CONFIG!$X$202:$AG$801,2,FALSE),0)</f>
        <v>0</v>
      </c>
      <c r="G548" s="30">
        <f>IF(C548&gt;0,VLOOKUP(E548,CONFIG!$X$2:$AG$801,3,FALSE),0)</f>
        <v>0</v>
      </c>
      <c r="H548" s="30">
        <f>IF(C548&gt;0,VLOOKUP(E548,CONFIG!$X$2:$AG$801,4,FALSE),0)</f>
        <v>0</v>
      </c>
      <c r="I548" s="30">
        <f>IF(C548&gt;0,VLOOKUP(E548,CONFIG!$X$2:$AG$801,5,FALSE),0)</f>
        <v>0</v>
      </c>
      <c r="J548" s="213" t="str">
        <f>IF(LEN(B548)&gt;0,'Saisie Class'!N549,"")</f>
        <v/>
      </c>
      <c r="K548" s="214" t="s">
        <v>241</v>
      </c>
    </row>
    <row r="549" spans="1:11" ht="15.75" x14ac:dyDescent="0.2">
      <c r="A549" s="34">
        <v>1</v>
      </c>
      <c r="B549" s="29">
        <v>137</v>
      </c>
      <c r="C549" s="252">
        <f>IF($B549&gt;0,'Saisie Class'!$G550)</f>
        <v>0</v>
      </c>
      <c r="D549" s="30" t="e">
        <f>VLOOKUP(E549,'Ext A3'!F$7:R$206,13,FALSE)</f>
        <v>#N/A</v>
      </c>
      <c r="E549" s="30">
        <f>IF($B549&gt;0,'Saisie Class'!$H550)</f>
        <v>0</v>
      </c>
      <c r="F549" s="30">
        <f>IF(C549&gt;0,VLOOKUP(E549,CONFIG!$X$202:$AG$801,2,FALSE),0)</f>
        <v>0</v>
      </c>
      <c r="G549" s="30">
        <f>IF(C549&gt;0,VLOOKUP(E549,CONFIG!$X$2:$AG$801,3,FALSE),0)</f>
        <v>0</v>
      </c>
      <c r="H549" s="30">
        <f>IF(C549&gt;0,VLOOKUP(E549,CONFIG!$X$2:$AG$801,4,FALSE),0)</f>
        <v>0</v>
      </c>
      <c r="I549" s="30">
        <f>IF(C549&gt;0,VLOOKUP(E549,CONFIG!$X$2:$AG$801,5,FALSE),0)</f>
        <v>0</v>
      </c>
      <c r="J549" s="213" t="str">
        <f>IF(LEN(B549)&gt;0,'Saisie Class'!N550,"")</f>
        <v/>
      </c>
      <c r="K549" s="214" t="s">
        <v>241</v>
      </c>
    </row>
    <row r="550" spans="1:11" ht="15.75" x14ac:dyDescent="0.2">
      <c r="A550" s="34">
        <v>1</v>
      </c>
      <c r="B550" s="29">
        <v>138</v>
      </c>
      <c r="C550" s="252">
        <f>IF($B550&gt;0,'Saisie Class'!$G551)</f>
        <v>0</v>
      </c>
      <c r="D550" s="30" t="e">
        <f>VLOOKUP(E550,'Ext A3'!F$7:R$206,13,FALSE)</f>
        <v>#N/A</v>
      </c>
      <c r="E550" s="30">
        <f>IF($B550&gt;0,'Saisie Class'!$H551)</f>
        <v>0</v>
      </c>
      <c r="F550" s="30">
        <f>IF(C550&gt;0,VLOOKUP(E550,CONFIG!$X$202:$AG$801,2,FALSE),0)</f>
        <v>0</v>
      </c>
      <c r="G550" s="30">
        <f>IF(C550&gt;0,VLOOKUP(E550,CONFIG!$X$2:$AG$801,3,FALSE),0)</f>
        <v>0</v>
      </c>
      <c r="H550" s="30">
        <f>IF(C550&gt;0,VLOOKUP(E550,CONFIG!$X$2:$AG$801,4,FALSE),0)</f>
        <v>0</v>
      </c>
      <c r="I550" s="30">
        <f>IF(C550&gt;0,VLOOKUP(E550,CONFIG!$X$2:$AG$801,5,FALSE),0)</f>
        <v>0</v>
      </c>
      <c r="J550" s="213" t="str">
        <f>IF(LEN(B550)&gt;0,'Saisie Class'!N551,"")</f>
        <v/>
      </c>
      <c r="K550" s="214" t="s">
        <v>241</v>
      </c>
    </row>
    <row r="551" spans="1:11" ht="15.75" x14ac:dyDescent="0.2">
      <c r="A551" s="34">
        <v>1</v>
      </c>
      <c r="B551" s="29">
        <v>139</v>
      </c>
      <c r="C551" s="252">
        <f>IF($B551&gt;0,'Saisie Class'!$G552)</f>
        <v>0</v>
      </c>
      <c r="D551" s="30" t="e">
        <f>VLOOKUP(E551,'Ext A3'!F$7:R$206,13,FALSE)</f>
        <v>#N/A</v>
      </c>
      <c r="E551" s="30">
        <f>IF($B551&gt;0,'Saisie Class'!$H552)</f>
        <v>0</v>
      </c>
      <c r="F551" s="30">
        <f>IF(C551&gt;0,VLOOKUP(E551,CONFIG!$X$202:$AG$801,2,FALSE),0)</f>
        <v>0</v>
      </c>
      <c r="G551" s="30">
        <f>IF(C551&gt;0,VLOOKUP(E551,CONFIG!$X$2:$AG$801,3,FALSE),0)</f>
        <v>0</v>
      </c>
      <c r="H551" s="30">
        <f>IF(C551&gt;0,VLOOKUP(E551,CONFIG!$X$2:$AG$801,4,FALSE),0)</f>
        <v>0</v>
      </c>
      <c r="I551" s="30">
        <f>IF(C551&gt;0,VLOOKUP(E551,CONFIG!$X$2:$AG$801,5,FALSE),0)</f>
        <v>0</v>
      </c>
      <c r="J551" s="213" t="str">
        <f>IF(LEN(B551)&gt;0,'Saisie Class'!N552,"")</f>
        <v/>
      </c>
      <c r="K551" s="214" t="s">
        <v>241</v>
      </c>
    </row>
    <row r="552" spans="1:11" ht="15.75" x14ac:dyDescent="0.2">
      <c r="A552" s="34">
        <v>1</v>
      </c>
      <c r="B552" s="29">
        <v>140</v>
      </c>
      <c r="C552" s="252">
        <f>IF($B552&gt;0,'Saisie Class'!$G553)</f>
        <v>0</v>
      </c>
      <c r="D552" s="30" t="e">
        <f>VLOOKUP(E552,'Ext A3'!F$7:R$206,13,FALSE)</f>
        <v>#N/A</v>
      </c>
      <c r="E552" s="30">
        <f>IF($B552&gt;0,'Saisie Class'!$H553)</f>
        <v>0</v>
      </c>
      <c r="F552" s="30">
        <f>IF(C552&gt;0,VLOOKUP(E552,CONFIG!$X$202:$AG$801,2,FALSE),0)</f>
        <v>0</v>
      </c>
      <c r="G552" s="30">
        <f>IF(C552&gt;0,VLOOKUP(E552,CONFIG!$X$2:$AG$801,3,FALSE),0)</f>
        <v>0</v>
      </c>
      <c r="H552" s="30">
        <f>IF(C552&gt;0,VLOOKUP(E552,CONFIG!$X$2:$AG$801,4,FALSE),0)</f>
        <v>0</v>
      </c>
      <c r="I552" s="30">
        <f>IF(C552&gt;0,VLOOKUP(E552,CONFIG!$X$2:$AG$801,5,FALSE),0)</f>
        <v>0</v>
      </c>
      <c r="J552" s="213" t="str">
        <f>IF(LEN(B552)&gt;0,'Saisie Class'!N553,"")</f>
        <v/>
      </c>
      <c r="K552" s="214" t="s">
        <v>241</v>
      </c>
    </row>
    <row r="553" spans="1:11" ht="15.75" x14ac:dyDescent="0.2">
      <c r="A553" s="34">
        <v>1</v>
      </c>
      <c r="B553" s="29">
        <v>141</v>
      </c>
      <c r="C553" s="252">
        <f>IF($B553&gt;0,'Saisie Class'!$G554)</f>
        <v>0</v>
      </c>
      <c r="D553" s="30" t="e">
        <f>VLOOKUP(E553,'Ext A3'!F$7:R$206,13,FALSE)</f>
        <v>#N/A</v>
      </c>
      <c r="E553" s="30">
        <f>IF($B553&gt;0,'Saisie Class'!$H554)</f>
        <v>0</v>
      </c>
      <c r="F553" s="30">
        <f>IF(C553&gt;0,VLOOKUP(E553,CONFIG!$X$202:$AG$801,2,FALSE),0)</f>
        <v>0</v>
      </c>
      <c r="G553" s="30">
        <f>IF(C553&gt;0,VLOOKUP(E553,CONFIG!$X$2:$AG$801,3,FALSE),0)</f>
        <v>0</v>
      </c>
      <c r="H553" s="30">
        <f>IF(C553&gt;0,VLOOKUP(E553,CONFIG!$X$2:$AG$801,4,FALSE),0)</f>
        <v>0</v>
      </c>
      <c r="I553" s="30">
        <f>IF(C553&gt;0,VLOOKUP(E553,CONFIG!$X$2:$AG$801,5,FALSE),0)</f>
        <v>0</v>
      </c>
      <c r="J553" s="213" t="str">
        <f>IF(LEN(B553)&gt;0,'Saisie Class'!N554,"")</f>
        <v/>
      </c>
      <c r="K553" s="214" t="s">
        <v>241</v>
      </c>
    </row>
    <row r="554" spans="1:11" ht="15.75" x14ac:dyDescent="0.2">
      <c r="A554" s="34">
        <v>1</v>
      </c>
      <c r="B554" s="29">
        <v>142</v>
      </c>
      <c r="C554" s="252">
        <f>IF($B554&gt;0,'Saisie Class'!$G555)</f>
        <v>0</v>
      </c>
      <c r="D554" s="30" t="e">
        <f>VLOOKUP(E554,'Ext A3'!F$7:R$206,13,FALSE)</f>
        <v>#N/A</v>
      </c>
      <c r="E554" s="30">
        <f>IF($B554&gt;0,'Saisie Class'!$H555)</f>
        <v>0</v>
      </c>
      <c r="F554" s="30">
        <f>IF(C554&gt;0,VLOOKUP(E554,CONFIG!$X$202:$AG$801,2,FALSE),0)</f>
        <v>0</v>
      </c>
      <c r="G554" s="30">
        <f>IF(C554&gt;0,VLOOKUP(E554,CONFIG!$X$2:$AG$801,3,FALSE),0)</f>
        <v>0</v>
      </c>
      <c r="H554" s="30">
        <f>IF(C554&gt;0,VLOOKUP(E554,CONFIG!$X$2:$AG$801,4,FALSE),0)</f>
        <v>0</v>
      </c>
      <c r="I554" s="30">
        <f>IF(C554&gt;0,VLOOKUP(E554,CONFIG!$X$2:$AG$801,5,FALSE),0)</f>
        <v>0</v>
      </c>
      <c r="J554" s="213" t="str">
        <f>IF(LEN(B554)&gt;0,'Saisie Class'!N555,"")</f>
        <v/>
      </c>
      <c r="K554" s="214" t="s">
        <v>241</v>
      </c>
    </row>
    <row r="555" spans="1:11" ht="15.75" x14ac:dyDescent="0.2">
      <c r="A555" s="34">
        <v>1</v>
      </c>
      <c r="B555" s="29">
        <v>143</v>
      </c>
      <c r="C555" s="252">
        <f>IF($B555&gt;0,'Saisie Class'!$G556)</f>
        <v>0</v>
      </c>
      <c r="D555" s="30" t="e">
        <f>VLOOKUP(E555,'Ext A3'!F$7:R$206,13,FALSE)</f>
        <v>#N/A</v>
      </c>
      <c r="E555" s="30">
        <f>IF($B555&gt;0,'Saisie Class'!$H556)</f>
        <v>0</v>
      </c>
      <c r="F555" s="30">
        <f>IF(C555&gt;0,VLOOKUP(E555,CONFIG!$X$202:$AG$801,2,FALSE),0)</f>
        <v>0</v>
      </c>
      <c r="G555" s="30">
        <f>IF(C555&gt;0,VLOOKUP(E555,CONFIG!$X$2:$AG$801,3,FALSE),0)</f>
        <v>0</v>
      </c>
      <c r="H555" s="30">
        <f>IF(C555&gt;0,VLOOKUP(E555,CONFIG!$X$2:$AG$801,4,FALSE),0)</f>
        <v>0</v>
      </c>
      <c r="I555" s="30">
        <f>IF(C555&gt;0,VLOOKUP(E555,CONFIG!$X$2:$AG$801,5,FALSE),0)</f>
        <v>0</v>
      </c>
      <c r="J555" s="213" t="str">
        <f>IF(LEN(B555)&gt;0,'Saisie Class'!N556,"")</f>
        <v/>
      </c>
      <c r="K555" s="214" t="s">
        <v>241</v>
      </c>
    </row>
    <row r="556" spans="1:11" ht="15.75" x14ac:dyDescent="0.2">
      <c r="A556" s="34">
        <v>1</v>
      </c>
      <c r="B556" s="29">
        <v>144</v>
      </c>
      <c r="C556" s="252">
        <f>IF($B556&gt;0,'Saisie Class'!$G557)</f>
        <v>0</v>
      </c>
      <c r="D556" s="30" t="e">
        <f>VLOOKUP(E556,'Ext A3'!F$7:R$206,13,FALSE)</f>
        <v>#N/A</v>
      </c>
      <c r="E556" s="30">
        <f>IF($B556&gt;0,'Saisie Class'!$H557)</f>
        <v>0</v>
      </c>
      <c r="F556" s="30">
        <f>IF(C556&gt;0,VLOOKUP(E556,CONFIG!$X$202:$AG$801,2,FALSE),0)</f>
        <v>0</v>
      </c>
      <c r="G556" s="30">
        <f>IF(C556&gt;0,VLOOKUP(E556,CONFIG!$X$2:$AG$801,3,FALSE),0)</f>
        <v>0</v>
      </c>
      <c r="H556" s="30">
        <f>IF(C556&gt;0,VLOOKUP(E556,CONFIG!$X$2:$AG$801,4,FALSE),0)</f>
        <v>0</v>
      </c>
      <c r="I556" s="30">
        <f>IF(C556&gt;0,VLOOKUP(E556,CONFIG!$X$2:$AG$801,5,FALSE),0)</f>
        <v>0</v>
      </c>
      <c r="J556" s="213" t="str">
        <f>IF(LEN(B556)&gt;0,'Saisie Class'!N557,"")</f>
        <v/>
      </c>
      <c r="K556" s="214" t="s">
        <v>241</v>
      </c>
    </row>
    <row r="557" spans="1:11" ht="15.75" x14ac:dyDescent="0.2">
      <c r="A557" s="34">
        <v>1</v>
      </c>
      <c r="B557" s="29">
        <v>145</v>
      </c>
      <c r="C557" s="252">
        <f>IF($B557&gt;0,'Saisie Class'!$G558)</f>
        <v>0</v>
      </c>
      <c r="D557" s="30" t="e">
        <f>VLOOKUP(E557,'Ext A3'!F$7:R$206,13,FALSE)</f>
        <v>#N/A</v>
      </c>
      <c r="E557" s="30">
        <f>IF($B557&gt;0,'Saisie Class'!$H558)</f>
        <v>0</v>
      </c>
      <c r="F557" s="30">
        <f>IF(C557&gt;0,VLOOKUP(E557,CONFIG!$X$202:$AG$801,2,FALSE),0)</f>
        <v>0</v>
      </c>
      <c r="G557" s="30">
        <f>IF(C557&gt;0,VLOOKUP(E557,CONFIG!$X$2:$AG$801,3,FALSE),0)</f>
        <v>0</v>
      </c>
      <c r="H557" s="30">
        <f>IF(C557&gt;0,VLOOKUP(E557,CONFIG!$X$2:$AG$801,4,FALSE),0)</f>
        <v>0</v>
      </c>
      <c r="I557" s="30">
        <f>IF(C557&gt;0,VLOOKUP(E557,CONFIG!$X$2:$AG$801,5,FALSE),0)</f>
        <v>0</v>
      </c>
      <c r="J557" s="213" t="str">
        <f>IF(LEN(B557)&gt;0,'Saisie Class'!N558,"")</f>
        <v/>
      </c>
      <c r="K557" s="214" t="s">
        <v>241</v>
      </c>
    </row>
    <row r="558" spans="1:11" ht="15.75" x14ac:dyDescent="0.2">
      <c r="A558" s="34">
        <v>1</v>
      </c>
      <c r="B558" s="29">
        <v>146</v>
      </c>
      <c r="C558" s="252">
        <f>IF($B558&gt;0,'Saisie Class'!$G559)</f>
        <v>0</v>
      </c>
      <c r="D558" s="30" t="e">
        <f>VLOOKUP(E558,'Ext A3'!F$7:R$206,13,FALSE)</f>
        <v>#N/A</v>
      </c>
      <c r="E558" s="30">
        <f>IF($B558&gt;0,'Saisie Class'!$H559)</f>
        <v>0</v>
      </c>
      <c r="F558" s="30">
        <f>IF(C558&gt;0,VLOOKUP(E558,CONFIG!$X$202:$AG$801,2,FALSE),0)</f>
        <v>0</v>
      </c>
      <c r="G558" s="30">
        <f>IF(C558&gt;0,VLOOKUP(E558,CONFIG!$X$2:$AG$801,3,FALSE),0)</f>
        <v>0</v>
      </c>
      <c r="H558" s="30">
        <f>IF(C558&gt;0,VLOOKUP(E558,CONFIG!$X$2:$AG$801,4,FALSE),0)</f>
        <v>0</v>
      </c>
      <c r="I558" s="30">
        <f>IF(C558&gt;0,VLOOKUP(E558,CONFIG!$X$2:$AG$801,5,FALSE),0)</f>
        <v>0</v>
      </c>
      <c r="J558" s="213" t="str">
        <f>IF(LEN(B558)&gt;0,'Saisie Class'!N559,"")</f>
        <v/>
      </c>
      <c r="K558" s="214" t="s">
        <v>241</v>
      </c>
    </row>
    <row r="559" spans="1:11" ht="15.75" x14ac:dyDescent="0.2">
      <c r="A559" s="34">
        <v>1</v>
      </c>
      <c r="B559" s="29">
        <v>147</v>
      </c>
      <c r="C559" s="252">
        <f>IF($B559&gt;0,'Saisie Class'!$G560)</f>
        <v>0</v>
      </c>
      <c r="D559" s="30" t="e">
        <f>VLOOKUP(E559,'Ext A3'!F$7:R$206,13,FALSE)</f>
        <v>#N/A</v>
      </c>
      <c r="E559" s="30">
        <f>IF($B559&gt;0,'Saisie Class'!$H560)</f>
        <v>0</v>
      </c>
      <c r="F559" s="30">
        <f>IF(C559&gt;0,VLOOKUP(E559,CONFIG!$X$202:$AG$801,2,FALSE),0)</f>
        <v>0</v>
      </c>
      <c r="G559" s="30">
        <f>IF(C559&gt;0,VLOOKUP(E559,CONFIG!$X$2:$AG$801,3,FALSE),0)</f>
        <v>0</v>
      </c>
      <c r="H559" s="30">
        <f>IF(C559&gt;0,VLOOKUP(E559,CONFIG!$X$2:$AG$801,4,FALSE),0)</f>
        <v>0</v>
      </c>
      <c r="I559" s="30">
        <f>IF(C559&gt;0,VLOOKUP(E559,CONFIG!$X$2:$AG$801,5,FALSE),0)</f>
        <v>0</v>
      </c>
      <c r="J559" s="213" t="str">
        <f>IF(LEN(B559)&gt;0,'Saisie Class'!N560,"")</f>
        <v/>
      </c>
      <c r="K559" s="214" t="s">
        <v>241</v>
      </c>
    </row>
    <row r="560" spans="1:11" ht="15.75" x14ac:dyDescent="0.2">
      <c r="A560" s="34">
        <v>1</v>
      </c>
      <c r="B560" s="29">
        <v>148</v>
      </c>
      <c r="C560" s="252">
        <f>IF($B560&gt;0,'Saisie Class'!$G561)</f>
        <v>0</v>
      </c>
      <c r="D560" s="30" t="e">
        <f>VLOOKUP(E560,'Ext A3'!F$7:R$206,13,FALSE)</f>
        <v>#N/A</v>
      </c>
      <c r="E560" s="30">
        <f>IF($B560&gt;0,'Saisie Class'!$H561)</f>
        <v>0</v>
      </c>
      <c r="F560" s="30">
        <f>IF(C560&gt;0,VLOOKUP(E560,CONFIG!$X$202:$AG$801,2,FALSE),0)</f>
        <v>0</v>
      </c>
      <c r="G560" s="30">
        <f>IF(C560&gt;0,VLOOKUP(E560,CONFIG!$X$2:$AG$801,3,FALSE),0)</f>
        <v>0</v>
      </c>
      <c r="H560" s="30">
        <f>IF(C560&gt;0,VLOOKUP(E560,CONFIG!$X$2:$AG$801,4,FALSE),0)</f>
        <v>0</v>
      </c>
      <c r="I560" s="30">
        <f>IF(C560&gt;0,VLOOKUP(E560,CONFIG!$X$2:$AG$801,5,FALSE),0)</f>
        <v>0</v>
      </c>
      <c r="J560" s="213" t="str">
        <f>IF(LEN(B560)&gt;0,'Saisie Class'!N561,"")</f>
        <v/>
      </c>
      <c r="K560" s="214" t="s">
        <v>241</v>
      </c>
    </row>
    <row r="561" spans="1:11" ht="15.75" x14ac:dyDescent="0.2">
      <c r="A561" s="34">
        <v>1</v>
      </c>
      <c r="B561" s="29">
        <v>149</v>
      </c>
      <c r="C561" s="252">
        <f>IF($B561&gt;0,'Saisie Class'!$G562)</f>
        <v>0</v>
      </c>
      <c r="D561" s="30" t="e">
        <f>VLOOKUP(E561,'Ext A3'!F$7:R$206,13,FALSE)</f>
        <v>#N/A</v>
      </c>
      <c r="E561" s="30">
        <f>IF($B561&gt;0,'Saisie Class'!$H562)</f>
        <v>0</v>
      </c>
      <c r="F561" s="30">
        <f>IF(C561&gt;0,VLOOKUP(E561,CONFIG!$X$202:$AG$801,2,FALSE),0)</f>
        <v>0</v>
      </c>
      <c r="G561" s="30">
        <f>IF(C561&gt;0,VLOOKUP(E561,CONFIG!$X$2:$AG$801,3,FALSE),0)</f>
        <v>0</v>
      </c>
      <c r="H561" s="30">
        <f>IF(C561&gt;0,VLOOKUP(E561,CONFIG!$X$2:$AG$801,4,FALSE),0)</f>
        <v>0</v>
      </c>
      <c r="I561" s="30">
        <f>IF(C561&gt;0,VLOOKUP(E561,CONFIG!$X$2:$AG$801,5,FALSE),0)</f>
        <v>0</v>
      </c>
      <c r="J561" s="213" t="str">
        <f>IF(LEN(B561)&gt;0,'Saisie Class'!N562,"")</f>
        <v/>
      </c>
      <c r="K561" s="214" t="s">
        <v>241</v>
      </c>
    </row>
    <row r="562" spans="1:11" ht="15.75" x14ac:dyDescent="0.2">
      <c r="A562" s="34">
        <v>1</v>
      </c>
      <c r="B562" s="29">
        <v>150</v>
      </c>
      <c r="C562" s="252">
        <f>IF($B562&gt;0,'Saisie Class'!$G563)</f>
        <v>0</v>
      </c>
      <c r="D562" s="30" t="e">
        <f>VLOOKUP(E562,'Ext A3'!F$7:R$206,13,FALSE)</f>
        <v>#N/A</v>
      </c>
      <c r="E562" s="30">
        <f>IF($B562&gt;0,'Saisie Class'!$H563)</f>
        <v>0</v>
      </c>
      <c r="F562" s="30">
        <f>IF(C562&gt;0,VLOOKUP(E562,CONFIG!$X$202:$AG$801,2,FALSE),0)</f>
        <v>0</v>
      </c>
      <c r="G562" s="30">
        <f>IF(C562&gt;0,VLOOKUP(E562,CONFIG!$X$2:$AG$801,3,FALSE),0)</f>
        <v>0</v>
      </c>
      <c r="H562" s="30">
        <f>IF(C562&gt;0,VLOOKUP(E562,CONFIG!$X$2:$AG$801,4,FALSE),0)</f>
        <v>0</v>
      </c>
      <c r="I562" s="30">
        <f>IF(C562&gt;0,VLOOKUP(E562,CONFIG!$X$2:$AG$801,5,FALSE),0)</f>
        <v>0</v>
      </c>
      <c r="J562" s="213" t="str">
        <f>IF(LEN(B562)&gt;0,'Saisie Class'!N563,"")</f>
        <v/>
      </c>
      <c r="K562" s="214" t="s">
        <v>241</v>
      </c>
    </row>
    <row r="563" spans="1:11" ht="15.75" x14ac:dyDescent="0.2">
      <c r="A563" s="34">
        <v>1</v>
      </c>
      <c r="B563" s="29">
        <v>151</v>
      </c>
      <c r="C563" s="252">
        <f>IF($B563&gt;0,'Saisie Class'!$G564)</f>
        <v>0</v>
      </c>
      <c r="D563" s="30" t="e">
        <f>VLOOKUP(E563,'Ext A3'!F$7:R$206,13,FALSE)</f>
        <v>#N/A</v>
      </c>
      <c r="E563" s="30">
        <f>IF($B563&gt;0,'Saisie Class'!$H564)</f>
        <v>0</v>
      </c>
      <c r="F563" s="30">
        <f>IF(C563&gt;0,VLOOKUP(E563,CONFIG!$X$202:$AG$801,2,FALSE),0)</f>
        <v>0</v>
      </c>
      <c r="G563" s="30">
        <f>IF(C563&gt;0,VLOOKUP(E563,CONFIG!$X$2:$AG$801,3,FALSE),0)</f>
        <v>0</v>
      </c>
      <c r="H563" s="30">
        <f>IF(C563&gt;0,VLOOKUP(E563,CONFIG!$X$2:$AG$801,4,FALSE),0)</f>
        <v>0</v>
      </c>
      <c r="I563" s="30">
        <f>IF(C563&gt;0,VLOOKUP(E563,CONFIG!$X$2:$AG$801,5,FALSE),0)</f>
        <v>0</v>
      </c>
      <c r="J563" s="213" t="str">
        <f>IF(LEN(B563)&gt;0,'Saisie Class'!N564,"")</f>
        <v/>
      </c>
      <c r="K563" s="214" t="s">
        <v>241</v>
      </c>
    </row>
    <row r="564" spans="1:11" ht="15.75" x14ac:dyDescent="0.2">
      <c r="A564" s="34">
        <v>1</v>
      </c>
      <c r="B564" s="29">
        <v>152</v>
      </c>
      <c r="C564" s="252">
        <f>IF($B564&gt;0,'Saisie Class'!$G565)</f>
        <v>0</v>
      </c>
      <c r="D564" s="30" t="e">
        <f>VLOOKUP(E564,'Ext A3'!F$7:R$206,13,FALSE)</f>
        <v>#N/A</v>
      </c>
      <c r="E564" s="30">
        <f>IF($B564&gt;0,'Saisie Class'!$H565)</f>
        <v>0</v>
      </c>
      <c r="F564" s="30">
        <f>IF(C564&gt;0,VLOOKUP(E564,CONFIG!$X$202:$AG$801,2,FALSE),0)</f>
        <v>0</v>
      </c>
      <c r="G564" s="30">
        <f>IF(C564&gt;0,VLOOKUP(E564,CONFIG!$X$2:$AG$801,3,FALSE),0)</f>
        <v>0</v>
      </c>
      <c r="H564" s="30">
        <f>IF(C564&gt;0,VLOOKUP(E564,CONFIG!$X$2:$AG$801,4,FALSE),0)</f>
        <v>0</v>
      </c>
      <c r="I564" s="30">
        <f>IF(C564&gt;0,VLOOKUP(E564,CONFIG!$X$2:$AG$801,5,FALSE),0)</f>
        <v>0</v>
      </c>
      <c r="J564" s="213" t="str">
        <f>IF(LEN(B564)&gt;0,'Saisie Class'!N565,"")</f>
        <v/>
      </c>
      <c r="K564" s="214" t="s">
        <v>241</v>
      </c>
    </row>
    <row r="565" spans="1:11" ht="15.75" x14ac:dyDescent="0.2">
      <c r="A565" s="34">
        <v>1</v>
      </c>
      <c r="B565" s="29">
        <v>153</v>
      </c>
      <c r="C565" s="252">
        <f>IF($B565&gt;0,'Saisie Class'!$G566)</f>
        <v>0</v>
      </c>
      <c r="D565" s="30" t="e">
        <f>VLOOKUP(E565,'Ext A3'!F$7:R$206,13,FALSE)</f>
        <v>#N/A</v>
      </c>
      <c r="E565" s="30">
        <f>IF($B565&gt;0,'Saisie Class'!$H566)</f>
        <v>0</v>
      </c>
      <c r="F565" s="30">
        <f>IF(C565&gt;0,VLOOKUP(E565,CONFIG!$X$202:$AG$801,2,FALSE),0)</f>
        <v>0</v>
      </c>
      <c r="G565" s="30">
        <f>IF(C565&gt;0,VLOOKUP(E565,CONFIG!$X$2:$AG$801,3,FALSE),0)</f>
        <v>0</v>
      </c>
      <c r="H565" s="30">
        <f>IF(C565&gt;0,VLOOKUP(E565,CONFIG!$X$2:$AG$801,4,FALSE),0)</f>
        <v>0</v>
      </c>
      <c r="I565" s="30">
        <f>IF(C565&gt;0,VLOOKUP(E565,CONFIG!$X$2:$AG$801,5,FALSE),0)</f>
        <v>0</v>
      </c>
      <c r="J565" s="213" t="str">
        <f>IF(LEN(B565)&gt;0,'Saisie Class'!N566,"")</f>
        <v/>
      </c>
      <c r="K565" s="214" t="s">
        <v>241</v>
      </c>
    </row>
    <row r="566" spans="1:11" ht="15.75" x14ac:dyDescent="0.2">
      <c r="A566" s="34">
        <v>1</v>
      </c>
      <c r="B566" s="29">
        <v>154</v>
      </c>
      <c r="C566" s="252">
        <f>IF($B566&gt;0,'Saisie Class'!$G567)</f>
        <v>0</v>
      </c>
      <c r="D566" s="30" t="e">
        <f>VLOOKUP(E566,'Ext A3'!F$7:R$206,13,FALSE)</f>
        <v>#N/A</v>
      </c>
      <c r="E566" s="30">
        <f>IF($B566&gt;0,'Saisie Class'!$H567)</f>
        <v>0</v>
      </c>
      <c r="F566" s="30">
        <f>IF(C566&gt;0,VLOOKUP(E566,CONFIG!$X$202:$AG$801,2,FALSE),0)</f>
        <v>0</v>
      </c>
      <c r="G566" s="30">
        <f>IF(C566&gt;0,VLOOKUP(E566,CONFIG!$X$2:$AG$801,3,FALSE),0)</f>
        <v>0</v>
      </c>
      <c r="H566" s="30">
        <f>IF(C566&gt;0,VLOOKUP(E566,CONFIG!$X$2:$AG$801,4,FALSE),0)</f>
        <v>0</v>
      </c>
      <c r="I566" s="30">
        <f>IF(C566&gt;0,VLOOKUP(E566,CONFIG!$X$2:$AG$801,5,FALSE),0)</f>
        <v>0</v>
      </c>
      <c r="J566" s="213" t="str">
        <f>IF(LEN(B566)&gt;0,'Saisie Class'!N567,"")</f>
        <v/>
      </c>
      <c r="K566" s="214" t="s">
        <v>241</v>
      </c>
    </row>
    <row r="567" spans="1:11" ht="15.75" x14ac:dyDescent="0.2">
      <c r="A567" s="34">
        <v>1</v>
      </c>
      <c r="B567" s="29">
        <v>155</v>
      </c>
      <c r="C567" s="252">
        <f>IF($B567&gt;0,'Saisie Class'!$G568)</f>
        <v>0</v>
      </c>
      <c r="D567" s="30" t="e">
        <f>VLOOKUP(E567,'Ext A3'!F$7:R$206,13,FALSE)</f>
        <v>#N/A</v>
      </c>
      <c r="E567" s="30">
        <f>IF($B567&gt;0,'Saisie Class'!$H568)</f>
        <v>0</v>
      </c>
      <c r="F567" s="30">
        <f>IF(C567&gt;0,VLOOKUP(E567,CONFIG!$X$202:$AG$801,2,FALSE),0)</f>
        <v>0</v>
      </c>
      <c r="G567" s="30">
        <f>IF(C567&gt;0,VLOOKUP(E567,CONFIG!$X$2:$AG$801,3,FALSE),0)</f>
        <v>0</v>
      </c>
      <c r="H567" s="30">
        <f>IF(C567&gt;0,VLOOKUP(E567,CONFIG!$X$2:$AG$801,4,FALSE),0)</f>
        <v>0</v>
      </c>
      <c r="I567" s="30">
        <f>IF(C567&gt;0,VLOOKUP(E567,CONFIG!$X$2:$AG$801,5,FALSE),0)</f>
        <v>0</v>
      </c>
      <c r="J567" s="213" t="str">
        <f>IF(LEN(B567)&gt;0,'Saisie Class'!N568,"")</f>
        <v/>
      </c>
      <c r="K567" s="214" t="s">
        <v>241</v>
      </c>
    </row>
    <row r="568" spans="1:11" ht="15.75" x14ac:dyDescent="0.2">
      <c r="A568" s="34">
        <v>1</v>
      </c>
      <c r="B568" s="29">
        <v>156</v>
      </c>
      <c r="C568" s="252">
        <f>IF($B568&gt;0,'Saisie Class'!$G569)</f>
        <v>0</v>
      </c>
      <c r="D568" s="30" t="e">
        <f>VLOOKUP(E568,'Ext A3'!F$7:R$206,13,FALSE)</f>
        <v>#N/A</v>
      </c>
      <c r="E568" s="30">
        <f>IF($B568&gt;0,'Saisie Class'!$H569)</f>
        <v>0</v>
      </c>
      <c r="F568" s="30">
        <f>IF(C568&gt;0,VLOOKUP(E568,CONFIG!$X$202:$AG$801,2,FALSE),0)</f>
        <v>0</v>
      </c>
      <c r="G568" s="30">
        <f>IF(C568&gt;0,VLOOKUP(E568,CONFIG!$X$2:$AG$801,3,FALSE),0)</f>
        <v>0</v>
      </c>
      <c r="H568" s="30">
        <f>IF(C568&gt;0,VLOOKUP(E568,CONFIG!$X$2:$AG$801,4,FALSE),0)</f>
        <v>0</v>
      </c>
      <c r="I568" s="30">
        <f>IF(C568&gt;0,VLOOKUP(E568,CONFIG!$X$2:$AG$801,5,FALSE),0)</f>
        <v>0</v>
      </c>
      <c r="J568" s="213" t="str">
        <f>IF(LEN(B568)&gt;0,'Saisie Class'!N569,"")</f>
        <v/>
      </c>
      <c r="K568" s="214" t="s">
        <v>241</v>
      </c>
    </row>
    <row r="569" spans="1:11" ht="15.75" x14ac:dyDescent="0.2">
      <c r="A569" s="34">
        <v>1</v>
      </c>
      <c r="B569" s="29">
        <v>157</v>
      </c>
      <c r="C569" s="252">
        <f>IF($B569&gt;0,'Saisie Class'!$G570)</f>
        <v>0</v>
      </c>
      <c r="D569" s="30" t="e">
        <f>VLOOKUP(E569,'Ext A3'!F$7:R$206,13,FALSE)</f>
        <v>#N/A</v>
      </c>
      <c r="E569" s="30">
        <f>IF($B569&gt;0,'Saisie Class'!$H570)</f>
        <v>0</v>
      </c>
      <c r="F569" s="30">
        <f>IF(C569&gt;0,VLOOKUP(E569,CONFIG!$X$202:$AG$801,2,FALSE),0)</f>
        <v>0</v>
      </c>
      <c r="G569" s="30">
        <f>IF(C569&gt;0,VLOOKUP(E569,CONFIG!$X$2:$AG$801,3,FALSE),0)</f>
        <v>0</v>
      </c>
      <c r="H569" s="30">
        <f>IF(C569&gt;0,VLOOKUP(E569,CONFIG!$X$2:$AG$801,4,FALSE),0)</f>
        <v>0</v>
      </c>
      <c r="I569" s="30">
        <f>IF(C569&gt;0,VLOOKUP(E569,CONFIG!$X$2:$AG$801,5,FALSE),0)</f>
        <v>0</v>
      </c>
      <c r="J569" s="213" t="str">
        <f>IF(LEN(B569)&gt;0,'Saisie Class'!N570,"")</f>
        <v/>
      </c>
      <c r="K569" s="214" t="s">
        <v>241</v>
      </c>
    </row>
    <row r="570" spans="1:11" ht="15.75" x14ac:dyDescent="0.2">
      <c r="A570" s="34">
        <v>1</v>
      </c>
      <c r="B570" s="29">
        <v>158</v>
      </c>
      <c r="C570" s="252">
        <f>IF($B570&gt;0,'Saisie Class'!$G571)</f>
        <v>0</v>
      </c>
      <c r="D570" s="30" t="e">
        <f>VLOOKUP(E570,'Ext A3'!F$7:R$206,13,FALSE)</f>
        <v>#N/A</v>
      </c>
      <c r="E570" s="30">
        <f>IF($B570&gt;0,'Saisie Class'!$H571)</f>
        <v>0</v>
      </c>
      <c r="F570" s="30">
        <f>IF(C570&gt;0,VLOOKUP(E570,CONFIG!$X$202:$AG$801,2,FALSE),0)</f>
        <v>0</v>
      </c>
      <c r="G570" s="30">
        <f>IF(C570&gt;0,VLOOKUP(E570,CONFIG!$X$2:$AG$801,3,FALSE),0)</f>
        <v>0</v>
      </c>
      <c r="H570" s="30">
        <f>IF(C570&gt;0,VLOOKUP(E570,CONFIG!$X$2:$AG$801,4,FALSE),0)</f>
        <v>0</v>
      </c>
      <c r="I570" s="30">
        <f>IF(C570&gt;0,VLOOKUP(E570,CONFIG!$X$2:$AG$801,5,FALSE),0)</f>
        <v>0</v>
      </c>
      <c r="J570" s="213" t="str">
        <f>IF(LEN(B570)&gt;0,'Saisie Class'!N571,"")</f>
        <v/>
      </c>
      <c r="K570" s="214" t="s">
        <v>241</v>
      </c>
    </row>
    <row r="571" spans="1:11" ht="15.75" x14ac:dyDescent="0.2">
      <c r="A571" s="34">
        <v>1</v>
      </c>
      <c r="B571" s="29">
        <v>159</v>
      </c>
      <c r="C571" s="252">
        <f>IF($B571&gt;0,'Saisie Class'!$G572)</f>
        <v>0</v>
      </c>
      <c r="D571" s="30" t="e">
        <f>VLOOKUP(E571,'Ext A3'!F$7:R$206,13,FALSE)</f>
        <v>#N/A</v>
      </c>
      <c r="E571" s="30">
        <f>IF($B571&gt;0,'Saisie Class'!$H572)</f>
        <v>0</v>
      </c>
      <c r="F571" s="30">
        <f>IF(C571&gt;0,VLOOKUP(E571,CONFIG!$X$202:$AG$801,2,FALSE),0)</f>
        <v>0</v>
      </c>
      <c r="G571" s="30">
        <f>IF(C571&gt;0,VLOOKUP(E571,CONFIG!$X$2:$AG$801,3,FALSE),0)</f>
        <v>0</v>
      </c>
      <c r="H571" s="30">
        <f>IF(C571&gt;0,VLOOKUP(E571,CONFIG!$X$2:$AG$801,4,FALSE),0)</f>
        <v>0</v>
      </c>
      <c r="I571" s="30">
        <f>IF(C571&gt;0,VLOOKUP(E571,CONFIG!$X$2:$AG$801,5,FALSE),0)</f>
        <v>0</v>
      </c>
      <c r="J571" s="213" t="str">
        <f>IF(LEN(B571)&gt;0,'Saisie Class'!N572,"")</f>
        <v/>
      </c>
      <c r="K571" s="214" t="s">
        <v>241</v>
      </c>
    </row>
    <row r="572" spans="1:11" ht="15.75" x14ac:dyDescent="0.2">
      <c r="A572" s="34">
        <v>1</v>
      </c>
      <c r="B572" s="29">
        <v>160</v>
      </c>
      <c r="C572" s="252">
        <f>IF($B572&gt;0,'Saisie Class'!$G573)</f>
        <v>0</v>
      </c>
      <c r="D572" s="30" t="e">
        <f>VLOOKUP(E572,'Ext A3'!F$7:R$206,13,FALSE)</f>
        <v>#N/A</v>
      </c>
      <c r="E572" s="30">
        <f>IF($B572&gt;0,'Saisie Class'!$H573)</f>
        <v>0</v>
      </c>
      <c r="F572" s="30">
        <f>IF(C572&gt;0,VLOOKUP(E572,CONFIG!$X$202:$AG$801,2,FALSE),0)</f>
        <v>0</v>
      </c>
      <c r="G572" s="30">
        <f>IF(C572&gt;0,VLOOKUP(E572,CONFIG!$X$2:$AG$801,3,FALSE),0)</f>
        <v>0</v>
      </c>
      <c r="H572" s="30">
        <f>IF(C572&gt;0,VLOOKUP(E572,CONFIG!$X$2:$AG$801,4,FALSE),0)</f>
        <v>0</v>
      </c>
      <c r="I572" s="30">
        <f>IF(C572&gt;0,VLOOKUP(E572,CONFIG!$X$2:$AG$801,5,FALSE),0)</f>
        <v>0</v>
      </c>
      <c r="J572" s="213" t="str">
        <f>IF(LEN(B572)&gt;0,'Saisie Class'!N573,"")</f>
        <v/>
      </c>
      <c r="K572" s="214" t="s">
        <v>241</v>
      </c>
    </row>
    <row r="573" spans="1:11" ht="15.75" x14ac:dyDescent="0.2">
      <c r="A573" s="34">
        <v>1</v>
      </c>
      <c r="B573" s="29">
        <v>161</v>
      </c>
      <c r="C573" s="252">
        <f>IF($B573&gt;0,'Saisie Class'!$G574)</f>
        <v>0</v>
      </c>
      <c r="D573" s="30" t="e">
        <f>VLOOKUP(E573,'Ext A3'!F$7:R$206,13,FALSE)</f>
        <v>#N/A</v>
      </c>
      <c r="E573" s="30">
        <f>IF($B573&gt;0,'Saisie Class'!$H574)</f>
        <v>0</v>
      </c>
      <c r="F573" s="30">
        <f>IF(C573&gt;0,VLOOKUP(E573,CONFIG!$X$202:$AG$801,2,FALSE),0)</f>
        <v>0</v>
      </c>
      <c r="G573" s="30">
        <f>IF(C573&gt;0,VLOOKUP(E573,CONFIG!$X$2:$AG$801,3,FALSE),0)</f>
        <v>0</v>
      </c>
      <c r="H573" s="30">
        <f>IF(C573&gt;0,VLOOKUP(E573,CONFIG!$X$2:$AG$801,4,FALSE),0)</f>
        <v>0</v>
      </c>
      <c r="I573" s="30">
        <f>IF(C573&gt;0,VLOOKUP(E573,CONFIG!$X$2:$AG$801,5,FALSE),0)</f>
        <v>0</v>
      </c>
      <c r="J573" s="213" t="str">
        <f>IF(LEN(B573)&gt;0,'Saisie Class'!N574,"")</f>
        <v/>
      </c>
      <c r="K573" s="214" t="s">
        <v>241</v>
      </c>
    </row>
    <row r="574" spans="1:11" ht="15.75" x14ac:dyDescent="0.2">
      <c r="A574" s="34">
        <v>1</v>
      </c>
      <c r="B574" s="29">
        <v>162</v>
      </c>
      <c r="C574" s="252">
        <f>IF($B574&gt;0,'Saisie Class'!$G575)</f>
        <v>0</v>
      </c>
      <c r="D574" s="30" t="e">
        <f>VLOOKUP(E574,'Ext A3'!F$7:R$206,13,FALSE)</f>
        <v>#N/A</v>
      </c>
      <c r="E574" s="30">
        <f>IF($B574&gt;0,'Saisie Class'!$H575)</f>
        <v>0</v>
      </c>
      <c r="F574" s="30">
        <f>IF(C574&gt;0,VLOOKUP(E574,CONFIG!$X$202:$AG$801,2,FALSE),0)</f>
        <v>0</v>
      </c>
      <c r="G574" s="30">
        <f>IF(C574&gt;0,VLOOKUP(E574,CONFIG!$X$2:$AG$801,3,FALSE),0)</f>
        <v>0</v>
      </c>
      <c r="H574" s="30">
        <f>IF(C574&gt;0,VLOOKUP(E574,CONFIG!$X$2:$AG$801,4,FALSE),0)</f>
        <v>0</v>
      </c>
      <c r="I574" s="30">
        <f>IF(C574&gt;0,VLOOKUP(E574,CONFIG!$X$2:$AG$801,5,FALSE),0)</f>
        <v>0</v>
      </c>
      <c r="J574" s="213" t="str">
        <f>IF(LEN(B574)&gt;0,'Saisie Class'!N575,"")</f>
        <v/>
      </c>
      <c r="K574" s="214" t="s">
        <v>241</v>
      </c>
    </row>
    <row r="575" spans="1:11" ht="15.75" x14ac:dyDescent="0.2">
      <c r="A575" s="34">
        <v>1</v>
      </c>
      <c r="B575" s="29">
        <v>163</v>
      </c>
      <c r="C575" s="252">
        <f>IF($B575&gt;0,'Saisie Class'!$G576)</f>
        <v>0</v>
      </c>
      <c r="D575" s="30" t="e">
        <f>VLOOKUP(E575,'Ext A3'!F$7:R$206,13,FALSE)</f>
        <v>#N/A</v>
      </c>
      <c r="E575" s="30">
        <f>IF($B575&gt;0,'Saisie Class'!$H576)</f>
        <v>0</v>
      </c>
      <c r="F575" s="30">
        <f>IF(C575&gt;0,VLOOKUP(E575,CONFIG!$X$202:$AG$801,2,FALSE),0)</f>
        <v>0</v>
      </c>
      <c r="G575" s="30">
        <f>IF(C575&gt;0,VLOOKUP(E575,CONFIG!$X$2:$AG$801,3,FALSE),0)</f>
        <v>0</v>
      </c>
      <c r="H575" s="30">
        <f>IF(C575&gt;0,VLOOKUP(E575,CONFIG!$X$2:$AG$801,4,FALSE),0)</f>
        <v>0</v>
      </c>
      <c r="I575" s="30">
        <f>IF(C575&gt;0,VLOOKUP(E575,CONFIG!$X$2:$AG$801,5,FALSE),0)</f>
        <v>0</v>
      </c>
      <c r="J575" s="213" t="str">
        <f>IF(LEN(B575)&gt;0,'Saisie Class'!N576,"")</f>
        <v/>
      </c>
      <c r="K575" s="214" t="s">
        <v>241</v>
      </c>
    </row>
    <row r="576" spans="1:11" ht="15.75" x14ac:dyDescent="0.2">
      <c r="A576" s="34">
        <v>1</v>
      </c>
      <c r="B576" s="29">
        <v>164</v>
      </c>
      <c r="C576" s="252">
        <f>IF($B576&gt;0,'Saisie Class'!$G577)</f>
        <v>0</v>
      </c>
      <c r="D576" s="30" t="e">
        <f>VLOOKUP(E576,'Ext A3'!F$7:R$206,13,FALSE)</f>
        <v>#N/A</v>
      </c>
      <c r="E576" s="30">
        <f>IF($B576&gt;0,'Saisie Class'!$H577)</f>
        <v>0</v>
      </c>
      <c r="F576" s="30">
        <f>IF(C576&gt;0,VLOOKUP(E576,CONFIG!$X$202:$AG$801,2,FALSE),0)</f>
        <v>0</v>
      </c>
      <c r="G576" s="30">
        <f>IF(C576&gt;0,VLOOKUP(E576,CONFIG!$X$2:$AG$801,3,FALSE),0)</f>
        <v>0</v>
      </c>
      <c r="H576" s="30">
        <f>IF(C576&gt;0,VLOOKUP(E576,CONFIG!$X$2:$AG$801,4,FALSE),0)</f>
        <v>0</v>
      </c>
      <c r="I576" s="30">
        <f>IF(C576&gt;0,VLOOKUP(E576,CONFIG!$X$2:$AG$801,5,FALSE),0)</f>
        <v>0</v>
      </c>
      <c r="J576" s="213" t="str">
        <f>IF(LEN(B576)&gt;0,'Saisie Class'!N577,"")</f>
        <v/>
      </c>
      <c r="K576" s="214" t="s">
        <v>241</v>
      </c>
    </row>
    <row r="577" spans="1:11" ht="15.75" x14ac:dyDescent="0.2">
      <c r="A577" s="34">
        <v>1</v>
      </c>
      <c r="B577" s="29">
        <v>165</v>
      </c>
      <c r="C577" s="252">
        <f>IF($B577&gt;0,'Saisie Class'!$G578)</f>
        <v>0</v>
      </c>
      <c r="D577" s="30" t="e">
        <f>VLOOKUP(E577,'Ext A3'!F$7:R$206,13,FALSE)</f>
        <v>#N/A</v>
      </c>
      <c r="E577" s="30">
        <f>IF($B577&gt;0,'Saisie Class'!$H578)</f>
        <v>0</v>
      </c>
      <c r="F577" s="30">
        <f>IF(C577&gt;0,VLOOKUP(E577,CONFIG!$X$202:$AG$801,2,FALSE),0)</f>
        <v>0</v>
      </c>
      <c r="G577" s="30">
        <f>IF(C577&gt;0,VLOOKUP(E577,CONFIG!$X$2:$AG$801,3,FALSE),0)</f>
        <v>0</v>
      </c>
      <c r="H577" s="30">
        <f>IF(C577&gt;0,VLOOKUP(E577,CONFIG!$X$2:$AG$801,4,FALSE),0)</f>
        <v>0</v>
      </c>
      <c r="I577" s="30">
        <f>IF(C577&gt;0,VLOOKUP(E577,CONFIG!$X$2:$AG$801,5,FALSE),0)</f>
        <v>0</v>
      </c>
      <c r="J577" s="213" t="str">
        <f>IF(LEN(B577)&gt;0,'Saisie Class'!N578,"")</f>
        <v/>
      </c>
      <c r="K577" s="214" t="s">
        <v>241</v>
      </c>
    </row>
    <row r="578" spans="1:11" ht="15.75" x14ac:dyDescent="0.2">
      <c r="A578" s="34">
        <v>1</v>
      </c>
      <c r="B578" s="29">
        <v>166</v>
      </c>
      <c r="C578" s="252">
        <f>IF($B578&gt;0,'Saisie Class'!$G579)</f>
        <v>0</v>
      </c>
      <c r="D578" s="30" t="e">
        <f>VLOOKUP(E578,'Ext A3'!F$7:R$206,13,FALSE)</f>
        <v>#N/A</v>
      </c>
      <c r="E578" s="30">
        <f>IF($B578&gt;0,'Saisie Class'!$H579)</f>
        <v>0</v>
      </c>
      <c r="F578" s="30">
        <f>IF(C578&gt;0,VLOOKUP(E578,CONFIG!$X$202:$AG$801,2,FALSE),0)</f>
        <v>0</v>
      </c>
      <c r="G578" s="30">
        <f>IF(C578&gt;0,VLOOKUP(E578,CONFIG!$X$2:$AG$801,3,FALSE),0)</f>
        <v>0</v>
      </c>
      <c r="H578" s="30">
        <f>IF(C578&gt;0,VLOOKUP(E578,CONFIG!$X$2:$AG$801,4,FALSE),0)</f>
        <v>0</v>
      </c>
      <c r="I578" s="30">
        <f>IF(C578&gt;0,VLOOKUP(E578,CONFIG!$X$2:$AG$801,5,FALSE),0)</f>
        <v>0</v>
      </c>
      <c r="J578" s="213" t="str">
        <f>IF(LEN(B578)&gt;0,'Saisie Class'!N579,"")</f>
        <v/>
      </c>
      <c r="K578" s="214" t="s">
        <v>241</v>
      </c>
    </row>
    <row r="579" spans="1:11" ht="15.75" x14ac:dyDescent="0.2">
      <c r="A579" s="34">
        <v>1</v>
      </c>
      <c r="B579" s="29">
        <v>167</v>
      </c>
      <c r="C579" s="252">
        <f>IF($B579&gt;0,'Saisie Class'!$G580)</f>
        <v>0</v>
      </c>
      <c r="D579" s="30" t="e">
        <f>VLOOKUP(E579,'Ext A3'!F$7:R$206,13,FALSE)</f>
        <v>#N/A</v>
      </c>
      <c r="E579" s="30">
        <f>IF($B579&gt;0,'Saisie Class'!$H580)</f>
        <v>0</v>
      </c>
      <c r="F579" s="30">
        <f>IF(C579&gt;0,VLOOKUP(E579,CONFIG!$X$202:$AG$801,2,FALSE),0)</f>
        <v>0</v>
      </c>
      <c r="G579" s="30">
        <f>IF(C579&gt;0,VLOOKUP(E579,CONFIG!$X$2:$AG$801,3,FALSE),0)</f>
        <v>0</v>
      </c>
      <c r="H579" s="30">
        <f>IF(C579&gt;0,VLOOKUP(E579,CONFIG!$X$2:$AG$801,4,FALSE),0)</f>
        <v>0</v>
      </c>
      <c r="I579" s="30">
        <f>IF(C579&gt;0,VLOOKUP(E579,CONFIG!$X$2:$AG$801,5,FALSE),0)</f>
        <v>0</v>
      </c>
      <c r="J579" s="213" t="str">
        <f>IF(LEN(B579)&gt;0,'Saisie Class'!N580,"")</f>
        <v/>
      </c>
      <c r="K579" s="214" t="s">
        <v>241</v>
      </c>
    </row>
    <row r="580" spans="1:11" ht="15.75" x14ac:dyDescent="0.2">
      <c r="A580" s="34">
        <v>1</v>
      </c>
      <c r="B580" s="29">
        <v>168</v>
      </c>
      <c r="C580" s="252">
        <f>IF($B580&gt;0,'Saisie Class'!$G581)</f>
        <v>0</v>
      </c>
      <c r="D580" s="30" t="e">
        <f>VLOOKUP(E580,'Ext A3'!F$7:R$206,13,FALSE)</f>
        <v>#N/A</v>
      </c>
      <c r="E580" s="30">
        <f>IF($B580&gt;0,'Saisie Class'!$H581)</f>
        <v>0</v>
      </c>
      <c r="F580" s="30">
        <f>IF(C580&gt;0,VLOOKUP(E580,CONFIG!$X$202:$AG$801,2,FALSE),0)</f>
        <v>0</v>
      </c>
      <c r="G580" s="30">
        <f>IF(C580&gt;0,VLOOKUP(E580,CONFIG!$X$2:$AG$801,3,FALSE),0)</f>
        <v>0</v>
      </c>
      <c r="H580" s="30">
        <f>IF(C580&gt;0,VLOOKUP(E580,CONFIG!$X$2:$AG$801,4,FALSE),0)</f>
        <v>0</v>
      </c>
      <c r="I580" s="30">
        <f>IF(C580&gt;0,VLOOKUP(E580,CONFIG!$X$2:$AG$801,5,FALSE),0)</f>
        <v>0</v>
      </c>
      <c r="J580" s="213" t="str">
        <f>IF(LEN(B580)&gt;0,'Saisie Class'!N581,"")</f>
        <v/>
      </c>
      <c r="K580" s="214" t="s">
        <v>241</v>
      </c>
    </row>
    <row r="581" spans="1:11" ht="15.75" x14ac:dyDescent="0.2">
      <c r="A581" s="34">
        <v>1</v>
      </c>
      <c r="B581" s="29">
        <v>169</v>
      </c>
      <c r="C581" s="252">
        <f>IF($B581&gt;0,'Saisie Class'!$G582)</f>
        <v>0</v>
      </c>
      <c r="D581" s="30" t="e">
        <f>VLOOKUP(E581,'Ext A3'!F$7:R$206,13,FALSE)</f>
        <v>#N/A</v>
      </c>
      <c r="E581" s="30">
        <f>IF($B581&gt;0,'Saisie Class'!$H582)</f>
        <v>0</v>
      </c>
      <c r="F581" s="30">
        <f>IF(C581&gt;0,VLOOKUP(E581,CONFIG!$X$202:$AG$801,2,FALSE),0)</f>
        <v>0</v>
      </c>
      <c r="G581" s="30">
        <f>IF(C581&gt;0,VLOOKUP(E581,CONFIG!$X$2:$AG$801,3,FALSE),0)</f>
        <v>0</v>
      </c>
      <c r="H581" s="30">
        <f>IF(C581&gt;0,VLOOKUP(E581,CONFIG!$X$2:$AG$801,4,FALSE),0)</f>
        <v>0</v>
      </c>
      <c r="I581" s="30">
        <f>IF(C581&gt;0,VLOOKUP(E581,CONFIG!$X$2:$AG$801,5,FALSE),0)</f>
        <v>0</v>
      </c>
      <c r="J581" s="213" t="str">
        <f>IF(LEN(B581)&gt;0,'Saisie Class'!N582,"")</f>
        <v/>
      </c>
      <c r="K581" s="214" t="s">
        <v>241</v>
      </c>
    </row>
    <row r="582" spans="1:11" ht="15.75" x14ac:dyDescent="0.2">
      <c r="A582" s="34">
        <v>1</v>
      </c>
      <c r="B582" s="29">
        <v>170</v>
      </c>
      <c r="C582" s="252">
        <f>IF($B582&gt;0,'Saisie Class'!$G583)</f>
        <v>0</v>
      </c>
      <c r="D582" s="30" t="e">
        <f>VLOOKUP(E582,'Ext A3'!F$7:R$206,13,FALSE)</f>
        <v>#N/A</v>
      </c>
      <c r="E582" s="30">
        <f>IF($B582&gt;0,'Saisie Class'!$H583)</f>
        <v>0</v>
      </c>
      <c r="F582" s="30">
        <f>IF(C582&gt;0,VLOOKUP(E582,CONFIG!$X$202:$AG$801,2,FALSE),0)</f>
        <v>0</v>
      </c>
      <c r="G582" s="30">
        <f>IF(C582&gt;0,VLOOKUP(E582,CONFIG!$X$2:$AG$801,3,FALSE),0)</f>
        <v>0</v>
      </c>
      <c r="H582" s="30">
        <f>IF(C582&gt;0,VLOOKUP(E582,CONFIG!$X$2:$AG$801,4,FALSE),0)</f>
        <v>0</v>
      </c>
      <c r="I582" s="30">
        <f>IF(C582&gt;0,VLOOKUP(E582,CONFIG!$X$2:$AG$801,5,FALSE),0)</f>
        <v>0</v>
      </c>
      <c r="J582" s="213" t="str">
        <f>IF(LEN(B582)&gt;0,'Saisie Class'!N583,"")</f>
        <v/>
      </c>
      <c r="K582" s="214" t="s">
        <v>241</v>
      </c>
    </row>
    <row r="583" spans="1:11" ht="15.75" x14ac:dyDescent="0.2">
      <c r="A583" s="34">
        <v>1</v>
      </c>
      <c r="B583" s="29">
        <v>171</v>
      </c>
      <c r="C583" s="252">
        <f>IF($B583&gt;0,'Saisie Class'!$G584)</f>
        <v>0</v>
      </c>
      <c r="D583" s="30" t="e">
        <f>VLOOKUP(E583,'Ext A3'!F$7:R$206,13,FALSE)</f>
        <v>#N/A</v>
      </c>
      <c r="E583" s="30">
        <f>IF($B583&gt;0,'Saisie Class'!$H584)</f>
        <v>0</v>
      </c>
      <c r="F583" s="30">
        <f>IF(C583&gt;0,VLOOKUP(E583,CONFIG!$X$202:$AG$801,2,FALSE),0)</f>
        <v>0</v>
      </c>
      <c r="G583" s="30">
        <f>IF(C583&gt;0,VLOOKUP(E583,CONFIG!$X$2:$AG$801,3,FALSE),0)</f>
        <v>0</v>
      </c>
      <c r="H583" s="30">
        <f>IF(C583&gt;0,VLOOKUP(E583,CONFIG!$X$2:$AG$801,4,FALSE),0)</f>
        <v>0</v>
      </c>
      <c r="I583" s="30">
        <f>IF(C583&gt;0,VLOOKUP(E583,CONFIG!$X$2:$AG$801,5,FALSE),0)</f>
        <v>0</v>
      </c>
      <c r="J583" s="213" t="str">
        <f>IF(LEN(B583)&gt;0,'Saisie Class'!N584,"")</f>
        <v/>
      </c>
      <c r="K583" s="214" t="s">
        <v>241</v>
      </c>
    </row>
    <row r="584" spans="1:11" ht="15.75" x14ac:dyDescent="0.2">
      <c r="A584" s="34">
        <v>1</v>
      </c>
      <c r="B584" s="29">
        <v>172</v>
      </c>
      <c r="C584" s="252">
        <f>IF($B584&gt;0,'Saisie Class'!$G585)</f>
        <v>0</v>
      </c>
      <c r="D584" s="30" t="e">
        <f>VLOOKUP(E584,'Ext A3'!F$7:R$206,13,FALSE)</f>
        <v>#N/A</v>
      </c>
      <c r="E584" s="30">
        <f>IF($B584&gt;0,'Saisie Class'!$H585)</f>
        <v>0</v>
      </c>
      <c r="F584" s="30">
        <f>IF(C584&gt;0,VLOOKUP(E584,CONFIG!$X$202:$AG$801,2,FALSE),0)</f>
        <v>0</v>
      </c>
      <c r="G584" s="30">
        <f>IF(C584&gt;0,VLOOKUP(E584,CONFIG!$X$2:$AG$801,3,FALSE),0)</f>
        <v>0</v>
      </c>
      <c r="H584" s="30">
        <f>IF(C584&gt;0,VLOOKUP(E584,CONFIG!$X$2:$AG$801,4,FALSE),0)</f>
        <v>0</v>
      </c>
      <c r="I584" s="30">
        <f>IF(C584&gt;0,VLOOKUP(E584,CONFIG!$X$2:$AG$801,5,FALSE),0)</f>
        <v>0</v>
      </c>
      <c r="J584" s="213" t="str">
        <f>IF(LEN(B584)&gt;0,'Saisie Class'!N585,"")</f>
        <v/>
      </c>
      <c r="K584" s="214" t="s">
        <v>241</v>
      </c>
    </row>
    <row r="585" spans="1:11" ht="15.75" x14ac:dyDescent="0.2">
      <c r="A585" s="34">
        <v>1</v>
      </c>
      <c r="B585" s="29">
        <v>173</v>
      </c>
      <c r="C585" s="252">
        <f>IF($B585&gt;0,'Saisie Class'!$G586)</f>
        <v>0</v>
      </c>
      <c r="D585" s="30" t="e">
        <f>VLOOKUP(E585,'Ext A3'!F$7:R$206,13,FALSE)</f>
        <v>#N/A</v>
      </c>
      <c r="E585" s="30">
        <f>IF($B585&gt;0,'Saisie Class'!$H586)</f>
        <v>0</v>
      </c>
      <c r="F585" s="30">
        <f>IF(C585&gt;0,VLOOKUP(E585,CONFIG!$X$202:$AG$801,2,FALSE),0)</f>
        <v>0</v>
      </c>
      <c r="G585" s="30">
        <f>IF(C585&gt;0,VLOOKUP(E585,CONFIG!$X$2:$AG$801,3,FALSE),0)</f>
        <v>0</v>
      </c>
      <c r="H585" s="30">
        <f>IF(C585&gt;0,VLOOKUP(E585,CONFIG!$X$2:$AG$801,4,FALSE),0)</f>
        <v>0</v>
      </c>
      <c r="I585" s="30">
        <f>IF(C585&gt;0,VLOOKUP(E585,CONFIG!$X$2:$AG$801,5,FALSE),0)</f>
        <v>0</v>
      </c>
      <c r="J585" s="213" t="str">
        <f>IF(LEN(B585)&gt;0,'Saisie Class'!N586,"")</f>
        <v/>
      </c>
      <c r="K585" s="214" t="s">
        <v>241</v>
      </c>
    </row>
    <row r="586" spans="1:11" ht="15.75" x14ac:dyDescent="0.2">
      <c r="A586" s="34">
        <v>1</v>
      </c>
      <c r="B586" s="29">
        <v>174</v>
      </c>
      <c r="C586" s="252">
        <f>IF($B586&gt;0,'Saisie Class'!$G587)</f>
        <v>0</v>
      </c>
      <c r="D586" s="30" t="e">
        <f>VLOOKUP(E586,'Ext A3'!F$7:R$206,13,FALSE)</f>
        <v>#N/A</v>
      </c>
      <c r="E586" s="30">
        <f>IF($B586&gt;0,'Saisie Class'!$H587)</f>
        <v>0</v>
      </c>
      <c r="F586" s="30">
        <f>IF(C586&gt;0,VLOOKUP(E586,CONFIG!$X$202:$AG$801,2,FALSE),0)</f>
        <v>0</v>
      </c>
      <c r="G586" s="30">
        <f>IF(C586&gt;0,VLOOKUP(E586,CONFIG!$X$2:$AG$801,3,FALSE),0)</f>
        <v>0</v>
      </c>
      <c r="H586" s="30">
        <f>IF(C586&gt;0,VLOOKUP(E586,CONFIG!$X$2:$AG$801,4,FALSE),0)</f>
        <v>0</v>
      </c>
      <c r="I586" s="30">
        <f>IF(C586&gt;0,VLOOKUP(E586,CONFIG!$X$2:$AG$801,5,FALSE),0)</f>
        <v>0</v>
      </c>
      <c r="J586" s="213" t="str">
        <f>IF(LEN(B586)&gt;0,'Saisie Class'!N587,"")</f>
        <v/>
      </c>
      <c r="K586" s="214" t="s">
        <v>241</v>
      </c>
    </row>
    <row r="587" spans="1:11" ht="15.75" x14ac:dyDescent="0.2">
      <c r="A587" s="34">
        <v>1</v>
      </c>
      <c r="B587" s="29">
        <v>175</v>
      </c>
      <c r="C587" s="252">
        <f>IF($B587&gt;0,'Saisie Class'!$G588)</f>
        <v>0</v>
      </c>
      <c r="D587" s="30" t="e">
        <f>VLOOKUP(E587,'Ext A3'!F$7:R$206,13,FALSE)</f>
        <v>#N/A</v>
      </c>
      <c r="E587" s="30">
        <f>IF($B587&gt;0,'Saisie Class'!$H588)</f>
        <v>0</v>
      </c>
      <c r="F587" s="30">
        <f>IF(C587&gt;0,VLOOKUP(E587,CONFIG!$X$202:$AG$801,2,FALSE),0)</f>
        <v>0</v>
      </c>
      <c r="G587" s="30">
        <f>IF(C587&gt;0,VLOOKUP(E587,CONFIG!$X$2:$AG$801,3,FALSE),0)</f>
        <v>0</v>
      </c>
      <c r="H587" s="30">
        <f>IF(C587&gt;0,VLOOKUP(E587,CONFIG!$X$2:$AG$801,4,FALSE),0)</f>
        <v>0</v>
      </c>
      <c r="I587" s="30">
        <f>IF(C587&gt;0,VLOOKUP(E587,CONFIG!$X$2:$AG$801,5,FALSE),0)</f>
        <v>0</v>
      </c>
      <c r="J587" s="213" t="str">
        <f>IF(LEN(B587)&gt;0,'Saisie Class'!N588,"")</f>
        <v/>
      </c>
      <c r="K587" s="214" t="s">
        <v>241</v>
      </c>
    </row>
    <row r="588" spans="1:11" ht="15.75" x14ac:dyDescent="0.2">
      <c r="A588" s="34">
        <v>1</v>
      </c>
      <c r="B588" s="29">
        <v>176</v>
      </c>
      <c r="C588" s="252">
        <f>IF($B588&gt;0,'Saisie Class'!$G589)</f>
        <v>0</v>
      </c>
      <c r="D588" s="30" t="e">
        <f>VLOOKUP(E588,'Ext A3'!F$7:R$206,13,FALSE)</f>
        <v>#N/A</v>
      </c>
      <c r="E588" s="30">
        <f>IF($B588&gt;0,'Saisie Class'!$H589)</f>
        <v>0</v>
      </c>
      <c r="F588" s="30">
        <f>IF(C588&gt;0,VLOOKUP(E588,CONFIG!$X$202:$AG$801,2,FALSE),0)</f>
        <v>0</v>
      </c>
      <c r="G588" s="30">
        <f>IF(C588&gt;0,VLOOKUP(E588,CONFIG!$X$2:$AG$801,3,FALSE),0)</f>
        <v>0</v>
      </c>
      <c r="H588" s="30">
        <f>IF(C588&gt;0,VLOOKUP(E588,CONFIG!$X$2:$AG$801,4,FALSE),0)</f>
        <v>0</v>
      </c>
      <c r="I588" s="30">
        <f>IF(C588&gt;0,VLOOKUP(E588,CONFIG!$X$2:$AG$801,5,FALSE),0)</f>
        <v>0</v>
      </c>
      <c r="J588" s="213" t="str">
        <f>IF(LEN(B588)&gt;0,'Saisie Class'!N589,"")</f>
        <v/>
      </c>
      <c r="K588" s="214" t="s">
        <v>241</v>
      </c>
    </row>
    <row r="589" spans="1:11" ht="15.75" x14ac:dyDescent="0.2">
      <c r="A589" s="34">
        <v>1</v>
      </c>
      <c r="B589" s="29">
        <v>177</v>
      </c>
      <c r="C589" s="252">
        <f>IF($B589&gt;0,'Saisie Class'!$G590)</f>
        <v>0</v>
      </c>
      <c r="D589" s="30" t="e">
        <f>VLOOKUP(E589,'Ext A3'!F$7:R$206,13,FALSE)</f>
        <v>#N/A</v>
      </c>
      <c r="E589" s="30">
        <f>IF($B589&gt;0,'Saisie Class'!$H590)</f>
        <v>0</v>
      </c>
      <c r="F589" s="30">
        <f>IF(C589&gt;0,VLOOKUP(E589,CONFIG!$X$202:$AG$801,2,FALSE),0)</f>
        <v>0</v>
      </c>
      <c r="G589" s="30">
        <f>IF(C589&gt;0,VLOOKUP(E589,CONFIG!$X$2:$AG$801,3,FALSE),0)</f>
        <v>0</v>
      </c>
      <c r="H589" s="30">
        <f>IF(C589&gt;0,VLOOKUP(E589,CONFIG!$X$2:$AG$801,4,FALSE),0)</f>
        <v>0</v>
      </c>
      <c r="I589" s="30">
        <f>IF(C589&gt;0,VLOOKUP(E589,CONFIG!$X$2:$AG$801,5,FALSE),0)</f>
        <v>0</v>
      </c>
      <c r="J589" s="213" t="str">
        <f>IF(LEN(B589)&gt;0,'Saisie Class'!N590,"")</f>
        <v/>
      </c>
      <c r="K589" s="214" t="s">
        <v>241</v>
      </c>
    </row>
    <row r="590" spans="1:11" ht="15.75" x14ac:dyDescent="0.2">
      <c r="A590" s="34">
        <v>1</v>
      </c>
      <c r="B590" s="29">
        <v>178</v>
      </c>
      <c r="C590" s="252">
        <f>IF($B590&gt;0,'Saisie Class'!$G591)</f>
        <v>0</v>
      </c>
      <c r="D590" s="30" t="e">
        <f>VLOOKUP(E590,'Ext A3'!F$7:R$206,13,FALSE)</f>
        <v>#N/A</v>
      </c>
      <c r="E590" s="30">
        <f>IF($B590&gt;0,'Saisie Class'!$H591)</f>
        <v>0</v>
      </c>
      <c r="F590" s="30">
        <f>IF(C590&gt;0,VLOOKUP(E590,CONFIG!$X$202:$AG$801,2,FALSE),0)</f>
        <v>0</v>
      </c>
      <c r="G590" s="30">
        <f>IF(C590&gt;0,VLOOKUP(E590,CONFIG!$X$2:$AG$801,3,FALSE),0)</f>
        <v>0</v>
      </c>
      <c r="H590" s="30">
        <f>IF(C590&gt;0,VLOOKUP(E590,CONFIG!$X$2:$AG$801,4,FALSE),0)</f>
        <v>0</v>
      </c>
      <c r="I590" s="30">
        <f>IF(C590&gt;0,VLOOKUP(E590,CONFIG!$X$2:$AG$801,5,FALSE),0)</f>
        <v>0</v>
      </c>
      <c r="J590" s="213" t="str">
        <f>IF(LEN(B590)&gt;0,'Saisie Class'!N591,"")</f>
        <v/>
      </c>
      <c r="K590" s="214" t="s">
        <v>241</v>
      </c>
    </row>
    <row r="591" spans="1:11" ht="15.75" x14ac:dyDescent="0.2">
      <c r="A591" s="34">
        <v>1</v>
      </c>
      <c r="B591" s="29">
        <v>179</v>
      </c>
      <c r="C591" s="252">
        <f>IF($B591&gt;0,'Saisie Class'!$G592)</f>
        <v>0</v>
      </c>
      <c r="D591" s="30" t="e">
        <f>VLOOKUP(E591,'Ext A3'!F$7:R$206,13,FALSE)</f>
        <v>#N/A</v>
      </c>
      <c r="E591" s="30">
        <f>IF($B591&gt;0,'Saisie Class'!$H592)</f>
        <v>0</v>
      </c>
      <c r="F591" s="30">
        <f>IF(C591&gt;0,VLOOKUP(E591,CONFIG!$X$202:$AG$801,2,FALSE),0)</f>
        <v>0</v>
      </c>
      <c r="G591" s="30">
        <f>IF(C591&gt;0,VLOOKUP(E591,CONFIG!$X$2:$AG$801,3,FALSE),0)</f>
        <v>0</v>
      </c>
      <c r="H591" s="30">
        <f>IF(C591&gt;0,VLOOKUP(E591,CONFIG!$X$2:$AG$801,4,FALSE),0)</f>
        <v>0</v>
      </c>
      <c r="I591" s="30">
        <f>IF(C591&gt;0,VLOOKUP(E591,CONFIG!$X$2:$AG$801,5,FALSE),0)</f>
        <v>0</v>
      </c>
      <c r="J591" s="213" t="str">
        <f>IF(LEN(B591)&gt;0,'Saisie Class'!N592,"")</f>
        <v/>
      </c>
      <c r="K591" s="214" t="s">
        <v>241</v>
      </c>
    </row>
    <row r="592" spans="1:11" ht="15.75" x14ac:dyDescent="0.2">
      <c r="A592" s="34">
        <v>1</v>
      </c>
      <c r="B592" s="29">
        <v>180</v>
      </c>
      <c r="C592" s="252">
        <f>IF($B592&gt;0,'Saisie Class'!$G593)</f>
        <v>0</v>
      </c>
      <c r="D592" s="30" t="e">
        <f>VLOOKUP(E592,'Ext A3'!F$7:R$206,13,FALSE)</f>
        <v>#N/A</v>
      </c>
      <c r="E592" s="30">
        <f>IF($B592&gt;0,'Saisie Class'!$H593)</f>
        <v>0</v>
      </c>
      <c r="F592" s="30">
        <f>IF(C592&gt;0,VLOOKUP(E592,CONFIG!$X$202:$AG$801,2,FALSE),0)</f>
        <v>0</v>
      </c>
      <c r="G592" s="30">
        <f>IF(C592&gt;0,VLOOKUP(E592,CONFIG!$X$2:$AG$801,3,FALSE),0)</f>
        <v>0</v>
      </c>
      <c r="H592" s="30">
        <f>IF(C592&gt;0,VLOOKUP(E592,CONFIG!$X$2:$AG$801,4,FALSE),0)</f>
        <v>0</v>
      </c>
      <c r="I592" s="30">
        <f>IF(C592&gt;0,VLOOKUP(E592,CONFIG!$X$2:$AG$801,5,FALSE),0)</f>
        <v>0</v>
      </c>
      <c r="J592" s="213" t="str">
        <f>IF(LEN(B592)&gt;0,'Saisie Class'!N593,"")</f>
        <v/>
      </c>
      <c r="K592" s="214" t="s">
        <v>241</v>
      </c>
    </row>
    <row r="593" spans="1:11" ht="15.75" x14ac:dyDescent="0.2">
      <c r="A593" s="34">
        <v>1</v>
      </c>
      <c r="B593" s="29">
        <v>181</v>
      </c>
      <c r="C593" s="252">
        <f>IF($B593&gt;0,'Saisie Class'!$G594)</f>
        <v>0</v>
      </c>
      <c r="D593" s="30" t="e">
        <f>VLOOKUP(E593,'Ext A3'!F$7:R$206,13,FALSE)</f>
        <v>#N/A</v>
      </c>
      <c r="E593" s="30">
        <f>IF($B593&gt;0,'Saisie Class'!$H594)</f>
        <v>0</v>
      </c>
      <c r="F593" s="30">
        <f>IF(C593&gt;0,VLOOKUP(E593,CONFIG!$X$202:$AG$801,2,FALSE),0)</f>
        <v>0</v>
      </c>
      <c r="G593" s="30">
        <f>IF(C593&gt;0,VLOOKUP(E593,CONFIG!$X$2:$AG$801,3,FALSE),0)</f>
        <v>0</v>
      </c>
      <c r="H593" s="30">
        <f>IF(C593&gt;0,VLOOKUP(E593,CONFIG!$X$2:$AG$801,4,FALSE),0)</f>
        <v>0</v>
      </c>
      <c r="I593" s="30">
        <f>IF(C593&gt;0,VLOOKUP(E593,CONFIG!$X$2:$AG$801,5,FALSE),0)</f>
        <v>0</v>
      </c>
      <c r="J593" s="213" t="str">
        <f>IF(LEN(B593)&gt;0,'Saisie Class'!N594,"")</f>
        <v/>
      </c>
      <c r="K593" s="214" t="s">
        <v>241</v>
      </c>
    </row>
    <row r="594" spans="1:11" ht="15.75" x14ac:dyDescent="0.2">
      <c r="A594" s="34">
        <v>1</v>
      </c>
      <c r="B594" s="29">
        <v>182</v>
      </c>
      <c r="C594" s="252">
        <f>IF($B594&gt;0,'Saisie Class'!$G595)</f>
        <v>0</v>
      </c>
      <c r="D594" s="30" t="e">
        <f>VLOOKUP(E594,'Ext A3'!F$7:R$206,13,FALSE)</f>
        <v>#N/A</v>
      </c>
      <c r="E594" s="30">
        <f>IF($B594&gt;0,'Saisie Class'!$H595)</f>
        <v>0</v>
      </c>
      <c r="F594" s="30">
        <f>IF(C594&gt;0,VLOOKUP(E594,CONFIG!$X$202:$AG$801,2,FALSE),0)</f>
        <v>0</v>
      </c>
      <c r="G594" s="30">
        <f>IF(C594&gt;0,VLOOKUP(E594,CONFIG!$X$2:$AG$801,3,FALSE),0)</f>
        <v>0</v>
      </c>
      <c r="H594" s="30">
        <f>IF(C594&gt;0,VLOOKUP(E594,CONFIG!$X$2:$AG$801,4,FALSE),0)</f>
        <v>0</v>
      </c>
      <c r="I594" s="30">
        <f>IF(C594&gt;0,VLOOKUP(E594,CONFIG!$X$2:$AG$801,5,FALSE),0)</f>
        <v>0</v>
      </c>
      <c r="J594" s="213" t="str">
        <f>IF(LEN(B594)&gt;0,'Saisie Class'!N595,"")</f>
        <v/>
      </c>
      <c r="K594" s="214" t="s">
        <v>241</v>
      </c>
    </row>
    <row r="595" spans="1:11" ht="15.75" x14ac:dyDescent="0.2">
      <c r="A595" s="34">
        <v>1</v>
      </c>
      <c r="B595" s="29">
        <v>183</v>
      </c>
      <c r="C595" s="252">
        <f>IF($B595&gt;0,'Saisie Class'!$G596)</f>
        <v>0</v>
      </c>
      <c r="D595" s="30" t="e">
        <f>VLOOKUP(E595,'Ext A3'!F$7:R$206,13,FALSE)</f>
        <v>#N/A</v>
      </c>
      <c r="E595" s="30">
        <f>IF($B595&gt;0,'Saisie Class'!$H596)</f>
        <v>0</v>
      </c>
      <c r="F595" s="30">
        <f>IF(C595&gt;0,VLOOKUP(E595,CONFIG!$X$202:$AG$801,2,FALSE),0)</f>
        <v>0</v>
      </c>
      <c r="G595" s="30">
        <f>IF(C595&gt;0,VLOOKUP(E595,CONFIG!$X$2:$AG$801,3,FALSE),0)</f>
        <v>0</v>
      </c>
      <c r="H595" s="30">
        <f>IF(C595&gt;0,VLOOKUP(E595,CONFIG!$X$2:$AG$801,4,FALSE),0)</f>
        <v>0</v>
      </c>
      <c r="I595" s="30">
        <f>IF(C595&gt;0,VLOOKUP(E595,CONFIG!$X$2:$AG$801,5,FALSE),0)</f>
        <v>0</v>
      </c>
      <c r="J595" s="213" t="str">
        <f>IF(LEN(B595)&gt;0,'Saisie Class'!N596,"")</f>
        <v/>
      </c>
      <c r="K595" s="214" t="s">
        <v>241</v>
      </c>
    </row>
    <row r="596" spans="1:11" ht="15.75" x14ac:dyDescent="0.2">
      <c r="A596" s="34">
        <v>1</v>
      </c>
      <c r="B596" s="29">
        <v>184</v>
      </c>
      <c r="C596" s="252">
        <f>IF($B596&gt;0,'Saisie Class'!$G597)</f>
        <v>0</v>
      </c>
      <c r="D596" s="30" t="e">
        <f>VLOOKUP(E596,'Ext A3'!F$7:R$206,13,FALSE)</f>
        <v>#N/A</v>
      </c>
      <c r="E596" s="30">
        <f>IF($B596&gt;0,'Saisie Class'!$H597)</f>
        <v>0</v>
      </c>
      <c r="F596" s="30">
        <f>IF(C596&gt;0,VLOOKUP(E596,CONFIG!$X$202:$AG$801,2,FALSE),0)</f>
        <v>0</v>
      </c>
      <c r="G596" s="30">
        <f>IF(C596&gt;0,VLOOKUP(E596,CONFIG!$X$2:$AG$801,3,FALSE),0)</f>
        <v>0</v>
      </c>
      <c r="H596" s="30">
        <f>IF(C596&gt;0,VLOOKUP(E596,CONFIG!$X$2:$AG$801,4,FALSE),0)</f>
        <v>0</v>
      </c>
      <c r="I596" s="30">
        <f>IF(C596&gt;0,VLOOKUP(E596,CONFIG!$X$2:$AG$801,5,FALSE),0)</f>
        <v>0</v>
      </c>
      <c r="J596" s="213" t="str">
        <f>IF(LEN(B596)&gt;0,'Saisie Class'!N597,"")</f>
        <v/>
      </c>
      <c r="K596" s="214" t="s">
        <v>241</v>
      </c>
    </row>
    <row r="597" spans="1:11" ht="15.75" x14ac:dyDescent="0.2">
      <c r="A597" s="34">
        <v>1</v>
      </c>
      <c r="B597" s="29">
        <v>185</v>
      </c>
      <c r="C597" s="252">
        <f>IF($B597&gt;0,'Saisie Class'!$G598)</f>
        <v>0</v>
      </c>
      <c r="D597" s="30" t="e">
        <f>VLOOKUP(E597,'Ext A3'!F$7:R$206,13,FALSE)</f>
        <v>#N/A</v>
      </c>
      <c r="E597" s="30">
        <f>IF($B597&gt;0,'Saisie Class'!$H598)</f>
        <v>0</v>
      </c>
      <c r="F597" s="30">
        <f>IF(C597&gt;0,VLOOKUP(E597,CONFIG!$X$202:$AG$801,2,FALSE),0)</f>
        <v>0</v>
      </c>
      <c r="G597" s="30">
        <f>IF(C597&gt;0,VLOOKUP(E597,CONFIG!$X$2:$AG$801,3,FALSE),0)</f>
        <v>0</v>
      </c>
      <c r="H597" s="30">
        <f>IF(C597&gt;0,VLOOKUP(E597,CONFIG!$X$2:$AG$801,4,FALSE),0)</f>
        <v>0</v>
      </c>
      <c r="I597" s="30">
        <f>IF(C597&gt;0,VLOOKUP(E597,CONFIG!$X$2:$AG$801,5,FALSE),0)</f>
        <v>0</v>
      </c>
      <c r="J597" s="213" t="str">
        <f>IF(LEN(B597)&gt;0,'Saisie Class'!N598,"")</f>
        <v/>
      </c>
      <c r="K597" s="214" t="s">
        <v>241</v>
      </c>
    </row>
    <row r="598" spans="1:11" ht="15.75" x14ac:dyDescent="0.2">
      <c r="A598" s="34">
        <v>1</v>
      </c>
      <c r="B598" s="29">
        <v>186</v>
      </c>
      <c r="C598" s="252">
        <f>IF($B598&gt;0,'Saisie Class'!$G599)</f>
        <v>0</v>
      </c>
      <c r="D598" s="30" t="e">
        <f>VLOOKUP(E598,'Ext A3'!F$7:R$206,13,FALSE)</f>
        <v>#N/A</v>
      </c>
      <c r="E598" s="30">
        <f>IF($B598&gt;0,'Saisie Class'!$H599)</f>
        <v>0</v>
      </c>
      <c r="F598" s="30">
        <f>IF(C598&gt;0,VLOOKUP(E598,CONFIG!$X$202:$AG$801,2,FALSE),0)</f>
        <v>0</v>
      </c>
      <c r="G598" s="30">
        <f>IF(C598&gt;0,VLOOKUP(E598,CONFIG!$X$2:$AG$801,3,FALSE),0)</f>
        <v>0</v>
      </c>
      <c r="H598" s="30">
        <f>IF(C598&gt;0,VLOOKUP(E598,CONFIG!$X$2:$AG$801,4,FALSE),0)</f>
        <v>0</v>
      </c>
      <c r="I598" s="30">
        <f>IF(C598&gt;0,VLOOKUP(E598,CONFIG!$X$2:$AG$801,5,FALSE),0)</f>
        <v>0</v>
      </c>
      <c r="J598" s="213" t="str">
        <f>IF(LEN(B598)&gt;0,'Saisie Class'!N599,"")</f>
        <v/>
      </c>
      <c r="K598" s="214" t="s">
        <v>241</v>
      </c>
    </row>
    <row r="599" spans="1:11" ht="15.75" x14ac:dyDescent="0.2">
      <c r="A599" s="34">
        <v>1</v>
      </c>
      <c r="B599" s="29">
        <v>187</v>
      </c>
      <c r="C599" s="252">
        <f>IF($B599&gt;0,'Saisie Class'!$G600)</f>
        <v>0</v>
      </c>
      <c r="D599" s="30" t="e">
        <f>VLOOKUP(E599,'Ext A3'!F$7:R$206,13,FALSE)</f>
        <v>#N/A</v>
      </c>
      <c r="E599" s="30">
        <f>IF($B599&gt;0,'Saisie Class'!$H600)</f>
        <v>0</v>
      </c>
      <c r="F599" s="30">
        <f>IF(C599&gt;0,VLOOKUP(E599,CONFIG!$X$202:$AG$801,2,FALSE),0)</f>
        <v>0</v>
      </c>
      <c r="G599" s="30">
        <f>IF(C599&gt;0,VLOOKUP(E599,CONFIG!$X$2:$AG$801,3,FALSE),0)</f>
        <v>0</v>
      </c>
      <c r="H599" s="30">
        <f>IF(C599&gt;0,VLOOKUP(E599,CONFIG!$X$2:$AG$801,4,FALSE),0)</f>
        <v>0</v>
      </c>
      <c r="I599" s="30">
        <f>IF(C599&gt;0,VLOOKUP(E599,CONFIG!$X$2:$AG$801,5,FALSE),0)</f>
        <v>0</v>
      </c>
      <c r="J599" s="213" t="str">
        <f>IF(LEN(B599)&gt;0,'Saisie Class'!N600,"")</f>
        <v/>
      </c>
      <c r="K599" s="214" t="s">
        <v>241</v>
      </c>
    </row>
    <row r="600" spans="1:11" ht="15.75" x14ac:dyDescent="0.2">
      <c r="A600" s="34">
        <v>1</v>
      </c>
      <c r="B600" s="29">
        <v>188</v>
      </c>
      <c r="C600" s="252">
        <f>IF($B600&gt;0,'Saisie Class'!$G601)</f>
        <v>0</v>
      </c>
      <c r="D600" s="30" t="e">
        <f>VLOOKUP(E600,'Ext A3'!F$7:R$206,13,FALSE)</f>
        <v>#N/A</v>
      </c>
      <c r="E600" s="30">
        <f>IF($B600&gt;0,'Saisie Class'!$H601)</f>
        <v>0</v>
      </c>
      <c r="F600" s="30">
        <f>IF(C600&gt;0,VLOOKUP(E600,CONFIG!$X$202:$AG$801,2,FALSE),0)</f>
        <v>0</v>
      </c>
      <c r="G600" s="30">
        <f>IF(C600&gt;0,VLOOKUP(E600,CONFIG!$X$2:$AG$801,3,FALSE),0)</f>
        <v>0</v>
      </c>
      <c r="H600" s="30">
        <f>IF(C600&gt;0,VLOOKUP(E600,CONFIG!$X$2:$AG$801,4,FALSE),0)</f>
        <v>0</v>
      </c>
      <c r="I600" s="30">
        <f>IF(C600&gt;0,VLOOKUP(E600,CONFIG!$X$2:$AG$801,5,FALSE),0)</f>
        <v>0</v>
      </c>
      <c r="J600" s="213" t="str">
        <f>IF(LEN(B600)&gt;0,'Saisie Class'!N601,"")</f>
        <v/>
      </c>
      <c r="K600" s="214" t="s">
        <v>241</v>
      </c>
    </row>
    <row r="601" spans="1:11" ht="15.75" x14ac:dyDescent="0.2">
      <c r="A601" s="34">
        <v>1</v>
      </c>
      <c r="B601" s="29">
        <v>189</v>
      </c>
      <c r="C601" s="252">
        <f>IF($B601&gt;0,'Saisie Class'!$G602)</f>
        <v>0</v>
      </c>
      <c r="D601" s="30" t="e">
        <f>VLOOKUP(E601,'Ext A3'!F$7:R$206,13,FALSE)</f>
        <v>#N/A</v>
      </c>
      <c r="E601" s="30">
        <f>IF($B601&gt;0,'Saisie Class'!$H602)</f>
        <v>0</v>
      </c>
      <c r="F601" s="30">
        <f>IF(C601&gt;0,VLOOKUP(E601,CONFIG!$X$202:$AG$801,2,FALSE),0)</f>
        <v>0</v>
      </c>
      <c r="G601" s="30">
        <f>IF(C601&gt;0,VLOOKUP(E601,CONFIG!$X$2:$AG$801,3,FALSE),0)</f>
        <v>0</v>
      </c>
      <c r="H601" s="30">
        <f>IF(C601&gt;0,VLOOKUP(E601,CONFIG!$X$2:$AG$801,4,FALSE),0)</f>
        <v>0</v>
      </c>
      <c r="I601" s="30">
        <f>IF(C601&gt;0,VLOOKUP(E601,CONFIG!$X$2:$AG$801,5,FALSE),0)</f>
        <v>0</v>
      </c>
      <c r="J601" s="213" t="str">
        <f>IF(LEN(B601)&gt;0,'Saisie Class'!N602,"")</f>
        <v/>
      </c>
      <c r="K601" s="214" t="s">
        <v>241</v>
      </c>
    </row>
    <row r="602" spans="1:11" ht="15.75" x14ac:dyDescent="0.2">
      <c r="A602" s="34">
        <v>1</v>
      </c>
      <c r="B602" s="29">
        <v>190</v>
      </c>
      <c r="C602" s="252">
        <f>IF($B602&gt;0,'Saisie Class'!$G603)</f>
        <v>0</v>
      </c>
      <c r="D602" s="30" t="e">
        <f>VLOOKUP(E602,'Ext A3'!F$7:R$206,13,FALSE)</f>
        <v>#N/A</v>
      </c>
      <c r="E602" s="30">
        <f>IF($B602&gt;0,'Saisie Class'!$H603)</f>
        <v>0</v>
      </c>
      <c r="F602" s="30">
        <f>IF(C602&gt;0,VLOOKUP(E602,CONFIG!$X$202:$AG$801,2,FALSE),0)</f>
        <v>0</v>
      </c>
      <c r="G602" s="30">
        <f>IF(C602&gt;0,VLOOKUP(E602,CONFIG!$X$2:$AG$801,3,FALSE),0)</f>
        <v>0</v>
      </c>
      <c r="H602" s="30">
        <f>IF(C602&gt;0,VLOOKUP(E602,CONFIG!$X$2:$AG$801,4,FALSE),0)</f>
        <v>0</v>
      </c>
      <c r="I602" s="30">
        <f>IF(C602&gt;0,VLOOKUP(E602,CONFIG!$X$2:$AG$801,5,FALSE),0)</f>
        <v>0</v>
      </c>
      <c r="J602" s="213" t="str">
        <f>IF(LEN(B602)&gt;0,'Saisie Class'!N603,"")</f>
        <v/>
      </c>
      <c r="K602" s="214" t="s">
        <v>241</v>
      </c>
    </row>
    <row r="603" spans="1:11" ht="15.75" x14ac:dyDescent="0.2">
      <c r="A603" s="34">
        <v>1</v>
      </c>
      <c r="B603" s="29">
        <v>191</v>
      </c>
      <c r="C603" s="252">
        <f>IF($B603&gt;0,'Saisie Class'!$G604)</f>
        <v>0</v>
      </c>
      <c r="D603" s="30" t="e">
        <f>VLOOKUP(E603,'Ext A3'!F$7:R$206,13,FALSE)</f>
        <v>#N/A</v>
      </c>
      <c r="E603" s="30">
        <f>IF($B603&gt;0,'Saisie Class'!$H604)</f>
        <v>0</v>
      </c>
      <c r="F603" s="30">
        <f>IF(C603&gt;0,VLOOKUP(E603,CONFIG!$X$202:$AG$801,2,FALSE),0)</f>
        <v>0</v>
      </c>
      <c r="G603" s="30">
        <f>IF(C603&gt;0,VLOOKUP(E603,CONFIG!$X$2:$AG$801,3,FALSE),0)</f>
        <v>0</v>
      </c>
      <c r="H603" s="30">
        <f>IF(C603&gt;0,VLOOKUP(E603,CONFIG!$X$2:$AG$801,4,FALSE),0)</f>
        <v>0</v>
      </c>
      <c r="I603" s="30">
        <f>IF(C603&gt;0,VLOOKUP(E603,CONFIG!$X$2:$AG$801,5,FALSE),0)</f>
        <v>0</v>
      </c>
      <c r="J603" s="213" t="str">
        <f>IF(LEN(B603)&gt;0,'Saisie Class'!N604,"")</f>
        <v/>
      </c>
      <c r="K603" s="214" t="s">
        <v>241</v>
      </c>
    </row>
    <row r="604" spans="1:11" ht="15.75" x14ac:dyDescent="0.2">
      <c r="A604" s="34">
        <v>1</v>
      </c>
      <c r="B604" s="29">
        <v>192</v>
      </c>
      <c r="C604" s="252">
        <f>IF($B604&gt;0,'Saisie Class'!$G605)</f>
        <v>0</v>
      </c>
      <c r="D604" s="30" t="e">
        <f>VLOOKUP(E604,'Ext A3'!F$7:R$206,13,FALSE)</f>
        <v>#N/A</v>
      </c>
      <c r="E604" s="30">
        <f>IF($B604&gt;0,'Saisie Class'!$H605)</f>
        <v>0</v>
      </c>
      <c r="F604" s="30">
        <f>IF(C604&gt;0,VLOOKUP(E604,CONFIG!$X$202:$AG$801,2,FALSE),0)</f>
        <v>0</v>
      </c>
      <c r="G604" s="30">
        <f>IF(C604&gt;0,VLOOKUP(E604,CONFIG!$X$2:$AG$801,3,FALSE),0)</f>
        <v>0</v>
      </c>
      <c r="H604" s="30">
        <f>IF(C604&gt;0,VLOOKUP(E604,CONFIG!$X$2:$AG$801,4,FALSE),0)</f>
        <v>0</v>
      </c>
      <c r="I604" s="30">
        <f>IF(C604&gt;0,VLOOKUP(E604,CONFIG!$X$2:$AG$801,5,FALSE),0)</f>
        <v>0</v>
      </c>
      <c r="J604" s="213" t="str">
        <f>IF(LEN(B604)&gt;0,'Saisie Class'!N605,"")</f>
        <v/>
      </c>
      <c r="K604" s="214" t="s">
        <v>241</v>
      </c>
    </row>
    <row r="605" spans="1:11" ht="15.75" x14ac:dyDescent="0.2">
      <c r="A605" s="34">
        <v>1</v>
      </c>
      <c r="B605" s="29">
        <v>193</v>
      </c>
      <c r="C605" s="252">
        <f>IF($B605&gt;0,'Saisie Class'!$G606)</f>
        <v>0</v>
      </c>
      <c r="D605" s="30" t="e">
        <f>VLOOKUP(E605,'Ext A3'!F$7:R$206,13,FALSE)</f>
        <v>#N/A</v>
      </c>
      <c r="E605" s="30">
        <f>IF($B605&gt;0,'Saisie Class'!$H606)</f>
        <v>0</v>
      </c>
      <c r="F605" s="30">
        <f>IF(C605&gt;0,VLOOKUP(E605,CONFIG!$X$202:$AG$801,2,FALSE),0)</f>
        <v>0</v>
      </c>
      <c r="G605" s="30">
        <f>IF(C605&gt;0,VLOOKUP(E605,CONFIG!$X$2:$AG$801,3,FALSE),0)</f>
        <v>0</v>
      </c>
      <c r="H605" s="30">
        <f>IF(C605&gt;0,VLOOKUP(E605,CONFIG!$X$2:$AG$801,4,FALSE),0)</f>
        <v>0</v>
      </c>
      <c r="I605" s="30">
        <f>IF(C605&gt;0,VLOOKUP(E605,CONFIG!$X$2:$AG$801,5,FALSE),0)</f>
        <v>0</v>
      </c>
      <c r="J605" s="213" t="str">
        <f>IF(LEN(B605)&gt;0,'Saisie Class'!N606,"")</f>
        <v/>
      </c>
      <c r="K605" s="214" t="s">
        <v>241</v>
      </c>
    </row>
    <row r="606" spans="1:11" ht="15.75" x14ac:dyDescent="0.2">
      <c r="A606" s="34">
        <v>1</v>
      </c>
      <c r="B606" s="29">
        <v>194</v>
      </c>
      <c r="C606" s="252">
        <f>IF($B606&gt;0,'Saisie Class'!$G607)</f>
        <v>0</v>
      </c>
      <c r="D606" s="30" t="e">
        <f>VLOOKUP(E606,'Ext A3'!F$7:R$206,13,FALSE)</f>
        <v>#N/A</v>
      </c>
      <c r="E606" s="30">
        <f>IF($B606&gt;0,'Saisie Class'!$H607)</f>
        <v>0</v>
      </c>
      <c r="F606" s="30">
        <f>IF(C606&gt;0,VLOOKUP(E606,CONFIG!$X$202:$AG$801,2,FALSE),0)</f>
        <v>0</v>
      </c>
      <c r="G606" s="30">
        <f>IF(C606&gt;0,VLOOKUP(E606,CONFIG!$X$2:$AG$801,3,FALSE),0)</f>
        <v>0</v>
      </c>
      <c r="H606" s="30">
        <f>IF(C606&gt;0,VLOOKUP(E606,CONFIG!$X$2:$AG$801,4,FALSE),0)</f>
        <v>0</v>
      </c>
      <c r="I606" s="30">
        <f>IF(C606&gt;0,VLOOKUP(E606,CONFIG!$X$2:$AG$801,5,FALSE),0)</f>
        <v>0</v>
      </c>
      <c r="J606" s="213" t="str">
        <f>IF(LEN(B606)&gt;0,'Saisie Class'!N607,"")</f>
        <v/>
      </c>
      <c r="K606" s="214" t="s">
        <v>241</v>
      </c>
    </row>
    <row r="607" spans="1:11" ht="15.75" x14ac:dyDescent="0.2">
      <c r="A607" s="34">
        <v>1</v>
      </c>
      <c r="B607" s="29">
        <v>195</v>
      </c>
      <c r="C607" s="252">
        <f>IF($B607&gt;0,'Saisie Class'!$G608)</f>
        <v>0</v>
      </c>
      <c r="D607" s="30" t="e">
        <f>VLOOKUP(E607,'Ext A3'!F$7:R$206,13,FALSE)</f>
        <v>#N/A</v>
      </c>
      <c r="E607" s="30">
        <f>IF($B607&gt;0,'Saisie Class'!$H608)</f>
        <v>0</v>
      </c>
      <c r="F607" s="30">
        <f>IF(C607&gt;0,VLOOKUP(E607,CONFIG!$X$202:$AG$801,2,FALSE),0)</f>
        <v>0</v>
      </c>
      <c r="G607" s="30">
        <f>IF(C607&gt;0,VLOOKUP(E607,CONFIG!$X$2:$AG$801,3,FALSE),0)</f>
        <v>0</v>
      </c>
      <c r="H607" s="30">
        <f>IF(C607&gt;0,VLOOKUP(E607,CONFIG!$X$2:$AG$801,4,FALSE),0)</f>
        <v>0</v>
      </c>
      <c r="I607" s="30">
        <f>IF(C607&gt;0,VLOOKUP(E607,CONFIG!$X$2:$AG$801,5,FALSE),0)</f>
        <v>0</v>
      </c>
      <c r="J607" s="213" t="str">
        <f>IF(LEN(B607)&gt;0,'Saisie Class'!N608,"")</f>
        <v/>
      </c>
      <c r="K607" s="214" t="s">
        <v>241</v>
      </c>
    </row>
    <row r="608" spans="1:11" ht="15.75" x14ac:dyDescent="0.2">
      <c r="A608" s="34">
        <v>1</v>
      </c>
      <c r="B608" s="29">
        <v>196</v>
      </c>
      <c r="C608" s="252">
        <f>IF($B608&gt;0,'Saisie Class'!$G609)</f>
        <v>0</v>
      </c>
      <c r="D608" s="30" t="e">
        <f>VLOOKUP(E608,'Ext A3'!F$7:R$206,13,FALSE)</f>
        <v>#N/A</v>
      </c>
      <c r="E608" s="30">
        <f>IF($B608&gt;0,'Saisie Class'!$H609)</f>
        <v>0</v>
      </c>
      <c r="F608" s="30">
        <f>IF(C608&gt;0,VLOOKUP(E608,CONFIG!$X$202:$AG$801,2,FALSE),0)</f>
        <v>0</v>
      </c>
      <c r="G608" s="30">
        <f>IF(C608&gt;0,VLOOKUP(E608,CONFIG!$X$2:$AG$801,3,FALSE),0)</f>
        <v>0</v>
      </c>
      <c r="H608" s="30">
        <f>IF(C608&gt;0,VLOOKUP(E608,CONFIG!$X$2:$AG$801,4,FALSE),0)</f>
        <v>0</v>
      </c>
      <c r="I608" s="30">
        <f>IF(C608&gt;0,VLOOKUP(E608,CONFIG!$X$2:$AG$801,5,FALSE),0)</f>
        <v>0</v>
      </c>
      <c r="J608" s="213" t="str">
        <f>IF(LEN(B608)&gt;0,'Saisie Class'!N609,"")</f>
        <v/>
      </c>
      <c r="K608" s="214" t="s">
        <v>241</v>
      </c>
    </row>
    <row r="609" spans="1:11" ht="15.75" x14ac:dyDescent="0.2">
      <c r="A609" s="34">
        <v>1</v>
      </c>
      <c r="B609" s="29">
        <v>197</v>
      </c>
      <c r="C609" s="252">
        <f>IF($B609&gt;0,'Saisie Class'!$G610)</f>
        <v>0</v>
      </c>
      <c r="D609" s="30" t="e">
        <f>VLOOKUP(E609,'Ext A3'!F$7:R$206,13,FALSE)</f>
        <v>#N/A</v>
      </c>
      <c r="E609" s="30">
        <f>IF($B609&gt;0,'Saisie Class'!$H610)</f>
        <v>0</v>
      </c>
      <c r="F609" s="30">
        <f>IF(C609&gt;0,VLOOKUP(E609,CONFIG!$X$202:$AG$801,2,FALSE),0)</f>
        <v>0</v>
      </c>
      <c r="G609" s="30">
        <f>IF(C609&gt;0,VLOOKUP(E609,CONFIG!$X$2:$AG$801,3,FALSE),0)</f>
        <v>0</v>
      </c>
      <c r="H609" s="30">
        <f>IF(C609&gt;0,VLOOKUP(E609,CONFIG!$X$2:$AG$801,4,FALSE),0)</f>
        <v>0</v>
      </c>
      <c r="I609" s="30">
        <f>IF(C609&gt;0,VLOOKUP(E609,CONFIG!$X$2:$AG$801,5,FALSE),0)</f>
        <v>0</v>
      </c>
      <c r="J609" s="213" t="str">
        <f>IF(LEN(B609)&gt;0,'Saisie Class'!N610,"")</f>
        <v/>
      </c>
      <c r="K609" s="214" t="s">
        <v>241</v>
      </c>
    </row>
    <row r="610" spans="1:11" ht="15.75" x14ac:dyDescent="0.2">
      <c r="A610" s="34">
        <v>1</v>
      </c>
      <c r="B610" s="29">
        <v>198</v>
      </c>
      <c r="C610" s="252">
        <f>IF($B610&gt;0,'Saisie Class'!$G611)</f>
        <v>0</v>
      </c>
      <c r="D610" s="30" t="e">
        <f>VLOOKUP(E610,'Ext A3'!F$7:R$206,13,FALSE)</f>
        <v>#N/A</v>
      </c>
      <c r="E610" s="30">
        <f>IF($B610&gt;0,'Saisie Class'!$H611)</f>
        <v>0</v>
      </c>
      <c r="F610" s="30">
        <f>IF(C610&gt;0,VLOOKUP(E610,CONFIG!$X$202:$AG$801,2,FALSE),0)</f>
        <v>0</v>
      </c>
      <c r="G610" s="30">
        <f>IF(C610&gt;0,VLOOKUP(E610,CONFIG!$X$2:$AG$801,3,FALSE),0)</f>
        <v>0</v>
      </c>
      <c r="H610" s="30">
        <f>IF(C610&gt;0,VLOOKUP(E610,CONFIG!$X$2:$AG$801,4,FALSE),0)</f>
        <v>0</v>
      </c>
      <c r="I610" s="30">
        <f>IF(C610&gt;0,VLOOKUP(E610,CONFIG!$X$2:$AG$801,5,FALSE),0)</f>
        <v>0</v>
      </c>
      <c r="J610" s="213" t="str">
        <f>IF(LEN(B610)&gt;0,'Saisie Class'!N611,"")</f>
        <v/>
      </c>
      <c r="K610" s="214" t="s">
        <v>241</v>
      </c>
    </row>
    <row r="611" spans="1:11" ht="15.75" x14ac:dyDescent="0.2">
      <c r="A611" s="34">
        <v>1</v>
      </c>
      <c r="B611" s="29">
        <v>199</v>
      </c>
      <c r="C611" s="252">
        <f>IF($B611&gt;0,'Saisie Class'!$G612)</f>
        <v>0</v>
      </c>
      <c r="D611" s="30" t="e">
        <f>VLOOKUP(E611,'Ext A3'!F$7:R$206,13,FALSE)</f>
        <v>#N/A</v>
      </c>
      <c r="E611" s="30">
        <f>IF($B611&gt;0,'Saisie Class'!$H612)</f>
        <v>0</v>
      </c>
      <c r="F611" s="30">
        <f>IF(C611&gt;0,VLOOKUP(E611,CONFIG!$X$202:$AG$801,2,FALSE),0)</f>
        <v>0</v>
      </c>
      <c r="G611" s="30">
        <f>IF(C611&gt;0,VLOOKUP(E611,CONFIG!$X$2:$AG$801,3,FALSE),0)</f>
        <v>0</v>
      </c>
      <c r="H611" s="30">
        <f>IF(C611&gt;0,VLOOKUP(E611,CONFIG!$X$2:$AG$801,4,FALSE),0)</f>
        <v>0</v>
      </c>
      <c r="I611" s="30">
        <f>IF(C611&gt;0,VLOOKUP(E611,CONFIG!$X$2:$AG$801,5,FALSE),0)</f>
        <v>0</v>
      </c>
      <c r="J611" s="213" t="str">
        <f>IF(LEN(B611)&gt;0,'Saisie Class'!N612,"")</f>
        <v/>
      </c>
      <c r="K611" s="214" t="s">
        <v>241</v>
      </c>
    </row>
    <row r="612" spans="1:11" ht="15.75" x14ac:dyDescent="0.2">
      <c r="A612" s="34">
        <v>1</v>
      </c>
      <c r="B612" s="29">
        <v>200</v>
      </c>
      <c r="C612" s="252">
        <f>IF($B612&gt;0,'Saisie Class'!$G613)</f>
        <v>0</v>
      </c>
      <c r="D612" s="30" t="e">
        <f>VLOOKUP(E612,'Ext A3'!F$7:R$206,13,FALSE)</f>
        <v>#N/A</v>
      </c>
      <c r="E612" s="30">
        <f>IF($B612&gt;0,'Saisie Class'!$H613)</f>
        <v>0</v>
      </c>
      <c r="F612" s="30">
        <f>IF(C612&gt;0,VLOOKUP(E612,CONFIG!$X$202:$AG$801,2,FALSE),0)</f>
        <v>0</v>
      </c>
      <c r="G612" s="30">
        <f>IF(C612&gt;0,VLOOKUP(E612,CONFIG!$X$2:$AG$801,3,FALSE),0)</f>
        <v>0</v>
      </c>
      <c r="H612" s="30">
        <f>IF(C612&gt;0,VLOOKUP(E612,CONFIG!$X$2:$AG$801,4,FALSE),0)</f>
        <v>0</v>
      </c>
      <c r="I612" s="30">
        <f>IF(C612&gt;0,VLOOKUP(E612,CONFIG!$X$2:$AG$801,5,FALSE),0)</f>
        <v>0</v>
      </c>
      <c r="J612" s="213" t="str">
        <f>IF(LEN(B612)&gt;0,'Saisie Class'!N613,"")</f>
        <v/>
      </c>
      <c r="K612" s="214" t="s">
        <v>241</v>
      </c>
    </row>
    <row r="613" spans="1:11" ht="13.5" thickBot="1" x14ac:dyDescent="0.25">
      <c r="A613" s="50"/>
      <c r="B613" s="471" t="s">
        <v>200</v>
      </c>
      <c r="C613" s="471"/>
      <c r="D613" s="471"/>
      <c r="E613" s="471"/>
      <c r="F613" s="471"/>
      <c r="G613" s="471"/>
      <c r="H613" s="471"/>
      <c r="I613" s="471"/>
      <c r="J613" s="471"/>
      <c r="K613" s="471"/>
    </row>
    <row r="614" spans="1:11" ht="15.75" thickBot="1" x14ac:dyDescent="0.3">
      <c r="A614" s="34">
        <v>1</v>
      </c>
      <c r="B614" s="184" t="s">
        <v>232</v>
      </c>
      <c r="C614" s="184" t="s">
        <v>24</v>
      </c>
      <c r="D614" s="185" t="s">
        <v>3</v>
      </c>
      <c r="E614" s="185" t="s">
        <v>161</v>
      </c>
      <c r="F614" s="185" t="s">
        <v>230</v>
      </c>
      <c r="G614" s="185" t="s">
        <v>231</v>
      </c>
      <c r="H614" s="185" t="s">
        <v>233</v>
      </c>
      <c r="I614" s="185" t="s">
        <v>10</v>
      </c>
      <c r="J614" s="186" t="s">
        <v>234</v>
      </c>
      <c r="K614" s="186" t="s">
        <v>235</v>
      </c>
    </row>
    <row r="615" spans="1:11" ht="15.75" x14ac:dyDescent="0.2">
      <c r="A615" s="34">
        <v>1</v>
      </c>
      <c r="B615" s="190">
        <v>1</v>
      </c>
      <c r="C615" s="252">
        <f>IF($B615&gt;0,'Saisie Class'!$G618)</f>
        <v>11</v>
      </c>
      <c r="D615" s="30" t="e">
        <f>VLOOKUP(E615,'Ext A4'!F$7:R$206,13,FALSE)</f>
        <v>#N/A</v>
      </c>
      <c r="E615" s="30">
        <f>IF($B615&gt;0,'Saisie Class'!$H618)</f>
        <v>0</v>
      </c>
      <c r="F615" s="30" t="str">
        <f>IF(C615&gt;0,VLOOKUP(E615,CONFIG!$X$202:$AG$801,2,FALSE),0)</f>
        <v/>
      </c>
      <c r="G615" s="30" t="str">
        <f>IF(C615&gt;0,VLOOKUP(E615,CONFIG!$X$2:$AG$801,3,FALSE),0)</f>
        <v/>
      </c>
      <c r="H615" s="30" t="str">
        <f>IF(C615&gt;0,VLOOKUP(E615,CONFIG!$X$2:$AG$801,4,FALSE),0)</f>
        <v/>
      </c>
      <c r="I615" s="30" t="str">
        <f>IF(C615&gt;0,VLOOKUP(E615,CONFIG!$X$2:$AG$801,5,FALSE),0)</f>
        <v/>
      </c>
      <c r="J615" s="213" t="str">
        <f>IF(LEN(B615)&gt;0,'Saisie Class'!N618,"")</f>
        <v/>
      </c>
      <c r="K615" s="214" t="s">
        <v>241</v>
      </c>
    </row>
    <row r="616" spans="1:11" ht="15.75" x14ac:dyDescent="0.2">
      <c r="A616" s="34">
        <v>1</v>
      </c>
      <c r="B616" s="29">
        <v>2</v>
      </c>
      <c r="C616" s="252">
        <f>IF($B616&gt;0,'Saisie Class'!$G619)</f>
        <v>43</v>
      </c>
      <c r="D616" s="30" t="e">
        <f>VLOOKUP(E616,'Ext A4'!F$7:R$206,13,FALSE)</f>
        <v>#N/A</v>
      </c>
      <c r="E616" s="30">
        <f>IF($B616&gt;0,'Saisie Class'!$H619)</f>
        <v>0</v>
      </c>
      <c r="F616" s="30" t="str">
        <f>IF(C616&gt;0,VLOOKUP(E616,CONFIG!$X$202:$AG$801,2,FALSE),0)</f>
        <v/>
      </c>
      <c r="G616" s="30" t="str">
        <f>IF(C616&gt;0,VLOOKUP(E616,CONFIG!$X$2:$AG$801,3,FALSE),0)</f>
        <v/>
      </c>
      <c r="H616" s="30" t="str">
        <f>IF(C616&gt;0,VLOOKUP(E616,CONFIG!$X$2:$AG$801,4,FALSE),0)</f>
        <v/>
      </c>
      <c r="I616" s="30" t="str">
        <f>IF(C616&gt;0,VLOOKUP(E616,CONFIG!$X$2:$AG$801,5,FALSE),0)</f>
        <v/>
      </c>
      <c r="J616" s="213" t="str">
        <f>IF(LEN(B616)&gt;0,'Saisie Class'!N619,"")</f>
        <v>''</v>
      </c>
      <c r="K616" s="214" t="s">
        <v>241</v>
      </c>
    </row>
    <row r="617" spans="1:11" ht="15.75" x14ac:dyDescent="0.2">
      <c r="A617" s="34">
        <v>1</v>
      </c>
      <c r="B617" s="29">
        <v>3</v>
      </c>
      <c r="C617" s="252">
        <f>IF($B617&gt;0,'Saisie Class'!$G620)</f>
        <v>49</v>
      </c>
      <c r="D617" s="30" t="e">
        <f>VLOOKUP(E617,'Ext A4'!F$7:R$206,13,FALSE)</f>
        <v>#N/A</v>
      </c>
      <c r="E617" s="30">
        <f>IF($B617&gt;0,'Saisie Class'!$H620)</f>
        <v>0</v>
      </c>
      <c r="F617" s="30" t="str">
        <f>IF(C617&gt;0,VLOOKUP(E617,CONFIG!$X$202:$AG$801,2,FALSE),0)</f>
        <v/>
      </c>
      <c r="G617" s="30" t="str">
        <f>IF(C617&gt;0,VLOOKUP(E617,CONFIG!$X$2:$AG$801,3,FALSE),0)</f>
        <v/>
      </c>
      <c r="H617" s="30" t="str">
        <f>IF(C617&gt;0,VLOOKUP(E617,CONFIG!$X$2:$AG$801,4,FALSE),0)</f>
        <v/>
      </c>
      <c r="I617" s="30" t="str">
        <f>IF(C617&gt;0,VLOOKUP(E617,CONFIG!$X$2:$AG$801,5,FALSE),0)</f>
        <v/>
      </c>
      <c r="J617" s="213" t="str">
        <f>IF(LEN(B617)&gt;0,'Saisie Class'!N620,"")</f>
        <v>''</v>
      </c>
      <c r="K617" s="214" t="s">
        <v>241</v>
      </c>
    </row>
    <row r="618" spans="1:11" ht="15.75" x14ac:dyDescent="0.2">
      <c r="A618" s="34">
        <v>1</v>
      </c>
      <c r="B618" s="29">
        <v>4</v>
      </c>
      <c r="C618" s="252">
        <f>IF($B618&gt;0,'Saisie Class'!$G621)</f>
        <v>25</v>
      </c>
      <c r="D618" s="30" t="e">
        <f>VLOOKUP(E618,'Ext A4'!F$7:R$206,13,FALSE)</f>
        <v>#N/A</v>
      </c>
      <c r="E618" s="30">
        <f>IF($B618&gt;0,'Saisie Class'!$H621)</f>
        <v>0</v>
      </c>
      <c r="F618" s="30" t="str">
        <f>IF(C618&gt;0,VLOOKUP(E618,CONFIG!$X$202:$AG$801,2,FALSE),0)</f>
        <v/>
      </c>
      <c r="G618" s="30" t="str">
        <f>IF(C618&gt;0,VLOOKUP(E618,CONFIG!$X$2:$AG$801,3,FALSE),0)</f>
        <v/>
      </c>
      <c r="H618" s="30" t="str">
        <f>IF(C618&gt;0,VLOOKUP(E618,CONFIG!$X$2:$AG$801,4,FALSE),0)</f>
        <v/>
      </c>
      <c r="I618" s="30" t="str">
        <f>IF(C618&gt;0,VLOOKUP(E618,CONFIG!$X$2:$AG$801,5,FALSE),0)</f>
        <v/>
      </c>
      <c r="J618" s="213" t="str">
        <f>IF(LEN(B618)&gt;0,'Saisie Class'!N621,"")</f>
        <v>''</v>
      </c>
      <c r="K618" s="214" t="s">
        <v>241</v>
      </c>
    </row>
    <row r="619" spans="1:11" ht="15.75" x14ac:dyDescent="0.2">
      <c r="A619" s="34">
        <v>1</v>
      </c>
      <c r="B619" s="29">
        <v>5</v>
      </c>
      <c r="C619" s="252">
        <f>IF($B619&gt;0,'Saisie Class'!$G622)</f>
        <v>28</v>
      </c>
      <c r="D619" s="30" t="e">
        <f>VLOOKUP(E619,'Ext A4'!F$7:R$206,13,FALSE)</f>
        <v>#N/A</v>
      </c>
      <c r="E619" s="30">
        <f>IF($B619&gt;0,'Saisie Class'!$H622)</f>
        <v>0</v>
      </c>
      <c r="F619" s="30" t="str">
        <f>IF(C619&gt;0,VLOOKUP(E619,CONFIG!$X$202:$AG$801,2,FALSE),0)</f>
        <v/>
      </c>
      <c r="G619" s="30" t="str">
        <f>IF(C619&gt;0,VLOOKUP(E619,CONFIG!$X$2:$AG$801,3,FALSE),0)</f>
        <v/>
      </c>
      <c r="H619" s="30" t="str">
        <f>IF(C619&gt;0,VLOOKUP(E619,CONFIG!$X$2:$AG$801,4,FALSE),0)</f>
        <v/>
      </c>
      <c r="I619" s="30" t="str">
        <f>IF(C619&gt;0,VLOOKUP(E619,CONFIG!$X$2:$AG$801,5,FALSE),0)</f>
        <v/>
      </c>
      <c r="J619" s="213" t="str">
        <f>IF(LEN(B619)&gt;0,'Saisie Class'!N622,"")</f>
        <v>''</v>
      </c>
      <c r="K619" s="214" t="s">
        <v>241</v>
      </c>
    </row>
    <row r="620" spans="1:11" ht="15.75" x14ac:dyDescent="0.2">
      <c r="A620" s="34">
        <v>1</v>
      </c>
      <c r="B620" s="29">
        <v>6</v>
      </c>
      <c r="C620" s="252">
        <f>IF($B620&gt;0,'Saisie Class'!$G623)</f>
        <v>36</v>
      </c>
      <c r="D620" s="30" t="e">
        <f>VLOOKUP(E620,'Ext A4'!F$7:R$206,13,FALSE)</f>
        <v>#N/A</v>
      </c>
      <c r="E620" s="30">
        <f>IF($B620&gt;0,'Saisie Class'!$H623)</f>
        <v>0</v>
      </c>
      <c r="F620" s="30" t="str">
        <f>IF(C620&gt;0,VLOOKUP(E620,CONFIG!$X$202:$AG$801,2,FALSE),0)</f>
        <v/>
      </c>
      <c r="G620" s="30" t="str">
        <f>IF(C620&gt;0,VLOOKUP(E620,CONFIG!$X$2:$AG$801,3,FALSE),0)</f>
        <v/>
      </c>
      <c r="H620" s="30" t="str">
        <f>IF(C620&gt;0,VLOOKUP(E620,CONFIG!$X$2:$AG$801,4,FALSE),0)</f>
        <v/>
      </c>
      <c r="I620" s="30" t="str">
        <f>IF(C620&gt;0,VLOOKUP(E620,CONFIG!$X$2:$AG$801,5,FALSE),0)</f>
        <v/>
      </c>
      <c r="J620" s="213" t="str">
        <f>IF(LEN(B620)&gt;0,'Saisie Class'!N623,"")</f>
        <v>''</v>
      </c>
      <c r="K620" s="214" t="s">
        <v>241</v>
      </c>
    </row>
    <row r="621" spans="1:11" ht="15.75" x14ac:dyDescent="0.2">
      <c r="A621" s="34">
        <v>1</v>
      </c>
      <c r="B621" s="29">
        <v>7</v>
      </c>
      <c r="C621" s="252">
        <f>IF($B621&gt;0,'Saisie Class'!$G624)</f>
        <v>5</v>
      </c>
      <c r="D621" s="30" t="e">
        <f>VLOOKUP(E621,'Ext A4'!F$7:R$206,13,FALSE)</f>
        <v>#N/A</v>
      </c>
      <c r="E621" s="30">
        <f>IF($B621&gt;0,'Saisie Class'!$H624)</f>
        <v>0</v>
      </c>
      <c r="F621" s="30" t="str">
        <f>IF(C621&gt;0,VLOOKUP(E621,CONFIG!$X$202:$AG$801,2,FALSE),0)</f>
        <v/>
      </c>
      <c r="G621" s="30" t="str">
        <f>IF(C621&gt;0,VLOOKUP(E621,CONFIG!$X$2:$AG$801,3,FALSE),0)</f>
        <v/>
      </c>
      <c r="H621" s="30" t="str">
        <f>IF(C621&gt;0,VLOOKUP(E621,CONFIG!$X$2:$AG$801,4,FALSE),0)</f>
        <v/>
      </c>
      <c r="I621" s="30" t="str">
        <f>IF(C621&gt;0,VLOOKUP(E621,CONFIG!$X$2:$AG$801,5,FALSE),0)</f>
        <v/>
      </c>
      <c r="J621" s="213" t="str">
        <f>IF(LEN(B621)&gt;0,'Saisie Class'!N624,"")</f>
        <v>''</v>
      </c>
      <c r="K621" s="214" t="s">
        <v>241</v>
      </c>
    </row>
    <row r="622" spans="1:11" ht="15.75" x14ac:dyDescent="0.2">
      <c r="A622" s="34">
        <v>1</v>
      </c>
      <c r="B622" s="29">
        <v>8</v>
      </c>
      <c r="C622" s="252">
        <f>IF($B622&gt;0,'Saisie Class'!$G625)</f>
        <v>23</v>
      </c>
      <c r="D622" s="30" t="e">
        <f>VLOOKUP(E622,'Ext A4'!F$7:R$206,13,FALSE)</f>
        <v>#N/A</v>
      </c>
      <c r="E622" s="30">
        <f>IF($B622&gt;0,'Saisie Class'!$H625)</f>
        <v>0</v>
      </c>
      <c r="F622" s="30" t="str">
        <f>IF(C622&gt;0,VLOOKUP(E622,CONFIG!$X$202:$AG$801,2,FALSE),0)</f>
        <v/>
      </c>
      <c r="G622" s="30" t="str">
        <f>IF(C622&gt;0,VLOOKUP(E622,CONFIG!$X$2:$AG$801,3,FALSE),0)</f>
        <v/>
      </c>
      <c r="H622" s="30" t="str">
        <f>IF(C622&gt;0,VLOOKUP(E622,CONFIG!$X$2:$AG$801,4,FALSE),0)</f>
        <v/>
      </c>
      <c r="I622" s="30" t="str">
        <f>IF(C622&gt;0,VLOOKUP(E622,CONFIG!$X$2:$AG$801,5,FALSE),0)</f>
        <v/>
      </c>
      <c r="J622" s="213" t="str">
        <f>IF(LEN(B622)&gt;0,'Saisie Class'!N625,"")</f>
        <v>''</v>
      </c>
      <c r="K622" s="214" t="s">
        <v>241</v>
      </c>
    </row>
    <row r="623" spans="1:11" ht="15.75" x14ac:dyDescent="0.2">
      <c r="A623" s="34">
        <v>1</v>
      </c>
      <c r="B623" s="29">
        <v>9</v>
      </c>
      <c r="C623" s="252">
        <f>IF($B623&gt;0,'Saisie Class'!$G626)</f>
        <v>29</v>
      </c>
      <c r="D623" s="30" t="e">
        <f>VLOOKUP(E623,'Ext A4'!F$7:R$206,13,FALSE)</f>
        <v>#N/A</v>
      </c>
      <c r="E623" s="30">
        <f>IF($B623&gt;0,'Saisie Class'!$H626)</f>
        <v>0</v>
      </c>
      <c r="F623" s="30" t="str">
        <f>IF(C623&gt;0,VLOOKUP(E623,CONFIG!$X$202:$AG$801,2,FALSE),0)</f>
        <v/>
      </c>
      <c r="G623" s="30" t="str">
        <f>IF(C623&gt;0,VLOOKUP(E623,CONFIG!$X$2:$AG$801,3,FALSE),0)</f>
        <v/>
      </c>
      <c r="H623" s="30" t="str">
        <f>IF(C623&gt;0,VLOOKUP(E623,CONFIG!$X$2:$AG$801,4,FALSE),0)</f>
        <v/>
      </c>
      <c r="I623" s="30" t="str">
        <f>IF(C623&gt;0,VLOOKUP(E623,CONFIG!$X$2:$AG$801,5,FALSE),0)</f>
        <v/>
      </c>
      <c r="J623" s="213" t="str">
        <f>IF(LEN(B623)&gt;0,'Saisie Class'!N626,"")</f>
        <v>''</v>
      </c>
      <c r="K623" s="214" t="s">
        <v>241</v>
      </c>
    </row>
    <row r="624" spans="1:11" ht="15.75" x14ac:dyDescent="0.2">
      <c r="A624" s="34">
        <v>1</v>
      </c>
      <c r="B624" s="29">
        <v>10</v>
      </c>
      <c r="C624" s="252">
        <f>IF($B624&gt;0,'Saisie Class'!$G627)</f>
        <v>45</v>
      </c>
      <c r="D624" s="30" t="e">
        <f>VLOOKUP(E624,'Ext A4'!F$7:R$206,13,FALSE)</f>
        <v>#N/A</v>
      </c>
      <c r="E624" s="30">
        <f>IF($B624&gt;0,'Saisie Class'!$H627)</f>
        <v>0</v>
      </c>
      <c r="F624" s="30" t="str">
        <f>IF(C624&gt;0,VLOOKUP(E624,CONFIG!$X$202:$AG$801,2,FALSE),0)</f>
        <v/>
      </c>
      <c r="G624" s="30" t="str">
        <f>IF(C624&gt;0,VLOOKUP(E624,CONFIG!$X$2:$AG$801,3,FALSE),0)</f>
        <v/>
      </c>
      <c r="H624" s="30" t="str">
        <f>IF(C624&gt;0,VLOOKUP(E624,CONFIG!$X$2:$AG$801,4,FALSE),0)</f>
        <v/>
      </c>
      <c r="I624" s="30" t="str">
        <f>IF(C624&gt;0,VLOOKUP(E624,CONFIG!$X$2:$AG$801,5,FALSE),0)</f>
        <v/>
      </c>
      <c r="J624" s="213" t="str">
        <f>IF(LEN(B624)&gt;0,'Saisie Class'!N627,"")</f>
        <v>''</v>
      </c>
      <c r="K624" s="214" t="s">
        <v>241</v>
      </c>
    </row>
    <row r="625" spans="1:11" ht="15.75" x14ac:dyDescent="0.2">
      <c r="A625" s="34">
        <v>1</v>
      </c>
      <c r="B625" s="29">
        <v>11</v>
      </c>
      <c r="C625" s="252">
        <f>IF($B625&gt;0,'Saisie Class'!$G628)</f>
        <v>8</v>
      </c>
      <c r="D625" s="30" t="e">
        <f>VLOOKUP(E625,'Ext A4'!F$7:R$206,13,FALSE)</f>
        <v>#N/A</v>
      </c>
      <c r="E625" s="30">
        <f>IF($B625&gt;0,'Saisie Class'!$H628)</f>
        <v>0</v>
      </c>
      <c r="F625" s="30" t="str">
        <f>IF(C625&gt;0,VLOOKUP(E625,CONFIG!$X$202:$AG$801,2,FALSE),0)</f>
        <v/>
      </c>
      <c r="G625" s="30" t="str">
        <f>IF(C625&gt;0,VLOOKUP(E625,CONFIG!$X$2:$AG$801,3,FALSE),0)</f>
        <v/>
      </c>
      <c r="H625" s="30" t="str">
        <f>IF(C625&gt;0,VLOOKUP(E625,CONFIG!$X$2:$AG$801,4,FALSE),0)</f>
        <v/>
      </c>
      <c r="I625" s="30" t="str">
        <f>IF(C625&gt;0,VLOOKUP(E625,CONFIG!$X$2:$AG$801,5,FALSE),0)</f>
        <v/>
      </c>
      <c r="J625" s="213" t="str">
        <f>IF(LEN(B625)&gt;0,'Saisie Class'!N628,"")</f>
        <v>''</v>
      </c>
      <c r="K625" s="214" t="s">
        <v>241</v>
      </c>
    </row>
    <row r="626" spans="1:11" ht="15.75" x14ac:dyDescent="0.2">
      <c r="A626" s="34">
        <v>1</v>
      </c>
      <c r="B626" s="29">
        <v>12</v>
      </c>
      <c r="C626" s="252">
        <f>IF($B626&gt;0,'Saisie Class'!$G629)</f>
        <v>44</v>
      </c>
      <c r="D626" s="30" t="e">
        <f>VLOOKUP(E626,'Ext A4'!F$7:R$206,13,FALSE)</f>
        <v>#N/A</v>
      </c>
      <c r="E626" s="30">
        <f>IF($B626&gt;0,'Saisie Class'!$H629)</f>
        <v>0</v>
      </c>
      <c r="F626" s="30" t="str">
        <f>IF(C626&gt;0,VLOOKUP(E626,CONFIG!$X$202:$AG$801,2,FALSE),0)</f>
        <v/>
      </c>
      <c r="G626" s="30" t="str">
        <f>IF(C626&gt;0,VLOOKUP(E626,CONFIG!$X$2:$AG$801,3,FALSE),0)</f>
        <v/>
      </c>
      <c r="H626" s="30" t="str">
        <f>IF(C626&gt;0,VLOOKUP(E626,CONFIG!$X$2:$AG$801,4,FALSE),0)</f>
        <v/>
      </c>
      <c r="I626" s="30" t="str">
        <f>IF(C626&gt;0,VLOOKUP(E626,CONFIG!$X$2:$AG$801,5,FALSE),0)</f>
        <v/>
      </c>
      <c r="J626" s="213" t="str">
        <f>IF(LEN(B626)&gt;0,'Saisie Class'!N629,"")</f>
        <v>''</v>
      </c>
      <c r="K626" s="214" t="s">
        <v>241</v>
      </c>
    </row>
    <row r="627" spans="1:11" ht="15.75" x14ac:dyDescent="0.2">
      <c r="A627" s="34">
        <v>1</v>
      </c>
      <c r="B627" s="29">
        <v>13</v>
      </c>
      <c r="C627" s="252">
        <f>IF($B627&gt;0,'Saisie Class'!$G630)</f>
        <v>46</v>
      </c>
      <c r="D627" s="30" t="e">
        <f>VLOOKUP(E627,'Ext A4'!F$7:R$206,13,FALSE)</f>
        <v>#N/A</v>
      </c>
      <c r="E627" s="30">
        <f>IF($B627&gt;0,'Saisie Class'!$H630)</f>
        <v>0</v>
      </c>
      <c r="F627" s="30" t="str">
        <f>IF(C627&gt;0,VLOOKUP(E627,CONFIG!$X$202:$AG$801,2,FALSE),0)</f>
        <v/>
      </c>
      <c r="G627" s="30" t="str">
        <f>IF(C627&gt;0,VLOOKUP(E627,CONFIG!$X$2:$AG$801,3,FALSE),0)</f>
        <v/>
      </c>
      <c r="H627" s="30" t="str">
        <f>IF(C627&gt;0,VLOOKUP(E627,CONFIG!$X$2:$AG$801,4,FALSE),0)</f>
        <v/>
      </c>
      <c r="I627" s="30" t="str">
        <f>IF(C627&gt;0,VLOOKUP(E627,CONFIG!$X$2:$AG$801,5,FALSE),0)</f>
        <v/>
      </c>
      <c r="J627" s="213" t="str">
        <f>IF(LEN(B627)&gt;0,'Saisie Class'!N630,"")</f>
        <v>''</v>
      </c>
      <c r="K627" s="214" t="s">
        <v>241</v>
      </c>
    </row>
    <row r="628" spans="1:11" ht="15.75" x14ac:dyDescent="0.2">
      <c r="A628" s="34">
        <v>1</v>
      </c>
      <c r="B628" s="29">
        <v>14</v>
      </c>
      <c r="C628" s="252">
        <f>IF($B628&gt;0,'Saisie Class'!$G631)</f>
        <v>15</v>
      </c>
      <c r="D628" s="30" t="e">
        <f>VLOOKUP(E628,'Ext A4'!F$7:R$206,13,FALSE)</f>
        <v>#N/A</v>
      </c>
      <c r="E628" s="30">
        <f>IF($B628&gt;0,'Saisie Class'!$H631)</f>
        <v>0</v>
      </c>
      <c r="F628" s="30" t="str">
        <f>IF(C628&gt;0,VLOOKUP(E628,CONFIG!$X$202:$AG$801,2,FALSE),0)</f>
        <v/>
      </c>
      <c r="G628" s="30" t="str">
        <f>IF(C628&gt;0,VLOOKUP(E628,CONFIG!$X$2:$AG$801,3,FALSE),0)</f>
        <v/>
      </c>
      <c r="H628" s="30" t="str">
        <f>IF(C628&gt;0,VLOOKUP(E628,CONFIG!$X$2:$AG$801,4,FALSE),0)</f>
        <v/>
      </c>
      <c r="I628" s="30" t="str">
        <f>IF(C628&gt;0,VLOOKUP(E628,CONFIG!$X$2:$AG$801,5,FALSE),0)</f>
        <v/>
      </c>
      <c r="J628" s="213" t="str">
        <f>IF(LEN(B628)&gt;0,'Saisie Class'!N631,"")</f>
        <v>''</v>
      </c>
      <c r="K628" s="214" t="s">
        <v>241</v>
      </c>
    </row>
    <row r="629" spans="1:11" ht="15.75" x14ac:dyDescent="0.2">
      <c r="A629" s="34">
        <v>1</v>
      </c>
      <c r="B629" s="29">
        <v>15</v>
      </c>
      <c r="C629" s="252">
        <f>IF($B629&gt;0,'Saisie Class'!$G632)</f>
        <v>51</v>
      </c>
      <c r="D629" s="30" t="e">
        <f>VLOOKUP(E629,'Ext A4'!F$7:R$206,13,FALSE)</f>
        <v>#N/A</v>
      </c>
      <c r="E629" s="30">
        <f>IF($B629&gt;0,'Saisie Class'!$H632)</f>
        <v>0</v>
      </c>
      <c r="F629" s="30" t="str">
        <f>IF(C629&gt;0,VLOOKUP(E629,CONFIG!$X$202:$AG$801,2,FALSE),0)</f>
        <v/>
      </c>
      <c r="G629" s="30" t="str">
        <f>IF(C629&gt;0,VLOOKUP(E629,CONFIG!$X$2:$AG$801,3,FALSE),0)</f>
        <v/>
      </c>
      <c r="H629" s="30" t="str">
        <f>IF(C629&gt;0,VLOOKUP(E629,CONFIG!$X$2:$AG$801,4,FALSE),0)</f>
        <v/>
      </c>
      <c r="I629" s="30" t="str">
        <f>IF(C629&gt;0,VLOOKUP(E629,CONFIG!$X$2:$AG$801,5,FALSE),0)</f>
        <v/>
      </c>
      <c r="J629" s="213" t="str">
        <f>IF(LEN(B629)&gt;0,'Saisie Class'!N632,"")</f>
        <v>''</v>
      </c>
      <c r="K629" s="214" t="s">
        <v>241</v>
      </c>
    </row>
    <row r="630" spans="1:11" ht="15.75" x14ac:dyDescent="0.2">
      <c r="A630" s="34">
        <v>1</v>
      </c>
      <c r="B630" s="29">
        <v>16</v>
      </c>
      <c r="C630" s="252">
        <f>IF($B630&gt;0,'Saisie Class'!$G633)</f>
        <v>42</v>
      </c>
      <c r="D630" s="30" t="e">
        <f>VLOOKUP(E630,'Ext A4'!F$7:R$206,13,FALSE)</f>
        <v>#N/A</v>
      </c>
      <c r="E630" s="30">
        <f>IF($B630&gt;0,'Saisie Class'!$H633)</f>
        <v>0</v>
      </c>
      <c r="F630" s="30" t="str">
        <f>IF(C630&gt;0,VLOOKUP(E630,CONFIG!$X$202:$AG$801,2,FALSE),0)</f>
        <v/>
      </c>
      <c r="G630" s="30" t="str">
        <f>IF(C630&gt;0,VLOOKUP(E630,CONFIG!$X$2:$AG$801,3,FALSE),0)</f>
        <v/>
      </c>
      <c r="H630" s="30" t="str">
        <f>IF(C630&gt;0,VLOOKUP(E630,CONFIG!$X$2:$AG$801,4,FALSE),0)</f>
        <v/>
      </c>
      <c r="I630" s="30" t="str">
        <f>IF(C630&gt;0,VLOOKUP(E630,CONFIG!$X$2:$AG$801,5,FALSE),0)</f>
        <v/>
      </c>
      <c r="J630" s="213" t="str">
        <f>IF(LEN(B630)&gt;0,'Saisie Class'!N633,"")</f>
        <v>''</v>
      </c>
      <c r="K630" s="214" t="s">
        <v>241</v>
      </c>
    </row>
    <row r="631" spans="1:11" ht="15.75" x14ac:dyDescent="0.2">
      <c r="A631" s="34">
        <v>1</v>
      </c>
      <c r="B631" s="29">
        <v>17</v>
      </c>
      <c r="C631" s="252">
        <f>IF($B631&gt;0,'Saisie Class'!$G634)</f>
        <v>52</v>
      </c>
      <c r="D631" s="30" t="e">
        <f>VLOOKUP(E631,'Ext A4'!F$7:R$206,13,FALSE)</f>
        <v>#N/A</v>
      </c>
      <c r="E631" s="30">
        <f>IF($B631&gt;0,'Saisie Class'!$H634)</f>
        <v>0</v>
      </c>
      <c r="F631" s="30" t="str">
        <f>IF(C631&gt;0,VLOOKUP(E631,CONFIG!$X$202:$AG$801,2,FALSE),0)</f>
        <v/>
      </c>
      <c r="G631" s="30" t="str">
        <f>IF(C631&gt;0,VLOOKUP(E631,CONFIG!$X$2:$AG$801,3,FALSE),0)</f>
        <v/>
      </c>
      <c r="H631" s="30" t="str">
        <f>IF(C631&gt;0,VLOOKUP(E631,CONFIG!$X$2:$AG$801,4,FALSE),0)</f>
        <v/>
      </c>
      <c r="I631" s="30" t="str">
        <f>IF(C631&gt;0,VLOOKUP(E631,CONFIG!$X$2:$AG$801,5,FALSE),0)</f>
        <v/>
      </c>
      <c r="J631" s="213" t="str">
        <f>IF(LEN(B631)&gt;0,'Saisie Class'!N634,"")</f>
        <v>''</v>
      </c>
      <c r="K631" s="214" t="s">
        <v>241</v>
      </c>
    </row>
    <row r="632" spans="1:11" ht="15.75" x14ac:dyDescent="0.2">
      <c r="A632" s="34">
        <v>1</v>
      </c>
      <c r="B632" s="29">
        <v>18</v>
      </c>
      <c r="C632" s="252">
        <f>IF($B632&gt;0,'Saisie Class'!$G635)</f>
        <v>26</v>
      </c>
      <c r="D632" s="30" t="e">
        <f>VLOOKUP(E632,'Ext A4'!F$7:R$206,13,FALSE)</f>
        <v>#N/A</v>
      </c>
      <c r="E632" s="30">
        <f>IF($B632&gt;0,'Saisie Class'!$H635)</f>
        <v>0</v>
      </c>
      <c r="F632" s="30" t="str">
        <f>IF(C632&gt;0,VLOOKUP(E632,CONFIG!$X$202:$AG$801,2,FALSE),0)</f>
        <v/>
      </c>
      <c r="G632" s="30" t="str">
        <f>IF(C632&gt;0,VLOOKUP(E632,CONFIG!$X$2:$AG$801,3,FALSE),0)</f>
        <v/>
      </c>
      <c r="H632" s="30" t="str">
        <f>IF(C632&gt;0,VLOOKUP(E632,CONFIG!$X$2:$AG$801,4,FALSE),0)</f>
        <v/>
      </c>
      <c r="I632" s="30" t="str">
        <f>IF(C632&gt;0,VLOOKUP(E632,CONFIG!$X$2:$AG$801,5,FALSE),0)</f>
        <v/>
      </c>
      <c r="J632" s="213" t="str">
        <f>IF(LEN(B632)&gt;0,'Saisie Class'!N635,"")</f>
        <v>''</v>
      </c>
      <c r="K632" s="214" t="s">
        <v>241</v>
      </c>
    </row>
    <row r="633" spans="1:11" ht="15.75" x14ac:dyDescent="0.2">
      <c r="A633" s="34">
        <v>1</v>
      </c>
      <c r="B633" s="29">
        <v>19</v>
      </c>
      <c r="C633" s="252">
        <f>IF($B633&gt;0,'Saisie Class'!$G636)</f>
        <v>22</v>
      </c>
      <c r="D633" s="30" t="e">
        <f>VLOOKUP(E633,'Ext A4'!F$7:R$206,13,FALSE)</f>
        <v>#N/A</v>
      </c>
      <c r="E633" s="30">
        <f>IF($B633&gt;0,'Saisie Class'!$H636)</f>
        <v>0</v>
      </c>
      <c r="F633" s="30" t="str">
        <f>IF(C633&gt;0,VLOOKUP(E633,CONFIG!$X$202:$AG$801,2,FALSE),0)</f>
        <v/>
      </c>
      <c r="G633" s="30" t="str">
        <f>IF(C633&gt;0,VLOOKUP(E633,CONFIG!$X$2:$AG$801,3,FALSE),0)</f>
        <v/>
      </c>
      <c r="H633" s="30" t="str">
        <f>IF(C633&gt;0,VLOOKUP(E633,CONFIG!$X$2:$AG$801,4,FALSE),0)</f>
        <v/>
      </c>
      <c r="I633" s="30" t="str">
        <f>IF(C633&gt;0,VLOOKUP(E633,CONFIG!$X$2:$AG$801,5,FALSE),0)</f>
        <v/>
      </c>
      <c r="J633" s="213" t="str">
        <f>IF(LEN(B633)&gt;0,'Saisie Class'!N636,"")</f>
        <v>''</v>
      </c>
      <c r="K633" s="214" t="s">
        <v>241</v>
      </c>
    </row>
    <row r="634" spans="1:11" ht="15.75" x14ac:dyDescent="0.2">
      <c r="A634" s="34">
        <v>1</v>
      </c>
      <c r="B634" s="29">
        <v>20</v>
      </c>
      <c r="C634" s="252">
        <f>IF($B634&gt;0,'Saisie Class'!$G637)</f>
        <v>2</v>
      </c>
      <c r="D634" s="30" t="e">
        <f>VLOOKUP(E634,'Ext A4'!F$7:R$206,13,FALSE)</f>
        <v>#N/A</v>
      </c>
      <c r="E634" s="30">
        <f>IF($B634&gt;0,'Saisie Class'!$H637)</f>
        <v>0</v>
      </c>
      <c r="F634" s="30" t="str">
        <f>IF(C634&gt;0,VLOOKUP(E634,CONFIG!$X$202:$AG$801,2,FALSE),0)</f>
        <v/>
      </c>
      <c r="G634" s="30" t="str">
        <f>IF(C634&gt;0,VLOOKUP(E634,CONFIG!$X$2:$AG$801,3,FALSE),0)</f>
        <v/>
      </c>
      <c r="H634" s="30" t="str">
        <f>IF(C634&gt;0,VLOOKUP(E634,CONFIG!$X$2:$AG$801,4,FALSE),0)</f>
        <v/>
      </c>
      <c r="I634" s="30" t="str">
        <f>IF(C634&gt;0,VLOOKUP(E634,CONFIG!$X$2:$AG$801,5,FALSE),0)</f>
        <v/>
      </c>
      <c r="J634" s="213" t="str">
        <f>IF(LEN(B634)&gt;0,'Saisie Class'!N637,"")</f>
        <v>''</v>
      </c>
      <c r="K634" s="214" t="s">
        <v>241</v>
      </c>
    </row>
    <row r="635" spans="1:11" ht="15.75" x14ac:dyDescent="0.2">
      <c r="A635" s="34">
        <v>1</v>
      </c>
      <c r="B635" s="29">
        <v>21</v>
      </c>
      <c r="C635" s="252">
        <f>IF($B635&gt;0,'Saisie Class'!$G638)</f>
        <v>9</v>
      </c>
      <c r="D635" s="30" t="e">
        <f>VLOOKUP(E635,'Ext A4'!F$7:R$206,13,FALSE)</f>
        <v>#N/A</v>
      </c>
      <c r="E635" s="30">
        <f>IF($B635&gt;0,'Saisie Class'!$H638)</f>
        <v>0</v>
      </c>
      <c r="F635" s="30" t="str">
        <f>IF(C635&gt;0,VLOOKUP(E635,CONFIG!$X$202:$AG$801,2,FALSE),0)</f>
        <v/>
      </c>
      <c r="G635" s="30" t="str">
        <f>IF(C635&gt;0,VLOOKUP(E635,CONFIG!$X$2:$AG$801,3,FALSE),0)</f>
        <v/>
      </c>
      <c r="H635" s="30" t="str">
        <f>IF(C635&gt;0,VLOOKUP(E635,CONFIG!$X$2:$AG$801,4,FALSE),0)</f>
        <v/>
      </c>
      <c r="I635" s="30" t="str">
        <f>IF(C635&gt;0,VLOOKUP(E635,CONFIG!$X$2:$AG$801,5,FALSE),0)</f>
        <v/>
      </c>
      <c r="J635" s="213" t="str">
        <f>IF(LEN(B635)&gt;0,'Saisie Class'!N638,"")</f>
        <v>''</v>
      </c>
      <c r="K635" s="214" t="s">
        <v>241</v>
      </c>
    </row>
    <row r="636" spans="1:11" ht="15.75" x14ac:dyDescent="0.2">
      <c r="A636" s="34">
        <v>1</v>
      </c>
      <c r="B636" s="29">
        <v>22</v>
      </c>
      <c r="C636" s="252">
        <f>IF($B636&gt;0,'Saisie Class'!$G639)</f>
        <v>31</v>
      </c>
      <c r="D636" s="30" t="e">
        <f>VLOOKUP(E636,'Ext A4'!F$7:R$206,13,FALSE)</f>
        <v>#N/A</v>
      </c>
      <c r="E636" s="30">
        <f>IF($B636&gt;0,'Saisie Class'!$H639)</f>
        <v>0</v>
      </c>
      <c r="F636" s="30" t="str">
        <f>IF(C636&gt;0,VLOOKUP(E636,CONFIG!$X$202:$AG$801,2,FALSE),0)</f>
        <v/>
      </c>
      <c r="G636" s="30" t="str">
        <f>IF(C636&gt;0,VLOOKUP(E636,CONFIG!$X$2:$AG$801,3,FALSE),0)</f>
        <v/>
      </c>
      <c r="H636" s="30" t="str">
        <f>IF(C636&gt;0,VLOOKUP(E636,CONFIG!$X$2:$AG$801,4,FALSE),0)</f>
        <v/>
      </c>
      <c r="I636" s="30" t="str">
        <f>IF(C636&gt;0,VLOOKUP(E636,CONFIG!$X$2:$AG$801,5,FALSE),0)</f>
        <v/>
      </c>
      <c r="J636" s="213" t="str">
        <f>IF(LEN(B636)&gt;0,'Saisie Class'!N639,"")</f>
        <v>''</v>
      </c>
      <c r="K636" s="214" t="s">
        <v>241</v>
      </c>
    </row>
    <row r="637" spans="1:11" ht="15.75" x14ac:dyDescent="0.2">
      <c r="A637" s="34">
        <v>1</v>
      </c>
      <c r="B637" s="29">
        <v>23</v>
      </c>
      <c r="C637" s="252">
        <f>IF($B637&gt;0,'Saisie Class'!$G640)</f>
        <v>27</v>
      </c>
      <c r="D637" s="30" t="e">
        <f>VLOOKUP(E637,'Ext A4'!F$7:R$206,13,FALSE)</f>
        <v>#N/A</v>
      </c>
      <c r="E637" s="30">
        <f>IF($B637&gt;0,'Saisie Class'!$H640)</f>
        <v>0</v>
      </c>
      <c r="F637" s="30" t="str">
        <f>IF(C637&gt;0,VLOOKUP(E637,CONFIG!$X$202:$AG$801,2,FALSE),0)</f>
        <v/>
      </c>
      <c r="G637" s="30" t="str">
        <f>IF(C637&gt;0,VLOOKUP(E637,CONFIG!$X$2:$AG$801,3,FALSE),0)</f>
        <v/>
      </c>
      <c r="H637" s="30" t="str">
        <f>IF(C637&gt;0,VLOOKUP(E637,CONFIG!$X$2:$AG$801,4,FALSE),0)</f>
        <v/>
      </c>
      <c r="I637" s="30" t="str">
        <f>IF(C637&gt;0,VLOOKUP(E637,CONFIG!$X$2:$AG$801,5,FALSE),0)</f>
        <v/>
      </c>
      <c r="J637" s="213" t="str">
        <f>IF(LEN(B637)&gt;0,'Saisie Class'!N640,"")</f>
        <v>''</v>
      </c>
      <c r="K637" s="214" t="s">
        <v>241</v>
      </c>
    </row>
    <row r="638" spans="1:11" ht="15.75" x14ac:dyDescent="0.2">
      <c r="A638" s="34">
        <v>1</v>
      </c>
      <c r="B638" s="29">
        <v>24</v>
      </c>
      <c r="C638" s="252">
        <f>IF($B638&gt;0,'Saisie Class'!$G641)</f>
        <v>53</v>
      </c>
      <c r="D638" s="30" t="e">
        <f>VLOOKUP(E638,'Ext A4'!F$7:R$206,13,FALSE)</f>
        <v>#N/A</v>
      </c>
      <c r="E638" s="30">
        <f>IF($B638&gt;0,'Saisie Class'!$H641)</f>
        <v>0</v>
      </c>
      <c r="F638" s="30" t="str">
        <f>IF(C638&gt;0,VLOOKUP(E638,CONFIG!$X$202:$AG$801,2,FALSE),0)</f>
        <v/>
      </c>
      <c r="G638" s="30" t="str">
        <f>IF(C638&gt;0,VLOOKUP(E638,CONFIG!$X$2:$AG$801,3,FALSE),0)</f>
        <v/>
      </c>
      <c r="H638" s="30" t="str">
        <f>IF(C638&gt;0,VLOOKUP(E638,CONFIG!$X$2:$AG$801,4,FALSE),0)</f>
        <v/>
      </c>
      <c r="I638" s="30" t="str">
        <f>IF(C638&gt;0,VLOOKUP(E638,CONFIG!$X$2:$AG$801,5,FALSE),0)</f>
        <v/>
      </c>
      <c r="J638" s="213" t="str">
        <f>IF(LEN(B638)&gt;0,'Saisie Class'!N641,"")</f>
        <v>''</v>
      </c>
      <c r="K638" s="214" t="s">
        <v>241</v>
      </c>
    </row>
    <row r="639" spans="1:11" ht="15.75" x14ac:dyDescent="0.2">
      <c r="A639" s="34">
        <v>1</v>
      </c>
      <c r="B639" s="29">
        <v>25</v>
      </c>
      <c r="C639" s="252">
        <f>IF($B639&gt;0,'Saisie Class'!$G642)</f>
        <v>24</v>
      </c>
      <c r="D639" s="30" t="e">
        <f>VLOOKUP(E639,'Ext A4'!F$7:R$206,13,FALSE)</f>
        <v>#N/A</v>
      </c>
      <c r="E639" s="30">
        <f>IF($B639&gt;0,'Saisie Class'!$H642)</f>
        <v>0</v>
      </c>
      <c r="F639" s="30" t="str">
        <f>IF(C639&gt;0,VLOOKUP(E639,CONFIG!$X$202:$AG$801,2,FALSE),0)</f>
        <v/>
      </c>
      <c r="G639" s="30" t="str">
        <f>IF(C639&gt;0,VLOOKUP(E639,CONFIG!$X$2:$AG$801,3,FALSE),0)</f>
        <v/>
      </c>
      <c r="H639" s="30" t="str">
        <f>IF(C639&gt;0,VLOOKUP(E639,CONFIG!$X$2:$AG$801,4,FALSE),0)</f>
        <v/>
      </c>
      <c r="I639" s="30" t="str">
        <f>IF(C639&gt;0,VLOOKUP(E639,CONFIG!$X$2:$AG$801,5,FALSE),0)</f>
        <v/>
      </c>
      <c r="J639" s="213" t="str">
        <f>IF(LEN(B639)&gt;0,'Saisie Class'!N642,"")</f>
        <v>''</v>
      </c>
      <c r="K639" s="214" t="s">
        <v>241</v>
      </c>
    </row>
    <row r="640" spans="1:11" ht="15.75" x14ac:dyDescent="0.2">
      <c r="A640" s="34">
        <v>1</v>
      </c>
      <c r="B640" s="29">
        <v>26</v>
      </c>
      <c r="C640" s="252">
        <f>IF($B640&gt;0,'Saisie Class'!$G643)</f>
        <v>57</v>
      </c>
      <c r="D640" s="30" t="e">
        <f>VLOOKUP(E640,'Ext A4'!F$7:R$206,13,FALSE)</f>
        <v>#N/A</v>
      </c>
      <c r="E640" s="30">
        <f>IF($B640&gt;0,'Saisie Class'!$H643)</f>
        <v>0</v>
      </c>
      <c r="F640" s="30" t="str">
        <f>IF(C640&gt;0,VLOOKUP(E640,CONFIG!$X$202:$AG$801,2,FALSE),0)</f>
        <v/>
      </c>
      <c r="G640" s="30" t="str">
        <f>IF(C640&gt;0,VLOOKUP(E640,CONFIG!$X$2:$AG$801,3,FALSE),0)</f>
        <v/>
      </c>
      <c r="H640" s="30" t="str">
        <f>IF(C640&gt;0,VLOOKUP(E640,CONFIG!$X$2:$AG$801,4,FALSE),0)</f>
        <v/>
      </c>
      <c r="I640" s="30" t="str">
        <f>IF(C640&gt;0,VLOOKUP(E640,CONFIG!$X$2:$AG$801,5,FALSE),0)</f>
        <v/>
      </c>
      <c r="J640" s="213" t="str">
        <f>IF(LEN(B640)&gt;0,'Saisie Class'!N643,"")</f>
        <v>''</v>
      </c>
      <c r="K640" s="214" t="s">
        <v>241</v>
      </c>
    </row>
    <row r="641" spans="1:11" ht="15.75" x14ac:dyDescent="0.2">
      <c r="A641" s="34">
        <v>1</v>
      </c>
      <c r="B641" s="29">
        <v>27</v>
      </c>
      <c r="C641" s="252">
        <f>IF($B641&gt;0,'Saisie Class'!$G644)</f>
        <v>19</v>
      </c>
      <c r="D641" s="30" t="e">
        <f>VLOOKUP(E641,'Ext A4'!F$7:R$206,13,FALSE)</f>
        <v>#N/A</v>
      </c>
      <c r="E641" s="30">
        <f>IF($B641&gt;0,'Saisie Class'!$H644)</f>
        <v>0</v>
      </c>
      <c r="F641" s="30" t="str">
        <f>IF(C641&gt;0,VLOOKUP(E641,CONFIG!$X$202:$AG$801,2,FALSE),0)</f>
        <v/>
      </c>
      <c r="G641" s="30" t="str">
        <f>IF(C641&gt;0,VLOOKUP(E641,CONFIG!$X$2:$AG$801,3,FALSE),0)</f>
        <v/>
      </c>
      <c r="H641" s="30" t="str">
        <f>IF(C641&gt;0,VLOOKUP(E641,CONFIG!$X$2:$AG$801,4,FALSE),0)</f>
        <v/>
      </c>
      <c r="I641" s="30" t="str">
        <f>IF(C641&gt;0,VLOOKUP(E641,CONFIG!$X$2:$AG$801,5,FALSE),0)</f>
        <v/>
      </c>
      <c r="J641" s="213" t="str">
        <f>IF(LEN(B641)&gt;0,'Saisie Class'!N644,"")</f>
        <v>''</v>
      </c>
      <c r="K641" s="214" t="s">
        <v>241</v>
      </c>
    </row>
    <row r="642" spans="1:11" ht="15.75" x14ac:dyDescent="0.2">
      <c r="A642" s="34">
        <v>1</v>
      </c>
      <c r="B642" s="29">
        <v>28</v>
      </c>
      <c r="C642" s="252">
        <f>IF($B642&gt;0,'Saisie Class'!$G645)</f>
        <v>13</v>
      </c>
      <c r="D642" s="30" t="e">
        <f>VLOOKUP(E642,'Ext A4'!F$7:R$206,13,FALSE)</f>
        <v>#N/A</v>
      </c>
      <c r="E642" s="30">
        <f>IF($B642&gt;0,'Saisie Class'!$H645)</f>
        <v>0</v>
      </c>
      <c r="F642" s="30" t="str">
        <f>IF(C642&gt;0,VLOOKUP(E642,CONFIG!$X$202:$AG$801,2,FALSE),0)</f>
        <v/>
      </c>
      <c r="G642" s="30" t="str">
        <f>IF(C642&gt;0,VLOOKUP(E642,CONFIG!$X$2:$AG$801,3,FALSE),0)</f>
        <v/>
      </c>
      <c r="H642" s="30" t="str">
        <f>IF(C642&gt;0,VLOOKUP(E642,CONFIG!$X$2:$AG$801,4,FALSE),0)</f>
        <v/>
      </c>
      <c r="I642" s="30" t="str">
        <f>IF(C642&gt;0,VLOOKUP(E642,CONFIG!$X$2:$AG$801,5,FALSE),0)</f>
        <v/>
      </c>
      <c r="J642" s="213" t="str">
        <f>IF(LEN(B642)&gt;0,'Saisie Class'!N645,"")</f>
        <v>''</v>
      </c>
      <c r="K642" s="214" t="s">
        <v>241</v>
      </c>
    </row>
    <row r="643" spans="1:11" ht="15.75" x14ac:dyDescent="0.2">
      <c r="A643" s="34">
        <v>1</v>
      </c>
      <c r="B643" s="29">
        <v>29</v>
      </c>
      <c r="C643" s="252">
        <f>IF($B643&gt;0,'Saisie Class'!$G646)</f>
        <v>37</v>
      </c>
      <c r="D643" s="30" t="e">
        <f>VLOOKUP(E643,'Ext A4'!F$7:R$206,13,FALSE)</f>
        <v>#N/A</v>
      </c>
      <c r="E643" s="30">
        <f>IF($B643&gt;0,'Saisie Class'!$H646)</f>
        <v>0</v>
      </c>
      <c r="F643" s="30" t="str">
        <f>IF(C643&gt;0,VLOOKUP(E643,CONFIG!$X$202:$AG$801,2,FALSE),0)</f>
        <v/>
      </c>
      <c r="G643" s="30" t="str">
        <f>IF(C643&gt;0,VLOOKUP(E643,CONFIG!$X$2:$AG$801,3,FALSE),0)</f>
        <v/>
      </c>
      <c r="H643" s="30" t="str">
        <f>IF(C643&gt;0,VLOOKUP(E643,CONFIG!$X$2:$AG$801,4,FALSE),0)</f>
        <v/>
      </c>
      <c r="I643" s="30" t="str">
        <f>IF(C643&gt;0,VLOOKUP(E643,CONFIG!$X$2:$AG$801,5,FALSE),0)</f>
        <v/>
      </c>
      <c r="J643" s="213" t="str">
        <f>IF(LEN(B643)&gt;0,'Saisie Class'!N646,"")</f>
        <v>''</v>
      </c>
      <c r="K643" s="214" t="s">
        <v>241</v>
      </c>
    </row>
    <row r="644" spans="1:11" ht="15.75" x14ac:dyDescent="0.2">
      <c r="A644" s="34">
        <v>1</v>
      </c>
      <c r="B644" s="29">
        <v>30</v>
      </c>
      <c r="C644" s="252">
        <f>IF($B644&gt;0,'Saisie Class'!$G647)</f>
        <v>1</v>
      </c>
      <c r="D644" s="30" t="e">
        <f>VLOOKUP(E644,'Ext A4'!F$7:R$206,13,FALSE)</f>
        <v>#N/A</v>
      </c>
      <c r="E644" s="30">
        <f>IF($B644&gt;0,'Saisie Class'!$H647)</f>
        <v>0</v>
      </c>
      <c r="F644" s="30" t="str">
        <f>IF(C644&gt;0,VLOOKUP(E644,CONFIG!$X$202:$AG$801,2,FALSE),0)</f>
        <v/>
      </c>
      <c r="G644" s="30" t="str">
        <f>IF(C644&gt;0,VLOOKUP(E644,CONFIG!$X$2:$AG$801,3,FALSE),0)</f>
        <v/>
      </c>
      <c r="H644" s="30" t="str">
        <f>IF(C644&gt;0,VLOOKUP(E644,CONFIG!$X$2:$AG$801,4,FALSE),0)</f>
        <v/>
      </c>
      <c r="I644" s="30" t="str">
        <f>IF(C644&gt;0,VLOOKUP(E644,CONFIG!$X$2:$AG$801,5,FALSE),0)</f>
        <v/>
      </c>
      <c r="J644" s="213" t="str">
        <f>IF(LEN(B644)&gt;0,'Saisie Class'!N647,"")</f>
        <v>''</v>
      </c>
      <c r="K644" s="214" t="s">
        <v>241</v>
      </c>
    </row>
    <row r="645" spans="1:11" ht="15.75" x14ac:dyDescent="0.2">
      <c r="A645" s="34">
        <v>1</v>
      </c>
      <c r="B645" s="29">
        <v>31</v>
      </c>
      <c r="C645" s="252">
        <f>IF($B645&gt;0,'Saisie Class'!$G648)</f>
        <v>12</v>
      </c>
      <c r="D645" s="30" t="e">
        <f>VLOOKUP(E645,'Ext A4'!F$7:R$206,13,FALSE)</f>
        <v>#N/A</v>
      </c>
      <c r="E645" s="30">
        <f>IF($B645&gt;0,'Saisie Class'!$H648)</f>
        <v>0</v>
      </c>
      <c r="F645" s="30" t="str">
        <f>IF(C645&gt;0,VLOOKUP(E645,CONFIG!$X$202:$AG$801,2,FALSE),0)</f>
        <v/>
      </c>
      <c r="G645" s="30" t="str">
        <f>IF(C645&gt;0,VLOOKUP(E645,CONFIG!$X$2:$AG$801,3,FALSE),0)</f>
        <v/>
      </c>
      <c r="H645" s="30" t="str">
        <f>IF(C645&gt;0,VLOOKUP(E645,CONFIG!$X$2:$AG$801,4,FALSE),0)</f>
        <v/>
      </c>
      <c r="I645" s="30" t="str">
        <f>IF(C645&gt;0,VLOOKUP(E645,CONFIG!$X$2:$AG$801,5,FALSE),0)</f>
        <v/>
      </c>
      <c r="J645" s="213" t="str">
        <f>IF(LEN(B645)&gt;0,'Saisie Class'!N648,"")</f>
        <v>''</v>
      </c>
      <c r="K645" s="214" t="s">
        <v>241</v>
      </c>
    </row>
    <row r="646" spans="1:11" ht="15.75" x14ac:dyDescent="0.2">
      <c r="A646" s="34">
        <v>7</v>
      </c>
      <c r="B646" s="29">
        <v>32</v>
      </c>
      <c r="C646" s="252">
        <f>IF($B646&gt;0,'Saisie Class'!$G649)</f>
        <v>16</v>
      </c>
      <c r="D646" s="30" t="e">
        <f>VLOOKUP(E646,'Ext A4'!F$7:R$206,13,FALSE)</f>
        <v>#N/A</v>
      </c>
      <c r="E646" s="30">
        <f>IF($B646&gt;0,'Saisie Class'!$H649)</f>
        <v>0</v>
      </c>
      <c r="F646" s="30" t="str">
        <f>IF(C646&gt;0,VLOOKUP(E646,CONFIG!$X$202:$AG$801,2,FALSE),0)</f>
        <v/>
      </c>
      <c r="G646" s="30" t="str">
        <f>IF(C646&gt;0,VLOOKUP(E646,CONFIG!$X$2:$AG$801,3,FALSE),0)</f>
        <v/>
      </c>
      <c r="H646" s="30" t="str">
        <f>IF(C646&gt;0,VLOOKUP(E646,CONFIG!$X$2:$AG$801,4,FALSE),0)</f>
        <v/>
      </c>
      <c r="I646" s="30" t="str">
        <f>IF(C646&gt;0,VLOOKUP(E646,CONFIG!$X$2:$AG$801,5,FALSE),0)</f>
        <v/>
      </c>
      <c r="J646" s="213" t="str">
        <f>IF(LEN(B646)&gt;0,'Saisie Class'!N649,"")</f>
        <v>''</v>
      </c>
      <c r="K646" s="214" t="s">
        <v>241</v>
      </c>
    </row>
    <row r="647" spans="1:11" ht="15.75" x14ac:dyDescent="0.2">
      <c r="A647" s="34">
        <v>1</v>
      </c>
      <c r="B647" s="29">
        <v>33</v>
      </c>
      <c r="C647" s="252">
        <f>IF($B647&gt;0,'Saisie Class'!$G650)</f>
        <v>35</v>
      </c>
      <c r="D647" s="30" t="e">
        <f>VLOOKUP(E647,'Ext A4'!F$7:R$206,13,FALSE)</f>
        <v>#N/A</v>
      </c>
      <c r="E647" s="30">
        <f>IF($B647&gt;0,'Saisie Class'!$H650)</f>
        <v>0</v>
      </c>
      <c r="F647" s="30" t="str">
        <f>IF(C647&gt;0,VLOOKUP(E647,CONFIG!$X$202:$AG$801,2,FALSE),0)</f>
        <v/>
      </c>
      <c r="G647" s="30" t="str">
        <f>IF(C647&gt;0,VLOOKUP(E647,CONFIG!$X$2:$AG$801,3,FALSE),0)</f>
        <v/>
      </c>
      <c r="H647" s="30" t="str">
        <f>IF(C647&gt;0,VLOOKUP(E647,CONFIG!$X$2:$AG$801,4,FALSE),0)</f>
        <v/>
      </c>
      <c r="I647" s="30" t="str">
        <f>IF(C647&gt;0,VLOOKUP(E647,CONFIG!$X$2:$AG$801,5,FALSE),0)</f>
        <v/>
      </c>
      <c r="J647" s="213" t="str">
        <f>IF(LEN(B647)&gt;0,'Saisie Class'!N650,"")</f>
        <v>''</v>
      </c>
      <c r="K647" s="214" t="s">
        <v>241</v>
      </c>
    </row>
    <row r="648" spans="1:11" ht="15.75" x14ac:dyDescent="0.2">
      <c r="A648" s="34">
        <v>1</v>
      </c>
      <c r="B648" s="29">
        <v>34</v>
      </c>
      <c r="C648" s="252">
        <f>IF($B648&gt;0,'Saisie Class'!$G651)</f>
        <v>6</v>
      </c>
      <c r="D648" s="30" t="e">
        <f>VLOOKUP(E648,'Ext A4'!F$7:R$206,13,FALSE)</f>
        <v>#N/A</v>
      </c>
      <c r="E648" s="30">
        <f>IF($B648&gt;0,'Saisie Class'!$H651)</f>
        <v>0</v>
      </c>
      <c r="F648" s="30" t="str">
        <f>IF(C648&gt;0,VLOOKUP(E648,CONFIG!$X$202:$AG$801,2,FALSE),0)</f>
        <v/>
      </c>
      <c r="G648" s="30" t="str">
        <f>IF(C648&gt;0,VLOOKUP(E648,CONFIG!$X$2:$AG$801,3,FALSE),0)</f>
        <v/>
      </c>
      <c r="H648" s="30" t="str">
        <f>IF(C648&gt;0,VLOOKUP(E648,CONFIG!$X$2:$AG$801,4,FALSE),0)</f>
        <v/>
      </c>
      <c r="I648" s="30" t="str">
        <f>IF(C648&gt;0,VLOOKUP(E648,CONFIG!$X$2:$AG$801,5,FALSE),0)</f>
        <v/>
      </c>
      <c r="J648" s="213" t="str">
        <f>IF(LEN(B648)&gt;0,'Saisie Class'!N651,"")</f>
        <v>''</v>
      </c>
      <c r="K648" s="214" t="s">
        <v>241</v>
      </c>
    </row>
    <row r="649" spans="1:11" ht="15.75" x14ac:dyDescent="0.2">
      <c r="A649" s="34">
        <v>1</v>
      </c>
      <c r="B649" s="29">
        <v>35</v>
      </c>
      <c r="C649" s="252">
        <f>IF($B649&gt;0,'Saisie Class'!$G652)</f>
        <v>50</v>
      </c>
      <c r="D649" s="30" t="e">
        <f>VLOOKUP(E649,'Ext A4'!F$7:R$206,13,FALSE)</f>
        <v>#N/A</v>
      </c>
      <c r="E649" s="30">
        <f>IF($B649&gt;0,'Saisie Class'!$H652)</f>
        <v>0</v>
      </c>
      <c r="F649" s="30" t="str">
        <f>IF(C649&gt;0,VLOOKUP(E649,CONFIG!$X$202:$AG$801,2,FALSE),0)</f>
        <v/>
      </c>
      <c r="G649" s="30" t="str">
        <f>IF(C649&gt;0,VLOOKUP(E649,CONFIG!$X$2:$AG$801,3,FALSE),0)</f>
        <v/>
      </c>
      <c r="H649" s="30" t="str">
        <f>IF(C649&gt;0,VLOOKUP(E649,CONFIG!$X$2:$AG$801,4,FALSE),0)</f>
        <v/>
      </c>
      <c r="I649" s="30" t="str">
        <f>IF(C649&gt;0,VLOOKUP(E649,CONFIG!$X$2:$AG$801,5,FALSE),0)</f>
        <v/>
      </c>
      <c r="J649" s="213" t="str">
        <f>IF(LEN(B649)&gt;0,'Saisie Class'!N652,"")</f>
        <v>''</v>
      </c>
      <c r="K649" s="214" t="s">
        <v>241</v>
      </c>
    </row>
    <row r="650" spans="1:11" ht="15.75" x14ac:dyDescent="0.2">
      <c r="A650" s="34">
        <v>1</v>
      </c>
      <c r="B650" s="29">
        <v>36</v>
      </c>
      <c r="C650" s="252">
        <f>IF($B650&gt;0,'Saisie Class'!$G653)</f>
        <v>38</v>
      </c>
      <c r="D650" s="30" t="e">
        <f>VLOOKUP(E650,'Ext A4'!F$7:R$206,13,FALSE)</f>
        <v>#N/A</v>
      </c>
      <c r="E650" s="30">
        <f>IF($B650&gt;0,'Saisie Class'!$H653)</f>
        <v>0</v>
      </c>
      <c r="F650" s="30" t="str">
        <f>IF(C650&gt;0,VLOOKUP(E650,CONFIG!$X$202:$AG$801,2,FALSE),0)</f>
        <v/>
      </c>
      <c r="G650" s="30" t="str">
        <f>IF(C650&gt;0,VLOOKUP(E650,CONFIG!$X$2:$AG$801,3,FALSE),0)</f>
        <v/>
      </c>
      <c r="H650" s="30" t="str">
        <f>IF(C650&gt;0,VLOOKUP(E650,CONFIG!$X$2:$AG$801,4,FALSE),0)</f>
        <v/>
      </c>
      <c r="I650" s="30" t="str">
        <f>IF(C650&gt;0,VLOOKUP(E650,CONFIG!$X$2:$AG$801,5,FALSE),0)</f>
        <v/>
      </c>
      <c r="J650" s="213" t="str">
        <f>IF(LEN(B650)&gt;0,'Saisie Class'!N653,"")</f>
        <v>''</v>
      </c>
      <c r="K650" s="214" t="s">
        <v>241</v>
      </c>
    </row>
    <row r="651" spans="1:11" ht="15.75" x14ac:dyDescent="0.2">
      <c r="A651" s="34">
        <v>1</v>
      </c>
      <c r="B651" s="29">
        <v>37</v>
      </c>
      <c r="C651" s="252">
        <f>IF($B651&gt;0,'Saisie Class'!$G654)</f>
        <v>34</v>
      </c>
      <c r="D651" s="30" t="e">
        <f>VLOOKUP(E651,'Ext A4'!F$7:R$206,13,FALSE)</f>
        <v>#N/A</v>
      </c>
      <c r="E651" s="30">
        <f>IF($B651&gt;0,'Saisie Class'!$H654)</f>
        <v>0</v>
      </c>
      <c r="F651" s="30" t="str">
        <f>IF(C651&gt;0,VLOOKUP(E651,CONFIG!$X$202:$AG$801,2,FALSE),0)</f>
        <v/>
      </c>
      <c r="G651" s="30" t="str">
        <f>IF(C651&gt;0,VLOOKUP(E651,CONFIG!$X$2:$AG$801,3,FALSE),0)</f>
        <v/>
      </c>
      <c r="H651" s="30" t="str">
        <f>IF(C651&gt;0,VLOOKUP(E651,CONFIG!$X$2:$AG$801,4,FALSE),0)</f>
        <v/>
      </c>
      <c r="I651" s="30" t="str">
        <f>IF(C651&gt;0,VLOOKUP(E651,CONFIG!$X$2:$AG$801,5,FALSE),0)</f>
        <v/>
      </c>
      <c r="J651" s="213" t="str">
        <f>IF(LEN(B651)&gt;0,'Saisie Class'!N654,"")</f>
        <v>''</v>
      </c>
      <c r="K651" s="214" t="s">
        <v>241</v>
      </c>
    </row>
    <row r="652" spans="1:11" ht="15.75" x14ac:dyDescent="0.2">
      <c r="A652" s="34">
        <v>1</v>
      </c>
      <c r="B652" s="29">
        <v>38</v>
      </c>
      <c r="C652" s="252">
        <f>IF($B652&gt;0,'Saisie Class'!$G655)</f>
        <v>54</v>
      </c>
      <c r="D652" s="30" t="e">
        <f>VLOOKUP(E652,'Ext A4'!F$7:R$206,13,FALSE)</f>
        <v>#N/A</v>
      </c>
      <c r="E652" s="30">
        <f>IF($B652&gt;0,'Saisie Class'!$H655)</f>
        <v>0</v>
      </c>
      <c r="F652" s="30" t="str">
        <f>IF(C652&gt;0,VLOOKUP(E652,CONFIG!$X$202:$AG$801,2,FALSE),0)</f>
        <v/>
      </c>
      <c r="G652" s="30" t="str">
        <f>IF(C652&gt;0,VLOOKUP(E652,CONFIG!$X$2:$AG$801,3,FALSE),0)</f>
        <v/>
      </c>
      <c r="H652" s="30" t="str">
        <f>IF(C652&gt;0,VLOOKUP(E652,CONFIG!$X$2:$AG$801,4,FALSE),0)</f>
        <v/>
      </c>
      <c r="I652" s="30" t="str">
        <f>IF(C652&gt;0,VLOOKUP(E652,CONFIG!$X$2:$AG$801,5,FALSE),0)</f>
        <v/>
      </c>
      <c r="J652" s="213" t="str">
        <f>IF(LEN(B652)&gt;0,'Saisie Class'!N655,"")</f>
        <v>''</v>
      </c>
      <c r="K652" s="214" t="s">
        <v>241</v>
      </c>
    </row>
    <row r="653" spans="1:11" ht="15.75" x14ac:dyDescent="0.2">
      <c r="A653" s="34">
        <v>1</v>
      </c>
      <c r="B653" s="29">
        <v>39</v>
      </c>
      <c r="C653" s="252">
        <f>IF($B653&gt;0,'Saisie Class'!$G656)</f>
        <v>10</v>
      </c>
      <c r="D653" s="30" t="e">
        <f>VLOOKUP(E653,'Ext A4'!F$7:R$206,13,FALSE)</f>
        <v>#N/A</v>
      </c>
      <c r="E653" s="30">
        <f>IF($B653&gt;0,'Saisie Class'!$H656)</f>
        <v>0</v>
      </c>
      <c r="F653" s="30" t="str">
        <f>IF(C653&gt;0,VLOOKUP(E653,CONFIG!$X$202:$AG$801,2,FALSE),0)</f>
        <v/>
      </c>
      <c r="G653" s="30" t="str">
        <f>IF(C653&gt;0,VLOOKUP(E653,CONFIG!$X$2:$AG$801,3,FALSE),0)</f>
        <v/>
      </c>
      <c r="H653" s="30" t="str">
        <f>IF(C653&gt;0,VLOOKUP(E653,CONFIG!$X$2:$AG$801,4,FALSE),0)</f>
        <v/>
      </c>
      <c r="I653" s="30" t="str">
        <f>IF(C653&gt;0,VLOOKUP(E653,CONFIG!$X$2:$AG$801,5,FALSE),0)</f>
        <v/>
      </c>
      <c r="J653" s="213" t="str">
        <f>IF(LEN(B653)&gt;0,'Saisie Class'!N656,"")</f>
        <v>''</v>
      </c>
      <c r="K653" s="214" t="s">
        <v>241</v>
      </c>
    </row>
    <row r="654" spans="1:11" ht="15.75" x14ac:dyDescent="0.2">
      <c r="A654" s="34">
        <v>1</v>
      </c>
      <c r="B654" s="29">
        <v>40</v>
      </c>
      <c r="C654" s="252">
        <f>IF($B654&gt;0,'Saisie Class'!$G657)</f>
        <v>55</v>
      </c>
      <c r="D654" s="30" t="e">
        <f>VLOOKUP(E654,'Ext A4'!F$7:R$206,13,FALSE)</f>
        <v>#N/A</v>
      </c>
      <c r="E654" s="30">
        <f>IF($B654&gt;0,'Saisie Class'!$H657)</f>
        <v>0</v>
      </c>
      <c r="F654" s="30" t="str">
        <f>IF(C654&gt;0,VLOOKUP(E654,CONFIG!$X$202:$AG$801,2,FALSE),0)</f>
        <v/>
      </c>
      <c r="G654" s="30" t="str">
        <f>IF(C654&gt;0,VLOOKUP(E654,CONFIG!$X$2:$AG$801,3,FALSE),0)</f>
        <v/>
      </c>
      <c r="H654" s="30" t="str">
        <f>IF(C654&gt;0,VLOOKUP(E654,CONFIG!$X$2:$AG$801,4,FALSE),0)</f>
        <v/>
      </c>
      <c r="I654" s="30" t="str">
        <f>IF(C654&gt;0,VLOOKUP(E654,CONFIG!$X$2:$AG$801,5,FALSE),0)</f>
        <v/>
      </c>
      <c r="J654" s="213" t="str">
        <f>IF(LEN(B654)&gt;0,'Saisie Class'!N657,"")</f>
        <v>''</v>
      </c>
      <c r="K654" s="214" t="s">
        <v>241</v>
      </c>
    </row>
    <row r="655" spans="1:11" ht="15.75" x14ac:dyDescent="0.2">
      <c r="A655" s="34">
        <v>1</v>
      </c>
      <c r="B655" s="29">
        <v>41</v>
      </c>
      <c r="C655" s="252">
        <f>IF($B655&gt;0,'Saisie Class'!$G658)</f>
        <v>56</v>
      </c>
      <c r="D655" s="30" t="e">
        <f>VLOOKUP(E655,'Ext A4'!F$7:R$206,13,FALSE)</f>
        <v>#N/A</v>
      </c>
      <c r="E655" s="30">
        <f>IF($B655&gt;0,'Saisie Class'!$H658)</f>
        <v>0</v>
      </c>
      <c r="F655" s="30" t="str">
        <f>IF(C655&gt;0,VLOOKUP(E655,CONFIG!$X$202:$AG$801,2,FALSE),0)</f>
        <v/>
      </c>
      <c r="G655" s="30" t="str">
        <f>IF(C655&gt;0,VLOOKUP(E655,CONFIG!$X$2:$AG$801,3,FALSE),0)</f>
        <v/>
      </c>
      <c r="H655" s="30" t="str">
        <f>IF(C655&gt;0,VLOOKUP(E655,CONFIG!$X$2:$AG$801,4,FALSE),0)</f>
        <v/>
      </c>
      <c r="I655" s="30" t="str">
        <f>IF(C655&gt;0,VLOOKUP(E655,CONFIG!$X$2:$AG$801,5,FALSE),0)</f>
        <v/>
      </c>
      <c r="J655" s="213" t="str">
        <f>IF(LEN(B655)&gt;0,'Saisie Class'!N658,"")</f>
        <v>''</v>
      </c>
      <c r="K655" s="214" t="s">
        <v>241</v>
      </c>
    </row>
    <row r="656" spans="1:11" ht="15.75" x14ac:dyDescent="0.2">
      <c r="A656" s="34">
        <v>1</v>
      </c>
      <c r="B656" s="29">
        <v>42</v>
      </c>
      <c r="C656" s="252">
        <f>IF($B656&gt;0,'Saisie Class'!$G659)</f>
        <v>14</v>
      </c>
      <c r="D656" s="30" t="e">
        <f>VLOOKUP(E656,'Ext A4'!F$7:R$206,13,FALSE)</f>
        <v>#N/A</v>
      </c>
      <c r="E656" s="30">
        <f>IF($B656&gt;0,'Saisie Class'!$H659)</f>
        <v>0</v>
      </c>
      <c r="F656" s="30" t="str">
        <f>IF(C656&gt;0,VLOOKUP(E656,CONFIG!$X$202:$AG$801,2,FALSE),0)</f>
        <v/>
      </c>
      <c r="G656" s="30" t="str">
        <f>IF(C656&gt;0,VLOOKUP(E656,CONFIG!$X$2:$AG$801,3,FALSE),0)</f>
        <v/>
      </c>
      <c r="H656" s="30" t="str">
        <f>IF(C656&gt;0,VLOOKUP(E656,CONFIG!$X$2:$AG$801,4,FALSE),0)</f>
        <v/>
      </c>
      <c r="I656" s="30" t="str">
        <f>IF(C656&gt;0,VLOOKUP(E656,CONFIG!$X$2:$AG$801,5,FALSE),0)</f>
        <v/>
      </c>
      <c r="J656" s="213" t="str">
        <f>IF(LEN(B656)&gt;0,'Saisie Class'!N659,"")</f>
        <v>''</v>
      </c>
      <c r="K656" s="214" t="s">
        <v>241</v>
      </c>
    </row>
    <row r="657" spans="1:11" ht="15.75" x14ac:dyDescent="0.2">
      <c r="A657" s="34">
        <v>1</v>
      </c>
      <c r="B657" s="29">
        <v>43</v>
      </c>
      <c r="C657" s="252">
        <f>IF($B657&gt;0,'Saisie Class'!$G660)</f>
        <v>17</v>
      </c>
      <c r="D657" s="30" t="e">
        <f>VLOOKUP(E657,'Ext A4'!F$7:R$206,13,FALSE)</f>
        <v>#N/A</v>
      </c>
      <c r="E657" s="30">
        <f>IF($B657&gt;0,'Saisie Class'!$H660)</f>
        <v>0</v>
      </c>
      <c r="F657" s="30" t="str">
        <f>IF(C657&gt;0,VLOOKUP(E657,CONFIG!$X$202:$AG$801,2,FALSE),0)</f>
        <v/>
      </c>
      <c r="G657" s="30" t="str">
        <f>IF(C657&gt;0,VLOOKUP(E657,CONFIG!$X$2:$AG$801,3,FALSE),0)</f>
        <v/>
      </c>
      <c r="H657" s="30" t="str">
        <f>IF(C657&gt;0,VLOOKUP(E657,CONFIG!$X$2:$AG$801,4,FALSE),0)</f>
        <v/>
      </c>
      <c r="I657" s="30" t="str">
        <f>IF(C657&gt;0,VLOOKUP(E657,CONFIG!$X$2:$AG$801,5,FALSE),0)</f>
        <v/>
      </c>
      <c r="J657" s="213" t="str">
        <f>IF(LEN(B657)&gt;0,'Saisie Class'!N660,"")</f>
        <v>''</v>
      </c>
      <c r="K657" s="214" t="s">
        <v>241</v>
      </c>
    </row>
    <row r="658" spans="1:11" ht="15.75" x14ac:dyDescent="0.2">
      <c r="A658" s="34">
        <v>1</v>
      </c>
      <c r="B658" s="29">
        <v>44</v>
      </c>
      <c r="C658" s="252">
        <f>IF($B658&gt;0,'Saisie Class'!$G661)</f>
        <v>32</v>
      </c>
      <c r="D658" s="30" t="e">
        <f>VLOOKUP(E658,'Ext A4'!F$7:R$206,13,FALSE)</f>
        <v>#N/A</v>
      </c>
      <c r="E658" s="30">
        <f>IF($B658&gt;0,'Saisie Class'!$H661)</f>
        <v>0</v>
      </c>
      <c r="F658" s="30" t="str">
        <f>IF(C658&gt;0,VLOOKUP(E658,CONFIG!$X$202:$AG$801,2,FALSE),0)</f>
        <v/>
      </c>
      <c r="G658" s="30" t="str">
        <f>IF(C658&gt;0,VLOOKUP(E658,CONFIG!$X$2:$AG$801,3,FALSE),0)</f>
        <v/>
      </c>
      <c r="H658" s="30" t="str">
        <f>IF(C658&gt;0,VLOOKUP(E658,CONFIG!$X$2:$AG$801,4,FALSE),0)</f>
        <v/>
      </c>
      <c r="I658" s="30" t="str">
        <f>IF(C658&gt;0,VLOOKUP(E658,CONFIG!$X$2:$AG$801,5,FALSE),0)</f>
        <v/>
      </c>
      <c r="J658" s="213" t="str">
        <f>IF(LEN(B658)&gt;0,'Saisie Class'!N661,"")</f>
        <v>''</v>
      </c>
      <c r="K658" s="214" t="s">
        <v>241</v>
      </c>
    </row>
    <row r="659" spans="1:11" ht="15.75" x14ac:dyDescent="0.2">
      <c r="A659" s="34">
        <v>1</v>
      </c>
      <c r="B659" s="29">
        <v>45</v>
      </c>
      <c r="C659" s="252">
        <f>IF($B659&gt;0,'Saisie Class'!$G662)</f>
        <v>40</v>
      </c>
      <c r="D659" s="30" t="e">
        <f>VLOOKUP(E659,'Ext A4'!F$7:R$206,13,FALSE)</f>
        <v>#N/A</v>
      </c>
      <c r="E659" s="30">
        <f>IF($B659&gt;0,'Saisie Class'!$H662)</f>
        <v>0</v>
      </c>
      <c r="F659" s="30" t="str">
        <f>IF(C659&gt;0,VLOOKUP(E659,CONFIG!$X$202:$AG$801,2,FALSE),0)</f>
        <v/>
      </c>
      <c r="G659" s="30" t="str">
        <f>IF(C659&gt;0,VLOOKUP(E659,CONFIG!$X$2:$AG$801,3,FALSE),0)</f>
        <v/>
      </c>
      <c r="H659" s="30" t="str">
        <f>IF(C659&gt;0,VLOOKUP(E659,CONFIG!$X$2:$AG$801,4,FALSE),0)</f>
        <v/>
      </c>
      <c r="I659" s="30" t="str">
        <f>IF(C659&gt;0,VLOOKUP(E659,CONFIG!$X$2:$AG$801,5,FALSE),0)</f>
        <v/>
      </c>
      <c r="J659" s="213" t="str">
        <f>IF(LEN(B659)&gt;0,'Saisie Class'!N662,"")</f>
        <v>''</v>
      </c>
      <c r="K659" s="214" t="s">
        <v>241</v>
      </c>
    </row>
    <row r="660" spans="1:11" ht="15.75" x14ac:dyDescent="0.2">
      <c r="A660" s="34">
        <v>1</v>
      </c>
      <c r="B660" s="29">
        <v>46</v>
      </c>
      <c r="C660" s="252">
        <f>IF($B660&gt;0,'Saisie Class'!$G663)</f>
        <v>4</v>
      </c>
      <c r="D660" s="30" t="e">
        <f>VLOOKUP(E660,'Ext A4'!F$7:R$206,13,FALSE)</f>
        <v>#N/A</v>
      </c>
      <c r="E660" s="30">
        <f>IF($B660&gt;0,'Saisie Class'!$H663)</f>
        <v>0</v>
      </c>
      <c r="F660" s="30" t="str">
        <f>IF(C660&gt;0,VLOOKUP(E660,CONFIG!$X$202:$AG$801,2,FALSE),0)</f>
        <v/>
      </c>
      <c r="G660" s="30" t="str">
        <f>IF(C660&gt;0,VLOOKUP(E660,CONFIG!$X$2:$AG$801,3,FALSE),0)</f>
        <v/>
      </c>
      <c r="H660" s="30" t="str">
        <f>IF(C660&gt;0,VLOOKUP(E660,CONFIG!$X$2:$AG$801,4,FALSE),0)</f>
        <v/>
      </c>
      <c r="I660" s="30" t="str">
        <f>IF(C660&gt;0,VLOOKUP(E660,CONFIG!$X$2:$AG$801,5,FALSE),0)</f>
        <v/>
      </c>
      <c r="J660" s="213" t="str">
        <f>IF(LEN(B660)&gt;0,'Saisie Class'!N663,"")</f>
        <v>''</v>
      </c>
      <c r="K660" s="214" t="s">
        <v>241</v>
      </c>
    </row>
    <row r="661" spans="1:11" ht="15.75" x14ac:dyDescent="0.2">
      <c r="A661" s="34">
        <v>1</v>
      </c>
      <c r="B661" s="29">
        <v>47</v>
      </c>
      <c r="C661" s="252">
        <f>IF($B661&gt;0,'Saisie Class'!$G664)</f>
        <v>48</v>
      </c>
      <c r="D661" s="30" t="e">
        <f>VLOOKUP(E661,'Ext A4'!F$7:R$206,13,FALSE)</f>
        <v>#N/A</v>
      </c>
      <c r="E661" s="30">
        <f>IF($B661&gt;0,'Saisie Class'!$H664)</f>
        <v>0</v>
      </c>
      <c r="F661" s="30" t="str">
        <f>IF(C661&gt;0,VLOOKUP(E661,CONFIG!$X$202:$AG$801,2,FALSE),0)</f>
        <v/>
      </c>
      <c r="G661" s="30" t="str">
        <f>IF(C661&gt;0,VLOOKUP(E661,CONFIG!$X$2:$AG$801,3,FALSE),0)</f>
        <v/>
      </c>
      <c r="H661" s="30" t="str">
        <f>IF(C661&gt;0,VLOOKUP(E661,CONFIG!$X$2:$AG$801,4,FALSE),0)</f>
        <v/>
      </c>
      <c r="I661" s="30" t="str">
        <f>IF(C661&gt;0,VLOOKUP(E661,CONFIG!$X$2:$AG$801,5,FALSE),0)</f>
        <v/>
      </c>
      <c r="J661" s="213" t="str">
        <f>IF(LEN(B661)&gt;0,'Saisie Class'!N664,"")</f>
        <v>''</v>
      </c>
      <c r="K661" s="214" t="s">
        <v>241</v>
      </c>
    </row>
    <row r="662" spans="1:11" ht="15.75" x14ac:dyDescent="0.2">
      <c r="A662" s="34">
        <v>1</v>
      </c>
      <c r="B662" s="29">
        <v>48</v>
      </c>
      <c r="C662" s="252">
        <f>IF($B662&gt;0,'Saisie Class'!$G665)</f>
        <v>47</v>
      </c>
      <c r="D662" s="30" t="e">
        <f>VLOOKUP(E662,'Ext A4'!F$7:R$206,13,FALSE)</f>
        <v>#N/A</v>
      </c>
      <c r="E662" s="30">
        <f>IF($B662&gt;0,'Saisie Class'!$H665)</f>
        <v>0</v>
      </c>
      <c r="F662" s="30" t="str">
        <f>IF(C662&gt;0,VLOOKUP(E662,CONFIG!$X$202:$AG$801,2,FALSE),0)</f>
        <v/>
      </c>
      <c r="G662" s="30" t="str">
        <f>IF(C662&gt;0,VLOOKUP(E662,CONFIG!$X$2:$AG$801,3,FALSE),0)</f>
        <v/>
      </c>
      <c r="H662" s="30" t="str">
        <f>IF(C662&gt;0,VLOOKUP(E662,CONFIG!$X$2:$AG$801,4,FALSE),0)</f>
        <v/>
      </c>
      <c r="I662" s="30" t="str">
        <f>IF(C662&gt;0,VLOOKUP(E662,CONFIG!$X$2:$AG$801,5,FALSE),0)</f>
        <v/>
      </c>
      <c r="J662" s="213" t="str">
        <f>IF(LEN(B662)&gt;0,'Saisie Class'!N665,"")</f>
        <v>''</v>
      </c>
      <c r="K662" s="214" t="s">
        <v>241</v>
      </c>
    </row>
    <row r="663" spans="1:11" ht="15.75" x14ac:dyDescent="0.2">
      <c r="A663" s="34">
        <v>1</v>
      </c>
      <c r="B663" s="29">
        <v>49</v>
      </c>
      <c r="C663" s="252">
        <f>IF($B663&gt;0,'Saisie Class'!$G666)</f>
        <v>39</v>
      </c>
      <c r="D663" s="30" t="e">
        <f>VLOOKUP(E663,'Ext A4'!F$7:R$206,13,FALSE)</f>
        <v>#N/A</v>
      </c>
      <c r="E663" s="30">
        <f>IF($B663&gt;0,'Saisie Class'!$H666)</f>
        <v>0</v>
      </c>
      <c r="F663" s="30" t="str">
        <f>IF(C663&gt;0,VLOOKUP(E663,CONFIG!$X$202:$AG$801,2,FALSE),0)</f>
        <v/>
      </c>
      <c r="G663" s="30" t="str">
        <f>IF(C663&gt;0,VLOOKUP(E663,CONFIG!$X$2:$AG$801,3,FALSE),0)</f>
        <v/>
      </c>
      <c r="H663" s="30" t="str">
        <f>IF(C663&gt;0,VLOOKUP(E663,CONFIG!$X$2:$AG$801,4,FALSE),0)</f>
        <v/>
      </c>
      <c r="I663" s="30" t="str">
        <f>IF(C663&gt;0,VLOOKUP(E663,CONFIG!$X$2:$AG$801,5,FALSE),0)</f>
        <v/>
      </c>
      <c r="J663" s="213" t="str">
        <f>IF(LEN(B663)&gt;0,'Saisie Class'!N666,"")</f>
        <v>''</v>
      </c>
      <c r="K663" s="214" t="s">
        <v>241</v>
      </c>
    </row>
    <row r="664" spans="1:11" ht="15.75" x14ac:dyDescent="0.2">
      <c r="A664" s="34">
        <v>1</v>
      </c>
      <c r="B664" s="29">
        <v>50</v>
      </c>
      <c r="C664" s="252">
        <f>IF($B664&gt;0,'Saisie Class'!$G667)</f>
        <v>3</v>
      </c>
      <c r="D664" s="30" t="e">
        <f>VLOOKUP(E664,'Ext A4'!F$7:R$206,13,FALSE)</f>
        <v>#N/A</v>
      </c>
      <c r="E664" s="30">
        <f>IF($B664&gt;0,'Saisie Class'!$H667)</f>
        <v>0</v>
      </c>
      <c r="F664" s="30" t="str">
        <f>IF(C664&gt;0,VLOOKUP(E664,CONFIG!$X$202:$AG$801,2,FALSE),0)</f>
        <v/>
      </c>
      <c r="G664" s="30" t="str">
        <f>IF(C664&gt;0,VLOOKUP(E664,CONFIG!$X$2:$AG$801,3,FALSE),0)</f>
        <v/>
      </c>
      <c r="H664" s="30" t="str">
        <f>IF(C664&gt;0,VLOOKUP(E664,CONFIG!$X$2:$AG$801,4,FALSE),0)</f>
        <v/>
      </c>
      <c r="I664" s="30" t="str">
        <f>IF(C664&gt;0,VLOOKUP(E664,CONFIG!$X$2:$AG$801,5,FALSE),0)</f>
        <v/>
      </c>
      <c r="J664" s="213" t="str">
        <f>IF(LEN(B664)&gt;0,'Saisie Class'!N667,"")</f>
        <v>''</v>
      </c>
      <c r="K664" s="214" t="s">
        <v>241</v>
      </c>
    </row>
    <row r="665" spans="1:11" ht="15.75" x14ac:dyDescent="0.2">
      <c r="A665" s="34">
        <v>1</v>
      </c>
      <c r="B665" s="29">
        <v>51</v>
      </c>
      <c r="C665" s="252">
        <f>IF($B665&gt;0,'Saisie Class'!$G668)</f>
        <v>0</v>
      </c>
      <c r="D665" s="30" t="e">
        <f>VLOOKUP(E665,'Ext A4'!F$7:R$206,13,FALSE)</f>
        <v>#N/A</v>
      </c>
      <c r="E665" s="30">
        <f>IF($B665&gt;0,'Saisie Class'!$H668)</f>
        <v>0</v>
      </c>
      <c r="F665" s="30">
        <f>IF(C665&gt;0,VLOOKUP(E665,CONFIG!$X$202:$AG$801,2,FALSE),0)</f>
        <v>0</v>
      </c>
      <c r="G665" s="30">
        <f>IF(C665&gt;0,VLOOKUP(E665,CONFIG!$X$2:$AG$801,3,FALSE),0)</f>
        <v>0</v>
      </c>
      <c r="H665" s="30">
        <f>IF(C665&gt;0,VLOOKUP(E665,CONFIG!$X$2:$AG$801,4,FALSE),0)</f>
        <v>0</v>
      </c>
      <c r="I665" s="30">
        <f>IF(C665&gt;0,VLOOKUP(E665,CONFIG!$X$2:$AG$801,5,FALSE),0)</f>
        <v>0</v>
      </c>
      <c r="J665" s="213" t="str">
        <f>IF(LEN(B665)&gt;0,'Saisie Class'!N668,"")</f>
        <v/>
      </c>
      <c r="K665" s="214" t="s">
        <v>241</v>
      </c>
    </row>
    <row r="666" spans="1:11" ht="15.75" x14ac:dyDescent="0.2">
      <c r="A666" s="34">
        <v>1</v>
      </c>
      <c r="B666" s="29">
        <v>52</v>
      </c>
      <c r="C666" s="252">
        <f>IF($B666&gt;0,'Saisie Class'!$G669)</f>
        <v>0</v>
      </c>
      <c r="D666" s="30" t="e">
        <f>VLOOKUP(E666,'Ext A4'!F$7:R$206,13,FALSE)</f>
        <v>#N/A</v>
      </c>
      <c r="E666" s="30">
        <f>IF($B666&gt;0,'Saisie Class'!$H669)</f>
        <v>0</v>
      </c>
      <c r="F666" s="30">
        <f>IF(C666&gt;0,VLOOKUP(E666,CONFIG!$X$202:$AG$801,2,FALSE),0)</f>
        <v>0</v>
      </c>
      <c r="G666" s="30">
        <f>IF(C666&gt;0,VLOOKUP(E666,CONFIG!$X$2:$AG$801,3,FALSE),0)</f>
        <v>0</v>
      </c>
      <c r="H666" s="30">
        <f>IF(C666&gt;0,VLOOKUP(E666,CONFIG!$X$2:$AG$801,4,FALSE),0)</f>
        <v>0</v>
      </c>
      <c r="I666" s="30">
        <f>IF(C666&gt;0,VLOOKUP(E666,CONFIG!$X$2:$AG$801,5,FALSE),0)</f>
        <v>0</v>
      </c>
      <c r="J666" s="213" t="str">
        <f>IF(LEN(B666)&gt;0,'Saisie Class'!N669,"")</f>
        <v/>
      </c>
      <c r="K666" s="214" t="s">
        <v>241</v>
      </c>
    </row>
    <row r="667" spans="1:11" ht="15.75" x14ac:dyDescent="0.2">
      <c r="A667" s="34">
        <v>1</v>
      </c>
      <c r="B667" s="29">
        <v>53</v>
      </c>
      <c r="C667" s="252">
        <f>IF($B667&gt;0,'Saisie Class'!$G670)</f>
        <v>0</v>
      </c>
      <c r="D667" s="30" t="e">
        <f>VLOOKUP(E667,'Ext A4'!F$7:R$206,13,FALSE)</f>
        <v>#N/A</v>
      </c>
      <c r="E667" s="30">
        <f>IF($B667&gt;0,'Saisie Class'!$H670)</f>
        <v>0</v>
      </c>
      <c r="F667" s="30">
        <f>IF(C667&gt;0,VLOOKUP(E667,CONFIG!$X$202:$AG$801,2,FALSE),0)</f>
        <v>0</v>
      </c>
      <c r="G667" s="30">
        <f>IF(C667&gt;0,VLOOKUP(E667,CONFIG!$X$2:$AG$801,3,FALSE),0)</f>
        <v>0</v>
      </c>
      <c r="H667" s="30">
        <f>IF(C667&gt;0,VLOOKUP(E667,CONFIG!$X$2:$AG$801,4,FALSE),0)</f>
        <v>0</v>
      </c>
      <c r="I667" s="30">
        <f>IF(C667&gt;0,VLOOKUP(E667,CONFIG!$X$2:$AG$801,5,FALSE),0)</f>
        <v>0</v>
      </c>
      <c r="J667" s="213" t="str">
        <f>IF(LEN(B667)&gt;0,'Saisie Class'!N670,"")</f>
        <v/>
      </c>
      <c r="K667" s="214" t="s">
        <v>241</v>
      </c>
    </row>
    <row r="668" spans="1:11" ht="15.75" x14ac:dyDescent="0.2">
      <c r="A668" s="34">
        <v>1</v>
      </c>
      <c r="B668" s="29">
        <v>54</v>
      </c>
      <c r="C668" s="252">
        <f>IF($B668&gt;0,'Saisie Class'!$G671)</f>
        <v>0</v>
      </c>
      <c r="D668" s="30" t="e">
        <f>VLOOKUP(E668,'Ext A4'!F$7:R$206,13,FALSE)</f>
        <v>#N/A</v>
      </c>
      <c r="E668" s="30">
        <f>IF($B668&gt;0,'Saisie Class'!$H671)</f>
        <v>0</v>
      </c>
      <c r="F668" s="30">
        <f>IF(C668&gt;0,VLOOKUP(E668,CONFIG!$X$202:$AG$801,2,FALSE),0)</f>
        <v>0</v>
      </c>
      <c r="G668" s="30">
        <f>IF(C668&gt;0,VLOOKUP(E668,CONFIG!$X$2:$AG$801,3,FALSE),0)</f>
        <v>0</v>
      </c>
      <c r="H668" s="30">
        <f>IF(C668&gt;0,VLOOKUP(E668,CONFIG!$X$2:$AG$801,4,FALSE),0)</f>
        <v>0</v>
      </c>
      <c r="I668" s="30">
        <f>IF(C668&gt;0,VLOOKUP(E668,CONFIG!$X$2:$AG$801,5,FALSE),0)</f>
        <v>0</v>
      </c>
      <c r="J668" s="213" t="str">
        <f>IF(LEN(B668)&gt;0,'Saisie Class'!N671,"")</f>
        <v/>
      </c>
      <c r="K668" s="214" t="s">
        <v>241</v>
      </c>
    </row>
    <row r="669" spans="1:11" ht="15.75" x14ac:dyDescent="0.2">
      <c r="A669" s="34">
        <v>1</v>
      </c>
      <c r="B669" s="29">
        <v>55</v>
      </c>
      <c r="C669" s="252">
        <f>IF($B669&gt;0,'Saisie Class'!$G672)</f>
        <v>0</v>
      </c>
      <c r="D669" s="30" t="e">
        <f>VLOOKUP(E669,'Ext A4'!F$7:R$206,13,FALSE)</f>
        <v>#N/A</v>
      </c>
      <c r="E669" s="30">
        <f>IF($B669&gt;0,'Saisie Class'!$H672)</f>
        <v>0</v>
      </c>
      <c r="F669" s="30">
        <f>IF(C669&gt;0,VLOOKUP(E669,CONFIG!$X$202:$AG$801,2,FALSE),0)</f>
        <v>0</v>
      </c>
      <c r="G669" s="30">
        <f>IF(C669&gt;0,VLOOKUP(E669,CONFIG!$X$2:$AG$801,3,FALSE),0)</f>
        <v>0</v>
      </c>
      <c r="H669" s="30">
        <f>IF(C669&gt;0,VLOOKUP(E669,CONFIG!$X$2:$AG$801,4,FALSE),0)</f>
        <v>0</v>
      </c>
      <c r="I669" s="30">
        <f>IF(C669&gt;0,VLOOKUP(E669,CONFIG!$X$2:$AG$801,5,FALSE),0)</f>
        <v>0</v>
      </c>
      <c r="J669" s="213" t="str">
        <f>IF(LEN(B669)&gt;0,'Saisie Class'!N672,"")</f>
        <v/>
      </c>
      <c r="K669" s="214" t="s">
        <v>241</v>
      </c>
    </row>
    <row r="670" spans="1:11" ht="15.75" x14ac:dyDescent="0.2">
      <c r="A670" s="34">
        <v>1</v>
      </c>
      <c r="B670" s="29">
        <v>56</v>
      </c>
      <c r="C670" s="252">
        <f>IF($B670&gt;0,'Saisie Class'!$G673)</f>
        <v>0</v>
      </c>
      <c r="D670" s="30" t="e">
        <f>VLOOKUP(E670,'Ext A4'!F$7:R$206,13,FALSE)</f>
        <v>#N/A</v>
      </c>
      <c r="E670" s="30">
        <f>IF($B670&gt;0,'Saisie Class'!$H673)</f>
        <v>0</v>
      </c>
      <c r="F670" s="30">
        <f>IF(C670&gt;0,VLOOKUP(E670,CONFIG!$X$202:$AG$801,2,FALSE),0)</f>
        <v>0</v>
      </c>
      <c r="G670" s="30">
        <f>IF(C670&gt;0,VLOOKUP(E670,CONFIG!$X$2:$AG$801,3,FALSE),0)</f>
        <v>0</v>
      </c>
      <c r="H670" s="30">
        <f>IF(C670&gt;0,VLOOKUP(E670,CONFIG!$X$2:$AG$801,4,FALSE),0)</f>
        <v>0</v>
      </c>
      <c r="I670" s="30">
        <f>IF(C670&gt;0,VLOOKUP(E670,CONFIG!$X$2:$AG$801,5,FALSE),0)</f>
        <v>0</v>
      </c>
      <c r="J670" s="213" t="str">
        <f>IF(LEN(B670)&gt;0,'Saisie Class'!N673,"")</f>
        <v/>
      </c>
      <c r="K670" s="214" t="s">
        <v>241</v>
      </c>
    </row>
    <row r="671" spans="1:11" ht="15.75" x14ac:dyDescent="0.2">
      <c r="A671" s="34">
        <v>1</v>
      </c>
      <c r="B671" s="29">
        <v>57</v>
      </c>
      <c r="C671" s="252">
        <f>IF($B671&gt;0,'Saisie Class'!$G674)</f>
        <v>0</v>
      </c>
      <c r="D671" s="30" t="e">
        <f>VLOOKUP(E671,'Ext A4'!F$7:R$206,13,FALSE)</f>
        <v>#N/A</v>
      </c>
      <c r="E671" s="30">
        <f>IF($B671&gt;0,'Saisie Class'!$H674)</f>
        <v>0</v>
      </c>
      <c r="F671" s="30">
        <f>IF(C671&gt;0,VLOOKUP(E671,CONFIG!$X$202:$AG$801,2,FALSE),0)</f>
        <v>0</v>
      </c>
      <c r="G671" s="30">
        <f>IF(C671&gt;0,VLOOKUP(E671,CONFIG!$X$2:$AG$801,3,FALSE),0)</f>
        <v>0</v>
      </c>
      <c r="H671" s="30">
        <f>IF(C671&gt;0,VLOOKUP(E671,CONFIG!$X$2:$AG$801,4,FALSE),0)</f>
        <v>0</v>
      </c>
      <c r="I671" s="30">
        <f>IF(C671&gt;0,VLOOKUP(E671,CONFIG!$X$2:$AG$801,5,FALSE),0)</f>
        <v>0</v>
      </c>
      <c r="J671" s="213" t="str">
        <f>IF(LEN(B671)&gt;0,'Saisie Class'!N674,"")</f>
        <v/>
      </c>
      <c r="K671" s="214" t="s">
        <v>241</v>
      </c>
    </row>
    <row r="672" spans="1:11" ht="15.75" x14ac:dyDescent="0.2">
      <c r="A672" s="34">
        <v>1</v>
      </c>
      <c r="B672" s="29">
        <v>58</v>
      </c>
      <c r="C672" s="252">
        <f>IF($B672&gt;0,'Saisie Class'!$G675)</f>
        <v>0</v>
      </c>
      <c r="D672" s="30" t="e">
        <f>VLOOKUP(E672,'Ext A4'!F$7:R$206,13,FALSE)</f>
        <v>#N/A</v>
      </c>
      <c r="E672" s="30">
        <f>IF($B672&gt;0,'Saisie Class'!$H675)</f>
        <v>0</v>
      </c>
      <c r="F672" s="30">
        <f>IF(C672&gt;0,VLOOKUP(E672,CONFIG!$X$202:$AG$801,2,FALSE),0)</f>
        <v>0</v>
      </c>
      <c r="G672" s="30">
        <f>IF(C672&gt;0,VLOOKUP(E672,CONFIG!$X$2:$AG$801,3,FALSE),0)</f>
        <v>0</v>
      </c>
      <c r="H672" s="30">
        <f>IF(C672&gt;0,VLOOKUP(E672,CONFIG!$X$2:$AG$801,4,FALSE),0)</f>
        <v>0</v>
      </c>
      <c r="I672" s="30">
        <f>IF(C672&gt;0,VLOOKUP(E672,CONFIG!$X$2:$AG$801,5,FALSE),0)</f>
        <v>0</v>
      </c>
      <c r="J672" s="213" t="str">
        <f>IF(LEN(B672)&gt;0,'Saisie Class'!N675,"")</f>
        <v/>
      </c>
      <c r="K672" s="214" t="s">
        <v>241</v>
      </c>
    </row>
    <row r="673" spans="1:11" ht="15.75" x14ac:dyDescent="0.2">
      <c r="A673" s="34">
        <v>1</v>
      </c>
      <c r="B673" s="29">
        <v>59</v>
      </c>
      <c r="C673" s="252">
        <f>IF($B673&gt;0,'Saisie Class'!$G676)</f>
        <v>0</v>
      </c>
      <c r="D673" s="30" t="e">
        <f>VLOOKUP(E673,'Ext A4'!F$7:R$206,13,FALSE)</f>
        <v>#N/A</v>
      </c>
      <c r="E673" s="30">
        <f>IF($B673&gt;0,'Saisie Class'!$H676)</f>
        <v>0</v>
      </c>
      <c r="F673" s="30">
        <f>IF(C673&gt;0,VLOOKUP(E673,CONFIG!$X$202:$AG$801,2,FALSE),0)</f>
        <v>0</v>
      </c>
      <c r="G673" s="30">
        <f>IF(C673&gt;0,VLOOKUP(E673,CONFIG!$X$2:$AG$801,3,FALSE),0)</f>
        <v>0</v>
      </c>
      <c r="H673" s="30">
        <f>IF(C673&gt;0,VLOOKUP(E673,CONFIG!$X$2:$AG$801,4,FALSE),0)</f>
        <v>0</v>
      </c>
      <c r="I673" s="30">
        <f>IF(C673&gt;0,VLOOKUP(E673,CONFIG!$X$2:$AG$801,5,FALSE),0)</f>
        <v>0</v>
      </c>
      <c r="J673" s="213" t="str">
        <f>IF(LEN(B673)&gt;0,'Saisie Class'!N676,"")</f>
        <v/>
      </c>
      <c r="K673" s="214" t="s">
        <v>241</v>
      </c>
    </row>
    <row r="674" spans="1:11" ht="15.75" x14ac:dyDescent="0.2">
      <c r="A674" s="34">
        <v>1</v>
      </c>
      <c r="B674" s="29">
        <v>60</v>
      </c>
      <c r="C674" s="252">
        <f>IF($B674&gt;0,'Saisie Class'!$G677)</f>
        <v>0</v>
      </c>
      <c r="D674" s="30" t="e">
        <f>VLOOKUP(E674,'Ext A4'!F$7:R$206,13,FALSE)</f>
        <v>#N/A</v>
      </c>
      <c r="E674" s="30">
        <f>IF($B674&gt;0,'Saisie Class'!$H677)</f>
        <v>0</v>
      </c>
      <c r="F674" s="30">
        <f>IF(C674&gt;0,VLOOKUP(E674,CONFIG!$X$202:$AG$801,2,FALSE),0)</f>
        <v>0</v>
      </c>
      <c r="G674" s="30">
        <f>IF(C674&gt;0,VLOOKUP(E674,CONFIG!$X$2:$AG$801,3,FALSE),0)</f>
        <v>0</v>
      </c>
      <c r="H674" s="30">
        <f>IF(C674&gt;0,VLOOKUP(E674,CONFIG!$X$2:$AG$801,4,FALSE),0)</f>
        <v>0</v>
      </c>
      <c r="I674" s="30">
        <f>IF(C674&gt;0,VLOOKUP(E674,CONFIG!$X$2:$AG$801,5,FALSE),0)</f>
        <v>0</v>
      </c>
      <c r="J674" s="213" t="str">
        <f>IF(LEN(B674)&gt;0,'Saisie Class'!N677,"")</f>
        <v/>
      </c>
      <c r="K674" s="214" t="s">
        <v>241</v>
      </c>
    </row>
    <row r="675" spans="1:11" ht="15.75" x14ac:dyDescent="0.2">
      <c r="A675" s="34">
        <v>1</v>
      </c>
      <c r="B675" s="29">
        <v>61</v>
      </c>
      <c r="C675" s="252">
        <f>IF($B675&gt;0,'Saisie Class'!$G678)</f>
        <v>0</v>
      </c>
      <c r="D675" s="30" t="e">
        <f>VLOOKUP(E675,'Ext A4'!F$7:R$206,13,FALSE)</f>
        <v>#N/A</v>
      </c>
      <c r="E675" s="30">
        <f>IF($B675&gt;0,'Saisie Class'!$H678)</f>
        <v>0</v>
      </c>
      <c r="F675" s="30">
        <f>IF(C675&gt;0,VLOOKUP(E675,CONFIG!$X$202:$AG$801,2,FALSE),0)</f>
        <v>0</v>
      </c>
      <c r="G675" s="30">
        <f>IF(C675&gt;0,VLOOKUP(E675,CONFIG!$X$2:$AG$801,3,FALSE),0)</f>
        <v>0</v>
      </c>
      <c r="H675" s="30">
        <f>IF(C675&gt;0,VLOOKUP(E675,CONFIG!$X$2:$AG$801,4,FALSE),0)</f>
        <v>0</v>
      </c>
      <c r="I675" s="30">
        <f>IF(C675&gt;0,VLOOKUP(E675,CONFIG!$X$2:$AG$801,5,FALSE),0)</f>
        <v>0</v>
      </c>
      <c r="J675" s="213" t="str">
        <f>IF(LEN(B675)&gt;0,'Saisie Class'!N678,"")</f>
        <v/>
      </c>
      <c r="K675" s="214" t="s">
        <v>241</v>
      </c>
    </row>
    <row r="676" spans="1:11" ht="15.75" x14ac:dyDescent="0.2">
      <c r="A676" s="34">
        <v>1</v>
      </c>
      <c r="B676" s="29">
        <v>62</v>
      </c>
      <c r="C676" s="252">
        <f>IF($B676&gt;0,'Saisie Class'!$G679)</f>
        <v>0</v>
      </c>
      <c r="D676" s="30" t="e">
        <f>VLOOKUP(E676,'Ext A4'!F$7:R$206,13,FALSE)</f>
        <v>#N/A</v>
      </c>
      <c r="E676" s="30">
        <f>IF($B676&gt;0,'Saisie Class'!$H679)</f>
        <v>0</v>
      </c>
      <c r="F676" s="30">
        <f>IF(C676&gt;0,VLOOKUP(E676,CONFIG!$X$202:$AG$801,2,FALSE),0)</f>
        <v>0</v>
      </c>
      <c r="G676" s="30">
        <f>IF(C676&gt;0,VLOOKUP(E676,CONFIG!$X$2:$AG$801,3,FALSE),0)</f>
        <v>0</v>
      </c>
      <c r="H676" s="30">
        <f>IF(C676&gt;0,VLOOKUP(E676,CONFIG!$X$2:$AG$801,4,FALSE),0)</f>
        <v>0</v>
      </c>
      <c r="I676" s="30">
        <f>IF(C676&gt;0,VLOOKUP(E676,CONFIG!$X$2:$AG$801,5,FALSE),0)</f>
        <v>0</v>
      </c>
      <c r="J676" s="213" t="str">
        <f>IF(LEN(B676)&gt;0,'Saisie Class'!N679,"")</f>
        <v/>
      </c>
      <c r="K676" s="214" t="s">
        <v>241</v>
      </c>
    </row>
    <row r="677" spans="1:11" ht="15.75" x14ac:dyDescent="0.2">
      <c r="A677" s="34">
        <v>1</v>
      </c>
      <c r="B677" s="29">
        <v>63</v>
      </c>
      <c r="C677" s="252">
        <f>IF($B677&gt;0,'Saisie Class'!$G680)</f>
        <v>0</v>
      </c>
      <c r="D677" s="30" t="e">
        <f>VLOOKUP(E677,'Ext A4'!F$7:R$206,13,FALSE)</f>
        <v>#N/A</v>
      </c>
      <c r="E677" s="30">
        <f>IF($B677&gt;0,'Saisie Class'!$H680)</f>
        <v>0</v>
      </c>
      <c r="F677" s="30">
        <f>IF(C677&gt;0,VLOOKUP(E677,CONFIG!$X$202:$AG$801,2,FALSE),0)</f>
        <v>0</v>
      </c>
      <c r="G677" s="30">
        <f>IF(C677&gt;0,VLOOKUP(E677,CONFIG!$X$2:$AG$801,3,FALSE),0)</f>
        <v>0</v>
      </c>
      <c r="H677" s="30">
        <f>IF(C677&gt;0,VLOOKUP(E677,CONFIG!$X$2:$AG$801,4,FALSE),0)</f>
        <v>0</v>
      </c>
      <c r="I677" s="30">
        <f>IF(C677&gt;0,VLOOKUP(E677,CONFIG!$X$2:$AG$801,5,FALSE),0)</f>
        <v>0</v>
      </c>
      <c r="J677" s="213" t="str">
        <f>IF(LEN(B677)&gt;0,'Saisie Class'!N680,"")</f>
        <v/>
      </c>
      <c r="K677" s="214" t="s">
        <v>241</v>
      </c>
    </row>
    <row r="678" spans="1:11" ht="15.75" x14ac:dyDescent="0.2">
      <c r="A678" s="34">
        <v>1</v>
      </c>
      <c r="B678" s="29">
        <v>64</v>
      </c>
      <c r="C678" s="252">
        <f>IF($B678&gt;0,'Saisie Class'!$G681)</f>
        <v>0</v>
      </c>
      <c r="D678" s="30" t="e">
        <f>VLOOKUP(E678,'Ext A4'!F$7:R$206,13,FALSE)</f>
        <v>#N/A</v>
      </c>
      <c r="E678" s="30">
        <f>IF($B678&gt;0,'Saisie Class'!$H681)</f>
        <v>0</v>
      </c>
      <c r="F678" s="30">
        <f>IF(C678&gt;0,VLOOKUP(E678,CONFIG!$X$202:$AG$801,2,FALSE),0)</f>
        <v>0</v>
      </c>
      <c r="G678" s="30">
        <f>IF(C678&gt;0,VLOOKUP(E678,CONFIG!$X$2:$AG$801,3,FALSE),0)</f>
        <v>0</v>
      </c>
      <c r="H678" s="30">
        <f>IF(C678&gt;0,VLOOKUP(E678,CONFIG!$X$2:$AG$801,4,FALSE),0)</f>
        <v>0</v>
      </c>
      <c r="I678" s="30">
        <f>IF(C678&gt;0,VLOOKUP(E678,CONFIG!$X$2:$AG$801,5,FALSE),0)</f>
        <v>0</v>
      </c>
      <c r="J678" s="213" t="str">
        <f>IF(LEN(B678)&gt;0,'Saisie Class'!N681,"")</f>
        <v/>
      </c>
      <c r="K678" s="214" t="s">
        <v>241</v>
      </c>
    </row>
    <row r="679" spans="1:11" ht="15.75" x14ac:dyDescent="0.2">
      <c r="A679" s="34">
        <v>1</v>
      </c>
      <c r="B679" s="29">
        <v>65</v>
      </c>
      <c r="C679" s="252">
        <f>IF($B679&gt;0,'Saisie Class'!$G682)</f>
        <v>0</v>
      </c>
      <c r="D679" s="30" t="e">
        <f>VLOOKUP(E679,'Ext A4'!F$7:R$206,13,FALSE)</f>
        <v>#N/A</v>
      </c>
      <c r="E679" s="30">
        <f>IF($B679&gt;0,'Saisie Class'!$H682)</f>
        <v>0</v>
      </c>
      <c r="F679" s="30">
        <f>IF(C679&gt;0,VLOOKUP(E679,CONFIG!$X$202:$AG$801,2,FALSE),0)</f>
        <v>0</v>
      </c>
      <c r="G679" s="30">
        <f>IF(C679&gt;0,VLOOKUP(E679,CONFIG!$X$2:$AG$801,3,FALSE),0)</f>
        <v>0</v>
      </c>
      <c r="H679" s="30">
        <f>IF(C679&gt;0,VLOOKUP(E679,CONFIG!$X$2:$AG$801,4,FALSE),0)</f>
        <v>0</v>
      </c>
      <c r="I679" s="30">
        <f>IF(C679&gt;0,VLOOKUP(E679,CONFIG!$X$2:$AG$801,5,FALSE),0)</f>
        <v>0</v>
      </c>
      <c r="J679" s="213" t="str">
        <f>IF(LEN(B679)&gt;0,'Saisie Class'!N682,"")</f>
        <v/>
      </c>
      <c r="K679" s="214" t="s">
        <v>241</v>
      </c>
    </row>
    <row r="680" spans="1:11" ht="15.75" x14ac:dyDescent="0.2">
      <c r="A680" s="34">
        <v>1</v>
      </c>
      <c r="B680" s="29">
        <v>66</v>
      </c>
      <c r="C680" s="252">
        <f>IF($B680&gt;0,'Saisie Class'!$G683)</f>
        <v>0</v>
      </c>
      <c r="D680" s="30" t="e">
        <f>VLOOKUP(E680,'Ext A4'!F$7:R$206,13,FALSE)</f>
        <v>#N/A</v>
      </c>
      <c r="E680" s="30">
        <f>IF($B680&gt;0,'Saisie Class'!$H683)</f>
        <v>0</v>
      </c>
      <c r="F680" s="30">
        <f>IF(C680&gt;0,VLOOKUP(E680,CONFIG!$X$202:$AG$801,2,FALSE),0)</f>
        <v>0</v>
      </c>
      <c r="G680" s="30">
        <f>IF(C680&gt;0,VLOOKUP(E680,CONFIG!$X$2:$AG$801,3,FALSE),0)</f>
        <v>0</v>
      </c>
      <c r="H680" s="30">
        <f>IF(C680&gt;0,VLOOKUP(E680,CONFIG!$X$2:$AG$801,4,FALSE),0)</f>
        <v>0</v>
      </c>
      <c r="I680" s="30">
        <f>IF(C680&gt;0,VLOOKUP(E680,CONFIG!$X$2:$AG$801,5,FALSE),0)</f>
        <v>0</v>
      </c>
      <c r="J680" s="213" t="str">
        <f>IF(LEN(B680)&gt;0,'Saisie Class'!N683,"")</f>
        <v/>
      </c>
      <c r="K680" s="214" t="s">
        <v>241</v>
      </c>
    </row>
    <row r="681" spans="1:11" ht="15.75" x14ac:dyDescent="0.2">
      <c r="A681" s="34">
        <v>1</v>
      </c>
      <c r="B681" s="29">
        <v>67</v>
      </c>
      <c r="C681" s="252">
        <f>IF($B681&gt;0,'Saisie Class'!$G684)</f>
        <v>0</v>
      </c>
      <c r="D681" s="30" t="e">
        <f>VLOOKUP(E681,'Ext A4'!F$7:R$206,13,FALSE)</f>
        <v>#N/A</v>
      </c>
      <c r="E681" s="30">
        <f>IF($B681&gt;0,'Saisie Class'!$H684)</f>
        <v>0</v>
      </c>
      <c r="F681" s="30">
        <f>IF(C681&gt;0,VLOOKUP(E681,CONFIG!$X$202:$AG$801,2,FALSE),0)</f>
        <v>0</v>
      </c>
      <c r="G681" s="30">
        <f>IF(C681&gt;0,VLOOKUP(E681,CONFIG!$X$2:$AG$801,3,FALSE),0)</f>
        <v>0</v>
      </c>
      <c r="H681" s="30">
        <f>IF(C681&gt;0,VLOOKUP(E681,CONFIG!$X$2:$AG$801,4,FALSE),0)</f>
        <v>0</v>
      </c>
      <c r="I681" s="30">
        <f>IF(C681&gt;0,VLOOKUP(E681,CONFIG!$X$2:$AG$801,5,FALSE),0)</f>
        <v>0</v>
      </c>
      <c r="J681" s="213" t="str">
        <f>IF(LEN(B681)&gt;0,'Saisie Class'!N684,"")</f>
        <v/>
      </c>
      <c r="K681" s="214" t="s">
        <v>241</v>
      </c>
    </row>
    <row r="682" spans="1:11" ht="15.75" x14ac:dyDescent="0.2">
      <c r="A682" s="34">
        <v>1</v>
      </c>
      <c r="B682" s="29">
        <v>68</v>
      </c>
      <c r="C682" s="252">
        <f>IF($B682&gt;0,'Saisie Class'!$G685)</f>
        <v>0</v>
      </c>
      <c r="D682" s="30" t="e">
        <f>VLOOKUP(E682,'Ext A4'!F$7:R$206,13,FALSE)</f>
        <v>#N/A</v>
      </c>
      <c r="E682" s="30">
        <f>IF($B682&gt;0,'Saisie Class'!$H685)</f>
        <v>0</v>
      </c>
      <c r="F682" s="30">
        <f>IF(C682&gt;0,VLOOKUP(E682,CONFIG!$X$202:$AG$801,2,FALSE),0)</f>
        <v>0</v>
      </c>
      <c r="G682" s="30">
        <f>IF(C682&gt;0,VLOOKUP(E682,CONFIG!$X$2:$AG$801,3,FALSE),0)</f>
        <v>0</v>
      </c>
      <c r="H682" s="30">
        <f>IF(C682&gt;0,VLOOKUP(E682,CONFIG!$X$2:$AG$801,4,FALSE),0)</f>
        <v>0</v>
      </c>
      <c r="I682" s="30">
        <f>IF(C682&gt;0,VLOOKUP(E682,CONFIG!$X$2:$AG$801,5,FALSE),0)</f>
        <v>0</v>
      </c>
      <c r="J682" s="213" t="str">
        <f>IF(LEN(B682)&gt;0,'Saisie Class'!N685,"")</f>
        <v/>
      </c>
      <c r="K682" s="214" t="s">
        <v>241</v>
      </c>
    </row>
    <row r="683" spans="1:11" ht="15.75" x14ac:dyDescent="0.2">
      <c r="A683" s="34">
        <v>1</v>
      </c>
      <c r="B683" s="29">
        <v>69</v>
      </c>
      <c r="C683" s="252">
        <f>IF($B683&gt;0,'Saisie Class'!$G686)</f>
        <v>0</v>
      </c>
      <c r="D683" s="30" t="e">
        <f>VLOOKUP(E683,'Ext A4'!F$7:R$206,13,FALSE)</f>
        <v>#N/A</v>
      </c>
      <c r="E683" s="30">
        <f>IF($B683&gt;0,'Saisie Class'!$H686)</f>
        <v>0</v>
      </c>
      <c r="F683" s="30">
        <f>IF(C683&gt;0,VLOOKUP(E683,CONFIG!$X$202:$AG$801,2,FALSE),0)</f>
        <v>0</v>
      </c>
      <c r="G683" s="30">
        <f>IF(C683&gt;0,VLOOKUP(E683,CONFIG!$X$2:$AG$801,3,FALSE),0)</f>
        <v>0</v>
      </c>
      <c r="H683" s="30">
        <f>IF(C683&gt;0,VLOOKUP(E683,CONFIG!$X$2:$AG$801,4,FALSE),0)</f>
        <v>0</v>
      </c>
      <c r="I683" s="30">
        <f>IF(C683&gt;0,VLOOKUP(E683,CONFIG!$X$2:$AG$801,5,FALSE),0)</f>
        <v>0</v>
      </c>
      <c r="J683" s="213" t="str">
        <f>IF(LEN(B683)&gt;0,'Saisie Class'!N686,"")</f>
        <v/>
      </c>
      <c r="K683" s="214" t="s">
        <v>241</v>
      </c>
    </row>
    <row r="684" spans="1:11" ht="15.75" x14ac:dyDescent="0.2">
      <c r="A684" s="34">
        <v>1</v>
      </c>
      <c r="B684" s="29">
        <v>70</v>
      </c>
      <c r="C684" s="252">
        <f>IF($B684&gt;0,'Saisie Class'!$G687)</f>
        <v>0</v>
      </c>
      <c r="D684" s="30" t="e">
        <f>VLOOKUP(E684,'Ext A4'!F$7:R$206,13,FALSE)</f>
        <v>#N/A</v>
      </c>
      <c r="E684" s="30">
        <f>IF($B684&gt;0,'Saisie Class'!$H687)</f>
        <v>0</v>
      </c>
      <c r="F684" s="30">
        <f>IF(C684&gt;0,VLOOKUP(E684,CONFIG!$X$202:$AG$801,2,FALSE),0)</f>
        <v>0</v>
      </c>
      <c r="G684" s="30">
        <f>IF(C684&gt;0,VLOOKUP(E684,CONFIG!$X$2:$AG$801,3,FALSE),0)</f>
        <v>0</v>
      </c>
      <c r="H684" s="30">
        <f>IF(C684&gt;0,VLOOKUP(E684,CONFIG!$X$2:$AG$801,4,FALSE),0)</f>
        <v>0</v>
      </c>
      <c r="I684" s="30">
        <f>IF(C684&gt;0,VLOOKUP(E684,CONFIG!$X$2:$AG$801,5,FALSE),0)</f>
        <v>0</v>
      </c>
      <c r="J684" s="213" t="str">
        <f>IF(LEN(B684)&gt;0,'Saisie Class'!N687,"")</f>
        <v/>
      </c>
      <c r="K684" s="214" t="s">
        <v>241</v>
      </c>
    </row>
    <row r="685" spans="1:11" ht="15.75" x14ac:dyDescent="0.2">
      <c r="A685" s="34">
        <v>1</v>
      </c>
      <c r="B685" s="29">
        <v>71</v>
      </c>
      <c r="C685" s="252">
        <f>IF($B685&gt;0,'Saisie Class'!$G688)</f>
        <v>0</v>
      </c>
      <c r="D685" s="30" t="e">
        <f>VLOOKUP(E685,'Ext A4'!F$7:R$206,13,FALSE)</f>
        <v>#N/A</v>
      </c>
      <c r="E685" s="30">
        <f>IF($B685&gt;0,'Saisie Class'!$H688)</f>
        <v>0</v>
      </c>
      <c r="F685" s="30">
        <f>IF(C685&gt;0,VLOOKUP(E685,CONFIG!$X$202:$AG$801,2,FALSE),0)</f>
        <v>0</v>
      </c>
      <c r="G685" s="30">
        <f>IF(C685&gt;0,VLOOKUP(E685,CONFIG!$X$2:$AG$801,3,FALSE),0)</f>
        <v>0</v>
      </c>
      <c r="H685" s="30">
        <f>IF(C685&gt;0,VLOOKUP(E685,CONFIG!$X$2:$AG$801,4,FALSE),0)</f>
        <v>0</v>
      </c>
      <c r="I685" s="30">
        <f>IF(C685&gt;0,VLOOKUP(E685,CONFIG!$X$2:$AG$801,5,FALSE),0)</f>
        <v>0</v>
      </c>
      <c r="J685" s="213" t="str">
        <f>IF(LEN(B685)&gt;0,'Saisie Class'!N688,"")</f>
        <v/>
      </c>
      <c r="K685" s="214" t="s">
        <v>241</v>
      </c>
    </row>
    <row r="686" spans="1:11" ht="15.75" x14ac:dyDescent="0.2">
      <c r="A686" s="34">
        <v>1</v>
      </c>
      <c r="B686" s="29">
        <v>72</v>
      </c>
      <c r="C686" s="252">
        <f>IF($B686&gt;0,'Saisie Class'!$G689)</f>
        <v>0</v>
      </c>
      <c r="D686" s="30" t="e">
        <f>VLOOKUP(E686,'Ext A4'!F$7:R$206,13,FALSE)</f>
        <v>#N/A</v>
      </c>
      <c r="E686" s="30">
        <f>IF($B686&gt;0,'Saisie Class'!$H689)</f>
        <v>0</v>
      </c>
      <c r="F686" s="30">
        <f>IF(C686&gt;0,VLOOKUP(E686,CONFIG!$X$202:$AG$801,2,FALSE),0)</f>
        <v>0</v>
      </c>
      <c r="G686" s="30">
        <f>IF(C686&gt;0,VLOOKUP(E686,CONFIG!$X$2:$AG$801,3,FALSE),0)</f>
        <v>0</v>
      </c>
      <c r="H686" s="30">
        <f>IF(C686&gt;0,VLOOKUP(E686,CONFIG!$X$2:$AG$801,4,FALSE),0)</f>
        <v>0</v>
      </c>
      <c r="I686" s="30">
        <f>IF(C686&gt;0,VLOOKUP(E686,CONFIG!$X$2:$AG$801,5,FALSE),0)</f>
        <v>0</v>
      </c>
      <c r="J686" s="213" t="str">
        <f>IF(LEN(B686)&gt;0,'Saisie Class'!N689,"")</f>
        <v/>
      </c>
      <c r="K686" s="214" t="s">
        <v>241</v>
      </c>
    </row>
    <row r="687" spans="1:11" ht="15.75" x14ac:dyDescent="0.2">
      <c r="A687" s="34">
        <v>1</v>
      </c>
      <c r="B687" s="29">
        <v>73</v>
      </c>
      <c r="C687" s="252">
        <f>IF($B687&gt;0,'Saisie Class'!$G690)</f>
        <v>0</v>
      </c>
      <c r="D687" s="30" t="e">
        <f>VLOOKUP(E687,'Ext A4'!F$7:R$206,13,FALSE)</f>
        <v>#N/A</v>
      </c>
      <c r="E687" s="30">
        <f>IF($B687&gt;0,'Saisie Class'!$H690)</f>
        <v>0</v>
      </c>
      <c r="F687" s="30">
        <f>IF(C687&gt;0,VLOOKUP(E687,CONFIG!$X$202:$AG$801,2,FALSE),0)</f>
        <v>0</v>
      </c>
      <c r="G687" s="30">
        <f>IF(C687&gt;0,VLOOKUP(E687,CONFIG!$X$2:$AG$801,3,FALSE),0)</f>
        <v>0</v>
      </c>
      <c r="H687" s="30">
        <f>IF(C687&gt;0,VLOOKUP(E687,CONFIG!$X$2:$AG$801,4,FALSE),0)</f>
        <v>0</v>
      </c>
      <c r="I687" s="30">
        <f>IF(C687&gt;0,VLOOKUP(E687,CONFIG!$X$2:$AG$801,5,FALSE),0)</f>
        <v>0</v>
      </c>
      <c r="J687" s="213" t="str">
        <f>IF(LEN(B687)&gt;0,'Saisie Class'!N690,"")</f>
        <v/>
      </c>
      <c r="K687" s="214" t="s">
        <v>241</v>
      </c>
    </row>
    <row r="688" spans="1:11" ht="15.75" x14ac:dyDescent="0.2">
      <c r="A688" s="34">
        <v>1</v>
      </c>
      <c r="B688" s="29">
        <v>74</v>
      </c>
      <c r="C688" s="252">
        <f>IF($B688&gt;0,'Saisie Class'!$G691)</f>
        <v>0</v>
      </c>
      <c r="D688" s="30" t="e">
        <f>VLOOKUP(E688,'Ext A4'!F$7:R$206,13,FALSE)</f>
        <v>#N/A</v>
      </c>
      <c r="E688" s="30">
        <f>IF($B688&gt;0,'Saisie Class'!$H691)</f>
        <v>0</v>
      </c>
      <c r="F688" s="30">
        <f>IF(C688&gt;0,VLOOKUP(E688,CONFIG!$X$202:$AG$801,2,FALSE),0)</f>
        <v>0</v>
      </c>
      <c r="G688" s="30">
        <f>IF(C688&gt;0,VLOOKUP(E688,CONFIG!$X$2:$AG$801,3,FALSE),0)</f>
        <v>0</v>
      </c>
      <c r="H688" s="30">
        <f>IF(C688&gt;0,VLOOKUP(E688,CONFIG!$X$2:$AG$801,4,FALSE),0)</f>
        <v>0</v>
      </c>
      <c r="I688" s="30">
        <f>IF(C688&gt;0,VLOOKUP(E688,CONFIG!$X$2:$AG$801,5,FALSE),0)</f>
        <v>0</v>
      </c>
      <c r="J688" s="213" t="str">
        <f>IF(LEN(B688)&gt;0,'Saisie Class'!N691,"")</f>
        <v/>
      </c>
      <c r="K688" s="214" t="s">
        <v>241</v>
      </c>
    </row>
    <row r="689" spans="1:11" ht="15.75" x14ac:dyDescent="0.2">
      <c r="A689" s="34">
        <v>1</v>
      </c>
      <c r="B689" s="29">
        <v>75</v>
      </c>
      <c r="C689" s="252">
        <f>IF($B689&gt;0,'Saisie Class'!$G692)</f>
        <v>0</v>
      </c>
      <c r="D689" s="30" t="e">
        <f>VLOOKUP(E689,'Ext A4'!F$7:R$206,13,FALSE)</f>
        <v>#N/A</v>
      </c>
      <c r="E689" s="30">
        <f>IF($B689&gt;0,'Saisie Class'!$H692)</f>
        <v>0</v>
      </c>
      <c r="F689" s="30">
        <f>IF(C689&gt;0,VLOOKUP(E689,CONFIG!$X$202:$AG$801,2,FALSE),0)</f>
        <v>0</v>
      </c>
      <c r="G689" s="30">
        <f>IF(C689&gt;0,VLOOKUP(E689,CONFIG!$X$2:$AG$801,3,FALSE),0)</f>
        <v>0</v>
      </c>
      <c r="H689" s="30">
        <f>IF(C689&gt;0,VLOOKUP(E689,CONFIG!$X$2:$AG$801,4,FALSE),0)</f>
        <v>0</v>
      </c>
      <c r="I689" s="30">
        <f>IF(C689&gt;0,VLOOKUP(E689,CONFIG!$X$2:$AG$801,5,FALSE),0)</f>
        <v>0</v>
      </c>
      <c r="J689" s="213" t="str">
        <f>IF(LEN(B689)&gt;0,'Saisie Class'!N692,"")</f>
        <v/>
      </c>
      <c r="K689" s="214" t="s">
        <v>241</v>
      </c>
    </row>
    <row r="690" spans="1:11" ht="15.75" x14ac:dyDescent="0.2">
      <c r="A690" s="34">
        <v>1</v>
      </c>
      <c r="B690" s="29">
        <v>76</v>
      </c>
      <c r="C690" s="252">
        <f>IF($B690&gt;0,'Saisie Class'!$G693)</f>
        <v>0</v>
      </c>
      <c r="D690" s="30" t="e">
        <f>VLOOKUP(E690,'Ext A4'!F$7:R$206,13,FALSE)</f>
        <v>#N/A</v>
      </c>
      <c r="E690" s="30">
        <f>IF($B690&gt;0,'Saisie Class'!$H693)</f>
        <v>0</v>
      </c>
      <c r="F690" s="30">
        <f>IF(C690&gt;0,VLOOKUP(E690,CONFIG!$X$202:$AG$801,2,FALSE),0)</f>
        <v>0</v>
      </c>
      <c r="G690" s="30">
        <f>IF(C690&gt;0,VLOOKUP(E690,CONFIG!$X$2:$AG$801,3,FALSE),0)</f>
        <v>0</v>
      </c>
      <c r="H690" s="30">
        <f>IF(C690&gt;0,VLOOKUP(E690,CONFIG!$X$2:$AG$801,4,FALSE),0)</f>
        <v>0</v>
      </c>
      <c r="I690" s="30">
        <f>IF(C690&gt;0,VLOOKUP(E690,CONFIG!$X$2:$AG$801,5,FALSE),0)</f>
        <v>0</v>
      </c>
      <c r="J690" s="213" t="str">
        <f>IF(LEN(B690)&gt;0,'Saisie Class'!N693,"")</f>
        <v/>
      </c>
      <c r="K690" s="214" t="s">
        <v>241</v>
      </c>
    </row>
    <row r="691" spans="1:11" ht="15.75" x14ac:dyDescent="0.2">
      <c r="A691" s="34">
        <v>1</v>
      </c>
      <c r="B691" s="29">
        <v>77</v>
      </c>
      <c r="C691" s="252">
        <f>IF($B691&gt;0,'Saisie Class'!$G694)</f>
        <v>0</v>
      </c>
      <c r="D691" s="30" t="e">
        <f>VLOOKUP(E691,'Ext A4'!F$7:R$206,13,FALSE)</f>
        <v>#N/A</v>
      </c>
      <c r="E691" s="30">
        <f>IF($B691&gt;0,'Saisie Class'!$H694)</f>
        <v>0</v>
      </c>
      <c r="F691" s="30">
        <f>IF(C691&gt;0,VLOOKUP(E691,CONFIG!$X$202:$AG$801,2,FALSE),0)</f>
        <v>0</v>
      </c>
      <c r="G691" s="30">
        <f>IF(C691&gt;0,VLOOKUP(E691,CONFIG!$X$2:$AG$801,3,FALSE),0)</f>
        <v>0</v>
      </c>
      <c r="H691" s="30">
        <f>IF(C691&gt;0,VLOOKUP(E691,CONFIG!$X$2:$AG$801,4,FALSE),0)</f>
        <v>0</v>
      </c>
      <c r="I691" s="30">
        <f>IF(C691&gt;0,VLOOKUP(E691,CONFIG!$X$2:$AG$801,5,FALSE),0)</f>
        <v>0</v>
      </c>
      <c r="J691" s="213" t="str">
        <f>IF(LEN(B691)&gt;0,'Saisie Class'!N694,"")</f>
        <v/>
      </c>
      <c r="K691" s="214" t="s">
        <v>241</v>
      </c>
    </row>
    <row r="692" spans="1:11" ht="15.75" x14ac:dyDescent="0.2">
      <c r="A692" s="34">
        <v>1</v>
      </c>
      <c r="B692" s="29">
        <v>78</v>
      </c>
      <c r="C692" s="252">
        <f>IF($B692&gt;0,'Saisie Class'!$G695)</f>
        <v>0</v>
      </c>
      <c r="D692" s="30" t="e">
        <f>VLOOKUP(E692,'Ext A4'!F$7:R$206,13,FALSE)</f>
        <v>#N/A</v>
      </c>
      <c r="E692" s="30">
        <f>IF($B692&gt;0,'Saisie Class'!$H695)</f>
        <v>0</v>
      </c>
      <c r="F692" s="30">
        <f>IF(C692&gt;0,VLOOKUP(E692,CONFIG!$X$202:$AG$801,2,FALSE),0)</f>
        <v>0</v>
      </c>
      <c r="G692" s="30">
        <f>IF(C692&gt;0,VLOOKUP(E692,CONFIG!$X$2:$AG$801,3,FALSE),0)</f>
        <v>0</v>
      </c>
      <c r="H692" s="30">
        <f>IF(C692&gt;0,VLOOKUP(E692,CONFIG!$X$2:$AG$801,4,FALSE),0)</f>
        <v>0</v>
      </c>
      <c r="I692" s="30">
        <f>IF(C692&gt;0,VLOOKUP(E692,CONFIG!$X$2:$AG$801,5,FALSE),0)</f>
        <v>0</v>
      </c>
      <c r="J692" s="213" t="str">
        <f>IF(LEN(B692)&gt;0,'Saisie Class'!N695,"")</f>
        <v/>
      </c>
      <c r="K692" s="214" t="s">
        <v>241</v>
      </c>
    </row>
    <row r="693" spans="1:11" ht="15.75" x14ac:dyDescent="0.2">
      <c r="A693" s="34">
        <v>1</v>
      </c>
      <c r="B693" s="29">
        <v>79</v>
      </c>
      <c r="C693" s="252">
        <f>IF($B693&gt;0,'Saisie Class'!$G696)</f>
        <v>0</v>
      </c>
      <c r="D693" s="30" t="e">
        <f>VLOOKUP(E693,'Ext A4'!F$7:R$206,13,FALSE)</f>
        <v>#N/A</v>
      </c>
      <c r="E693" s="30">
        <f>IF($B693&gt;0,'Saisie Class'!$H696)</f>
        <v>0</v>
      </c>
      <c r="F693" s="30">
        <f>IF(C693&gt;0,VLOOKUP(E693,CONFIG!$X$202:$AG$801,2,FALSE),0)</f>
        <v>0</v>
      </c>
      <c r="G693" s="30">
        <f>IF(C693&gt;0,VLOOKUP(E693,CONFIG!$X$2:$AG$801,3,FALSE),0)</f>
        <v>0</v>
      </c>
      <c r="H693" s="30">
        <f>IF(C693&gt;0,VLOOKUP(E693,CONFIG!$X$2:$AG$801,4,FALSE),0)</f>
        <v>0</v>
      </c>
      <c r="I693" s="30">
        <f>IF(C693&gt;0,VLOOKUP(E693,CONFIG!$X$2:$AG$801,5,FALSE),0)</f>
        <v>0</v>
      </c>
      <c r="J693" s="213" t="str">
        <f>IF(LEN(B693)&gt;0,'Saisie Class'!N696,"")</f>
        <v/>
      </c>
      <c r="K693" s="214" t="s">
        <v>241</v>
      </c>
    </row>
    <row r="694" spans="1:11" ht="15.75" x14ac:dyDescent="0.2">
      <c r="A694" s="34">
        <v>1</v>
      </c>
      <c r="B694" s="29">
        <v>80</v>
      </c>
      <c r="C694" s="252">
        <f>IF($B694&gt;0,'Saisie Class'!$G697)</f>
        <v>0</v>
      </c>
      <c r="D694" s="30" t="e">
        <f>VLOOKUP(E694,'Ext A4'!F$7:R$206,13,FALSE)</f>
        <v>#N/A</v>
      </c>
      <c r="E694" s="30">
        <f>IF($B694&gt;0,'Saisie Class'!$H697)</f>
        <v>0</v>
      </c>
      <c r="F694" s="30">
        <f>IF(C694&gt;0,VLOOKUP(E694,CONFIG!$X$202:$AG$801,2,FALSE),0)</f>
        <v>0</v>
      </c>
      <c r="G694" s="30">
        <f>IF(C694&gt;0,VLOOKUP(E694,CONFIG!$X$2:$AG$801,3,FALSE),0)</f>
        <v>0</v>
      </c>
      <c r="H694" s="30">
        <f>IF(C694&gt;0,VLOOKUP(E694,CONFIG!$X$2:$AG$801,4,FALSE),0)</f>
        <v>0</v>
      </c>
      <c r="I694" s="30">
        <f>IF(C694&gt;0,VLOOKUP(E694,CONFIG!$X$2:$AG$801,5,FALSE),0)</f>
        <v>0</v>
      </c>
      <c r="J694" s="213" t="str">
        <f>IF(LEN(B694)&gt;0,'Saisie Class'!N697,"")</f>
        <v/>
      </c>
      <c r="K694" s="214" t="s">
        <v>241</v>
      </c>
    </row>
    <row r="695" spans="1:11" ht="15.75" x14ac:dyDescent="0.2">
      <c r="A695" s="34">
        <v>1</v>
      </c>
      <c r="B695" s="29">
        <v>81</v>
      </c>
      <c r="C695" s="252">
        <f>IF($B695&gt;0,'Saisie Class'!$G698)</f>
        <v>0</v>
      </c>
      <c r="D695" s="30" t="e">
        <f>VLOOKUP(E695,'Ext A4'!F$7:R$206,13,FALSE)</f>
        <v>#N/A</v>
      </c>
      <c r="E695" s="30">
        <f>IF($B695&gt;0,'Saisie Class'!$H698)</f>
        <v>0</v>
      </c>
      <c r="F695" s="30">
        <f>IF(C695&gt;0,VLOOKUP(E695,CONFIG!$X$202:$AG$801,2,FALSE),0)</f>
        <v>0</v>
      </c>
      <c r="G695" s="30">
        <f>IF(C695&gt;0,VLOOKUP(E695,CONFIG!$X$2:$AG$801,3,FALSE),0)</f>
        <v>0</v>
      </c>
      <c r="H695" s="30">
        <f>IF(C695&gt;0,VLOOKUP(E695,CONFIG!$X$2:$AG$801,4,FALSE),0)</f>
        <v>0</v>
      </c>
      <c r="I695" s="30">
        <f>IF(C695&gt;0,VLOOKUP(E695,CONFIG!$X$2:$AG$801,5,FALSE),0)</f>
        <v>0</v>
      </c>
      <c r="J695" s="213" t="str">
        <f>IF(LEN(B695)&gt;0,'Saisie Class'!N698,"")</f>
        <v/>
      </c>
      <c r="K695" s="214" t="s">
        <v>241</v>
      </c>
    </row>
    <row r="696" spans="1:11" ht="15.75" x14ac:dyDescent="0.2">
      <c r="A696" s="34">
        <v>1</v>
      </c>
      <c r="B696" s="29">
        <v>82</v>
      </c>
      <c r="C696" s="252">
        <f>IF($B696&gt;0,'Saisie Class'!$G699)</f>
        <v>0</v>
      </c>
      <c r="D696" s="30" t="e">
        <f>VLOOKUP(E696,'Ext A4'!F$7:R$206,13,FALSE)</f>
        <v>#N/A</v>
      </c>
      <c r="E696" s="30">
        <f>IF($B696&gt;0,'Saisie Class'!$H699)</f>
        <v>0</v>
      </c>
      <c r="F696" s="30">
        <f>IF(C696&gt;0,VLOOKUP(E696,CONFIG!$X$202:$AG$801,2,FALSE),0)</f>
        <v>0</v>
      </c>
      <c r="G696" s="30">
        <f>IF(C696&gt;0,VLOOKUP(E696,CONFIG!$X$2:$AG$801,3,FALSE),0)</f>
        <v>0</v>
      </c>
      <c r="H696" s="30">
        <f>IF(C696&gt;0,VLOOKUP(E696,CONFIG!$X$2:$AG$801,4,FALSE),0)</f>
        <v>0</v>
      </c>
      <c r="I696" s="30">
        <f>IF(C696&gt;0,VLOOKUP(E696,CONFIG!$X$2:$AG$801,5,FALSE),0)</f>
        <v>0</v>
      </c>
      <c r="J696" s="213" t="str">
        <f>IF(LEN(B696)&gt;0,'Saisie Class'!N699,"")</f>
        <v/>
      </c>
      <c r="K696" s="214" t="s">
        <v>241</v>
      </c>
    </row>
    <row r="697" spans="1:11" ht="15.75" x14ac:dyDescent="0.2">
      <c r="A697" s="34">
        <v>1</v>
      </c>
      <c r="B697" s="29">
        <v>83</v>
      </c>
      <c r="C697" s="252">
        <f>IF($B697&gt;0,'Saisie Class'!$G700)</f>
        <v>0</v>
      </c>
      <c r="D697" s="30" t="e">
        <f>VLOOKUP(E697,'Ext A4'!F$7:R$206,13,FALSE)</f>
        <v>#N/A</v>
      </c>
      <c r="E697" s="30">
        <f>IF($B697&gt;0,'Saisie Class'!$H700)</f>
        <v>0</v>
      </c>
      <c r="F697" s="30">
        <f>IF(C697&gt;0,VLOOKUP(E697,CONFIG!$X$202:$AG$801,2,FALSE),0)</f>
        <v>0</v>
      </c>
      <c r="G697" s="30">
        <f>IF(C697&gt;0,VLOOKUP(E697,CONFIG!$X$2:$AG$801,3,FALSE),0)</f>
        <v>0</v>
      </c>
      <c r="H697" s="30">
        <f>IF(C697&gt;0,VLOOKUP(E697,CONFIG!$X$2:$AG$801,4,FALSE),0)</f>
        <v>0</v>
      </c>
      <c r="I697" s="30">
        <f>IF(C697&gt;0,VLOOKUP(E697,CONFIG!$X$2:$AG$801,5,FALSE),0)</f>
        <v>0</v>
      </c>
      <c r="J697" s="213" t="str">
        <f>IF(LEN(B697)&gt;0,'Saisie Class'!N700,"")</f>
        <v/>
      </c>
      <c r="K697" s="214" t="s">
        <v>241</v>
      </c>
    </row>
    <row r="698" spans="1:11" ht="15.75" x14ac:dyDescent="0.2">
      <c r="A698" s="34">
        <v>1</v>
      </c>
      <c r="B698" s="29">
        <v>84</v>
      </c>
      <c r="C698" s="252">
        <f>IF($B698&gt;0,'Saisie Class'!$G701)</f>
        <v>0</v>
      </c>
      <c r="D698" s="30" t="e">
        <f>VLOOKUP(E698,'Ext A4'!F$7:R$206,13,FALSE)</f>
        <v>#N/A</v>
      </c>
      <c r="E698" s="30">
        <f>IF($B698&gt;0,'Saisie Class'!$H701)</f>
        <v>0</v>
      </c>
      <c r="F698" s="30">
        <f>IF(C698&gt;0,VLOOKUP(E698,CONFIG!$X$202:$AG$801,2,FALSE),0)</f>
        <v>0</v>
      </c>
      <c r="G698" s="30">
        <f>IF(C698&gt;0,VLOOKUP(E698,CONFIG!$X$2:$AG$801,3,FALSE),0)</f>
        <v>0</v>
      </c>
      <c r="H698" s="30">
        <f>IF(C698&gt;0,VLOOKUP(E698,CONFIG!$X$2:$AG$801,4,FALSE),0)</f>
        <v>0</v>
      </c>
      <c r="I698" s="30">
        <f>IF(C698&gt;0,VLOOKUP(E698,CONFIG!$X$2:$AG$801,5,FALSE),0)</f>
        <v>0</v>
      </c>
      <c r="J698" s="213" t="str">
        <f>IF(LEN(B698)&gt;0,'Saisie Class'!N701,"")</f>
        <v/>
      </c>
      <c r="K698" s="214" t="s">
        <v>241</v>
      </c>
    </row>
    <row r="699" spans="1:11" ht="15.75" x14ac:dyDescent="0.2">
      <c r="A699" s="34">
        <v>1</v>
      </c>
      <c r="B699" s="29">
        <v>85</v>
      </c>
      <c r="C699" s="252">
        <f>IF($B699&gt;0,'Saisie Class'!$G702)</f>
        <v>0</v>
      </c>
      <c r="D699" s="30" t="e">
        <f>VLOOKUP(E699,'Ext A4'!F$7:R$206,13,FALSE)</f>
        <v>#N/A</v>
      </c>
      <c r="E699" s="30">
        <f>IF($B699&gt;0,'Saisie Class'!$H702)</f>
        <v>0</v>
      </c>
      <c r="F699" s="30">
        <f>IF(C699&gt;0,VLOOKUP(E699,CONFIG!$X$202:$AG$801,2,FALSE),0)</f>
        <v>0</v>
      </c>
      <c r="G699" s="30">
        <f>IF(C699&gt;0,VLOOKUP(E699,CONFIG!$X$2:$AG$801,3,FALSE),0)</f>
        <v>0</v>
      </c>
      <c r="H699" s="30">
        <f>IF(C699&gt;0,VLOOKUP(E699,CONFIG!$X$2:$AG$801,4,FALSE),0)</f>
        <v>0</v>
      </c>
      <c r="I699" s="30">
        <f>IF(C699&gt;0,VLOOKUP(E699,CONFIG!$X$2:$AG$801,5,FALSE),0)</f>
        <v>0</v>
      </c>
      <c r="J699" s="213" t="str">
        <f>IF(LEN(B699)&gt;0,'Saisie Class'!N702,"")</f>
        <v/>
      </c>
      <c r="K699" s="214" t="s">
        <v>241</v>
      </c>
    </row>
    <row r="700" spans="1:11" ht="15.75" x14ac:dyDescent="0.2">
      <c r="A700" s="34">
        <v>1</v>
      </c>
      <c r="B700" s="29">
        <v>86</v>
      </c>
      <c r="C700" s="252">
        <f>IF($B700&gt;0,'Saisie Class'!$G703)</f>
        <v>0</v>
      </c>
      <c r="D700" s="30" t="e">
        <f>VLOOKUP(E700,'Ext A4'!F$7:R$206,13,FALSE)</f>
        <v>#N/A</v>
      </c>
      <c r="E700" s="30">
        <f>IF($B700&gt;0,'Saisie Class'!$H703)</f>
        <v>0</v>
      </c>
      <c r="F700" s="30">
        <f>IF(C700&gt;0,VLOOKUP(E700,CONFIG!$X$202:$AG$801,2,FALSE),0)</f>
        <v>0</v>
      </c>
      <c r="G700" s="30">
        <f>IF(C700&gt;0,VLOOKUP(E700,CONFIG!$X$2:$AG$801,3,FALSE),0)</f>
        <v>0</v>
      </c>
      <c r="H700" s="30">
        <f>IF(C700&gt;0,VLOOKUP(E700,CONFIG!$X$2:$AG$801,4,FALSE),0)</f>
        <v>0</v>
      </c>
      <c r="I700" s="30">
        <f>IF(C700&gt;0,VLOOKUP(E700,CONFIG!$X$2:$AG$801,5,FALSE),0)</f>
        <v>0</v>
      </c>
      <c r="J700" s="213" t="str">
        <f>IF(LEN(B700)&gt;0,'Saisie Class'!N703,"")</f>
        <v/>
      </c>
      <c r="K700" s="214" t="s">
        <v>241</v>
      </c>
    </row>
    <row r="701" spans="1:11" ht="15.75" x14ac:dyDescent="0.2">
      <c r="A701" s="34">
        <v>1</v>
      </c>
      <c r="B701" s="29">
        <v>87</v>
      </c>
      <c r="C701" s="252">
        <f>IF($B701&gt;0,'Saisie Class'!$G704)</f>
        <v>0</v>
      </c>
      <c r="D701" s="30" t="e">
        <f>VLOOKUP(E701,'Ext A4'!F$7:R$206,13,FALSE)</f>
        <v>#N/A</v>
      </c>
      <c r="E701" s="30">
        <f>IF($B701&gt;0,'Saisie Class'!$H704)</f>
        <v>0</v>
      </c>
      <c r="F701" s="30">
        <f>IF(C701&gt;0,VLOOKUP(E701,CONFIG!$X$202:$AG$801,2,FALSE),0)</f>
        <v>0</v>
      </c>
      <c r="G701" s="30">
        <f>IF(C701&gt;0,VLOOKUP(E701,CONFIG!$X$2:$AG$801,3,FALSE),0)</f>
        <v>0</v>
      </c>
      <c r="H701" s="30">
        <f>IF(C701&gt;0,VLOOKUP(E701,CONFIG!$X$2:$AG$801,4,FALSE),0)</f>
        <v>0</v>
      </c>
      <c r="I701" s="30">
        <f>IF(C701&gt;0,VLOOKUP(E701,CONFIG!$X$2:$AG$801,5,FALSE),0)</f>
        <v>0</v>
      </c>
      <c r="J701" s="213" t="str">
        <f>IF(LEN(B701)&gt;0,'Saisie Class'!N704,"")</f>
        <v/>
      </c>
      <c r="K701" s="214" t="s">
        <v>241</v>
      </c>
    </row>
    <row r="702" spans="1:11" ht="15.75" x14ac:dyDescent="0.2">
      <c r="A702" s="34">
        <v>1</v>
      </c>
      <c r="B702" s="29">
        <v>88</v>
      </c>
      <c r="C702" s="252">
        <f>IF($B702&gt;0,'Saisie Class'!$G705)</f>
        <v>0</v>
      </c>
      <c r="D702" s="30" t="e">
        <f>VLOOKUP(E702,'Ext A4'!F$7:R$206,13,FALSE)</f>
        <v>#N/A</v>
      </c>
      <c r="E702" s="30">
        <f>IF($B702&gt;0,'Saisie Class'!$H705)</f>
        <v>0</v>
      </c>
      <c r="F702" s="30">
        <f>IF(C702&gt;0,VLOOKUP(E702,CONFIG!$X$202:$AG$801,2,FALSE),0)</f>
        <v>0</v>
      </c>
      <c r="G702" s="30">
        <f>IF(C702&gt;0,VLOOKUP(E702,CONFIG!$X$2:$AG$801,3,FALSE),0)</f>
        <v>0</v>
      </c>
      <c r="H702" s="30">
        <f>IF(C702&gt;0,VLOOKUP(E702,CONFIG!$X$2:$AG$801,4,FALSE),0)</f>
        <v>0</v>
      </c>
      <c r="I702" s="30">
        <f>IF(C702&gt;0,VLOOKUP(E702,CONFIG!$X$2:$AG$801,5,FALSE),0)</f>
        <v>0</v>
      </c>
      <c r="J702" s="213" t="str">
        <f>IF(LEN(B702)&gt;0,'Saisie Class'!N705,"")</f>
        <v/>
      </c>
      <c r="K702" s="214" t="s">
        <v>241</v>
      </c>
    </row>
    <row r="703" spans="1:11" ht="15.75" x14ac:dyDescent="0.2">
      <c r="A703" s="34">
        <v>1</v>
      </c>
      <c r="B703" s="29">
        <v>89</v>
      </c>
      <c r="C703" s="252">
        <f>IF($B703&gt;0,'Saisie Class'!$G706)</f>
        <v>0</v>
      </c>
      <c r="D703" s="30" t="e">
        <f>VLOOKUP(E703,'Ext A4'!F$7:R$206,13,FALSE)</f>
        <v>#N/A</v>
      </c>
      <c r="E703" s="30">
        <f>IF($B703&gt;0,'Saisie Class'!$H706)</f>
        <v>0</v>
      </c>
      <c r="F703" s="30">
        <f>IF(C703&gt;0,VLOOKUP(E703,CONFIG!$X$202:$AG$801,2,FALSE),0)</f>
        <v>0</v>
      </c>
      <c r="G703" s="30">
        <f>IF(C703&gt;0,VLOOKUP(E703,CONFIG!$X$2:$AG$801,3,FALSE),0)</f>
        <v>0</v>
      </c>
      <c r="H703" s="30">
        <f>IF(C703&gt;0,VLOOKUP(E703,CONFIG!$X$2:$AG$801,4,FALSE),0)</f>
        <v>0</v>
      </c>
      <c r="I703" s="30">
        <f>IF(C703&gt;0,VLOOKUP(E703,CONFIG!$X$2:$AG$801,5,FALSE),0)</f>
        <v>0</v>
      </c>
      <c r="J703" s="213" t="str">
        <f>IF(LEN(B703)&gt;0,'Saisie Class'!N706,"")</f>
        <v/>
      </c>
      <c r="K703" s="214" t="s">
        <v>241</v>
      </c>
    </row>
    <row r="704" spans="1:11" ht="15.75" x14ac:dyDescent="0.2">
      <c r="A704" s="34">
        <v>1</v>
      </c>
      <c r="B704" s="29">
        <v>90</v>
      </c>
      <c r="C704" s="252">
        <f>IF($B704&gt;0,'Saisie Class'!$G707)</f>
        <v>0</v>
      </c>
      <c r="D704" s="30" t="e">
        <f>VLOOKUP(E704,'Ext A4'!F$7:R$206,13,FALSE)</f>
        <v>#N/A</v>
      </c>
      <c r="E704" s="30">
        <f>IF($B704&gt;0,'Saisie Class'!$H707)</f>
        <v>0</v>
      </c>
      <c r="F704" s="30">
        <f>IF(C704&gt;0,VLOOKUP(E704,CONFIG!$X$202:$AG$801,2,FALSE),0)</f>
        <v>0</v>
      </c>
      <c r="G704" s="30">
        <f>IF(C704&gt;0,VLOOKUP(E704,CONFIG!$X$2:$AG$801,3,FALSE),0)</f>
        <v>0</v>
      </c>
      <c r="H704" s="30">
        <f>IF(C704&gt;0,VLOOKUP(E704,CONFIG!$X$2:$AG$801,4,FALSE),0)</f>
        <v>0</v>
      </c>
      <c r="I704" s="30">
        <f>IF(C704&gt;0,VLOOKUP(E704,CONFIG!$X$2:$AG$801,5,FALSE),0)</f>
        <v>0</v>
      </c>
      <c r="J704" s="213" t="str">
        <f>IF(LEN(B704)&gt;0,'Saisie Class'!N707,"")</f>
        <v/>
      </c>
      <c r="K704" s="214" t="s">
        <v>241</v>
      </c>
    </row>
    <row r="705" spans="1:11" ht="15.75" x14ac:dyDescent="0.2">
      <c r="A705" s="34">
        <v>1</v>
      </c>
      <c r="B705" s="29">
        <v>91</v>
      </c>
      <c r="C705" s="252">
        <f>IF($B705&gt;0,'Saisie Class'!$G708)</f>
        <v>0</v>
      </c>
      <c r="D705" s="30" t="e">
        <f>VLOOKUP(E705,'Ext A4'!F$7:R$206,13,FALSE)</f>
        <v>#N/A</v>
      </c>
      <c r="E705" s="30">
        <f>IF($B705&gt;0,'Saisie Class'!$H708)</f>
        <v>0</v>
      </c>
      <c r="F705" s="30">
        <f>IF(C705&gt;0,VLOOKUP(E705,CONFIG!$X$202:$AG$801,2,FALSE),0)</f>
        <v>0</v>
      </c>
      <c r="G705" s="30">
        <f>IF(C705&gt;0,VLOOKUP(E705,CONFIG!$X$2:$AG$801,3,FALSE),0)</f>
        <v>0</v>
      </c>
      <c r="H705" s="30">
        <f>IF(C705&gt;0,VLOOKUP(E705,CONFIG!$X$2:$AG$801,4,FALSE),0)</f>
        <v>0</v>
      </c>
      <c r="I705" s="30">
        <f>IF(C705&gt;0,VLOOKUP(E705,CONFIG!$X$2:$AG$801,5,FALSE),0)</f>
        <v>0</v>
      </c>
      <c r="J705" s="213" t="str">
        <f>IF(LEN(B705)&gt;0,'Saisie Class'!N708,"")</f>
        <v/>
      </c>
      <c r="K705" s="214" t="s">
        <v>241</v>
      </c>
    </row>
    <row r="706" spans="1:11" ht="15.75" x14ac:dyDescent="0.2">
      <c r="A706" s="34">
        <v>1</v>
      </c>
      <c r="B706" s="29">
        <v>92</v>
      </c>
      <c r="C706" s="252">
        <f>IF($B706&gt;0,'Saisie Class'!$G709)</f>
        <v>0</v>
      </c>
      <c r="D706" s="30" t="e">
        <f>VLOOKUP(E706,'Ext A4'!F$7:R$206,13,FALSE)</f>
        <v>#N/A</v>
      </c>
      <c r="E706" s="30">
        <f>IF($B706&gt;0,'Saisie Class'!$H709)</f>
        <v>0</v>
      </c>
      <c r="F706" s="30">
        <f>IF(C706&gt;0,VLOOKUP(E706,CONFIG!$X$202:$AG$801,2,FALSE),0)</f>
        <v>0</v>
      </c>
      <c r="G706" s="30">
        <f>IF(C706&gt;0,VLOOKUP(E706,CONFIG!$X$2:$AG$801,3,FALSE),0)</f>
        <v>0</v>
      </c>
      <c r="H706" s="30">
        <f>IF(C706&gt;0,VLOOKUP(E706,CONFIG!$X$2:$AG$801,4,FALSE),0)</f>
        <v>0</v>
      </c>
      <c r="I706" s="30">
        <f>IF(C706&gt;0,VLOOKUP(E706,CONFIG!$X$2:$AG$801,5,FALSE),0)</f>
        <v>0</v>
      </c>
      <c r="J706" s="213" t="str">
        <f>IF(LEN(B706)&gt;0,'Saisie Class'!N709,"")</f>
        <v/>
      </c>
      <c r="K706" s="214" t="s">
        <v>241</v>
      </c>
    </row>
    <row r="707" spans="1:11" ht="15.75" x14ac:dyDescent="0.2">
      <c r="A707" s="34">
        <v>1</v>
      </c>
      <c r="B707" s="29">
        <v>93</v>
      </c>
      <c r="C707" s="252">
        <f>IF($B707&gt;0,'Saisie Class'!$G710)</f>
        <v>0</v>
      </c>
      <c r="D707" s="30" t="e">
        <f>VLOOKUP(E707,'Ext A4'!F$7:R$206,13,FALSE)</f>
        <v>#N/A</v>
      </c>
      <c r="E707" s="30">
        <f>IF($B707&gt;0,'Saisie Class'!$H710)</f>
        <v>0</v>
      </c>
      <c r="F707" s="30">
        <f>IF(C707&gt;0,VLOOKUP(E707,CONFIG!$X$202:$AG$801,2,FALSE),0)</f>
        <v>0</v>
      </c>
      <c r="G707" s="30">
        <f>IF(C707&gt;0,VLOOKUP(E707,CONFIG!$X$2:$AG$801,3,FALSE),0)</f>
        <v>0</v>
      </c>
      <c r="H707" s="30">
        <f>IF(C707&gt;0,VLOOKUP(E707,CONFIG!$X$2:$AG$801,4,FALSE),0)</f>
        <v>0</v>
      </c>
      <c r="I707" s="30">
        <f>IF(C707&gt;0,VLOOKUP(E707,CONFIG!$X$2:$AG$801,5,FALSE),0)</f>
        <v>0</v>
      </c>
      <c r="J707" s="213" t="str">
        <f>IF(LEN(B707)&gt;0,'Saisie Class'!N710,"")</f>
        <v/>
      </c>
      <c r="K707" s="214" t="s">
        <v>241</v>
      </c>
    </row>
    <row r="708" spans="1:11" ht="15.75" x14ac:dyDescent="0.2">
      <c r="A708" s="34">
        <v>1</v>
      </c>
      <c r="B708" s="29">
        <v>94</v>
      </c>
      <c r="C708" s="252">
        <f>IF($B708&gt;0,'Saisie Class'!$G711)</f>
        <v>0</v>
      </c>
      <c r="D708" s="30" t="e">
        <f>VLOOKUP(E708,'Ext A4'!F$7:R$206,13,FALSE)</f>
        <v>#N/A</v>
      </c>
      <c r="E708" s="30">
        <f>IF($B708&gt;0,'Saisie Class'!$H711)</f>
        <v>0</v>
      </c>
      <c r="F708" s="30">
        <f>IF(C708&gt;0,VLOOKUP(E708,CONFIG!$X$202:$AG$801,2,FALSE),0)</f>
        <v>0</v>
      </c>
      <c r="G708" s="30">
        <f>IF(C708&gt;0,VLOOKUP(E708,CONFIG!$X$2:$AG$801,3,FALSE),0)</f>
        <v>0</v>
      </c>
      <c r="H708" s="30">
        <f>IF(C708&gt;0,VLOOKUP(E708,CONFIG!$X$2:$AG$801,4,FALSE),0)</f>
        <v>0</v>
      </c>
      <c r="I708" s="30">
        <f>IF(C708&gt;0,VLOOKUP(E708,CONFIG!$X$2:$AG$801,5,FALSE),0)</f>
        <v>0</v>
      </c>
      <c r="J708" s="213" t="str">
        <f>IF(LEN(B708)&gt;0,'Saisie Class'!N711,"")</f>
        <v/>
      </c>
      <c r="K708" s="214" t="s">
        <v>241</v>
      </c>
    </row>
    <row r="709" spans="1:11" ht="15.75" x14ac:dyDescent="0.2">
      <c r="A709" s="34">
        <v>1</v>
      </c>
      <c r="B709" s="29">
        <v>95</v>
      </c>
      <c r="C709" s="252">
        <f>IF($B709&gt;0,'Saisie Class'!$G712)</f>
        <v>0</v>
      </c>
      <c r="D709" s="30" t="e">
        <f>VLOOKUP(E709,'Ext A4'!F$7:R$206,13,FALSE)</f>
        <v>#N/A</v>
      </c>
      <c r="E709" s="30">
        <f>IF($B709&gt;0,'Saisie Class'!$H712)</f>
        <v>0</v>
      </c>
      <c r="F709" s="30">
        <f>IF(C709&gt;0,VLOOKUP(E709,CONFIG!$X$202:$AG$801,2,FALSE),0)</f>
        <v>0</v>
      </c>
      <c r="G709" s="30">
        <f>IF(C709&gt;0,VLOOKUP(E709,CONFIG!$X$2:$AG$801,3,FALSE),0)</f>
        <v>0</v>
      </c>
      <c r="H709" s="30">
        <f>IF(C709&gt;0,VLOOKUP(E709,CONFIG!$X$2:$AG$801,4,FALSE),0)</f>
        <v>0</v>
      </c>
      <c r="I709" s="30">
        <f>IF(C709&gt;0,VLOOKUP(E709,CONFIG!$X$2:$AG$801,5,FALSE),0)</f>
        <v>0</v>
      </c>
      <c r="J709" s="213" t="str">
        <f>IF(LEN(B709)&gt;0,'Saisie Class'!N712,"")</f>
        <v/>
      </c>
      <c r="K709" s="214" t="s">
        <v>241</v>
      </c>
    </row>
    <row r="710" spans="1:11" ht="15.75" x14ac:dyDescent="0.2">
      <c r="A710" s="34">
        <v>1</v>
      </c>
      <c r="B710" s="29">
        <v>96</v>
      </c>
      <c r="C710" s="252">
        <f>IF($B710&gt;0,'Saisie Class'!$G713)</f>
        <v>0</v>
      </c>
      <c r="D710" s="30" t="e">
        <f>VLOOKUP(E710,'Ext A4'!F$7:R$206,13,FALSE)</f>
        <v>#N/A</v>
      </c>
      <c r="E710" s="30">
        <f>IF($B710&gt;0,'Saisie Class'!$H713)</f>
        <v>0</v>
      </c>
      <c r="F710" s="30">
        <f>IF(C710&gt;0,VLOOKUP(E710,CONFIG!$X$202:$AG$801,2,FALSE),0)</f>
        <v>0</v>
      </c>
      <c r="G710" s="30">
        <f>IF(C710&gt;0,VLOOKUP(E710,CONFIG!$X$2:$AG$801,3,FALSE),0)</f>
        <v>0</v>
      </c>
      <c r="H710" s="30">
        <f>IF(C710&gt;0,VLOOKUP(E710,CONFIG!$X$2:$AG$801,4,FALSE),0)</f>
        <v>0</v>
      </c>
      <c r="I710" s="30">
        <f>IF(C710&gt;0,VLOOKUP(E710,CONFIG!$X$2:$AG$801,5,FALSE),0)</f>
        <v>0</v>
      </c>
      <c r="J710" s="213" t="str">
        <f>IF(LEN(B710)&gt;0,'Saisie Class'!N713,"")</f>
        <v/>
      </c>
      <c r="K710" s="214" t="s">
        <v>241</v>
      </c>
    </row>
    <row r="711" spans="1:11" ht="15.75" x14ac:dyDescent="0.2">
      <c r="A711" s="34">
        <v>1</v>
      </c>
      <c r="B711" s="29">
        <v>97</v>
      </c>
      <c r="C711" s="252">
        <f>IF($B711&gt;0,'Saisie Class'!$G714)</f>
        <v>0</v>
      </c>
      <c r="D711" s="30" t="e">
        <f>VLOOKUP(E711,'Ext A4'!F$7:R$206,13,FALSE)</f>
        <v>#N/A</v>
      </c>
      <c r="E711" s="30">
        <f>IF($B711&gt;0,'Saisie Class'!$H714)</f>
        <v>0</v>
      </c>
      <c r="F711" s="30">
        <f>IF(C711&gt;0,VLOOKUP(E711,CONFIG!$X$202:$AG$801,2,FALSE),0)</f>
        <v>0</v>
      </c>
      <c r="G711" s="30">
        <f>IF(C711&gt;0,VLOOKUP(E711,CONFIG!$X$2:$AG$801,3,FALSE),0)</f>
        <v>0</v>
      </c>
      <c r="H711" s="30">
        <f>IF(C711&gt;0,VLOOKUP(E711,CONFIG!$X$2:$AG$801,4,FALSE),0)</f>
        <v>0</v>
      </c>
      <c r="I711" s="30">
        <f>IF(C711&gt;0,VLOOKUP(E711,CONFIG!$X$2:$AG$801,5,FALSE),0)</f>
        <v>0</v>
      </c>
      <c r="J711" s="213" t="str">
        <f>IF(LEN(B711)&gt;0,'Saisie Class'!N714,"")</f>
        <v/>
      </c>
      <c r="K711" s="214" t="s">
        <v>241</v>
      </c>
    </row>
    <row r="712" spans="1:11" ht="15.75" x14ac:dyDescent="0.2">
      <c r="A712" s="34">
        <v>1</v>
      </c>
      <c r="B712" s="29">
        <v>98</v>
      </c>
      <c r="C712" s="252">
        <f>IF($B712&gt;0,'Saisie Class'!$G715)</f>
        <v>0</v>
      </c>
      <c r="D712" s="30" t="e">
        <f>VLOOKUP(E712,'Ext A4'!F$7:R$206,13,FALSE)</f>
        <v>#N/A</v>
      </c>
      <c r="E712" s="30">
        <f>IF($B712&gt;0,'Saisie Class'!$H715)</f>
        <v>0</v>
      </c>
      <c r="F712" s="30">
        <f>IF(C712&gt;0,VLOOKUP(E712,CONFIG!$X$202:$AG$801,2,FALSE),0)</f>
        <v>0</v>
      </c>
      <c r="G712" s="30">
        <f>IF(C712&gt;0,VLOOKUP(E712,CONFIG!$X$2:$AG$801,3,FALSE),0)</f>
        <v>0</v>
      </c>
      <c r="H712" s="30">
        <f>IF(C712&gt;0,VLOOKUP(E712,CONFIG!$X$2:$AG$801,4,FALSE),0)</f>
        <v>0</v>
      </c>
      <c r="I712" s="30">
        <f>IF(C712&gt;0,VLOOKUP(E712,CONFIG!$X$2:$AG$801,5,FALSE),0)</f>
        <v>0</v>
      </c>
      <c r="J712" s="213" t="str">
        <f>IF(LEN(B712)&gt;0,'Saisie Class'!N715,"")</f>
        <v/>
      </c>
      <c r="K712" s="214" t="s">
        <v>241</v>
      </c>
    </row>
    <row r="713" spans="1:11" ht="15.75" x14ac:dyDescent="0.2">
      <c r="A713" s="34">
        <v>1</v>
      </c>
      <c r="B713" s="29">
        <v>99</v>
      </c>
      <c r="C713" s="252">
        <f>IF($B713&gt;0,'Saisie Class'!$G716)</f>
        <v>0</v>
      </c>
      <c r="D713" s="30" t="e">
        <f>VLOOKUP(E713,'Ext A4'!F$7:R$206,13,FALSE)</f>
        <v>#N/A</v>
      </c>
      <c r="E713" s="30">
        <f>IF($B713&gt;0,'Saisie Class'!$H716)</f>
        <v>0</v>
      </c>
      <c r="F713" s="30">
        <f>IF(C713&gt;0,VLOOKUP(E713,CONFIG!$X$202:$AG$801,2,FALSE),0)</f>
        <v>0</v>
      </c>
      <c r="G713" s="30">
        <f>IF(C713&gt;0,VLOOKUP(E713,CONFIG!$X$2:$AG$801,3,FALSE),0)</f>
        <v>0</v>
      </c>
      <c r="H713" s="30">
        <f>IF(C713&gt;0,VLOOKUP(E713,CONFIG!$X$2:$AG$801,4,FALSE),0)</f>
        <v>0</v>
      </c>
      <c r="I713" s="30">
        <f>IF(C713&gt;0,VLOOKUP(E713,CONFIG!$X$2:$AG$801,5,FALSE),0)</f>
        <v>0</v>
      </c>
      <c r="J713" s="213" t="str">
        <f>IF(LEN(B713)&gt;0,'Saisie Class'!N716,"")</f>
        <v/>
      </c>
      <c r="K713" s="214" t="s">
        <v>241</v>
      </c>
    </row>
    <row r="714" spans="1:11" ht="15.75" x14ac:dyDescent="0.2">
      <c r="A714" s="34">
        <v>1</v>
      </c>
      <c r="B714" s="29">
        <v>100</v>
      </c>
      <c r="C714" s="252">
        <f>IF($B714&gt;0,'Saisie Class'!$G717)</f>
        <v>0</v>
      </c>
      <c r="D714" s="30" t="e">
        <f>VLOOKUP(E714,'Ext A4'!F$7:R$206,13,FALSE)</f>
        <v>#N/A</v>
      </c>
      <c r="E714" s="30">
        <f>IF($B714&gt;0,'Saisie Class'!$H717)</f>
        <v>0</v>
      </c>
      <c r="F714" s="30">
        <f>IF(C714&gt;0,VLOOKUP(E714,CONFIG!$X$202:$AG$801,2,FALSE),0)</f>
        <v>0</v>
      </c>
      <c r="G714" s="30">
        <f>IF(C714&gt;0,VLOOKUP(E714,CONFIG!$X$2:$AG$801,3,FALSE),0)</f>
        <v>0</v>
      </c>
      <c r="H714" s="30">
        <f>IF(C714&gt;0,VLOOKUP(E714,CONFIG!$X$2:$AG$801,4,FALSE),0)</f>
        <v>0</v>
      </c>
      <c r="I714" s="30">
        <f>IF(C714&gt;0,VLOOKUP(E714,CONFIG!$X$2:$AG$801,5,FALSE),0)</f>
        <v>0</v>
      </c>
      <c r="J714" s="213" t="str">
        <f>IF(LEN(B714)&gt;0,'Saisie Class'!N717,"")</f>
        <v/>
      </c>
      <c r="K714" s="214" t="s">
        <v>241</v>
      </c>
    </row>
    <row r="715" spans="1:11" ht="15.75" x14ac:dyDescent="0.2">
      <c r="A715" s="34">
        <v>1</v>
      </c>
      <c r="B715" s="29">
        <v>101</v>
      </c>
      <c r="C715" s="252">
        <f>IF($B715&gt;0,'Saisie Class'!$G718)</f>
        <v>0</v>
      </c>
      <c r="D715" s="30" t="e">
        <f>VLOOKUP(E715,'Ext A4'!F$7:R$206,13,FALSE)</f>
        <v>#N/A</v>
      </c>
      <c r="E715" s="30">
        <f>IF($B715&gt;0,'Saisie Class'!$H718)</f>
        <v>0</v>
      </c>
      <c r="F715" s="30">
        <f>IF(C715&gt;0,VLOOKUP(E715,CONFIG!$X$202:$AG$801,2,FALSE),0)</f>
        <v>0</v>
      </c>
      <c r="G715" s="30">
        <f>IF(C715&gt;0,VLOOKUP(E715,CONFIG!$X$2:$AG$801,3,FALSE),0)</f>
        <v>0</v>
      </c>
      <c r="H715" s="30">
        <f>IF(C715&gt;0,VLOOKUP(E715,CONFIG!$X$2:$AG$801,4,FALSE),0)</f>
        <v>0</v>
      </c>
      <c r="I715" s="30">
        <f>IF(C715&gt;0,VLOOKUP(E715,CONFIG!$X$2:$AG$801,5,FALSE),0)</f>
        <v>0</v>
      </c>
      <c r="J715" s="213" t="str">
        <f>IF(LEN(B715)&gt;0,'Saisie Class'!N718,"")</f>
        <v/>
      </c>
      <c r="K715" s="214" t="s">
        <v>241</v>
      </c>
    </row>
    <row r="716" spans="1:11" ht="15.75" x14ac:dyDescent="0.2">
      <c r="A716" s="34">
        <v>1</v>
      </c>
      <c r="B716" s="29">
        <v>102</v>
      </c>
      <c r="C716" s="252">
        <f>IF($B716&gt;0,'Saisie Class'!$G719)</f>
        <v>0</v>
      </c>
      <c r="D716" s="30" t="e">
        <f>VLOOKUP(E716,'Ext A4'!F$7:R$206,13,FALSE)</f>
        <v>#N/A</v>
      </c>
      <c r="E716" s="30">
        <f>IF($B716&gt;0,'Saisie Class'!$H719)</f>
        <v>0</v>
      </c>
      <c r="F716" s="30">
        <f>IF(C716&gt;0,VLOOKUP(E716,CONFIG!$X$202:$AG$801,2,FALSE),0)</f>
        <v>0</v>
      </c>
      <c r="G716" s="30">
        <f>IF(C716&gt;0,VLOOKUP(E716,CONFIG!$X$2:$AG$801,3,FALSE),0)</f>
        <v>0</v>
      </c>
      <c r="H716" s="30">
        <f>IF(C716&gt;0,VLOOKUP(E716,CONFIG!$X$2:$AG$801,4,FALSE),0)</f>
        <v>0</v>
      </c>
      <c r="I716" s="30">
        <f>IF(C716&gt;0,VLOOKUP(E716,CONFIG!$X$2:$AG$801,5,FALSE),0)</f>
        <v>0</v>
      </c>
      <c r="J716" s="213" t="str">
        <f>IF(LEN(B716)&gt;0,'Saisie Class'!N719,"")</f>
        <v/>
      </c>
      <c r="K716" s="214" t="s">
        <v>241</v>
      </c>
    </row>
    <row r="717" spans="1:11" ht="15.75" x14ac:dyDescent="0.2">
      <c r="A717" s="34">
        <v>1</v>
      </c>
      <c r="B717" s="29">
        <v>103</v>
      </c>
      <c r="C717" s="252">
        <f>IF($B717&gt;0,'Saisie Class'!$G720)</f>
        <v>0</v>
      </c>
      <c r="D717" s="30" t="e">
        <f>VLOOKUP(E717,'Ext A4'!F$7:R$206,13,FALSE)</f>
        <v>#N/A</v>
      </c>
      <c r="E717" s="30">
        <f>IF($B717&gt;0,'Saisie Class'!$H720)</f>
        <v>0</v>
      </c>
      <c r="F717" s="30">
        <f>IF(C717&gt;0,VLOOKUP(E717,CONFIG!$X$202:$AG$801,2,FALSE),0)</f>
        <v>0</v>
      </c>
      <c r="G717" s="30">
        <f>IF(C717&gt;0,VLOOKUP(E717,CONFIG!$X$2:$AG$801,3,FALSE),0)</f>
        <v>0</v>
      </c>
      <c r="H717" s="30">
        <f>IF(C717&gt;0,VLOOKUP(E717,CONFIG!$X$2:$AG$801,4,FALSE),0)</f>
        <v>0</v>
      </c>
      <c r="I717" s="30">
        <f>IF(C717&gt;0,VLOOKUP(E717,CONFIG!$X$2:$AG$801,5,FALSE),0)</f>
        <v>0</v>
      </c>
      <c r="J717" s="213" t="str">
        <f>IF(LEN(B717)&gt;0,'Saisie Class'!N720,"")</f>
        <v/>
      </c>
      <c r="K717" s="214" t="s">
        <v>241</v>
      </c>
    </row>
    <row r="718" spans="1:11" ht="15.75" x14ac:dyDescent="0.2">
      <c r="A718" s="34">
        <v>1</v>
      </c>
      <c r="B718" s="29">
        <v>104</v>
      </c>
      <c r="C718" s="252">
        <f>IF($B718&gt;0,'Saisie Class'!$G721)</f>
        <v>0</v>
      </c>
      <c r="D718" s="30" t="e">
        <f>VLOOKUP(E718,'Ext A4'!F$7:R$206,13,FALSE)</f>
        <v>#N/A</v>
      </c>
      <c r="E718" s="30">
        <f>IF($B718&gt;0,'Saisie Class'!$H721)</f>
        <v>0</v>
      </c>
      <c r="F718" s="30">
        <f>IF(C718&gt;0,VLOOKUP(E718,CONFIG!$X$202:$AG$801,2,FALSE),0)</f>
        <v>0</v>
      </c>
      <c r="G718" s="30">
        <f>IF(C718&gt;0,VLOOKUP(E718,CONFIG!$X$2:$AG$801,3,FALSE),0)</f>
        <v>0</v>
      </c>
      <c r="H718" s="30">
        <f>IF(C718&gt;0,VLOOKUP(E718,CONFIG!$X$2:$AG$801,4,FALSE),0)</f>
        <v>0</v>
      </c>
      <c r="I718" s="30">
        <f>IF(C718&gt;0,VLOOKUP(E718,CONFIG!$X$2:$AG$801,5,FALSE),0)</f>
        <v>0</v>
      </c>
      <c r="J718" s="213" t="str">
        <f>IF(LEN(B718)&gt;0,'Saisie Class'!N721,"")</f>
        <v/>
      </c>
      <c r="K718" s="214" t="s">
        <v>241</v>
      </c>
    </row>
    <row r="719" spans="1:11" ht="15.75" x14ac:dyDescent="0.2">
      <c r="A719" s="34">
        <v>1</v>
      </c>
      <c r="B719" s="29">
        <v>105</v>
      </c>
      <c r="C719" s="252">
        <f>IF($B719&gt;0,'Saisie Class'!$G722)</f>
        <v>0</v>
      </c>
      <c r="D719" s="30" t="e">
        <f>VLOOKUP(E719,'Ext A4'!F$7:R$206,13,FALSE)</f>
        <v>#N/A</v>
      </c>
      <c r="E719" s="30">
        <f>IF($B719&gt;0,'Saisie Class'!$H722)</f>
        <v>0</v>
      </c>
      <c r="F719" s="30">
        <f>IF(C719&gt;0,VLOOKUP(E719,CONFIG!$X$202:$AG$801,2,FALSE),0)</f>
        <v>0</v>
      </c>
      <c r="G719" s="30">
        <f>IF(C719&gt;0,VLOOKUP(E719,CONFIG!$X$2:$AG$801,3,FALSE),0)</f>
        <v>0</v>
      </c>
      <c r="H719" s="30">
        <f>IF(C719&gt;0,VLOOKUP(E719,CONFIG!$X$2:$AG$801,4,FALSE),0)</f>
        <v>0</v>
      </c>
      <c r="I719" s="30">
        <f>IF(C719&gt;0,VLOOKUP(E719,CONFIG!$X$2:$AG$801,5,FALSE),0)</f>
        <v>0</v>
      </c>
      <c r="J719" s="213" t="str">
        <f>IF(LEN(B719)&gt;0,'Saisie Class'!N722,"")</f>
        <v/>
      </c>
      <c r="K719" s="214" t="s">
        <v>241</v>
      </c>
    </row>
    <row r="720" spans="1:11" ht="15.75" x14ac:dyDescent="0.2">
      <c r="A720" s="34">
        <v>1</v>
      </c>
      <c r="B720" s="29">
        <v>106</v>
      </c>
      <c r="C720" s="252">
        <f>IF($B720&gt;0,'Saisie Class'!$G723)</f>
        <v>0</v>
      </c>
      <c r="D720" s="30" t="e">
        <f>VLOOKUP(E720,'Ext A4'!F$7:R$206,13,FALSE)</f>
        <v>#N/A</v>
      </c>
      <c r="E720" s="30">
        <f>IF($B720&gt;0,'Saisie Class'!$H723)</f>
        <v>0</v>
      </c>
      <c r="F720" s="30">
        <f>IF(C720&gt;0,VLOOKUP(E720,CONFIG!$X$202:$AG$801,2,FALSE),0)</f>
        <v>0</v>
      </c>
      <c r="G720" s="30">
        <f>IF(C720&gt;0,VLOOKUP(E720,CONFIG!$X$2:$AG$801,3,FALSE),0)</f>
        <v>0</v>
      </c>
      <c r="H720" s="30">
        <f>IF(C720&gt;0,VLOOKUP(E720,CONFIG!$X$2:$AG$801,4,FALSE),0)</f>
        <v>0</v>
      </c>
      <c r="I720" s="30">
        <f>IF(C720&gt;0,VLOOKUP(E720,CONFIG!$X$2:$AG$801,5,FALSE),0)</f>
        <v>0</v>
      </c>
      <c r="J720" s="213" t="str">
        <f>IF(LEN(B720)&gt;0,'Saisie Class'!N723,"")</f>
        <v/>
      </c>
      <c r="K720" s="214" t="s">
        <v>241</v>
      </c>
    </row>
    <row r="721" spans="1:11" ht="15.75" x14ac:dyDescent="0.2">
      <c r="A721" s="34">
        <v>1</v>
      </c>
      <c r="B721" s="29">
        <v>107</v>
      </c>
      <c r="C721" s="252">
        <f>IF($B721&gt;0,'Saisie Class'!$G724)</f>
        <v>0</v>
      </c>
      <c r="D721" s="30" t="e">
        <f>VLOOKUP(E721,'Ext A4'!F$7:R$206,13,FALSE)</f>
        <v>#N/A</v>
      </c>
      <c r="E721" s="30">
        <f>IF($B721&gt;0,'Saisie Class'!$H724)</f>
        <v>0</v>
      </c>
      <c r="F721" s="30">
        <f>IF(C721&gt;0,VLOOKUP(E721,CONFIG!$X$202:$AG$801,2,FALSE),0)</f>
        <v>0</v>
      </c>
      <c r="G721" s="30">
        <f>IF(C721&gt;0,VLOOKUP(E721,CONFIG!$X$2:$AG$801,3,FALSE),0)</f>
        <v>0</v>
      </c>
      <c r="H721" s="30">
        <f>IF(C721&gt;0,VLOOKUP(E721,CONFIG!$X$2:$AG$801,4,FALSE),0)</f>
        <v>0</v>
      </c>
      <c r="I721" s="30">
        <f>IF(C721&gt;0,VLOOKUP(E721,CONFIG!$X$2:$AG$801,5,FALSE),0)</f>
        <v>0</v>
      </c>
      <c r="J721" s="213" t="str">
        <f>IF(LEN(B721)&gt;0,'Saisie Class'!N724,"")</f>
        <v/>
      </c>
      <c r="K721" s="214" t="s">
        <v>241</v>
      </c>
    </row>
    <row r="722" spans="1:11" ht="15.75" x14ac:dyDescent="0.2">
      <c r="A722" s="34">
        <v>1</v>
      </c>
      <c r="B722" s="29">
        <v>108</v>
      </c>
      <c r="C722" s="252">
        <f>IF($B722&gt;0,'Saisie Class'!$G725)</f>
        <v>0</v>
      </c>
      <c r="D722" s="30" t="e">
        <f>VLOOKUP(E722,'Ext A4'!F$7:R$206,13,FALSE)</f>
        <v>#N/A</v>
      </c>
      <c r="E722" s="30">
        <f>IF($B722&gt;0,'Saisie Class'!$H725)</f>
        <v>0</v>
      </c>
      <c r="F722" s="30">
        <f>IF(C722&gt;0,VLOOKUP(E722,CONFIG!$X$202:$AG$801,2,FALSE),0)</f>
        <v>0</v>
      </c>
      <c r="G722" s="30">
        <f>IF(C722&gt;0,VLOOKUP(E722,CONFIG!$X$2:$AG$801,3,FALSE),0)</f>
        <v>0</v>
      </c>
      <c r="H722" s="30">
        <f>IF(C722&gt;0,VLOOKUP(E722,CONFIG!$X$2:$AG$801,4,FALSE),0)</f>
        <v>0</v>
      </c>
      <c r="I722" s="30">
        <f>IF(C722&gt;0,VLOOKUP(E722,CONFIG!$X$2:$AG$801,5,FALSE),0)</f>
        <v>0</v>
      </c>
      <c r="J722" s="213" t="str">
        <f>IF(LEN(B722)&gt;0,'Saisie Class'!N725,"")</f>
        <v/>
      </c>
      <c r="K722" s="214" t="s">
        <v>241</v>
      </c>
    </row>
    <row r="723" spans="1:11" ht="15.75" x14ac:dyDescent="0.2">
      <c r="A723" s="34">
        <v>1</v>
      </c>
      <c r="B723" s="29">
        <v>109</v>
      </c>
      <c r="C723" s="252">
        <f>IF($B723&gt;0,'Saisie Class'!$G726)</f>
        <v>0</v>
      </c>
      <c r="D723" s="30" t="e">
        <f>VLOOKUP(E723,'Ext A4'!F$7:R$206,13,FALSE)</f>
        <v>#N/A</v>
      </c>
      <c r="E723" s="30">
        <f>IF($B723&gt;0,'Saisie Class'!$H726)</f>
        <v>0</v>
      </c>
      <c r="F723" s="30">
        <f>IF(C723&gt;0,VLOOKUP(E723,CONFIG!$X$202:$AG$801,2,FALSE),0)</f>
        <v>0</v>
      </c>
      <c r="G723" s="30">
        <f>IF(C723&gt;0,VLOOKUP(E723,CONFIG!$X$2:$AG$801,3,FALSE),0)</f>
        <v>0</v>
      </c>
      <c r="H723" s="30">
        <f>IF(C723&gt;0,VLOOKUP(E723,CONFIG!$X$2:$AG$801,4,FALSE),0)</f>
        <v>0</v>
      </c>
      <c r="I723" s="30">
        <f>IF(C723&gt;0,VLOOKUP(E723,CONFIG!$X$2:$AG$801,5,FALSE),0)</f>
        <v>0</v>
      </c>
      <c r="J723" s="213" t="str">
        <f>IF(LEN(B723)&gt;0,'Saisie Class'!N726,"")</f>
        <v/>
      </c>
      <c r="K723" s="214" t="s">
        <v>241</v>
      </c>
    </row>
    <row r="724" spans="1:11" ht="15.75" x14ac:dyDescent="0.2">
      <c r="A724" s="34">
        <v>1</v>
      </c>
      <c r="B724" s="29">
        <v>110</v>
      </c>
      <c r="C724" s="252">
        <f>IF($B724&gt;0,'Saisie Class'!$G727)</f>
        <v>0</v>
      </c>
      <c r="D724" s="30" t="e">
        <f>VLOOKUP(E724,'Ext A4'!F$7:R$206,13,FALSE)</f>
        <v>#N/A</v>
      </c>
      <c r="E724" s="30">
        <f>IF($B724&gt;0,'Saisie Class'!$H727)</f>
        <v>0</v>
      </c>
      <c r="F724" s="30">
        <f>IF(C724&gt;0,VLOOKUP(E724,CONFIG!$X$202:$AG$801,2,FALSE),0)</f>
        <v>0</v>
      </c>
      <c r="G724" s="30">
        <f>IF(C724&gt;0,VLOOKUP(E724,CONFIG!$X$2:$AG$801,3,FALSE),0)</f>
        <v>0</v>
      </c>
      <c r="H724" s="30">
        <f>IF(C724&gt;0,VLOOKUP(E724,CONFIG!$X$2:$AG$801,4,FALSE),0)</f>
        <v>0</v>
      </c>
      <c r="I724" s="30">
        <f>IF(C724&gt;0,VLOOKUP(E724,CONFIG!$X$2:$AG$801,5,FALSE),0)</f>
        <v>0</v>
      </c>
      <c r="J724" s="213" t="str">
        <f>IF(LEN(B724)&gt;0,'Saisie Class'!N727,"")</f>
        <v/>
      </c>
      <c r="K724" s="214" t="s">
        <v>241</v>
      </c>
    </row>
    <row r="725" spans="1:11" ht="15.75" x14ac:dyDescent="0.2">
      <c r="A725" s="34">
        <v>1</v>
      </c>
      <c r="B725" s="29">
        <v>111</v>
      </c>
      <c r="C725" s="252">
        <f>IF($B725&gt;0,'Saisie Class'!$G728)</f>
        <v>0</v>
      </c>
      <c r="D725" s="30" t="e">
        <f>VLOOKUP(E725,'Ext A4'!F$7:R$206,13,FALSE)</f>
        <v>#N/A</v>
      </c>
      <c r="E725" s="30">
        <f>IF($B725&gt;0,'Saisie Class'!$H728)</f>
        <v>0</v>
      </c>
      <c r="F725" s="30">
        <f>IF(C725&gt;0,VLOOKUP(E725,CONFIG!$X$202:$AG$801,2,FALSE),0)</f>
        <v>0</v>
      </c>
      <c r="G725" s="30">
        <f>IF(C725&gt;0,VLOOKUP(E725,CONFIG!$X$2:$AG$801,3,FALSE),0)</f>
        <v>0</v>
      </c>
      <c r="H725" s="30">
        <f>IF(C725&gt;0,VLOOKUP(E725,CONFIG!$X$2:$AG$801,4,FALSE),0)</f>
        <v>0</v>
      </c>
      <c r="I725" s="30">
        <f>IF(C725&gt;0,VLOOKUP(E725,CONFIG!$X$2:$AG$801,5,FALSE),0)</f>
        <v>0</v>
      </c>
      <c r="J725" s="213" t="str">
        <f>IF(LEN(B725)&gt;0,'Saisie Class'!N728,"")</f>
        <v/>
      </c>
      <c r="K725" s="214" t="s">
        <v>241</v>
      </c>
    </row>
    <row r="726" spans="1:11" ht="15.75" x14ac:dyDescent="0.2">
      <c r="A726" s="34">
        <v>1</v>
      </c>
      <c r="B726" s="29">
        <v>112</v>
      </c>
      <c r="C726" s="252">
        <f>IF($B726&gt;0,'Saisie Class'!$G729)</f>
        <v>0</v>
      </c>
      <c r="D726" s="30" t="e">
        <f>VLOOKUP(E726,'Ext A4'!F$7:R$206,13,FALSE)</f>
        <v>#N/A</v>
      </c>
      <c r="E726" s="30">
        <f>IF($B726&gt;0,'Saisie Class'!$H729)</f>
        <v>0</v>
      </c>
      <c r="F726" s="30">
        <f>IF(C726&gt;0,VLOOKUP(E726,CONFIG!$X$202:$AG$801,2,FALSE),0)</f>
        <v>0</v>
      </c>
      <c r="G726" s="30">
        <f>IF(C726&gt;0,VLOOKUP(E726,CONFIG!$X$2:$AG$801,3,FALSE),0)</f>
        <v>0</v>
      </c>
      <c r="H726" s="30">
        <f>IF(C726&gt;0,VLOOKUP(E726,CONFIG!$X$2:$AG$801,4,FALSE),0)</f>
        <v>0</v>
      </c>
      <c r="I726" s="30">
        <f>IF(C726&gt;0,VLOOKUP(E726,CONFIG!$X$2:$AG$801,5,FALSE),0)</f>
        <v>0</v>
      </c>
      <c r="J726" s="213" t="str">
        <f>IF(LEN(B726)&gt;0,'Saisie Class'!N729,"")</f>
        <v/>
      </c>
      <c r="K726" s="214" t="s">
        <v>241</v>
      </c>
    </row>
    <row r="727" spans="1:11" ht="15.75" x14ac:dyDescent="0.2">
      <c r="A727" s="34">
        <v>1</v>
      </c>
      <c r="B727" s="29">
        <v>113</v>
      </c>
      <c r="C727" s="252">
        <f>IF($B727&gt;0,'Saisie Class'!$G730)</f>
        <v>0</v>
      </c>
      <c r="D727" s="30" t="e">
        <f>VLOOKUP(E727,'Ext A4'!F$7:R$206,13,FALSE)</f>
        <v>#N/A</v>
      </c>
      <c r="E727" s="30">
        <f>IF($B727&gt;0,'Saisie Class'!$H730)</f>
        <v>0</v>
      </c>
      <c r="F727" s="30">
        <f>IF(C727&gt;0,VLOOKUP(E727,CONFIG!$X$202:$AG$801,2,FALSE),0)</f>
        <v>0</v>
      </c>
      <c r="G727" s="30">
        <f>IF(C727&gt;0,VLOOKUP(E727,CONFIG!$X$2:$AG$801,3,FALSE),0)</f>
        <v>0</v>
      </c>
      <c r="H727" s="30">
        <f>IF(C727&gt;0,VLOOKUP(E727,CONFIG!$X$2:$AG$801,4,FALSE),0)</f>
        <v>0</v>
      </c>
      <c r="I727" s="30">
        <f>IF(C727&gt;0,VLOOKUP(E727,CONFIG!$X$2:$AG$801,5,FALSE),0)</f>
        <v>0</v>
      </c>
      <c r="J727" s="213" t="str">
        <f>IF(LEN(B727)&gt;0,'Saisie Class'!N730,"")</f>
        <v/>
      </c>
      <c r="K727" s="214" t="s">
        <v>241</v>
      </c>
    </row>
    <row r="728" spans="1:11" ht="15.75" x14ac:dyDescent="0.2">
      <c r="A728" s="34">
        <v>1</v>
      </c>
      <c r="B728" s="29">
        <v>114</v>
      </c>
      <c r="C728" s="252">
        <f>IF($B728&gt;0,'Saisie Class'!$G731)</f>
        <v>0</v>
      </c>
      <c r="D728" s="30" t="e">
        <f>VLOOKUP(E728,'Ext A4'!F$7:R$206,13,FALSE)</f>
        <v>#N/A</v>
      </c>
      <c r="E728" s="30">
        <f>IF($B728&gt;0,'Saisie Class'!$H731)</f>
        <v>0</v>
      </c>
      <c r="F728" s="30">
        <f>IF(C728&gt;0,VLOOKUP(E728,CONFIG!$X$202:$AG$801,2,FALSE),0)</f>
        <v>0</v>
      </c>
      <c r="G728" s="30">
        <f>IF(C728&gt;0,VLOOKUP(E728,CONFIG!$X$2:$AG$801,3,FALSE),0)</f>
        <v>0</v>
      </c>
      <c r="H728" s="30">
        <f>IF(C728&gt;0,VLOOKUP(E728,CONFIG!$X$2:$AG$801,4,FALSE),0)</f>
        <v>0</v>
      </c>
      <c r="I728" s="30">
        <f>IF(C728&gt;0,VLOOKUP(E728,CONFIG!$X$2:$AG$801,5,FALSE),0)</f>
        <v>0</v>
      </c>
      <c r="J728" s="213" t="str">
        <f>IF(LEN(B728)&gt;0,'Saisie Class'!N731,"")</f>
        <v/>
      </c>
      <c r="K728" s="214" t="s">
        <v>241</v>
      </c>
    </row>
    <row r="729" spans="1:11" ht="15.75" x14ac:dyDescent="0.2">
      <c r="A729" s="34">
        <v>1</v>
      </c>
      <c r="B729" s="29">
        <v>115</v>
      </c>
      <c r="C729" s="252">
        <f>IF($B729&gt;0,'Saisie Class'!$G732)</f>
        <v>0</v>
      </c>
      <c r="D729" s="30" t="e">
        <f>VLOOKUP(E729,'Ext A4'!F$7:R$206,13,FALSE)</f>
        <v>#N/A</v>
      </c>
      <c r="E729" s="30">
        <f>IF($B729&gt;0,'Saisie Class'!$H732)</f>
        <v>0</v>
      </c>
      <c r="F729" s="30">
        <f>IF(C729&gt;0,VLOOKUP(E729,CONFIG!$X$202:$AG$801,2,FALSE),0)</f>
        <v>0</v>
      </c>
      <c r="G729" s="30">
        <f>IF(C729&gt;0,VLOOKUP(E729,CONFIG!$X$2:$AG$801,3,FALSE),0)</f>
        <v>0</v>
      </c>
      <c r="H729" s="30">
        <f>IF(C729&gt;0,VLOOKUP(E729,CONFIG!$X$2:$AG$801,4,FALSE),0)</f>
        <v>0</v>
      </c>
      <c r="I729" s="30">
        <f>IF(C729&gt;0,VLOOKUP(E729,CONFIG!$X$2:$AG$801,5,FALSE),0)</f>
        <v>0</v>
      </c>
      <c r="J729" s="213" t="str">
        <f>IF(LEN(B729)&gt;0,'Saisie Class'!N732,"")</f>
        <v/>
      </c>
      <c r="K729" s="214" t="s">
        <v>241</v>
      </c>
    </row>
    <row r="730" spans="1:11" ht="15.75" x14ac:dyDescent="0.2">
      <c r="A730" s="34">
        <v>1</v>
      </c>
      <c r="B730" s="29">
        <v>116</v>
      </c>
      <c r="C730" s="252">
        <f>IF($B730&gt;0,'Saisie Class'!$G733)</f>
        <v>0</v>
      </c>
      <c r="D730" s="30" t="e">
        <f>VLOOKUP(E730,'Ext A4'!F$7:R$206,13,FALSE)</f>
        <v>#N/A</v>
      </c>
      <c r="E730" s="30">
        <f>IF($B730&gt;0,'Saisie Class'!$H733)</f>
        <v>0</v>
      </c>
      <c r="F730" s="30">
        <f>IF(C730&gt;0,VLOOKUP(E730,CONFIG!$X$202:$AG$801,2,FALSE),0)</f>
        <v>0</v>
      </c>
      <c r="G730" s="30">
        <f>IF(C730&gt;0,VLOOKUP(E730,CONFIG!$X$2:$AG$801,3,FALSE),0)</f>
        <v>0</v>
      </c>
      <c r="H730" s="30">
        <f>IF(C730&gt;0,VLOOKUP(E730,CONFIG!$X$2:$AG$801,4,FALSE),0)</f>
        <v>0</v>
      </c>
      <c r="I730" s="30">
        <f>IF(C730&gt;0,VLOOKUP(E730,CONFIG!$X$2:$AG$801,5,FALSE),0)</f>
        <v>0</v>
      </c>
      <c r="J730" s="213" t="str">
        <f>IF(LEN(B730)&gt;0,'Saisie Class'!N733,"")</f>
        <v/>
      </c>
      <c r="K730" s="214" t="s">
        <v>241</v>
      </c>
    </row>
    <row r="731" spans="1:11" ht="15.75" x14ac:dyDescent="0.2">
      <c r="A731" s="34">
        <v>1</v>
      </c>
      <c r="B731" s="29">
        <v>117</v>
      </c>
      <c r="C731" s="252">
        <f>IF($B731&gt;0,'Saisie Class'!$G734)</f>
        <v>0</v>
      </c>
      <c r="D731" s="30" t="e">
        <f>VLOOKUP(E731,'Ext A4'!F$7:R$206,13,FALSE)</f>
        <v>#N/A</v>
      </c>
      <c r="E731" s="30">
        <f>IF($B731&gt;0,'Saisie Class'!$H734)</f>
        <v>0</v>
      </c>
      <c r="F731" s="30">
        <f>IF(C731&gt;0,VLOOKUP(E731,CONFIG!$X$202:$AG$801,2,FALSE),0)</f>
        <v>0</v>
      </c>
      <c r="G731" s="30">
        <f>IF(C731&gt;0,VLOOKUP(E731,CONFIG!$X$2:$AG$801,3,FALSE),0)</f>
        <v>0</v>
      </c>
      <c r="H731" s="30">
        <f>IF(C731&gt;0,VLOOKUP(E731,CONFIG!$X$2:$AG$801,4,FALSE),0)</f>
        <v>0</v>
      </c>
      <c r="I731" s="30">
        <f>IF(C731&gt;0,VLOOKUP(E731,CONFIG!$X$2:$AG$801,5,FALSE),0)</f>
        <v>0</v>
      </c>
      <c r="J731" s="213" t="str">
        <f>IF(LEN(B731)&gt;0,'Saisie Class'!N734,"")</f>
        <v/>
      </c>
      <c r="K731" s="214" t="s">
        <v>241</v>
      </c>
    </row>
    <row r="732" spans="1:11" ht="15.75" x14ac:dyDescent="0.2">
      <c r="A732" s="34">
        <v>1</v>
      </c>
      <c r="B732" s="29">
        <v>118</v>
      </c>
      <c r="C732" s="252">
        <f>IF($B732&gt;0,'Saisie Class'!$G735)</f>
        <v>0</v>
      </c>
      <c r="D732" s="30" t="e">
        <f>VLOOKUP(E732,'Ext A4'!F$7:R$206,13,FALSE)</f>
        <v>#N/A</v>
      </c>
      <c r="E732" s="30">
        <f>IF($B732&gt;0,'Saisie Class'!$H735)</f>
        <v>0</v>
      </c>
      <c r="F732" s="30">
        <f>IF(C732&gt;0,VLOOKUP(E732,CONFIG!$X$202:$AG$801,2,FALSE),0)</f>
        <v>0</v>
      </c>
      <c r="G732" s="30">
        <f>IF(C732&gt;0,VLOOKUP(E732,CONFIG!$X$2:$AG$801,3,FALSE),0)</f>
        <v>0</v>
      </c>
      <c r="H732" s="30">
        <f>IF(C732&gt;0,VLOOKUP(E732,CONFIG!$X$2:$AG$801,4,FALSE),0)</f>
        <v>0</v>
      </c>
      <c r="I732" s="30">
        <f>IF(C732&gt;0,VLOOKUP(E732,CONFIG!$X$2:$AG$801,5,FALSE),0)</f>
        <v>0</v>
      </c>
      <c r="J732" s="213" t="str">
        <f>IF(LEN(B732)&gt;0,'Saisie Class'!N735,"")</f>
        <v/>
      </c>
      <c r="K732" s="214" t="s">
        <v>241</v>
      </c>
    </row>
    <row r="733" spans="1:11" ht="15.75" x14ac:dyDescent="0.2">
      <c r="A733" s="34">
        <v>1</v>
      </c>
      <c r="B733" s="29">
        <v>119</v>
      </c>
      <c r="C733" s="252">
        <f>IF($B733&gt;0,'Saisie Class'!$G736)</f>
        <v>0</v>
      </c>
      <c r="D733" s="30" t="e">
        <f>VLOOKUP(E733,'Ext A4'!F$7:R$206,13,FALSE)</f>
        <v>#N/A</v>
      </c>
      <c r="E733" s="30">
        <f>IF($B733&gt;0,'Saisie Class'!$H736)</f>
        <v>0</v>
      </c>
      <c r="F733" s="30">
        <f>IF(C733&gt;0,VLOOKUP(E733,CONFIG!$X$202:$AG$801,2,FALSE),0)</f>
        <v>0</v>
      </c>
      <c r="G733" s="30">
        <f>IF(C733&gt;0,VLOOKUP(E733,CONFIG!$X$2:$AG$801,3,FALSE),0)</f>
        <v>0</v>
      </c>
      <c r="H733" s="30">
        <f>IF(C733&gt;0,VLOOKUP(E733,CONFIG!$X$2:$AG$801,4,FALSE),0)</f>
        <v>0</v>
      </c>
      <c r="I733" s="30">
        <f>IF(C733&gt;0,VLOOKUP(E733,CONFIG!$X$2:$AG$801,5,FALSE),0)</f>
        <v>0</v>
      </c>
      <c r="J733" s="213" t="str">
        <f>IF(LEN(B733)&gt;0,'Saisie Class'!N736,"")</f>
        <v/>
      </c>
      <c r="K733" s="214" t="s">
        <v>241</v>
      </c>
    </row>
    <row r="734" spans="1:11" ht="15.75" x14ac:dyDescent="0.2">
      <c r="A734" s="34">
        <v>1</v>
      </c>
      <c r="B734" s="29">
        <v>120</v>
      </c>
      <c r="C734" s="252">
        <f>IF($B734&gt;0,'Saisie Class'!$G737)</f>
        <v>0</v>
      </c>
      <c r="D734" s="30" t="e">
        <f>VLOOKUP(E734,'Ext A4'!F$7:R$206,13,FALSE)</f>
        <v>#N/A</v>
      </c>
      <c r="E734" s="30">
        <f>IF($B734&gt;0,'Saisie Class'!$H737)</f>
        <v>0</v>
      </c>
      <c r="F734" s="30">
        <f>IF(C734&gt;0,VLOOKUP(E734,CONFIG!$X$202:$AG$801,2,FALSE),0)</f>
        <v>0</v>
      </c>
      <c r="G734" s="30">
        <f>IF(C734&gt;0,VLOOKUP(E734,CONFIG!$X$2:$AG$801,3,FALSE),0)</f>
        <v>0</v>
      </c>
      <c r="H734" s="30">
        <f>IF(C734&gt;0,VLOOKUP(E734,CONFIG!$X$2:$AG$801,4,FALSE),0)</f>
        <v>0</v>
      </c>
      <c r="I734" s="30">
        <f>IF(C734&gt;0,VLOOKUP(E734,CONFIG!$X$2:$AG$801,5,FALSE),0)</f>
        <v>0</v>
      </c>
      <c r="J734" s="213" t="str">
        <f>IF(LEN(B734)&gt;0,'Saisie Class'!N737,"")</f>
        <v/>
      </c>
      <c r="K734" s="214" t="s">
        <v>241</v>
      </c>
    </row>
    <row r="735" spans="1:11" ht="15.75" x14ac:dyDescent="0.2">
      <c r="A735" s="34">
        <v>1</v>
      </c>
      <c r="B735" s="29">
        <v>121</v>
      </c>
      <c r="C735" s="252">
        <f>IF($B735&gt;0,'Saisie Class'!$G738)</f>
        <v>0</v>
      </c>
      <c r="D735" s="30" t="e">
        <f>VLOOKUP(E735,'Ext A4'!F$7:R$206,13,FALSE)</f>
        <v>#N/A</v>
      </c>
      <c r="E735" s="30">
        <f>IF($B735&gt;0,'Saisie Class'!$H738)</f>
        <v>0</v>
      </c>
      <c r="F735" s="30">
        <f>IF(C735&gt;0,VLOOKUP(E735,CONFIG!$X$202:$AG$801,2,FALSE),0)</f>
        <v>0</v>
      </c>
      <c r="G735" s="30">
        <f>IF(C735&gt;0,VLOOKUP(E735,CONFIG!$X$2:$AG$801,3,FALSE),0)</f>
        <v>0</v>
      </c>
      <c r="H735" s="30">
        <f>IF(C735&gt;0,VLOOKUP(E735,CONFIG!$X$2:$AG$801,4,FALSE),0)</f>
        <v>0</v>
      </c>
      <c r="I735" s="30">
        <f>IF(C735&gt;0,VLOOKUP(E735,CONFIG!$X$2:$AG$801,5,FALSE),0)</f>
        <v>0</v>
      </c>
      <c r="J735" s="213" t="str">
        <f>IF(LEN(B735)&gt;0,'Saisie Class'!N738,"")</f>
        <v/>
      </c>
      <c r="K735" s="214" t="s">
        <v>241</v>
      </c>
    </row>
    <row r="736" spans="1:11" ht="15.75" x14ac:dyDescent="0.2">
      <c r="A736" s="34">
        <v>1</v>
      </c>
      <c r="B736" s="29">
        <v>122</v>
      </c>
      <c r="C736" s="252">
        <f>IF($B736&gt;0,'Saisie Class'!$G739)</f>
        <v>0</v>
      </c>
      <c r="D736" s="30" t="e">
        <f>VLOOKUP(E736,'Ext A4'!F$7:R$206,13,FALSE)</f>
        <v>#N/A</v>
      </c>
      <c r="E736" s="30">
        <f>IF($B736&gt;0,'Saisie Class'!$H739)</f>
        <v>0</v>
      </c>
      <c r="F736" s="30">
        <f>IF(C736&gt;0,VLOOKUP(E736,CONFIG!$X$202:$AG$801,2,FALSE),0)</f>
        <v>0</v>
      </c>
      <c r="G736" s="30">
        <f>IF(C736&gt;0,VLOOKUP(E736,CONFIG!$X$2:$AG$801,3,FALSE),0)</f>
        <v>0</v>
      </c>
      <c r="H736" s="30">
        <f>IF(C736&gt;0,VLOOKUP(E736,CONFIG!$X$2:$AG$801,4,FALSE),0)</f>
        <v>0</v>
      </c>
      <c r="I736" s="30">
        <f>IF(C736&gt;0,VLOOKUP(E736,CONFIG!$X$2:$AG$801,5,FALSE),0)</f>
        <v>0</v>
      </c>
      <c r="J736" s="213" t="str">
        <f>IF(LEN(B736)&gt;0,'Saisie Class'!N739,"")</f>
        <v/>
      </c>
      <c r="K736" s="214" t="s">
        <v>241</v>
      </c>
    </row>
    <row r="737" spans="1:11" ht="15.75" x14ac:dyDescent="0.2">
      <c r="A737" s="34">
        <v>1</v>
      </c>
      <c r="B737" s="29">
        <v>123</v>
      </c>
      <c r="C737" s="252">
        <f>IF($B737&gt;0,'Saisie Class'!$G740)</f>
        <v>0</v>
      </c>
      <c r="D737" s="30" t="e">
        <f>VLOOKUP(E737,'Ext A4'!F$7:R$206,13,FALSE)</f>
        <v>#N/A</v>
      </c>
      <c r="E737" s="30">
        <f>IF($B737&gt;0,'Saisie Class'!$H740)</f>
        <v>0</v>
      </c>
      <c r="F737" s="30">
        <f>IF(C737&gt;0,VLOOKUP(E737,CONFIG!$X$202:$AG$801,2,FALSE),0)</f>
        <v>0</v>
      </c>
      <c r="G737" s="30">
        <f>IF(C737&gt;0,VLOOKUP(E737,CONFIG!$X$2:$AG$801,3,FALSE),0)</f>
        <v>0</v>
      </c>
      <c r="H737" s="30">
        <f>IF(C737&gt;0,VLOOKUP(E737,CONFIG!$X$2:$AG$801,4,FALSE),0)</f>
        <v>0</v>
      </c>
      <c r="I737" s="30">
        <f>IF(C737&gt;0,VLOOKUP(E737,CONFIG!$X$2:$AG$801,5,FALSE),0)</f>
        <v>0</v>
      </c>
      <c r="J737" s="213" t="str">
        <f>IF(LEN(B737)&gt;0,'Saisie Class'!N740,"")</f>
        <v/>
      </c>
      <c r="K737" s="214" t="s">
        <v>241</v>
      </c>
    </row>
    <row r="738" spans="1:11" ht="15.75" x14ac:dyDescent="0.2">
      <c r="A738" s="34">
        <v>1</v>
      </c>
      <c r="B738" s="29">
        <v>124</v>
      </c>
      <c r="C738" s="252">
        <f>IF($B738&gt;0,'Saisie Class'!$G741)</f>
        <v>0</v>
      </c>
      <c r="D738" s="30" t="e">
        <f>VLOOKUP(E738,'Ext A4'!F$7:R$206,13,FALSE)</f>
        <v>#N/A</v>
      </c>
      <c r="E738" s="30">
        <f>IF($B738&gt;0,'Saisie Class'!$H741)</f>
        <v>0</v>
      </c>
      <c r="F738" s="30">
        <f>IF(C738&gt;0,VLOOKUP(E738,CONFIG!$X$202:$AG$801,2,FALSE),0)</f>
        <v>0</v>
      </c>
      <c r="G738" s="30">
        <f>IF(C738&gt;0,VLOOKUP(E738,CONFIG!$X$2:$AG$801,3,FALSE),0)</f>
        <v>0</v>
      </c>
      <c r="H738" s="30">
        <f>IF(C738&gt;0,VLOOKUP(E738,CONFIG!$X$2:$AG$801,4,FALSE),0)</f>
        <v>0</v>
      </c>
      <c r="I738" s="30">
        <f>IF(C738&gt;0,VLOOKUP(E738,CONFIG!$X$2:$AG$801,5,FALSE),0)</f>
        <v>0</v>
      </c>
      <c r="J738" s="213" t="str">
        <f>IF(LEN(B738)&gt;0,'Saisie Class'!N741,"")</f>
        <v/>
      </c>
      <c r="K738" s="214" t="s">
        <v>241</v>
      </c>
    </row>
    <row r="739" spans="1:11" ht="15.75" x14ac:dyDescent="0.2">
      <c r="A739" s="34">
        <v>1</v>
      </c>
      <c r="B739" s="29">
        <v>125</v>
      </c>
      <c r="C739" s="252">
        <f>IF($B739&gt;0,'Saisie Class'!$G742)</f>
        <v>0</v>
      </c>
      <c r="D739" s="30" t="e">
        <f>VLOOKUP(E739,'Ext A4'!F$7:R$206,13,FALSE)</f>
        <v>#N/A</v>
      </c>
      <c r="E739" s="30">
        <f>IF($B739&gt;0,'Saisie Class'!$H742)</f>
        <v>0</v>
      </c>
      <c r="F739" s="30">
        <f>IF(C739&gt;0,VLOOKUP(E739,CONFIG!$X$202:$AG$801,2,FALSE),0)</f>
        <v>0</v>
      </c>
      <c r="G739" s="30">
        <f>IF(C739&gt;0,VLOOKUP(E739,CONFIG!$X$2:$AG$801,3,FALSE),0)</f>
        <v>0</v>
      </c>
      <c r="H739" s="30">
        <f>IF(C739&gt;0,VLOOKUP(E739,CONFIG!$X$2:$AG$801,4,FALSE),0)</f>
        <v>0</v>
      </c>
      <c r="I739" s="30">
        <f>IF(C739&gt;0,VLOOKUP(E739,CONFIG!$X$2:$AG$801,5,FALSE),0)</f>
        <v>0</v>
      </c>
      <c r="J739" s="213" t="str">
        <f>IF(LEN(B739)&gt;0,'Saisie Class'!N742,"")</f>
        <v/>
      </c>
      <c r="K739" s="214" t="s">
        <v>241</v>
      </c>
    </row>
    <row r="740" spans="1:11" ht="15.75" x14ac:dyDescent="0.2">
      <c r="A740" s="34">
        <v>1</v>
      </c>
      <c r="B740" s="29">
        <v>126</v>
      </c>
      <c r="C740" s="252">
        <f>IF($B740&gt;0,'Saisie Class'!$G743)</f>
        <v>0</v>
      </c>
      <c r="D740" s="30" t="e">
        <f>VLOOKUP(E740,'Ext A4'!F$7:R$206,13,FALSE)</f>
        <v>#N/A</v>
      </c>
      <c r="E740" s="30">
        <f>IF($B740&gt;0,'Saisie Class'!$H743)</f>
        <v>0</v>
      </c>
      <c r="F740" s="30">
        <f>IF(C740&gt;0,VLOOKUP(E740,CONFIG!$X$202:$AG$801,2,FALSE),0)</f>
        <v>0</v>
      </c>
      <c r="G740" s="30">
        <f>IF(C740&gt;0,VLOOKUP(E740,CONFIG!$X$2:$AG$801,3,FALSE),0)</f>
        <v>0</v>
      </c>
      <c r="H740" s="30">
        <f>IF(C740&gt;0,VLOOKUP(E740,CONFIG!$X$2:$AG$801,4,FALSE),0)</f>
        <v>0</v>
      </c>
      <c r="I740" s="30">
        <f>IF(C740&gt;0,VLOOKUP(E740,CONFIG!$X$2:$AG$801,5,FALSE),0)</f>
        <v>0</v>
      </c>
      <c r="J740" s="213" t="str">
        <f>IF(LEN(B740)&gt;0,'Saisie Class'!N743,"")</f>
        <v/>
      </c>
      <c r="K740" s="214" t="s">
        <v>241</v>
      </c>
    </row>
    <row r="741" spans="1:11" ht="15.75" x14ac:dyDescent="0.2">
      <c r="A741" s="34">
        <v>1</v>
      </c>
      <c r="B741" s="29">
        <v>127</v>
      </c>
      <c r="C741" s="252">
        <f>IF($B741&gt;0,'Saisie Class'!$G744)</f>
        <v>0</v>
      </c>
      <c r="D741" s="30" t="e">
        <f>VLOOKUP(E741,'Ext A4'!F$7:R$206,13,FALSE)</f>
        <v>#N/A</v>
      </c>
      <c r="E741" s="30">
        <f>IF($B741&gt;0,'Saisie Class'!$H744)</f>
        <v>0</v>
      </c>
      <c r="F741" s="30">
        <f>IF(C741&gt;0,VLOOKUP(E741,CONFIG!$X$202:$AG$801,2,FALSE),0)</f>
        <v>0</v>
      </c>
      <c r="G741" s="30">
        <f>IF(C741&gt;0,VLOOKUP(E741,CONFIG!$X$2:$AG$801,3,FALSE),0)</f>
        <v>0</v>
      </c>
      <c r="H741" s="30">
        <f>IF(C741&gt;0,VLOOKUP(E741,CONFIG!$X$2:$AG$801,4,FALSE),0)</f>
        <v>0</v>
      </c>
      <c r="I741" s="30">
        <f>IF(C741&gt;0,VLOOKUP(E741,CONFIG!$X$2:$AG$801,5,FALSE),0)</f>
        <v>0</v>
      </c>
      <c r="J741" s="213" t="str">
        <f>IF(LEN(B741)&gt;0,'Saisie Class'!N744,"")</f>
        <v/>
      </c>
      <c r="K741" s="214" t="s">
        <v>241</v>
      </c>
    </row>
    <row r="742" spans="1:11" ht="15.75" x14ac:dyDescent="0.2">
      <c r="A742" s="34">
        <v>1</v>
      </c>
      <c r="B742" s="29">
        <v>128</v>
      </c>
      <c r="C742" s="252">
        <f>IF($B742&gt;0,'Saisie Class'!$G745)</f>
        <v>0</v>
      </c>
      <c r="D742" s="30" t="e">
        <f>VLOOKUP(E742,'Ext A4'!F$7:R$206,13,FALSE)</f>
        <v>#N/A</v>
      </c>
      <c r="E742" s="30">
        <f>IF($B742&gt;0,'Saisie Class'!$H745)</f>
        <v>0</v>
      </c>
      <c r="F742" s="30">
        <f>IF(C742&gt;0,VLOOKUP(E742,CONFIG!$X$202:$AG$801,2,FALSE),0)</f>
        <v>0</v>
      </c>
      <c r="G742" s="30">
        <f>IF(C742&gt;0,VLOOKUP(E742,CONFIG!$X$2:$AG$801,3,FALSE),0)</f>
        <v>0</v>
      </c>
      <c r="H742" s="30">
        <f>IF(C742&gt;0,VLOOKUP(E742,CONFIG!$X$2:$AG$801,4,FALSE),0)</f>
        <v>0</v>
      </c>
      <c r="I742" s="30">
        <f>IF(C742&gt;0,VLOOKUP(E742,CONFIG!$X$2:$AG$801,5,FALSE),0)</f>
        <v>0</v>
      </c>
      <c r="J742" s="213" t="str">
        <f>IF(LEN(B742)&gt;0,'Saisie Class'!N745,"")</f>
        <v/>
      </c>
      <c r="K742" s="214" t="s">
        <v>241</v>
      </c>
    </row>
    <row r="743" spans="1:11" ht="15.75" x14ac:dyDescent="0.2">
      <c r="A743" s="34">
        <v>1</v>
      </c>
      <c r="B743" s="29">
        <v>129</v>
      </c>
      <c r="C743" s="252">
        <f>IF($B743&gt;0,'Saisie Class'!$G746)</f>
        <v>0</v>
      </c>
      <c r="D743" s="30" t="e">
        <f>VLOOKUP(E743,'Ext A4'!F$7:R$206,13,FALSE)</f>
        <v>#N/A</v>
      </c>
      <c r="E743" s="30">
        <f>IF($B743&gt;0,'Saisie Class'!$H746)</f>
        <v>0</v>
      </c>
      <c r="F743" s="30">
        <f>IF(C743&gt;0,VLOOKUP(E743,CONFIG!$X$202:$AG$801,2,FALSE),0)</f>
        <v>0</v>
      </c>
      <c r="G743" s="30">
        <f>IF(C743&gt;0,VLOOKUP(E743,CONFIG!$X$2:$AG$801,3,FALSE),0)</f>
        <v>0</v>
      </c>
      <c r="H743" s="30">
        <f>IF(C743&gt;0,VLOOKUP(E743,CONFIG!$X$2:$AG$801,4,FALSE),0)</f>
        <v>0</v>
      </c>
      <c r="I743" s="30">
        <f>IF(C743&gt;0,VLOOKUP(E743,CONFIG!$X$2:$AG$801,5,FALSE),0)</f>
        <v>0</v>
      </c>
      <c r="J743" s="213" t="str">
        <f>IF(LEN(B743)&gt;0,'Saisie Class'!N746,"")</f>
        <v/>
      </c>
      <c r="K743" s="214" t="s">
        <v>241</v>
      </c>
    </row>
    <row r="744" spans="1:11" ht="15.75" x14ac:dyDescent="0.2">
      <c r="A744" s="34">
        <v>1</v>
      </c>
      <c r="B744" s="29">
        <v>130</v>
      </c>
      <c r="C744" s="252">
        <f>IF($B744&gt;0,'Saisie Class'!$G747)</f>
        <v>0</v>
      </c>
      <c r="D744" s="30" t="e">
        <f>VLOOKUP(E744,'Ext A4'!F$7:R$206,13,FALSE)</f>
        <v>#N/A</v>
      </c>
      <c r="E744" s="30">
        <f>IF($B744&gt;0,'Saisie Class'!$H747)</f>
        <v>0</v>
      </c>
      <c r="F744" s="30">
        <f>IF(C744&gt;0,VLOOKUP(E744,CONFIG!$X$202:$AG$801,2,FALSE),0)</f>
        <v>0</v>
      </c>
      <c r="G744" s="30">
        <f>IF(C744&gt;0,VLOOKUP(E744,CONFIG!$X$2:$AG$801,3,FALSE),0)</f>
        <v>0</v>
      </c>
      <c r="H744" s="30">
        <f>IF(C744&gt;0,VLOOKUP(E744,CONFIG!$X$2:$AG$801,4,FALSE),0)</f>
        <v>0</v>
      </c>
      <c r="I744" s="30">
        <f>IF(C744&gt;0,VLOOKUP(E744,CONFIG!$X$2:$AG$801,5,FALSE),0)</f>
        <v>0</v>
      </c>
      <c r="J744" s="213" t="str">
        <f>IF(LEN(B744)&gt;0,'Saisie Class'!N747,"")</f>
        <v/>
      </c>
      <c r="K744" s="214" t="s">
        <v>241</v>
      </c>
    </row>
    <row r="745" spans="1:11" ht="15.75" x14ac:dyDescent="0.2">
      <c r="A745" s="34">
        <v>1</v>
      </c>
      <c r="B745" s="29">
        <v>131</v>
      </c>
      <c r="C745" s="252">
        <f>IF($B745&gt;0,'Saisie Class'!$G748)</f>
        <v>0</v>
      </c>
      <c r="D745" s="30" t="e">
        <f>VLOOKUP(E745,'Ext A4'!F$7:R$206,13,FALSE)</f>
        <v>#N/A</v>
      </c>
      <c r="E745" s="30">
        <f>IF($B745&gt;0,'Saisie Class'!$H748)</f>
        <v>0</v>
      </c>
      <c r="F745" s="30">
        <f>IF(C745&gt;0,VLOOKUP(E745,CONFIG!$X$202:$AG$801,2,FALSE),0)</f>
        <v>0</v>
      </c>
      <c r="G745" s="30">
        <f>IF(C745&gt;0,VLOOKUP(E745,CONFIG!$X$2:$AG$801,3,FALSE),0)</f>
        <v>0</v>
      </c>
      <c r="H745" s="30">
        <f>IF(C745&gt;0,VLOOKUP(E745,CONFIG!$X$2:$AG$801,4,FALSE),0)</f>
        <v>0</v>
      </c>
      <c r="I745" s="30">
        <f>IF(C745&gt;0,VLOOKUP(E745,CONFIG!$X$2:$AG$801,5,FALSE),0)</f>
        <v>0</v>
      </c>
      <c r="J745" s="213" t="str">
        <f>IF(LEN(B745)&gt;0,'Saisie Class'!N748,"")</f>
        <v/>
      </c>
      <c r="K745" s="214" t="s">
        <v>241</v>
      </c>
    </row>
    <row r="746" spans="1:11" ht="15.75" x14ac:dyDescent="0.2">
      <c r="A746" s="34">
        <v>1</v>
      </c>
      <c r="B746" s="29">
        <v>132</v>
      </c>
      <c r="C746" s="252">
        <f>IF($B746&gt;0,'Saisie Class'!$G749)</f>
        <v>0</v>
      </c>
      <c r="D746" s="30" t="e">
        <f>VLOOKUP(E746,'Ext A4'!F$7:R$206,13,FALSE)</f>
        <v>#N/A</v>
      </c>
      <c r="E746" s="30">
        <f>IF($B746&gt;0,'Saisie Class'!$H749)</f>
        <v>0</v>
      </c>
      <c r="F746" s="30">
        <f>IF(C746&gt;0,VLOOKUP(E746,CONFIG!$X$202:$AG$801,2,FALSE),0)</f>
        <v>0</v>
      </c>
      <c r="G746" s="30">
        <f>IF(C746&gt;0,VLOOKUP(E746,CONFIG!$X$2:$AG$801,3,FALSE),0)</f>
        <v>0</v>
      </c>
      <c r="H746" s="30">
        <f>IF(C746&gt;0,VLOOKUP(E746,CONFIG!$X$2:$AG$801,4,FALSE),0)</f>
        <v>0</v>
      </c>
      <c r="I746" s="30">
        <f>IF(C746&gt;0,VLOOKUP(E746,CONFIG!$X$2:$AG$801,5,FALSE),0)</f>
        <v>0</v>
      </c>
      <c r="J746" s="213" t="str">
        <f>IF(LEN(B746)&gt;0,'Saisie Class'!N749,"")</f>
        <v/>
      </c>
      <c r="K746" s="214" t="s">
        <v>241</v>
      </c>
    </row>
    <row r="747" spans="1:11" ht="15.75" x14ac:dyDescent="0.2">
      <c r="A747" s="34">
        <v>1</v>
      </c>
      <c r="B747" s="29">
        <v>133</v>
      </c>
      <c r="C747" s="252">
        <f>IF($B747&gt;0,'Saisie Class'!$G750)</f>
        <v>0</v>
      </c>
      <c r="D747" s="30" t="e">
        <f>VLOOKUP(E747,'Ext A4'!F$7:R$206,13,FALSE)</f>
        <v>#N/A</v>
      </c>
      <c r="E747" s="30">
        <f>IF($B747&gt;0,'Saisie Class'!$H750)</f>
        <v>0</v>
      </c>
      <c r="F747" s="30">
        <f>IF(C747&gt;0,VLOOKUP(E747,CONFIG!$X$202:$AG$801,2,FALSE),0)</f>
        <v>0</v>
      </c>
      <c r="G747" s="30">
        <f>IF(C747&gt;0,VLOOKUP(E747,CONFIG!$X$2:$AG$801,3,FALSE),0)</f>
        <v>0</v>
      </c>
      <c r="H747" s="30">
        <f>IF(C747&gt;0,VLOOKUP(E747,CONFIG!$X$2:$AG$801,4,FALSE),0)</f>
        <v>0</v>
      </c>
      <c r="I747" s="30">
        <f>IF(C747&gt;0,VLOOKUP(E747,CONFIG!$X$2:$AG$801,5,FALSE),0)</f>
        <v>0</v>
      </c>
      <c r="J747" s="213" t="str">
        <f>IF(LEN(B747)&gt;0,'Saisie Class'!N750,"")</f>
        <v/>
      </c>
      <c r="K747" s="214" t="s">
        <v>241</v>
      </c>
    </row>
    <row r="748" spans="1:11" ht="15.75" x14ac:dyDescent="0.2">
      <c r="A748" s="34">
        <v>1</v>
      </c>
      <c r="B748" s="29">
        <v>134</v>
      </c>
      <c r="C748" s="252">
        <f>IF($B748&gt;0,'Saisie Class'!$G751)</f>
        <v>0</v>
      </c>
      <c r="D748" s="30" t="e">
        <f>VLOOKUP(E748,'Ext A4'!F$7:R$206,13,FALSE)</f>
        <v>#N/A</v>
      </c>
      <c r="E748" s="30">
        <f>IF($B748&gt;0,'Saisie Class'!$H751)</f>
        <v>0</v>
      </c>
      <c r="F748" s="30">
        <f>IF(C748&gt;0,VLOOKUP(E748,CONFIG!$X$202:$AG$801,2,FALSE),0)</f>
        <v>0</v>
      </c>
      <c r="G748" s="30">
        <f>IF(C748&gt;0,VLOOKUP(E748,CONFIG!$X$2:$AG$801,3,FALSE),0)</f>
        <v>0</v>
      </c>
      <c r="H748" s="30">
        <f>IF(C748&gt;0,VLOOKUP(E748,CONFIG!$X$2:$AG$801,4,FALSE),0)</f>
        <v>0</v>
      </c>
      <c r="I748" s="30">
        <f>IF(C748&gt;0,VLOOKUP(E748,CONFIG!$X$2:$AG$801,5,FALSE),0)</f>
        <v>0</v>
      </c>
      <c r="J748" s="213" t="str">
        <f>IF(LEN(B748)&gt;0,'Saisie Class'!N751,"")</f>
        <v/>
      </c>
      <c r="K748" s="214" t="s">
        <v>241</v>
      </c>
    </row>
    <row r="749" spans="1:11" ht="15.75" x14ac:dyDescent="0.2">
      <c r="A749" s="34">
        <v>1</v>
      </c>
      <c r="B749" s="29">
        <v>135</v>
      </c>
      <c r="C749" s="252">
        <f>IF($B749&gt;0,'Saisie Class'!$G752)</f>
        <v>0</v>
      </c>
      <c r="D749" s="30" t="e">
        <f>VLOOKUP(E749,'Ext A4'!F$7:R$206,13,FALSE)</f>
        <v>#N/A</v>
      </c>
      <c r="E749" s="30">
        <f>IF($B749&gt;0,'Saisie Class'!$H752)</f>
        <v>0</v>
      </c>
      <c r="F749" s="30">
        <f>IF(C749&gt;0,VLOOKUP(E749,CONFIG!$X$202:$AG$801,2,FALSE),0)</f>
        <v>0</v>
      </c>
      <c r="G749" s="30">
        <f>IF(C749&gt;0,VLOOKUP(E749,CONFIG!$X$2:$AG$801,3,FALSE),0)</f>
        <v>0</v>
      </c>
      <c r="H749" s="30">
        <f>IF(C749&gt;0,VLOOKUP(E749,CONFIG!$X$2:$AG$801,4,FALSE),0)</f>
        <v>0</v>
      </c>
      <c r="I749" s="30">
        <f>IF(C749&gt;0,VLOOKUP(E749,CONFIG!$X$2:$AG$801,5,FALSE),0)</f>
        <v>0</v>
      </c>
      <c r="J749" s="213" t="str">
        <f>IF(LEN(B749)&gt;0,'Saisie Class'!N752,"")</f>
        <v/>
      </c>
      <c r="K749" s="214" t="s">
        <v>241</v>
      </c>
    </row>
    <row r="750" spans="1:11" ht="15.75" x14ac:dyDescent="0.2">
      <c r="A750" s="34">
        <v>1</v>
      </c>
      <c r="B750" s="29">
        <v>136</v>
      </c>
      <c r="C750" s="252">
        <f>IF($B750&gt;0,'Saisie Class'!$G753)</f>
        <v>0</v>
      </c>
      <c r="D750" s="30" t="e">
        <f>VLOOKUP(E750,'Ext A4'!F$7:R$206,13,FALSE)</f>
        <v>#N/A</v>
      </c>
      <c r="E750" s="30">
        <f>IF($B750&gt;0,'Saisie Class'!$H753)</f>
        <v>0</v>
      </c>
      <c r="F750" s="30">
        <f>IF(C750&gt;0,VLOOKUP(E750,CONFIG!$X$202:$AG$801,2,FALSE),0)</f>
        <v>0</v>
      </c>
      <c r="G750" s="30">
        <f>IF(C750&gt;0,VLOOKUP(E750,CONFIG!$X$2:$AG$801,3,FALSE),0)</f>
        <v>0</v>
      </c>
      <c r="H750" s="30">
        <f>IF(C750&gt;0,VLOOKUP(E750,CONFIG!$X$2:$AG$801,4,FALSE),0)</f>
        <v>0</v>
      </c>
      <c r="I750" s="30">
        <f>IF(C750&gt;0,VLOOKUP(E750,CONFIG!$X$2:$AG$801,5,FALSE),0)</f>
        <v>0</v>
      </c>
      <c r="J750" s="213" t="str">
        <f>IF(LEN(B750)&gt;0,'Saisie Class'!N753,"")</f>
        <v/>
      </c>
      <c r="K750" s="214" t="s">
        <v>241</v>
      </c>
    </row>
    <row r="751" spans="1:11" ht="15.75" x14ac:dyDescent="0.2">
      <c r="A751" s="34">
        <v>1</v>
      </c>
      <c r="B751" s="29">
        <v>137</v>
      </c>
      <c r="C751" s="252">
        <f>IF($B751&gt;0,'Saisie Class'!$G754)</f>
        <v>0</v>
      </c>
      <c r="D751" s="30" t="e">
        <f>VLOOKUP(E751,'Ext A4'!F$7:R$206,13,FALSE)</f>
        <v>#N/A</v>
      </c>
      <c r="E751" s="30">
        <f>IF($B751&gt;0,'Saisie Class'!$H754)</f>
        <v>0</v>
      </c>
      <c r="F751" s="30">
        <f>IF(C751&gt;0,VLOOKUP(E751,CONFIG!$X$202:$AG$801,2,FALSE),0)</f>
        <v>0</v>
      </c>
      <c r="G751" s="30">
        <f>IF(C751&gt;0,VLOOKUP(E751,CONFIG!$X$2:$AG$801,3,FALSE),0)</f>
        <v>0</v>
      </c>
      <c r="H751" s="30">
        <f>IF(C751&gt;0,VLOOKUP(E751,CONFIG!$X$2:$AG$801,4,FALSE),0)</f>
        <v>0</v>
      </c>
      <c r="I751" s="30">
        <f>IF(C751&gt;0,VLOOKUP(E751,CONFIG!$X$2:$AG$801,5,FALSE),0)</f>
        <v>0</v>
      </c>
      <c r="J751" s="213" t="str">
        <f>IF(LEN(B751)&gt;0,'Saisie Class'!N754,"")</f>
        <v/>
      </c>
      <c r="K751" s="214" t="s">
        <v>241</v>
      </c>
    </row>
    <row r="752" spans="1:11" ht="15.75" x14ac:dyDescent="0.2">
      <c r="A752" s="34">
        <v>1</v>
      </c>
      <c r="B752" s="29">
        <v>138</v>
      </c>
      <c r="C752" s="252">
        <f>IF($B752&gt;0,'Saisie Class'!$G755)</f>
        <v>0</v>
      </c>
      <c r="D752" s="30" t="e">
        <f>VLOOKUP(E752,'Ext A4'!F$7:R$206,13,FALSE)</f>
        <v>#N/A</v>
      </c>
      <c r="E752" s="30">
        <f>IF($B752&gt;0,'Saisie Class'!$H755)</f>
        <v>0</v>
      </c>
      <c r="F752" s="30">
        <f>IF(C752&gt;0,VLOOKUP(E752,CONFIG!$X$202:$AG$801,2,FALSE),0)</f>
        <v>0</v>
      </c>
      <c r="G752" s="30">
        <f>IF(C752&gt;0,VLOOKUP(E752,CONFIG!$X$2:$AG$801,3,FALSE),0)</f>
        <v>0</v>
      </c>
      <c r="H752" s="30">
        <f>IF(C752&gt;0,VLOOKUP(E752,CONFIG!$X$2:$AG$801,4,FALSE),0)</f>
        <v>0</v>
      </c>
      <c r="I752" s="30">
        <f>IF(C752&gt;0,VLOOKUP(E752,CONFIG!$X$2:$AG$801,5,FALSE),0)</f>
        <v>0</v>
      </c>
      <c r="J752" s="213" t="str">
        <f>IF(LEN(B752)&gt;0,'Saisie Class'!N755,"")</f>
        <v/>
      </c>
      <c r="K752" s="214" t="s">
        <v>241</v>
      </c>
    </row>
    <row r="753" spans="1:11" ht="15.75" x14ac:dyDescent="0.2">
      <c r="A753" s="34">
        <v>1</v>
      </c>
      <c r="B753" s="29">
        <v>139</v>
      </c>
      <c r="C753" s="252">
        <f>IF($B753&gt;0,'Saisie Class'!$G756)</f>
        <v>0</v>
      </c>
      <c r="D753" s="30" t="e">
        <f>VLOOKUP(E753,'Ext A4'!F$7:R$206,13,FALSE)</f>
        <v>#N/A</v>
      </c>
      <c r="E753" s="30">
        <f>IF($B753&gt;0,'Saisie Class'!$H756)</f>
        <v>0</v>
      </c>
      <c r="F753" s="30">
        <f>IF(C753&gt;0,VLOOKUP(E753,CONFIG!$X$202:$AG$801,2,FALSE),0)</f>
        <v>0</v>
      </c>
      <c r="G753" s="30">
        <f>IF(C753&gt;0,VLOOKUP(E753,CONFIG!$X$2:$AG$801,3,FALSE),0)</f>
        <v>0</v>
      </c>
      <c r="H753" s="30">
        <f>IF(C753&gt;0,VLOOKUP(E753,CONFIG!$X$2:$AG$801,4,FALSE),0)</f>
        <v>0</v>
      </c>
      <c r="I753" s="30">
        <f>IF(C753&gt;0,VLOOKUP(E753,CONFIG!$X$2:$AG$801,5,FALSE),0)</f>
        <v>0</v>
      </c>
      <c r="J753" s="213" t="str">
        <f>IF(LEN(B753)&gt;0,'Saisie Class'!N756,"")</f>
        <v/>
      </c>
      <c r="K753" s="214" t="s">
        <v>241</v>
      </c>
    </row>
    <row r="754" spans="1:11" ht="15.75" x14ac:dyDescent="0.2">
      <c r="A754" s="34">
        <v>1</v>
      </c>
      <c r="B754" s="29">
        <v>140</v>
      </c>
      <c r="C754" s="252">
        <f>IF($B754&gt;0,'Saisie Class'!$G757)</f>
        <v>0</v>
      </c>
      <c r="D754" s="30" t="e">
        <f>VLOOKUP(E754,'Ext A4'!F$7:R$206,13,FALSE)</f>
        <v>#N/A</v>
      </c>
      <c r="E754" s="30">
        <f>IF($B754&gt;0,'Saisie Class'!$H757)</f>
        <v>0</v>
      </c>
      <c r="F754" s="30">
        <f>IF(C754&gt;0,VLOOKUP(E754,CONFIG!$X$202:$AG$801,2,FALSE),0)</f>
        <v>0</v>
      </c>
      <c r="G754" s="30">
        <f>IF(C754&gt;0,VLOOKUP(E754,CONFIG!$X$2:$AG$801,3,FALSE),0)</f>
        <v>0</v>
      </c>
      <c r="H754" s="30">
        <f>IF(C754&gt;0,VLOOKUP(E754,CONFIG!$X$2:$AG$801,4,FALSE),0)</f>
        <v>0</v>
      </c>
      <c r="I754" s="30">
        <f>IF(C754&gt;0,VLOOKUP(E754,CONFIG!$X$2:$AG$801,5,FALSE),0)</f>
        <v>0</v>
      </c>
      <c r="J754" s="213" t="str">
        <f>IF(LEN(B754)&gt;0,'Saisie Class'!N757,"")</f>
        <v/>
      </c>
      <c r="K754" s="214" t="s">
        <v>241</v>
      </c>
    </row>
    <row r="755" spans="1:11" ht="15.75" x14ac:dyDescent="0.2">
      <c r="A755" s="34">
        <v>1</v>
      </c>
      <c r="B755" s="29">
        <v>141</v>
      </c>
      <c r="C755" s="252">
        <f>IF($B755&gt;0,'Saisie Class'!$G758)</f>
        <v>0</v>
      </c>
      <c r="D755" s="30" t="e">
        <f>VLOOKUP(E755,'Ext A4'!F$7:R$206,13,FALSE)</f>
        <v>#N/A</v>
      </c>
      <c r="E755" s="30">
        <f>IF($B755&gt;0,'Saisie Class'!$H758)</f>
        <v>0</v>
      </c>
      <c r="F755" s="30">
        <f>IF(C755&gt;0,VLOOKUP(E755,CONFIG!$X$202:$AG$801,2,FALSE),0)</f>
        <v>0</v>
      </c>
      <c r="G755" s="30">
        <f>IF(C755&gt;0,VLOOKUP(E755,CONFIG!$X$2:$AG$801,3,FALSE),0)</f>
        <v>0</v>
      </c>
      <c r="H755" s="30">
        <f>IF(C755&gt;0,VLOOKUP(E755,CONFIG!$X$2:$AG$801,4,FALSE),0)</f>
        <v>0</v>
      </c>
      <c r="I755" s="30">
        <f>IF(C755&gt;0,VLOOKUP(E755,CONFIG!$X$2:$AG$801,5,FALSE),0)</f>
        <v>0</v>
      </c>
      <c r="J755" s="213" t="str">
        <f>IF(LEN(B755)&gt;0,'Saisie Class'!N758,"")</f>
        <v/>
      </c>
      <c r="K755" s="214" t="s">
        <v>241</v>
      </c>
    </row>
    <row r="756" spans="1:11" ht="15.75" x14ac:dyDescent="0.2">
      <c r="A756" s="34">
        <v>1</v>
      </c>
      <c r="B756" s="29">
        <v>142</v>
      </c>
      <c r="C756" s="252">
        <f>IF($B756&gt;0,'Saisie Class'!$G759)</f>
        <v>0</v>
      </c>
      <c r="D756" s="30" t="e">
        <f>VLOOKUP(E756,'Ext A4'!F$7:R$206,13,FALSE)</f>
        <v>#N/A</v>
      </c>
      <c r="E756" s="30">
        <f>IF($B756&gt;0,'Saisie Class'!$H759)</f>
        <v>0</v>
      </c>
      <c r="F756" s="30">
        <f>IF(C756&gt;0,VLOOKUP(E756,CONFIG!$X$202:$AG$801,2,FALSE),0)</f>
        <v>0</v>
      </c>
      <c r="G756" s="30">
        <f>IF(C756&gt;0,VLOOKUP(E756,CONFIG!$X$2:$AG$801,3,FALSE),0)</f>
        <v>0</v>
      </c>
      <c r="H756" s="30">
        <f>IF(C756&gt;0,VLOOKUP(E756,CONFIG!$X$2:$AG$801,4,FALSE),0)</f>
        <v>0</v>
      </c>
      <c r="I756" s="30">
        <f>IF(C756&gt;0,VLOOKUP(E756,CONFIG!$X$2:$AG$801,5,FALSE),0)</f>
        <v>0</v>
      </c>
      <c r="J756" s="213" t="str">
        <f>IF(LEN(B756)&gt;0,'Saisie Class'!N759,"")</f>
        <v/>
      </c>
      <c r="K756" s="214" t="s">
        <v>241</v>
      </c>
    </row>
    <row r="757" spans="1:11" ht="15.75" x14ac:dyDescent="0.2">
      <c r="A757" s="34">
        <v>1</v>
      </c>
      <c r="B757" s="29">
        <v>143</v>
      </c>
      <c r="C757" s="252">
        <f>IF($B757&gt;0,'Saisie Class'!$G760)</f>
        <v>0</v>
      </c>
      <c r="D757" s="30" t="e">
        <f>VLOOKUP(E757,'Ext A4'!F$7:R$206,13,FALSE)</f>
        <v>#N/A</v>
      </c>
      <c r="E757" s="30">
        <f>IF($B757&gt;0,'Saisie Class'!$H760)</f>
        <v>0</v>
      </c>
      <c r="F757" s="30">
        <f>IF(C757&gt;0,VLOOKUP(E757,CONFIG!$X$202:$AG$801,2,FALSE),0)</f>
        <v>0</v>
      </c>
      <c r="G757" s="30">
        <f>IF(C757&gt;0,VLOOKUP(E757,CONFIG!$X$2:$AG$801,3,FALSE),0)</f>
        <v>0</v>
      </c>
      <c r="H757" s="30">
        <f>IF(C757&gt;0,VLOOKUP(E757,CONFIG!$X$2:$AG$801,4,FALSE),0)</f>
        <v>0</v>
      </c>
      <c r="I757" s="30">
        <f>IF(C757&gt;0,VLOOKUP(E757,CONFIG!$X$2:$AG$801,5,FALSE),0)</f>
        <v>0</v>
      </c>
      <c r="J757" s="213" t="str">
        <f>IF(LEN(B757)&gt;0,'Saisie Class'!N760,"")</f>
        <v/>
      </c>
      <c r="K757" s="214" t="s">
        <v>241</v>
      </c>
    </row>
    <row r="758" spans="1:11" ht="15.75" x14ac:dyDescent="0.2">
      <c r="A758" s="34">
        <v>1</v>
      </c>
      <c r="B758" s="29">
        <v>144</v>
      </c>
      <c r="C758" s="252">
        <f>IF($B758&gt;0,'Saisie Class'!$G761)</f>
        <v>0</v>
      </c>
      <c r="D758" s="30" t="e">
        <f>VLOOKUP(E758,'Ext A4'!F$7:R$206,13,FALSE)</f>
        <v>#N/A</v>
      </c>
      <c r="E758" s="30">
        <f>IF($B758&gt;0,'Saisie Class'!$H761)</f>
        <v>0</v>
      </c>
      <c r="F758" s="30">
        <f>IF(C758&gt;0,VLOOKUP(E758,CONFIG!$X$202:$AG$801,2,FALSE),0)</f>
        <v>0</v>
      </c>
      <c r="G758" s="30">
        <f>IF(C758&gt;0,VLOOKUP(E758,CONFIG!$X$2:$AG$801,3,FALSE),0)</f>
        <v>0</v>
      </c>
      <c r="H758" s="30">
        <f>IF(C758&gt;0,VLOOKUP(E758,CONFIG!$X$2:$AG$801,4,FALSE),0)</f>
        <v>0</v>
      </c>
      <c r="I758" s="30">
        <f>IF(C758&gt;0,VLOOKUP(E758,CONFIG!$X$2:$AG$801,5,FALSE),0)</f>
        <v>0</v>
      </c>
      <c r="J758" s="213" t="str">
        <f>IF(LEN(B758)&gt;0,'Saisie Class'!N761,"")</f>
        <v/>
      </c>
      <c r="K758" s="214" t="s">
        <v>241</v>
      </c>
    </row>
    <row r="759" spans="1:11" ht="15.75" x14ac:dyDescent="0.2">
      <c r="A759" s="34">
        <v>1</v>
      </c>
      <c r="B759" s="29">
        <v>145</v>
      </c>
      <c r="C759" s="252">
        <f>IF($B759&gt;0,'Saisie Class'!$G762)</f>
        <v>0</v>
      </c>
      <c r="D759" s="30" t="e">
        <f>VLOOKUP(E759,'Ext A4'!F$7:R$206,13,FALSE)</f>
        <v>#N/A</v>
      </c>
      <c r="E759" s="30">
        <f>IF($B759&gt;0,'Saisie Class'!$H762)</f>
        <v>0</v>
      </c>
      <c r="F759" s="30">
        <f>IF(C759&gt;0,VLOOKUP(E759,CONFIG!$X$202:$AG$801,2,FALSE),0)</f>
        <v>0</v>
      </c>
      <c r="G759" s="30">
        <f>IF(C759&gt;0,VLOOKUP(E759,CONFIG!$X$2:$AG$801,3,FALSE),0)</f>
        <v>0</v>
      </c>
      <c r="H759" s="30">
        <f>IF(C759&gt;0,VLOOKUP(E759,CONFIG!$X$2:$AG$801,4,FALSE),0)</f>
        <v>0</v>
      </c>
      <c r="I759" s="30">
        <f>IF(C759&gt;0,VLOOKUP(E759,CONFIG!$X$2:$AG$801,5,FALSE),0)</f>
        <v>0</v>
      </c>
      <c r="J759" s="213" t="str">
        <f>IF(LEN(B759)&gt;0,'Saisie Class'!N762,"")</f>
        <v/>
      </c>
      <c r="K759" s="214" t="s">
        <v>241</v>
      </c>
    </row>
    <row r="760" spans="1:11" ht="15.75" x14ac:dyDescent="0.2">
      <c r="A760" s="34">
        <v>1</v>
      </c>
      <c r="B760" s="29">
        <v>146</v>
      </c>
      <c r="C760" s="252">
        <f>IF($B760&gt;0,'Saisie Class'!$G763)</f>
        <v>0</v>
      </c>
      <c r="D760" s="30" t="e">
        <f>VLOOKUP(E760,'Ext A4'!F$7:R$206,13,FALSE)</f>
        <v>#N/A</v>
      </c>
      <c r="E760" s="30">
        <f>IF($B760&gt;0,'Saisie Class'!$H763)</f>
        <v>0</v>
      </c>
      <c r="F760" s="30">
        <f>IF(C760&gt;0,VLOOKUP(E760,CONFIG!$X$202:$AG$801,2,FALSE),0)</f>
        <v>0</v>
      </c>
      <c r="G760" s="30">
        <f>IF(C760&gt;0,VLOOKUP(E760,CONFIG!$X$2:$AG$801,3,FALSE),0)</f>
        <v>0</v>
      </c>
      <c r="H760" s="30">
        <f>IF(C760&gt;0,VLOOKUP(E760,CONFIG!$X$2:$AG$801,4,FALSE),0)</f>
        <v>0</v>
      </c>
      <c r="I760" s="30">
        <f>IF(C760&gt;0,VLOOKUP(E760,CONFIG!$X$2:$AG$801,5,FALSE),0)</f>
        <v>0</v>
      </c>
      <c r="J760" s="213" t="str">
        <f>IF(LEN(B760)&gt;0,'Saisie Class'!N763,"")</f>
        <v/>
      </c>
      <c r="K760" s="214" t="s">
        <v>241</v>
      </c>
    </row>
    <row r="761" spans="1:11" ht="15.75" x14ac:dyDescent="0.2">
      <c r="A761" s="34">
        <v>1</v>
      </c>
      <c r="B761" s="29">
        <v>147</v>
      </c>
      <c r="C761" s="252">
        <f>IF($B761&gt;0,'Saisie Class'!$G764)</f>
        <v>0</v>
      </c>
      <c r="D761" s="30" t="e">
        <f>VLOOKUP(E761,'Ext A4'!F$7:R$206,13,FALSE)</f>
        <v>#N/A</v>
      </c>
      <c r="E761" s="30">
        <f>IF($B761&gt;0,'Saisie Class'!$H764)</f>
        <v>0</v>
      </c>
      <c r="F761" s="30">
        <f>IF(C761&gt;0,VLOOKUP(E761,CONFIG!$X$202:$AG$801,2,FALSE),0)</f>
        <v>0</v>
      </c>
      <c r="G761" s="30">
        <f>IF(C761&gt;0,VLOOKUP(E761,CONFIG!$X$2:$AG$801,3,FALSE),0)</f>
        <v>0</v>
      </c>
      <c r="H761" s="30">
        <f>IF(C761&gt;0,VLOOKUP(E761,CONFIG!$X$2:$AG$801,4,FALSE),0)</f>
        <v>0</v>
      </c>
      <c r="I761" s="30">
        <f>IF(C761&gt;0,VLOOKUP(E761,CONFIG!$X$2:$AG$801,5,FALSE),0)</f>
        <v>0</v>
      </c>
      <c r="J761" s="213" t="str">
        <f>IF(LEN(B761)&gt;0,'Saisie Class'!N764,"")</f>
        <v/>
      </c>
      <c r="K761" s="214" t="s">
        <v>241</v>
      </c>
    </row>
    <row r="762" spans="1:11" ht="15.75" x14ac:dyDescent="0.2">
      <c r="A762" s="34">
        <v>1</v>
      </c>
      <c r="B762" s="29">
        <v>148</v>
      </c>
      <c r="C762" s="252">
        <f>IF($B762&gt;0,'Saisie Class'!$G765)</f>
        <v>0</v>
      </c>
      <c r="D762" s="30" t="e">
        <f>VLOOKUP(E762,'Ext A4'!F$7:R$206,13,FALSE)</f>
        <v>#N/A</v>
      </c>
      <c r="E762" s="30">
        <f>IF($B762&gt;0,'Saisie Class'!$H765)</f>
        <v>0</v>
      </c>
      <c r="F762" s="30">
        <f>IF(C762&gt;0,VLOOKUP(E762,CONFIG!$X$202:$AG$801,2,FALSE),0)</f>
        <v>0</v>
      </c>
      <c r="G762" s="30">
        <f>IF(C762&gt;0,VLOOKUP(E762,CONFIG!$X$2:$AG$801,3,FALSE),0)</f>
        <v>0</v>
      </c>
      <c r="H762" s="30">
        <f>IF(C762&gt;0,VLOOKUP(E762,CONFIG!$X$2:$AG$801,4,FALSE),0)</f>
        <v>0</v>
      </c>
      <c r="I762" s="30">
        <f>IF(C762&gt;0,VLOOKUP(E762,CONFIG!$X$2:$AG$801,5,FALSE),0)</f>
        <v>0</v>
      </c>
      <c r="J762" s="213" t="str">
        <f>IF(LEN(B762)&gt;0,'Saisie Class'!N765,"")</f>
        <v/>
      </c>
      <c r="K762" s="214" t="s">
        <v>241</v>
      </c>
    </row>
    <row r="763" spans="1:11" ht="15.75" x14ac:dyDescent="0.2">
      <c r="A763" s="34">
        <v>1</v>
      </c>
      <c r="B763" s="29">
        <v>149</v>
      </c>
      <c r="C763" s="252">
        <f>IF($B763&gt;0,'Saisie Class'!$G766)</f>
        <v>0</v>
      </c>
      <c r="D763" s="30" t="e">
        <f>VLOOKUP(E763,'Ext A4'!F$7:R$206,13,FALSE)</f>
        <v>#N/A</v>
      </c>
      <c r="E763" s="30">
        <f>IF($B763&gt;0,'Saisie Class'!$H766)</f>
        <v>0</v>
      </c>
      <c r="F763" s="30">
        <f>IF(C763&gt;0,VLOOKUP(E763,CONFIG!$X$202:$AG$801,2,FALSE),0)</f>
        <v>0</v>
      </c>
      <c r="G763" s="30">
        <f>IF(C763&gt;0,VLOOKUP(E763,CONFIG!$X$2:$AG$801,3,FALSE),0)</f>
        <v>0</v>
      </c>
      <c r="H763" s="30">
        <f>IF(C763&gt;0,VLOOKUP(E763,CONFIG!$X$2:$AG$801,4,FALSE),0)</f>
        <v>0</v>
      </c>
      <c r="I763" s="30">
        <f>IF(C763&gt;0,VLOOKUP(E763,CONFIG!$X$2:$AG$801,5,FALSE),0)</f>
        <v>0</v>
      </c>
      <c r="J763" s="213" t="str">
        <f>IF(LEN(B763)&gt;0,'Saisie Class'!N766,"")</f>
        <v/>
      </c>
      <c r="K763" s="214" t="s">
        <v>241</v>
      </c>
    </row>
    <row r="764" spans="1:11" ht="15.75" x14ac:dyDescent="0.2">
      <c r="A764" s="34">
        <v>1</v>
      </c>
      <c r="B764" s="29">
        <v>150</v>
      </c>
      <c r="C764" s="252">
        <f>IF($B764&gt;0,'Saisie Class'!$G767)</f>
        <v>0</v>
      </c>
      <c r="D764" s="30" t="e">
        <f>VLOOKUP(E764,'Ext A4'!F$7:R$206,13,FALSE)</f>
        <v>#N/A</v>
      </c>
      <c r="E764" s="30">
        <f>IF($B764&gt;0,'Saisie Class'!$H767)</f>
        <v>0</v>
      </c>
      <c r="F764" s="30">
        <f>IF(C764&gt;0,VLOOKUP(E764,CONFIG!$X$202:$AG$801,2,FALSE),0)</f>
        <v>0</v>
      </c>
      <c r="G764" s="30">
        <f>IF(C764&gt;0,VLOOKUP(E764,CONFIG!$X$2:$AG$801,3,FALSE),0)</f>
        <v>0</v>
      </c>
      <c r="H764" s="30">
        <f>IF(C764&gt;0,VLOOKUP(E764,CONFIG!$X$2:$AG$801,4,FALSE),0)</f>
        <v>0</v>
      </c>
      <c r="I764" s="30">
        <f>IF(C764&gt;0,VLOOKUP(E764,CONFIG!$X$2:$AG$801,5,FALSE),0)</f>
        <v>0</v>
      </c>
      <c r="J764" s="213" t="str">
        <f>IF(LEN(B764)&gt;0,'Saisie Class'!N767,"")</f>
        <v/>
      </c>
      <c r="K764" s="214" t="s">
        <v>241</v>
      </c>
    </row>
    <row r="765" spans="1:11" ht="15.75" x14ac:dyDescent="0.2">
      <c r="A765" s="34">
        <v>1</v>
      </c>
      <c r="B765" s="29">
        <v>151</v>
      </c>
      <c r="C765" s="252">
        <f>IF($B765&gt;0,'Saisie Class'!$G768)</f>
        <v>0</v>
      </c>
      <c r="D765" s="30" t="e">
        <f>VLOOKUP(E765,'Ext A4'!F$7:R$206,13,FALSE)</f>
        <v>#N/A</v>
      </c>
      <c r="E765" s="30">
        <f>IF($B765&gt;0,'Saisie Class'!$H768)</f>
        <v>0</v>
      </c>
      <c r="F765" s="30">
        <f>IF(C765&gt;0,VLOOKUP(E765,CONFIG!$X$202:$AG$801,2,FALSE),0)</f>
        <v>0</v>
      </c>
      <c r="G765" s="30">
        <f>IF(C765&gt;0,VLOOKUP(E765,CONFIG!$X$2:$AG$801,3,FALSE),0)</f>
        <v>0</v>
      </c>
      <c r="H765" s="30">
        <f>IF(C765&gt;0,VLOOKUP(E765,CONFIG!$X$2:$AG$801,4,FALSE),0)</f>
        <v>0</v>
      </c>
      <c r="I765" s="30">
        <f>IF(C765&gt;0,VLOOKUP(E765,CONFIG!$X$2:$AG$801,5,FALSE),0)</f>
        <v>0</v>
      </c>
      <c r="J765" s="213" t="str">
        <f>IF(LEN(B765)&gt;0,'Saisie Class'!N768,"")</f>
        <v/>
      </c>
      <c r="K765" s="214" t="s">
        <v>241</v>
      </c>
    </row>
    <row r="766" spans="1:11" ht="15.75" x14ac:dyDescent="0.2">
      <c r="A766" s="34">
        <v>1</v>
      </c>
      <c r="B766" s="29">
        <v>152</v>
      </c>
      <c r="C766" s="252">
        <f>IF($B766&gt;0,'Saisie Class'!$G769)</f>
        <v>0</v>
      </c>
      <c r="D766" s="30" t="e">
        <f>VLOOKUP(E766,'Ext A4'!F$7:R$206,13,FALSE)</f>
        <v>#N/A</v>
      </c>
      <c r="E766" s="30">
        <f>IF($B766&gt;0,'Saisie Class'!$H769)</f>
        <v>0</v>
      </c>
      <c r="F766" s="30">
        <f>IF(C766&gt;0,VLOOKUP(E766,CONFIG!$X$202:$AG$801,2,FALSE),0)</f>
        <v>0</v>
      </c>
      <c r="G766" s="30">
        <f>IF(C766&gt;0,VLOOKUP(E766,CONFIG!$X$2:$AG$801,3,FALSE),0)</f>
        <v>0</v>
      </c>
      <c r="H766" s="30">
        <f>IF(C766&gt;0,VLOOKUP(E766,CONFIG!$X$2:$AG$801,4,FALSE),0)</f>
        <v>0</v>
      </c>
      <c r="I766" s="30">
        <f>IF(C766&gt;0,VLOOKUP(E766,CONFIG!$X$2:$AG$801,5,FALSE),0)</f>
        <v>0</v>
      </c>
      <c r="J766" s="213" t="str">
        <f>IF(LEN(B766)&gt;0,'Saisie Class'!N769,"")</f>
        <v/>
      </c>
      <c r="K766" s="214" t="s">
        <v>241</v>
      </c>
    </row>
    <row r="767" spans="1:11" ht="15.75" x14ac:dyDescent="0.2">
      <c r="A767" s="34">
        <v>1</v>
      </c>
      <c r="B767" s="29">
        <v>153</v>
      </c>
      <c r="C767" s="252">
        <f>IF($B767&gt;0,'Saisie Class'!$G770)</f>
        <v>0</v>
      </c>
      <c r="D767" s="30" t="e">
        <f>VLOOKUP(E767,'Ext A4'!F$7:R$206,13,FALSE)</f>
        <v>#N/A</v>
      </c>
      <c r="E767" s="30">
        <f>IF($B767&gt;0,'Saisie Class'!$H770)</f>
        <v>0</v>
      </c>
      <c r="F767" s="30">
        <f>IF(C767&gt;0,VLOOKUP(E767,CONFIG!$X$202:$AG$801,2,FALSE),0)</f>
        <v>0</v>
      </c>
      <c r="G767" s="30">
        <f>IF(C767&gt;0,VLOOKUP(E767,CONFIG!$X$2:$AG$801,3,FALSE),0)</f>
        <v>0</v>
      </c>
      <c r="H767" s="30">
        <f>IF(C767&gt;0,VLOOKUP(E767,CONFIG!$X$2:$AG$801,4,FALSE),0)</f>
        <v>0</v>
      </c>
      <c r="I767" s="30">
        <f>IF(C767&gt;0,VLOOKUP(E767,CONFIG!$X$2:$AG$801,5,FALSE),0)</f>
        <v>0</v>
      </c>
      <c r="J767" s="213" t="str">
        <f>IF(LEN(B767)&gt;0,'Saisie Class'!N770,"")</f>
        <v/>
      </c>
      <c r="K767" s="214" t="s">
        <v>241</v>
      </c>
    </row>
    <row r="768" spans="1:11" ht="15.75" x14ac:dyDescent="0.2">
      <c r="A768" s="34">
        <v>1</v>
      </c>
      <c r="B768" s="29">
        <v>154</v>
      </c>
      <c r="C768" s="252">
        <f>IF($B768&gt;0,'Saisie Class'!$G771)</f>
        <v>0</v>
      </c>
      <c r="D768" s="30" t="e">
        <f>VLOOKUP(E768,'Ext A4'!F$7:R$206,13,FALSE)</f>
        <v>#N/A</v>
      </c>
      <c r="E768" s="30">
        <f>IF($B768&gt;0,'Saisie Class'!$H771)</f>
        <v>0</v>
      </c>
      <c r="F768" s="30">
        <f>IF(C768&gt;0,VLOOKUP(E768,CONFIG!$X$202:$AG$801,2,FALSE),0)</f>
        <v>0</v>
      </c>
      <c r="G768" s="30">
        <f>IF(C768&gt;0,VLOOKUP(E768,CONFIG!$X$2:$AG$801,3,FALSE),0)</f>
        <v>0</v>
      </c>
      <c r="H768" s="30">
        <f>IF(C768&gt;0,VLOOKUP(E768,CONFIG!$X$2:$AG$801,4,FALSE),0)</f>
        <v>0</v>
      </c>
      <c r="I768" s="30">
        <f>IF(C768&gt;0,VLOOKUP(E768,CONFIG!$X$2:$AG$801,5,FALSE),0)</f>
        <v>0</v>
      </c>
      <c r="J768" s="213" t="str">
        <f>IF(LEN(B768)&gt;0,'Saisie Class'!N771,"")</f>
        <v/>
      </c>
      <c r="K768" s="214" t="s">
        <v>241</v>
      </c>
    </row>
    <row r="769" spans="1:11" ht="15.75" x14ac:dyDescent="0.2">
      <c r="A769" s="34">
        <v>1</v>
      </c>
      <c r="B769" s="29">
        <v>155</v>
      </c>
      <c r="C769" s="252">
        <f>IF($B769&gt;0,'Saisie Class'!$G772)</f>
        <v>0</v>
      </c>
      <c r="D769" s="30" t="e">
        <f>VLOOKUP(E769,'Ext A4'!F$7:R$206,13,FALSE)</f>
        <v>#N/A</v>
      </c>
      <c r="E769" s="30">
        <f>IF($B769&gt;0,'Saisie Class'!$H772)</f>
        <v>0</v>
      </c>
      <c r="F769" s="30">
        <f>IF(C769&gt;0,VLOOKUP(E769,CONFIG!$X$202:$AG$801,2,FALSE),0)</f>
        <v>0</v>
      </c>
      <c r="G769" s="30">
        <f>IF(C769&gt;0,VLOOKUP(E769,CONFIG!$X$2:$AG$801,3,FALSE),0)</f>
        <v>0</v>
      </c>
      <c r="H769" s="30">
        <f>IF(C769&gt;0,VLOOKUP(E769,CONFIG!$X$2:$AG$801,4,FALSE),0)</f>
        <v>0</v>
      </c>
      <c r="I769" s="30">
        <f>IF(C769&gt;0,VLOOKUP(E769,CONFIG!$X$2:$AG$801,5,FALSE),0)</f>
        <v>0</v>
      </c>
      <c r="J769" s="213" t="str">
        <f>IF(LEN(B769)&gt;0,'Saisie Class'!N772,"")</f>
        <v/>
      </c>
      <c r="K769" s="214" t="s">
        <v>241</v>
      </c>
    </row>
    <row r="770" spans="1:11" ht="15.75" x14ac:dyDescent="0.2">
      <c r="A770" s="34">
        <v>1</v>
      </c>
      <c r="B770" s="29">
        <v>156</v>
      </c>
      <c r="C770" s="252">
        <f>IF($B770&gt;0,'Saisie Class'!$G773)</f>
        <v>0</v>
      </c>
      <c r="D770" s="30" t="e">
        <f>VLOOKUP(E770,'Ext A4'!F$7:R$206,13,FALSE)</f>
        <v>#N/A</v>
      </c>
      <c r="E770" s="30">
        <f>IF($B770&gt;0,'Saisie Class'!$H773)</f>
        <v>0</v>
      </c>
      <c r="F770" s="30">
        <f>IF(C770&gt;0,VLOOKUP(E770,CONFIG!$X$202:$AG$801,2,FALSE),0)</f>
        <v>0</v>
      </c>
      <c r="G770" s="30">
        <f>IF(C770&gt;0,VLOOKUP(E770,CONFIG!$X$2:$AG$801,3,FALSE),0)</f>
        <v>0</v>
      </c>
      <c r="H770" s="30">
        <f>IF(C770&gt;0,VLOOKUP(E770,CONFIG!$X$2:$AG$801,4,FALSE),0)</f>
        <v>0</v>
      </c>
      <c r="I770" s="30">
        <f>IF(C770&gt;0,VLOOKUP(E770,CONFIG!$X$2:$AG$801,5,FALSE),0)</f>
        <v>0</v>
      </c>
      <c r="J770" s="213" t="str">
        <f>IF(LEN(B770)&gt;0,'Saisie Class'!N773,"")</f>
        <v/>
      </c>
      <c r="K770" s="214" t="s">
        <v>241</v>
      </c>
    </row>
    <row r="771" spans="1:11" ht="15.75" x14ac:dyDescent="0.2">
      <c r="A771" s="34">
        <v>1</v>
      </c>
      <c r="B771" s="29">
        <v>157</v>
      </c>
      <c r="C771" s="252">
        <f>IF($B771&gt;0,'Saisie Class'!$G774)</f>
        <v>0</v>
      </c>
      <c r="D771" s="30" t="e">
        <f>VLOOKUP(E771,'Ext A4'!F$7:R$206,13,FALSE)</f>
        <v>#N/A</v>
      </c>
      <c r="E771" s="30">
        <f>IF($B771&gt;0,'Saisie Class'!$H774)</f>
        <v>0</v>
      </c>
      <c r="F771" s="30">
        <f>IF(C771&gt;0,VLOOKUP(E771,CONFIG!$X$202:$AG$801,2,FALSE),0)</f>
        <v>0</v>
      </c>
      <c r="G771" s="30">
        <f>IF(C771&gt;0,VLOOKUP(E771,CONFIG!$X$2:$AG$801,3,FALSE),0)</f>
        <v>0</v>
      </c>
      <c r="H771" s="30">
        <f>IF(C771&gt;0,VLOOKUP(E771,CONFIG!$X$2:$AG$801,4,FALSE),0)</f>
        <v>0</v>
      </c>
      <c r="I771" s="30">
        <f>IF(C771&gt;0,VLOOKUP(E771,CONFIG!$X$2:$AG$801,5,FALSE),0)</f>
        <v>0</v>
      </c>
      <c r="J771" s="213" t="str">
        <f>IF(LEN(B771)&gt;0,'Saisie Class'!N774,"")</f>
        <v/>
      </c>
      <c r="K771" s="214" t="s">
        <v>241</v>
      </c>
    </row>
    <row r="772" spans="1:11" ht="15.75" x14ac:dyDescent="0.2">
      <c r="A772" s="34">
        <v>1</v>
      </c>
      <c r="B772" s="29">
        <v>158</v>
      </c>
      <c r="C772" s="252">
        <f>IF($B772&gt;0,'Saisie Class'!$G775)</f>
        <v>0</v>
      </c>
      <c r="D772" s="30" t="e">
        <f>VLOOKUP(E772,'Ext A4'!F$7:R$206,13,FALSE)</f>
        <v>#N/A</v>
      </c>
      <c r="E772" s="30">
        <f>IF($B772&gt;0,'Saisie Class'!$H775)</f>
        <v>0</v>
      </c>
      <c r="F772" s="30">
        <f>IF(C772&gt;0,VLOOKUP(E772,CONFIG!$X$202:$AG$801,2,FALSE),0)</f>
        <v>0</v>
      </c>
      <c r="G772" s="30">
        <f>IF(C772&gt;0,VLOOKUP(E772,CONFIG!$X$2:$AG$801,3,FALSE),0)</f>
        <v>0</v>
      </c>
      <c r="H772" s="30">
        <f>IF(C772&gt;0,VLOOKUP(E772,CONFIG!$X$2:$AG$801,4,FALSE),0)</f>
        <v>0</v>
      </c>
      <c r="I772" s="30">
        <f>IF(C772&gt;0,VLOOKUP(E772,CONFIG!$X$2:$AG$801,5,FALSE),0)</f>
        <v>0</v>
      </c>
      <c r="J772" s="213" t="str">
        <f>IF(LEN(B772)&gt;0,'Saisie Class'!N775,"")</f>
        <v/>
      </c>
      <c r="K772" s="214" t="s">
        <v>241</v>
      </c>
    </row>
    <row r="773" spans="1:11" ht="15.75" x14ac:dyDescent="0.2">
      <c r="A773" s="34">
        <v>1</v>
      </c>
      <c r="B773" s="29">
        <v>159</v>
      </c>
      <c r="C773" s="252">
        <f>IF($B773&gt;0,'Saisie Class'!$G776)</f>
        <v>0</v>
      </c>
      <c r="D773" s="30" t="e">
        <f>VLOOKUP(E773,'Ext A4'!F$7:R$206,13,FALSE)</f>
        <v>#N/A</v>
      </c>
      <c r="E773" s="30">
        <f>IF($B773&gt;0,'Saisie Class'!$H776)</f>
        <v>0</v>
      </c>
      <c r="F773" s="30">
        <f>IF(C773&gt;0,VLOOKUP(E773,CONFIG!$X$202:$AG$801,2,FALSE),0)</f>
        <v>0</v>
      </c>
      <c r="G773" s="30">
        <f>IF(C773&gt;0,VLOOKUP(E773,CONFIG!$X$2:$AG$801,3,FALSE),0)</f>
        <v>0</v>
      </c>
      <c r="H773" s="30">
        <f>IF(C773&gt;0,VLOOKUP(E773,CONFIG!$X$2:$AG$801,4,FALSE),0)</f>
        <v>0</v>
      </c>
      <c r="I773" s="30">
        <f>IF(C773&gt;0,VLOOKUP(E773,CONFIG!$X$2:$AG$801,5,FALSE),0)</f>
        <v>0</v>
      </c>
      <c r="J773" s="213" t="str">
        <f>IF(LEN(B773)&gt;0,'Saisie Class'!N776,"")</f>
        <v/>
      </c>
      <c r="K773" s="214" t="s">
        <v>241</v>
      </c>
    </row>
    <row r="774" spans="1:11" ht="15.75" x14ac:dyDescent="0.2">
      <c r="A774" s="34">
        <v>1</v>
      </c>
      <c r="B774" s="29">
        <v>160</v>
      </c>
      <c r="C774" s="252">
        <f>IF($B774&gt;0,'Saisie Class'!$G777)</f>
        <v>0</v>
      </c>
      <c r="D774" s="30" t="e">
        <f>VLOOKUP(E774,'Ext A4'!F$7:R$206,13,FALSE)</f>
        <v>#N/A</v>
      </c>
      <c r="E774" s="30">
        <f>IF($B774&gt;0,'Saisie Class'!$H777)</f>
        <v>0</v>
      </c>
      <c r="F774" s="30">
        <f>IF(C774&gt;0,VLOOKUP(E774,CONFIG!$X$202:$AG$801,2,FALSE),0)</f>
        <v>0</v>
      </c>
      <c r="G774" s="30">
        <f>IF(C774&gt;0,VLOOKUP(E774,CONFIG!$X$2:$AG$801,3,FALSE),0)</f>
        <v>0</v>
      </c>
      <c r="H774" s="30">
        <f>IF(C774&gt;0,VLOOKUP(E774,CONFIG!$X$2:$AG$801,4,FALSE),0)</f>
        <v>0</v>
      </c>
      <c r="I774" s="30">
        <f>IF(C774&gt;0,VLOOKUP(E774,CONFIG!$X$2:$AG$801,5,FALSE),0)</f>
        <v>0</v>
      </c>
      <c r="J774" s="213" t="str">
        <f>IF(LEN(B774)&gt;0,'Saisie Class'!N777,"")</f>
        <v/>
      </c>
      <c r="K774" s="214" t="s">
        <v>241</v>
      </c>
    </row>
    <row r="775" spans="1:11" ht="15.75" x14ac:dyDescent="0.2">
      <c r="A775" s="34">
        <v>1</v>
      </c>
      <c r="B775" s="29">
        <v>161</v>
      </c>
      <c r="C775" s="252">
        <f>IF($B775&gt;0,'Saisie Class'!$G778)</f>
        <v>0</v>
      </c>
      <c r="D775" s="30" t="e">
        <f>VLOOKUP(E775,'Ext A4'!F$7:R$206,13,FALSE)</f>
        <v>#N/A</v>
      </c>
      <c r="E775" s="30">
        <f>IF($B775&gt;0,'Saisie Class'!$H778)</f>
        <v>0</v>
      </c>
      <c r="F775" s="30">
        <f>IF(C775&gt;0,VLOOKUP(E775,CONFIG!$X$202:$AG$801,2,FALSE),0)</f>
        <v>0</v>
      </c>
      <c r="G775" s="30">
        <f>IF(C775&gt;0,VLOOKUP(E775,CONFIG!$X$2:$AG$801,3,FALSE),0)</f>
        <v>0</v>
      </c>
      <c r="H775" s="30">
        <f>IF(C775&gt;0,VLOOKUP(E775,CONFIG!$X$2:$AG$801,4,FALSE),0)</f>
        <v>0</v>
      </c>
      <c r="I775" s="30">
        <f>IF(C775&gt;0,VLOOKUP(E775,CONFIG!$X$2:$AG$801,5,FALSE),0)</f>
        <v>0</v>
      </c>
      <c r="J775" s="213" t="str">
        <f>IF(LEN(B775)&gt;0,'Saisie Class'!N778,"")</f>
        <v/>
      </c>
      <c r="K775" s="214" t="s">
        <v>241</v>
      </c>
    </row>
    <row r="776" spans="1:11" ht="15.75" x14ac:dyDescent="0.2">
      <c r="A776" s="34">
        <v>1</v>
      </c>
      <c r="B776" s="29">
        <v>162</v>
      </c>
      <c r="C776" s="252">
        <f>IF($B776&gt;0,'Saisie Class'!$G779)</f>
        <v>0</v>
      </c>
      <c r="D776" s="30" t="e">
        <f>VLOOKUP(E776,'Ext A4'!F$7:R$206,13,FALSE)</f>
        <v>#N/A</v>
      </c>
      <c r="E776" s="30">
        <f>IF($B776&gt;0,'Saisie Class'!$H779)</f>
        <v>0</v>
      </c>
      <c r="F776" s="30">
        <f>IF(C776&gt;0,VLOOKUP(E776,CONFIG!$X$202:$AG$801,2,FALSE),0)</f>
        <v>0</v>
      </c>
      <c r="G776" s="30">
        <f>IF(C776&gt;0,VLOOKUP(E776,CONFIG!$X$2:$AG$801,3,FALSE),0)</f>
        <v>0</v>
      </c>
      <c r="H776" s="30">
        <f>IF(C776&gt;0,VLOOKUP(E776,CONFIG!$X$2:$AG$801,4,FALSE),0)</f>
        <v>0</v>
      </c>
      <c r="I776" s="30">
        <f>IF(C776&gt;0,VLOOKUP(E776,CONFIG!$X$2:$AG$801,5,FALSE),0)</f>
        <v>0</v>
      </c>
      <c r="J776" s="213" t="str">
        <f>IF(LEN(B776)&gt;0,'Saisie Class'!N779,"")</f>
        <v/>
      </c>
      <c r="K776" s="214" t="s">
        <v>241</v>
      </c>
    </row>
    <row r="777" spans="1:11" ht="15.75" x14ac:dyDescent="0.2">
      <c r="A777" s="34">
        <v>1</v>
      </c>
      <c r="B777" s="29">
        <v>163</v>
      </c>
      <c r="C777" s="252">
        <f>IF($B777&gt;0,'Saisie Class'!$G780)</f>
        <v>0</v>
      </c>
      <c r="D777" s="30" t="e">
        <f>VLOOKUP(E777,'Ext A4'!F$7:R$206,13,FALSE)</f>
        <v>#N/A</v>
      </c>
      <c r="E777" s="30">
        <f>IF($B777&gt;0,'Saisie Class'!$H780)</f>
        <v>0</v>
      </c>
      <c r="F777" s="30">
        <f>IF(C777&gt;0,VLOOKUP(E777,CONFIG!$X$202:$AG$801,2,FALSE),0)</f>
        <v>0</v>
      </c>
      <c r="G777" s="30">
        <f>IF(C777&gt;0,VLOOKUP(E777,CONFIG!$X$2:$AG$801,3,FALSE),0)</f>
        <v>0</v>
      </c>
      <c r="H777" s="30">
        <f>IF(C777&gt;0,VLOOKUP(E777,CONFIG!$X$2:$AG$801,4,FALSE),0)</f>
        <v>0</v>
      </c>
      <c r="I777" s="30">
        <f>IF(C777&gt;0,VLOOKUP(E777,CONFIG!$X$2:$AG$801,5,FALSE),0)</f>
        <v>0</v>
      </c>
      <c r="J777" s="213" t="str">
        <f>IF(LEN(B777)&gt;0,'Saisie Class'!N780,"")</f>
        <v/>
      </c>
      <c r="K777" s="214" t="s">
        <v>241</v>
      </c>
    </row>
    <row r="778" spans="1:11" ht="15.75" x14ac:dyDescent="0.2">
      <c r="A778" s="34">
        <v>1</v>
      </c>
      <c r="B778" s="29">
        <v>164</v>
      </c>
      <c r="C778" s="252">
        <f>IF($B778&gt;0,'Saisie Class'!$G781)</f>
        <v>0</v>
      </c>
      <c r="D778" s="30" t="e">
        <f>VLOOKUP(E778,'Ext A4'!F$7:R$206,13,FALSE)</f>
        <v>#N/A</v>
      </c>
      <c r="E778" s="30">
        <f>IF($B778&gt;0,'Saisie Class'!$H781)</f>
        <v>0</v>
      </c>
      <c r="F778" s="30">
        <f>IF(C778&gt;0,VLOOKUP(E778,CONFIG!$X$202:$AG$801,2,FALSE),0)</f>
        <v>0</v>
      </c>
      <c r="G778" s="30">
        <f>IF(C778&gt;0,VLOOKUP(E778,CONFIG!$X$2:$AG$801,3,FALSE),0)</f>
        <v>0</v>
      </c>
      <c r="H778" s="30">
        <f>IF(C778&gt;0,VLOOKUP(E778,CONFIG!$X$2:$AG$801,4,FALSE),0)</f>
        <v>0</v>
      </c>
      <c r="I778" s="30">
        <f>IF(C778&gt;0,VLOOKUP(E778,CONFIG!$X$2:$AG$801,5,FALSE),0)</f>
        <v>0</v>
      </c>
      <c r="J778" s="213" t="str">
        <f>IF(LEN(B778)&gt;0,'Saisie Class'!N781,"")</f>
        <v/>
      </c>
      <c r="K778" s="214" t="s">
        <v>241</v>
      </c>
    </row>
    <row r="779" spans="1:11" ht="15.75" x14ac:dyDescent="0.2">
      <c r="A779" s="34">
        <v>1</v>
      </c>
      <c r="B779" s="29">
        <v>165</v>
      </c>
      <c r="C779" s="252">
        <f>IF($B779&gt;0,'Saisie Class'!$G782)</f>
        <v>0</v>
      </c>
      <c r="D779" s="30" t="e">
        <f>VLOOKUP(E779,'Ext A4'!F$7:R$206,13,FALSE)</f>
        <v>#N/A</v>
      </c>
      <c r="E779" s="30">
        <f>IF($B779&gt;0,'Saisie Class'!$H782)</f>
        <v>0</v>
      </c>
      <c r="F779" s="30">
        <f>IF(C779&gt;0,VLOOKUP(E779,CONFIG!$X$202:$AG$801,2,FALSE),0)</f>
        <v>0</v>
      </c>
      <c r="G779" s="30">
        <f>IF(C779&gt;0,VLOOKUP(E779,CONFIG!$X$2:$AG$801,3,FALSE),0)</f>
        <v>0</v>
      </c>
      <c r="H779" s="30">
        <f>IF(C779&gt;0,VLOOKUP(E779,CONFIG!$X$2:$AG$801,4,FALSE),0)</f>
        <v>0</v>
      </c>
      <c r="I779" s="30">
        <f>IF(C779&gt;0,VLOOKUP(E779,CONFIG!$X$2:$AG$801,5,FALSE),0)</f>
        <v>0</v>
      </c>
      <c r="J779" s="213" t="str">
        <f>IF(LEN(B779)&gt;0,'Saisie Class'!N782,"")</f>
        <v/>
      </c>
      <c r="K779" s="214" t="s">
        <v>241</v>
      </c>
    </row>
    <row r="780" spans="1:11" ht="15.75" x14ac:dyDescent="0.2">
      <c r="A780" s="34">
        <v>1</v>
      </c>
      <c r="B780" s="29">
        <v>166</v>
      </c>
      <c r="C780" s="252">
        <f>IF($B780&gt;0,'Saisie Class'!$G783)</f>
        <v>0</v>
      </c>
      <c r="D780" s="30" t="e">
        <f>VLOOKUP(E780,'Ext A4'!F$7:R$206,13,FALSE)</f>
        <v>#N/A</v>
      </c>
      <c r="E780" s="30">
        <f>IF($B780&gt;0,'Saisie Class'!$H783)</f>
        <v>0</v>
      </c>
      <c r="F780" s="30">
        <f>IF(C780&gt;0,VLOOKUP(E780,CONFIG!$X$202:$AG$801,2,FALSE),0)</f>
        <v>0</v>
      </c>
      <c r="G780" s="30">
        <f>IF(C780&gt;0,VLOOKUP(E780,CONFIG!$X$2:$AG$801,3,FALSE),0)</f>
        <v>0</v>
      </c>
      <c r="H780" s="30">
        <f>IF(C780&gt;0,VLOOKUP(E780,CONFIG!$X$2:$AG$801,4,FALSE),0)</f>
        <v>0</v>
      </c>
      <c r="I780" s="30">
        <f>IF(C780&gt;0,VLOOKUP(E780,CONFIG!$X$2:$AG$801,5,FALSE),0)</f>
        <v>0</v>
      </c>
      <c r="J780" s="213" t="str">
        <f>IF(LEN(B780)&gt;0,'Saisie Class'!N783,"")</f>
        <v/>
      </c>
      <c r="K780" s="214" t="s">
        <v>241</v>
      </c>
    </row>
    <row r="781" spans="1:11" ht="15.75" x14ac:dyDescent="0.2">
      <c r="A781" s="34">
        <v>1</v>
      </c>
      <c r="B781" s="29">
        <v>167</v>
      </c>
      <c r="C781" s="252">
        <f>IF($B781&gt;0,'Saisie Class'!$G784)</f>
        <v>0</v>
      </c>
      <c r="D781" s="30" t="e">
        <f>VLOOKUP(E781,'Ext A4'!F$7:R$206,13,FALSE)</f>
        <v>#N/A</v>
      </c>
      <c r="E781" s="30">
        <f>IF($B781&gt;0,'Saisie Class'!$H784)</f>
        <v>0</v>
      </c>
      <c r="F781" s="30">
        <f>IF(C781&gt;0,VLOOKUP(E781,CONFIG!$X$202:$AG$801,2,FALSE),0)</f>
        <v>0</v>
      </c>
      <c r="G781" s="30">
        <f>IF(C781&gt;0,VLOOKUP(E781,CONFIG!$X$2:$AG$801,3,FALSE),0)</f>
        <v>0</v>
      </c>
      <c r="H781" s="30">
        <f>IF(C781&gt;0,VLOOKUP(E781,CONFIG!$X$2:$AG$801,4,FALSE),0)</f>
        <v>0</v>
      </c>
      <c r="I781" s="30">
        <f>IF(C781&gt;0,VLOOKUP(E781,CONFIG!$X$2:$AG$801,5,FALSE),0)</f>
        <v>0</v>
      </c>
      <c r="J781" s="213" t="str">
        <f>IF(LEN(B781)&gt;0,'Saisie Class'!N784,"")</f>
        <v/>
      </c>
      <c r="K781" s="214" t="s">
        <v>241</v>
      </c>
    </row>
    <row r="782" spans="1:11" ht="15.75" x14ac:dyDescent="0.2">
      <c r="A782" s="34">
        <v>1</v>
      </c>
      <c r="B782" s="29">
        <v>168</v>
      </c>
      <c r="C782" s="252">
        <f>IF($B782&gt;0,'Saisie Class'!$G785)</f>
        <v>0</v>
      </c>
      <c r="D782" s="30" t="e">
        <f>VLOOKUP(E782,'Ext A4'!F$7:R$206,13,FALSE)</f>
        <v>#N/A</v>
      </c>
      <c r="E782" s="30">
        <f>IF($B782&gt;0,'Saisie Class'!$H785)</f>
        <v>0</v>
      </c>
      <c r="F782" s="30">
        <f>IF(C782&gt;0,VLOOKUP(E782,CONFIG!$X$202:$AG$801,2,FALSE),0)</f>
        <v>0</v>
      </c>
      <c r="G782" s="30">
        <f>IF(C782&gt;0,VLOOKUP(E782,CONFIG!$X$2:$AG$801,3,FALSE),0)</f>
        <v>0</v>
      </c>
      <c r="H782" s="30">
        <f>IF(C782&gt;0,VLOOKUP(E782,CONFIG!$X$2:$AG$801,4,FALSE),0)</f>
        <v>0</v>
      </c>
      <c r="I782" s="30">
        <f>IF(C782&gt;0,VLOOKUP(E782,CONFIG!$X$2:$AG$801,5,FALSE),0)</f>
        <v>0</v>
      </c>
      <c r="J782" s="213" t="str">
        <f>IF(LEN(B782)&gt;0,'Saisie Class'!N785,"")</f>
        <v/>
      </c>
      <c r="K782" s="214" t="s">
        <v>241</v>
      </c>
    </row>
    <row r="783" spans="1:11" ht="15.75" x14ac:dyDescent="0.2">
      <c r="A783" s="34">
        <v>1</v>
      </c>
      <c r="B783" s="29">
        <v>169</v>
      </c>
      <c r="C783" s="252">
        <f>IF($B783&gt;0,'Saisie Class'!$G786)</f>
        <v>0</v>
      </c>
      <c r="D783" s="30" t="e">
        <f>VLOOKUP(E783,'Ext A4'!F$7:R$206,13,FALSE)</f>
        <v>#N/A</v>
      </c>
      <c r="E783" s="30">
        <f>IF($B783&gt;0,'Saisie Class'!$H786)</f>
        <v>0</v>
      </c>
      <c r="F783" s="30">
        <f>IF(C783&gt;0,VLOOKUP(E783,CONFIG!$X$202:$AG$801,2,FALSE),0)</f>
        <v>0</v>
      </c>
      <c r="G783" s="30">
        <f>IF(C783&gt;0,VLOOKUP(E783,CONFIG!$X$2:$AG$801,3,FALSE),0)</f>
        <v>0</v>
      </c>
      <c r="H783" s="30">
        <f>IF(C783&gt;0,VLOOKUP(E783,CONFIG!$X$2:$AG$801,4,FALSE),0)</f>
        <v>0</v>
      </c>
      <c r="I783" s="30">
        <f>IF(C783&gt;0,VLOOKUP(E783,CONFIG!$X$2:$AG$801,5,FALSE),0)</f>
        <v>0</v>
      </c>
      <c r="J783" s="213" t="str">
        <f>IF(LEN(B783)&gt;0,'Saisie Class'!N786,"")</f>
        <v/>
      </c>
      <c r="K783" s="214" t="s">
        <v>241</v>
      </c>
    </row>
    <row r="784" spans="1:11" ht="15.75" x14ac:dyDescent="0.2">
      <c r="A784" s="34">
        <v>1</v>
      </c>
      <c r="B784" s="29">
        <v>170</v>
      </c>
      <c r="C784" s="252">
        <f>IF($B784&gt;0,'Saisie Class'!$G787)</f>
        <v>0</v>
      </c>
      <c r="D784" s="30" t="e">
        <f>VLOOKUP(E784,'Ext A4'!F$7:R$206,13,FALSE)</f>
        <v>#N/A</v>
      </c>
      <c r="E784" s="30">
        <f>IF($B784&gt;0,'Saisie Class'!$H787)</f>
        <v>0</v>
      </c>
      <c r="F784" s="30">
        <f>IF(C784&gt;0,VLOOKUP(E784,CONFIG!$X$202:$AG$801,2,FALSE),0)</f>
        <v>0</v>
      </c>
      <c r="G784" s="30">
        <f>IF(C784&gt;0,VLOOKUP(E784,CONFIG!$X$2:$AG$801,3,FALSE),0)</f>
        <v>0</v>
      </c>
      <c r="H784" s="30">
        <f>IF(C784&gt;0,VLOOKUP(E784,CONFIG!$X$2:$AG$801,4,FALSE),0)</f>
        <v>0</v>
      </c>
      <c r="I784" s="30">
        <f>IF(C784&gt;0,VLOOKUP(E784,CONFIG!$X$2:$AG$801,5,FALSE),0)</f>
        <v>0</v>
      </c>
      <c r="J784" s="213" t="str">
        <f>IF(LEN(B784)&gt;0,'Saisie Class'!N787,"")</f>
        <v/>
      </c>
      <c r="K784" s="214" t="s">
        <v>241</v>
      </c>
    </row>
    <row r="785" spans="1:11" ht="15.75" x14ac:dyDescent="0.2">
      <c r="A785" s="34">
        <v>1</v>
      </c>
      <c r="B785" s="29">
        <v>171</v>
      </c>
      <c r="C785" s="252">
        <f>IF($B785&gt;0,'Saisie Class'!$G788)</f>
        <v>0</v>
      </c>
      <c r="D785" s="30" t="e">
        <f>VLOOKUP(E785,'Ext A4'!F$7:R$206,13,FALSE)</f>
        <v>#N/A</v>
      </c>
      <c r="E785" s="30">
        <f>IF($B785&gt;0,'Saisie Class'!$H788)</f>
        <v>0</v>
      </c>
      <c r="F785" s="30">
        <f>IF(C785&gt;0,VLOOKUP(E785,CONFIG!$X$202:$AG$801,2,FALSE),0)</f>
        <v>0</v>
      </c>
      <c r="G785" s="30">
        <f>IF(C785&gt;0,VLOOKUP(E785,CONFIG!$X$2:$AG$801,3,FALSE),0)</f>
        <v>0</v>
      </c>
      <c r="H785" s="30">
        <f>IF(C785&gt;0,VLOOKUP(E785,CONFIG!$X$2:$AG$801,4,FALSE),0)</f>
        <v>0</v>
      </c>
      <c r="I785" s="30">
        <f>IF(C785&gt;0,VLOOKUP(E785,CONFIG!$X$2:$AG$801,5,FALSE),0)</f>
        <v>0</v>
      </c>
      <c r="J785" s="213" t="str">
        <f>IF(LEN(B785)&gt;0,'Saisie Class'!N788,"")</f>
        <v/>
      </c>
      <c r="K785" s="214" t="s">
        <v>241</v>
      </c>
    </row>
    <row r="786" spans="1:11" ht="15.75" x14ac:dyDescent="0.2">
      <c r="A786" s="34">
        <v>1</v>
      </c>
      <c r="B786" s="29">
        <v>172</v>
      </c>
      <c r="C786" s="252">
        <f>IF($B786&gt;0,'Saisie Class'!$G789)</f>
        <v>0</v>
      </c>
      <c r="D786" s="30" t="e">
        <f>VLOOKUP(E786,'Ext A4'!F$7:R$206,13,FALSE)</f>
        <v>#N/A</v>
      </c>
      <c r="E786" s="30">
        <f>IF($B786&gt;0,'Saisie Class'!$H789)</f>
        <v>0</v>
      </c>
      <c r="F786" s="30">
        <f>IF(C786&gt;0,VLOOKUP(E786,CONFIG!$X$202:$AG$801,2,FALSE),0)</f>
        <v>0</v>
      </c>
      <c r="G786" s="30">
        <f>IF(C786&gt;0,VLOOKUP(E786,CONFIG!$X$2:$AG$801,3,FALSE),0)</f>
        <v>0</v>
      </c>
      <c r="H786" s="30">
        <f>IF(C786&gt;0,VLOOKUP(E786,CONFIG!$X$2:$AG$801,4,FALSE),0)</f>
        <v>0</v>
      </c>
      <c r="I786" s="30">
        <f>IF(C786&gt;0,VLOOKUP(E786,CONFIG!$X$2:$AG$801,5,FALSE),0)</f>
        <v>0</v>
      </c>
      <c r="J786" s="213" t="str">
        <f>IF(LEN(B786)&gt;0,'Saisie Class'!N789,"")</f>
        <v/>
      </c>
      <c r="K786" s="214" t="s">
        <v>241</v>
      </c>
    </row>
    <row r="787" spans="1:11" ht="15.75" x14ac:dyDescent="0.2">
      <c r="A787" s="34">
        <v>1</v>
      </c>
      <c r="B787" s="29">
        <v>173</v>
      </c>
      <c r="C787" s="252">
        <f>IF($B787&gt;0,'Saisie Class'!$G790)</f>
        <v>0</v>
      </c>
      <c r="D787" s="30" t="e">
        <f>VLOOKUP(E787,'Ext A4'!F$7:R$206,13,FALSE)</f>
        <v>#N/A</v>
      </c>
      <c r="E787" s="30">
        <f>IF($B787&gt;0,'Saisie Class'!$H790)</f>
        <v>0</v>
      </c>
      <c r="F787" s="30">
        <f>IF(C787&gt;0,VLOOKUP(E787,CONFIG!$X$202:$AG$801,2,FALSE),0)</f>
        <v>0</v>
      </c>
      <c r="G787" s="30">
        <f>IF(C787&gt;0,VLOOKUP(E787,CONFIG!$X$2:$AG$801,3,FALSE),0)</f>
        <v>0</v>
      </c>
      <c r="H787" s="30">
        <f>IF(C787&gt;0,VLOOKUP(E787,CONFIG!$X$2:$AG$801,4,FALSE),0)</f>
        <v>0</v>
      </c>
      <c r="I787" s="30">
        <f>IF(C787&gt;0,VLOOKUP(E787,CONFIG!$X$2:$AG$801,5,FALSE),0)</f>
        <v>0</v>
      </c>
      <c r="J787" s="213" t="str">
        <f>IF(LEN(B787)&gt;0,'Saisie Class'!N790,"")</f>
        <v/>
      </c>
      <c r="K787" s="214" t="s">
        <v>241</v>
      </c>
    </row>
    <row r="788" spans="1:11" ht="15.75" x14ac:dyDescent="0.2">
      <c r="A788" s="34">
        <v>1</v>
      </c>
      <c r="B788" s="29">
        <v>174</v>
      </c>
      <c r="C788" s="252">
        <f>IF($B788&gt;0,'Saisie Class'!$G791)</f>
        <v>0</v>
      </c>
      <c r="D788" s="30" t="e">
        <f>VLOOKUP(E788,'Ext A4'!F$7:R$206,13,FALSE)</f>
        <v>#N/A</v>
      </c>
      <c r="E788" s="30">
        <f>IF($B788&gt;0,'Saisie Class'!$H791)</f>
        <v>0</v>
      </c>
      <c r="F788" s="30">
        <f>IF(C788&gt;0,VLOOKUP(E788,CONFIG!$X$202:$AG$801,2,FALSE),0)</f>
        <v>0</v>
      </c>
      <c r="G788" s="30">
        <f>IF(C788&gt;0,VLOOKUP(E788,CONFIG!$X$2:$AG$801,3,FALSE),0)</f>
        <v>0</v>
      </c>
      <c r="H788" s="30">
        <f>IF(C788&gt;0,VLOOKUP(E788,CONFIG!$X$2:$AG$801,4,FALSE),0)</f>
        <v>0</v>
      </c>
      <c r="I788" s="30">
        <f>IF(C788&gt;0,VLOOKUP(E788,CONFIG!$X$2:$AG$801,5,FALSE),0)</f>
        <v>0</v>
      </c>
      <c r="J788" s="213" t="str">
        <f>IF(LEN(B788)&gt;0,'Saisie Class'!N791,"")</f>
        <v/>
      </c>
      <c r="K788" s="214" t="s">
        <v>241</v>
      </c>
    </row>
    <row r="789" spans="1:11" ht="15.75" x14ac:dyDescent="0.2">
      <c r="A789" s="34">
        <v>1</v>
      </c>
      <c r="B789" s="29">
        <v>175</v>
      </c>
      <c r="C789" s="252">
        <f>IF($B789&gt;0,'Saisie Class'!$G792)</f>
        <v>0</v>
      </c>
      <c r="D789" s="30" t="e">
        <f>VLOOKUP(E789,'Ext A4'!F$7:R$206,13,FALSE)</f>
        <v>#N/A</v>
      </c>
      <c r="E789" s="30">
        <f>IF($B789&gt;0,'Saisie Class'!$H792)</f>
        <v>0</v>
      </c>
      <c r="F789" s="30">
        <f>IF(C789&gt;0,VLOOKUP(E789,CONFIG!$X$202:$AG$801,2,FALSE),0)</f>
        <v>0</v>
      </c>
      <c r="G789" s="30">
        <f>IF(C789&gt;0,VLOOKUP(E789,CONFIG!$X$2:$AG$801,3,FALSE),0)</f>
        <v>0</v>
      </c>
      <c r="H789" s="30">
        <f>IF(C789&gt;0,VLOOKUP(E789,CONFIG!$X$2:$AG$801,4,FALSE),0)</f>
        <v>0</v>
      </c>
      <c r="I789" s="30">
        <f>IF(C789&gt;0,VLOOKUP(E789,CONFIG!$X$2:$AG$801,5,FALSE),0)</f>
        <v>0</v>
      </c>
      <c r="J789" s="213" t="str">
        <f>IF(LEN(B789)&gt;0,'Saisie Class'!N792,"")</f>
        <v/>
      </c>
      <c r="K789" s="214" t="s">
        <v>241</v>
      </c>
    </row>
    <row r="790" spans="1:11" ht="15.75" x14ac:dyDescent="0.2">
      <c r="A790" s="34">
        <v>1</v>
      </c>
      <c r="B790" s="29">
        <v>176</v>
      </c>
      <c r="C790" s="252">
        <f>IF($B790&gt;0,'Saisie Class'!$G793)</f>
        <v>0</v>
      </c>
      <c r="D790" s="30" t="e">
        <f>VLOOKUP(E790,'Ext A4'!F$7:R$206,13,FALSE)</f>
        <v>#N/A</v>
      </c>
      <c r="E790" s="30">
        <f>IF($B790&gt;0,'Saisie Class'!$H793)</f>
        <v>0</v>
      </c>
      <c r="F790" s="30">
        <f>IF(C790&gt;0,VLOOKUP(E790,CONFIG!$X$202:$AG$801,2,FALSE),0)</f>
        <v>0</v>
      </c>
      <c r="G790" s="30">
        <f>IF(C790&gt;0,VLOOKUP(E790,CONFIG!$X$2:$AG$801,3,FALSE),0)</f>
        <v>0</v>
      </c>
      <c r="H790" s="30">
        <f>IF(C790&gt;0,VLOOKUP(E790,CONFIG!$X$2:$AG$801,4,FALSE),0)</f>
        <v>0</v>
      </c>
      <c r="I790" s="30">
        <f>IF(C790&gt;0,VLOOKUP(E790,CONFIG!$X$2:$AG$801,5,FALSE),0)</f>
        <v>0</v>
      </c>
      <c r="J790" s="213" t="str">
        <f>IF(LEN(B790)&gt;0,'Saisie Class'!N793,"")</f>
        <v/>
      </c>
      <c r="K790" s="214" t="s">
        <v>241</v>
      </c>
    </row>
    <row r="791" spans="1:11" ht="15.75" x14ac:dyDescent="0.2">
      <c r="A791" s="34">
        <v>1</v>
      </c>
      <c r="B791" s="29">
        <v>177</v>
      </c>
      <c r="C791" s="252">
        <f>IF($B791&gt;0,'Saisie Class'!$G794)</f>
        <v>0</v>
      </c>
      <c r="D791" s="30" t="e">
        <f>VLOOKUP(E791,'Ext A4'!F$7:R$206,13,FALSE)</f>
        <v>#N/A</v>
      </c>
      <c r="E791" s="30">
        <f>IF($B791&gt;0,'Saisie Class'!$H794)</f>
        <v>0</v>
      </c>
      <c r="F791" s="30">
        <f>IF(C791&gt;0,VLOOKUP(E791,CONFIG!$X$202:$AG$801,2,FALSE),0)</f>
        <v>0</v>
      </c>
      <c r="G791" s="30">
        <f>IF(C791&gt;0,VLOOKUP(E791,CONFIG!$X$2:$AG$801,3,FALSE),0)</f>
        <v>0</v>
      </c>
      <c r="H791" s="30">
        <f>IF(C791&gt;0,VLOOKUP(E791,CONFIG!$X$2:$AG$801,4,FALSE),0)</f>
        <v>0</v>
      </c>
      <c r="I791" s="30">
        <f>IF(C791&gt;0,VLOOKUP(E791,CONFIG!$X$2:$AG$801,5,FALSE),0)</f>
        <v>0</v>
      </c>
      <c r="J791" s="213" t="str">
        <f>IF(LEN(B791)&gt;0,'Saisie Class'!N794,"")</f>
        <v/>
      </c>
      <c r="K791" s="214" t="s">
        <v>241</v>
      </c>
    </row>
    <row r="792" spans="1:11" ht="15.75" x14ac:dyDescent="0.2">
      <c r="A792" s="34">
        <v>1</v>
      </c>
      <c r="B792" s="29">
        <v>178</v>
      </c>
      <c r="C792" s="252">
        <f>IF($B792&gt;0,'Saisie Class'!$G795)</f>
        <v>0</v>
      </c>
      <c r="D792" s="30" t="e">
        <f>VLOOKUP(E792,'Ext A4'!F$7:R$206,13,FALSE)</f>
        <v>#N/A</v>
      </c>
      <c r="E792" s="30">
        <f>IF($B792&gt;0,'Saisie Class'!$H795)</f>
        <v>0</v>
      </c>
      <c r="F792" s="30">
        <f>IF(C792&gt;0,VLOOKUP(E792,CONFIG!$X$202:$AG$801,2,FALSE),0)</f>
        <v>0</v>
      </c>
      <c r="G792" s="30">
        <f>IF(C792&gt;0,VLOOKUP(E792,CONFIG!$X$2:$AG$801,3,FALSE),0)</f>
        <v>0</v>
      </c>
      <c r="H792" s="30">
        <f>IF(C792&gt;0,VLOOKUP(E792,CONFIG!$X$2:$AG$801,4,FALSE),0)</f>
        <v>0</v>
      </c>
      <c r="I792" s="30">
        <f>IF(C792&gt;0,VLOOKUP(E792,CONFIG!$X$2:$AG$801,5,FALSE),0)</f>
        <v>0</v>
      </c>
      <c r="J792" s="213" t="str">
        <f>IF(LEN(B792)&gt;0,'Saisie Class'!N795,"")</f>
        <v/>
      </c>
      <c r="K792" s="214" t="s">
        <v>241</v>
      </c>
    </row>
    <row r="793" spans="1:11" ht="15.75" x14ac:dyDescent="0.2">
      <c r="A793" s="34">
        <v>1</v>
      </c>
      <c r="B793" s="29">
        <v>179</v>
      </c>
      <c r="C793" s="252">
        <f>IF($B793&gt;0,'Saisie Class'!$G796)</f>
        <v>0</v>
      </c>
      <c r="D793" s="30" t="e">
        <f>VLOOKUP(E793,'Ext A4'!F$7:R$206,13,FALSE)</f>
        <v>#N/A</v>
      </c>
      <c r="E793" s="30">
        <f>IF($B793&gt;0,'Saisie Class'!$H796)</f>
        <v>0</v>
      </c>
      <c r="F793" s="30">
        <f>IF(C793&gt;0,VLOOKUP(E793,CONFIG!$X$202:$AG$801,2,FALSE),0)</f>
        <v>0</v>
      </c>
      <c r="G793" s="30">
        <f>IF(C793&gt;0,VLOOKUP(E793,CONFIG!$X$2:$AG$801,3,FALSE),0)</f>
        <v>0</v>
      </c>
      <c r="H793" s="30">
        <f>IF(C793&gt;0,VLOOKUP(E793,CONFIG!$X$2:$AG$801,4,FALSE),0)</f>
        <v>0</v>
      </c>
      <c r="I793" s="30">
        <f>IF(C793&gt;0,VLOOKUP(E793,CONFIG!$X$2:$AG$801,5,FALSE),0)</f>
        <v>0</v>
      </c>
      <c r="J793" s="213" t="str">
        <f>IF(LEN(B793)&gt;0,'Saisie Class'!N796,"")</f>
        <v/>
      </c>
      <c r="K793" s="214" t="s">
        <v>241</v>
      </c>
    </row>
    <row r="794" spans="1:11" ht="15.75" x14ac:dyDescent="0.2">
      <c r="A794" s="34">
        <v>1</v>
      </c>
      <c r="B794" s="29">
        <v>180</v>
      </c>
      <c r="C794" s="252">
        <f>IF($B794&gt;0,'Saisie Class'!$G797)</f>
        <v>0</v>
      </c>
      <c r="D794" s="30" t="e">
        <f>VLOOKUP(E794,'Ext A4'!F$7:R$206,13,FALSE)</f>
        <v>#N/A</v>
      </c>
      <c r="E794" s="30">
        <f>IF($B794&gt;0,'Saisie Class'!$H797)</f>
        <v>0</v>
      </c>
      <c r="F794" s="30">
        <f>IF(C794&gt;0,VLOOKUP(E794,CONFIG!$X$202:$AG$801,2,FALSE),0)</f>
        <v>0</v>
      </c>
      <c r="G794" s="30">
        <f>IF(C794&gt;0,VLOOKUP(E794,CONFIG!$X$2:$AG$801,3,FALSE),0)</f>
        <v>0</v>
      </c>
      <c r="H794" s="30">
        <f>IF(C794&gt;0,VLOOKUP(E794,CONFIG!$X$2:$AG$801,4,FALSE),0)</f>
        <v>0</v>
      </c>
      <c r="I794" s="30">
        <f>IF(C794&gt;0,VLOOKUP(E794,CONFIG!$X$2:$AG$801,5,FALSE),0)</f>
        <v>0</v>
      </c>
      <c r="J794" s="213" t="str">
        <f>IF(LEN(B794)&gt;0,'Saisie Class'!N797,"")</f>
        <v/>
      </c>
      <c r="K794" s="214" t="s">
        <v>241</v>
      </c>
    </row>
    <row r="795" spans="1:11" ht="15.75" x14ac:dyDescent="0.2">
      <c r="A795" s="34">
        <v>1</v>
      </c>
      <c r="B795" s="29">
        <v>181</v>
      </c>
      <c r="C795" s="252">
        <f>IF($B795&gt;0,'Saisie Class'!$G798)</f>
        <v>0</v>
      </c>
      <c r="D795" s="30" t="e">
        <f>VLOOKUP(E795,'Ext A4'!F$7:R$206,13,FALSE)</f>
        <v>#N/A</v>
      </c>
      <c r="E795" s="30">
        <f>IF($B795&gt;0,'Saisie Class'!$H798)</f>
        <v>0</v>
      </c>
      <c r="F795" s="30">
        <f>IF(C795&gt;0,VLOOKUP(E795,CONFIG!$X$202:$AG$801,2,FALSE),0)</f>
        <v>0</v>
      </c>
      <c r="G795" s="30">
        <f>IF(C795&gt;0,VLOOKUP(E795,CONFIG!$X$2:$AG$801,3,FALSE),0)</f>
        <v>0</v>
      </c>
      <c r="H795" s="30">
        <f>IF(C795&gt;0,VLOOKUP(E795,CONFIG!$X$2:$AG$801,4,FALSE),0)</f>
        <v>0</v>
      </c>
      <c r="I795" s="30">
        <f>IF(C795&gt;0,VLOOKUP(E795,CONFIG!$X$2:$AG$801,5,FALSE),0)</f>
        <v>0</v>
      </c>
      <c r="J795" s="213" t="str">
        <f>IF(LEN(B795)&gt;0,'Saisie Class'!N798,"")</f>
        <v/>
      </c>
      <c r="K795" s="214" t="s">
        <v>241</v>
      </c>
    </row>
    <row r="796" spans="1:11" ht="15.75" x14ac:dyDescent="0.2">
      <c r="A796" s="34">
        <v>1</v>
      </c>
      <c r="B796" s="29">
        <v>182</v>
      </c>
      <c r="C796" s="252">
        <f>IF($B796&gt;0,'Saisie Class'!$G799)</f>
        <v>0</v>
      </c>
      <c r="D796" s="30" t="e">
        <f>VLOOKUP(E796,'Ext A4'!F$7:R$206,13,FALSE)</f>
        <v>#N/A</v>
      </c>
      <c r="E796" s="30">
        <f>IF($B796&gt;0,'Saisie Class'!$H799)</f>
        <v>0</v>
      </c>
      <c r="F796" s="30">
        <f>IF(C796&gt;0,VLOOKUP(E796,CONFIG!$X$202:$AG$801,2,FALSE),0)</f>
        <v>0</v>
      </c>
      <c r="G796" s="30">
        <f>IF(C796&gt;0,VLOOKUP(E796,CONFIG!$X$2:$AG$801,3,FALSE),0)</f>
        <v>0</v>
      </c>
      <c r="H796" s="30">
        <f>IF(C796&gt;0,VLOOKUP(E796,CONFIG!$X$2:$AG$801,4,FALSE),0)</f>
        <v>0</v>
      </c>
      <c r="I796" s="30">
        <f>IF(C796&gt;0,VLOOKUP(E796,CONFIG!$X$2:$AG$801,5,FALSE),0)</f>
        <v>0</v>
      </c>
      <c r="J796" s="213" t="str">
        <f>IF(LEN(B796)&gt;0,'Saisie Class'!N799,"")</f>
        <v/>
      </c>
      <c r="K796" s="214" t="s">
        <v>241</v>
      </c>
    </row>
    <row r="797" spans="1:11" ht="15.75" x14ac:dyDescent="0.2">
      <c r="A797" s="34">
        <v>1</v>
      </c>
      <c r="B797" s="29">
        <v>183</v>
      </c>
      <c r="C797" s="252">
        <f>IF($B797&gt;0,'Saisie Class'!$G800)</f>
        <v>0</v>
      </c>
      <c r="D797" s="30" t="e">
        <f>VLOOKUP(E797,'Ext A4'!F$7:R$206,13,FALSE)</f>
        <v>#N/A</v>
      </c>
      <c r="E797" s="30">
        <f>IF($B797&gt;0,'Saisie Class'!$H800)</f>
        <v>0</v>
      </c>
      <c r="F797" s="30">
        <f>IF(C797&gt;0,VLOOKUP(E797,CONFIG!$X$202:$AG$801,2,FALSE),0)</f>
        <v>0</v>
      </c>
      <c r="G797" s="30">
        <f>IF(C797&gt;0,VLOOKUP(E797,CONFIG!$X$2:$AG$801,3,FALSE),0)</f>
        <v>0</v>
      </c>
      <c r="H797" s="30">
        <f>IF(C797&gt;0,VLOOKUP(E797,CONFIG!$X$2:$AG$801,4,FALSE),0)</f>
        <v>0</v>
      </c>
      <c r="I797" s="30">
        <f>IF(C797&gt;0,VLOOKUP(E797,CONFIG!$X$2:$AG$801,5,FALSE),0)</f>
        <v>0</v>
      </c>
      <c r="J797" s="213" t="str">
        <f>IF(LEN(B797)&gt;0,'Saisie Class'!N800,"")</f>
        <v/>
      </c>
      <c r="K797" s="214" t="s">
        <v>241</v>
      </c>
    </row>
    <row r="798" spans="1:11" ht="15.75" x14ac:dyDescent="0.2">
      <c r="A798" s="34">
        <v>1</v>
      </c>
      <c r="B798" s="29">
        <v>184</v>
      </c>
      <c r="C798" s="252">
        <f>IF($B798&gt;0,'Saisie Class'!$G801)</f>
        <v>0</v>
      </c>
      <c r="D798" s="30" t="e">
        <f>VLOOKUP(E798,'Ext A4'!F$7:R$206,13,FALSE)</f>
        <v>#N/A</v>
      </c>
      <c r="E798" s="30">
        <f>IF($B798&gt;0,'Saisie Class'!$H801)</f>
        <v>0</v>
      </c>
      <c r="F798" s="30">
        <f>IF(C798&gt;0,VLOOKUP(E798,CONFIG!$X$202:$AG$801,2,FALSE),0)</f>
        <v>0</v>
      </c>
      <c r="G798" s="30">
        <f>IF(C798&gt;0,VLOOKUP(E798,CONFIG!$X$2:$AG$801,3,FALSE),0)</f>
        <v>0</v>
      </c>
      <c r="H798" s="30">
        <f>IF(C798&gt;0,VLOOKUP(E798,CONFIG!$X$2:$AG$801,4,FALSE),0)</f>
        <v>0</v>
      </c>
      <c r="I798" s="30">
        <f>IF(C798&gt;0,VLOOKUP(E798,CONFIG!$X$2:$AG$801,5,FALSE),0)</f>
        <v>0</v>
      </c>
      <c r="J798" s="213" t="str">
        <f>IF(LEN(B798)&gt;0,'Saisie Class'!N801,"")</f>
        <v/>
      </c>
      <c r="K798" s="214" t="s">
        <v>241</v>
      </c>
    </row>
    <row r="799" spans="1:11" ht="15.75" x14ac:dyDescent="0.2">
      <c r="A799" s="34">
        <v>1</v>
      </c>
      <c r="B799" s="29">
        <v>185</v>
      </c>
      <c r="C799" s="252">
        <f>IF($B799&gt;0,'Saisie Class'!$G802)</f>
        <v>0</v>
      </c>
      <c r="D799" s="30" t="e">
        <f>VLOOKUP(E799,'Ext A4'!F$7:R$206,13,FALSE)</f>
        <v>#N/A</v>
      </c>
      <c r="E799" s="30">
        <f>IF($B799&gt;0,'Saisie Class'!$H802)</f>
        <v>0</v>
      </c>
      <c r="F799" s="30">
        <f>IF(C799&gt;0,VLOOKUP(E799,CONFIG!$X$202:$AG$801,2,FALSE),0)</f>
        <v>0</v>
      </c>
      <c r="G799" s="30">
        <f>IF(C799&gt;0,VLOOKUP(E799,CONFIG!$X$2:$AG$801,3,FALSE),0)</f>
        <v>0</v>
      </c>
      <c r="H799" s="30">
        <f>IF(C799&gt;0,VLOOKUP(E799,CONFIG!$X$2:$AG$801,4,FALSE),0)</f>
        <v>0</v>
      </c>
      <c r="I799" s="30">
        <f>IF(C799&gt;0,VLOOKUP(E799,CONFIG!$X$2:$AG$801,5,FALSE),0)</f>
        <v>0</v>
      </c>
      <c r="J799" s="213" t="str">
        <f>IF(LEN(B799)&gt;0,'Saisie Class'!N802,"")</f>
        <v/>
      </c>
      <c r="K799" s="214" t="s">
        <v>241</v>
      </c>
    </row>
    <row r="800" spans="1:11" ht="15.75" x14ac:dyDescent="0.2">
      <c r="A800" s="34">
        <v>1</v>
      </c>
      <c r="B800" s="29">
        <v>186</v>
      </c>
      <c r="C800" s="252">
        <f>IF($B800&gt;0,'Saisie Class'!$G803)</f>
        <v>0</v>
      </c>
      <c r="D800" s="30" t="e">
        <f>VLOOKUP(E800,'Ext A4'!F$7:R$206,13,FALSE)</f>
        <v>#N/A</v>
      </c>
      <c r="E800" s="30">
        <f>IF($B800&gt;0,'Saisie Class'!$H803)</f>
        <v>0</v>
      </c>
      <c r="F800" s="30">
        <f>IF(C800&gt;0,VLOOKUP(E800,CONFIG!$X$202:$AG$801,2,FALSE),0)</f>
        <v>0</v>
      </c>
      <c r="G800" s="30">
        <f>IF(C800&gt;0,VLOOKUP(E800,CONFIG!$X$2:$AG$801,3,FALSE),0)</f>
        <v>0</v>
      </c>
      <c r="H800" s="30">
        <f>IF(C800&gt;0,VLOOKUP(E800,CONFIG!$X$2:$AG$801,4,FALSE),0)</f>
        <v>0</v>
      </c>
      <c r="I800" s="30">
        <f>IF(C800&gt;0,VLOOKUP(E800,CONFIG!$X$2:$AG$801,5,FALSE),0)</f>
        <v>0</v>
      </c>
      <c r="J800" s="213" t="str">
        <f>IF(LEN(B800)&gt;0,'Saisie Class'!N803,"")</f>
        <v/>
      </c>
      <c r="K800" s="214" t="s">
        <v>241</v>
      </c>
    </row>
    <row r="801" spans="1:11" ht="15.75" x14ac:dyDescent="0.2">
      <c r="A801" s="34">
        <v>1</v>
      </c>
      <c r="B801" s="29">
        <v>187</v>
      </c>
      <c r="C801" s="252">
        <f>IF($B801&gt;0,'Saisie Class'!$G804)</f>
        <v>0</v>
      </c>
      <c r="D801" s="30" t="e">
        <f>VLOOKUP(E801,'Ext A4'!F$7:R$206,13,FALSE)</f>
        <v>#N/A</v>
      </c>
      <c r="E801" s="30">
        <f>IF($B801&gt;0,'Saisie Class'!$H804)</f>
        <v>0</v>
      </c>
      <c r="F801" s="30">
        <f>IF(C801&gt;0,VLOOKUP(E801,CONFIG!$X$202:$AG$801,2,FALSE),0)</f>
        <v>0</v>
      </c>
      <c r="G801" s="30">
        <f>IF(C801&gt;0,VLOOKUP(E801,CONFIG!$X$2:$AG$801,3,FALSE),0)</f>
        <v>0</v>
      </c>
      <c r="H801" s="30">
        <f>IF(C801&gt;0,VLOOKUP(E801,CONFIG!$X$2:$AG$801,4,FALSE),0)</f>
        <v>0</v>
      </c>
      <c r="I801" s="30">
        <f>IF(C801&gt;0,VLOOKUP(E801,CONFIG!$X$2:$AG$801,5,FALSE),0)</f>
        <v>0</v>
      </c>
      <c r="J801" s="213" t="str">
        <f>IF(LEN(B801)&gt;0,'Saisie Class'!N804,"")</f>
        <v/>
      </c>
      <c r="K801" s="214" t="s">
        <v>241</v>
      </c>
    </row>
    <row r="802" spans="1:11" ht="15.75" x14ac:dyDescent="0.2">
      <c r="A802" s="34">
        <v>1</v>
      </c>
      <c r="B802" s="29">
        <v>188</v>
      </c>
      <c r="C802" s="252">
        <f>IF($B802&gt;0,'Saisie Class'!$G805)</f>
        <v>0</v>
      </c>
      <c r="D802" s="30" t="e">
        <f>VLOOKUP(E802,'Ext A4'!F$7:R$206,13,FALSE)</f>
        <v>#N/A</v>
      </c>
      <c r="E802" s="30">
        <f>IF($B802&gt;0,'Saisie Class'!$H805)</f>
        <v>0</v>
      </c>
      <c r="F802" s="30">
        <f>IF(C802&gt;0,VLOOKUP(E802,CONFIG!$X$202:$AG$801,2,FALSE),0)</f>
        <v>0</v>
      </c>
      <c r="G802" s="30">
        <f>IF(C802&gt;0,VLOOKUP(E802,CONFIG!$X$2:$AG$801,3,FALSE),0)</f>
        <v>0</v>
      </c>
      <c r="H802" s="30">
        <f>IF(C802&gt;0,VLOOKUP(E802,CONFIG!$X$2:$AG$801,4,FALSE),0)</f>
        <v>0</v>
      </c>
      <c r="I802" s="30">
        <f>IF(C802&gt;0,VLOOKUP(E802,CONFIG!$X$2:$AG$801,5,FALSE),0)</f>
        <v>0</v>
      </c>
      <c r="J802" s="213" t="str">
        <f>IF(LEN(B802)&gt;0,'Saisie Class'!N805,"")</f>
        <v/>
      </c>
      <c r="K802" s="214" t="s">
        <v>241</v>
      </c>
    </row>
    <row r="803" spans="1:11" ht="15.75" x14ac:dyDescent="0.2">
      <c r="A803" s="34">
        <v>1</v>
      </c>
      <c r="B803" s="29">
        <v>189</v>
      </c>
      <c r="C803" s="252">
        <f>IF($B803&gt;0,'Saisie Class'!$G806)</f>
        <v>0</v>
      </c>
      <c r="D803" s="30" t="e">
        <f>VLOOKUP(E803,'Ext A4'!F$7:R$206,13,FALSE)</f>
        <v>#N/A</v>
      </c>
      <c r="E803" s="30">
        <f>IF($B803&gt;0,'Saisie Class'!$H806)</f>
        <v>0</v>
      </c>
      <c r="F803" s="30">
        <f>IF(C803&gt;0,VLOOKUP(E803,CONFIG!$X$202:$AG$801,2,FALSE),0)</f>
        <v>0</v>
      </c>
      <c r="G803" s="30">
        <f>IF(C803&gt;0,VLOOKUP(E803,CONFIG!$X$2:$AG$801,3,FALSE),0)</f>
        <v>0</v>
      </c>
      <c r="H803" s="30">
        <f>IF(C803&gt;0,VLOOKUP(E803,CONFIG!$X$2:$AG$801,4,FALSE),0)</f>
        <v>0</v>
      </c>
      <c r="I803" s="30">
        <f>IF(C803&gt;0,VLOOKUP(E803,CONFIG!$X$2:$AG$801,5,FALSE),0)</f>
        <v>0</v>
      </c>
      <c r="J803" s="213" t="str">
        <f>IF(LEN(B803)&gt;0,'Saisie Class'!N806,"")</f>
        <v/>
      </c>
      <c r="K803" s="214" t="s">
        <v>241</v>
      </c>
    </row>
    <row r="804" spans="1:11" ht="15.75" x14ac:dyDescent="0.2">
      <c r="A804" s="34">
        <v>1</v>
      </c>
      <c r="B804" s="29">
        <v>190</v>
      </c>
      <c r="C804" s="252">
        <f>IF($B804&gt;0,'Saisie Class'!$G807)</f>
        <v>0</v>
      </c>
      <c r="D804" s="30" t="e">
        <f>VLOOKUP(E804,'Ext A4'!F$7:R$206,13,FALSE)</f>
        <v>#N/A</v>
      </c>
      <c r="E804" s="30">
        <f>IF($B804&gt;0,'Saisie Class'!$H807)</f>
        <v>0</v>
      </c>
      <c r="F804" s="30">
        <f>IF(C804&gt;0,VLOOKUP(E804,CONFIG!$X$202:$AG$801,2,FALSE),0)</f>
        <v>0</v>
      </c>
      <c r="G804" s="30">
        <f>IF(C804&gt;0,VLOOKUP(E804,CONFIG!$X$2:$AG$801,3,FALSE),0)</f>
        <v>0</v>
      </c>
      <c r="H804" s="30">
        <f>IF(C804&gt;0,VLOOKUP(E804,CONFIG!$X$2:$AG$801,4,FALSE),0)</f>
        <v>0</v>
      </c>
      <c r="I804" s="30">
        <f>IF(C804&gt;0,VLOOKUP(E804,CONFIG!$X$2:$AG$801,5,FALSE),0)</f>
        <v>0</v>
      </c>
      <c r="J804" s="213" t="str">
        <f>IF(LEN(B804)&gt;0,'Saisie Class'!N807,"")</f>
        <v/>
      </c>
      <c r="K804" s="214" t="s">
        <v>241</v>
      </c>
    </row>
    <row r="805" spans="1:11" ht="15.75" x14ac:dyDescent="0.2">
      <c r="A805" s="34">
        <v>1</v>
      </c>
      <c r="B805" s="29">
        <v>191</v>
      </c>
      <c r="C805" s="252">
        <f>IF($B805&gt;0,'Saisie Class'!$G808)</f>
        <v>0</v>
      </c>
      <c r="D805" s="30" t="e">
        <f>VLOOKUP(E805,'Ext A4'!F$7:R$206,13,FALSE)</f>
        <v>#N/A</v>
      </c>
      <c r="E805" s="30">
        <f>IF($B805&gt;0,'Saisie Class'!$H808)</f>
        <v>0</v>
      </c>
      <c r="F805" s="30">
        <f>IF(C805&gt;0,VLOOKUP(E805,CONFIG!$X$202:$AG$801,2,FALSE),0)</f>
        <v>0</v>
      </c>
      <c r="G805" s="30">
        <f>IF(C805&gt;0,VLOOKUP(E805,CONFIG!$X$2:$AG$801,3,FALSE),0)</f>
        <v>0</v>
      </c>
      <c r="H805" s="30">
        <f>IF(C805&gt;0,VLOOKUP(E805,CONFIG!$X$2:$AG$801,4,FALSE),0)</f>
        <v>0</v>
      </c>
      <c r="I805" s="30">
        <f>IF(C805&gt;0,VLOOKUP(E805,CONFIG!$X$2:$AG$801,5,FALSE),0)</f>
        <v>0</v>
      </c>
      <c r="J805" s="213" t="str">
        <f>IF(LEN(B805)&gt;0,'Saisie Class'!N808,"")</f>
        <v/>
      </c>
      <c r="K805" s="214" t="s">
        <v>241</v>
      </c>
    </row>
    <row r="806" spans="1:11" ht="15.75" x14ac:dyDescent="0.2">
      <c r="A806" s="34">
        <v>1</v>
      </c>
      <c r="B806" s="29">
        <v>192</v>
      </c>
      <c r="C806" s="252">
        <f>IF($B806&gt;0,'Saisie Class'!$G809)</f>
        <v>0</v>
      </c>
      <c r="D806" s="30" t="e">
        <f>VLOOKUP(E806,'Ext A4'!F$7:R$206,13,FALSE)</f>
        <v>#N/A</v>
      </c>
      <c r="E806" s="30">
        <f>IF($B806&gt;0,'Saisie Class'!$H809)</f>
        <v>0</v>
      </c>
      <c r="F806" s="30">
        <f>IF(C806&gt;0,VLOOKUP(E806,CONFIG!$X$202:$AG$801,2,FALSE),0)</f>
        <v>0</v>
      </c>
      <c r="G806" s="30">
        <f>IF(C806&gt;0,VLOOKUP(E806,CONFIG!$X$2:$AG$801,3,FALSE),0)</f>
        <v>0</v>
      </c>
      <c r="H806" s="30">
        <f>IF(C806&gt;0,VLOOKUP(E806,CONFIG!$X$2:$AG$801,4,FALSE),0)</f>
        <v>0</v>
      </c>
      <c r="I806" s="30">
        <f>IF(C806&gt;0,VLOOKUP(E806,CONFIG!$X$2:$AG$801,5,FALSE),0)</f>
        <v>0</v>
      </c>
      <c r="J806" s="213" t="str">
        <f>IF(LEN(B806)&gt;0,'Saisie Class'!N809,"")</f>
        <v/>
      </c>
      <c r="K806" s="214" t="s">
        <v>241</v>
      </c>
    </row>
    <row r="807" spans="1:11" ht="15.75" x14ac:dyDescent="0.2">
      <c r="A807" s="34">
        <v>1</v>
      </c>
      <c r="B807" s="29">
        <v>193</v>
      </c>
      <c r="C807" s="252">
        <f>IF($B807&gt;0,'Saisie Class'!$G810)</f>
        <v>0</v>
      </c>
      <c r="D807" s="30" t="e">
        <f>VLOOKUP(E807,'Ext A4'!F$7:R$206,13,FALSE)</f>
        <v>#N/A</v>
      </c>
      <c r="E807" s="30">
        <f>IF($B807&gt;0,'Saisie Class'!$H810)</f>
        <v>0</v>
      </c>
      <c r="F807" s="30">
        <f>IF(C807&gt;0,VLOOKUP(E807,CONFIG!$X$202:$AG$801,2,FALSE),0)</f>
        <v>0</v>
      </c>
      <c r="G807" s="30">
        <f>IF(C807&gt;0,VLOOKUP(E807,CONFIG!$X$2:$AG$801,3,FALSE),0)</f>
        <v>0</v>
      </c>
      <c r="H807" s="30">
        <f>IF(C807&gt;0,VLOOKUP(E807,CONFIG!$X$2:$AG$801,4,FALSE),0)</f>
        <v>0</v>
      </c>
      <c r="I807" s="30">
        <f>IF(C807&gt;0,VLOOKUP(E807,CONFIG!$X$2:$AG$801,5,FALSE),0)</f>
        <v>0</v>
      </c>
      <c r="J807" s="213" t="str">
        <f>IF(LEN(B807)&gt;0,'Saisie Class'!N810,"")</f>
        <v/>
      </c>
      <c r="K807" s="214" t="s">
        <v>241</v>
      </c>
    </row>
    <row r="808" spans="1:11" ht="15.75" x14ac:dyDescent="0.2">
      <c r="A808" s="34">
        <v>1</v>
      </c>
      <c r="B808" s="29">
        <v>194</v>
      </c>
      <c r="C808" s="252">
        <f>IF($B808&gt;0,'Saisie Class'!$G811)</f>
        <v>0</v>
      </c>
      <c r="D808" s="30" t="e">
        <f>VLOOKUP(E808,'Ext A4'!F$7:R$206,13,FALSE)</f>
        <v>#N/A</v>
      </c>
      <c r="E808" s="30">
        <f>IF($B808&gt;0,'Saisie Class'!$H811)</f>
        <v>0</v>
      </c>
      <c r="F808" s="30">
        <f>IF(C808&gt;0,VLOOKUP(E808,CONFIG!$X$202:$AG$801,2,FALSE),0)</f>
        <v>0</v>
      </c>
      <c r="G808" s="30">
        <f>IF(C808&gt;0,VLOOKUP(E808,CONFIG!$X$2:$AG$801,3,FALSE),0)</f>
        <v>0</v>
      </c>
      <c r="H808" s="30">
        <f>IF(C808&gt;0,VLOOKUP(E808,CONFIG!$X$2:$AG$801,4,FALSE),0)</f>
        <v>0</v>
      </c>
      <c r="I808" s="30">
        <f>IF(C808&gt;0,VLOOKUP(E808,CONFIG!$X$2:$AG$801,5,FALSE),0)</f>
        <v>0</v>
      </c>
      <c r="J808" s="213" t="str">
        <f>IF(LEN(B808)&gt;0,'Saisie Class'!N811,"")</f>
        <v/>
      </c>
      <c r="K808" s="214" t="s">
        <v>241</v>
      </c>
    </row>
    <row r="809" spans="1:11" ht="15.75" x14ac:dyDescent="0.2">
      <c r="A809" s="34">
        <v>1</v>
      </c>
      <c r="B809" s="29">
        <v>195</v>
      </c>
      <c r="C809" s="252">
        <f>IF($B809&gt;0,'Saisie Class'!$G812)</f>
        <v>0</v>
      </c>
      <c r="D809" s="30" t="e">
        <f>VLOOKUP(E809,'Ext A4'!F$7:R$206,13,FALSE)</f>
        <v>#N/A</v>
      </c>
      <c r="E809" s="30">
        <f>IF($B809&gt;0,'Saisie Class'!$H812)</f>
        <v>0</v>
      </c>
      <c r="F809" s="30">
        <f>IF(C809&gt;0,VLOOKUP(E809,CONFIG!$X$202:$AG$801,2,FALSE),0)</f>
        <v>0</v>
      </c>
      <c r="G809" s="30">
        <f>IF(C809&gt;0,VLOOKUP(E809,CONFIG!$X$2:$AG$801,3,FALSE),0)</f>
        <v>0</v>
      </c>
      <c r="H809" s="30">
        <f>IF(C809&gt;0,VLOOKUP(E809,CONFIG!$X$2:$AG$801,4,FALSE),0)</f>
        <v>0</v>
      </c>
      <c r="I809" s="30">
        <f>IF(C809&gt;0,VLOOKUP(E809,CONFIG!$X$2:$AG$801,5,FALSE),0)</f>
        <v>0</v>
      </c>
      <c r="J809" s="213" t="str">
        <f>IF(LEN(B809)&gt;0,'Saisie Class'!N812,"")</f>
        <v/>
      </c>
      <c r="K809" s="214" t="s">
        <v>241</v>
      </c>
    </row>
    <row r="810" spans="1:11" ht="15.75" x14ac:dyDescent="0.2">
      <c r="A810" s="34">
        <v>1</v>
      </c>
      <c r="B810" s="29">
        <v>196</v>
      </c>
      <c r="C810" s="252">
        <f>IF($B810&gt;0,'Saisie Class'!$G813)</f>
        <v>0</v>
      </c>
      <c r="D810" s="30" t="e">
        <f>VLOOKUP(E810,'Ext A4'!F$7:R$206,13,FALSE)</f>
        <v>#N/A</v>
      </c>
      <c r="E810" s="30">
        <f>IF($B810&gt;0,'Saisie Class'!$H813)</f>
        <v>0</v>
      </c>
      <c r="F810" s="30">
        <f>IF(C810&gt;0,VLOOKUP(E810,CONFIG!$X$202:$AG$801,2,FALSE),0)</f>
        <v>0</v>
      </c>
      <c r="G810" s="30">
        <f>IF(C810&gt;0,VLOOKUP(E810,CONFIG!$X$2:$AG$801,3,FALSE),0)</f>
        <v>0</v>
      </c>
      <c r="H810" s="30">
        <f>IF(C810&gt;0,VLOOKUP(E810,CONFIG!$X$2:$AG$801,4,FALSE),0)</f>
        <v>0</v>
      </c>
      <c r="I810" s="30">
        <f>IF(C810&gt;0,VLOOKUP(E810,CONFIG!$X$2:$AG$801,5,FALSE),0)</f>
        <v>0</v>
      </c>
      <c r="J810" s="213" t="str">
        <f>IF(LEN(B810)&gt;0,'Saisie Class'!N813,"")</f>
        <v/>
      </c>
      <c r="K810" s="214" t="s">
        <v>241</v>
      </c>
    </row>
    <row r="811" spans="1:11" ht="15.75" x14ac:dyDescent="0.2">
      <c r="A811" s="34">
        <v>1</v>
      </c>
      <c r="B811" s="29">
        <v>197</v>
      </c>
      <c r="C811" s="252">
        <f>IF($B811&gt;0,'Saisie Class'!$G814)</f>
        <v>0</v>
      </c>
      <c r="D811" s="30" t="e">
        <f>VLOOKUP(E811,'Ext A4'!F$7:R$206,13,FALSE)</f>
        <v>#N/A</v>
      </c>
      <c r="E811" s="30">
        <f>IF($B811&gt;0,'Saisie Class'!$H814)</f>
        <v>0</v>
      </c>
      <c r="F811" s="30">
        <f>IF(C811&gt;0,VLOOKUP(E811,CONFIG!$X$202:$AG$801,2,FALSE),0)</f>
        <v>0</v>
      </c>
      <c r="G811" s="30">
        <f>IF(C811&gt;0,VLOOKUP(E811,CONFIG!$X$2:$AG$801,3,FALSE),0)</f>
        <v>0</v>
      </c>
      <c r="H811" s="30">
        <f>IF(C811&gt;0,VLOOKUP(E811,CONFIG!$X$2:$AG$801,4,FALSE),0)</f>
        <v>0</v>
      </c>
      <c r="I811" s="30">
        <f>IF(C811&gt;0,VLOOKUP(E811,CONFIG!$X$2:$AG$801,5,FALSE),0)</f>
        <v>0</v>
      </c>
      <c r="J811" s="213" t="str">
        <f>IF(LEN(B811)&gt;0,'Saisie Class'!N814,"")</f>
        <v/>
      </c>
      <c r="K811" s="214" t="s">
        <v>241</v>
      </c>
    </row>
    <row r="812" spans="1:11" ht="15.75" x14ac:dyDescent="0.2">
      <c r="A812" s="34">
        <v>1</v>
      </c>
      <c r="B812" s="29">
        <v>198</v>
      </c>
      <c r="C812" s="252">
        <f>IF($B812&gt;0,'Saisie Class'!$G815)</f>
        <v>0</v>
      </c>
      <c r="D812" s="30" t="e">
        <f>VLOOKUP(E812,'Ext A4'!F$7:R$206,13,FALSE)</f>
        <v>#N/A</v>
      </c>
      <c r="E812" s="30">
        <f>IF($B812&gt;0,'Saisie Class'!$H815)</f>
        <v>0</v>
      </c>
      <c r="F812" s="30">
        <f>IF(C812&gt;0,VLOOKUP(E812,CONFIG!$X$202:$AG$801,2,FALSE),0)</f>
        <v>0</v>
      </c>
      <c r="G812" s="30">
        <f>IF(C812&gt;0,VLOOKUP(E812,CONFIG!$X$2:$AG$801,3,FALSE),0)</f>
        <v>0</v>
      </c>
      <c r="H812" s="30">
        <f>IF(C812&gt;0,VLOOKUP(E812,CONFIG!$X$2:$AG$801,4,FALSE),0)</f>
        <v>0</v>
      </c>
      <c r="I812" s="30">
        <f>IF(C812&gt;0,VLOOKUP(E812,CONFIG!$X$2:$AG$801,5,FALSE),0)</f>
        <v>0</v>
      </c>
      <c r="J812" s="213" t="str">
        <f>IF(LEN(B812)&gt;0,'Saisie Class'!N815,"")</f>
        <v/>
      </c>
      <c r="K812" s="214" t="s">
        <v>241</v>
      </c>
    </row>
    <row r="813" spans="1:11" ht="15.75" x14ac:dyDescent="0.2">
      <c r="A813" s="34">
        <v>1</v>
      </c>
      <c r="B813" s="29">
        <v>199</v>
      </c>
      <c r="C813" s="252">
        <f>IF($B813&gt;0,'Saisie Class'!$G816)</f>
        <v>0</v>
      </c>
      <c r="D813" s="30" t="e">
        <f>VLOOKUP(E813,'Ext A4'!F$7:R$206,13,FALSE)</f>
        <v>#N/A</v>
      </c>
      <c r="E813" s="30">
        <f>IF($B813&gt;0,'Saisie Class'!$H816)</f>
        <v>0</v>
      </c>
      <c r="F813" s="30">
        <f>IF(C813&gt;0,VLOOKUP(E813,CONFIG!$X$202:$AG$801,2,FALSE),0)</f>
        <v>0</v>
      </c>
      <c r="G813" s="30">
        <f>IF(C813&gt;0,VLOOKUP(E813,CONFIG!$X$2:$AG$801,3,FALSE),0)</f>
        <v>0</v>
      </c>
      <c r="H813" s="30">
        <f>IF(C813&gt;0,VLOOKUP(E813,CONFIG!$X$2:$AG$801,4,FALSE),0)</f>
        <v>0</v>
      </c>
      <c r="I813" s="30">
        <f>IF(C813&gt;0,VLOOKUP(E813,CONFIG!$X$2:$AG$801,5,FALSE),0)</f>
        <v>0</v>
      </c>
      <c r="J813" s="213" t="str">
        <f>IF(LEN(B813)&gt;0,'Saisie Class'!N816,"")</f>
        <v/>
      </c>
      <c r="K813" s="214" t="s">
        <v>241</v>
      </c>
    </row>
    <row r="814" spans="1:11" ht="15.75" x14ac:dyDescent="0.2">
      <c r="A814" s="34">
        <v>1</v>
      </c>
      <c r="B814" s="29">
        <v>200</v>
      </c>
      <c r="C814" s="252">
        <f>IF($B814&gt;0,'Saisie Class'!$G817)</f>
        <v>0</v>
      </c>
      <c r="D814" s="30" t="e">
        <f>VLOOKUP(E814,'Ext A4'!F$7:R$206,13,FALSE)</f>
        <v>#N/A</v>
      </c>
      <c r="E814" s="30">
        <f>IF($B814&gt;0,'Saisie Class'!$H817)</f>
        <v>0</v>
      </c>
      <c r="F814" s="30">
        <f>IF(C814&gt;0,VLOOKUP(E814,CONFIG!$X$202:$AG$801,2,FALSE),0)</f>
        <v>0</v>
      </c>
      <c r="G814" s="30">
        <f>IF(C814&gt;0,VLOOKUP(E814,CONFIG!$X$2:$AG$801,3,FALSE),0)</f>
        <v>0</v>
      </c>
      <c r="H814" s="30">
        <f>IF(C814&gt;0,VLOOKUP(E814,CONFIG!$X$2:$AG$801,4,FALSE),0)</f>
        <v>0</v>
      </c>
      <c r="I814" s="30">
        <f>IF(C814&gt;0,VLOOKUP(E814,CONFIG!$X$2:$AG$801,5,FALSE),0)</f>
        <v>0</v>
      </c>
      <c r="J814" s="213" t="str">
        <f>IF(LEN(B814)&gt;0,'Saisie Class'!N817,"")</f>
        <v/>
      </c>
      <c r="K814" s="214" t="s">
        <v>241</v>
      </c>
    </row>
  </sheetData>
  <sheetProtection password="EBFE" sheet="1"/>
  <mergeCells count="9">
    <mergeCell ref="B209:K209"/>
    <mergeCell ref="B411:K411"/>
    <mergeCell ref="B613:K613"/>
    <mergeCell ref="B1:K1"/>
    <mergeCell ref="B2:K2"/>
    <mergeCell ref="B3:K3"/>
    <mergeCell ref="B4:I4"/>
    <mergeCell ref="B6:E6"/>
    <mergeCell ref="B7:F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B3308-202C-48FA-931F-840ED18FA4CB}">
  <sheetPr>
    <tabColor theme="0"/>
  </sheetPr>
  <dimension ref="A1:AF801"/>
  <sheetViews>
    <sheetView workbookViewId="0">
      <selection activeCell="C12" sqref="C12"/>
    </sheetView>
  </sheetViews>
  <sheetFormatPr baseColWidth="10" defaultRowHeight="12.75" x14ac:dyDescent="0.2"/>
  <cols>
    <col min="1" max="1" width="20.7109375" bestFit="1" customWidth="1"/>
    <col min="2" max="2" width="18.28515625" bestFit="1" customWidth="1"/>
    <col min="4" max="4" width="11.42578125" customWidth="1"/>
    <col min="5" max="5" width="9.28515625" customWidth="1"/>
    <col min="6" max="6" width="12.140625" style="101" customWidth="1"/>
    <col min="7" max="7" width="17.7109375" customWidth="1"/>
    <col min="8" max="8" width="11.42578125" customWidth="1"/>
    <col min="9" max="9" width="39.5703125" bestFit="1" customWidth="1"/>
    <col min="10" max="10" width="13.7109375" customWidth="1"/>
    <col min="11" max="11" width="20.7109375" customWidth="1"/>
    <col min="12" max="12" width="2.28515625" customWidth="1"/>
    <col min="13" max="13" width="10.140625" customWidth="1"/>
    <col min="14" max="14" width="11.42578125" customWidth="1"/>
    <col min="15" max="15" width="12" style="101" customWidth="1"/>
    <col min="16" max="23" width="11.42578125" customWidth="1"/>
    <col min="24" max="24" width="12.140625" style="107" customWidth="1"/>
    <col min="25" max="25" width="12.42578125" style="107" customWidth="1"/>
    <col min="26" max="26" width="10.85546875" style="107" customWidth="1"/>
    <col min="27" max="27" width="39.5703125" style="107" bestFit="1" customWidth="1"/>
    <col min="28" max="28" width="10.5703125" style="107" customWidth="1"/>
    <col min="29" max="29" width="5.7109375" style="107" customWidth="1"/>
    <col min="30" max="31" width="5.140625" style="107" customWidth="1"/>
    <col min="32" max="33" width="11.42578125" customWidth="1"/>
  </cols>
  <sheetData>
    <row r="1" spans="1:32" ht="15" x14ac:dyDescent="0.25">
      <c r="A1" s="155"/>
      <c r="E1" s="14" t="s">
        <v>172</v>
      </c>
      <c r="F1" s="102"/>
      <c r="G1" s="103" t="s">
        <v>173</v>
      </c>
      <c r="O1" s="102" t="s">
        <v>177</v>
      </c>
      <c r="P1" s="14" t="s">
        <v>192</v>
      </c>
      <c r="U1" s="14" t="s">
        <v>176</v>
      </c>
      <c r="V1" s="14"/>
      <c r="X1" s="106" t="s">
        <v>177</v>
      </c>
      <c r="Y1" s="106" t="s">
        <v>193</v>
      </c>
    </row>
    <row r="2" spans="1:32" ht="15" x14ac:dyDescent="0.25">
      <c r="A2" s="156" t="s">
        <v>217</v>
      </c>
      <c r="B2" s="164" t="s">
        <v>5862</v>
      </c>
      <c r="D2" s="14" t="s">
        <v>164</v>
      </c>
      <c r="E2">
        <v>1001</v>
      </c>
      <c r="F2" s="101" t="str">
        <f>'Ext A1'!F7</f>
        <v>48782350952</v>
      </c>
      <c r="G2" s="100" t="str">
        <f>'Ext A1'!C7</f>
        <v>DAUPHIN</v>
      </c>
      <c r="H2" s="100" t="str">
        <f>'Ext A1'!D7</f>
        <v>Guy</v>
      </c>
      <c r="I2" s="194" t="str">
        <f>'Ext A1'!J7</f>
        <v>VC MONTIGNY BRETONNEUX</v>
      </c>
      <c r="J2" s="194" t="str">
        <f>'Ext A1'!G7</f>
        <v>Access</v>
      </c>
      <c r="K2" t="str">
        <f>IF('Ext A1'!H7="",'Ext A1'!G7,'Ext A1'!H7)</f>
        <v>2</v>
      </c>
      <c r="L2" s="194" t="str">
        <f>'Ext A1'!E7</f>
        <v>H</v>
      </c>
      <c r="M2" t="str">
        <f>MID('Ext A1'!M7,7,4)</f>
        <v/>
      </c>
      <c r="O2" s="101">
        <f>IF(ISNA(VLOOKUP(E2,'Enga manuel'!$D$7:$P$356,6,FALSE)),0,VLOOKUP(E2,'Enga manuel'!$D$7:$P$356,6,FALSE))</f>
        <v>0</v>
      </c>
      <c r="P2" t="str">
        <f>IF(ISNA(VLOOKUP(E2,'Enga manuel'!$D$7:$P$356,7,FALSE)),"",VLOOKUP(E2,'Enga manuel'!$D$7:$P$356,7,FALSE))</f>
        <v/>
      </c>
      <c r="Q2" t="str">
        <f>IF(ISNA(VLOOKUP(E2,'Enga manuel'!$D$7:$P$356,8,FALSE)),"",VLOOKUP(E2,'Enga manuel'!$D$7:$P$356,8,FALSE))</f>
        <v/>
      </c>
      <c r="R2" t="str">
        <f>IF(ISNA(VLOOKUP(E2,'Enga manuel'!$D$7:$P$356,9,FALSE)),"",VLOOKUP(E2,'Enga manuel'!$D$7:$P$356,9,FALSE))</f>
        <v/>
      </c>
      <c r="S2" t="str">
        <f>IF(ISNA(VLOOKUP(E2,'Enga manuel'!$D$7:$P$356,10,FALSE)),"",VLOOKUP(E2,'Enga manuel'!$D$7:$P$356,10,FALSE))</f>
        <v/>
      </c>
      <c r="T2" t="str">
        <f>IF(ISNA(VLOOKUP(E2,'Enga manuel'!$D$7:$P$356,11,FALSE)),"",VLOOKUP(E2,'Enga manuel'!$D$7:$P$356,11,FALSE))</f>
        <v/>
      </c>
      <c r="U2" t="str">
        <f>IF(ISNA(VLOOKUP(E2,'Enga manuel'!$D$7:$P$356,12,FALSE)),"",VLOOKUP(E2,'Enga manuel'!$D$7:$P$356,12,FALSE))</f>
        <v/>
      </c>
      <c r="W2">
        <f>E2</f>
        <v>1001</v>
      </c>
      <c r="X2" s="107" t="str">
        <f>IF(AND($F2&gt;0,$O2=0),F2,O2)</f>
        <v>48782350952</v>
      </c>
      <c r="Y2" s="107" t="str">
        <f>IF(AND($F2&gt;0,$O2=0),G2,P2)</f>
        <v>DAUPHIN</v>
      </c>
      <c r="Z2" s="107" t="str">
        <f>IF(AND($F2&gt;0,$O2=0),H2,Q2)</f>
        <v>Guy</v>
      </c>
      <c r="AA2" s="107" t="str">
        <f>IF(AND($F2&gt;0,$O2=0),I2,R2)</f>
        <v>VC MONTIGNY BRETONNEUX</v>
      </c>
      <c r="AB2" s="107" t="str">
        <f>IF(AND($F2&gt;0,$O2=0),J2,S2)</f>
        <v>Access</v>
      </c>
      <c r="AC2" s="107" t="str">
        <f t="shared" ref="AC2:AC65" si="0">IF(AND($F2&gt;0,$O2=0),K2,T2)</f>
        <v>2</v>
      </c>
      <c r="AD2" s="107" t="str">
        <f>IF(O2&gt;0,U2,IF(F2&gt;0,L2,""))</f>
        <v>H</v>
      </c>
      <c r="AE2" s="107" t="str">
        <f>IF(O2&gt;0,V2,IF(F2&gt;0,M2,""))</f>
        <v/>
      </c>
      <c r="AF2">
        <f>IF(O2&gt;0,1,0)</f>
        <v>0</v>
      </c>
    </row>
    <row r="3" spans="1:32" ht="15" x14ac:dyDescent="0.25">
      <c r="A3" s="156" t="s">
        <v>218</v>
      </c>
      <c r="B3" s="164" t="s">
        <v>8240</v>
      </c>
      <c r="E3">
        <v>1002</v>
      </c>
      <c r="F3" s="101" t="str">
        <f>'Ext A1'!F8</f>
        <v>48782350893</v>
      </c>
      <c r="G3" s="100" t="str">
        <f>'Ext A1'!C8</f>
        <v>DAUPHIN</v>
      </c>
      <c r="H3" s="100" t="str">
        <f>'Ext A1'!D8</f>
        <v>Nathan</v>
      </c>
      <c r="I3" s="194" t="str">
        <f>'Ext A1'!J8</f>
        <v>VC MONTIGNY BRETONNEUX</v>
      </c>
      <c r="J3" s="194" t="str">
        <f>'Ext A1'!G8</f>
        <v>Access</v>
      </c>
      <c r="K3" t="str">
        <f>IF('Ext A1'!H8="",'Ext A1'!G8,'Ext A1'!H8)</f>
        <v>1</v>
      </c>
      <c r="L3" s="194" t="str">
        <f>'Ext A1'!E8</f>
        <v>H</v>
      </c>
      <c r="M3" t="str">
        <f>MID('Ext A1'!M8,7,4)</f>
        <v/>
      </c>
      <c r="O3" s="101">
        <f>IF(ISNA(VLOOKUP(E3,'Enga manuel'!$D$7:$P$356,6,FALSE)),0,VLOOKUP(E3,'Enga manuel'!$D$7:$P$356,6,FALSE))</f>
        <v>0</v>
      </c>
      <c r="P3" t="str">
        <f>IF(ISNA(VLOOKUP(E3,'Enga manuel'!$D$7:$P$356,7,FALSE)),"",VLOOKUP(E3,'Enga manuel'!$D$7:$P$356,7,FALSE))</f>
        <v/>
      </c>
      <c r="Q3" t="str">
        <f>IF(ISNA(VLOOKUP(E3,'Enga manuel'!$D$7:$P$356,8,FALSE)),"",VLOOKUP(E3,'Enga manuel'!$D$7:$P$356,8,FALSE))</f>
        <v/>
      </c>
      <c r="R3" t="str">
        <f>IF(ISNA(VLOOKUP(E3,'Enga manuel'!$D$7:$P$356,9,FALSE)),"",VLOOKUP(E3,'Enga manuel'!$D$7:$P$356,9,FALSE))</f>
        <v/>
      </c>
      <c r="S3" t="str">
        <f>IF(ISNA(VLOOKUP(E3,'Enga manuel'!$D$7:$P$356,10,FALSE)),"",VLOOKUP(E3,'Enga manuel'!$D$7:$P$356,10,FALSE))</f>
        <v/>
      </c>
      <c r="T3" t="str">
        <f>IF(ISNA(VLOOKUP(E3,'Enga manuel'!$D$7:$P$356,11,FALSE)),"",VLOOKUP(E3,'Enga manuel'!$D$7:$P$356,11,FALSE))</f>
        <v/>
      </c>
      <c r="U3" t="str">
        <f>IF(ISNA(VLOOKUP(E3,'Enga manuel'!$D$7:$P$356,12,FALSE)),"",VLOOKUP(E3,'Enga manuel'!$D$7:$P$356,12,FALSE))</f>
        <v/>
      </c>
      <c r="W3">
        <f t="shared" ref="W3:W66" si="1">E3</f>
        <v>1002</v>
      </c>
      <c r="X3" s="107" t="str">
        <f t="shared" ref="X3:X66" si="2">IF(AND(F3&gt;0,O3=0),F3,O3)</f>
        <v>48782350893</v>
      </c>
      <c r="Y3" s="107" t="str">
        <f t="shared" ref="Y3:Y34" si="3">IF(O3&gt;0,P3,IF(F3&gt;0,G3,""))</f>
        <v>DAUPHIN</v>
      </c>
      <c r="Z3" s="107" t="str">
        <f t="shared" ref="Z3:Z34" si="4">IF(O3&gt;0,Q3,IF(F3&gt;0,H3,""))</f>
        <v>Nathan</v>
      </c>
      <c r="AA3" s="107" t="str">
        <f t="shared" ref="AA3:AA34" si="5">IF(O3&gt;0,R3,IF(F3&gt;0,I3,""))</f>
        <v>VC MONTIGNY BRETONNEUX</v>
      </c>
      <c r="AB3" s="107" t="str">
        <f t="shared" ref="AB3:AC66" si="6">IF(AND($F3&gt;0,$O3=0),J3,S3)</f>
        <v>Access</v>
      </c>
      <c r="AC3" s="107" t="str">
        <f t="shared" si="0"/>
        <v>1</v>
      </c>
      <c r="AD3" s="107" t="str">
        <f t="shared" ref="AD3:AD66" si="7">IF(O3&gt;0,U3,IF(F3&gt;0,L3,""))</f>
        <v>H</v>
      </c>
      <c r="AE3" s="107" t="str">
        <f t="shared" ref="AE3:AE66" si="8">IF(O3&gt;0,V3,IF(F3&gt;0,M3,""))</f>
        <v/>
      </c>
      <c r="AF3">
        <f t="shared" ref="AF3:AF59" si="9">IF(O3&gt;0,1,0)</f>
        <v>0</v>
      </c>
    </row>
    <row r="4" spans="1:32" ht="15" x14ac:dyDescent="0.25">
      <c r="A4" s="156" t="s">
        <v>219</v>
      </c>
      <c r="B4" s="165">
        <v>46138</v>
      </c>
      <c r="E4">
        <v>1003</v>
      </c>
      <c r="F4" s="101" t="str">
        <f>'Ext A1'!F9</f>
        <v>48782351025</v>
      </c>
      <c r="G4" s="100" t="str">
        <f>'Ext A1'!C9</f>
        <v>MELOT</v>
      </c>
      <c r="H4" s="100" t="str">
        <f>'Ext A1'!D9</f>
        <v>Tom</v>
      </c>
      <c r="I4" s="194" t="str">
        <f>'Ext A1'!J9</f>
        <v>VC MONTIGNY BRETONNEUX</v>
      </c>
      <c r="J4" s="194" t="str">
        <f>'Ext A1'!G9</f>
        <v>Access</v>
      </c>
      <c r="K4" t="str">
        <f>IF('Ext A1'!H9="",'Ext A1'!G9,'Ext A1'!H9)</f>
        <v>1</v>
      </c>
      <c r="L4" s="194" t="str">
        <f>'Ext A1'!E9</f>
        <v>H</v>
      </c>
      <c r="M4" t="str">
        <f>MID('Ext A1'!M9,7,4)</f>
        <v/>
      </c>
      <c r="O4" s="101">
        <f>IF(ISNA(VLOOKUP(E4,'Enga manuel'!$D$7:$P$356,6,FALSE)),0,VLOOKUP(E4,'Enga manuel'!$D$7:$P$356,6,FALSE))</f>
        <v>0</v>
      </c>
      <c r="P4" t="str">
        <f>IF(ISNA(VLOOKUP(E4,'Enga manuel'!$D$7:$P$356,7,FALSE)),"",VLOOKUP(E4,'Enga manuel'!$D$7:$P$356,7,FALSE))</f>
        <v/>
      </c>
      <c r="Q4" t="str">
        <f>IF(ISNA(VLOOKUP(E4,'Enga manuel'!$D$7:$P$356,8,FALSE)),"",VLOOKUP(E4,'Enga manuel'!$D$7:$P$356,8,FALSE))</f>
        <v/>
      </c>
      <c r="R4" t="str">
        <f>IF(ISNA(VLOOKUP(E4,'Enga manuel'!$D$7:$P$356,9,FALSE)),"",VLOOKUP(E4,'Enga manuel'!$D$7:$P$356,9,FALSE))</f>
        <v/>
      </c>
      <c r="S4" t="str">
        <f>IF(ISNA(VLOOKUP(E4,'Enga manuel'!$D$7:$P$356,10,FALSE)),"",VLOOKUP(E4,'Enga manuel'!$D$7:$P$356,10,FALSE))</f>
        <v/>
      </c>
      <c r="T4" t="str">
        <f>IF(ISNA(VLOOKUP(E4,'Enga manuel'!$D$7:$P$356,11,FALSE)),"",VLOOKUP(E4,'Enga manuel'!$D$7:$P$356,11,FALSE))</f>
        <v/>
      </c>
      <c r="U4" t="str">
        <f>IF(ISNA(VLOOKUP(E4,'Enga manuel'!$D$7:$P$356,12,FALSE)),"",VLOOKUP(E4,'Enga manuel'!$D$7:$P$356,12,FALSE))</f>
        <v/>
      </c>
      <c r="W4">
        <f t="shared" si="1"/>
        <v>1003</v>
      </c>
      <c r="X4" s="107" t="str">
        <f t="shared" si="2"/>
        <v>48782351025</v>
      </c>
      <c r="Y4" s="107" t="str">
        <f t="shared" si="3"/>
        <v>MELOT</v>
      </c>
      <c r="Z4" s="107" t="str">
        <f t="shared" si="4"/>
        <v>Tom</v>
      </c>
      <c r="AA4" s="107" t="str">
        <f t="shared" si="5"/>
        <v>VC MONTIGNY BRETONNEUX</v>
      </c>
      <c r="AB4" s="107" t="str">
        <f t="shared" si="6"/>
        <v>Access</v>
      </c>
      <c r="AC4" s="107" t="str">
        <f t="shared" si="0"/>
        <v>1</v>
      </c>
      <c r="AD4" s="107" t="str">
        <f t="shared" si="7"/>
        <v>H</v>
      </c>
      <c r="AE4" s="107" t="str">
        <f t="shared" si="8"/>
        <v/>
      </c>
      <c r="AF4">
        <f t="shared" si="9"/>
        <v>0</v>
      </c>
    </row>
    <row r="5" spans="1:32" ht="15" x14ac:dyDescent="0.25">
      <c r="A5" s="156" t="s">
        <v>220</v>
      </c>
      <c r="B5" s="166">
        <v>2.79</v>
      </c>
      <c r="E5">
        <v>1004</v>
      </c>
      <c r="F5" s="101" t="str">
        <f>'Ext A1'!F10</f>
        <v>48957140751</v>
      </c>
      <c r="G5" s="100" t="str">
        <f>'Ext A1'!C10</f>
        <v>CASTEL</v>
      </c>
      <c r="H5" s="100" t="str">
        <f>'Ext A1'!D10</f>
        <v>Jacques</v>
      </c>
      <c r="I5" s="194" t="str">
        <f>'Ext A1'!J10</f>
        <v>PARISIS A.C. 95</v>
      </c>
      <c r="J5" s="194" t="str">
        <f>'Ext A1'!G10</f>
        <v>Access</v>
      </c>
      <c r="K5" t="str">
        <f>IF('Ext A1'!H10="",'Ext A1'!G10,'Ext A1'!H10)</f>
        <v>2</v>
      </c>
      <c r="L5" s="194" t="str">
        <f>'Ext A1'!E10</f>
        <v>H</v>
      </c>
      <c r="M5" t="str">
        <f>MID('Ext A1'!M10,7,4)</f>
        <v/>
      </c>
      <c r="O5" s="101">
        <f>IF(ISNA(VLOOKUP(E5,'Enga manuel'!$D$7:$P$356,6,FALSE)),0,VLOOKUP(E5,'Enga manuel'!$D$7:$P$356,6,FALSE))</f>
        <v>0</v>
      </c>
      <c r="P5" t="str">
        <f>IF(ISNA(VLOOKUP(E5,'Enga manuel'!$D$7:$P$356,7,FALSE)),"",VLOOKUP(E5,'Enga manuel'!$D$7:$P$356,7,FALSE))</f>
        <v/>
      </c>
      <c r="Q5" t="str">
        <f>IF(ISNA(VLOOKUP(E5,'Enga manuel'!$D$7:$P$356,8,FALSE)),"",VLOOKUP(E5,'Enga manuel'!$D$7:$P$356,8,FALSE))</f>
        <v/>
      </c>
      <c r="R5" t="str">
        <f>IF(ISNA(VLOOKUP(E5,'Enga manuel'!$D$7:$P$356,9,FALSE)),"",VLOOKUP(E5,'Enga manuel'!$D$7:$P$356,9,FALSE))</f>
        <v/>
      </c>
      <c r="S5" t="str">
        <f>IF(ISNA(VLOOKUP(E5,'Enga manuel'!$D$7:$P$356,10,FALSE)),"",VLOOKUP(E5,'Enga manuel'!$D$7:$P$356,10,FALSE))</f>
        <v/>
      </c>
      <c r="T5" t="str">
        <f>IF(ISNA(VLOOKUP(E5,'Enga manuel'!$D$7:$P$356,11,FALSE)),"",VLOOKUP(E5,'Enga manuel'!$D$7:$P$356,11,FALSE))</f>
        <v/>
      </c>
      <c r="U5" t="str">
        <f>IF(ISNA(VLOOKUP(E5,'Enga manuel'!$D$7:$P$356,12,FALSE)),"",VLOOKUP(E5,'Enga manuel'!$D$7:$P$356,12,FALSE))</f>
        <v/>
      </c>
      <c r="W5">
        <f t="shared" si="1"/>
        <v>1004</v>
      </c>
      <c r="X5" s="107" t="str">
        <f t="shared" si="2"/>
        <v>48957140751</v>
      </c>
      <c r="Y5" s="107" t="str">
        <f t="shared" si="3"/>
        <v>CASTEL</v>
      </c>
      <c r="Z5" s="107" t="str">
        <f t="shared" si="4"/>
        <v>Jacques</v>
      </c>
      <c r="AA5" s="107" t="str">
        <f t="shared" si="5"/>
        <v>PARISIS A.C. 95</v>
      </c>
      <c r="AB5" s="107" t="str">
        <f t="shared" si="6"/>
        <v>Access</v>
      </c>
      <c r="AC5" s="107" t="str">
        <f t="shared" si="0"/>
        <v>2</v>
      </c>
      <c r="AD5" s="107" t="str">
        <f t="shared" si="7"/>
        <v>H</v>
      </c>
      <c r="AE5" s="107" t="str">
        <f t="shared" si="8"/>
        <v/>
      </c>
      <c r="AF5">
        <f t="shared" si="9"/>
        <v>0</v>
      </c>
    </row>
    <row r="6" spans="1:32" ht="15" x14ac:dyDescent="0.25">
      <c r="A6" s="156" t="s">
        <v>221</v>
      </c>
      <c r="B6" s="166">
        <v>28</v>
      </c>
      <c r="E6">
        <v>1005</v>
      </c>
      <c r="F6" s="101" t="str">
        <f>'Ext A1'!F11</f>
        <v>48957140865</v>
      </c>
      <c r="G6" s="100" t="str">
        <f>'Ext A1'!C11</f>
        <v>IDE</v>
      </c>
      <c r="H6" s="100" t="str">
        <f>'Ext A1'!D11</f>
        <v>Thomas</v>
      </c>
      <c r="I6" s="194" t="str">
        <f>'Ext A1'!J11</f>
        <v>PARISIS A.C. 95</v>
      </c>
      <c r="J6" s="194" t="str">
        <f>'Ext A1'!G11</f>
        <v>Access</v>
      </c>
      <c r="K6" t="str">
        <f>IF('Ext A1'!H11="",'Ext A1'!G11,'Ext A1'!H11)</f>
        <v>1</v>
      </c>
      <c r="L6" s="194" t="str">
        <f>'Ext A1'!E11</f>
        <v>H</v>
      </c>
      <c r="M6" t="str">
        <f>MID('Ext A1'!M11,7,4)</f>
        <v/>
      </c>
      <c r="O6" s="101">
        <f>IF(ISNA(VLOOKUP(E6,'Enga manuel'!$D$7:$P$356,6,FALSE)),0,VLOOKUP(E6,'Enga manuel'!$D$7:$P$356,6,FALSE))</f>
        <v>0</v>
      </c>
      <c r="P6" t="str">
        <f>IF(ISNA(VLOOKUP(E6,'Enga manuel'!$D$7:$P$356,7,FALSE)),"",VLOOKUP(E6,'Enga manuel'!$D$7:$P$356,7,FALSE))</f>
        <v/>
      </c>
      <c r="Q6" t="str">
        <f>IF(ISNA(VLOOKUP(E6,'Enga manuel'!$D$7:$P$356,8,FALSE)),"",VLOOKUP(E6,'Enga manuel'!$D$7:$P$356,8,FALSE))</f>
        <v/>
      </c>
      <c r="R6" t="str">
        <f>IF(ISNA(VLOOKUP(E6,'Enga manuel'!$D$7:$P$356,9,FALSE)),"",VLOOKUP(E6,'Enga manuel'!$D$7:$P$356,9,FALSE))</f>
        <v/>
      </c>
      <c r="S6" t="str">
        <f>IF(ISNA(VLOOKUP(E6,'Enga manuel'!$D$7:$P$356,10,FALSE)),"",VLOOKUP(E6,'Enga manuel'!$D$7:$P$356,10,FALSE))</f>
        <v/>
      </c>
      <c r="T6" t="str">
        <f>IF(ISNA(VLOOKUP(E6,'Enga manuel'!$D$7:$P$356,11,FALSE)),"",VLOOKUP(E6,'Enga manuel'!$D$7:$P$356,11,FALSE))</f>
        <v/>
      </c>
      <c r="U6" t="str">
        <f>IF(ISNA(VLOOKUP(E6,'Enga manuel'!$D$7:$P$356,12,FALSE)),"",VLOOKUP(E6,'Enga manuel'!$D$7:$P$356,12,FALSE))</f>
        <v/>
      </c>
      <c r="W6">
        <f t="shared" si="1"/>
        <v>1005</v>
      </c>
      <c r="X6" s="107" t="str">
        <f t="shared" si="2"/>
        <v>48957140865</v>
      </c>
      <c r="Y6" s="107" t="str">
        <f t="shared" si="3"/>
        <v>IDE</v>
      </c>
      <c r="Z6" s="107" t="str">
        <f t="shared" si="4"/>
        <v>Thomas</v>
      </c>
      <c r="AA6" s="107" t="str">
        <f t="shared" si="5"/>
        <v>PARISIS A.C. 95</v>
      </c>
      <c r="AB6" s="107" t="str">
        <f t="shared" si="6"/>
        <v>Access</v>
      </c>
      <c r="AC6" s="107" t="str">
        <f t="shared" si="0"/>
        <v>1</v>
      </c>
      <c r="AD6" s="107" t="str">
        <f t="shared" si="7"/>
        <v>H</v>
      </c>
      <c r="AE6" s="107" t="str">
        <f t="shared" si="8"/>
        <v/>
      </c>
      <c r="AF6">
        <f t="shared" si="9"/>
        <v>0</v>
      </c>
    </row>
    <row r="7" spans="1:32" ht="15" x14ac:dyDescent="0.25">
      <c r="A7" s="156" t="s">
        <v>222</v>
      </c>
      <c r="B7" s="166"/>
      <c r="E7">
        <v>1006</v>
      </c>
      <c r="F7" s="101" t="str">
        <f>'Ext A1'!F12</f>
        <v>48957140781</v>
      </c>
      <c r="G7" s="100" t="str">
        <f>'Ext A1'!C12</f>
        <v>OUADGHIRI</v>
      </c>
      <c r="H7" s="100" t="str">
        <f>'Ext A1'!D12</f>
        <v>Maël</v>
      </c>
      <c r="I7" s="194" t="str">
        <f>'Ext A1'!J12</f>
        <v>PARISIS A.C. 95</v>
      </c>
      <c r="J7" s="194" t="str">
        <f>'Ext A1'!G12</f>
        <v>Access</v>
      </c>
      <c r="K7" t="str">
        <f>IF('Ext A1'!H12="",'Ext A1'!G12,'Ext A1'!H12)</f>
        <v>1</v>
      </c>
      <c r="L7" s="194" t="str">
        <f>'Ext A1'!E12</f>
        <v>H</v>
      </c>
      <c r="M7" t="str">
        <f>MID('Ext A1'!M12,7,4)</f>
        <v/>
      </c>
      <c r="O7" s="101">
        <f>IF(ISNA(VLOOKUP(E7,'Enga manuel'!$D$7:$P$356,6,FALSE)),0,VLOOKUP(E7,'Enga manuel'!$D$7:$P$356,6,FALSE))</f>
        <v>0</v>
      </c>
      <c r="P7" t="str">
        <f>IF(ISNA(VLOOKUP(E7,'Enga manuel'!$D$7:$P$356,7,FALSE)),"",VLOOKUP(E7,'Enga manuel'!$D$7:$P$356,7,FALSE))</f>
        <v/>
      </c>
      <c r="Q7" t="str">
        <f>IF(ISNA(VLOOKUP(E7,'Enga manuel'!$D$7:$P$356,8,FALSE)),"",VLOOKUP(E7,'Enga manuel'!$D$7:$P$356,8,FALSE))</f>
        <v/>
      </c>
      <c r="R7" t="str">
        <f>IF(ISNA(VLOOKUP(E7,'Enga manuel'!$D$7:$P$356,9,FALSE)),"",VLOOKUP(E7,'Enga manuel'!$D$7:$P$356,9,FALSE))</f>
        <v/>
      </c>
      <c r="S7" t="str">
        <f>IF(ISNA(VLOOKUP(E7,'Enga manuel'!$D$7:$P$356,10,FALSE)),"",VLOOKUP(E7,'Enga manuel'!$D$7:$P$356,10,FALSE))</f>
        <v/>
      </c>
      <c r="T7" t="str">
        <f>IF(ISNA(VLOOKUP(E7,'Enga manuel'!$D$7:$P$356,11,FALSE)),"",VLOOKUP(E7,'Enga manuel'!$D$7:$P$356,11,FALSE))</f>
        <v/>
      </c>
      <c r="U7" t="str">
        <f>IF(ISNA(VLOOKUP(E7,'Enga manuel'!$D$7:$P$356,12,FALSE)),"",VLOOKUP(E7,'Enga manuel'!$D$7:$P$356,12,FALSE))</f>
        <v/>
      </c>
      <c r="W7">
        <f t="shared" si="1"/>
        <v>1006</v>
      </c>
      <c r="X7" s="107" t="str">
        <f t="shared" si="2"/>
        <v>48957140781</v>
      </c>
      <c r="Y7" s="107" t="str">
        <f t="shared" si="3"/>
        <v>OUADGHIRI</v>
      </c>
      <c r="Z7" s="107" t="str">
        <f t="shared" si="4"/>
        <v>Maël</v>
      </c>
      <c r="AA7" s="107" t="str">
        <f t="shared" si="5"/>
        <v>PARISIS A.C. 95</v>
      </c>
      <c r="AB7" s="107" t="str">
        <f t="shared" si="6"/>
        <v>Access</v>
      </c>
      <c r="AC7" s="107" t="str">
        <f t="shared" si="0"/>
        <v>1</v>
      </c>
      <c r="AD7" s="107" t="str">
        <f t="shared" si="7"/>
        <v>H</v>
      </c>
      <c r="AE7" s="107" t="str">
        <f t="shared" si="8"/>
        <v/>
      </c>
      <c r="AF7">
        <f t="shared" si="9"/>
        <v>0</v>
      </c>
    </row>
    <row r="8" spans="1:32" ht="15" x14ac:dyDescent="0.25">
      <c r="A8" s="156" t="s">
        <v>223</v>
      </c>
      <c r="B8" s="166">
        <v>22</v>
      </c>
      <c r="E8">
        <v>1007</v>
      </c>
      <c r="F8" s="101" t="str">
        <f>'Ext A1'!F13</f>
        <v>48750161315</v>
      </c>
      <c r="G8" s="100" t="str">
        <f>'Ext A1'!C13</f>
        <v>COLIN</v>
      </c>
      <c r="H8" s="100" t="str">
        <f>'Ext A1'!D13</f>
        <v>Ferdinand</v>
      </c>
      <c r="I8" s="194" t="str">
        <f>'Ext A1'!J13</f>
        <v>PARIS CYCLISTE OLYMPIQUE</v>
      </c>
      <c r="J8" s="194" t="str">
        <f>'Ext A1'!G13</f>
        <v>Access</v>
      </c>
      <c r="K8" t="str">
        <f>IF('Ext A1'!H13="",'Ext A1'!G13,'Ext A1'!H13)</f>
        <v>1</v>
      </c>
      <c r="L8" s="194" t="str">
        <f>'Ext A1'!E13</f>
        <v>H</v>
      </c>
      <c r="M8" t="str">
        <f>MID('Ext A1'!M13,7,4)</f>
        <v/>
      </c>
      <c r="O8" s="101">
        <f>IF(ISNA(VLOOKUP(E8,'Enga manuel'!$D$7:$P$356,6,FALSE)),0,VLOOKUP(E8,'Enga manuel'!$D$7:$P$356,6,FALSE))</f>
        <v>0</v>
      </c>
      <c r="P8" t="str">
        <f>IF(ISNA(VLOOKUP(E8,'Enga manuel'!$D$7:$P$356,7,FALSE)),"",VLOOKUP(E8,'Enga manuel'!$D$7:$P$356,7,FALSE))</f>
        <v/>
      </c>
      <c r="Q8" t="str">
        <f>IF(ISNA(VLOOKUP(E8,'Enga manuel'!$D$7:$P$356,8,FALSE)),"",VLOOKUP(E8,'Enga manuel'!$D$7:$P$356,8,FALSE))</f>
        <v/>
      </c>
      <c r="R8" t="str">
        <f>IF(ISNA(VLOOKUP(E8,'Enga manuel'!$D$7:$P$356,9,FALSE)),"",VLOOKUP(E8,'Enga manuel'!$D$7:$P$356,9,FALSE))</f>
        <v/>
      </c>
      <c r="S8" t="str">
        <f>IF(ISNA(VLOOKUP(E8,'Enga manuel'!$D$7:$P$356,10,FALSE)),"",VLOOKUP(E8,'Enga manuel'!$D$7:$P$356,10,FALSE))</f>
        <v/>
      </c>
      <c r="T8" t="str">
        <f>IF(ISNA(VLOOKUP(E8,'Enga manuel'!$D$7:$P$356,11,FALSE)),"",VLOOKUP(E8,'Enga manuel'!$D$7:$P$356,11,FALSE))</f>
        <v/>
      </c>
      <c r="U8" t="str">
        <f>IF(ISNA(VLOOKUP(E8,'Enga manuel'!$D$7:$P$356,12,FALSE)),"",VLOOKUP(E8,'Enga manuel'!$D$7:$P$356,12,FALSE))</f>
        <v/>
      </c>
      <c r="W8">
        <f t="shared" si="1"/>
        <v>1007</v>
      </c>
      <c r="X8" s="107" t="str">
        <f t="shared" si="2"/>
        <v>48750161315</v>
      </c>
      <c r="Y8" s="107" t="str">
        <f t="shared" si="3"/>
        <v>COLIN</v>
      </c>
      <c r="Z8" s="107" t="str">
        <f t="shared" si="4"/>
        <v>Ferdinand</v>
      </c>
      <c r="AA8" s="107" t="str">
        <f t="shared" si="5"/>
        <v>PARIS CYCLISTE OLYMPIQUE</v>
      </c>
      <c r="AB8" s="107" t="str">
        <f t="shared" si="6"/>
        <v>Access</v>
      </c>
      <c r="AC8" s="107" t="str">
        <f t="shared" si="0"/>
        <v>1</v>
      </c>
      <c r="AD8" s="107" t="str">
        <f t="shared" si="7"/>
        <v>H</v>
      </c>
      <c r="AE8" s="107" t="str">
        <f t="shared" si="8"/>
        <v/>
      </c>
      <c r="AF8">
        <f t="shared" si="9"/>
        <v>0</v>
      </c>
    </row>
    <row r="9" spans="1:32" ht="15" x14ac:dyDescent="0.25">
      <c r="A9" s="156" t="s">
        <v>224</v>
      </c>
      <c r="B9" s="166"/>
      <c r="D9" s="14"/>
      <c r="E9">
        <v>1008</v>
      </c>
      <c r="F9" s="101" t="str">
        <f>'Ext A1'!F14</f>
        <v>48750161137</v>
      </c>
      <c r="G9" s="100" t="str">
        <f>'Ext A1'!C14</f>
        <v>RENAUD</v>
      </c>
      <c r="H9" s="100" t="str">
        <f>'Ext A1'!D14</f>
        <v>Arnaud</v>
      </c>
      <c r="I9" s="194" t="str">
        <f>'Ext A1'!J14</f>
        <v>PARIS CYCLISTE OLYMPIQUE</v>
      </c>
      <c r="J9" s="194" t="str">
        <f>'Ext A1'!G14</f>
        <v>Access</v>
      </c>
      <c r="K9" t="str">
        <f>IF('Ext A1'!H14="",'Ext A1'!G14,'Ext A1'!H14)</f>
        <v>2</v>
      </c>
      <c r="L9" s="194" t="str">
        <f>'Ext A1'!E14</f>
        <v>H</v>
      </c>
      <c r="M9" t="str">
        <f>MID('Ext A1'!M14,7,4)</f>
        <v/>
      </c>
      <c r="O9" s="101">
        <f>IF(ISNA(VLOOKUP(E9,'Enga manuel'!$D$7:$P$356,6,FALSE)),0,VLOOKUP(E9,'Enga manuel'!$D$7:$P$356,6,FALSE))</f>
        <v>0</v>
      </c>
      <c r="P9" t="str">
        <f>IF(ISNA(VLOOKUP(E9,'Enga manuel'!$D$7:$P$356,7,FALSE)),"",VLOOKUP(E9,'Enga manuel'!$D$7:$P$356,7,FALSE))</f>
        <v/>
      </c>
      <c r="Q9" t="str">
        <f>IF(ISNA(VLOOKUP(E9,'Enga manuel'!$D$7:$P$356,8,FALSE)),"",VLOOKUP(E9,'Enga manuel'!$D$7:$P$356,8,FALSE))</f>
        <v/>
      </c>
      <c r="R9" t="str">
        <f>IF(ISNA(VLOOKUP(E9,'Enga manuel'!$D$7:$P$356,9,FALSE)),"",VLOOKUP(E9,'Enga manuel'!$D$7:$P$356,9,FALSE))</f>
        <v/>
      </c>
      <c r="S9" t="str">
        <f>IF(ISNA(VLOOKUP(E9,'Enga manuel'!$D$7:$P$356,10,FALSE)),"",VLOOKUP(E9,'Enga manuel'!$D$7:$P$356,10,FALSE))</f>
        <v/>
      </c>
      <c r="T9" t="str">
        <f>IF(ISNA(VLOOKUP(E9,'Enga manuel'!$D$7:$P$356,11,FALSE)),"",VLOOKUP(E9,'Enga manuel'!$D$7:$P$356,11,FALSE))</f>
        <v/>
      </c>
      <c r="U9" t="str">
        <f>IF(ISNA(VLOOKUP(E9,'Enga manuel'!$D$7:$P$356,12,FALSE)),"",VLOOKUP(E9,'Enga manuel'!$D$7:$P$356,12,FALSE))</f>
        <v/>
      </c>
      <c r="W9">
        <f t="shared" si="1"/>
        <v>1008</v>
      </c>
      <c r="X9" s="107" t="str">
        <f t="shared" si="2"/>
        <v>48750161137</v>
      </c>
      <c r="Y9" s="107" t="str">
        <f t="shared" si="3"/>
        <v>RENAUD</v>
      </c>
      <c r="Z9" s="107" t="str">
        <f t="shared" si="4"/>
        <v>Arnaud</v>
      </c>
      <c r="AA9" s="107" t="str">
        <f t="shared" si="5"/>
        <v>PARIS CYCLISTE OLYMPIQUE</v>
      </c>
      <c r="AB9" s="107" t="str">
        <f t="shared" si="6"/>
        <v>Access</v>
      </c>
      <c r="AC9" s="107" t="str">
        <f t="shared" si="0"/>
        <v>2</v>
      </c>
      <c r="AD9" s="107" t="str">
        <f t="shared" si="7"/>
        <v>H</v>
      </c>
      <c r="AE9" s="107" t="str">
        <f t="shared" si="8"/>
        <v/>
      </c>
      <c r="AF9">
        <f t="shared" si="9"/>
        <v>0</v>
      </c>
    </row>
    <row r="10" spans="1:32" ht="15" x14ac:dyDescent="0.25">
      <c r="A10" s="156" t="s">
        <v>225</v>
      </c>
      <c r="B10" s="166">
        <v>77</v>
      </c>
      <c r="E10">
        <v>1009</v>
      </c>
      <c r="F10" s="101" t="str">
        <f>'Ext A1'!F15</f>
        <v>48913020497</v>
      </c>
      <c r="G10" s="100" t="str">
        <f>'Ext A1'!C15</f>
        <v>LEVERT</v>
      </c>
      <c r="H10" s="100" t="str">
        <f>'Ext A1'!D15</f>
        <v>Nicolas</v>
      </c>
      <c r="I10" s="194" t="str">
        <f>'Ext A1'!J15</f>
        <v>AS CORBEIL ESSONNES</v>
      </c>
      <c r="J10" s="194" t="str">
        <f>'Ext A1'!G15</f>
        <v>Access</v>
      </c>
      <c r="K10" t="str">
        <f>IF('Ext A1'!H15="",'Ext A1'!G15,'Ext A1'!H15)</f>
        <v>2</v>
      </c>
      <c r="L10" s="194" t="str">
        <f>'Ext A1'!E15</f>
        <v>H</v>
      </c>
      <c r="M10" t="str">
        <f>MID('Ext A1'!M15,7,4)</f>
        <v/>
      </c>
      <c r="O10" s="101">
        <f>IF(ISNA(VLOOKUP(E10,'Enga manuel'!$D$7:$P$356,6,FALSE)),0,VLOOKUP(E10,'Enga manuel'!$D$7:$P$356,6,FALSE))</f>
        <v>0</v>
      </c>
      <c r="P10" t="str">
        <f>IF(ISNA(VLOOKUP(E10,'Enga manuel'!$D$7:$P$356,7,FALSE)),"",VLOOKUP(E10,'Enga manuel'!$D$7:$P$356,7,FALSE))</f>
        <v/>
      </c>
      <c r="Q10" t="str">
        <f>IF(ISNA(VLOOKUP(E10,'Enga manuel'!$D$7:$P$356,8,FALSE)),"",VLOOKUP(E10,'Enga manuel'!$D$7:$P$356,8,FALSE))</f>
        <v/>
      </c>
      <c r="R10" t="str">
        <f>IF(ISNA(VLOOKUP(E10,'Enga manuel'!$D$7:$P$356,9,FALSE)),"",VLOOKUP(E10,'Enga manuel'!$D$7:$P$356,9,FALSE))</f>
        <v/>
      </c>
      <c r="S10" t="str">
        <f>IF(ISNA(VLOOKUP(E10,'Enga manuel'!$D$7:$P$356,10,FALSE)),"",VLOOKUP(E10,'Enga manuel'!$D$7:$P$356,10,FALSE))</f>
        <v/>
      </c>
      <c r="T10" t="str">
        <f>IF(ISNA(VLOOKUP(E10,'Enga manuel'!$D$7:$P$356,11,FALSE)),"",VLOOKUP(E10,'Enga manuel'!$D$7:$P$356,11,FALSE))</f>
        <v/>
      </c>
      <c r="U10" t="str">
        <f>IF(ISNA(VLOOKUP(E10,'Enga manuel'!$D$7:$P$356,12,FALSE)),"",VLOOKUP(E10,'Enga manuel'!$D$7:$P$356,12,FALSE))</f>
        <v/>
      </c>
      <c r="W10">
        <f t="shared" si="1"/>
        <v>1009</v>
      </c>
      <c r="X10" s="107" t="str">
        <f t="shared" si="2"/>
        <v>48913020497</v>
      </c>
      <c r="Y10" s="107" t="str">
        <f t="shared" si="3"/>
        <v>LEVERT</v>
      </c>
      <c r="Z10" s="107" t="str">
        <f t="shared" si="4"/>
        <v>Nicolas</v>
      </c>
      <c r="AA10" s="107" t="str">
        <f t="shared" si="5"/>
        <v>AS CORBEIL ESSONNES</v>
      </c>
      <c r="AB10" s="107" t="str">
        <f t="shared" si="6"/>
        <v>Access</v>
      </c>
      <c r="AC10" s="107" t="str">
        <f t="shared" si="0"/>
        <v>2</v>
      </c>
      <c r="AD10" s="107" t="str">
        <f t="shared" si="7"/>
        <v>H</v>
      </c>
      <c r="AE10" s="107" t="str">
        <f t="shared" si="8"/>
        <v/>
      </c>
      <c r="AF10">
        <f t="shared" si="9"/>
        <v>0</v>
      </c>
    </row>
    <row r="11" spans="1:32" ht="15" x14ac:dyDescent="0.25">
      <c r="A11" s="156"/>
      <c r="E11">
        <v>1010</v>
      </c>
      <c r="F11" s="101" t="str">
        <f>'Ext A1'!F16</f>
        <v>48935330040</v>
      </c>
      <c r="G11" s="100" t="str">
        <f>'Ext A1'!C16</f>
        <v>MAESTRINI</v>
      </c>
      <c r="H11" s="100" t="str">
        <f>'Ext A1'!D16</f>
        <v>Jérôme</v>
      </c>
      <c r="I11" s="194" t="str">
        <f>'Ext A1'!J16</f>
        <v>ES STAINS-CYCLISME</v>
      </c>
      <c r="J11" s="194" t="str">
        <f>'Ext A1'!G16</f>
        <v>Access</v>
      </c>
      <c r="K11" t="str">
        <f>IF('Ext A1'!H16="",'Ext A1'!G16,'Ext A1'!H16)</f>
        <v>2</v>
      </c>
      <c r="L11" s="194" t="str">
        <f>'Ext A1'!E16</f>
        <v>H</v>
      </c>
      <c r="M11" t="str">
        <f>MID('Ext A1'!M16,7,4)</f>
        <v/>
      </c>
      <c r="O11" s="101">
        <f>IF(ISNA(VLOOKUP(E11,'Enga manuel'!$D$7:$P$356,6,FALSE)),0,VLOOKUP(E11,'Enga manuel'!$D$7:$P$356,6,FALSE))</f>
        <v>0</v>
      </c>
      <c r="P11" t="str">
        <f>IF(ISNA(VLOOKUP(E11,'Enga manuel'!$D$7:$P$356,7,FALSE)),"",VLOOKUP(E11,'Enga manuel'!$D$7:$P$356,7,FALSE))</f>
        <v/>
      </c>
      <c r="Q11" t="str">
        <f>IF(ISNA(VLOOKUP(E11,'Enga manuel'!$D$7:$P$356,8,FALSE)),"",VLOOKUP(E11,'Enga manuel'!$D$7:$P$356,8,FALSE))</f>
        <v/>
      </c>
      <c r="R11" t="str">
        <f>IF(ISNA(VLOOKUP(E11,'Enga manuel'!$D$7:$P$356,9,FALSE)),"",VLOOKUP(E11,'Enga manuel'!$D$7:$P$356,9,FALSE))</f>
        <v/>
      </c>
      <c r="S11" t="str">
        <f>IF(ISNA(VLOOKUP(E11,'Enga manuel'!$D$7:$P$356,10,FALSE)),"",VLOOKUP(E11,'Enga manuel'!$D$7:$P$356,10,FALSE))</f>
        <v/>
      </c>
      <c r="T11" t="str">
        <f>IF(ISNA(VLOOKUP(E11,'Enga manuel'!$D$7:$P$356,11,FALSE)),"",VLOOKUP(E11,'Enga manuel'!$D$7:$P$356,11,FALSE))</f>
        <v/>
      </c>
      <c r="U11" t="str">
        <f>IF(ISNA(VLOOKUP(E11,'Enga manuel'!$D$7:$P$356,12,FALSE)),"",VLOOKUP(E11,'Enga manuel'!$D$7:$P$356,12,FALSE))</f>
        <v/>
      </c>
      <c r="W11">
        <f t="shared" si="1"/>
        <v>1010</v>
      </c>
      <c r="X11" s="107" t="str">
        <f t="shared" si="2"/>
        <v>48935330040</v>
      </c>
      <c r="Y11" s="107" t="str">
        <f t="shared" si="3"/>
        <v>MAESTRINI</v>
      </c>
      <c r="Z11" s="107" t="str">
        <f t="shared" si="4"/>
        <v>Jérôme</v>
      </c>
      <c r="AA11" s="107" t="str">
        <f t="shared" si="5"/>
        <v>ES STAINS-CYCLISME</v>
      </c>
      <c r="AB11" s="107" t="str">
        <f>IF(AND($F11&gt;0,$O11=0),J11,S11)</f>
        <v>Access</v>
      </c>
      <c r="AC11" s="107" t="str">
        <f t="shared" si="0"/>
        <v>2</v>
      </c>
      <c r="AD11" s="107" t="str">
        <f t="shared" si="7"/>
        <v>H</v>
      </c>
      <c r="AE11" s="107" t="str">
        <f t="shared" si="8"/>
        <v/>
      </c>
      <c r="AF11">
        <f t="shared" si="9"/>
        <v>0</v>
      </c>
    </row>
    <row r="12" spans="1:32" ht="15" x14ac:dyDescent="0.25">
      <c r="A12" s="156"/>
      <c r="E12">
        <v>1011</v>
      </c>
      <c r="F12" s="101" t="str">
        <f>'Ext A1'!F17</f>
        <v>48782120253</v>
      </c>
      <c r="G12" s="100" t="str">
        <f>'Ext A1'!C17</f>
        <v>LIBERTO</v>
      </c>
      <c r="H12" s="100" t="str">
        <f>'Ext A1'!D17</f>
        <v>ROBERT</v>
      </c>
      <c r="I12" s="194" t="str">
        <f>'Ext A1'!J17</f>
        <v>TEAM CHATOU CYCLISME</v>
      </c>
      <c r="J12" s="194" t="str">
        <f>'Ext A1'!G17</f>
        <v>Access</v>
      </c>
      <c r="K12" t="str">
        <f>IF('Ext A1'!H17="",'Ext A1'!G17,'Ext A1'!H17)</f>
        <v>2</v>
      </c>
      <c r="L12" s="194" t="str">
        <f>'Ext A1'!E17</f>
        <v>H</v>
      </c>
      <c r="M12" t="str">
        <f>MID('Ext A1'!M17,7,4)</f>
        <v/>
      </c>
      <c r="O12" s="101">
        <f>IF(ISNA(VLOOKUP(E12,'Enga manuel'!$D$7:$P$356,6,FALSE)),0,VLOOKUP(E12,'Enga manuel'!$D$7:$P$356,6,FALSE))</f>
        <v>0</v>
      </c>
      <c r="P12" t="str">
        <f>IF(ISNA(VLOOKUP(E12,'Enga manuel'!$D$7:$P$356,7,FALSE)),"",VLOOKUP(E12,'Enga manuel'!$D$7:$P$356,7,FALSE))</f>
        <v/>
      </c>
      <c r="Q12" t="str">
        <f>IF(ISNA(VLOOKUP(E12,'Enga manuel'!$D$7:$P$356,8,FALSE)),"",VLOOKUP(E12,'Enga manuel'!$D$7:$P$356,8,FALSE))</f>
        <v/>
      </c>
      <c r="R12" t="str">
        <f>IF(ISNA(VLOOKUP(E12,'Enga manuel'!$D$7:$P$356,9,FALSE)),"",VLOOKUP(E12,'Enga manuel'!$D$7:$P$356,9,FALSE))</f>
        <v/>
      </c>
      <c r="S12" t="str">
        <f>IF(ISNA(VLOOKUP(E12,'Enga manuel'!$D$7:$P$356,10,FALSE)),"",VLOOKUP(E12,'Enga manuel'!$D$7:$P$356,10,FALSE))</f>
        <v/>
      </c>
      <c r="T12" t="str">
        <f>IF(ISNA(VLOOKUP(E12,'Enga manuel'!$D$7:$P$356,11,FALSE)),"",VLOOKUP(E12,'Enga manuel'!$D$7:$P$356,11,FALSE))</f>
        <v/>
      </c>
      <c r="U12" t="str">
        <f>IF(ISNA(VLOOKUP(E12,'Enga manuel'!$D$7:$P$356,12,FALSE)),"",VLOOKUP(E12,'Enga manuel'!$D$7:$P$356,12,FALSE))</f>
        <v/>
      </c>
      <c r="W12">
        <f t="shared" si="1"/>
        <v>1011</v>
      </c>
      <c r="X12" s="107" t="str">
        <f t="shared" si="2"/>
        <v>48782120253</v>
      </c>
      <c r="Y12" s="107" t="str">
        <f t="shared" si="3"/>
        <v>LIBERTO</v>
      </c>
      <c r="Z12" s="107" t="str">
        <f t="shared" si="4"/>
        <v>ROBERT</v>
      </c>
      <c r="AA12" s="107" t="str">
        <f t="shared" si="5"/>
        <v>TEAM CHATOU CYCLISME</v>
      </c>
      <c r="AB12" s="107" t="str">
        <f t="shared" si="6"/>
        <v>Access</v>
      </c>
      <c r="AC12" s="107" t="str">
        <f t="shared" si="0"/>
        <v>2</v>
      </c>
      <c r="AD12" s="107" t="str">
        <f t="shared" si="7"/>
        <v>H</v>
      </c>
      <c r="AE12" s="107" t="str">
        <f t="shared" si="8"/>
        <v/>
      </c>
      <c r="AF12">
        <f t="shared" si="9"/>
        <v>0</v>
      </c>
    </row>
    <row r="13" spans="1:32" ht="15" x14ac:dyDescent="0.25">
      <c r="A13" s="155"/>
      <c r="E13">
        <v>1012</v>
      </c>
      <c r="F13" s="101" t="str">
        <f>'Ext A1'!F18</f>
        <v>48782120271</v>
      </c>
      <c r="G13" s="100" t="str">
        <f>'Ext A1'!C18</f>
        <v>PIÑEYRO</v>
      </c>
      <c r="H13" s="100" t="str">
        <f>'Ext A1'!D18</f>
        <v>Federico</v>
      </c>
      <c r="I13" s="194" t="str">
        <f>'Ext A1'!J18</f>
        <v>TEAM CHATOU CYCLISME</v>
      </c>
      <c r="J13" s="194" t="str">
        <f>'Ext A1'!G18</f>
        <v>Access</v>
      </c>
      <c r="K13" t="str">
        <f>IF('Ext A1'!H18="",'Ext A1'!G18,'Ext A1'!H18)</f>
        <v>2</v>
      </c>
      <c r="L13" s="194" t="str">
        <f>'Ext A1'!E18</f>
        <v>H</v>
      </c>
      <c r="M13" t="str">
        <f>MID('Ext A1'!M18,7,4)</f>
        <v/>
      </c>
      <c r="O13" s="101">
        <f>IF(ISNA(VLOOKUP(E13,'Enga manuel'!$D$7:$P$356,6,FALSE)),0,VLOOKUP(E13,'Enga manuel'!$D$7:$P$356,6,FALSE))</f>
        <v>0</v>
      </c>
      <c r="P13" t="str">
        <f>IF(ISNA(VLOOKUP(E13,'Enga manuel'!$D$7:$P$356,7,FALSE)),"",VLOOKUP(E13,'Enga manuel'!$D$7:$P$356,7,FALSE))</f>
        <v/>
      </c>
      <c r="Q13" t="str">
        <f>IF(ISNA(VLOOKUP(E13,'Enga manuel'!$D$7:$P$356,8,FALSE)),"",VLOOKUP(E13,'Enga manuel'!$D$7:$P$356,8,FALSE))</f>
        <v/>
      </c>
      <c r="R13" t="str">
        <f>IF(ISNA(VLOOKUP(E13,'Enga manuel'!$D$7:$P$356,9,FALSE)),"",VLOOKUP(E13,'Enga manuel'!$D$7:$P$356,9,FALSE))</f>
        <v/>
      </c>
      <c r="S13" t="str">
        <f>IF(ISNA(VLOOKUP(E13,'Enga manuel'!$D$7:$P$356,10,FALSE)),"",VLOOKUP(E13,'Enga manuel'!$D$7:$P$356,10,FALSE))</f>
        <v/>
      </c>
      <c r="T13" t="str">
        <f>IF(ISNA(VLOOKUP(E13,'Enga manuel'!$D$7:$P$356,11,FALSE)),"",VLOOKUP(E13,'Enga manuel'!$D$7:$P$356,11,FALSE))</f>
        <v/>
      </c>
      <c r="U13" t="str">
        <f>IF(ISNA(VLOOKUP(E13,'Enga manuel'!$D$7:$P$356,12,FALSE)),"",VLOOKUP(E13,'Enga manuel'!$D$7:$P$356,12,FALSE))</f>
        <v/>
      </c>
      <c r="W13">
        <f t="shared" si="1"/>
        <v>1012</v>
      </c>
      <c r="X13" s="107" t="str">
        <f t="shared" si="2"/>
        <v>48782120271</v>
      </c>
      <c r="Y13" s="107" t="str">
        <f t="shared" si="3"/>
        <v>PIÑEYRO</v>
      </c>
      <c r="Z13" s="107" t="str">
        <f t="shared" si="4"/>
        <v>Federico</v>
      </c>
      <c r="AA13" s="107" t="str">
        <f t="shared" si="5"/>
        <v>TEAM CHATOU CYCLISME</v>
      </c>
      <c r="AB13" s="107" t="str">
        <f t="shared" si="6"/>
        <v>Access</v>
      </c>
      <c r="AC13" s="107" t="str">
        <f t="shared" si="0"/>
        <v>2</v>
      </c>
      <c r="AD13" s="107" t="str">
        <f t="shared" si="7"/>
        <v>H</v>
      </c>
      <c r="AE13" s="107" t="str">
        <f t="shared" si="8"/>
        <v/>
      </c>
      <c r="AF13">
        <f t="shared" si="9"/>
        <v>0</v>
      </c>
    </row>
    <row r="14" spans="1:32" ht="15" x14ac:dyDescent="0.25">
      <c r="A14" s="155"/>
      <c r="E14">
        <v>1013</v>
      </c>
      <c r="F14" s="101" t="str">
        <f>'Ext A1'!F19</f>
        <v>48782280441</v>
      </c>
      <c r="G14" s="100" t="str">
        <f>'Ext A1'!C19</f>
        <v>GOUYA</v>
      </c>
      <c r="H14" s="100" t="str">
        <f>'Ext A1'!D19</f>
        <v>JEAN MARIE</v>
      </c>
      <c r="I14" s="194" t="str">
        <f>'Ext A1'!J19</f>
        <v>US MAULE CYCLISME</v>
      </c>
      <c r="J14" s="194" t="str">
        <f>'Ext A1'!G19</f>
        <v>Access</v>
      </c>
      <c r="K14" t="str">
        <f>IF('Ext A1'!H19="",'Ext A1'!G19,'Ext A1'!H19)</f>
        <v>2</v>
      </c>
      <c r="L14" s="194" t="str">
        <f>'Ext A1'!E19</f>
        <v>H</v>
      </c>
      <c r="M14" t="str">
        <f>MID('Ext A1'!M19,7,4)</f>
        <v/>
      </c>
      <c r="O14" s="101">
        <f>IF(ISNA(VLOOKUP(E14,'Enga manuel'!$D$7:$P$356,6,FALSE)),0,VLOOKUP(E14,'Enga manuel'!$D$7:$P$356,6,FALSE))</f>
        <v>0</v>
      </c>
      <c r="P14" t="str">
        <f>IF(ISNA(VLOOKUP(E14,'Enga manuel'!$D$7:$P$356,7,FALSE)),"",VLOOKUP(E14,'Enga manuel'!$D$7:$P$356,7,FALSE))</f>
        <v/>
      </c>
      <c r="Q14" t="str">
        <f>IF(ISNA(VLOOKUP(E14,'Enga manuel'!$D$7:$P$356,8,FALSE)),"",VLOOKUP(E14,'Enga manuel'!$D$7:$P$356,8,FALSE))</f>
        <v/>
      </c>
      <c r="R14" t="str">
        <f>IF(ISNA(VLOOKUP(E14,'Enga manuel'!$D$7:$P$356,9,FALSE)),"",VLOOKUP(E14,'Enga manuel'!$D$7:$P$356,9,FALSE))</f>
        <v/>
      </c>
      <c r="S14" t="str">
        <f>IF(ISNA(VLOOKUP(E14,'Enga manuel'!$D$7:$P$356,10,FALSE)),"",VLOOKUP(E14,'Enga manuel'!$D$7:$P$356,10,FALSE))</f>
        <v/>
      </c>
      <c r="T14" t="str">
        <f>IF(ISNA(VLOOKUP(E14,'Enga manuel'!$D$7:$P$356,11,FALSE)),"",VLOOKUP(E14,'Enga manuel'!$D$7:$P$356,11,FALSE))</f>
        <v/>
      </c>
      <c r="U14" t="str">
        <f>IF(ISNA(VLOOKUP(E14,'Enga manuel'!$D$7:$P$356,12,FALSE)),"",VLOOKUP(E14,'Enga manuel'!$D$7:$P$356,12,FALSE))</f>
        <v/>
      </c>
      <c r="W14">
        <f t="shared" si="1"/>
        <v>1013</v>
      </c>
      <c r="X14" s="107" t="str">
        <f t="shared" si="2"/>
        <v>48782280441</v>
      </c>
      <c r="Y14" s="107" t="str">
        <f t="shared" si="3"/>
        <v>GOUYA</v>
      </c>
      <c r="Z14" s="107" t="str">
        <f t="shared" si="4"/>
        <v>JEAN MARIE</v>
      </c>
      <c r="AA14" s="107" t="str">
        <f t="shared" si="5"/>
        <v>US MAULE CYCLISME</v>
      </c>
      <c r="AB14" s="107" t="str">
        <f t="shared" si="6"/>
        <v>Access</v>
      </c>
      <c r="AC14" s="107" t="str">
        <f t="shared" si="0"/>
        <v>2</v>
      </c>
      <c r="AD14" s="107" t="str">
        <f t="shared" si="7"/>
        <v>H</v>
      </c>
      <c r="AE14" s="107" t="str">
        <f t="shared" si="8"/>
        <v/>
      </c>
      <c r="AF14">
        <f t="shared" si="9"/>
        <v>0</v>
      </c>
    </row>
    <row r="15" spans="1:32" ht="15" x14ac:dyDescent="0.25">
      <c r="A15" s="155"/>
      <c r="E15">
        <v>1014</v>
      </c>
      <c r="F15" s="101" t="str">
        <f>'Ext A1'!F20</f>
        <v>48957170343</v>
      </c>
      <c r="G15" s="100" t="str">
        <f>'Ext A1'!C20</f>
        <v>MUYS</v>
      </c>
      <c r="H15" s="100" t="str">
        <f>'Ext A1'!D20</f>
        <v>Patrick</v>
      </c>
      <c r="I15" s="194" t="str">
        <f>'Ext A1'!J20</f>
        <v>ES PERSANAISE</v>
      </c>
      <c r="J15" s="194" t="str">
        <f>'Ext A1'!G20</f>
        <v>Access</v>
      </c>
      <c r="K15" t="str">
        <f>IF('Ext A1'!H20="",'Ext A1'!G20,'Ext A1'!H20)</f>
        <v>2</v>
      </c>
      <c r="L15" s="194" t="str">
        <f>'Ext A1'!E20</f>
        <v>H</v>
      </c>
      <c r="M15" t="str">
        <f>MID('Ext A1'!M20,7,4)</f>
        <v/>
      </c>
      <c r="O15" s="101">
        <f>IF(ISNA(VLOOKUP(E15,'Enga manuel'!$D$7:$P$356,6,FALSE)),0,VLOOKUP(E15,'Enga manuel'!$D$7:$P$356,6,FALSE))</f>
        <v>0</v>
      </c>
      <c r="P15" t="str">
        <f>IF(ISNA(VLOOKUP(E15,'Enga manuel'!$D$7:$P$356,7,FALSE)),"",VLOOKUP(E15,'Enga manuel'!$D$7:$P$356,7,FALSE))</f>
        <v/>
      </c>
      <c r="Q15" t="str">
        <f>IF(ISNA(VLOOKUP(E15,'Enga manuel'!$D$7:$P$356,8,FALSE)),"",VLOOKUP(E15,'Enga manuel'!$D$7:$P$356,8,FALSE))</f>
        <v/>
      </c>
      <c r="R15" t="str">
        <f>IF(ISNA(VLOOKUP(E15,'Enga manuel'!$D$7:$P$356,9,FALSE)),"",VLOOKUP(E15,'Enga manuel'!$D$7:$P$356,9,FALSE))</f>
        <v/>
      </c>
      <c r="S15" t="str">
        <f>IF(ISNA(VLOOKUP(E15,'Enga manuel'!$D$7:$P$356,10,FALSE)),"",VLOOKUP(E15,'Enga manuel'!$D$7:$P$356,10,FALSE))</f>
        <v/>
      </c>
      <c r="T15" t="str">
        <f>IF(ISNA(VLOOKUP(E15,'Enga manuel'!$D$7:$P$356,11,FALSE)),"",VLOOKUP(E15,'Enga manuel'!$D$7:$P$356,11,FALSE))</f>
        <v/>
      </c>
      <c r="U15" t="str">
        <f>IF(ISNA(VLOOKUP(E15,'Enga manuel'!$D$7:$P$356,12,FALSE)),"",VLOOKUP(E15,'Enga manuel'!$D$7:$P$356,12,FALSE))</f>
        <v/>
      </c>
      <c r="W15">
        <f t="shared" si="1"/>
        <v>1014</v>
      </c>
      <c r="X15" s="107" t="str">
        <f t="shared" si="2"/>
        <v>48957170343</v>
      </c>
      <c r="Y15" s="107" t="str">
        <f t="shared" si="3"/>
        <v>MUYS</v>
      </c>
      <c r="Z15" s="107" t="str">
        <f t="shared" si="4"/>
        <v>Patrick</v>
      </c>
      <c r="AA15" s="107" t="str">
        <f t="shared" si="5"/>
        <v>ES PERSANAISE</v>
      </c>
      <c r="AB15" s="107" t="str">
        <f t="shared" si="6"/>
        <v>Access</v>
      </c>
      <c r="AC15" s="107" t="str">
        <f t="shared" si="0"/>
        <v>2</v>
      </c>
      <c r="AD15" s="107" t="str">
        <f t="shared" si="7"/>
        <v>H</v>
      </c>
      <c r="AE15" s="107" t="str">
        <f t="shared" si="8"/>
        <v/>
      </c>
      <c r="AF15">
        <f t="shared" si="9"/>
        <v>0</v>
      </c>
    </row>
    <row r="16" spans="1:32" ht="15" x14ac:dyDescent="0.25">
      <c r="A16" s="155"/>
      <c r="B16" s="14"/>
      <c r="E16">
        <v>1015</v>
      </c>
      <c r="F16" s="101" t="str">
        <f>'Ext A1'!F21</f>
        <v>48924080313</v>
      </c>
      <c r="G16" s="100" t="str">
        <f>'Ext A1'!C21</f>
        <v>COIGNARD</v>
      </c>
      <c r="H16" s="100" t="str">
        <f>'Ext A1'!D21</f>
        <v>Colin</v>
      </c>
      <c r="I16" s="194" t="str">
        <f>'Ext A1'!J21</f>
        <v>A. C. B. B.</v>
      </c>
      <c r="J16" s="194" t="str">
        <f>'Ext A1'!G21</f>
        <v>Access</v>
      </c>
      <c r="K16" t="str">
        <f>IF('Ext A1'!H21="",'Ext A1'!G21,'Ext A1'!H21)</f>
        <v>1</v>
      </c>
      <c r="L16" s="194" t="str">
        <f>'Ext A1'!E21</f>
        <v>H</v>
      </c>
      <c r="M16" t="str">
        <f>MID('Ext A1'!M21,7,4)</f>
        <v/>
      </c>
      <c r="O16" s="101">
        <f>IF(ISNA(VLOOKUP(E16,'Enga manuel'!$D$7:$P$356,6,FALSE)),0,VLOOKUP(E16,'Enga manuel'!$D$7:$P$356,6,FALSE))</f>
        <v>0</v>
      </c>
      <c r="P16" t="str">
        <f>IF(ISNA(VLOOKUP(E16,'Enga manuel'!$D$7:$P$356,7,FALSE)),"",VLOOKUP(E16,'Enga manuel'!$D$7:$P$356,7,FALSE))</f>
        <v/>
      </c>
      <c r="Q16" t="str">
        <f>IF(ISNA(VLOOKUP(E16,'Enga manuel'!$D$7:$P$356,8,FALSE)),"",VLOOKUP(E16,'Enga manuel'!$D$7:$P$356,8,FALSE))</f>
        <v/>
      </c>
      <c r="R16" t="str">
        <f>IF(ISNA(VLOOKUP(E16,'Enga manuel'!$D$7:$P$356,9,FALSE)),"",VLOOKUP(E16,'Enga manuel'!$D$7:$P$356,9,FALSE))</f>
        <v/>
      </c>
      <c r="S16" t="str">
        <f>IF(ISNA(VLOOKUP(E16,'Enga manuel'!$D$7:$P$356,10,FALSE)),"",VLOOKUP(E16,'Enga manuel'!$D$7:$P$356,10,FALSE))</f>
        <v/>
      </c>
      <c r="T16" t="str">
        <f>IF(ISNA(VLOOKUP(E16,'Enga manuel'!$D$7:$P$356,11,FALSE)),"",VLOOKUP(E16,'Enga manuel'!$D$7:$P$356,11,FALSE))</f>
        <v/>
      </c>
      <c r="U16" t="str">
        <f>IF(ISNA(VLOOKUP(E16,'Enga manuel'!$D$7:$P$356,12,FALSE)),"",VLOOKUP(E16,'Enga manuel'!$D$7:$P$356,12,FALSE))</f>
        <v/>
      </c>
      <c r="W16">
        <f t="shared" si="1"/>
        <v>1015</v>
      </c>
      <c r="X16" s="107" t="str">
        <f t="shared" si="2"/>
        <v>48924080313</v>
      </c>
      <c r="Y16" s="107" t="str">
        <f t="shared" si="3"/>
        <v>COIGNARD</v>
      </c>
      <c r="Z16" s="107" t="str">
        <f t="shared" si="4"/>
        <v>Colin</v>
      </c>
      <c r="AA16" s="107" t="str">
        <f t="shared" si="5"/>
        <v>A. C. B. B.</v>
      </c>
      <c r="AB16" s="107" t="str">
        <f t="shared" si="6"/>
        <v>Access</v>
      </c>
      <c r="AC16" s="107" t="str">
        <f t="shared" si="0"/>
        <v>1</v>
      </c>
      <c r="AD16" s="107" t="str">
        <f t="shared" si="7"/>
        <v>H</v>
      </c>
      <c r="AE16" s="107" t="str">
        <f t="shared" si="8"/>
        <v/>
      </c>
      <c r="AF16">
        <f t="shared" si="9"/>
        <v>0</v>
      </c>
    </row>
    <row r="17" spans="1:32" ht="15" x14ac:dyDescent="0.25">
      <c r="A17" s="155"/>
      <c r="B17" s="14"/>
      <c r="E17">
        <v>1016</v>
      </c>
      <c r="F17" s="101" t="str">
        <f>'Ext A1'!F22</f>
        <v>48924100121</v>
      </c>
      <c r="G17" s="100" t="str">
        <f>'Ext A1'!C22</f>
        <v>FLORELLA</v>
      </c>
      <c r="H17" s="100" t="str">
        <f>'Ext A1'!D22</f>
        <v>Dimitry</v>
      </c>
      <c r="I17" s="194" t="str">
        <f>'Ext A1'!J22</f>
        <v>VC CHATENAY MALABRY</v>
      </c>
      <c r="J17" s="194" t="str">
        <f>'Ext A1'!G22</f>
        <v>Access</v>
      </c>
      <c r="K17" t="str">
        <f>IF('Ext A1'!H22="",'Ext A1'!G22,'Ext A1'!H22)</f>
        <v>1</v>
      </c>
      <c r="L17" s="194" t="str">
        <f>'Ext A1'!E22</f>
        <v>H</v>
      </c>
      <c r="M17" t="str">
        <f>MID('Ext A1'!M22,7,4)</f>
        <v/>
      </c>
      <c r="O17" s="101">
        <f>IF(ISNA(VLOOKUP(E17,'Enga manuel'!$D$7:$P$356,6,FALSE)),0,VLOOKUP(E17,'Enga manuel'!$D$7:$P$356,6,FALSE))</f>
        <v>0</v>
      </c>
      <c r="P17" t="str">
        <f>IF(ISNA(VLOOKUP(E17,'Enga manuel'!$D$7:$P$356,7,FALSE)),"",VLOOKUP(E17,'Enga manuel'!$D$7:$P$356,7,FALSE))</f>
        <v/>
      </c>
      <c r="Q17" t="str">
        <f>IF(ISNA(VLOOKUP(E17,'Enga manuel'!$D$7:$P$356,8,FALSE)),"",VLOOKUP(E17,'Enga manuel'!$D$7:$P$356,8,FALSE))</f>
        <v/>
      </c>
      <c r="R17" t="str">
        <f>IF(ISNA(VLOOKUP(E17,'Enga manuel'!$D$7:$P$356,9,FALSE)),"",VLOOKUP(E17,'Enga manuel'!$D$7:$P$356,9,FALSE))</f>
        <v/>
      </c>
      <c r="S17" t="str">
        <f>IF(ISNA(VLOOKUP(E17,'Enga manuel'!$D$7:$P$356,10,FALSE)),"",VLOOKUP(E17,'Enga manuel'!$D$7:$P$356,10,FALSE))</f>
        <v/>
      </c>
      <c r="T17" t="str">
        <f>IF(ISNA(VLOOKUP(E17,'Enga manuel'!$D$7:$P$356,11,FALSE)),"",VLOOKUP(E17,'Enga manuel'!$D$7:$P$356,11,FALSE))</f>
        <v/>
      </c>
      <c r="U17" t="str">
        <f>IF(ISNA(VLOOKUP(E17,'Enga manuel'!$D$7:$P$356,12,FALSE)),"",VLOOKUP(E17,'Enga manuel'!$D$7:$P$356,12,FALSE))</f>
        <v/>
      </c>
      <c r="W17">
        <f t="shared" si="1"/>
        <v>1016</v>
      </c>
      <c r="X17" s="107" t="str">
        <f t="shared" si="2"/>
        <v>48924100121</v>
      </c>
      <c r="Y17" s="107" t="str">
        <f t="shared" si="3"/>
        <v>FLORELLA</v>
      </c>
      <c r="Z17" s="107" t="str">
        <f t="shared" si="4"/>
        <v>Dimitry</v>
      </c>
      <c r="AA17" s="107" t="str">
        <f t="shared" si="5"/>
        <v>VC CHATENAY MALABRY</v>
      </c>
      <c r="AB17" s="107" t="str">
        <f t="shared" si="6"/>
        <v>Access</v>
      </c>
      <c r="AC17" s="107" t="str">
        <f t="shared" si="0"/>
        <v>1</v>
      </c>
      <c r="AD17" s="107" t="str">
        <f t="shared" si="7"/>
        <v>H</v>
      </c>
      <c r="AE17" s="107" t="str">
        <f t="shared" si="8"/>
        <v/>
      </c>
      <c r="AF17">
        <f t="shared" si="9"/>
        <v>0</v>
      </c>
    </row>
    <row r="18" spans="1:32" ht="15" x14ac:dyDescent="0.25">
      <c r="A18" s="155"/>
      <c r="B18" s="14"/>
      <c r="E18">
        <v>1017</v>
      </c>
      <c r="F18" s="101" t="str">
        <f>'Ext A1'!F23</f>
        <v>48750330253</v>
      </c>
      <c r="G18" s="100" t="str">
        <f>'Ext A1'!C23</f>
        <v>FERGUENIS</v>
      </c>
      <c r="H18" s="100" t="str">
        <f>'Ext A1'!D23</f>
        <v>Ilian</v>
      </c>
      <c r="I18" s="194" t="str">
        <f>'Ext A1'!J23</f>
        <v>WATT CYCLING CLUB</v>
      </c>
      <c r="J18" s="194" t="str">
        <f>'Ext A1'!G23</f>
        <v>Access</v>
      </c>
      <c r="K18" t="str">
        <f>IF('Ext A1'!H23="",'Ext A1'!G23,'Ext A1'!H23)</f>
        <v>1</v>
      </c>
      <c r="L18" s="194" t="str">
        <f>'Ext A1'!E23</f>
        <v>H</v>
      </c>
      <c r="M18" t="str">
        <f>MID('Ext A1'!M23,7,4)</f>
        <v/>
      </c>
      <c r="O18" s="101">
        <f>IF(ISNA(VLOOKUP(E18,'Enga manuel'!$D$7:$P$356,6,FALSE)),0,VLOOKUP(E18,'Enga manuel'!$D$7:$P$356,6,FALSE))</f>
        <v>0</v>
      </c>
      <c r="P18" t="str">
        <f>IF(ISNA(VLOOKUP(E18,'Enga manuel'!$D$7:$P$356,7,FALSE)),"",VLOOKUP(E18,'Enga manuel'!$D$7:$P$356,7,FALSE))</f>
        <v/>
      </c>
      <c r="Q18" t="str">
        <f>IF(ISNA(VLOOKUP(E18,'Enga manuel'!$D$7:$P$356,8,FALSE)),"",VLOOKUP(E18,'Enga manuel'!$D$7:$P$356,8,FALSE))</f>
        <v/>
      </c>
      <c r="R18" t="str">
        <f>IF(ISNA(VLOOKUP(E18,'Enga manuel'!$D$7:$P$356,9,FALSE)),"",VLOOKUP(E18,'Enga manuel'!$D$7:$P$356,9,FALSE))</f>
        <v/>
      </c>
      <c r="S18" t="str">
        <f>IF(ISNA(VLOOKUP(E18,'Enga manuel'!$D$7:$P$356,10,FALSE)),"",VLOOKUP(E18,'Enga manuel'!$D$7:$P$356,10,FALSE))</f>
        <v/>
      </c>
      <c r="T18" t="str">
        <f>IF(ISNA(VLOOKUP(E18,'Enga manuel'!$D$7:$P$356,11,FALSE)),"",VLOOKUP(E18,'Enga manuel'!$D$7:$P$356,11,FALSE))</f>
        <v/>
      </c>
      <c r="U18" t="str">
        <f>IF(ISNA(VLOOKUP(E18,'Enga manuel'!$D$7:$P$356,12,FALSE)),"",VLOOKUP(E18,'Enga manuel'!$D$7:$P$356,12,FALSE))</f>
        <v/>
      </c>
      <c r="W18">
        <f t="shared" si="1"/>
        <v>1017</v>
      </c>
      <c r="X18" s="107" t="str">
        <f t="shared" si="2"/>
        <v>48750330253</v>
      </c>
      <c r="Y18" s="107" t="str">
        <f t="shared" si="3"/>
        <v>FERGUENIS</v>
      </c>
      <c r="Z18" s="107" t="str">
        <f t="shared" si="4"/>
        <v>Ilian</v>
      </c>
      <c r="AA18" s="107" t="str">
        <f t="shared" si="5"/>
        <v>WATT CYCLING CLUB</v>
      </c>
      <c r="AB18" s="107" t="str">
        <f t="shared" si="6"/>
        <v>Access</v>
      </c>
      <c r="AC18" s="107" t="str">
        <f t="shared" si="0"/>
        <v>1</v>
      </c>
      <c r="AD18" s="107" t="str">
        <f t="shared" si="7"/>
        <v>H</v>
      </c>
      <c r="AE18" s="107" t="str">
        <f t="shared" si="8"/>
        <v/>
      </c>
      <c r="AF18">
        <f t="shared" si="9"/>
        <v>0</v>
      </c>
    </row>
    <row r="19" spans="1:32" ht="15" x14ac:dyDescent="0.25">
      <c r="A19" s="155"/>
      <c r="B19" s="14"/>
      <c r="E19">
        <v>1018</v>
      </c>
      <c r="F19" s="101" t="str">
        <f>'Ext A1'!F24</f>
        <v>48782430381</v>
      </c>
      <c r="G19" s="100" t="str">
        <f>'Ext A1'!C24</f>
        <v>PESANT</v>
      </c>
      <c r="H19" s="100" t="str">
        <f>'Ext A1'!D24</f>
        <v>Louis</v>
      </c>
      <c r="I19" s="194" t="str">
        <f>'Ext A1'!J24</f>
        <v>EC VERNOUILLET V. T.</v>
      </c>
      <c r="J19" s="194" t="str">
        <f>'Ext A1'!G24</f>
        <v>Access</v>
      </c>
      <c r="K19" t="str">
        <f>IF('Ext A1'!H24="",'Ext A1'!G24,'Ext A1'!H24)</f>
        <v>1</v>
      </c>
      <c r="L19" s="194" t="str">
        <f>'Ext A1'!E24</f>
        <v>H</v>
      </c>
      <c r="M19" t="str">
        <f>MID('Ext A1'!M24,7,4)</f>
        <v/>
      </c>
      <c r="O19" s="101">
        <f>IF(ISNA(VLOOKUP(E19,'Enga manuel'!$D$7:$P$356,6,FALSE)),0,VLOOKUP(E19,'Enga manuel'!$D$7:$P$356,6,FALSE))</f>
        <v>0</v>
      </c>
      <c r="P19" t="str">
        <f>IF(ISNA(VLOOKUP(E19,'Enga manuel'!$D$7:$P$356,7,FALSE)),"",VLOOKUP(E19,'Enga manuel'!$D$7:$P$356,7,FALSE))</f>
        <v/>
      </c>
      <c r="Q19" t="str">
        <f>IF(ISNA(VLOOKUP(E19,'Enga manuel'!$D$7:$P$356,8,FALSE)),"",VLOOKUP(E19,'Enga manuel'!$D$7:$P$356,8,FALSE))</f>
        <v/>
      </c>
      <c r="R19" t="str">
        <f>IF(ISNA(VLOOKUP(E19,'Enga manuel'!$D$7:$P$356,9,FALSE)),"",VLOOKUP(E19,'Enga manuel'!$D$7:$P$356,9,FALSE))</f>
        <v/>
      </c>
      <c r="S19" t="str">
        <f>IF(ISNA(VLOOKUP(E19,'Enga manuel'!$D$7:$P$356,10,FALSE)),"",VLOOKUP(E19,'Enga manuel'!$D$7:$P$356,10,FALSE))</f>
        <v/>
      </c>
      <c r="T19" t="str">
        <f>IF(ISNA(VLOOKUP(E19,'Enga manuel'!$D$7:$P$356,11,FALSE)),"",VLOOKUP(E19,'Enga manuel'!$D$7:$P$356,11,FALSE))</f>
        <v/>
      </c>
      <c r="U19" t="str">
        <f>IF(ISNA(VLOOKUP(E19,'Enga manuel'!$D$7:$P$356,12,FALSE)),"",VLOOKUP(E19,'Enga manuel'!$D$7:$P$356,12,FALSE))</f>
        <v/>
      </c>
      <c r="W19">
        <f t="shared" si="1"/>
        <v>1018</v>
      </c>
      <c r="X19" s="107" t="str">
        <f t="shared" si="2"/>
        <v>48782430381</v>
      </c>
      <c r="Y19" s="107" t="str">
        <f t="shared" si="3"/>
        <v>PESANT</v>
      </c>
      <c r="Z19" s="107" t="str">
        <f t="shared" si="4"/>
        <v>Louis</v>
      </c>
      <c r="AA19" s="107" t="str">
        <f t="shared" si="5"/>
        <v>EC VERNOUILLET V. T.</v>
      </c>
      <c r="AB19" s="107" t="str">
        <f t="shared" si="6"/>
        <v>Access</v>
      </c>
      <c r="AC19" s="107" t="str">
        <f t="shared" si="0"/>
        <v>1</v>
      </c>
      <c r="AD19" s="107" t="str">
        <f t="shared" si="7"/>
        <v>H</v>
      </c>
      <c r="AE19" s="107" t="str">
        <f t="shared" si="8"/>
        <v/>
      </c>
      <c r="AF19">
        <f t="shared" si="9"/>
        <v>0</v>
      </c>
    </row>
    <row r="20" spans="1:32" ht="15" x14ac:dyDescent="0.25">
      <c r="A20" s="155"/>
      <c r="B20" s="14"/>
      <c r="E20">
        <v>1019</v>
      </c>
      <c r="F20" s="101" t="str">
        <f>'Ext A1'!F25</f>
        <v>47601970032</v>
      </c>
      <c r="G20" s="100" t="str">
        <f>'Ext A1'!C25</f>
        <v>PISEDDU</v>
      </c>
      <c r="H20" s="100" t="str">
        <f>'Ext A1'!D25</f>
        <v>Valentin</v>
      </c>
      <c r="I20" s="194" t="str">
        <f>'Ext A1'!J25</f>
        <v>AC DE CATENOY</v>
      </c>
      <c r="J20" s="194" t="str">
        <f>'Ext A1'!G25</f>
        <v>Access</v>
      </c>
      <c r="K20" t="str">
        <f>IF('Ext A1'!H25="",'Ext A1'!G25,'Ext A1'!H25)</f>
        <v>1</v>
      </c>
      <c r="L20" s="194" t="str">
        <f>'Ext A1'!E25</f>
        <v>H</v>
      </c>
      <c r="M20" t="str">
        <f>MID('Ext A1'!M25,7,4)</f>
        <v/>
      </c>
      <c r="O20" s="101">
        <f>IF(ISNA(VLOOKUP(E20,'Enga manuel'!$D$7:$P$356,6,FALSE)),0,VLOOKUP(E20,'Enga manuel'!$D$7:$P$356,6,FALSE))</f>
        <v>0</v>
      </c>
      <c r="P20" t="str">
        <f>IF(ISNA(VLOOKUP(E20,'Enga manuel'!$D$7:$P$356,7,FALSE)),"",VLOOKUP(E20,'Enga manuel'!$D$7:$P$356,7,FALSE))</f>
        <v/>
      </c>
      <c r="Q20" t="str">
        <f>IF(ISNA(VLOOKUP(E20,'Enga manuel'!$D$7:$P$356,8,FALSE)),"",VLOOKUP(E20,'Enga manuel'!$D$7:$P$356,8,FALSE))</f>
        <v/>
      </c>
      <c r="R20" t="str">
        <f>IF(ISNA(VLOOKUP(E20,'Enga manuel'!$D$7:$P$356,9,FALSE)),"",VLOOKUP(E20,'Enga manuel'!$D$7:$P$356,9,FALSE))</f>
        <v/>
      </c>
      <c r="S20" t="str">
        <f>IF(ISNA(VLOOKUP(E20,'Enga manuel'!$D$7:$P$356,10,FALSE)),"",VLOOKUP(E20,'Enga manuel'!$D$7:$P$356,10,FALSE))</f>
        <v/>
      </c>
      <c r="T20" t="str">
        <f>IF(ISNA(VLOOKUP(E20,'Enga manuel'!$D$7:$P$356,11,FALSE)),"",VLOOKUP(E20,'Enga manuel'!$D$7:$P$356,11,FALSE))</f>
        <v/>
      </c>
      <c r="U20" t="str">
        <f>IF(ISNA(VLOOKUP(E20,'Enga manuel'!$D$7:$P$356,12,FALSE)),"",VLOOKUP(E20,'Enga manuel'!$D$7:$P$356,12,FALSE))</f>
        <v/>
      </c>
      <c r="W20">
        <f t="shared" si="1"/>
        <v>1019</v>
      </c>
      <c r="X20" s="107" t="str">
        <f t="shared" si="2"/>
        <v>47601970032</v>
      </c>
      <c r="Y20" s="107" t="str">
        <f t="shared" si="3"/>
        <v>PISEDDU</v>
      </c>
      <c r="Z20" s="107" t="str">
        <f t="shared" si="4"/>
        <v>Valentin</v>
      </c>
      <c r="AA20" s="107" t="str">
        <f t="shared" si="5"/>
        <v>AC DE CATENOY</v>
      </c>
      <c r="AB20" s="107" t="str">
        <f t="shared" si="6"/>
        <v>Access</v>
      </c>
      <c r="AC20" s="107" t="str">
        <f t="shared" si="0"/>
        <v>1</v>
      </c>
      <c r="AD20" s="107" t="str">
        <f t="shared" si="7"/>
        <v>H</v>
      </c>
      <c r="AE20" s="107" t="str">
        <f t="shared" si="8"/>
        <v/>
      </c>
      <c r="AF20">
        <f t="shared" si="9"/>
        <v>0</v>
      </c>
    </row>
    <row r="21" spans="1:32" ht="15" x14ac:dyDescent="0.25">
      <c r="A21" s="155"/>
      <c r="B21" s="14"/>
      <c r="E21">
        <v>1020</v>
      </c>
      <c r="F21" s="101" t="str">
        <f>'Ext A1'!F26</f>
        <v>48935050800</v>
      </c>
      <c r="G21" s="100" t="str">
        <f>'Ext A1'!C26</f>
        <v>BONFILS</v>
      </c>
      <c r="H21" s="100" t="str">
        <f>'Ext A1'!D26</f>
        <v>Antoine</v>
      </c>
      <c r="I21" s="194" t="str">
        <f>'Ext A1'!J26</f>
        <v>CM AUBERVILLIERS 93</v>
      </c>
      <c r="J21" s="194" t="str">
        <f>'Ext A1'!G26</f>
        <v>Access</v>
      </c>
      <c r="K21" t="str">
        <f>IF('Ext A1'!H26="",'Ext A1'!G26,'Ext A1'!H26)</f>
        <v>1</v>
      </c>
      <c r="L21" s="194" t="str">
        <f>'Ext A1'!E26</f>
        <v>H</v>
      </c>
      <c r="M21" t="str">
        <f>MID('Ext A1'!M26,7,4)</f>
        <v/>
      </c>
      <c r="O21" s="101">
        <f>IF(ISNA(VLOOKUP(E21,'Enga manuel'!$D$7:$P$356,6,FALSE)),0,VLOOKUP(E21,'Enga manuel'!$D$7:$P$356,6,FALSE))</f>
        <v>0</v>
      </c>
      <c r="P21" t="str">
        <f>IF(ISNA(VLOOKUP(E21,'Enga manuel'!$D$7:$P$356,7,FALSE)),"",VLOOKUP(E21,'Enga manuel'!$D$7:$P$356,7,FALSE))</f>
        <v/>
      </c>
      <c r="Q21" t="str">
        <f>IF(ISNA(VLOOKUP(E21,'Enga manuel'!$D$7:$P$356,8,FALSE)),"",VLOOKUP(E21,'Enga manuel'!$D$7:$P$356,8,FALSE))</f>
        <v/>
      </c>
      <c r="R21" t="str">
        <f>IF(ISNA(VLOOKUP(E21,'Enga manuel'!$D$7:$P$356,9,FALSE)),"",VLOOKUP(E21,'Enga manuel'!$D$7:$P$356,9,FALSE))</f>
        <v/>
      </c>
      <c r="S21" t="str">
        <f>IF(ISNA(VLOOKUP(E21,'Enga manuel'!$D$7:$P$356,10,FALSE)),"",VLOOKUP(E21,'Enga manuel'!$D$7:$P$356,10,FALSE))</f>
        <v/>
      </c>
      <c r="T21" t="str">
        <f>IF(ISNA(VLOOKUP(E21,'Enga manuel'!$D$7:$P$356,11,FALSE)),"",VLOOKUP(E21,'Enga manuel'!$D$7:$P$356,11,FALSE))</f>
        <v/>
      </c>
      <c r="U21" t="str">
        <f>IF(ISNA(VLOOKUP(E21,'Enga manuel'!$D$7:$P$356,12,FALSE)),"",VLOOKUP(E21,'Enga manuel'!$D$7:$P$356,12,FALSE))</f>
        <v/>
      </c>
      <c r="W21">
        <f t="shared" si="1"/>
        <v>1020</v>
      </c>
      <c r="X21" s="107" t="str">
        <f t="shared" si="2"/>
        <v>48935050800</v>
      </c>
      <c r="Y21" s="107" t="str">
        <f t="shared" si="3"/>
        <v>BONFILS</v>
      </c>
      <c r="Z21" s="107" t="str">
        <f t="shared" si="4"/>
        <v>Antoine</v>
      </c>
      <c r="AA21" s="107" t="str">
        <f t="shared" si="5"/>
        <v>CM AUBERVILLIERS 93</v>
      </c>
      <c r="AB21" s="107" t="str">
        <f t="shared" si="6"/>
        <v>Access</v>
      </c>
      <c r="AC21" s="107" t="str">
        <f t="shared" si="0"/>
        <v>1</v>
      </c>
      <c r="AD21" s="107" t="str">
        <f t="shared" si="7"/>
        <v>H</v>
      </c>
      <c r="AE21" s="107" t="str">
        <f t="shared" si="8"/>
        <v/>
      </c>
      <c r="AF21">
        <f t="shared" si="9"/>
        <v>0</v>
      </c>
    </row>
    <row r="22" spans="1:32" x14ac:dyDescent="0.2">
      <c r="A22" s="14"/>
      <c r="B22" s="14"/>
      <c r="E22">
        <v>1021</v>
      </c>
      <c r="F22" s="101" t="str">
        <f>'Ext A1'!F27</f>
        <v>48782160184</v>
      </c>
      <c r="G22" s="100" t="str">
        <f>'Ext A1'!C27</f>
        <v>RUBARBE</v>
      </c>
      <c r="H22" s="100" t="str">
        <f>'Ext A1'!D27</f>
        <v>Romain</v>
      </c>
      <c r="I22" s="194" t="str">
        <f>'Ext A1'!J27</f>
        <v>EC VELIZY 78</v>
      </c>
      <c r="J22" s="194" t="str">
        <f>'Ext A1'!G27</f>
        <v>Access</v>
      </c>
      <c r="K22" t="str">
        <f>IF('Ext A1'!H27="",'Ext A1'!G27,'Ext A1'!H27)</f>
        <v>2</v>
      </c>
      <c r="L22" s="194" t="str">
        <f>'Ext A1'!E27</f>
        <v>H</v>
      </c>
      <c r="M22" t="str">
        <f>MID('Ext A1'!M27,7,4)</f>
        <v/>
      </c>
      <c r="O22" s="101">
        <f>IF(ISNA(VLOOKUP(E22,'Enga manuel'!$D$7:$P$356,6,FALSE)),0,VLOOKUP(E22,'Enga manuel'!$D$7:$P$356,6,FALSE))</f>
        <v>0</v>
      </c>
      <c r="P22" t="str">
        <f>IF(ISNA(VLOOKUP(E22,'Enga manuel'!$D$7:$P$356,7,FALSE)),"",VLOOKUP(E22,'Enga manuel'!$D$7:$P$356,7,FALSE))</f>
        <v/>
      </c>
      <c r="Q22" t="str">
        <f>IF(ISNA(VLOOKUP(E22,'Enga manuel'!$D$7:$P$356,8,FALSE)),"",VLOOKUP(E22,'Enga manuel'!$D$7:$P$356,8,FALSE))</f>
        <v/>
      </c>
      <c r="R22" t="str">
        <f>IF(ISNA(VLOOKUP(E22,'Enga manuel'!$D$7:$P$356,9,FALSE)),"",VLOOKUP(E22,'Enga manuel'!$D$7:$P$356,9,FALSE))</f>
        <v/>
      </c>
      <c r="S22" t="str">
        <f>IF(ISNA(VLOOKUP(E22,'Enga manuel'!$D$7:$P$356,10,FALSE)),"",VLOOKUP(E22,'Enga manuel'!$D$7:$P$356,10,FALSE))</f>
        <v/>
      </c>
      <c r="T22" t="str">
        <f>IF(ISNA(VLOOKUP(E22,'Enga manuel'!$D$7:$P$356,11,FALSE)),"",VLOOKUP(E22,'Enga manuel'!$D$7:$P$356,11,FALSE))</f>
        <v/>
      </c>
      <c r="U22" t="str">
        <f>IF(ISNA(VLOOKUP(E22,'Enga manuel'!$D$7:$P$356,12,FALSE)),"",VLOOKUP(E22,'Enga manuel'!$D$7:$P$356,12,FALSE))</f>
        <v/>
      </c>
      <c r="W22">
        <f t="shared" si="1"/>
        <v>1021</v>
      </c>
      <c r="X22" s="107" t="str">
        <f t="shared" si="2"/>
        <v>48782160184</v>
      </c>
      <c r="Y22" s="107" t="str">
        <f t="shared" si="3"/>
        <v>RUBARBE</v>
      </c>
      <c r="Z22" s="107" t="str">
        <f t="shared" si="4"/>
        <v>Romain</v>
      </c>
      <c r="AA22" s="107" t="str">
        <f t="shared" si="5"/>
        <v>EC VELIZY 78</v>
      </c>
      <c r="AB22" s="107" t="str">
        <f t="shared" si="6"/>
        <v>Access</v>
      </c>
      <c r="AC22" s="107" t="str">
        <f t="shared" si="0"/>
        <v>2</v>
      </c>
      <c r="AD22" s="107" t="str">
        <f t="shared" si="7"/>
        <v>H</v>
      </c>
      <c r="AE22" s="107" t="str">
        <f t="shared" si="8"/>
        <v/>
      </c>
      <c r="AF22">
        <f t="shared" si="9"/>
        <v>0</v>
      </c>
    </row>
    <row r="23" spans="1:32" x14ac:dyDescent="0.2">
      <c r="A23" s="14"/>
      <c r="B23" s="14"/>
      <c r="E23">
        <v>1022</v>
      </c>
      <c r="F23" s="101" t="str">
        <f>'Ext A1'!F28</f>
        <v>48913070488</v>
      </c>
      <c r="G23" s="100" t="str">
        <f>'Ext A1'!C28</f>
        <v>TERSIGUEL</v>
      </c>
      <c r="H23" s="100" t="str">
        <f>'Ext A1'!D28</f>
        <v>Jérôme</v>
      </c>
      <c r="I23" s="194" t="str">
        <f>'Ext A1'!J28</f>
        <v>EC MONTGERON VIGNEUX</v>
      </c>
      <c r="J23" s="194" t="str">
        <f>'Ext A1'!G28</f>
        <v>Access</v>
      </c>
      <c r="K23" t="str">
        <f>IF('Ext A1'!H28="",'Ext A1'!G28,'Ext A1'!H28)</f>
        <v>1</v>
      </c>
      <c r="L23" s="194" t="str">
        <f>'Ext A1'!E28</f>
        <v>H</v>
      </c>
      <c r="M23" t="str">
        <f>MID('Ext A1'!M28,7,4)</f>
        <v/>
      </c>
      <c r="O23" s="101">
        <f>IF(ISNA(VLOOKUP(E23,'Enga manuel'!$D$7:$P$356,6,FALSE)),0,VLOOKUP(E23,'Enga manuel'!$D$7:$P$356,6,FALSE))</f>
        <v>0</v>
      </c>
      <c r="P23" t="str">
        <f>IF(ISNA(VLOOKUP(E23,'Enga manuel'!$D$7:$P$356,7,FALSE)),"",VLOOKUP(E23,'Enga manuel'!$D$7:$P$356,7,FALSE))</f>
        <v/>
      </c>
      <c r="Q23" t="str">
        <f>IF(ISNA(VLOOKUP(E23,'Enga manuel'!$D$7:$P$356,8,FALSE)),"",VLOOKUP(E23,'Enga manuel'!$D$7:$P$356,8,FALSE))</f>
        <v/>
      </c>
      <c r="R23" t="str">
        <f>IF(ISNA(VLOOKUP(E23,'Enga manuel'!$D$7:$P$356,9,FALSE)),"",VLOOKUP(E23,'Enga manuel'!$D$7:$P$356,9,FALSE))</f>
        <v/>
      </c>
      <c r="S23" t="str">
        <f>IF(ISNA(VLOOKUP(E23,'Enga manuel'!$D$7:$P$356,10,FALSE)),"",VLOOKUP(E23,'Enga manuel'!$D$7:$P$356,10,FALSE))</f>
        <v/>
      </c>
      <c r="T23" t="str">
        <f>IF(ISNA(VLOOKUP(E23,'Enga manuel'!$D$7:$P$356,11,FALSE)),"",VLOOKUP(E23,'Enga manuel'!$D$7:$P$356,11,FALSE))</f>
        <v/>
      </c>
      <c r="U23" t="str">
        <f>IF(ISNA(VLOOKUP(E23,'Enga manuel'!$D$7:$P$356,12,FALSE)),"",VLOOKUP(E23,'Enga manuel'!$D$7:$P$356,12,FALSE))</f>
        <v/>
      </c>
      <c r="W23">
        <f t="shared" si="1"/>
        <v>1022</v>
      </c>
      <c r="X23" s="107" t="str">
        <f t="shared" si="2"/>
        <v>48913070488</v>
      </c>
      <c r="Y23" s="107" t="str">
        <f t="shared" si="3"/>
        <v>TERSIGUEL</v>
      </c>
      <c r="Z23" s="107" t="str">
        <f t="shared" si="4"/>
        <v>Jérôme</v>
      </c>
      <c r="AA23" s="107" t="str">
        <f t="shared" si="5"/>
        <v>EC MONTGERON VIGNEUX</v>
      </c>
      <c r="AB23" s="107" t="str">
        <f t="shared" si="6"/>
        <v>Access</v>
      </c>
      <c r="AC23" s="107" t="str">
        <f t="shared" si="0"/>
        <v>1</v>
      </c>
      <c r="AD23" s="107" t="str">
        <f t="shared" si="7"/>
        <v>H</v>
      </c>
      <c r="AE23" s="107" t="str">
        <f t="shared" si="8"/>
        <v/>
      </c>
      <c r="AF23">
        <f t="shared" si="9"/>
        <v>0</v>
      </c>
    </row>
    <row r="24" spans="1:32" x14ac:dyDescent="0.2">
      <c r="B24" s="14"/>
      <c r="E24">
        <v>1023</v>
      </c>
      <c r="F24" s="101" t="str">
        <f>'Ext A1'!F29</f>
        <v>48913080187</v>
      </c>
      <c r="G24" s="100" t="str">
        <f>'Ext A1'!C29</f>
        <v>CHOQUEL</v>
      </c>
      <c r="H24" s="100" t="str">
        <f>'Ext A1'!D29</f>
        <v>Loïc</v>
      </c>
      <c r="I24" s="194" t="str">
        <f>'Ext A1'!J29</f>
        <v>VELO CLUB ARPAJON</v>
      </c>
      <c r="J24" s="194" t="str">
        <f>'Ext A1'!G29</f>
        <v>Access</v>
      </c>
      <c r="K24" t="str">
        <f>IF('Ext A1'!H29="",'Ext A1'!G29,'Ext A1'!H29)</f>
        <v>1</v>
      </c>
      <c r="L24" s="194" t="str">
        <f>'Ext A1'!E29</f>
        <v>H</v>
      </c>
      <c r="M24" t="str">
        <f>MID('Ext A1'!M29,7,4)</f>
        <v/>
      </c>
      <c r="O24" s="101">
        <f>IF(ISNA(VLOOKUP(E24,'Enga manuel'!$D$7:$P$356,6,FALSE)),0,VLOOKUP(E24,'Enga manuel'!$D$7:$P$356,6,FALSE))</f>
        <v>0</v>
      </c>
      <c r="P24" t="str">
        <f>IF(ISNA(VLOOKUP(E24,'Enga manuel'!$D$7:$P$356,7,FALSE)),"",VLOOKUP(E24,'Enga manuel'!$D$7:$P$356,7,FALSE))</f>
        <v/>
      </c>
      <c r="Q24" t="str">
        <f>IF(ISNA(VLOOKUP(E24,'Enga manuel'!$D$7:$P$356,8,FALSE)),"",VLOOKUP(E24,'Enga manuel'!$D$7:$P$356,8,FALSE))</f>
        <v/>
      </c>
      <c r="R24" t="str">
        <f>IF(ISNA(VLOOKUP(E24,'Enga manuel'!$D$7:$P$356,9,FALSE)),"",VLOOKUP(E24,'Enga manuel'!$D$7:$P$356,9,FALSE))</f>
        <v/>
      </c>
      <c r="S24" t="str">
        <f>IF(ISNA(VLOOKUP(E24,'Enga manuel'!$D$7:$P$356,10,FALSE)),"",VLOOKUP(E24,'Enga manuel'!$D$7:$P$356,10,FALSE))</f>
        <v/>
      </c>
      <c r="T24" t="str">
        <f>IF(ISNA(VLOOKUP(E24,'Enga manuel'!$D$7:$P$356,11,FALSE)),"",VLOOKUP(E24,'Enga manuel'!$D$7:$P$356,11,FALSE))</f>
        <v/>
      </c>
      <c r="U24" t="str">
        <f>IF(ISNA(VLOOKUP(E24,'Enga manuel'!$D$7:$P$356,12,FALSE)),"",VLOOKUP(E24,'Enga manuel'!$D$7:$P$356,12,FALSE))</f>
        <v/>
      </c>
      <c r="W24">
        <f t="shared" si="1"/>
        <v>1023</v>
      </c>
      <c r="X24" s="107" t="str">
        <f t="shared" si="2"/>
        <v>48913080187</v>
      </c>
      <c r="Y24" s="107" t="str">
        <f t="shared" si="3"/>
        <v>CHOQUEL</v>
      </c>
      <c r="Z24" s="107" t="str">
        <f t="shared" si="4"/>
        <v>Loïc</v>
      </c>
      <c r="AA24" s="107" t="str">
        <f t="shared" si="5"/>
        <v>VELO CLUB ARPAJON</v>
      </c>
      <c r="AB24" s="107" t="str">
        <f t="shared" si="6"/>
        <v>Access</v>
      </c>
      <c r="AC24" s="107" t="str">
        <f t="shared" si="0"/>
        <v>1</v>
      </c>
      <c r="AD24" s="107" t="str">
        <f t="shared" si="7"/>
        <v>H</v>
      </c>
      <c r="AE24" s="107" t="str">
        <f t="shared" si="8"/>
        <v/>
      </c>
      <c r="AF24">
        <f t="shared" si="9"/>
        <v>0</v>
      </c>
    </row>
    <row r="25" spans="1:32" x14ac:dyDescent="0.2">
      <c r="A25" s="14"/>
      <c r="B25" s="14"/>
      <c r="E25">
        <v>1024</v>
      </c>
      <c r="F25" s="101" t="str">
        <f>'Ext A1'!F30</f>
        <v>44373880012</v>
      </c>
      <c r="G25" s="100" t="str">
        <f>'Ext A1'!C30</f>
        <v>DESPEIGNES</v>
      </c>
      <c r="H25" s="100" t="str">
        <f>'Ext A1'!D30</f>
        <v>Erwan</v>
      </c>
      <c r="I25" s="194" t="str">
        <f>'Ext A1'!J30</f>
        <v>VAL DE LOIRE VELO</v>
      </c>
      <c r="J25" s="194" t="str">
        <f>'Ext A1'!G30</f>
        <v>Access</v>
      </c>
      <c r="K25" t="str">
        <f>IF('Ext A1'!H30="",'Ext A1'!G30,'Ext A1'!H30)</f>
        <v>1</v>
      </c>
      <c r="L25" s="194" t="str">
        <f>'Ext A1'!E30</f>
        <v>H</v>
      </c>
      <c r="M25" t="str">
        <f>MID('Ext A1'!M30,7,4)</f>
        <v/>
      </c>
      <c r="O25" s="101">
        <f>IF(ISNA(VLOOKUP(E25,'Enga manuel'!$D$7:$P$356,6,FALSE)),0,VLOOKUP(E25,'Enga manuel'!$D$7:$P$356,6,FALSE))</f>
        <v>0</v>
      </c>
      <c r="P25" t="str">
        <f>IF(ISNA(VLOOKUP(E25,'Enga manuel'!$D$7:$P$356,7,FALSE)),"",VLOOKUP(E25,'Enga manuel'!$D$7:$P$356,7,FALSE))</f>
        <v/>
      </c>
      <c r="Q25" t="str">
        <f>IF(ISNA(VLOOKUP(E25,'Enga manuel'!$D$7:$P$356,8,FALSE)),"",VLOOKUP(E25,'Enga manuel'!$D$7:$P$356,8,FALSE))</f>
        <v/>
      </c>
      <c r="R25" t="str">
        <f>IF(ISNA(VLOOKUP(E25,'Enga manuel'!$D$7:$P$356,9,FALSE)),"",VLOOKUP(E25,'Enga manuel'!$D$7:$P$356,9,FALSE))</f>
        <v/>
      </c>
      <c r="S25" t="str">
        <f>IF(ISNA(VLOOKUP(E25,'Enga manuel'!$D$7:$P$356,10,FALSE)),"",VLOOKUP(E25,'Enga manuel'!$D$7:$P$356,10,FALSE))</f>
        <v/>
      </c>
      <c r="T25" t="str">
        <f>IF(ISNA(VLOOKUP(E25,'Enga manuel'!$D$7:$P$356,11,FALSE)),"",VLOOKUP(E25,'Enga manuel'!$D$7:$P$356,11,FALSE))</f>
        <v/>
      </c>
      <c r="U25" t="str">
        <f>IF(ISNA(VLOOKUP(E25,'Enga manuel'!$D$7:$P$356,12,FALSE)),"",VLOOKUP(E25,'Enga manuel'!$D$7:$P$356,12,FALSE))</f>
        <v/>
      </c>
      <c r="W25">
        <f t="shared" si="1"/>
        <v>1024</v>
      </c>
      <c r="X25" s="107" t="str">
        <f t="shared" si="2"/>
        <v>44373880012</v>
      </c>
      <c r="Y25" s="107" t="str">
        <f t="shared" si="3"/>
        <v>DESPEIGNES</v>
      </c>
      <c r="Z25" s="107" t="str">
        <f t="shared" si="4"/>
        <v>Erwan</v>
      </c>
      <c r="AA25" s="107" t="str">
        <f t="shared" si="5"/>
        <v>VAL DE LOIRE VELO</v>
      </c>
      <c r="AB25" s="107" t="str">
        <f t="shared" si="6"/>
        <v>Access</v>
      </c>
      <c r="AC25" s="107" t="str">
        <f t="shared" si="0"/>
        <v>1</v>
      </c>
      <c r="AD25" s="107" t="str">
        <f t="shared" si="7"/>
        <v>H</v>
      </c>
      <c r="AE25" s="107" t="str">
        <f t="shared" si="8"/>
        <v/>
      </c>
      <c r="AF25">
        <f t="shared" si="9"/>
        <v>0</v>
      </c>
    </row>
    <row r="26" spans="1:32" x14ac:dyDescent="0.2">
      <c r="B26" s="14"/>
      <c r="E26">
        <v>1025</v>
      </c>
      <c r="F26" s="101" t="str">
        <f>'Ext A1'!F31</f>
        <v>48771490063</v>
      </c>
      <c r="G26" s="100" t="str">
        <f>'Ext A1'!C31</f>
        <v>HARLEE</v>
      </c>
      <c r="H26" s="100" t="str">
        <f>'Ext A1'!D31</f>
        <v>Maxime</v>
      </c>
      <c r="I26" s="194" t="str">
        <f>'Ext A1'!J31</f>
        <v>SC GRETZ TOURNAN</v>
      </c>
      <c r="J26" s="194" t="str">
        <f>'Ext A1'!G31</f>
        <v>Access</v>
      </c>
      <c r="K26" t="str">
        <f>IF('Ext A1'!H31="",'Ext A1'!G31,'Ext A1'!H31)</f>
        <v>1</v>
      </c>
      <c r="L26" s="194" t="str">
        <f>'Ext A1'!E31</f>
        <v>H</v>
      </c>
      <c r="M26" t="str">
        <f>MID('Ext A1'!M31,7,4)</f>
        <v/>
      </c>
      <c r="O26" s="101">
        <f>IF(ISNA(VLOOKUP(E26,'Enga manuel'!$D$7:$P$356,6,FALSE)),0,VLOOKUP(E26,'Enga manuel'!$D$7:$P$356,6,FALSE))</f>
        <v>0</v>
      </c>
      <c r="P26" t="str">
        <f>IF(ISNA(VLOOKUP(E26,'Enga manuel'!$D$7:$P$356,7,FALSE)),"",VLOOKUP(E26,'Enga manuel'!$D$7:$P$356,7,FALSE))</f>
        <v/>
      </c>
      <c r="Q26" t="str">
        <f>IF(ISNA(VLOOKUP(E26,'Enga manuel'!$D$7:$P$356,8,FALSE)),"",VLOOKUP(E26,'Enga manuel'!$D$7:$P$356,8,FALSE))</f>
        <v/>
      </c>
      <c r="R26" t="str">
        <f>IF(ISNA(VLOOKUP(E26,'Enga manuel'!$D$7:$P$356,9,FALSE)),"",VLOOKUP(E26,'Enga manuel'!$D$7:$P$356,9,FALSE))</f>
        <v/>
      </c>
      <c r="S26" t="str">
        <f>IF(ISNA(VLOOKUP(E26,'Enga manuel'!$D$7:$P$356,10,FALSE)),"",VLOOKUP(E26,'Enga manuel'!$D$7:$P$356,10,FALSE))</f>
        <v/>
      </c>
      <c r="T26" t="str">
        <f>IF(ISNA(VLOOKUP(E26,'Enga manuel'!$D$7:$P$356,11,FALSE)),"",VLOOKUP(E26,'Enga manuel'!$D$7:$P$356,11,FALSE))</f>
        <v/>
      </c>
      <c r="U26" t="str">
        <f>IF(ISNA(VLOOKUP(E26,'Enga manuel'!$D$7:$P$356,12,FALSE)),"",VLOOKUP(E26,'Enga manuel'!$D$7:$P$356,12,FALSE))</f>
        <v/>
      </c>
      <c r="W26">
        <f t="shared" si="1"/>
        <v>1025</v>
      </c>
      <c r="X26" s="107" t="str">
        <f t="shared" si="2"/>
        <v>48771490063</v>
      </c>
      <c r="Y26" s="107" t="str">
        <f t="shared" si="3"/>
        <v>HARLEE</v>
      </c>
      <c r="Z26" s="107" t="str">
        <f t="shared" si="4"/>
        <v>Maxime</v>
      </c>
      <c r="AA26" s="107" t="str">
        <f t="shared" si="5"/>
        <v>SC GRETZ TOURNAN</v>
      </c>
      <c r="AB26" s="107" t="str">
        <f t="shared" si="6"/>
        <v>Access</v>
      </c>
      <c r="AC26" s="107" t="str">
        <f t="shared" si="0"/>
        <v>1</v>
      </c>
      <c r="AD26" s="107" t="str">
        <f t="shared" si="7"/>
        <v>H</v>
      </c>
      <c r="AE26" s="107" t="str">
        <f t="shared" si="8"/>
        <v/>
      </c>
      <c r="AF26">
        <f t="shared" si="9"/>
        <v>0</v>
      </c>
    </row>
    <row r="27" spans="1:32" x14ac:dyDescent="0.2">
      <c r="A27" s="14"/>
      <c r="B27" s="14"/>
      <c r="E27">
        <v>1026</v>
      </c>
      <c r="F27" s="101" t="str">
        <f>'Ext A1'!F32</f>
        <v>48771010568</v>
      </c>
      <c r="G27" s="100" t="str">
        <f>'Ext A1'!C32</f>
        <v>DUBUSSET GIULIANI</v>
      </c>
      <c r="H27" s="100" t="str">
        <f>'Ext A1'!D32</f>
        <v>Lorenzo</v>
      </c>
      <c r="I27" s="194" t="str">
        <f>'Ext A1'!J32</f>
        <v>TEAM ALL CYCLES MEAUX</v>
      </c>
      <c r="J27" s="194" t="str">
        <f>'Ext A1'!G32</f>
        <v>Access</v>
      </c>
      <c r="K27" t="str">
        <f>IF('Ext A1'!H32="",'Ext A1'!G32,'Ext A1'!H32)</f>
        <v>1</v>
      </c>
      <c r="L27" s="194" t="str">
        <f>'Ext A1'!E32</f>
        <v>H</v>
      </c>
      <c r="M27" t="str">
        <f>MID('Ext A1'!M32,7,4)</f>
        <v/>
      </c>
      <c r="O27" s="101">
        <f>IF(ISNA(VLOOKUP(E27,'Enga manuel'!$D$7:$P$356,6,FALSE)),0,VLOOKUP(E27,'Enga manuel'!$D$7:$P$356,6,FALSE))</f>
        <v>0</v>
      </c>
      <c r="P27" t="str">
        <f>IF(ISNA(VLOOKUP(E27,'Enga manuel'!$D$7:$P$356,7,FALSE)),"",VLOOKUP(E27,'Enga manuel'!$D$7:$P$356,7,FALSE))</f>
        <v/>
      </c>
      <c r="Q27" t="str">
        <f>IF(ISNA(VLOOKUP(E27,'Enga manuel'!$D$7:$P$356,8,FALSE)),"",VLOOKUP(E27,'Enga manuel'!$D$7:$P$356,8,FALSE))</f>
        <v/>
      </c>
      <c r="R27" t="str">
        <f>IF(ISNA(VLOOKUP(E27,'Enga manuel'!$D$7:$P$356,9,FALSE)),"",VLOOKUP(E27,'Enga manuel'!$D$7:$P$356,9,FALSE))</f>
        <v/>
      </c>
      <c r="S27" t="str">
        <f>IF(ISNA(VLOOKUP(E27,'Enga manuel'!$D$7:$P$356,10,FALSE)),"",VLOOKUP(E27,'Enga manuel'!$D$7:$P$356,10,FALSE))</f>
        <v/>
      </c>
      <c r="T27" t="str">
        <f>IF(ISNA(VLOOKUP(E27,'Enga manuel'!$D$7:$P$356,11,FALSE)),"",VLOOKUP(E27,'Enga manuel'!$D$7:$P$356,11,FALSE))</f>
        <v/>
      </c>
      <c r="U27" t="str">
        <f>IF(ISNA(VLOOKUP(E27,'Enga manuel'!$D$7:$P$356,12,FALSE)),"",VLOOKUP(E27,'Enga manuel'!$D$7:$P$356,12,FALSE))</f>
        <v/>
      </c>
      <c r="W27">
        <f t="shared" si="1"/>
        <v>1026</v>
      </c>
      <c r="X27" s="107" t="str">
        <f t="shared" si="2"/>
        <v>48771010568</v>
      </c>
      <c r="Y27" s="107" t="str">
        <f t="shared" si="3"/>
        <v>DUBUSSET GIULIANI</v>
      </c>
      <c r="Z27" s="107" t="str">
        <f t="shared" si="4"/>
        <v>Lorenzo</v>
      </c>
      <c r="AA27" s="107" t="str">
        <f t="shared" si="5"/>
        <v>TEAM ALL CYCLES MEAUX</v>
      </c>
      <c r="AB27" s="107" t="str">
        <f t="shared" si="6"/>
        <v>Access</v>
      </c>
      <c r="AC27" s="107" t="str">
        <f t="shared" si="0"/>
        <v>1</v>
      </c>
      <c r="AD27" s="107" t="str">
        <f t="shared" si="7"/>
        <v>H</v>
      </c>
      <c r="AE27" s="107" t="str">
        <f t="shared" si="8"/>
        <v/>
      </c>
      <c r="AF27">
        <f t="shared" si="9"/>
        <v>0</v>
      </c>
    </row>
    <row r="28" spans="1:32" x14ac:dyDescent="0.2">
      <c r="B28" s="14"/>
      <c r="E28">
        <v>1027</v>
      </c>
      <c r="F28" s="101" t="str">
        <f>'Ext A1'!F33</f>
        <v>48771010608</v>
      </c>
      <c r="G28" s="100" t="str">
        <f>'Ext A1'!C33</f>
        <v>KERVOELEN</v>
      </c>
      <c r="H28" s="100" t="str">
        <f>'Ext A1'!D33</f>
        <v>Yoan</v>
      </c>
      <c r="I28" s="194" t="str">
        <f>'Ext A1'!J33</f>
        <v>TEAM ALL CYCLES MEAUX</v>
      </c>
      <c r="J28" s="194" t="str">
        <f>'Ext A1'!G33</f>
        <v>Access</v>
      </c>
      <c r="K28" t="str">
        <f>IF('Ext A1'!H33="",'Ext A1'!G33,'Ext A1'!H33)</f>
        <v>2</v>
      </c>
      <c r="L28" s="194" t="str">
        <f>'Ext A1'!E33</f>
        <v>H</v>
      </c>
      <c r="M28" t="str">
        <f>MID('Ext A1'!M33,7,4)</f>
        <v/>
      </c>
      <c r="O28" s="101">
        <f>IF(ISNA(VLOOKUP(E28,'Enga manuel'!$D$7:$P$356,6,FALSE)),0,VLOOKUP(E28,'Enga manuel'!$D$7:$P$356,6,FALSE))</f>
        <v>0</v>
      </c>
      <c r="P28" t="str">
        <f>IF(ISNA(VLOOKUP(E28,'Enga manuel'!$D$7:$P$356,7,FALSE)),"",VLOOKUP(E28,'Enga manuel'!$D$7:$P$356,7,FALSE))</f>
        <v/>
      </c>
      <c r="Q28" t="str">
        <f>IF(ISNA(VLOOKUP(E28,'Enga manuel'!$D$7:$P$356,8,FALSE)),"",VLOOKUP(E28,'Enga manuel'!$D$7:$P$356,8,FALSE))</f>
        <v/>
      </c>
      <c r="R28" t="str">
        <f>IF(ISNA(VLOOKUP(E28,'Enga manuel'!$D$7:$P$356,9,FALSE)),"",VLOOKUP(E28,'Enga manuel'!$D$7:$P$356,9,FALSE))</f>
        <v/>
      </c>
      <c r="S28" t="str">
        <f>IF(ISNA(VLOOKUP(E28,'Enga manuel'!$D$7:$P$356,10,FALSE)),"",VLOOKUP(E28,'Enga manuel'!$D$7:$P$356,10,FALSE))</f>
        <v/>
      </c>
      <c r="T28" t="str">
        <f>IF(ISNA(VLOOKUP(E28,'Enga manuel'!$D$7:$P$356,11,FALSE)),"",VLOOKUP(E28,'Enga manuel'!$D$7:$P$356,11,FALSE))</f>
        <v/>
      </c>
      <c r="U28" t="str">
        <f>IF(ISNA(VLOOKUP(E28,'Enga manuel'!$D$7:$P$356,12,FALSE)),"",VLOOKUP(E28,'Enga manuel'!$D$7:$P$356,12,FALSE))</f>
        <v/>
      </c>
      <c r="W28">
        <f t="shared" si="1"/>
        <v>1027</v>
      </c>
      <c r="X28" s="107" t="str">
        <f t="shared" si="2"/>
        <v>48771010608</v>
      </c>
      <c r="Y28" s="107" t="str">
        <f t="shared" si="3"/>
        <v>KERVOELEN</v>
      </c>
      <c r="Z28" s="107" t="str">
        <f t="shared" si="4"/>
        <v>Yoan</v>
      </c>
      <c r="AA28" s="107" t="str">
        <f t="shared" si="5"/>
        <v>TEAM ALL CYCLES MEAUX</v>
      </c>
      <c r="AB28" s="107" t="str">
        <f t="shared" si="6"/>
        <v>Access</v>
      </c>
      <c r="AC28" s="107" t="str">
        <f t="shared" si="0"/>
        <v>2</v>
      </c>
      <c r="AD28" s="107" t="str">
        <f t="shared" si="7"/>
        <v>H</v>
      </c>
      <c r="AE28" s="107" t="str">
        <f t="shared" si="8"/>
        <v/>
      </c>
      <c r="AF28">
        <f t="shared" si="9"/>
        <v>0</v>
      </c>
    </row>
    <row r="29" spans="1:32" x14ac:dyDescent="0.2">
      <c r="A29" s="14"/>
      <c r="B29" s="14"/>
      <c r="E29">
        <v>1028</v>
      </c>
      <c r="F29" s="101" t="str">
        <f>'Ext A1'!F34</f>
        <v>48771010552</v>
      </c>
      <c r="G29" s="100" t="str">
        <f>'Ext A1'!C34</f>
        <v>LAVIT</v>
      </c>
      <c r="H29" s="100" t="str">
        <f>'Ext A1'!D34</f>
        <v>Alexis</v>
      </c>
      <c r="I29" s="194" t="str">
        <f>'Ext A1'!J34</f>
        <v>TEAM ALL CYCLES MEAUX</v>
      </c>
      <c r="J29" s="194" t="str">
        <f>'Ext A1'!G34</f>
        <v>Access</v>
      </c>
      <c r="K29" t="str">
        <f>IF('Ext A1'!H34="",'Ext A1'!G34,'Ext A1'!H34)</f>
        <v>1</v>
      </c>
      <c r="L29" s="194" t="str">
        <f>'Ext A1'!E34</f>
        <v>H</v>
      </c>
      <c r="M29" t="str">
        <f>MID('Ext A1'!M34,7,4)</f>
        <v/>
      </c>
      <c r="O29" s="101">
        <f>IF(ISNA(VLOOKUP(E29,'Enga manuel'!$D$7:$P$356,6,FALSE)),0,VLOOKUP(E29,'Enga manuel'!$D$7:$P$356,6,FALSE))</f>
        <v>0</v>
      </c>
      <c r="P29" t="str">
        <f>IF(ISNA(VLOOKUP(E29,'Enga manuel'!$D$7:$P$356,7,FALSE)),"",VLOOKUP(E29,'Enga manuel'!$D$7:$P$356,7,FALSE))</f>
        <v/>
      </c>
      <c r="Q29" t="str">
        <f>IF(ISNA(VLOOKUP(E29,'Enga manuel'!$D$7:$P$356,8,FALSE)),"",VLOOKUP(E29,'Enga manuel'!$D$7:$P$356,8,FALSE))</f>
        <v/>
      </c>
      <c r="R29" t="str">
        <f>IF(ISNA(VLOOKUP(E29,'Enga manuel'!$D$7:$P$356,9,FALSE)),"",VLOOKUP(E29,'Enga manuel'!$D$7:$P$356,9,FALSE))</f>
        <v/>
      </c>
      <c r="S29" t="str">
        <f>IF(ISNA(VLOOKUP(E29,'Enga manuel'!$D$7:$P$356,10,FALSE)),"",VLOOKUP(E29,'Enga manuel'!$D$7:$P$356,10,FALSE))</f>
        <v/>
      </c>
      <c r="T29" t="str">
        <f>IF(ISNA(VLOOKUP(E29,'Enga manuel'!$D$7:$P$356,11,FALSE)),"",VLOOKUP(E29,'Enga manuel'!$D$7:$P$356,11,FALSE))</f>
        <v/>
      </c>
      <c r="U29" t="str">
        <f>IF(ISNA(VLOOKUP(E29,'Enga manuel'!$D$7:$P$356,12,FALSE)),"",VLOOKUP(E29,'Enga manuel'!$D$7:$P$356,12,FALSE))</f>
        <v/>
      </c>
      <c r="W29">
        <f t="shared" si="1"/>
        <v>1028</v>
      </c>
      <c r="X29" s="107" t="str">
        <f t="shared" si="2"/>
        <v>48771010552</v>
      </c>
      <c r="Y29" s="107" t="str">
        <f t="shared" si="3"/>
        <v>LAVIT</v>
      </c>
      <c r="Z29" s="107" t="str">
        <f t="shared" si="4"/>
        <v>Alexis</v>
      </c>
      <c r="AA29" s="107" t="str">
        <f t="shared" si="5"/>
        <v>TEAM ALL CYCLES MEAUX</v>
      </c>
      <c r="AB29" s="107" t="str">
        <f t="shared" si="6"/>
        <v>Access</v>
      </c>
      <c r="AC29" s="107" t="str">
        <f t="shared" si="0"/>
        <v>1</v>
      </c>
      <c r="AD29" s="107" t="str">
        <f t="shared" si="7"/>
        <v>H</v>
      </c>
      <c r="AE29" s="107" t="str">
        <f t="shared" si="8"/>
        <v/>
      </c>
      <c r="AF29">
        <f t="shared" si="9"/>
        <v>0</v>
      </c>
    </row>
    <row r="30" spans="1:32" x14ac:dyDescent="0.2">
      <c r="E30">
        <v>1029</v>
      </c>
      <c r="F30" s="101" t="str">
        <f>'Ext A1'!F35</f>
        <v>48771010580</v>
      </c>
      <c r="G30" s="100" t="str">
        <f>'Ext A1'!C35</f>
        <v>PIRRI</v>
      </c>
      <c r="H30" s="100" t="str">
        <f>'Ext A1'!D35</f>
        <v>Francesco</v>
      </c>
      <c r="I30" s="194" t="str">
        <f>'Ext A1'!J35</f>
        <v>TEAM ALL CYCLES MEAUX</v>
      </c>
      <c r="J30" s="194" t="str">
        <f>'Ext A1'!G35</f>
        <v>Access</v>
      </c>
      <c r="K30" t="str">
        <f>IF('Ext A1'!H35="",'Ext A1'!G35,'Ext A1'!H35)</f>
        <v>1</v>
      </c>
      <c r="L30" s="194" t="str">
        <f>'Ext A1'!E35</f>
        <v>H</v>
      </c>
      <c r="M30" t="str">
        <f>MID('Ext A1'!M35,7,4)</f>
        <v/>
      </c>
      <c r="O30" s="101">
        <f>IF(ISNA(VLOOKUP(E30,'Enga manuel'!$D$7:$P$356,6,FALSE)),0,VLOOKUP(E30,'Enga manuel'!$D$7:$P$356,6,FALSE))</f>
        <v>0</v>
      </c>
      <c r="P30" t="str">
        <f>IF(ISNA(VLOOKUP(E30,'Enga manuel'!$D$7:$P$356,7,FALSE)),"",VLOOKUP(E30,'Enga manuel'!$D$7:$P$356,7,FALSE))</f>
        <v/>
      </c>
      <c r="Q30" t="str">
        <f>IF(ISNA(VLOOKUP(E30,'Enga manuel'!$D$7:$P$356,8,FALSE)),"",VLOOKUP(E30,'Enga manuel'!$D$7:$P$356,8,FALSE))</f>
        <v/>
      </c>
      <c r="R30" t="str">
        <f>IF(ISNA(VLOOKUP(E30,'Enga manuel'!$D$7:$P$356,9,FALSE)),"",VLOOKUP(E30,'Enga manuel'!$D$7:$P$356,9,FALSE))</f>
        <v/>
      </c>
      <c r="S30" t="str">
        <f>IF(ISNA(VLOOKUP(E30,'Enga manuel'!$D$7:$P$356,10,FALSE)),"",VLOOKUP(E30,'Enga manuel'!$D$7:$P$356,10,FALSE))</f>
        <v/>
      </c>
      <c r="T30" t="str">
        <f>IF(ISNA(VLOOKUP(E30,'Enga manuel'!$D$7:$P$356,11,FALSE)),"",VLOOKUP(E30,'Enga manuel'!$D$7:$P$356,11,FALSE))</f>
        <v/>
      </c>
      <c r="U30" t="str">
        <f>IF(ISNA(VLOOKUP(E30,'Enga manuel'!$D$7:$P$356,12,FALSE)),"",VLOOKUP(E30,'Enga manuel'!$D$7:$P$356,12,FALSE))</f>
        <v/>
      </c>
      <c r="W30">
        <f t="shared" si="1"/>
        <v>1029</v>
      </c>
      <c r="X30" s="107" t="str">
        <f t="shared" si="2"/>
        <v>48771010580</v>
      </c>
      <c r="Y30" s="107" t="str">
        <f t="shared" si="3"/>
        <v>PIRRI</v>
      </c>
      <c r="Z30" s="107" t="str">
        <f t="shared" si="4"/>
        <v>Francesco</v>
      </c>
      <c r="AA30" s="107" t="str">
        <f t="shared" si="5"/>
        <v>TEAM ALL CYCLES MEAUX</v>
      </c>
      <c r="AB30" s="107" t="str">
        <f t="shared" si="6"/>
        <v>Access</v>
      </c>
      <c r="AC30" s="107" t="str">
        <f t="shared" si="0"/>
        <v>1</v>
      </c>
      <c r="AD30" s="107" t="str">
        <f t="shared" si="7"/>
        <v>H</v>
      </c>
      <c r="AE30" s="107" t="str">
        <f t="shared" si="8"/>
        <v/>
      </c>
      <c r="AF30">
        <f t="shared" si="9"/>
        <v>0</v>
      </c>
    </row>
    <row r="31" spans="1:32" x14ac:dyDescent="0.2">
      <c r="E31">
        <v>1030</v>
      </c>
      <c r="F31" s="101" t="str">
        <f>'Ext A1'!F36</f>
        <v>48771010590</v>
      </c>
      <c r="G31" s="100" t="str">
        <f>'Ext A1'!C36</f>
        <v>RIVARD</v>
      </c>
      <c r="H31" s="100" t="str">
        <f>'Ext A1'!D36</f>
        <v>Aurelien</v>
      </c>
      <c r="I31" s="194" t="str">
        <f>'Ext A1'!J36</f>
        <v>TEAM ALL CYCLES MEAUX</v>
      </c>
      <c r="J31" s="194" t="str">
        <f>'Ext A1'!G36</f>
        <v>Access</v>
      </c>
      <c r="K31" t="str">
        <f>IF('Ext A1'!H36="",'Ext A1'!G36,'Ext A1'!H36)</f>
        <v>1</v>
      </c>
      <c r="L31" s="194" t="str">
        <f>'Ext A1'!E36</f>
        <v>H</v>
      </c>
      <c r="M31" t="str">
        <f>MID('Ext A1'!M36,7,4)</f>
        <v/>
      </c>
      <c r="O31" s="101">
        <f>IF(ISNA(VLOOKUP(E31,'Enga manuel'!$D$7:$P$356,6,FALSE)),0,VLOOKUP(E31,'Enga manuel'!$D$7:$P$356,6,FALSE))</f>
        <v>0</v>
      </c>
      <c r="P31" t="str">
        <f>IF(ISNA(VLOOKUP(E31,'Enga manuel'!$D$7:$P$356,7,FALSE)),"",VLOOKUP(E31,'Enga manuel'!$D$7:$P$356,7,FALSE))</f>
        <v/>
      </c>
      <c r="Q31" t="str">
        <f>IF(ISNA(VLOOKUP(E31,'Enga manuel'!$D$7:$P$356,8,FALSE)),"",VLOOKUP(E31,'Enga manuel'!$D$7:$P$356,8,FALSE))</f>
        <v/>
      </c>
      <c r="R31" t="str">
        <f>IF(ISNA(VLOOKUP(E31,'Enga manuel'!$D$7:$P$356,9,FALSE)),"",VLOOKUP(E31,'Enga manuel'!$D$7:$P$356,9,FALSE))</f>
        <v/>
      </c>
      <c r="S31" t="str">
        <f>IF(ISNA(VLOOKUP(E31,'Enga manuel'!$D$7:$P$356,10,FALSE)),"",VLOOKUP(E31,'Enga manuel'!$D$7:$P$356,10,FALSE))</f>
        <v/>
      </c>
      <c r="T31" t="str">
        <f>IF(ISNA(VLOOKUP(E31,'Enga manuel'!$D$7:$P$356,11,FALSE)),"",VLOOKUP(E31,'Enga manuel'!$D$7:$P$356,11,FALSE))</f>
        <v/>
      </c>
      <c r="U31" t="str">
        <f>IF(ISNA(VLOOKUP(E31,'Enga manuel'!$D$7:$P$356,12,FALSE)),"",VLOOKUP(E31,'Enga manuel'!$D$7:$P$356,12,FALSE))</f>
        <v/>
      </c>
      <c r="W31">
        <f t="shared" si="1"/>
        <v>1030</v>
      </c>
      <c r="X31" s="107" t="str">
        <f t="shared" si="2"/>
        <v>48771010590</v>
      </c>
      <c r="Y31" s="107" t="str">
        <f t="shared" si="3"/>
        <v>RIVARD</v>
      </c>
      <c r="Z31" s="107" t="str">
        <f t="shared" si="4"/>
        <v>Aurelien</v>
      </c>
      <c r="AA31" s="107" t="str">
        <f t="shared" si="5"/>
        <v>TEAM ALL CYCLES MEAUX</v>
      </c>
      <c r="AB31" s="107" t="str">
        <f t="shared" si="6"/>
        <v>Access</v>
      </c>
      <c r="AC31" s="107" t="str">
        <f t="shared" si="0"/>
        <v>1</v>
      </c>
      <c r="AD31" s="107" t="str">
        <f t="shared" si="7"/>
        <v>H</v>
      </c>
      <c r="AE31" s="107" t="str">
        <f t="shared" si="8"/>
        <v/>
      </c>
      <c r="AF31">
        <f t="shared" si="9"/>
        <v>0</v>
      </c>
    </row>
    <row r="32" spans="1:32" x14ac:dyDescent="0.2">
      <c r="E32">
        <v>1031</v>
      </c>
      <c r="F32" s="101" t="str">
        <f>'Ext A1'!F37</f>
        <v>48771010581</v>
      </c>
      <c r="G32" s="100" t="str">
        <f>'Ext A1'!C37</f>
        <v>SABOURDY</v>
      </c>
      <c r="H32" s="100" t="str">
        <f>'Ext A1'!D37</f>
        <v>Félix</v>
      </c>
      <c r="I32" s="194" t="str">
        <f>'Ext A1'!J37</f>
        <v>TEAM ALL CYCLES MEAUX</v>
      </c>
      <c r="J32" s="194" t="str">
        <f>'Ext A1'!G37</f>
        <v>Access</v>
      </c>
      <c r="K32" t="str">
        <f>IF('Ext A1'!H37="",'Ext A1'!G37,'Ext A1'!H37)</f>
        <v>1</v>
      </c>
      <c r="L32" s="194" t="str">
        <f>'Ext A1'!E37</f>
        <v>H</v>
      </c>
      <c r="M32" t="str">
        <f>MID('Ext A1'!M37,7,4)</f>
        <v/>
      </c>
      <c r="O32" s="101">
        <f>IF(ISNA(VLOOKUP(E32,'Enga manuel'!$D$7:$P$356,6,FALSE)),0,VLOOKUP(E32,'Enga manuel'!$D$7:$P$356,6,FALSE))</f>
        <v>0</v>
      </c>
      <c r="P32" t="str">
        <f>IF(ISNA(VLOOKUP(E32,'Enga manuel'!$D$7:$P$356,7,FALSE)),"",VLOOKUP(E32,'Enga manuel'!$D$7:$P$356,7,FALSE))</f>
        <v/>
      </c>
      <c r="Q32" t="str">
        <f>IF(ISNA(VLOOKUP(E32,'Enga manuel'!$D$7:$P$356,8,FALSE)),"",VLOOKUP(E32,'Enga manuel'!$D$7:$P$356,8,FALSE))</f>
        <v/>
      </c>
      <c r="R32" t="str">
        <f>IF(ISNA(VLOOKUP(E32,'Enga manuel'!$D$7:$P$356,9,FALSE)),"",VLOOKUP(E32,'Enga manuel'!$D$7:$P$356,9,FALSE))</f>
        <v/>
      </c>
      <c r="S32" t="str">
        <f>IF(ISNA(VLOOKUP(E32,'Enga manuel'!$D$7:$P$356,10,FALSE)),"",VLOOKUP(E32,'Enga manuel'!$D$7:$P$356,10,FALSE))</f>
        <v/>
      </c>
      <c r="T32" t="str">
        <f>IF(ISNA(VLOOKUP(E32,'Enga manuel'!$D$7:$P$356,11,FALSE)),"",VLOOKUP(E32,'Enga manuel'!$D$7:$P$356,11,FALSE))</f>
        <v/>
      </c>
      <c r="U32" t="str">
        <f>IF(ISNA(VLOOKUP(E32,'Enga manuel'!$D$7:$P$356,12,FALSE)),"",VLOOKUP(E32,'Enga manuel'!$D$7:$P$356,12,FALSE))</f>
        <v/>
      </c>
      <c r="W32">
        <f t="shared" si="1"/>
        <v>1031</v>
      </c>
      <c r="X32" s="107" t="str">
        <f t="shared" si="2"/>
        <v>48771010581</v>
      </c>
      <c r="Y32" s="107" t="str">
        <f t="shared" si="3"/>
        <v>SABOURDY</v>
      </c>
      <c r="Z32" s="107" t="str">
        <f t="shared" si="4"/>
        <v>Félix</v>
      </c>
      <c r="AA32" s="107" t="str">
        <f t="shared" si="5"/>
        <v>TEAM ALL CYCLES MEAUX</v>
      </c>
      <c r="AB32" s="107" t="str">
        <f t="shared" si="6"/>
        <v>Access</v>
      </c>
      <c r="AC32" s="107" t="str">
        <f t="shared" si="0"/>
        <v>1</v>
      </c>
      <c r="AD32" s="107" t="str">
        <f t="shared" si="7"/>
        <v>H</v>
      </c>
      <c r="AE32" s="107" t="str">
        <f t="shared" si="8"/>
        <v/>
      </c>
      <c r="AF32">
        <f t="shared" si="9"/>
        <v>0</v>
      </c>
    </row>
    <row r="33" spans="5:32" x14ac:dyDescent="0.2">
      <c r="E33">
        <v>1032</v>
      </c>
      <c r="F33" s="101" t="str">
        <f>'Ext A1'!F38</f>
        <v>48771010598</v>
      </c>
      <c r="G33" s="100" t="str">
        <f>'Ext A1'!C38</f>
        <v>SIGRIST</v>
      </c>
      <c r="H33" s="100" t="str">
        <f>'Ext A1'!D38</f>
        <v>Florian</v>
      </c>
      <c r="I33" s="194" t="str">
        <f>'Ext A1'!J38</f>
        <v>TEAM ALL CYCLES MEAUX</v>
      </c>
      <c r="J33" s="194" t="str">
        <f>'Ext A1'!G38</f>
        <v>Access</v>
      </c>
      <c r="K33" t="str">
        <f>IF('Ext A1'!H38="",'Ext A1'!G38,'Ext A1'!H38)</f>
        <v>2</v>
      </c>
      <c r="L33" s="194" t="str">
        <f>'Ext A1'!E38</f>
        <v>H</v>
      </c>
      <c r="M33" t="str">
        <f>MID('Ext A1'!M38,7,4)</f>
        <v/>
      </c>
      <c r="O33" s="101">
        <f>IF(ISNA(VLOOKUP(E33,'Enga manuel'!$D$7:$P$356,6,FALSE)),0,VLOOKUP(E33,'Enga manuel'!$D$7:$P$356,6,FALSE))</f>
        <v>0</v>
      </c>
      <c r="P33" t="str">
        <f>IF(ISNA(VLOOKUP(E33,'Enga manuel'!$D$7:$P$356,7,FALSE)),"",VLOOKUP(E33,'Enga manuel'!$D$7:$P$356,7,FALSE))</f>
        <v/>
      </c>
      <c r="Q33" t="str">
        <f>IF(ISNA(VLOOKUP(E33,'Enga manuel'!$D$7:$P$356,8,FALSE)),"",VLOOKUP(E33,'Enga manuel'!$D$7:$P$356,8,FALSE))</f>
        <v/>
      </c>
      <c r="R33" t="str">
        <f>IF(ISNA(VLOOKUP(E33,'Enga manuel'!$D$7:$P$356,9,FALSE)),"",VLOOKUP(E33,'Enga manuel'!$D$7:$P$356,9,FALSE))</f>
        <v/>
      </c>
      <c r="S33" t="str">
        <f>IF(ISNA(VLOOKUP(E33,'Enga manuel'!$D$7:$P$356,10,FALSE)),"",VLOOKUP(E33,'Enga manuel'!$D$7:$P$356,10,FALSE))</f>
        <v/>
      </c>
      <c r="T33" t="str">
        <f>IF(ISNA(VLOOKUP(E33,'Enga manuel'!$D$7:$P$356,11,FALSE)),"",VLOOKUP(E33,'Enga manuel'!$D$7:$P$356,11,FALSE))</f>
        <v/>
      </c>
      <c r="U33" t="str">
        <f>IF(ISNA(VLOOKUP(E33,'Enga manuel'!$D$7:$P$356,12,FALSE)),"",VLOOKUP(E33,'Enga manuel'!$D$7:$P$356,12,FALSE))</f>
        <v/>
      </c>
      <c r="W33">
        <f t="shared" si="1"/>
        <v>1032</v>
      </c>
      <c r="X33" s="107" t="str">
        <f t="shared" si="2"/>
        <v>48771010598</v>
      </c>
      <c r="Y33" s="107" t="str">
        <f t="shared" si="3"/>
        <v>SIGRIST</v>
      </c>
      <c r="Z33" s="107" t="str">
        <f t="shared" si="4"/>
        <v>Florian</v>
      </c>
      <c r="AA33" s="107" t="str">
        <f t="shared" si="5"/>
        <v>TEAM ALL CYCLES MEAUX</v>
      </c>
      <c r="AB33" s="107" t="str">
        <f t="shared" si="6"/>
        <v>Access</v>
      </c>
      <c r="AC33" s="107" t="str">
        <f t="shared" si="0"/>
        <v>2</v>
      </c>
      <c r="AD33" s="107" t="str">
        <f t="shared" si="7"/>
        <v>H</v>
      </c>
      <c r="AE33" s="107" t="str">
        <f t="shared" si="8"/>
        <v/>
      </c>
      <c r="AF33">
        <f t="shared" si="9"/>
        <v>0</v>
      </c>
    </row>
    <row r="34" spans="5:32" x14ac:dyDescent="0.2">
      <c r="E34">
        <v>1033</v>
      </c>
      <c r="F34" s="101" t="str">
        <f>'Ext A1'!F39</f>
        <v>48957080698</v>
      </c>
      <c r="G34" s="100" t="str">
        <f>'Ext A1'!C39</f>
        <v>VOVARD</v>
      </c>
      <c r="H34" s="100" t="str">
        <f>'Ext A1'!D39</f>
        <v>Alex</v>
      </c>
      <c r="I34" s="194" t="str">
        <f>'Ext A1'!J39</f>
        <v>ARGENTEUIL VAL DE SEINE 95</v>
      </c>
      <c r="J34" s="194" t="str">
        <f>'Ext A1'!G39</f>
        <v>Access</v>
      </c>
      <c r="K34" t="str">
        <f>IF('Ext A1'!H39="",'Ext A1'!G39,'Ext A1'!H39)</f>
        <v>1</v>
      </c>
      <c r="L34" s="194" t="str">
        <f>'Ext A1'!E39</f>
        <v>H</v>
      </c>
      <c r="M34" t="str">
        <f>MID('Ext A1'!M39,7,4)</f>
        <v/>
      </c>
      <c r="O34" s="101">
        <f>IF(ISNA(VLOOKUP(E34,'Enga manuel'!$D$7:$P$356,6,FALSE)),0,VLOOKUP(E34,'Enga manuel'!$D$7:$P$356,6,FALSE))</f>
        <v>0</v>
      </c>
      <c r="P34" t="str">
        <f>IF(ISNA(VLOOKUP(E34,'Enga manuel'!$D$7:$P$356,7,FALSE)),"",VLOOKUP(E34,'Enga manuel'!$D$7:$P$356,7,FALSE))</f>
        <v/>
      </c>
      <c r="Q34" t="str">
        <f>IF(ISNA(VLOOKUP(E34,'Enga manuel'!$D$7:$P$356,8,FALSE)),"",VLOOKUP(E34,'Enga manuel'!$D$7:$P$356,8,FALSE))</f>
        <v/>
      </c>
      <c r="R34" t="str">
        <f>IF(ISNA(VLOOKUP(E34,'Enga manuel'!$D$7:$P$356,9,FALSE)),"",VLOOKUP(E34,'Enga manuel'!$D$7:$P$356,9,FALSE))</f>
        <v/>
      </c>
      <c r="S34" t="str">
        <f>IF(ISNA(VLOOKUP(E34,'Enga manuel'!$D$7:$P$356,10,FALSE)),"",VLOOKUP(E34,'Enga manuel'!$D$7:$P$356,10,FALSE))</f>
        <v/>
      </c>
      <c r="T34" t="str">
        <f>IF(ISNA(VLOOKUP(E34,'Enga manuel'!$D$7:$P$356,11,FALSE)),"",VLOOKUP(E34,'Enga manuel'!$D$7:$P$356,11,FALSE))</f>
        <v/>
      </c>
      <c r="U34" t="str">
        <f>IF(ISNA(VLOOKUP(E34,'Enga manuel'!$D$7:$P$356,12,FALSE)),"",VLOOKUP(E34,'Enga manuel'!$D$7:$P$356,12,FALSE))</f>
        <v/>
      </c>
      <c r="W34">
        <f t="shared" si="1"/>
        <v>1033</v>
      </c>
      <c r="X34" s="107" t="str">
        <f t="shared" si="2"/>
        <v>48957080698</v>
      </c>
      <c r="Y34" s="107" t="str">
        <f t="shared" si="3"/>
        <v>VOVARD</v>
      </c>
      <c r="Z34" s="107" t="str">
        <f t="shared" si="4"/>
        <v>Alex</v>
      </c>
      <c r="AA34" s="107" t="str">
        <f t="shared" si="5"/>
        <v>ARGENTEUIL VAL DE SEINE 95</v>
      </c>
      <c r="AB34" s="107" t="str">
        <f t="shared" si="6"/>
        <v>Access</v>
      </c>
      <c r="AC34" s="107" t="str">
        <f t="shared" si="0"/>
        <v>1</v>
      </c>
      <c r="AD34" s="107" t="str">
        <f t="shared" si="7"/>
        <v>H</v>
      </c>
      <c r="AE34" s="107" t="str">
        <f t="shared" si="8"/>
        <v/>
      </c>
      <c r="AF34">
        <f t="shared" si="9"/>
        <v>0</v>
      </c>
    </row>
    <row r="35" spans="5:32" x14ac:dyDescent="0.2">
      <c r="E35">
        <v>1034</v>
      </c>
      <c r="F35" s="101" t="str">
        <f>'Ext A1'!F40</f>
        <v>48771310018</v>
      </c>
      <c r="G35" s="100" t="str">
        <f>'Ext A1'!C40</f>
        <v>DECLERCQ</v>
      </c>
      <c r="H35" s="100" t="str">
        <f>'Ext A1'!D40</f>
        <v>Clément</v>
      </c>
      <c r="I35" s="194" t="str">
        <f>'Ext A1'!J40</f>
        <v>USM VILLEPARISIS</v>
      </c>
      <c r="J35" s="194" t="str">
        <f>'Ext A1'!G40</f>
        <v>Access</v>
      </c>
      <c r="K35" t="str">
        <f>IF('Ext A1'!H40="",'Ext A1'!G40,'Ext A1'!H40)</f>
        <v>2</v>
      </c>
      <c r="L35" s="194" t="str">
        <f>'Ext A1'!E40</f>
        <v>H</v>
      </c>
      <c r="M35" t="str">
        <f>MID('Ext A1'!M40,7,4)</f>
        <v/>
      </c>
      <c r="O35" s="101">
        <f>IF(ISNA(VLOOKUP(E35,'Enga manuel'!$D$7:$P$356,6,FALSE)),0,VLOOKUP(E35,'Enga manuel'!$D$7:$P$356,6,FALSE))</f>
        <v>0</v>
      </c>
      <c r="P35" t="str">
        <f>IF(ISNA(VLOOKUP(E35,'Enga manuel'!$D$7:$P$356,7,FALSE)),"",VLOOKUP(E35,'Enga manuel'!$D$7:$P$356,7,FALSE))</f>
        <v/>
      </c>
      <c r="Q35" t="str">
        <f>IF(ISNA(VLOOKUP(E35,'Enga manuel'!$D$7:$P$356,8,FALSE)),"",VLOOKUP(E35,'Enga manuel'!$D$7:$P$356,8,FALSE))</f>
        <v/>
      </c>
      <c r="R35" t="str">
        <f>IF(ISNA(VLOOKUP(E35,'Enga manuel'!$D$7:$P$356,9,FALSE)),"",VLOOKUP(E35,'Enga manuel'!$D$7:$P$356,9,FALSE))</f>
        <v/>
      </c>
      <c r="S35" t="str">
        <f>IF(ISNA(VLOOKUP(E35,'Enga manuel'!$D$7:$P$356,10,FALSE)),"",VLOOKUP(E35,'Enga manuel'!$D$7:$P$356,10,FALSE))</f>
        <v/>
      </c>
      <c r="T35" t="str">
        <f>IF(ISNA(VLOOKUP(E35,'Enga manuel'!$D$7:$P$356,11,FALSE)),"",VLOOKUP(E35,'Enga manuel'!$D$7:$P$356,11,FALSE))</f>
        <v/>
      </c>
      <c r="U35" t="str">
        <f>IF(ISNA(VLOOKUP(E35,'Enga manuel'!$D$7:$P$356,12,FALSE)),"",VLOOKUP(E35,'Enga manuel'!$D$7:$P$356,12,FALSE))</f>
        <v/>
      </c>
      <c r="W35">
        <f t="shared" si="1"/>
        <v>1034</v>
      </c>
      <c r="X35" s="107" t="str">
        <f t="shared" si="2"/>
        <v>48771310018</v>
      </c>
      <c r="Y35" s="107" t="str">
        <f t="shared" ref="Y35:Y56" si="10">IF(O35&gt;0,P35,IF(F35&gt;0,G35,""))</f>
        <v>DECLERCQ</v>
      </c>
      <c r="Z35" s="107" t="str">
        <f t="shared" ref="Z35:Z56" si="11">IF(O35&gt;0,Q35,IF(F35&gt;0,H35,""))</f>
        <v>Clément</v>
      </c>
      <c r="AA35" s="107" t="str">
        <f t="shared" ref="AA35:AA56" si="12">IF(O35&gt;0,R35,IF(F35&gt;0,I35,""))</f>
        <v>USM VILLEPARISIS</v>
      </c>
      <c r="AB35" s="107" t="str">
        <f t="shared" si="6"/>
        <v>Access</v>
      </c>
      <c r="AC35" s="107" t="str">
        <f t="shared" si="0"/>
        <v>2</v>
      </c>
      <c r="AD35" s="107" t="str">
        <f t="shared" si="7"/>
        <v>H</v>
      </c>
      <c r="AE35" s="107" t="str">
        <f t="shared" si="8"/>
        <v/>
      </c>
      <c r="AF35">
        <f t="shared" si="9"/>
        <v>0</v>
      </c>
    </row>
    <row r="36" spans="5:32" x14ac:dyDescent="0.2">
      <c r="E36">
        <v>1035</v>
      </c>
      <c r="F36" s="101" t="str">
        <f>'Ext A1'!F41</f>
        <v>48771280447</v>
      </c>
      <c r="G36" s="100" t="str">
        <f>'Ext A1'!C41</f>
        <v>BIOTA</v>
      </c>
      <c r="H36" s="100" t="str">
        <f>'Ext A1'!D41</f>
        <v>Alessandro</v>
      </c>
      <c r="I36" s="194" t="str">
        <f>'Ext A1'!J41</f>
        <v>LAGNY PONTCARRE CYC.</v>
      </c>
      <c r="J36" s="194" t="str">
        <f>'Ext A1'!G41</f>
        <v>Access</v>
      </c>
      <c r="K36" t="str">
        <f>IF('Ext A1'!H41="",'Ext A1'!G41,'Ext A1'!H41)</f>
        <v>1</v>
      </c>
      <c r="L36" s="194" t="str">
        <f>'Ext A1'!E41</f>
        <v>H</v>
      </c>
      <c r="M36" t="str">
        <f>MID('Ext A1'!M41,7,4)</f>
        <v/>
      </c>
      <c r="O36" s="101">
        <f>IF(ISNA(VLOOKUP(E36,'Enga manuel'!$D$7:$P$356,6,FALSE)),0,VLOOKUP(E36,'Enga manuel'!$D$7:$P$356,6,FALSE))</f>
        <v>0</v>
      </c>
      <c r="P36" t="str">
        <f>IF(ISNA(VLOOKUP(E36,'Enga manuel'!$D$7:$P$356,7,FALSE)),"",VLOOKUP(E36,'Enga manuel'!$D$7:$P$356,7,FALSE))</f>
        <v/>
      </c>
      <c r="Q36" t="str">
        <f>IF(ISNA(VLOOKUP(E36,'Enga manuel'!$D$7:$P$356,8,FALSE)),"",VLOOKUP(E36,'Enga manuel'!$D$7:$P$356,8,FALSE))</f>
        <v/>
      </c>
      <c r="R36" t="str">
        <f>IF(ISNA(VLOOKUP(E36,'Enga manuel'!$D$7:$P$356,9,FALSE)),"",VLOOKUP(E36,'Enga manuel'!$D$7:$P$356,9,FALSE))</f>
        <v/>
      </c>
      <c r="S36" t="str">
        <f>IF(ISNA(VLOOKUP(E36,'Enga manuel'!$D$7:$P$356,10,FALSE)),"",VLOOKUP(E36,'Enga manuel'!$D$7:$P$356,10,FALSE))</f>
        <v/>
      </c>
      <c r="T36" t="str">
        <f>IF(ISNA(VLOOKUP(E36,'Enga manuel'!$D$7:$P$356,11,FALSE)),"",VLOOKUP(E36,'Enga manuel'!$D$7:$P$356,11,FALSE))</f>
        <v/>
      </c>
      <c r="U36" t="str">
        <f>IF(ISNA(VLOOKUP(E36,'Enga manuel'!$D$7:$P$356,12,FALSE)),"",VLOOKUP(E36,'Enga manuel'!$D$7:$P$356,12,FALSE))</f>
        <v/>
      </c>
      <c r="W36">
        <f t="shared" si="1"/>
        <v>1035</v>
      </c>
      <c r="X36" s="107" t="str">
        <f t="shared" si="2"/>
        <v>48771280447</v>
      </c>
      <c r="Y36" s="107" t="str">
        <f t="shared" si="10"/>
        <v>BIOTA</v>
      </c>
      <c r="Z36" s="107" t="str">
        <f t="shared" si="11"/>
        <v>Alessandro</v>
      </c>
      <c r="AA36" s="107" t="str">
        <f t="shared" si="12"/>
        <v>LAGNY PONTCARRE CYC.</v>
      </c>
      <c r="AB36" s="107" t="str">
        <f t="shared" si="6"/>
        <v>Access</v>
      </c>
      <c r="AC36" s="107" t="str">
        <f t="shared" si="0"/>
        <v>1</v>
      </c>
      <c r="AD36" s="107" t="str">
        <f t="shared" si="7"/>
        <v>H</v>
      </c>
      <c r="AE36" s="107" t="str">
        <f t="shared" si="8"/>
        <v/>
      </c>
      <c r="AF36">
        <f t="shared" si="9"/>
        <v>0</v>
      </c>
    </row>
    <row r="37" spans="5:32" x14ac:dyDescent="0.2">
      <c r="E37">
        <v>1036</v>
      </c>
      <c r="F37" s="101" t="str">
        <f>'Ext A1'!F42</f>
        <v>48771280278</v>
      </c>
      <c r="G37" s="100" t="str">
        <f>'Ext A1'!C42</f>
        <v>NOLIUS</v>
      </c>
      <c r="H37" s="100" t="str">
        <f>'Ext A1'!D42</f>
        <v>Jean Christophe</v>
      </c>
      <c r="I37" s="194" t="str">
        <f>'Ext A1'!J42</f>
        <v>LAGNY PONTCARRE CYC.</v>
      </c>
      <c r="J37" s="194" t="str">
        <f>'Ext A1'!G42</f>
        <v>Access</v>
      </c>
      <c r="K37" t="str">
        <f>IF('Ext A1'!H42="",'Ext A1'!G42,'Ext A1'!H42)</f>
        <v>1</v>
      </c>
      <c r="L37" s="194" t="str">
        <f>'Ext A1'!E42</f>
        <v>H</v>
      </c>
      <c r="M37" t="str">
        <f>MID('Ext A1'!M42,7,4)</f>
        <v/>
      </c>
      <c r="O37" s="101">
        <f>IF(ISNA(VLOOKUP(E37,'Enga manuel'!$D$7:$P$356,6,FALSE)),0,VLOOKUP(E37,'Enga manuel'!$D$7:$P$356,6,FALSE))</f>
        <v>0</v>
      </c>
      <c r="P37" t="str">
        <f>IF(ISNA(VLOOKUP(E37,'Enga manuel'!$D$7:$P$356,7,FALSE)),"",VLOOKUP(E37,'Enga manuel'!$D$7:$P$356,7,FALSE))</f>
        <v/>
      </c>
      <c r="Q37" t="str">
        <f>IF(ISNA(VLOOKUP(E37,'Enga manuel'!$D$7:$P$356,8,FALSE)),"",VLOOKUP(E37,'Enga manuel'!$D$7:$P$356,8,FALSE))</f>
        <v/>
      </c>
      <c r="R37" t="str">
        <f>IF(ISNA(VLOOKUP(E37,'Enga manuel'!$D$7:$P$356,9,FALSE)),"",VLOOKUP(E37,'Enga manuel'!$D$7:$P$356,9,FALSE))</f>
        <v/>
      </c>
      <c r="S37" t="str">
        <f>IF(ISNA(VLOOKUP(E37,'Enga manuel'!$D$7:$P$356,10,FALSE)),"",VLOOKUP(E37,'Enga manuel'!$D$7:$P$356,10,FALSE))</f>
        <v/>
      </c>
      <c r="T37" t="str">
        <f>IF(ISNA(VLOOKUP(E37,'Enga manuel'!$D$7:$P$356,11,FALSE)),"",VLOOKUP(E37,'Enga manuel'!$D$7:$P$356,11,FALSE))</f>
        <v/>
      </c>
      <c r="U37" t="str">
        <f>IF(ISNA(VLOOKUP(E37,'Enga manuel'!$D$7:$P$356,12,FALSE)),"",VLOOKUP(E37,'Enga manuel'!$D$7:$P$356,12,FALSE))</f>
        <v/>
      </c>
      <c r="W37">
        <f t="shared" si="1"/>
        <v>1036</v>
      </c>
      <c r="X37" s="107" t="str">
        <f t="shared" si="2"/>
        <v>48771280278</v>
      </c>
      <c r="Y37" s="107" t="str">
        <f t="shared" si="10"/>
        <v>NOLIUS</v>
      </c>
      <c r="Z37" s="107" t="str">
        <f t="shared" si="11"/>
        <v>Jean Christophe</v>
      </c>
      <c r="AA37" s="107" t="str">
        <f t="shared" si="12"/>
        <v>LAGNY PONTCARRE CYC.</v>
      </c>
      <c r="AB37" s="107" t="str">
        <f t="shared" si="6"/>
        <v>Access</v>
      </c>
      <c r="AC37" s="107" t="str">
        <f t="shared" si="0"/>
        <v>1</v>
      </c>
      <c r="AD37" s="107" t="str">
        <f t="shared" si="7"/>
        <v>H</v>
      </c>
      <c r="AE37" s="107" t="str">
        <f t="shared" si="8"/>
        <v/>
      </c>
      <c r="AF37">
        <f t="shared" si="9"/>
        <v>0</v>
      </c>
    </row>
    <row r="38" spans="5:32" x14ac:dyDescent="0.2">
      <c r="E38">
        <v>1037</v>
      </c>
      <c r="F38" s="101" t="str">
        <f>'Ext A1'!F43</f>
        <v>48957400023</v>
      </c>
      <c r="G38" s="100" t="str">
        <f>'Ext A1'!C43</f>
        <v>TATARD</v>
      </c>
      <c r="H38" s="100" t="str">
        <f>'Ext A1'!D43</f>
        <v>Jean François</v>
      </c>
      <c r="I38" s="194" t="str">
        <f>'Ext A1'!J43</f>
        <v>TEAM BIKE CYCLISTE SAINT PRIX</v>
      </c>
      <c r="J38" s="194" t="str">
        <f>'Ext A1'!G43</f>
        <v>Access</v>
      </c>
      <c r="K38" t="str">
        <f>IF('Ext A1'!H43="",'Ext A1'!G43,'Ext A1'!H43)</f>
        <v>2</v>
      </c>
      <c r="L38" s="194" t="str">
        <f>'Ext A1'!E43</f>
        <v>H</v>
      </c>
      <c r="M38" t="str">
        <f>MID('Ext A1'!M43,7,4)</f>
        <v/>
      </c>
      <c r="O38" s="101">
        <f>IF(ISNA(VLOOKUP(E38,'Enga manuel'!$D$7:$P$356,6,FALSE)),0,VLOOKUP(E38,'Enga manuel'!$D$7:$P$356,6,FALSE))</f>
        <v>0</v>
      </c>
      <c r="P38" t="str">
        <f>IF(ISNA(VLOOKUP(E38,'Enga manuel'!$D$7:$P$356,7,FALSE)),"",VLOOKUP(E38,'Enga manuel'!$D$7:$P$356,7,FALSE))</f>
        <v/>
      </c>
      <c r="Q38" t="str">
        <f>IF(ISNA(VLOOKUP(E38,'Enga manuel'!$D$7:$P$356,8,FALSE)),"",VLOOKUP(E38,'Enga manuel'!$D$7:$P$356,8,FALSE))</f>
        <v/>
      </c>
      <c r="R38" t="str">
        <f>IF(ISNA(VLOOKUP(E38,'Enga manuel'!$D$7:$P$356,9,FALSE)),"",VLOOKUP(E38,'Enga manuel'!$D$7:$P$356,9,FALSE))</f>
        <v/>
      </c>
      <c r="S38" t="str">
        <f>IF(ISNA(VLOOKUP(E38,'Enga manuel'!$D$7:$P$356,10,FALSE)),"",VLOOKUP(E38,'Enga manuel'!$D$7:$P$356,10,FALSE))</f>
        <v/>
      </c>
      <c r="T38" t="str">
        <f>IF(ISNA(VLOOKUP(E38,'Enga manuel'!$D$7:$P$356,11,FALSE)),"",VLOOKUP(E38,'Enga manuel'!$D$7:$P$356,11,FALSE))</f>
        <v/>
      </c>
      <c r="U38" t="str">
        <f>IF(ISNA(VLOOKUP(E38,'Enga manuel'!$D$7:$P$356,12,FALSE)),"",VLOOKUP(E38,'Enga manuel'!$D$7:$P$356,12,FALSE))</f>
        <v/>
      </c>
      <c r="W38">
        <f t="shared" si="1"/>
        <v>1037</v>
      </c>
      <c r="X38" s="107" t="str">
        <f t="shared" si="2"/>
        <v>48957400023</v>
      </c>
      <c r="Y38" s="107" t="str">
        <f t="shared" si="10"/>
        <v>TATARD</v>
      </c>
      <c r="Z38" s="107" t="str">
        <f t="shared" si="11"/>
        <v>Jean François</v>
      </c>
      <c r="AA38" s="107" t="str">
        <f t="shared" si="12"/>
        <v>TEAM BIKE CYCLISTE SAINT PRIX</v>
      </c>
      <c r="AB38" s="107" t="str">
        <f t="shared" si="6"/>
        <v>Access</v>
      </c>
      <c r="AC38" s="107" t="str">
        <f t="shared" si="0"/>
        <v>2</v>
      </c>
      <c r="AD38" s="107" t="str">
        <f t="shared" si="7"/>
        <v>H</v>
      </c>
      <c r="AE38" s="107" t="str">
        <f t="shared" si="8"/>
        <v/>
      </c>
      <c r="AF38">
        <f t="shared" si="9"/>
        <v>0</v>
      </c>
    </row>
    <row r="39" spans="5:32" x14ac:dyDescent="0.2">
      <c r="E39">
        <v>1038</v>
      </c>
      <c r="F39" s="101" t="str">
        <f>'Ext A1'!F44</f>
        <v>48924220047</v>
      </c>
      <c r="G39" s="100" t="str">
        <f>'Ext A1'!C44</f>
        <v>COTÉ</v>
      </c>
      <c r="H39" s="100" t="str">
        <f>'Ext A1'!D44</f>
        <v>Pierre</v>
      </c>
      <c r="I39" s="194" t="str">
        <f>'Ext A1'!J44</f>
        <v>CYCLO-CROSS UNITED</v>
      </c>
      <c r="J39" s="194" t="str">
        <f>'Ext A1'!G44</f>
        <v>Access</v>
      </c>
      <c r="K39" t="str">
        <f>IF('Ext A1'!H44="",'Ext A1'!G44,'Ext A1'!H44)</f>
        <v>1</v>
      </c>
      <c r="L39" s="194" t="str">
        <f>'Ext A1'!E44</f>
        <v>H</v>
      </c>
      <c r="M39" t="str">
        <f>MID('Ext A1'!M44,7,4)</f>
        <v/>
      </c>
      <c r="O39" s="101">
        <f>IF(ISNA(VLOOKUP(E39,'Enga manuel'!$D$7:$P$356,6,FALSE)),0,VLOOKUP(E39,'Enga manuel'!$D$7:$P$356,6,FALSE))</f>
        <v>0</v>
      </c>
      <c r="P39" t="str">
        <f>IF(ISNA(VLOOKUP(E39,'Enga manuel'!$D$7:$P$356,7,FALSE)),"",VLOOKUP(E39,'Enga manuel'!$D$7:$P$356,7,FALSE))</f>
        <v/>
      </c>
      <c r="Q39" t="str">
        <f>IF(ISNA(VLOOKUP(E39,'Enga manuel'!$D$7:$P$356,8,FALSE)),"",VLOOKUP(E39,'Enga manuel'!$D$7:$P$356,8,FALSE))</f>
        <v/>
      </c>
      <c r="R39" t="str">
        <f>IF(ISNA(VLOOKUP(E39,'Enga manuel'!$D$7:$P$356,9,FALSE)),"",VLOOKUP(E39,'Enga manuel'!$D$7:$P$356,9,FALSE))</f>
        <v/>
      </c>
      <c r="S39" t="str">
        <f>IF(ISNA(VLOOKUP(E39,'Enga manuel'!$D$7:$P$356,10,FALSE)),"",VLOOKUP(E39,'Enga manuel'!$D$7:$P$356,10,FALSE))</f>
        <v/>
      </c>
      <c r="T39" t="str">
        <f>IF(ISNA(VLOOKUP(E39,'Enga manuel'!$D$7:$P$356,11,FALSE)),"",VLOOKUP(E39,'Enga manuel'!$D$7:$P$356,11,FALSE))</f>
        <v/>
      </c>
      <c r="U39" t="str">
        <f>IF(ISNA(VLOOKUP(E39,'Enga manuel'!$D$7:$P$356,12,FALSE)),"",VLOOKUP(E39,'Enga manuel'!$D$7:$P$356,12,FALSE))</f>
        <v/>
      </c>
      <c r="W39">
        <f t="shared" si="1"/>
        <v>1038</v>
      </c>
      <c r="X39" s="107" t="str">
        <f t="shared" si="2"/>
        <v>48924220047</v>
      </c>
      <c r="Y39" s="107" t="str">
        <f t="shared" si="10"/>
        <v>COTÉ</v>
      </c>
      <c r="Z39" s="107" t="str">
        <f t="shared" si="11"/>
        <v>Pierre</v>
      </c>
      <c r="AA39" s="107" t="str">
        <f t="shared" si="12"/>
        <v>CYCLO-CROSS UNITED</v>
      </c>
      <c r="AB39" s="107" t="str">
        <f t="shared" si="6"/>
        <v>Access</v>
      </c>
      <c r="AC39" s="107" t="str">
        <f t="shared" si="0"/>
        <v>1</v>
      </c>
      <c r="AD39" s="107" t="str">
        <f t="shared" si="7"/>
        <v>H</v>
      </c>
      <c r="AE39" s="107" t="str">
        <f t="shared" si="8"/>
        <v/>
      </c>
      <c r="AF39">
        <f t="shared" si="9"/>
        <v>0</v>
      </c>
    </row>
    <row r="40" spans="5:32" x14ac:dyDescent="0.2">
      <c r="E40">
        <v>1039</v>
      </c>
      <c r="F40" s="101" t="str">
        <f>'Ext A1'!F45</f>
        <v>48935060157</v>
      </c>
      <c r="G40" s="100" t="str">
        <f>'Ext A1'!C45</f>
        <v>BEAUMONT</v>
      </c>
      <c r="H40" s="100" t="str">
        <f>'Ext A1'!D45</f>
        <v>CAMILLE</v>
      </c>
      <c r="I40" s="194" t="str">
        <f>'Ext A1'!J45</f>
        <v>CV DIONYSIEN</v>
      </c>
      <c r="J40" s="194" t="str">
        <f>'Ext A1'!G45</f>
        <v>Access</v>
      </c>
      <c r="K40" t="str">
        <f>IF('Ext A1'!H45="",'Ext A1'!G45,'Ext A1'!H45)</f>
        <v>1</v>
      </c>
      <c r="L40" s="194" t="str">
        <f>'Ext A1'!E45</f>
        <v>H</v>
      </c>
      <c r="M40" t="str">
        <f>MID('Ext A1'!M45,7,4)</f>
        <v/>
      </c>
      <c r="O40" s="101">
        <f>IF(ISNA(VLOOKUP(E40,'Enga manuel'!$D$7:$P$356,6,FALSE)),0,VLOOKUP(E40,'Enga manuel'!$D$7:$P$356,6,FALSE))</f>
        <v>0</v>
      </c>
      <c r="P40" t="str">
        <f>IF(ISNA(VLOOKUP(E40,'Enga manuel'!$D$7:$P$356,7,FALSE)),"",VLOOKUP(E40,'Enga manuel'!$D$7:$P$356,7,FALSE))</f>
        <v/>
      </c>
      <c r="Q40" t="str">
        <f>IF(ISNA(VLOOKUP(E40,'Enga manuel'!$D$7:$P$356,8,FALSE)),"",VLOOKUP(E40,'Enga manuel'!$D$7:$P$356,8,FALSE))</f>
        <v/>
      </c>
      <c r="R40" t="str">
        <f>IF(ISNA(VLOOKUP(E40,'Enga manuel'!$D$7:$P$356,9,FALSE)),"",VLOOKUP(E40,'Enga manuel'!$D$7:$P$356,9,FALSE))</f>
        <v/>
      </c>
      <c r="S40" t="str">
        <f>IF(ISNA(VLOOKUP(E40,'Enga manuel'!$D$7:$P$356,10,FALSE)),"",VLOOKUP(E40,'Enga manuel'!$D$7:$P$356,10,FALSE))</f>
        <v/>
      </c>
      <c r="T40" t="str">
        <f>IF(ISNA(VLOOKUP(E40,'Enga manuel'!$D$7:$P$356,11,FALSE)),"",VLOOKUP(E40,'Enga manuel'!$D$7:$P$356,11,FALSE))</f>
        <v/>
      </c>
      <c r="U40" t="str">
        <f>IF(ISNA(VLOOKUP(E40,'Enga manuel'!$D$7:$P$356,12,FALSE)),"",VLOOKUP(E40,'Enga manuel'!$D$7:$P$356,12,FALSE))</f>
        <v/>
      </c>
      <c r="W40">
        <f t="shared" si="1"/>
        <v>1039</v>
      </c>
      <c r="X40" s="107" t="str">
        <f t="shared" si="2"/>
        <v>48935060157</v>
      </c>
      <c r="Y40" s="107" t="str">
        <f t="shared" si="10"/>
        <v>BEAUMONT</v>
      </c>
      <c r="Z40" s="107" t="str">
        <f t="shared" si="11"/>
        <v>CAMILLE</v>
      </c>
      <c r="AA40" s="107" t="str">
        <f t="shared" si="12"/>
        <v>CV DIONYSIEN</v>
      </c>
      <c r="AB40" s="107" t="str">
        <f t="shared" si="6"/>
        <v>Access</v>
      </c>
      <c r="AC40" s="107" t="str">
        <f t="shared" si="0"/>
        <v>1</v>
      </c>
      <c r="AD40" s="107" t="str">
        <f t="shared" si="7"/>
        <v>H</v>
      </c>
      <c r="AE40" s="107" t="str">
        <f t="shared" si="8"/>
        <v/>
      </c>
      <c r="AF40">
        <f t="shared" si="9"/>
        <v>0</v>
      </c>
    </row>
    <row r="41" spans="5:32" x14ac:dyDescent="0.2">
      <c r="E41">
        <v>1040</v>
      </c>
      <c r="F41" s="101" t="str">
        <f>'Ext A1'!F46</f>
        <v>48946150071</v>
      </c>
      <c r="G41" s="100" t="str">
        <f>'Ext A1'!C46</f>
        <v>TUMOINE</v>
      </c>
      <c r="H41" s="100" t="str">
        <f>'Ext A1'!D46</f>
        <v>Eric</v>
      </c>
      <c r="I41" s="194" t="str">
        <f>'Ext A1'!J46</f>
        <v>VC VINCENNES</v>
      </c>
      <c r="J41" s="194" t="str">
        <f>'Ext A1'!G46</f>
        <v>Access</v>
      </c>
      <c r="K41" t="str">
        <f>IF('Ext A1'!H46="",'Ext A1'!G46,'Ext A1'!H46)</f>
        <v>2</v>
      </c>
      <c r="L41" s="194" t="str">
        <f>'Ext A1'!E46</f>
        <v>H</v>
      </c>
      <c r="M41" t="str">
        <f>MID('Ext A1'!M46,7,4)</f>
        <v/>
      </c>
      <c r="O41" s="101">
        <f>IF(ISNA(VLOOKUP(E41,'Enga manuel'!$D$7:$P$356,6,FALSE)),0,VLOOKUP(E41,'Enga manuel'!$D$7:$P$356,6,FALSE))</f>
        <v>0</v>
      </c>
      <c r="P41" t="str">
        <f>IF(ISNA(VLOOKUP(E41,'Enga manuel'!$D$7:$P$356,7,FALSE)),"",VLOOKUP(E41,'Enga manuel'!$D$7:$P$356,7,FALSE))</f>
        <v/>
      </c>
      <c r="Q41" t="str">
        <f>IF(ISNA(VLOOKUP(E41,'Enga manuel'!$D$7:$P$356,8,FALSE)),"",VLOOKUP(E41,'Enga manuel'!$D$7:$P$356,8,FALSE))</f>
        <v/>
      </c>
      <c r="R41" t="str">
        <f>IF(ISNA(VLOOKUP(E41,'Enga manuel'!$D$7:$P$356,9,FALSE)),"",VLOOKUP(E41,'Enga manuel'!$D$7:$P$356,9,FALSE))</f>
        <v/>
      </c>
      <c r="S41" t="str">
        <f>IF(ISNA(VLOOKUP(E41,'Enga manuel'!$D$7:$P$356,10,FALSE)),"",VLOOKUP(E41,'Enga manuel'!$D$7:$P$356,10,FALSE))</f>
        <v/>
      </c>
      <c r="T41" t="str">
        <f>IF(ISNA(VLOOKUP(E41,'Enga manuel'!$D$7:$P$356,11,FALSE)),"",VLOOKUP(E41,'Enga manuel'!$D$7:$P$356,11,FALSE))</f>
        <v/>
      </c>
      <c r="U41" t="str">
        <f>IF(ISNA(VLOOKUP(E41,'Enga manuel'!$D$7:$P$356,12,FALSE)),"",VLOOKUP(E41,'Enga manuel'!$D$7:$P$356,12,FALSE))</f>
        <v/>
      </c>
      <c r="W41">
        <f t="shared" si="1"/>
        <v>1040</v>
      </c>
      <c r="X41" s="107" t="str">
        <f t="shared" si="2"/>
        <v>48946150071</v>
      </c>
      <c r="Y41" s="107" t="str">
        <f t="shared" si="10"/>
        <v>TUMOINE</v>
      </c>
      <c r="Z41" s="107" t="str">
        <f t="shared" si="11"/>
        <v>Eric</v>
      </c>
      <c r="AA41" s="107" t="str">
        <f t="shared" si="12"/>
        <v>VC VINCENNES</v>
      </c>
      <c r="AB41" s="107" t="str">
        <f t="shared" si="6"/>
        <v>Access</v>
      </c>
      <c r="AC41" s="107" t="str">
        <f t="shared" si="0"/>
        <v>2</v>
      </c>
      <c r="AD41" s="107" t="str">
        <f t="shared" si="7"/>
        <v>H</v>
      </c>
      <c r="AE41" s="107" t="str">
        <f t="shared" si="8"/>
        <v/>
      </c>
      <c r="AF41">
        <f t="shared" si="9"/>
        <v>0</v>
      </c>
    </row>
    <row r="42" spans="5:32" x14ac:dyDescent="0.2">
      <c r="E42">
        <v>1041</v>
      </c>
      <c r="F42" s="101" t="str">
        <f>'Ext A1'!F47</f>
        <v>48946270423</v>
      </c>
      <c r="G42" s="100" t="str">
        <f>'Ext A1'!C47</f>
        <v>GROSSE</v>
      </c>
      <c r="H42" s="100" t="str">
        <f>'Ext A1'!D47</f>
        <v>Arthur</v>
      </c>
      <c r="I42" s="194" t="str">
        <f>'Ext A1'!J47</f>
        <v>AV THIAIS</v>
      </c>
      <c r="J42" s="194" t="str">
        <f>'Ext A1'!G47</f>
        <v>Access</v>
      </c>
      <c r="K42" t="str">
        <f>IF('Ext A1'!H47="",'Ext A1'!G47,'Ext A1'!H47)</f>
        <v>1</v>
      </c>
      <c r="L42" s="194" t="str">
        <f>'Ext A1'!E47</f>
        <v>H</v>
      </c>
      <c r="M42" t="str">
        <f>MID('Ext A1'!M47,7,4)</f>
        <v/>
      </c>
      <c r="O42" s="101">
        <f>IF(ISNA(VLOOKUP(E42,'Enga manuel'!$D$7:$P$356,6,FALSE)),0,VLOOKUP(E42,'Enga manuel'!$D$7:$P$356,6,FALSE))</f>
        <v>0</v>
      </c>
      <c r="P42" t="str">
        <f>IF(ISNA(VLOOKUP(E42,'Enga manuel'!$D$7:$P$356,7,FALSE)),"",VLOOKUP(E42,'Enga manuel'!$D$7:$P$356,7,FALSE))</f>
        <v/>
      </c>
      <c r="Q42" t="str">
        <f>IF(ISNA(VLOOKUP(E42,'Enga manuel'!$D$7:$P$356,8,FALSE)),"",VLOOKUP(E42,'Enga manuel'!$D$7:$P$356,8,FALSE))</f>
        <v/>
      </c>
      <c r="R42" t="str">
        <f>IF(ISNA(VLOOKUP(E42,'Enga manuel'!$D$7:$P$356,9,FALSE)),"",VLOOKUP(E42,'Enga manuel'!$D$7:$P$356,9,FALSE))</f>
        <v/>
      </c>
      <c r="S42" t="str">
        <f>IF(ISNA(VLOOKUP(E42,'Enga manuel'!$D$7:$P$356,10,FALSE)),"",VLOOKUP(E42,'Enga manuel'!$D$7:$P$356,10,FALSE))</f>
        <v/>
      </c>
      <c r="T42" t="str">
        <f>IF(ISNA(VLOOKUP(E42,'Enga manuel'!$D$7:$P$356,11,FALSE)),"",VLOOKUP(E42,'Enga manuel'!$D$7:$P$356,11,FALSE))</f>
        <v/>
      </c>
      <c r="U42" t="str">
        <f>IF(ISNA(VLOOKUP(E42,'Enga manuel'!$D$7:$P$356,12,FALSE)),"",VLOOKUP(E42,'Enga manuel'!$D$7:$P$356,12,FALSE))</f>
        <v/>
      </c>
      <c r="W42">
        <f t="shared" si="1"/>
        <v>1041</v>
      </c>
      <c r="X42" s="107" t="str">
        <f t="shared" si="2"/>
        <v>48946270423</v>
      </c>
      <c r="Y42" s="107" t="str">
        <f t="shared" si="10"/>
        <v>GROSSE</v>
      </c>
      <c r="Z42" s="107" t="str">
        <f t="shared" si="11"/>
        <v>Arthur</v>
      </c>
      <c r="AA42" s="107" t="str">
        <f t="shared" si="12"/>
        <v>AV THIAIS</v>
      </c>
      <c r="AB42" s="107" t="str">
        <f t="shared" si="6"/>
        <v>Access</v>
      </c>
      <c r="AC42" s="107" t="str">
        <f t="shared" si="0"/>
        <v>1</v>
      </c>
      <c r="AD42" s="107" t="str">
        <f t="shared" si="7"/>
        <v>H</v>
      </c>
      <c r="AE42" s="107" t="str">
        <f t="shared" si="8"/>
        <v/>
      </c>
      <c r="AF42">
        <f t="shared" si="9"/>
        <v>0</v>
      </c>
    </row>
    <row r="43" spans="5:32" x14ac:dyDescent="0.2">
      <c r="E43">
        <v>1042</v>
      </c>
      <c r="F43" s="101" t="str">
        <f>'Ext A1'!F48</f>
        <v>48935380161</v>
      </c>
      <c r="G43" s="100" t="str">
        <f>'Ext A1'!C48</f>
        <v>DIOP</v>
      </c>
      <c r="H43" s="100" t="str">
        <f>'Ext A1'!D48</f>
        <v>Baye Mor</v>
      </c>
      <c r="I43" s="194" t="str">
        <f>'Ext A1'!J48</f>
        <v>ENTENTE CYCLISTE AULNAY DRANCY 93</v>
      </c>
      <c r="J43" s="194" t="str">
        <f>'Ext A1'!G48</f>
        <v>Access</v>
      </c>
      <c r="K43" t="str">
        <f>IF('Ext A1'!H48="",'Ext A1'!G48,'Ext A1'!H48)</f>
        <v>1</v>
      </c>
      <c r="L43" s="194" t="str">
        <f>'Ext A1'!E48</f>
        <v>H</v>
      </c>
      <c r="M43" t="str">
        <f>MID('Ext A1'!M48,7,4)</f>
        <v/>
      </c>
      <c r="O43" s="101">
        <f>IF(ISNA(VLOOKUP(E43,'Enga manuel'!$D$7:$P$356,6,FALSE)),0,VLOOKUP(E43,'Enga manuel'!$D$7:$P$356,6,FALSE))</f>
        <v>0</v>
      </c>
      <c r="P43" t="str">
        <f>IF(ISNA(VLOOKUP(E43,'Enga manuel'!$D$7:$P$356,7,FALSE)),"",VLOOKUP(E43,'Enga manuel'!$D$7:$P$356,7,FALSE))</f>
        <v/>
      </c>
      <c r="Q43" t="str">
        <f>IF(ISNA(VLOOKUP(E43,'Enga manuel'!$D$7:$P$356,8,FALSE)),"",VLOOKUP(E43,'Enga manuel'!$D$7:$P$356,8,FALSE))</f>
        <v/>
      </c>
      <c r="R43" t="str">
        <f>IF(ISNA(VLOOKUP(E43,'Enga manuel'!$D$7:$P$356,9,FALSE)),"",VLOOKUP(E43,'Enga manuel'!$D$7:$P$356,9,FALSE))</f>
        <v/>
      </c>
      <c r="S43" t="str">
        <f>IF(ISNA(VLOOKUP(E43,'Enga manuel'!$D$7:$P$356,10,FALSE)),"",VLOOKUP(E43,'Enga manuel'!$D$7:$P$356,10,FALSE))</f>
        <v/>
      </c>
      <c r="T43" t="str">
        <f>IF(ISNA(VLOOKUP(E43,'Enga manuel'!$D$7:$P$356,11,FALSE)),"",VLOOKUP(E43,'Enga manuel'!$D$7:$P$356,11,FALSE))</f>
        <v/>
      </c>
      <c r="U43" t="str">
        <f>IF(ISNA(VLOOKUP(E43,'Enga manuel'!$D$7:$P$356,12,FALSE)),"",VLOOKUP(E43,'Enga manuel'!$D$7:$P$356,12,FALSE))</f>
        <v/>
      </c>
      <c r="W43">
        <f t="shared" si="1"/>
        <v>1042</v>
      </c>
      <c r="X43" s="107" t="str">
        <f t="shared" si="2"/>
        <v>48935380161</v>
      </c>
      <c r="Y43" s="107" t="str">
        <f t="shared" si="10"/>
        <v>DIOP</v>
      </c>
      <c r="Z43" s="107" t="str">
        <f t="shared" si="11"/>
        <v>Baye Mor</v>
      </c>
      <c r="AA43" s="107" t="str">
        <f t="shared" si="12"/>
        <v>ENTENTE CYCLISTE AULNAY DRANCY 93</v>
      </c>
      <c r="AB43" s="107" t="str">
        <f t="shared" si="6"/>
        <v>Access</v>
      </c>
      <c r="AC43" s="107" t="str">
        <f t="shared" si="0"/>
        <v>1</v>
      </c>
      <c r="AD43" s="107" t="str">
        <f t="shared" si="7"/>
        <v>H</v>
      </c>
      <c r="AE43" s="107" t="str">
        <f t="shared" si="8"/>
        <v/>
      </c>
      <c r="AF43">
        <f t="shared" si="9"/>
        <v>0</v>
      </c>
    </row>
    <row r="44" spans="5:32" x14ac:dyDescent="0.2">
      <c r="E44">
        <v>1043</v>
      </c>
      <c r="F44" s="101" t="str">
        <f>'Ext A1'!F49</f>
        <v>48935380190</v>
      </c>
      <c r="G44" s="100" t="str">
        <f>'Ext A1'!C49</f>
        <v>HAINE</v>
      </c>
      <c r="H44" s="100" t="str">
        <f>'Ext A1'!D49</f>
        <v>Julien</v>
      </c>
      <c r="I44" s="194" t="str">
        <f>'Ext A1'!J49</f>
        <v>ENTENTE CYCLISTE AULNAY DRANCY 93</v>
      </c>
      <c r="J44" s="194" t="str">
        <f>'Ext A1'!G49</f>
        <v>Access</v>
      </c>
      <c r="K44" t="str">
        <f>IF('Ext A1'!H49="",'Ext A1'!G49,'Ext A1'!H49)</f>
        <v>2</v>
      </c>
      <c r="L44" s="194" t="str">
        <f>'Ext A1'!E49</f>
        <v>H</v>
      </c>
      <c r="M44" t="str">
        <f>MID('Ext A1'!M49,7,4)</f>
        <v/>
      </c>
      <c r="O44" s="101">
        <f>IF(ISNA(VLOOKUP(E44,'Enga manuel'!$D$7:$P$356,6,FALSE)),0,VLOOKUP(E44,'Enga manuel'!$D$7:$P$356,6,FALSE))</f>
        <v>0</v>
      </c>
      <c r="P44" t="str">
        <f>IF(ISNA(VLOOKUP(E44,'Enga manuel'!$D$7:$P$356,7,FALSE)),"",VLOOKUP(E44,'Enga manuel'!$D$7:$P$356,7,FALSE))</f>
        <v/>
      </c>
      <c r="Q44" t="str">
        <f>IF(ISNA(VLOOKUP(E44,'Enga manuel'!$D$7:$P$356,8,FALSE)),"",VLOOKUP(E44,'Enga manuel'!$D$7:$P$356,8,FALSE))</f>
        <v/>
      </c>
      <c r="R44" t="str">
        <f>IF(ISNA(VLOOKUP(E44,'Enga manuel'!$D$7:$P$356,9,FALSE)),"",VLOOKUP(E44,'Enga manuel'!$D$7:$P$356,9,FALSE))</f>
        <v/>
      </c>
      <c r="S44" t="str">
        <f>IF(ISNA(VLOOKUP(E44,'Enga manuel'!$D$7:$P$356,10,FALSE)),"",VLOOKUP(E44,'Enga manuel'!$D$7:$P$356,10,FALSE))</f>
        <v/>
      </c>
      <c r="T44" t="str">
        <f>IF(ISNA(VLOOKUP(E44,'Enga manuel'!$D$7:$P$356,11,FALSE)),"",VLOOKUP(E44,'Enga manuel'!$D$7:$P$356,11,FALSE))</f>
        <v/>
      </c>
      <c r="U44" t="str">
        <f>IF(ISNA(VLOOKUP(E44,'Enga manuel'!$D$7:$P$356,12,FALSE)),"",VLOOKUP(E44,'Enga manuel'!$D$7:$P$356,12,FALSE))</f>
        <v/>
      </c>
      <c r="W44">
        <f t="shared" si="1"/>
        <v>1043</v>
      </c>
      <c r="X44" s="107" t="str">
        <f t="shared" si="2"/>
        <v>48935380190</v>
      </c>
      <c r="Y44" s="107" t="str">
        <f t="shared" si="10"/>
        <v>HAINE</v>
      </c>
      <c r="Z44" s="107" t="str">
        <f t="shared" si="11"/>
        <v>Julien</v>
      </c>
      <c r="AA44" s="107" t="str">
        <f t="shared" si="12"/>
        <v>ENTENTE CYCLISTE AULNAY DRANCY 93</v>
      </c>
      <c r="AB44" s="107" t="str">
        <f t="shared" si="6"/>
        <v>Access</v>
      </c>
      <c r="AC44" s="107" t="str">
        <f t="shared" si="0"/>
        <v>2</v>
      </c>
      <c r="AD44" s="107" t="str">
        <f t="shared" si="7"/>
        <v>H</v>
      </c>
      <c r="AE44" s="107" t="str">
        <f t="shared" si="8"/>
        <v/>
      </c>
      <c r="AF44">
        <f t="shared" si="9"/>
        <v>0</v>
      </c>
    </row>
    <row r="45" spans="5:32" x14ac:dyDescent="0.2">
      <c r="E45">
        <v>1044</v>
      </c>
      <c r="F45" s="101" t="str">
        <f>'Ext A1'!F50</f>
        <v>48924010497</v>
      </c>
      <c r="G45" s="100" t="str">
        <f>'Ext A1'!C50</f>
        <v>MARTON</v>
      </c>
      <c r="H45" s="100" t="str">
        <f>'Ext A1'!D50</f>
        <v>Thibaud</v>
      </c>
      <c r="I45" s="194" t="str">
        <f>'Ext A1'!J50</f>
        <v>CSM PUTEAUX</v>
      </c>
      <c r="J45" s="194" t="str">
        <f>'Ext A1'!G50</f>
        <v>Access</v>
      </c>
      <c r="K45" t="str">
        <f>IF('Ext A1'!H50="",'Ext A1'!G50,'Ext A1'!H50)</f>
        <v>1</v>
      </c>
      <c r="L45" s="194" t="str">
        <f>'Ext A1'!E50</f>
        <v>H</v>
      </c>
      <c r="M45" t="str">
        <f>MID('Ext A1'!M50,7,4)</f>
        <v/>
      </c>
      <c r="O45" s="101">
        <f>IF(ISNA(VLOOKUP(E45,'Enga manuel'!$D$7:$P$356,6,FALSE)),0,VLOOKUP(E45,'Enga manuel'!$D$7:$P$356,6,FALSE))</f>
        <v>0</v>
      </c>
      <c r="P45" t="str">
        <f>IF(ISNA(VLOOKUP(E45,'Enga manuel'!$D$7:$P$356,7,FALSE)),"",VLOOKUP(E45,'Enga manuel'!$D$7:$P$356,7,FALSE))</f>
        <v/>
      </c>
      <c r="Q45" t="str">
        <f>IF(ISNA(VLOOKUP(E45,'Enga manuel'!$D$7:$P$356,8,FALSE)),"",VLOOKUP(E45,'Enga manuel'!$D$7:$P$356,8,FALSE))</f>
        <v/>
      </c>
      <c r="R45" t="str">
        <f>IF(ISNA(VLOOKUP(E45,'Enga manuel'!$D$7:$P$356,9,FALSE)),"",VLOOKUP(E45,'Enga manuel'!$D$7:$P$356,9,FALSE))</f>
        <v/>
      </c>
      <c r="S45" t="str">
        <f>IF(ISNA(VLOOKUP(E45,'Enga manuel'!$D$7:$P$356,10,FALSE)),"",VLOOKUP(E45,'Enga manuel'!$D$7:$P$356,10,FALSE))</f>
        <v/>
      </c>
      <c r="T45" t="str">
        <f>IF(ISNA(VLOOKUP(E45,'Enga manuel'!$D$7:$P$356,11,FALSE)),"",VLOOKUP(E45,'Enga manuel'!$D$7:$P$356,11,FALSE))</f>
        <v/>
      </c>
      <c r="U45" t="str">
        <f>IF(ISNA(VLOOKUP(E45,'Enga manuel'!$D$7:$P$356,12,FALSE)),"",VLOOKUP(E45,'Enga manuel'!$D$7:$P$356,12,FALSE))</f>
        <v/>
      </c>
      <c r="W45">
        <f t="shared" si="1"/>
        <v>1044</v>
      </c>
      <c r="X45" s="107" t="str">
        <f t="shared" si="2"/>
        <v>48924010497</v>
      </c>
      <c r="Y45" s="107" t="str">
        <f t="shared" si="10"/>
        <v>MARTON</v>
      </c>
      <c r="Z45" s="107" t="str">
        <f t="shared" si="11"/>
        <v>Thibaud</v>
      </c>
      <c r="AA45" s="107" t="str">
        <f t="shared" si="12"/>
        <v>CSM PUTEAUX</v>
      </c>
      <c r="AB45" s="107" t="str">
        <f t="shared" si="6"/>
        <v>Access</v>
      </c>
      <c r="AC45" s="107" t="str">
        <f t="shared" si="0"/>
        <v>1</v>
      </c>
      <c r="AD45" s="107" t="str">
        <f t="shared" si="7"/>
        <v>H</v>
      </c>
      <c r="AE45" s="107" t="str">
        <f t="shared" si="8"/>
        <v/>
      </c>
      <c r="AF45">
        <f t="shared" si="9"/>
        <v>0</v>
      </c>
    </row>
    <row r="46" spans="5:32" x14ac:dyDescent="0.2">
      <c r="E46">
        <v>1045</v>
      </c>
      <c r="F46" s="101" t="str">
        <f>'Ext A1'!F51</f>
        <v>48935070540</v>
      </c>
      <c r="G46" s="100" t="str">
        <f>'Ext A1'!C51</f>
        <v>PLUSQUELLEC</v>
      </c>
      <c r="H46" s="100" t="str">
        <f>'Ext A1'!D51</f>
        <v>Matthieu</v>
      </c>
      <c r="I46" s="194" t="str">
        <f>'Ext A1'!J51</f>
        <v>B.C. NOISY LE GRAND</v>
      </c>
      <c r="J46" s="194" t="str">
        <f>'Ext A1'!G51</f>
        <v>Access</v>
      </c>
      <c r="K46" t="str">
        <f>IF('Ext A1'!H51="",'Ext A1'!G51,'Ext A1'!H51)</f>
        <v>1</v>
      </c>
      <c r="L46" s="194" t="str">
        <f>'Ext A1'!E51</f>
        <v>H</v>
      </c>
      <c r="M46" t="str">
        <f>MID('Ext A1'!M51,7,4)</f>
        <v/>
      </c>
      <c r="O46" s="101">
        <f>IF(ISNA(VLOOKUP(E46,'Enga manuel'!$D$7:$P$356,6,FALSE)),0,VLOOKUP(E46,'Enga manuel'!$D$7:$P$356,6,FALSE))</f>
        <v>0</v>
      </c>
      <c r="P46" t="str">
        <f>IF(ISNA(VLOOKUP(E46,'Enga manuel'!$D$7:$P$356,7,FALSE)),"",VLOOKUP(E46,'Enga manuel'!$D$7:$P$356,7,FALSE))</f>
        <v/>
      </c>
      <c r="Q46" t="str">
        <f>IF(ISNA(VLOOKUP(E46,'Enga manuel'!$D$7:$P$356,8,FALSE)),"",VLOOKUP(E46,'Enga manuel'!$D$7:$P$356,8,FALSE))</f>
        <v/>
      </c>
      <c r="R46" t="str">
        <f>IF(ISNA(VLOOKUP(E46,'Enga manuel'!$D$7:$P$356,9,FALSE)),"",VLOOKUP(E46,'Enga manuel'!$D$7:$P$356,9,FALSE))</f>
        <v/>
      </c>
      <c r="S46" t="str">
        <f>IF(ISNA(VLOOKUP(E46,'Enga manuel'!$D$7:$P$356,10,FALSE)),"",VLOOKUP(E46,'Enga manuel'!$D$7:$P$356,10,FALSE))</f>
        <v/>
      </c>
      <c r="T46" t="str">
        <f>IF(ISNA(VLOOKUP(E46,'Enga manuel'!$D$7:$P$356,11,FALSE)),"",VLOOKUP(E46,'Enga manuel'!$D$7:$P$356,11,FALSE))</f>
        <v/>
      </c>
      <c r="U46" t="str">
        <f>IF(ISNA(VLOOKUP(E46,'Enga manuel'!$D$7:$P$356,12,FALSE)),"",VLOOKUP(E46,'Enga manuel'!$D$7:$P$356,12,FALSE))</f>
        <v/>
      </c>
      <c r="W46">
        <f t="shared" si="1"/>
        <v>1045</v>
      </c>
      <c r="X46" s="107" t="str">
        <f t="shared" si="2"/>
        <v>48935070540</v>
      </c>
      <c r="Y46" s="107" t="str">
        <f t="shared" si="10"/>
        <v>PLUSQUELLEC</v>
      </c>
      <c r="Z46" s="107" t="str">
        <f t="shared" si="11"/>
        <v>Matthieu</v>
      </c>
      <c r="AA46" s="107" t="str">
        <f t="shared" si="12"/>
        <v>B.C. NOISY LE GRAND</v>
      </c>
      <c r="AB46" s="107" t="str">
        <f t="shared" si="6"/>
        <v>Access</v>
      </c>
      <c r="AC46" s="107" t="str">
        <f t="shared" si="0"/>
        <v>1</v>
      </c>
      <c r="AD46" s="107" t="str">
        <f t="shared" si="7"/>
        <v>H</v>
      </c>
      <c r="AE46" s="107" t="str">
        <f t="shared" si="8"/>
        <v/>
      </c>
      <c r="AF46">
        <f t="shared" si="9"/>
        <v>0</v>
      </c>
    </row>
    <row r="47" spans="5:32" x14ac:dyDescent="0.2">
      <c r="E47">
        <v>1046</v>
      </c>
      <c r="F47" s="101">
        <f>'Ext A1'!F52</f>
        <v>0</v>
      </c>
      <c r="G47" s="100">
        <f>'Ext A1'!C52</f>
        <v>0</v>
      </c>
      <c r="H47" s="100">
        <f>'Ext A1'!D52</f>
        <v>0</v>
      </c>
      <c r="I47" s="194">
        <f>'Ext A1'!J52</f>
        <v>0</v>
      </c>
      <c r="J47" s="194">
        <f>'Ext A1'!G52</f>
        <v>0</v>
      </c>
      <c r="K47">
        <f>IF('Ext A1'!H52="",'Ext A1'!G52,'Ext A1'!H52)</f>
        <v>0</v>
      </c>
      <c r="L47" s="194">
        <f>'Ext A1'!E52</f>
        <v>0</v>
      </c>
      <c r="M47" t="str">
        <f>MID('Ext A1'!M52,7,4)</f>
        <v/>
      </c>
      <c r="O47" s="101">
        <f>IF(ISNA(VLOOKUP(E47,'Enga manuel'!$D$7:$P$356,6,FALSE)),0,VLOOKUP(E47,'Enga manuel'!$D$7:$P$356,6,FALSE))</f>
        <v>0</v>
      </c>
      <c r="P47" t="str">
        <f>IF(ISNA(VLOOKUP(E47,'Enga manuel'!$D$7:$P$356,7,FALSE)),"",VLOOKUP(E47,'Enga manuel'!$D$7:$P$356,7,FALSE))</f>
        <v/>
      </c>
      <c r="Q47" t="str">
        <f>IF(ISNA(VLOOKUP(E47,'Enga manuel'!$D$7:$P$356,8,FALSE)),"",VLOOKUP(E47,'Enga manuel'!$D$7:$P$356,8,FALSE))</f>
        <v/>
      </c>
      <c r="R47" t="str">
        <f>IF(ISNA(VLOOKUP(E47,'Enga manuel'!$D$7:$P$356,9,FALSE)),"",VLOOKUP(E47,'Enga manuel'!$D$7:$P$356,9,FALSE))</f>
        <v/>
      </c>
      <c r="S47" t="str">
        <f>IF(ISNA(VLOOKUP(E47,'Enga manuel'!$D$7:$P$356,10,FALSE)),"",VLOOKUP(E47,'Enga manuel'!$D$7:$P$356,10,FALSE))</f>
        <v/>
      </c>
      <c r="T47" t="str">
        <f>IF(ISNA(VLOOKUP(E47,'Enga manuel'!$D$7:$P$356,11,FALSE)),"",VLOOKUP(E47,'Enga manuel'!$D$7:$P$356,11,FALSE))</f>
        <v/>
      </c>
      <c r="U47" t="str">
        <f>IF(ISNA(VLOOKUP(E47,'Enga manuel'!$D$7:$P$356,12,FALSE)),"",VLOOKUP(E47,'Enga manuel'!$D$7:$P$356,12,FALSE))</f>
        <v/>
      </c>
      <c r="W47">
        <f t="shared" si="1"/>
        <v>1046</v>
      </c>
      <c r="X47" s="107">
        <f t="shared" si="2"/>
        <v>0</v>
      </c>
      <c r="Y47" s="107" t="str">
        <f t="shared" si="10"/>
        <v/>
      </c>
      <c r="Z47" s="107" t="str">
        <f t="shared" si="11"/>
        <v/>
      </c>
      <c r="AA47" s="107" t="str">
        <f t="shared" si="12"/>
        <v/>
      </c>
      <c r="AB47" s="107" t="str">
        <f t="shared" si="6"/>
        <v/>
      </c>
      <c r="AC47" s="107" t="str">
        <f t="shared" si="0"/>
        <v/>
      </c>
      <c r="AD47" s="107" t="str">
        <f t="shared" si="7"/>
        <v/>
      </c>
      <c r="AE47" s="107" t="str">
        <f t="shared" si="8"/>
        <v/>
      </c>
      <c r="AF47">
        <f t="shared" si="9"/>
        <v>0</v>
      </c>
    </row>
    <row r="48" spans="5:32" x14ac:dyDescent="0.2">
      <c r="E48">
        <v>1047</v>
      </c>
      <c r="F48" s="101">
        <f>'Ext A1'!F53</f>
        <v>0</v>
      </c>
      <c r="G48" s="100">
        <f>'Ext A1'!C53</f>
        <v>0</v>
      </c>
      <c r="H48" s="100">
        <f>'Ext A1'!D53</f>
        <v>0</v>
      </c>
      <c r="I48" s="194">
        <f>'Ext A1'!J53</f>
        <v>0</v>
      </c>
      <c r="J48" s="194">
        <f>'Ext A1'!G53</f>
        <v>0</v>
      </c>
      <c r="K48">
        <f>IF('Ext A1'!H53="",'Ext A1'!G53,'Ext A1'!H53)</f>
        <v>0</v>
      </c>
      <c r="L48" s="194">
        <f>'Ext A1'!E53</f>
        <v>0</v>
      </c>
      <c r="M48" t="str">
        <f>MID('Ext A1'!M53,7,4)</f>
        <v/>
      </c>
      <c r="O48" s="101">
        <f>IF(ISNA(VLOOKUP(E48,'Enga manuel'!$D$7:$P$356,6,FALSE)),0,VLOOKUP(E48,'Enga manuel'!$D$7:$P$356,6,FALSE))</f>
        <v>0</v>
      </c>
      <c r="P48" t="str">
        <f>IF(ISNA(VLOOKUP(E48,'Enga manuel'!$D$7:$P$356,7,FALSE)),"",VLOOKUP(E48,'Enga manuel'!$D$7:$P$356,7,FALSE))</f>
        <v/>
      </c>
      <c r="Q48" t="str">
        <f>IF(ISNA(VLOOKUP(E48,'Enga manuel'!$D$7:$P$356,8,FALSE)),"",VLOOKUP(E48,'Enga manuel'!$D$7:$P$356,8,FALSE))</f>
        <v/>
      </c>
      <c r="R48" t="str">
        <f>IF(ISNA(VLOOKUP(E48,'Enga manuel'!$D$7:$P$356,9,FALSE)),"",VLOOKUP(E48,'Enga manuel'!$D$7:$P$356,9,FALSE))</f>
        <v/>
      </c>
      <c r="S48" t="str">
        <f>IF(ISNA(VLOOKUP(E48,'Enga manuel'!$D$7:$P$356,10,FALSE)),"",VLOOKUP(E48,'Enga manuel'!$D$7:$P$356,10,FALSE))</f>
        <v/>
      </c>
      <c r="T48" t="str">
        <f>IF(ISNA(VLOOKUP(E48,'Enga manuel'!$D$7:$P$356,11,FALSE)),"",VLOOKUP(E48,'Enga manuel'!$D$7:$P$356,11,FALSE))</f>
        <v/>
      </c>
      <c r="U48" t="str">
        <f>IF(ISNA(VLOOKUP(E48,'Enga manuel'!$D$7:$P$356,12,FALSE)),"",VLOOKUP(E48,'Enga manuel'!$D$7:$P$356,12,FALSE))</f>
        <v/>
      </c>
      <c r="W48">
        <f t="shared" si="1"/>
        <v>1047</v>
      </c>
      <c r="X48" s="107">
        <f t="shared" si="2"/>
        <v>0</v>
      </c>
      <c r="Y48" s="107" t="str">
        <f t="shared" si="10"/>
        <v/>
      </c>
      <c r="Z48" s="107" t="str">
        <f t="shared" si="11"/>
        <v/>
      </c>
      <c r="AA48" s="107" t="str">
        <f t="shared" si="12"/>
        <v/>
      </c>
      <c r="AB48" s="107" t="str">
        <f t="shared" si="6"/>
        <v/>
      </c>
      <c r="AC48" s="107" t="str">
        <f t="shared" si="0"/>
        <v/>
      </c>
      <c r="AD48" s="107" t="str">
        <f t="shared" si="7"/>
        <v/>
      </c>
      <c r="AE48" s="107" t="str">
        <f t="shared" si="8"/>
        <v/>
      </c>
      <c r="AF48">
        <f t="shared" si="9"/>
        <v>0</v>
      </c>
    </row>
    <row r="49" spans="1:32" x14ac:dyDescent="0.2">
      <c r="A49" s="14" t="s">
        <v>226</v>
      </c>
      <c r="B49">
        <f>COUNTIF('Saisie Class'!G6:G204,"&gt;0")</f>
        <v>45</v>
      </c>
      <c r="E49">
        <v>1048</v>
      </c>
      <c r="F49" s="101">
        <f>'Ext A1'!F54</f>
        <v>0</v>
      </c>
      <c r="G49" s="100">
        <f>'Ext A1'!C54</f>
        <v>0</v>
      </c>
      <c r="H49" s="100">
        <f>'Ext A1'!D54</f>
        <v>0</v>
      </c>
      <c r="I49" s="194">
        <f>'Ext A1'!J54</f>
        <v>0</v>
      </c>
      <c r="J49" s="194">
        <f>'Ext A1'!G54</f>
        <v>0</v>
      </c>
      <c r="K49">
        <f>IF('Ext A1'!H54="",'Ext A1'!G54,'Ext A1'!H54)</f>
        <v>0</v>
      </c>
      <c r="L49" s="194">
        <f>'Ext A1'!E54</f>
        <v>0</v>
      </c>
      <c r="M49" t="str">
        <f>MID('Ext A1'!M54,7,4)</f>
        <v/>
      </c>
      <c r="O49" s="101">
        <f>IF(ISNA(VLOOKUP(E49,'Enga manuel'!$D$7:$P$356,6,FALSE)),0,VLOOKUP(E49,'Enga manuel'!$D$7:$P$356,6,FALSE))</f>
        <v>0</v>
      </c>
      <c r="P49" t="str">
        <f>IF(ISNA(VLOOKUP(E49,'Enga manuel'!$D$7:$P$356,7,FALSE)),"",VLOOKUP(E49,'Enga manuel'!$D$7:$P$356,7,FALSE))</f>
        <v/>
      </c>
      <c r="Q49" t="str">
        <f>IF(ISNA(VLOOKUP(E49,'Enga manuel'!$D$7:$P$356,8,FALSE)),"",VLOOKUP(E49,'Enga manuel'!$D$7:$P$356,8,FALSE))</f>
        <v/>
      </c>
      <c r="R49" t="str">
        <f>IF(ISNA(VLOOKUP(E49,'Enga manuel'!$D$7:$P$356,9,FALSE)),"",VLOOKUP(E49,'Enga manuel'!$D$7:$P$356,9,FALSE))</f>
        <v/>
      </c>
      <c r="S49" t="str">
        <f>IF(ISNA(VLOOKUP(E49,'Enga manuel'!$D$7:$P$356,10,FALSE)),"",VLOOKUP(E49,'Enga manuel'!$D$7:$P$356,10,FALSE))</f>
        <v/>
      </c>
      <c r="T49" t="str">
        <f>IF(ISNA(VLOOKUP(E49,'Enga manuel'!$D$7:$P$356,11,FALSE)),"",VLOOKUP(E49,'Enga manuel'!$D$7:$P$356,11,FALSE))</f>
        <v/>
      </c>
      <c r="U49" t="str">
        <f>IF(ISNA(VLOOKUP(E49,'Enga manuel'!$D$7:$P$356,12,FALSE)),"",VLOOKUP(E49,'Enga manuel'!$D$7:$P$356,12,FALSE))</f>
        <v/>
      </c>
      <c r="W49">
        <f t="shared" si="1"/>
        <v>1048</v>
      </c>
      <c r="X49" s="107">
        <f t="shared" si="2"/>
        <v>0</v>
      </c>
      <c r="Y49" s="107" t="str">
        <f t="shared" si="10"/>
        <v/>
      </c>
      <c r="Z49" s="107" t="str">
        <f t="shared" si="11"/>
        <v/>
      </c>
      <c r="AA49" s="107" t="str">
        <f t="shared" si="12"/>
        <v/>
      </c>
      <c r="AB49" s="107" t="str">
        <f t="shared" si="6"/>
        <v/>
      </c>
      <c r="AC49" s="107" t="str">
        <f t="shared" si="0"/>
        <v/>
      </c>
      <c r="AD49" s="107" t="str">
        <f t="shared" si="7"/>
        <v/>
      </c>
      <c r="AE49" s="107" t="str">
        <f t="shared" si="8"/>
        <v/>
      </c>
      <c r="AF49">
        <f t="shared" si="9"/>
        <v>0</v>
      </c>
    </row>
    <row r="50" spans="1:32" x14ac:dyDescent="0.2">
      <c r="A50" s="14" t="s">
        <v>227</v>
      </c>
      <c r="B50">
        <f>COUNTIF('Saisie Class'!G210:G408,"&gt;0")</f>
        <v>35</v>
      </c>
      <c r="E50">
        <v>1049</v>
      </c>
      <c r="F50" s="101">
        <f>'Ext A1'!F55</f>
        <v>0</v>
      </c>
      <c r="G50" s="100">
        <f>'Ext A1'!C55</f>
        <v>0</v>
      </c>
      <c r="H50" s="100">
        <f>'Ext A1'!D55</f>
        <v>0</v>
      </c>
      <c r="I50" s="194">
        <f>'Ext A1'!J55</f>
        <v>0</v>
      </c>
      <c r="J50" s="194">
        <f>'Ext A1'!G55</f>
        <v>0</v>
      </c>
      <c r="K50">
        <f>IF('Ext A1'!H55="",'Ext A1'!G55,'Ext A1'!H55)</f>
        <v>0</v>
      </c>
      <c r="L50" s="194">
        <f>'Ext A1'!E55</f>
        <v>0</v>
      </c>
      <c r="M50" t="str">
        <f>MID('Ext A1'!M55,7,4)</f>
        <v/>
      </c>
      <c r="O50" s="101">
        <f>IF(ISNA(VLOOKUP(E50,'Enga manuel'!$D$7:$P$356,6,FALSE)),0,VLOOKUP(E50,'Enga manuel'!$D$7:$P$356,6,FALSE))</f>
        <v>0</v>
      </c>
      <c r="P50" t="str">
        <f>IF(ISNA(VLOOKUP(E50,'Enga manuel'!$D$7:$P$356,7,FALSE)),"",VLOOKUP(E50,'Enga manuel'!$D$7:$P$356,7,FALSE))</f>
        <v/>
      </c>
      <c r="Q50" t="str">
        <f>IF(ISNA(VLOOKUP(E50,'Enga manuel'!$D$7:$P$356,8,FALSE)),"",VLOOKUP(E50,'Enga manuel'!$D$7:$P$356,8,FALSE))</f>
        <v/>
      </c>
      <c r="R50" t="str">
        <f>IF(ISNA(VLOOKUP(E50,'Enga manuel'!$D$7:$P$356,9,FALSE)),"",VLOOKUP(E50,'Enga manuel'!$D$7:$P$356,9,FALSE))</f>
        <v/>
      </c>
      <c r="S50" t="str">
        <f>IF(ISNA(VLOOKUP(E50,'Enga manuel'!$D$7:$P$356,10,FALSE)),"",VLOOKUP(E50,'Enga manuel'!$D$7:$P$356,10,FALSE))</f>
        <v/>
      </c>
      <c r="T50" t="str">
        <f>IF(ISNA(VLOOKUP(E50,'Enga manuel'!$D$7:$P$356,11,FALSE)),"",VLOOKUP(E50,'Enga manuel'!$D$7:$P$356,11,FALSE))</f>
        <v/>
      </c>
      <c r="U50" t="str">
        <f>IF(ISNA(VLOOKUP(E50,'Enga manuel'!$D$7:$P$356,12,FALSE)),"",VLOOKUP(E50,'Enga manuel'!$D$7:$P$356,12,FALSE))</f>
        <v/>
      </c>
      <c r="W50">
        <f t="shared" si="1"/>
        <v>1049</v>
      </c>
      <c r="X50" s="107">
        <f t="shared" si="2"/>
        <v>0</v>
      </c>
      <c r="Y50" s="107" t="str">
        <f t="shared" si="10"/>
        <v/>
      </c>
      <c r="Z50" s="107" t="str">
        <f t="shared" si="11"/>
        <v/>
      </c>
      <c r="AA50" s="107" t="str">
        <f t="shared" si="12"/>
        <v/>
      </c>
      <c r="AB50" s="107" t="str">
        <f t="shared" si="6"/>
        <v/>
      </c>
      <c r="AC50" s="107" t="str">
        <f t="shared" si="0"/>
        <v/>
      </c>
      <c r="AD50" s="107" t="str">
        <f t="shared" si="7"/>
        <v/>
      </c>
      <c r="AE50" s="107" t="str">
        <f t="shared" si="8"/>
        <v/>
      </c>
      <c r="AF50">
        <f t="shared" si="9"/>
        <v>0</v>
      </c>
    </row>
    <row r="51" spans="1:32" x14ac:dyDescent="0.2">
      <c r="A51" s="14" t="s">
        <v>228</v>
      </c>
      <c r="B51">
        <f>COUNTIF('Saisie Class'!G414:G612,"&gt;0")</f>
        <v>40</v>
      </c>
      <c r="E51">
        <v>1050</v>
      </c>
      <c r="F51" s="101">
        <f>'Ext A1'!F56</f>
        <v>0</v>
      </c>
      <c r="G51" s="100">
        <f>'Ext A1'!C56</f>
        <v>0</v>
      </c>
      <c r="H51" s="100">
        <f>'Ext A1'!D56</f>
        <v>0</v>
      </c>
      <c r="I51" s="194">
        <f>'Ext A1'!J56</f>
        <v>0</v>
      </c>
      <c r="J51" s="194">
        <f>'Ext A1'!G56</f>
        <v>0</v>
      </c>
      <c r="K51">
        <f>IF('Ext A1'!H56="",'Ext A1'!G56,'Ext A1'!H56)</f>
        <v>0</v>
      </c>
      <c r="L51" s="194">
        <f>'Ext A1'!E56</f>
        <v>0</v>
      </c>
      <c r="M51" t="str">
        <f>MID('Ext A1'!M56,7,4)</f>
        <v/>
      </c>
      <c r="O51" s="101">
        <f>IF(ISNA(VLOOKUP(E51,'Enga manuel'!$D$7:$P$356,6,FALSE)),0,VLOOKUP(E51,'Enga manuel'!$D$7:$P$356,6,FALSE))</f>
        <v>0</v>
      </c>
      <c r="P51" t="str">
        <f>IF(ISNA(VLOOKUP(E51,'Enga manuel'!$D$7:$P$356,7,FALSE)),"",VLOOKUP(E51,'Enga manuel'!$D$7:$P$356,7,FALSE))</f>
        <v/>
      </c>
      <c r="Q51" t="str">
        <f>IF(ISNA(VLOOKUP(E51,'Enga manuel'!$D$7:$P$356,8,FALSE)),"",VLOOKUP(E51,'Enga manuel'!$D$7:$P$356,8,FALSE))</f>
        <v/>
      </c>
      <c r="R51" t="str">
        <f>IF(ISNA(VLOOKUP(E51,'Enga manuel'!$D$7:$P$356,9,FALSE)),"",VLOOKUP(E51,'Enga manuel'!$D$7:$P$356,9,FALSE))</f>
        <v/>
      </c>
      <c r="S51" t="str">
        <f>IF(ISNA(VLOOKUP(E51,'Enga manuel'!$D$7:$P$356,10,FALSE)),"",VLOOKUP(E51,'Enga manuel'!$D$7:$P$356,10,FALSE))</f>
        <v/>
      </c>
      <c r="T51" t="str">
        <f>IF(ISNA(VLOOKUP(E51,'Enga manuel'!$D$7:$P$356,11,FALSE)),"",VLOOKUP(E51,'Enga manuel'!$D$7:$P$356,11,FALSE))</f>
        <v/>
      </c>
      <c r="U51" t="str">
        <f>IF(ISNA(VLOOKUP(E51,'Enga manuel'!$D$7:$P$356,12,FALSE)),"",VLOOKUP(E51,'Enga manuel'!$D$7:$P$356,12,FALSE))</f>
        <v/>
      </c>
      <c r="W51">
        <f t="shared" si="1"/>
        <v>1050</v>
      </c>
      <c r="X51" s="107">
        <f t="shared" si="2"/>
        <v>0</v>
      </c>
      <c r="Y51" s="107" t="str">
        <f t="shared" si="10"/>
        <v/>
      </c>
      <c r="Z51" s="107" t="str">
        <f t="shared" si="11"/>
        <v/>
      </c>
      <c r="AA51" s="107" t="str">
        <f t="shared" si="12"/>
        <v/>
      </c>
      <c r="AB51" s="107" t="str">
        <f t="shared" si="6"/>
        <v/>
      </c>
      <c r="AC51" s="107" t="str">
        <f t="shared" si="0"/>
        <v/>
      </c>
      <c r="AD51" s="107" t="str">
        <f t="shared" si="7"/>
        <v/>
      </c>
      <c r="AE51" s="107" t="str">
        <f t="shared" si="8"/>
        <v/>
      </c>
      <c r="AF51">
        <f t="shared" si="9"/>
        <v>0</v>
      </c>
    </row>
    <row r="52" spans="1:32" x14ac:dyDescent="0.2">
      <c r="A52" s="14" t="s">
        <v>229</v>
      </c>
      <c r="B52">
        <f>COUNTIF('Saisie Class'!G618:G816,"&gt;0")</f>
        <v>50</v>
      </c>
      <c r="E52">
        <v>1051</v>
      </c>
      <c r="F52" s="101">
        <f>'Ext A1'!F57</f>
        <v>0</v>
      </c>
      <c r="G52" s="100">
        <f>'Ext A1'!C57</f>
        <v>0</v>
      </c>
      <c r="H52" s="100">
        <f>'Ext A1'!D57</f>
        <v>0</v>
      </c>
      <c r="I52" s="194">
        <f>'Ext A1'!J57</f>
        <v>0</v>
      </c>
      <c r="J52" s="194">
        <f>'Ext A1'!G57</f>
        <v>0</v>
      </c>
      <c r="K52">
        <f>IF('Ext A1'!H57="",'Ext A1'!G57,'Ext A1'!H57)</f>
        <v>0</v>
      </c>
      <c r="L52" s="194">
        <f>'Ext A1'!E57</f>
        <v>0</v>
      </c>
      <c r="M52" t="str">
        <f>MID('Ext A1'!M57,7,4)</f>
        <v/>
      </c>
      <c r="O52" s="101">
        <f>IF(ISNA(VLOOKUP(E52,'Enga manuel'!$D$7:$P$356,6,FALSE)),0,VLOOKUP(E52,'Enga manuel'!$D$7:$P$356,6,FALSE))</f>
        <v>0</v>
      </c>
      <c r="P52" t="str">
        <f>IF(ISNA(VLOOKUP(E52,'Enga manuel'!$D$7:$P$356,7,FALSE)),"",VLOOKUP(E52,'Enga manuel'!$D$7:$P$356,7,FALSE))</f>
        <v/>
      </c>
      <c r="Q52" t="str">
        <f>IF(ISNA(VLOOKUP(E52,'Enga manuel'!$D$7:$P$356,8,FALSE)),"",VLOOKUP(E52,'Enga manuel'!$D$7:$P$356,8,FALSE))</f>
        <v/>
      </c>
      <c r="R52" t="str">
        <f>IF(ISNA(VLOOKUP(E52,'Enga manuel'!$D$7:$P$356,9,FALSE)),"",VLOOKUP(E52,'Enga manuel'!$D$7:$P$356,9,FALSE))</f>
        <v/>
      </c>
      <c r="S52" t="str">
        <f>IF(ISNA(VLOOKUP(E52,'Enga manuel'!$D$7:$P$356,10,FALSE)),"",VLOOKUP(E52,'Enga manuel'!$D$7:$P$356,10,FALSE))</f>
        <v/>
      </c>
      <c r="T52" t="str">
        <f>IF(ISNA(VLOOKUP(E52,'Enga manuel'!$D$7:$P$356,11,FALSE)),"",VLOOKUP(E52,'Enga manuel'!$D$7:$P$356,11,FALSE))</f>
        <v/>
      </c>
      <c r="U52" t="str">
        <f>IF(ISNA(VLOOKUP(E52,'Enga manuel'!$D$7:$P$356,12,FALSE)),"",VLOOKUP(E52,'Enga manuel'!$D$7:$P$356,12,FALSE))</f>
        <v/>
      </c>
      <c r="W52">
        <f t="shared" si="1"/>
        <v>1051</v>
      </c>
      <c r="X52" s="107">
        <f t="shared" si="2"/>
        <v>0</v>
      </c>
      <c r="Y52" s="107" t="str">
        <f t="shared" si="10"/>
        <v/>
      </c>
      <c r="Z52" s="107" t="str">
        <f t="shared" si="11"/>
        <v/>
      </c>
      <c r="AA52" s="107" t="str">
        <f t="shared" si="12"/>
        <v/>
      </c>
      <c r="AB52" s="107" t="str">
        <f t="shared" si="6"/>
        <v/>
      </c>
      <c r="AC52" s="107" t="str">
        <f t="shared" si="0"/>
        <v/>
      </c>
      <c r="AD52" s="107" t="str">
        <f t="shared" si="7"/>
        <v/>
      </c>
      <c r="AE52" s="107" t="str">
        <f t="shared" si="8"/>
        <v/>
      </c>
      <c r="AF52">
        <f t="shared" si="9"/>
        <v>0</v>
      </c>
    </row>
    <row r="53" spans="1:32" x14ac:dyDescent="0.2">
      <c r="E53">
        <v>1052</v>
      </c>
      <c r="F53" s="101">
        <f>'Ext A1'!F58</f>
        <v>0</v>
      </c>
      <c r="G53" s="100">
        <f>'Ext A1'!C58</f>
        <v>0</v>
      </c>
      <c r="H53" s="100">
        <f>'Ext A1'!D58</f>
        <v>0</v>
      </c>
      <c r="I53" s="194">
        <f>'Ext A1'!J58</f>
        <v>0</v>
      </c>
      <c r="J53" s="194">
        <f>'Ext A1'!G58</f>
        <v>0</v>
      </c>
      <c r="K53">
        <f>IF('Ext A1'!H58="",'Ext A1'!G58,'Ext A1'!H58)</f>
        <v>0</v>
      </c>
      <c r="L53" s="194">
        <f>'Ext A1'!E58</f>
        <v>0</v>
      </c>
      <c r="M53" t="str">
        <f>MID('Ext A1'!M58,7,4)</f>
        <v/>
      </c>
      <c r="O53" s="101">
        <f>IF(ISNA(VLOOKUP(E53,'Enga manuel'!$D$7:$P$356,6,FALSE)),0,VLOOKUP(E53,'Enga manuel'!$D$7:$P$356,6,FALSE))</f>
        <v>0</v>
      </c>
      <c r="P53" t="str">
        <f>IF(ISNA(VLOOKUP(E53,'Enga manuel'!$D$7:$P$356,7,FALSE)),"",VLOOKUP(E53,'Enga manuel'!$D$7:$P$356,7,FALSE))</f>
        <v/>
      </c>
      <c r="Q53" t="str">
        <f>IF(ISNA(VLOOKUP(E53,'Enga manuel'!$D$7:$P$356,8,FALSE)),"",VLOOKUP(E53,'Enga manuel'!$D$7:$P$356,8,FALSE))</f>
        <v/>
      </c>
      <c r="R53" t="str">
        <f>IF(ISNA(VLOOKUP(E53,'Enga manuel'!$D$7:$P$356,9,FALSE)),"",VLOOKUP(E53,'Enga manuel'!$D$7:$P$356,9,FALSE))</f>
        <v/>
      </c>
      <c r="S53" t="str">
        <f>IF(ISNA(VLOOKUP(E53,'Enga manuel'!$D$7:$P$356,10,FALSE)),"",VLOOKUP(E53,'Enga manuel'!$D$7:$P$356,10,FALSE))</f>
        <v/>
      </c>
      <c r="T53" t="str">
        <f>IF(ISNA(VLOOKUP(E53,'Enga manuel'!$D$7:$P$356,11,FALSE)),"",VLOOKUP(E53,'Enga manuel'!$D$7:$P$356,11,FALSE))</f>
        <v/>
      </c>
      <c r="U53" t="str">
        <f>IF(ISNA(VLOOKUP(E53,'Enga manuel'!$D$7:$P$356,12,FALSE)),"",VLOOKUP(E53,'Enga manuel'!$D$7:$P$356,12,FALSE))</f>
        <v/>
      </c>
      <c r="W53">
        <f t="shared" si="1"/>
        <v>1052</v>
      </c>
      <c r="X53" s="107">
        <f t="shared" si="2"/>
        <v>0</v>
      </c>
      <c r="Y53" s="107" t="str">
        <f t="shared" si="10"/>
        <v/>
      </c>
      <c r="Z53" s="107" t="str">
        <f t="shared" si="11"/>
        <v/>
      </c>
      <c r="AA53" s="107" t="str">
        <f t="shared" si="12"/>
        <v/>
      </c>
      <c r="AB53" s="107" t="str">
        <f t="shared" si="6"/>
        <v/>
      </c>
      <c r="AC53" s="107" t="str">
        <f t="shared" si="0"/>
        <v/>
      </c>
      <c r="AD53" s="107" t="str">
        <f t="shared" si="7"/>
        <v/>
      </c>
      <c r="AE53" s="107" t="str">
        <f t="shared" si="8"/>
        <v/>
      </c>
      <c r="AF53">
        <f t="shared" si="9"/>
        <v>0</v>
      </c>
    </row>
    <row r="54" spans="1:32" x14ac:dyDescent="0.2">
      <c r="A54" s="14" t="s">
        <v>3203</v>
      </c>
      <c r="B54">
        <f>COUNTIF(F2:F201,"&lt;&gt;0")</f>
        <v>45</v>
      </c>
      <c r="E54">
        <v>1053</v>
      </c>
      <c r="F54" s="101">
        <f>'Ext A1'!F59</f>
        <v>0</v>
      </c>
      <c r="G54" s="100">
        <f>'Ext A1'!C59</f>
        <v>0</v>
      </c>
      <c r="H54" s="100">
        <f>'Ext A1'!D59</f>
        <v>0</v>
      </c>
      <c r="I54" s="194">
        <f>'Ext A1'!J59</f>
        <v>0</v>
      </c>
      <c r="J54" s="194">
        <f>'Ext A1'!G59</f>
        <v>0</v>
      </c>
      <c r="K54">
        <f>IF('Ext A1'!H59="",'Ext A1'!G59,'Ext A1'!H59)</f>
        <v>0</v>
      </c>
      <c r="L54" s="194">
        <f>'Ext A1'!E59</f>
        <v>0</v>
      </c>
      <c r="M54" t="str">
        <f>MID('Ext A1'!M59,7,4)</f>
        <v/>
      </c>
      <c r="O54" s="101">
        <f>IF(ISNA(VLOOKUP(E54,'Enga manuel'!$D$7:$P$356,6,FALSE)),0,VLOOKUP(E54,'Enga manuel'!$D$7:$P$356,6,FALSE))</f>
        <v>0</v>
      </c>
      <c r="P54" t="str">
        <f>IF(ISNA(VLOOKUP(E54,'Enga manuel'!$D$7:$P$356,7,FALSE)),"",VLOOKUP(E54,'Enga manuel'!$D$7:$P$356,7,FALSE))</f>
        <v/>
      </c>
      <c r="Q54" t="str">
        <f>IF(ISNA(VLOOKUP(E54,'Enga manuel'!$D$7:$P$356,8,FALSE)),"",VLOOKUP(E54,'Enga manuel'!$D$7:$P$356,8,FALSE))</f>
        <v/>
      </c>
      <c r="R54" t="str">
        <f>IF(ISNA(VLOOKUP(E54,'Enga manuel'!$D$7:$P$356,9,FALSE)),"",VLOOKUP(E54,'Enga manuel'!$D$7:$P$356,9,FALSE))</f>
        <v/>
      </c>
      <c r="S54" t="str">
        <f>IF(ISNA(VLOOKUP(E54,'Enga manuel'!$D$7:$P$356,10,FALSE)),"",VLOOKUP(E54,'Enga manuel'!$D$7:$P$356,10,FALSE))</f>
        <v/>
      </c>
      <c r="T54" t="str">
        <f>IF(ISNA(VLOOKUP(E54,'Enga manuel'!$D$7:$P$356,11,FALSE)),"",VLOOKUP(E54,'Enga manuel'!$D$7:$P$356,11,FALSE))</f>
        <v/>
      </c>
      <c r="U54" t="str">
        <f>IF(ISNA(VLOOKUP(E54,'Enga manuel'!$D$7:$P$356,12,FALSE)),"",VLOOKUP(E54,'Enga manuel'!$D$7:$P$356,12,FALSE))</f>
        <v/>
      </c>
      <c r="W54">
        <f t="shared" si="1"/>
        <v>1053</v>
      </c>
      <c r="X54" s="107">
        <f t="shared" si="2"/>
        <v>0</v>
      </c>
      <c r="Y54" s="107" t="str">
        <f t="shared" si="10"/>
        <v/>
      </c>
      <c r="Z54" s="107" t="str">
        <f t="shared" si="11"/>
        <v/>
      </c>
      <c r="AA54" s="107" t="str">
        <f t="shared" si="12"/>
        <v/>
      </c>
      <c r="AB54" s="107" t="str">
        <f t="shared" si="6"/>
        <v/>
      </c>
      <c r="AC54" s="107" t="str">
        <f t="shared" si="0"/>
        <v/>
      </c>
      <c r="AD54" s="107" t="str">
        <f t="shared" si="7"/>
        <v/>
      </c>
      <c r="AE54" s="107" t="str">
        <f t="shared" si="8"/>
        <v/>
      </c>
      <c r="AF54">
        <f t="shared" si="9"/>
        <v>0</v>
      </c>
    </row>
    <row r="55" spans="1:32" x14ac:dyDescent="0.2">
      <c r="A55" s="14" t="s">
        <v>3204</v>
      </c>
      <c r="B55">
        <f>COUNTIF(F202:F401,"&lt;&gt;0")</f>
        <v>0</v>
      </c>
      <c r="E55">
        <v>1054</v>
      </c>
      <c r="F55" s="101">
        <f>'Ext A1'!F60</f>
        <v>0</v>
      </c>
      <c r="G55" s="100">
        <f>'Ext A1'!C60</f>
        <v>0</v>
      </c>
      <c r="H55" s="100">
        <f>'Ext A1'!D60</f>
        <v>0</v>
      </c>
      <c r="I55" s="194">
        <f>'Ext A1'!J60</f>
        <v>0</v>
      </c>
      <c r="J55" s="194">
        <f>'Ext A1'!G60</f>
        <v>0</v>
      </c>
      <c r="K55">
        <f>IF('Ext A1'!H60="",'Ext A1'!G60,'Ext A1'!H60)</f>
        <v>0</v>
      </c>
      <c r="L55" s="194">
        <f>'Ext A1'!E60</f>
        <v>0</v>
      </c>
      <c r="M55" t="str">
        <f>MID('Ext A1'!M60,7,4)</f>
        <v/>
      </c>
      <c r="O55" s="101">
        <f>IF(ISNA(VLOOKUP(E55,'Enga manuel'!$D$7:$P$356,6,FALSE)),0,VLOOKUP(E55,'Enga manuel'!$D$7:$P$356,6,FALSE))</f>
        <v>0</v>
      </c>
      <c r="P55" t="str">
        <f>IF(ISNA(VLOOKUP(E55,'Enga manuel'!$D$7:$P$356,7,FALSE)),"",VLOOKUP(E55,'Enga manuel'!$D$7:$P$356,7,FALSE))</f>
        <v/>
      </c>
      <c r="Q55" t="str">
        <f>IF(ISNA(VLOOKUP(E55,'Enga manuel'!$D$7:$P$356,8,FALSE)),"",VLOOKUP(E55,'Enga manuel'!$D$7:$P$356,8,FALSE))</f>
        <v/>
      </c>
      <c r="R55" t="str">
        <f>IF(ISNA(VLOOKUP(E55,'Enga manuel'!$D$7:$P$356,9,FALSE)),"",VLOOKUP(E55,'Enga manuel'!$D$7:$P$356,9,FALSE))</f>
        <v/>
      </c>
      <c r="S55" t="str">
        <f>IF(ISNA(VLOOKUP(E55,'Enga manuel'!$D$7:$P$356,10,FALSE)),"",VLOOKUP(E55,'Enga manuel'!$D$7:$P$356,10,FALSE))</f>
        <v/>
      </c>
      <c r="T55" t="str">
        <f>IF(ISNA(VLOOKUP(E55,'Enga manuel'!$D$7:$P$356,11,FALSE)),"",VLOOKUP(E55,'Enga manuel'!$D$7:$P$356,11,FALSE))</f>
        <v/>
      </c>
      <c r="U55" t="str">
        <f>IF(ISNA(VLOOKUP(E55,'Enga manuel'!$D$7:$P$356,12,FALSE)),"",VLOOKUP(E55,'Enga manuel'!$D$7:$P$356,12,FALSE))</f>
        <v/>
      </c>
      <c r="W55">
        <f t="shared" si="1"/>
        <v>1054</v>
      </c>
      <c r="X55" s="107">
        <f t="shared" si="2"/>
        <v>0</v>
      </c>
      <c r="Y55" s="107" t="str">
        <f t="shared" si="10"/>
        <v/>
      </c>
      <c r="Z55" s="107" t="str">
        <f t="shared" si="11"/>
        <v/>
      </c>
      <c r="AA55" s="107" t="str">
        <f t="shared" si="12"/>
        <v/>
      </c>
      <c r="AB55" s="107" t="str">
        <f t="shared" si="6"/>
        <v/>
      </c>
      <c r="AC55" s="107" t="str">
        <f t="shared" si="0"/>
        <v/>
      </c>
      <c r="AD55" s="107" t="str">
        <f t="shared" si="7"/>
        <v/>
      </c>
      <c r="AE55" s="107" t="str">
        <f t="shared" si="8"/>
        <v/>
      </c>
      <c r="AF55">
        <f t="shared" si="9"/>
        <v>0</v>
      </c>
    </row>
    <row r="56" spans="1:32" x14ac:dyDescent="0.2">
      <c r="A56" s="14" t="s">
        <v>3205</v>
      </c>
      <c r="B56">
        <f>COUNTIF(F402:F601,"&lt;&gt;0")</f>
        <v>28</v>
      </c>
      <c r="E56">
        <v>1055</v>
      </c>
      <c r="F56" s="101">
        <f>'Ext A1'!F61</f>
        <v>0</v>
      </c>
      <c r="G56" s="100">
        <f>'Ext A1'!C61</f>
        <v>0</v>
      </c>
      <c r="H56" s="100">
        <f>'Ext A1'!D61</f>
        <v>0</v>
      </c>
      <c r="I56" s="194">
        <f>'Ext A1'!J61</f>
        <v>0</v>
      </c>
      <c r="J56" s="194">
        <f>'Ext A1'!G61</f>
        <v>0</v>
      </c>
      <c r="K56">
        <f>IF('Ext A1'!H61="",'Ext A1'!G61,'Ext A1'!H61)</f>
        <v>0</v>
      </c>
      <c r="L56" s="194">
        <f>'Ext A1'!E61</f>
        <v>0</v>
      </c>
      <c r="M56" t="str">
        <f>MID('Ext A1'!M61,7,4)</f>
        <v/>
      </c>
      <c r="O56" s="101">
        <f>IF(ISNA(VLOOKUP(E56,'Enga manuel'!$D$7:$P$356,6,FALSE)),0,VLOOKUP(E56,'Enga manuel'!$D$7:$P$356,6,FALSE))</f>
        <v>0</v>
      </c>
      <c r="P56" t="str">
        <f>IF(ISNA(VLOOKUP(E56,'Enga manuel'!$D$7:$P$356,7,FALSE)),"",VLOOKUP(E56,'Enga manuel'!$D$7:$P$356,7,FALSE))</f>
        <v/>
      </c>
      <c r="Q56" t="str">
        <f>IF(ISNA(VLOOKUP(E56,'Enga manuel'!$D$7:$P$356,8,FALSE)),"",VLOOKUP(E56,'Enga manuel'!$D$7:$P$356,8,FALSE))</f>
        <v/>
      </c>
      <c r="R56" t="str">
        <f>IF(ISNA(VLOOKUP(E56,'Enga manuel'!$D$7:$P$356,9,FALSE)),"",VLOOKUP(E56,'Enga manuel'!$D$7:$P$356,9,FALSE))</f>
        <v/>
      </c>
      <c r="S56" t="str">
        <f>IF(ISNA(VLOOKUP(E56,'Enga manuel'!$D$7:$P$356,10,FALSE)),"",VLOOKUP(E56,'Enga manuel'!$D$7:$P$356,10,FALSE))</f>
        <v/>
      </c>
      <c r="T56" t="str">
        <f>IF(ISNA(VLOOKUP(E56,'Enga manuel'!$D$7:$P$356,11,FALSE)),"",VLOOKUP(E56,'Enga manuel'!$D$7:$P$356,11,FALSE))</f>
        <v/>
      </c>
      <c r="U56" t="str">
        <f>IF(ISNA(VLOOKUP(E56,'Enga manuel'!$D$7:$P$356,12,FALSE)),"",VLOOKUP(E56,'Enga manuel'!$D$7:$P$356,12,FALSE))</f>
        <v/>
      </c>
      <c r="W56">
        <f t="shared" si="1"/>
        <v>1055</v>
      </c>
      <c r="X56" s="107">
        <f t="shared" si="2"/>
        <v>0</v>
      </c>
      <c r="Y56" s="107" t="str">
        <f t="shared" si="10"/>
        <v/>
      </c>
      <c r="Z56" s="107" t="str">
        <f t="shared" si="11"/>
        <v/>
      </c>
      <c r="AA56" s="107" t="str">
        <f t="shared" si="12"/>
        <v/>
      </c>
      <c r="AB56" s="107" t="str">
        <f t="shared" si="6"/>
        <v/>
      </c>
      <c r="AC56" s="107" t="str">
        <f t="shared" si="0"/>
        <v/>
      </c>
      <c r="AD56" s="107" t="str">
        <f t="shared" si="7"/>
        <v/>
      </c>
      <c r="AE56" s="107" t="str">
        <f t="shared" si="8"/>
        <v/>
      </c>
      <c r="AF56">
        <f t="shared" si="9"/>
        <v>0</v>
      </c>
    </row>
    <row r="57" spans="1:32" x14ac:dyDescent="0.2">
      <c r="A57" s="14" t="s">
        <v>3206</v>
      </c>
      <c r="B57">
        <f>COUNTIF(F602:F801,"&lt;&gt;0")</f>
        <v>0</v>
      </c>
      <c r="E57">
        <v>1056</v>
      </c>
      <c r="F57" s="101">
        <f>'Ext A1'!F62</f>
        <v>0</v>
      </c>
      <c r="G57" s="100">
        <f>'Ext A1'!C62</f>
        <v>0</v>
      </c>
      <c r="H57" s="100">
        <f>'Ext A1'!D62</f>
        <v>0</v>
      </c>
      <c r="I57" s="194">
        <f>'Ext A1'!J62</f>
        <v>0</v>
      </c>
      <c r="J57" s="194">
        <f>'Ext A1'!G62</f>
        <v>0</v>
      </c>
      <c r="K57">
        <f>IF('Ext A1'!H62="",'Ext A1'!G62,'Ext A1'!H62)</f>
        <v>0</v>
      </c>
      <c r="L57" s="194">
        <f>'Ext A1'!E62</f>
        <v>0</v>
      </c>
      <c r="M57" t="str">
        <f>MID('Ext A1'!M62,7,4)</f>
        <v/>
      </c>
      <c r="O57" s="101">
        <f>IF(ISNA(VLOOKUP(E57,'Enga manuel'!$D$7:$P$356,6,FALSE)),0,VLOOKUP(E57,'Enga manuel'!$D$7:$P$356,6,FALSE))</f>
        <v>0</v>
      </c>
      <c r="P57" t="str">
        <f>IF(ISNA(VLOOKUP(E57,'Enga manuel'!$D$7:$P$356,7,FALSE)),"",VLOOKUP(E57,'Enga manuel'!$D$7:$P$356,7,FALSE))</f>
        <v/>
      </c>
      <c r="Q57" t="str">
        <f>IF(ISNA(VLOOKUP(E57,'Enga manuel'!$D$7:$P$356,8,FALSE)),"",VLOOKUP(E57,'Enga manuel'!$D$7:$P$356,8,FALSE))</f>
        <v/>
      </c>
      <c r="R57" t="str">
        <f>IF(ISNA(VLOOKUP(E57,'Enga manuel'!$D$7:$P$356,9,FALSE)),"",VLOOKUP(E57,'Enga manuel'!$D$7:$P$356,9,FALSE))</f>
        <v/>
      </c>
      <c r="S57" t="str">
        <f>IF(ISNA(VLOOKUP(E57,'Enga manuel'!$D$7:$P$356,10,FALSE)),"",VLOOKUP(E57,'Enga manuel'!$D$7:$P$356,10,FALSE))</f>
        <v/>
      </c>
      <c r="T57" t="str">
        <f>IF(ISNA(VLOOKUP(E57,'Enga manuel'!$D$7:$P$356,11,FALSE)),"",VLOOKUP(E57,'Enga manuel'!$D$7:$P$356,11,FALSE))</f>
        <v/>
      </c>
      <c r="U57" t="str">
        <f>IF(ISNA(VLOOKUP(E57,'Enga manuel'!$D$7:$P$356,12,FALSE)),"",VLOOKUP(E57,'Enga manuel'!$D$7:$P$356,12,FALSE))</f>
        <v/>
      </c>
      <c r="W57">
        <f t="shared" si="1"/>
        <v>1056</v>
      </c>
      <c r="X57" s="107">
        <f t="shared" si="2"/>
        <v>0</v>
      </c>
      <c r="Y57" s="107" t="str">
        <f>IF(O57&gt;0,P57,IF(F57&gt;0,G57,""))</f>
        <v/>
      </c>
      <c r="Z57" s="107" t="str">
        <f>IF(O57&gt;0,Q57,IF(F57&gt;0,H57,""))</f>
        <v/>
      </c>
      <c r="AA57" s="107" t="str">
        <f>IF(O57&gt;0,R57,IF(F57&gt;0,I57,""))</f>
        <v/>
      </c>
      <c r="AB57" s="107" t="str">
        <f t="shared" si="6"/>
        <v/>
      </c>
      <c r="AC57" s="107" t="str">
        <f t="shared" si="0"/>
        <v/>
      </c>
      <c r="AD57" s="107" t="str">
        <f t="shared" si="7"/>
        <v/>
      </c>
      <c r="AE57" s="107" t="str">
        <f t="shared" si="8"/>
        <v/>
      </c>
      <c r="AF57">
        <f t="shared" si="9"/>
        <v>0</v>
      </c>
    </row>
    <row r="58" spans="1:32" x14ac:dyDescent="0.2">
      <c r="E58">
        <v>1057</v>
      </c>
      <c r="F58" s="101">
        <f>'Ext A1'!F63</f>
        <v>0</v>
      </c>
      <c r="G58" s="100">
        <f>'Ext A1'!C63</f>
        <v>0</v>
      </c>
      <c r="H58" s="100">
        <f>'Ext A1'!D63</f>
        <v>0</v>
      </c>
      <c r="I58" s="194">
        <f>'Ext A1'!J63</f>
        <v>0</v>
      </c>
      <c r="J58" s="194">
        <f>'Ext A1'!G63</f>
        <v>0</v>
      </c>
      <c r="K58">
        <f>IF('Ext A1'!H63="",'Ext A1'!G63,'Ext A1'!H63)</f>
        <v>0</v>
      </c>
      <c r="L58" s="194">
        <f>'Ext A1'!E63</f>
        <v>0</v>
      </c>
      <c r="M58" t="str">
        <f>MID('Ext A1'!M63,7,4)</f>
        <v/>
      </c>
      <c r="O58" s="101">
        <f>IF(ISNA(VLOOKUP(E58,'Enga manuel'!$D$7:$P$356,6,FALSE)),0,VLOOKUP(E58,'Enga manuel'!$D$7:$P$356,6,FALSE))</f>
        <v>0</v>
      </c>
      <c r="P58" t="str">
        <f>IF(ISNA(VLOOKUP(E58,'Enga manuel'!$D$7:$P$356,7,FALSE)),"",VLOOKUP(E58,'Enga manuel'!$D$7:$P$356,7,FALSE))</f>
        <v/>
      </c>
      <c r="Q58" t="str">
        <f>IF(ISNA(VLOOKUP(E58,'Enga manuel'!$D$7:$P$356,8,FALSE)),"",VLOOKUP(E58,'Enga manuel'!$D$7:$P$356,8,FALSE))</f>
        <v/>
      </c>
      <c r="R58" t="str">
        <f>IF(ISNA(VLOOKUP(E58,'Enga manuel'!$D$7:$P$356,9,FALSE)),"",VLOOKUP(E58,'Enga manuel'!$D$7:$P$356,9,FALSE))</f>
        <v/>
      </c>
      <c r="S58" t="str">
        <f>IF(ISNA(VLOOKUP(E58,'Enga manuel'!$D$7:$P$356,10,FALSE)),"",VLOOKUP(E58,'Enga manuel'!$D$7:$P$356,10,FALSE))</f>
        <v/>
      </c>
      <c r="T58" t="str">
        <f>IF(ISNA(VLOOKUP(E58,'Enga manuel'!$D$7:$P$356,11,FALSE)),"",VLOOKUP(E58,'Enga manuel'!$D$7:$P$356,11,FALSE))</f>
        <v/>
      </c>
      <c r="U58" t="str">
        <f>IF(ISNA(VLOOKUP(E58,'Enga manuel'!$D$7:$P$356,12,FALSE)),"",VLOOKUP(E58,'Enga manuel'!$D$7:$P$356,12,FALSE))</f>
        <v/>
      </c>
      <c r="W58">
        <f t="shared" si="1"/>
        <v>1057</v>
      </c>
      <c r="X58" s="107">
        <f t="shared" si="2"/>
        <v>0</v>
      </c>
      <c r="Y58" s="107" t="str">
        <f>IF(O58&gt;0,P58,IF(F58&gt;0,G58,""))</f>
        <v/>
      </c>
      <c r="Z58" s="107" t="str">
        <f>IF(O58&gt;0,Q58,IF(F58&gt;0,H58,""))</f>
        <v/>
      </c>
      <c r="AA58" s="107" t="str">
        <f>IF(O58&gt;0,R58,IF(F58&gt;0,I58,""))</f>
        <v/>
      </c>
      <c r="AB58" s="107" t="str">
        <f t="shared" si="6"/>
        <v/>
      </c>
      <c r="AC58" s="107" t="str">
        <f t="shared" si="0"/>
        <v/>
      </c>
      <c r="AD58" s="107" t="str">
        <f t="shared" si="7"/>
        <v/>
      </c>
      <c r="AE58" s="107" t="str">
        <f t="shared" si="8"/>
        <v/>
      </c>
      <c r="AF58">
        <f t="shared" si="9"/>
        <v>0</v>
      </c>
    </row>
    <row r="59" spans="1:32" x14ac:dyDescent="0.2">
      <c r="A59" s="14" t="s">
        <v>3199</v>
      </c>
      <c r="B59">
        <f>COUNTIF('Enga manuel'!A7:A356,"A1")</f>
        <v>0</v>
      </c>
      <c r="E59">
        <v>1058</v>
      </c>
      <c r="F59" s="101">
        <f>'Ext A1'!F64</f>
        <v>0</v>
      </c>
      <c r="G59" s="100">
        <f>'Ext A1'!C64</f>
        <v>0</v>
      </c>
      <c r="H59" s="100">
        <f>'Ext A1'!D64</f>
        <v>0</v>
      </c>
      <c r="I59" s="194">
        <f>'Ext A1'!J64</f>
        <v>0</v>
      </c>
      <c r="J59" s="194">
        <f>'Ext A1'!G64</f>
        <v>0</v>
      </c>
      <c r="K59">
        <f>IF('Ext A1'!H64="",'Ext A1'!G64,'Ext A1'!H64)</f>
        <v>0</v>
      </c>
      <c r="L59" s="194">
        <f>'Ext A1'!E64</f>
        <v>0</v>
      </c>
      <c r="M59" t="str">
        <f>MID('Ext A1'!M64,7,4)</f>
        <v/>
      </c>
      <c r="O59" s="101">
        <f>IF(ISNA(VLOOKUP(E59,'Enga manuel'!$D$7:$P$356,6,FALSE)),0,VLOOKUP(E59,'Enga manuel'!$D$7:$P$356,6,FALSE))</f>
        <v>0</v>
      </c>
      <c r="P59" t="str">
        <f>IF(ISNA(VLOOKUP(E59,'Enga manuel'!$D$7:$P$356,7,FALSE)),"",VLOOKUP(E59,'Enga manuel'!$D$7:$P$356,7,FALSE))</f>
        <v/>
      </c>
      <c r="Q59" t="str">
        <f>IF(ISNA(VLOOKUP(E59,'Enga manuel'!$D$7:$P$356,8,FALSE)),"",VLOOKUP(E59,'Enga manuel'!$D$7:$P$356,8,FALSE))</f>
        <v/>
      </c>
      <c r="R59" t="str">
        <f>IF(ISNA(VLOOKUP(E59,'Enga manuel'!$D$7:$P$356,9,FALSE)),"",VLOOKUP(E59,'Enga manuel'!$D$7:$P$356,9,FALSE))</f>
        <v/>
      </c>
      <c r="S59" t="str">
        <f>IF(ISNA(VLOOKUP(E59,'Enga manuel'!$D$7:$P$356,10,FALSE)),"",VLOOKUP(E59,'Enga manuel'!$D$7:$P$356,10,FALSE))</f>
        <v/>
      </c>
      <c r="T59" t="str">
        <f>IF(ISNA(VLOOKUP(E59,'Enga manuel'!$D$7:$P$356,11,FALSE)),"",VLOOKUP(E59,'Enga manuel'!$D$7:$P$356,11,FALSE))</f>
        <v/>
      </c>
      <c r="U59" t="str">
        <f>IF(ISNA(VLOOKUP(E59,'Enga manuel'!$D$7:$P$356,12,FALSE)),"",VLOOKUP(E59,'Enga manuel'!$D$7:$P$356,12,FALSE))</f>
        <v/>
      </c>
      <c r="W59">
        <f t="shared" si="1"/>
        <v>1058</v>
      </c>
      <c r="X59" s="107">
        <f t="shared" si="2"/>
        <v>0</v>
      </c>
      <c r="Y59" s="107" t="str">
        <f>IF(O59&gt;0,P59,IF(F59&gt;0,G59,""))</f>
        <v/>
      </c>
      <c r="Z59" s="107" t="str">
        <f>IF(O59&gt;0,Q59,IF(F59&gt;0,H59,""))</f>
        <v/>
      </c>
      <c r="AA59" s="107" t="str">
        <f>IF(O59&gt;0,R59,IF(F59&gt;0,I59,""))</f>
        <v/>
      </c>
      <c r="AB59" s="107" t="str">
        <f t="shared" si="6"/>
        <v/>
      </c>
      <c r="AC59" s="107" t="str">
        <f t="shared" si="0"/>
        <v/>
      </c>
      <c r="AD59" s="107" t="str">
        <f t="shared" si="7"/>
        <v/>
      </c>
      <c r="AE59" s="107" t="str">
        <f t="shared" si="8"/>
        <v/>
      </c>
      <c r="AF59">
        <f t="shared" si="9"/>
        <v>0</v>
      </c>
    </row>
    <row r="60" spans="1:32" x14ac:dyDescent="0.2">
      <c r="A60" s="14" t="s">
        <v>3200</v>
      </c>
      <c r="B60">
        <f>COUNTIF('Enga manuel'!A7:A356,"A2")</f>
        <v>0</v>
      </c>
      <c r="E60">
        <v>1059</v>
      </c>
      <c r="F60" s="101">
        <f>'Ext A1'!F65</f>
        <v>0</v>
      </c>
      <c r="G60" s="100">
        <f>'Ext A1'!C65</f>
        <v>0</v>
      </c>
      <c r="H60" s="100">
        <f>'Ext A1'!D65</f>
        <v>0</v>
      </c>
      <c r="I60" s="194">
        <f>'Ext A1'!J65</f>
        <v>0</v>
      </c>
      <c r="J60" s="194">
        <f>'Ext A1'!G65</f>
        <v>0</v>
      </c>
      <c r="K60">
        <f>IF('Ext A1'!H65="",'Ext A1'!G65,'Ext A1'!H65)</f>
        <v>0</v>
      </c>
      <c r="L60" s="194">
        <f>'Ext A1'!E65</f>
        <v>0</v>
      </c>
      <c r="M60" t="str">
        <f>MID('Ext A1'!M65,7,4)</f>
        <v/>
      </c>
      <c r="O60" s="101">
        <f>IF(ISNA(VLOOKUP(E60,'Enga manuel'!$D$7:$P$356,6,FALSE)),0,VLOOKUP(E60,'Enga manuel'!$D$7:$P$356,6,FALSE))</f>
        <v>0</v>
      </c>
      <c r="P60" t="str">
        <f>IF(ISNA(VLOOKUP(E60,'Enga manuel'!$D$7:$P$356,7,FALSE)),"",VLOOKUP(E60,'Enga manuel'!$D$7:$P$356,7,FALSE))</f>
        <v/>
      </c>
      <c r="Q60" t="str">
        <f>IF(ISNA(VLOOKUP(E60,'Enga manuel'!$D$7:$P$356,8,FALSE)),"",VLOOKUP(E60,'Enga manuel'!$D$7:$P$356,8,FALSE))</f>
        <v/>
      </c>
      <c r="R60" t="str">
        <f>IF(ISNA(VLOOKUP(E60,'Enga manuel'!$D$7:$P$356,9,FALSE)),"",VLOOKUP(E60,'Enga manuel'!$D$7:$P$356,9,FALSE))</f>
        <v/>
      </c>
      <c r="S60" t="str">
        <f>IF(ISNA(VLOOKUP(E60,'Enga manuel'!$D$7:$P$356,10,FALSE)),"",VLOOKUP(E60,'Enga manuel'!$D$7:$P$356,10,FALSE))</f>
        <v/>
      </c>
      <c r="T60" t="str">
        <f>IF(ISNA(VLOOKUP(E60,'Enga manuel'!$D$7:$P$356,11,FALSE)),"",VLOOKUP(E60,'Enga manuel'!$D$7:$P$356,11,FALSE))</f>
        <v/>
      </c>
      <c r="U60" t="str">
        <f>IF(ISNA(VLOOKUP(E60,'Enga manuel'!$D$7:$P$356,12,FALSE)),"",VLOOKUP(E60,'Enga manuel'!$D$7:$P$356,12,FALSE))</f>
        <v/>
      </c>
      <c r="W60">
        <f t="shared" si="1"/>
        <v>1059</v>
      </c>
      <c r="X60" s="107">
        <f t="shared" si="2"/>
        <v>0</v>
      </c>
      <c r="Y60" s="107" t="str">
        <f>IF(O60&gt;0,P60,IF(F60&gt;0,G60,""))</f>
        <v/>
      </c>
      <c r="Z60" s="107" t="str">
        <f>IF(O60&gt;0,Q60,IF(F60&gt;0,H60,""))</f>
        <v/>
      </c>
      <c r="AA60" s="107" t="str">
        <f>IF(O60&gt;0,R60,IF(F60&gt;0,I60,""))</f>
        <v/>
      </c>
      <c r="AB60" s="107" t="str">
        <f t="shared" si="6"/>
        <v/>
      </c>
      <c r="AC60" s="107" t="str">
        <f t="shared" si="0"/>
        <v/>
      </c>
      <c r="AD60" s="107" t="str">
        <f t="shared" si="7"/>
        <v/>
      </c>
      <c r="AE60" s="107" t="str">
        <f t="shared" si="8"/>
        <v/>
      </c>
      <c r="AF60">
        <f>IF(O60&gt;0,1,0)</f>
        <v>0</v>
      </c>
    </row>
    <row r="61" spans="1:32" x14ac:dyDescent="0.2">
      <c r="A61" s="14" t="s">
        <v>3201</v>
      </c>
      <c r="B61">
        <f>COUNTIF('Enga manuel'!A7:A356,"A3")</f>
        <v>0</v>
      </c>
      <c r="E61">
        <v>1060</v>
      </c>
      <c r="F61" s="101">
        <f>'Ext A1'!F66</f>
        <v>0</v>
      </c>
      <c r="G61" s="100">
        <f>'Ext A1'!C66</f>
        <v>0</v>
      </c>
      <c r="H61" s="100">
        <f>'Ext A1'!D66</f>
        <v>0</v>
      </c>
      <c r="I61" s="194">
        <f>'Ext A1'!J66</f>
        <v>0</v>
      </c>
      <c r="J61" s="194">
        <f>'Ext A1'!G66</f>
        <v>0</v>
      </c>
      <c r="K61">
        <f>IF('Ext A1'!H66="",'Ext A1'!G66,'Ext A1'!H66)</f>
        <v>0</v>
      </c>
      <c r="L61" s="194">
        <f>'Ext A1'!E66</f>
        <v>0</v>
      </c>
      <c r="M61" t="str">
        <f>MID('Ext A1'!M66,7,4)</f>
        <v/>
      </c>
      <c r="O61" s="101">
        <f>IF(ISNA(VLOOKUP(E61,'Enga manuel'!$D$7:$P$356,6,FALSE)),0,VLOOKUP(E61,'Enga manuel'!$D$7:$P$356,6,FALSE))</f>
        <v>0</v>
      </c>
      <c r="P61" t="str">
        <f>IF(ISNA(VLOOKUP(E61,'Enga manuel'!$D$7:$P$356,7,FALSE)),"",VLOOKUP(E61,'Enga manuel'!$D$7:$P$356,7,FALSE))</f>
        <v/>
      </c>
      <c r="Q61" t="str">
        <f>IF(ISNA(VLOOKUP(E61,'Enga manuel'!$D$7:$P$356,8,FALSE)),"",VLOOKUP(E61,'Enga manuel'!$D$7:$P$356,8,FALSE))</f>
        <v/>
      </c>
      <c r="R61" t="str">
        <f>IF(ISNA(VLOOKUP(E61,'Enga manuel'!$D$7:$P$356,9,FALSE)),"",VLOOKUP(E61,'Enga manuel'!$D$7:$P$356,9,FALSE))</f>
        <v/>
      </c>
      <c r="S61" t="str">
        <f>IF(ISNA(VLOOKUP(E61,'Enga manuel'!$D$7:$P$356,10,FALSE)),"",VLOOKUP(E61,'Enga manuel'!$D$7:$P$356,10,FALSE))</f>
        <v/>
      </c>
      <c r="T61" t="str">
        <f>IF(ISNA(VLOOKUP(E61,'Enga manuel'!$D$7:$P$356,11,FALSE)),"",VLOOKUP(E61,'Enga manuel'!$D$7:$P$356,11,FALSE))</f>
        <v/>
      </c>
      <c r="U61" t="str">
        <f>IF(ISNA(VLOOKUP(E61,'Enga manuel'!$D$7:$P$356,12,FALSE)),"",VLOOKUP(E61,'Enga manuel'!$D$7:$P$356,12,FALSE))</f>
        <v/>
      </c>
      <c r="W61">
        <f t="shared" si="1"/>
        <v>1060</v>
      </c>
      <c r="X61" s="107">
        <f t="shared" si="2"/>
        <v>0</v>
      </c>
      <c r="Y61" s="107" t="str">
        <f>IF(O61&gt;0,P61,IF(F61&gt;0,G61,""))</f>
        <v/>
      </c>
      <c r="Z61" s="107" t="str">
        <f>IF(O61&gt;0,Q61,IF(F61&gt;0,H61,""))</f>
        <v/>
      </c>
      <c r="AA61" s="107" t="str">
        <f>IF(O61&gt;0,R61,IF(F61&gt;0,I61,""))</f>
        <v/>
      </c>
      <c r="AB61" s="107" t="str">
        <f t="shared" si="6"/>
        <v/>
      </c>
      <c r="AC61" s="107" t="str">
        <f t="shared" si="0"/>
        <v/>
      </c>
      <c r="AD61" s="107" t="str">
        <f t="shared" si="7"/>
        <v/>
      </c>
      <c r="AE61" s="107" t="str">
        <f t="shared" si="8"/>
        <v/>
      </c>
      <c r="AF61">
        <f>IF(O61&gt;0,1,0)</f>
        <v>0</v>
      </c>
    </row>
    <row r="62" spans="1:32" x14ac:dyDescent="0.2">
      <c r="A62" s="14" t="s">
        <v>3202</v>
      </c>
      <c r="B62">
        <f>COUNTIF('Enga manuel'!A7:A356,"A4")</f>
        <v>0</v>
      </c>
      <c r="E62">
        <v>1061</v>
      </c>
      <c r="F62" s="101">
        <f>'Ext A1'!F67</f>
        <v>0</v>
      </c>
      <c r="G62" s="100">
        <f>'Ext A1'!C67</f>
        <v>0</v>
      </c>
      <c r="H62" s="100">
        <f>'Ext A1'!D67</f>
        <v>0</v>
      </c>
      <c r="I62" s="194">
        <f>'Ext A1'!J67</f>
        <v>0</v>
      </c>
      <c r="J62" s="194">
        <f>'Ext A1'!G67</f>
        <v>0</v>
      </c>
      <c r="K62">
        <f>IF('Ext A1'!H67="",'Ext A1'!G67,'Ext A1'!H67)</f>
        <v>0</v>
      </c>
      <c r="L62" s="194">
        <f>'Ext A1'!E67</f>
        <v>0</v>
      </c>
      <c r="M62" t="str">
        <f>MID('Ext A1'!M67,7,4)</f>
        <v/>
      </c>
      <c r="O62" s="101">
        <f>IF(ISNA(VLOOKUP(E62,'Enga manuel'!$D$7:$P$356,6,FALSE)),0,VLOOKUP(E62,'Enga manuel'!$D$7:$P$356,6,FALSE))</f>
        <v>0</v>
      </c>
      <c r="P62" t="str">
        <f>IF(ISNA(VLOOKUP(E62,'Enga manuel'!$D$7:$P$356,7,FALSE)),"",VLOOKUP(E62,'Enga manuel'!$D$7:$P$356,7,FALSE))</f>
        <v/>
      </c>
      <c r="Q62" t="str">
        <f>IF(ISNA(VLOOKUP(E62,'Enga manuel'!$D$7:$P$356,8,FALSE)),"",VLOOKUP(E62,'Enga manuel'!$D$7:$P$356,8,FALSE))</f>
        <v/>
      </c>
      <c r="R62" t="str">
        <f>IF(ISNA(VLOOKUP(E62,'Enga manuel'!$D$7:$P$356,9,FALSE)),"",VLOOKUP(E62,'Enga manuel'!$D$7:$P$356,9,FALSE))</f>
        <v/>
      </c>
      <c r="S62" t="str">
        <f>IF(ISNA(VLOOKUP(E62,'Enga manuel'!$D$7:$P$356,10,FALSE)),"",VLOOKUP(E62,'Enga manuel'!$D$7:$P$356,10,FALSE))</f>
        <v/>
      </c>
      <c r="T62" t="str">
        <f>IF(ISNA(VLOOKUP(E62,'Enga manuel'!$D$7:$P$356,11,FALSE)),"",VLOOKUP(E62,'Enga manuel'!$D$7:$P$356,11,FALSE))</f>
        <v/>
      </c>
      <c r="U62" t="str">
        <f>IF(ISNA(VLOOKUP(E62,'Enga manuel'!$D$7:$P$356,12,FALSE)),"",VLOOKUP(E62,'Enga manuel'!$D$7:$P$356,12,FALSE))</f>
        <v/>
      </c>
      <c r="W62">
        <f t="shared" si="1"/>
        <v>1061</v>
      </c>
      <c r="X62" s="107">
        <f t="shared" si="2"/>
        <v>0</v>
      </c>
      <c r="Y62" s="107" t="str">
        <f t="shared" ref="Y62:Y71" si="13">IF(O62&gt;0,P62,IF(F62&gt;0,G62,""))</f>
        <v/>
      </c>
      <c r="Z62" s="107" t="str">
        <f t="shared" ref="Z62:Z71" si="14">IF(O62&gt;0,Q62,IF(F62&gt;0,H62,""))</f>
        <v/>
      </c>
      <c r="AA62" s="107" t="str">
        <f t="shared" ref="AA62:AA71" si="15">IF(O62&gt;0,R62,IF(F62&gt;0,I62,""))</f>
        <v/>
      </c>
      <c r="AB62" s="107" t="str">
        <f t="shared" si="6"/>
        <v/>
      </c>
      <c r="AC62" s="107" t="str">
        <f t="shared" si="0"/>
        <v/>
      </c>
      <c r="AD62" s="107" t="str">
        <f t="shared" si="7"/>
        <v/>
      </c>
      <c r="AE62" s="107" t="str">
        <f t="shared" si="8"/>
        <v/>
      </c>
      <c r="AF62">
        <f t="shared" ref="AF62:AF71" si="16">IF(O62&gt;0,1,0)</f>
        <v>0</v>
      </c>
    </row>
    <row r="63" spans="1:32" x14ac:dyDescent="0.2">
      <c r="A63" s="14" t="s">
        <v>202</v>
      </c>
      <c r="B63">
        <f>COUNTIF('Eng A1'!B8:B206,"X")</f>
        <v>0</v>
      </c>
      <c r="E63">
        <v>1062</v>
      </c>
      <c r="F63" s="101">
        <f>'Ext A1'!F68</f>
        <v>0</v>
      </c>
      <c r="G63" s="100">
        <f>'Ext A1'!C68</f>
        <v>0</v>
      </c>
      <c r="H63" s="100">
        <f>'Ext A1'!D68</f>
        <v>0</v>
      </c>
      <c r="I63" s="194">
        <f>'Ext A1'!J68</f>
        <v>0</v>
      </c>
      <c r="J63" s="194">
        <f>'Ext A1'!G68</f>
        <v>0</v>
      </c>
      <c r="K63">
        <f>IF('Ext A1'!H68="",'Ext A1'!G68,'Ext A1'!H68)</f>
        <v>0</v>
      </c>
      <c r="L63" s="194">
        <f>'Ext A1'!E68</f>
        <v>0</v>
      </c>
      <c r="M63" t="str">
        <f>MID('Ext A1'!M68,7,4)</f>
        <v/>
      </c>
      <c r="O63" s="101">
        <f>IF(ISNA(VLOOKUP(E63,'Enga manuel'!$D$7:$P$356,6,FALSE)),0,VLOOKUP(E63,'Enga manuel'!$D$7:$P$356,6,FALSE))</f>
        <v>0</v>
      </c>
      <c r="P63" t="str">
        <f>IF(ISNA(VLOOKUP(E63,'Enga manuel'!$D$7:$P$356,7,FALSE)),"",VLOOKUP(E63,'Enga manuel'!$D$7:$P$356,7,FALSE))</f>
        <v/>
      </c>
      <c r="Q63" t="str">
        <f>IF(ISNA(VLOOKUP(E63,'Enga manuel'!$D$7:$P$356,8,FALSE)),"",VLOOKUP(E63,'Enga manuel'!$D$7:$P$356,8,FALSE))</f>
        <v/>
      </c>
      <c r="R63" t="str">
        <f>IF(ISNA(VLOOKUP(E63,'Enga manuel'!$D$7:$P$356,9,FALSE)),"",VLOOKUP(E63,'Enga manuel'!$D$7:$P$356,9,FALSE))</f>
        <v/>
      </c>
      <c r="S63" t="str">
        <f>IF(ISNA(VLOOKUP(E63,'Enga manuel'!$D$7:$P$356,10,FALSE)),"",VLOOKUP(E63,'Enga manuel'!$D$7:$P$356,10,FALSE))</f>
        <v/>
      </c>
      <c r="T63" t="str">
        <f>IF(ISNA(VLOOKUP(E63,'Enga manuel'!$D$7:$P$356,11,FALSE)),"",VLOOKUP(E63,'Enga manuel'!$D$7:$P$356,11,FALSE))</f>
        <v/>
      </c>
      <c r="U63" t="str">
        <f>IF(ISNA(VLOOKUP(E63,'Enga manuel'!$D$7:$P$356,12,FALSE)),"",VLOOKUP(E63,'Enga manuel'!$D$7:$P$356,12,FALSE))</f>
        <v/>
      </c>
      <c r="W63">
        <f t="shared" si="1"/>
        <v>1062</v>
      </c>
      <c r="X63" s="107">
        <f t="shared" si="2"/>
        <v>0</v>
      </c>
      <c r="Y63" s="107" t="str">
        <f t="shared" si="13"/>
        <v/>
      </c>
      <c r="Z63" s="107" t="str">
        <f t="shared" si="14"/>
        <v/>
      </c>
      <c r="AA63" s="107" t="str">
        <f t="shared" si="15"/>
        <v/>
      </c>
      <c r="AB63" s="107" t="str">
        <f t="shared" si="6"/>
        <v/>
      </c>
      <c r="AC63" s="107" t="str">
        <f t="shared" si="0"/>
        <v/>
      </c>
      <c r="AD63" s="107" t="str">
        <f t="shared" si="7"/>
        <v/>
      </c>
      <c r="AE63" s="107" t="str">
        <f t="shared" si="8"/>
        <v/>
      </c>
      <c r="AF63">
        <f t="shared" si="16"/>
        <v>0</v>
      </c>
    </row>
    <row r="64" spans="1:32" x14ac:dyDescent="0.2">
      <c r="A64" s="14" t="s">
        <v>203</v>
      </c>
      <c r="B64">
        <f>COUNTIF('Eng A2'!B8:B208,"X")</f>
        <v>38</v>
      </c>
      <c r="E64">
        <v>1063</v>
      </c>
      <c r="F64" s="101">
        <f>'Ext A1'!F69</f>
        <v>0</v>
      </c>
      <c r="G64" s="100">
        <f>'Ext A1'!C69</f>
        <v>0</v>
      </c>
      <c r="H64" s="100">
        <f>'Ext A1'!D69</f>
        <v>0</v>
      </c>
      <c r="I64" s="194">
        <f>'Ext A1'!J69</f>
        <v>0</v>
      </c>
      <c r="J64" s="194">
        <f>'Ext A1'!G69</f>
        <v>0</v>
      </c>
      <c r="K64">
        <f>IF('Ext A1'!H69="",'Ext A1'!G69,'Ext A1'!H69)</f>
        <v>0</v>
      </c>
      <c r="L64" s="194">
        <f>'Ext A1'!E69</f>
        <v>0</v>
      </c>
      <c r="M64" t="str">
        <f>MID('Ext A1'!M69,7,4)</f>
        <v/>
      </c>
      <c r="O64" s="101">
        <f>IF(ISNA(VLOOKUP(E64,'Enga manuel'!$D$7:$P$356,6,FALSE)),0,VLOOKUP(E64,'Enga manuel'!$D$7:$P$356,6,FALSE))</f>
        <v>0</v>
      </c>
      <c r="P64" t="str">
        <f>IF(ISNA(VLOOKUP(E64,'Enga manuel'!$D$7:$P$356,7,FALSE)),"",VLOOKUP(E64,'Enga manuel'!$D$7:$P$356,7,FALSE))</f>
        <v/>
      </c>
      <c r="Q64" t="str">
        <f>IF(ISNA(VLOOKUP(E64,'Enga manuel'!$D$7:$P$356,8,FALSE)),"",VLOOKUP(E64,'Enga manuel'!$D$7:$P$356,8,FALSE))</f>
        <v/>
      </c>
      <c r="R64" t="str">
        <f>IF(ISNA(VLOOKUP(E64,'Enga manuel'!$D$7:$P$356,9,FALSE)),"",VLOOKUP(E64,'Enga manuel'!$D$7:$P$356,9,FALSE))</f>
        <v/>
      </c>
      <c r="S64" t="str">
        <f>IF(ISNA(VLOOKUP(E64,'Enga manuel'!$D$7:$P$356,10,FALSE)),"",VLOOKUP(E64,'Enga manuel'!$D$7:$P$356,10,FALSE))</f>
        <v/>
      </c>
      <c r="T64" t="str">
        <f>IF(ISNA(VLOOKUP(E64,'Enga manuel'!$D$7:$P$356,11,FALSE)),"",VLOOKUP(E64,'Enga manuel'!$D$7:$P$356,11,FALSE))</f>
        <v/>
      </c>
      <c r="U64" t="str">
        <f>IF(ISNA(VLOOKUP(E64,'Enga manuel'!$D$7:$P$356,12,FALSE)),"",VLOOKUP(E64,'Enga manuel'!$D$7:$P$356,12,FALSE))</f>
        <v/>
      </c>
      <c r="W64">
        <f t="shared" si="1"/>
        <v>1063</v>
      </c>
      <c r="X64" s="107">
        <f t="shared" si="2"/>
        <v>0</v>
      </c>
      <c r="Y64" s="107" t="str">
        <f t="shared" si="13"/>
        <v/>
      </c>
      <c r="Z64" s="107" t="str">
        <f t="shared" si="14"/>
        <v/>
      </c>
      <c r="AA64" s="107" t="str">
        <f t="shared" si="15"/>
        <v/>
      </c>
      <c r="AB64" s="107" t="str">
        <f t="shared" si="6"/>
        <v/>
      </c>
      <c r="AC64" s="107" t="str">
        <f t="shared" si="0"/>
        <v/>
      </c>
      <c r="AD64" s="107" t="str">
        <f t="shared" si="7"/>
        <v/>
      </c>
      <c r="AE64" s="107" t="str">
        <f t="shared" si="8"/>
        <v/>
      </c>
      <c r="AF64">
        <f t="shared" si="16"/>
        <v>0</v>
      </c>
    </row>
    <row r="65" spans="1:32" x14ac:dyDescent="0.2">
      <c r="A65" s="14" t="s">
        <v>204</v>
      </c>
      <c r="B65">
        <f>COUNTIF('Eng A3'!B8:B209,"X")</f>
        <v>0</v>
      </c>
      <c r="E65">
        <v>1064</v>
      </c>
      <c r="F65" s="101">
        <f>'Ext A1'!F70</f>
        <v>0</v>
      </c>
      <c r="G65" s="100">
        <f>'Ext A1'!C70</f>
        <v>0</v>
      </c>
      <c r="H65" s="100">
        <f>'Ext A1'!D70</f>
        <v>0</v>
      </c>
      <c r="I65" s="194">
        <f>'Ext A1'!J70</f>
        <v>0</v>
      </c>
      <c r="J65" s="194">
        <f>'Ext A1'!G70</f>
        <v>0</v>
      </c>
      <c r="K65">
        <f>IF('Ext A1'!H70="",'Ext A1'!G70,'Ext A1'!H70)</f>
        <v>0</v>
      </c>
      <c r="L65" s="194">
        <f>'Ext A1'!E70</f>
        <v>0</v>
      </c>
      <c r="M65" t="str">
        <f>MID('Ext A1'!M70,7,4)</f>
        <v/>
      </c>
      <c r="O65" s="101">
        <f>IF(ISNA(VLOOKUP(E65,'Enga manuel'!$D$7:$P$356,6,FALSE)),0,VLOOKUP(E65,'Enga manuel'!$D$7:$P$356,6,FALSE))</f>
        <v>0</v>
      </c>
      <c r="P65" t="str">
        <f>IF(ISNA(VLOOKUP(E65,'Enga manuel'!$D$7:$P$356,7,FALSE)),"",VLOOKUP(E65,'Enga manuel'!$D$7:$P$356,7,FALSE))</f>
        <v/>
      </c>
      <c r="Q65" t="str">
        <f>IF(ISNA(VLOOKUP(E65,'Enga manuel'!$D$7:$P$356,8,FALSE)),"",VLOOKUP(E65,'Enga manuel'!$D$7:$P$356,8,FALSE))</f>
        <v/>
      </c>
      <c r="R65" t="str">
        <f>IF(ISNA(VLOOKUP(E65,'Enga manuel'!$D$7:$P$356,9,FALSE)),"",VLOOKUP(E65,'Enga manuel'!$D$7:$P$356,9,FALSE))</f>
        <v/>
      </c>
      <c r="S65" t="str">
        <f>IF(ISNA(VLOOKUP(E65,'Enga manuel'!$D$7:$P$356,10,FALSE)),"",VLOOKUP(E65,'Enga manuel'!$D$7:$P$356,10,FALSE))</f>
        <v/>
      </c>
      <c r="T65" t="str">
        <f>IF(ISNA(VLOOKUP(E65,'Enga manuel'!$D$7:$P$356,11,FALSE)),"",VLOOKUP(E65,'Enga manuel'!$D$7:$P$356,11,FALSE))</f>
        <v/>
      </c>
      <c r="U65" t="str">
        <f>IF(ISNA(VLOOKUP(E65,'Enga manuel'!$D$7:$P$356,12,FALSE)),"",VLOOKUP(E65,'Enga manuel'!$D$7:$P$356,12,FALSE))</f>
        <v/>
      </c>
      <c r="W65">
        <f t="shared" si="1"/>
        <v>1064</v>
      </c>
      <c r="X65" s="107">
        <f t="shared" si="2"/>
        <v>0</v>
      </c>
      <c r="Y65" s="107" t="str">
        <f t="shared" si="13"/>
        <v/>
      </c>
      <c r="Z65" s="107" t="str">
        <f t="shared" si="14"/>
        <v/>
      </c>
      <c r="AA65" s="107" t="str">
        <f t="shared" si="15"/>
        <v/>
      </c>
      <c r="AB65" s="107" t="str">
        <f t="shared" si="6"/>
        <v/>
      </c>
      <c r="AC65" s="107" t="str">
        <f t="shared" si="0"/>
        <v/>
      </c>
      <c r="AD65" s="107" t="str">
        <f t="shared" si="7"/>
        <v/>
      </c>
      <c r="AE65" s="107" t="str">
        <f t="shared" si="8"/>
        <v/>
      </c>
      <c r="AF65">
        <f t="shared" si="16"/>
        <v>0</v>
      </c>
    </row>
    <row r="66" spans="1:32" x14ac:dyDescent="0.2">
      <c r="A66" s="14" t="s">
        <v>205</v>
      </c>
      <c r="B66">
        <f>COUNTIF('Eng A4'!B8:B208,"X")</f>
        <v>0</v>
      </c>
      <c r="E66">
        <v>1065</v>
      </c>
      <c r="F66" s="101">
        <f>'Ext A1'!F71</f>
        <v>0</v>
      </c>
      <c r="G66" s="100">
        <f>'Ext A1'!C71</f>
        <v>0</v>
      </c>
      <c r="H66" s="100">
        <f>'Ext A1'!D71</f>
        <v>0</v>
      </c>
      <c r="I66" s="194">
        <f>'Ext A1'!J71</f>
        <v>0</v>
      </c>
      <c r="J66" s="194">
        <f>'Ext A1'!G71</f>
        <v>0</v>
      </c>
      <c r="K66">
        <f>IF('Ext A1'!H71="",'Ext A1'!G71,'Ext A1'!H71)</f>
        <v>0</v>
      </c>
      <c r="L66" s="194">
        <f>'Ext A1'!E71</f>
        <v>0</v>
      </c>
      <c r="M66" t="str">
        <f>MID('Ext A1'!M71,7,4)</f>
        <v/>
      </c>
      <c r="O66" s="101">
        <f>IF(ISNA(VLOOKUP(E66,'Enga manuel'!$D$7:$P$356,6,FALSE)),0,VLOOKUP(E66,'Enga manuel'!$D$7:$P$356,6,FALSE))</f>
        <v>0</v>
      </c>
      <c r="P66" t="str">
        <f>IF(ISNA(VLOOKUP(E66,'Enga manuel'!$D$7:$P$356,7,FALSE)),"",VLOOKUP(E66,'Enga manuel'!$D$7:$P$356,7,FALSE))</f>
        <v/>
      </c>
      <c r="Q66" t="str">
        <f>IF(ISNA(VLOOKUP(E66,'Enga manuel'!$D$7:$P$356,8,FALSE)),"",VLOOKUP(E66,'Enga manuel'!$D$7:$P$356,8,FALSE))</f>
        <v/>
      </c>
      <c r="R66" t="str">
        <f>IF(ISNA(VLOOKUP(E66,'Enga manuel'!$D$7:$P$356,9,FALSE)),"",VLOOKUP(E66,'Enga manuel'!$D$7:$P$356,9,FALSE))</f>
        <v/>
      </c>
      <c r="S66" t="str">
        <f>IF(ISNA(VLOOKUP(E66,'Enga manuel'!$D$7:$P$356,10,FALSE)),"",VLOOKUP(E66,'Enga manuel'!$D$7:$P$356,10,FALSE))</f>
        <v/>
      </c>
      <c r="T66" t="str">
        <f>IF(ISNA(VLOOKUP(E66,'Enga manuel'!$D$7:$P$356,11,FALSE)),"",VLOOKUP(E66,'Enga manuel'!$D$7:$P$356,11,FALSE))</f>
        <v/>
      </c>
      <c r="U66" t="str">
        <f>IF(ISNA(VLOOKUP(E66,'Enga manuel'!$D$7:$P$356,12,FALSE)),"",VLOOKUP(E66,'Enga manuel'!$D$7:$P$356,12,FALSE))</f>
        <v/>
      </c>
      <c r="W66">
        <f t="shared" si="1"/>
        <v>1065</v>
      </c>
      <c r="X66" s="107">
        <f t="shared" si="2"/>
        <v>0</v>
      </c>
      <c r="Y66" s="107" t="str">
        <f t="shared" si="13"/>
        <v/>
      </c>
      <c r="Z66" s="107" t="str">
        <f t="shared" si="14"/>
        <v/>
      </c>
      <c r="AA66" s="107" t="str">
        <f t="shared" si="15"/>
        <v/>
      </c>
      <c r="AB66" s="107" t="str">
        <f t="shared" si="6"/>
        <v/>
      </c>
      <c r="AC66" s="107" t="str">
        <f t="shared" si="6"/>
        <v/>
      </c>
      <c r="AD66" s="107" t="str">
        <f t="shared" si="7"/>
        <v/>
      </c>
      <c r="AE66" s="107" t="str">
        <f t="shared" si="8"/>
        <v/>
      </c>
      <c r="AF66">
        <f t="shared" si="16"/>
        <v>0</v>
      </c>
    </row>
    <row r="67" spans="1:32" x14ac:dyDescent="0.2">
      <c r="A67" s="14" t="s">
        <v>239</v>
      </c>
      <c r="B67" s="14" t="s">
        <v>164</v>
      </c>
      <c r="E67">
        <v>1066</v>
      </c>
      <c r="F67" s="101">
        <f>'Ext A1'!F72</f>
        <v>0</v>
      </c>
      <c r="G67" s="100">
        <f>'Ext A1'!C72</f>
        <v>0</v>
      </c>
      <c r="H67" s="100">
        <f>'Ext A1'!D72</f>
        <v>0</v>
      </c>
      <c r="I67" s="194">
        <f>'Ext A1'!J72</f>
        <v>0</v>
      </c>
      <c r="J67" s="194">
        <f>'Ext A1'!G72</f>
        <v>0</v>
      </c>
      <c r="K67">
        <f>IF('Ext A1'!H72="",'Ext A1'!G72,'Ext A1'!H72)</f>
        <v>0</v>
      </c>
      <c r="L67" s="194">
        <f>'Ext A1'!E72</f>
        <v>0</v>
      </c>
      <c r="M67" t="str">
        <f>MID('Ext A1'!M72,7,4)</f>
        <v/>
      </c>
      <c r="O67" s="101">
        <f>IF(ISNA(VLOOKUP(E67,'Enga manuel'!$D$7:$P$356,6,FALSE)),0,VLOOKUP(E67,'Enga manuel'!$D$7:$P$356,6,FALSE))</f>
        <v>0</v>
      </c>
      <c r="P67" t="str">
        <f>IF(ISNA(VLOOKUP(E67,'Enga manuel'!$D$7:$P$356,7,FALSE)),"",VLOOKUP(E67,'Enga manuel'!$D$7:$P$356,7,FALSE))</f>
        <v/>
      </c>
      <c r="Q67" t="str">
        <f>IF(ISNA(VLOOKUP(E67,'Enga manuel'!$D$7:$P$356,8,FALSE)),"",VLOOKUP(E67,'Enga manuel'!$D$7:$P$356,8,FALSE))</f>
        <v/>
      </c>
      <c r="R67" t="str">
        <f>IF(ISNA(VLOOKUP(E67,'Enga manuel'!$D$7:$P$356,9,FALSE)),"",VLOOKUP(E67,'Enga manuel'!$D$7:$P$356,9,FALSE))</f>
        <v/>
      </c>
      <c r="S67" t="str">
        <f>IF(ISNA(VLOOKUP(E67,'Enga manuel'!$D$7:$P$356,10,FALSE)),"",VLOOKUP(E67,'Enga manuel'!$D$7:$P$356,10,FALSE))</f>
        <v/>
      </c>
      <c r="T67" t="str">
        <f>IF(ISNA(VLOOKUP(E67,'Enga manuel'!$D$7:$P$356,11,FALSE)),"",VLOOKUP(E67,'Enga manuel'!$D$7:$P$356,11,FALSE))</f>
        <v/>
      </c>
      <c r="U67" t="str">
        <f>IF(ISNA(VLOOKUP(E67,'Enga manuel'!$D$7:$P$356,12,FALSE)),"",VLOOKUP(E67,'Enga manuel'!$D$7:$P$356,12,FALSE))</f>
        <v/>
      </c>
      <c r="W67">
        <f t="shared" ref="W67:W130" si="17">E67</f>
        <v>1066</v>
      </c>
      <c r="X67" s="107">
        <f t="shared" ref="X67:X130" si="18">IF(AND(F67&gt;0,O67=0),F67,O67)</f>
        <v>0</v>
      </c>
      <c r="Y67" s="107" t="str">
        <f t="shared" si="13"/>
        <v/>
      </c>
      <c r="Z67" s="107" t="str">
        <f t="shared" si="14"/>
        <v/>
      </c>
      <c r="AA67" s="107" t="str">
        <f t="shared" si="15"/>
        <v/>
      </c>
      <c r="AB67" s="107" t="str">
        <f t="shared" ref="AB67:AC130" si="19">IF(AND($F67&gt;0,$O67=0),J67,S67)</f>
        <v/>
      </c>
      <c r="AC67" s="107" t="str">
        <f t="shared" si="19"/>
        <v/>
      </c>
      <c r="AD67" s="107" t="str">
        <f t="shared" ref="AD67:AD130" si="20">IF(O67&gt;0,U67,IF(F67&gt;0,L67,""))</f>
        <v/>
      </c>
      <c r="AE67" s="107" t="str">
        <f t="shared" ref="AE67:AE130" si="21">IF(O67&gt;0,V67,IF(F67&gt;0,M67,""))</f>
        <v/>
      </c>
      <c r="AF67">
        <f t="shared" si="16"/>
        <v>0</v>
      </c>
    </row>
    <row r="68" spans="1:32" x14ac:dyDescent="0.2">
      <c r="A68" s="14" t="s">
        <v>248</v>
      </c>
      <c r="B68" s="14" t="s">
        <v>169</v>
      </c>
      <c r="E68">
        <v>1067</v>
      </c>
      <c r="F68" s="101">
        <f>'Ext A1'!F73</f>
        <v>0</v>
      </c>
      <c r="G68" s="100">
        <f>'Ext A1'!C73</f>
        <v>0</v>
      </c>
      <c r="H68" s="100">
        <f>'Ext A1'!D73</f>
        <v>0</v>
      </c>
      <c r="I68" s="194">
        <f>'Ext A1'!J73</f>
        <v>0</v>
      </c>
      <c r="J68" s="194">
        <f>'Ext A1'!G73</f>
        <v>0</v>
      </c>
      <c r="K68">
        <f>IF('Ext A1'!H73="",'Ext A1'!G73,'Ext A1'!H73)</f>
        <v>0</v>
      </c>
      <c r="L68" s="194">
        <f>'Ext A1'!E73</f>
        <v>0</v>
      </c>
      <c r="M68" t="str">
        <f>MID('Ext A1'!M73,7,4)</f>
        <v/>
      </c>
      <c r="O68" s="101">
        <f>IF(ISNA(VLOOKUP(E68,'Enga manuel'!$D$7:$P$356,6,FALSE)),0,VLOOKUP(E68,'Enga manuel'!$D$7:$P$356,6,FALSE))</f>
        <v>0</v>
      </c>
      <c r="P68" t="str">
        <f>IF(ISNA(VLOOKUP(E68,'Enga manuel'!$D$7:$P$356,7,FALSE)),"",VLOOKUP(E68,'Enga manuel'!$D$7:$P$356,7,FALSE))</f>
        <v/>
      </c>
      <c r="Q68" t="str">
        <f>IF(ISNA(VLOOKUP(E68,'Enga manuel'!$D$7:$P$356,8,FALSE)),"",VLOOKUP(E68,'Enga manuel'!$D$7:$P$356,8,FALSE))</f>
        <v/>
      </c>
      <c r="R68" t="str">
        <f>IF(ISNA(VLOOKUP(E68,'Enga manuel'!$D$7:$P$356,9,FALSE)),"",VLOOKUP(E68,'Enga manuel'!$D$7:$P$356,9,FALSE))</f>
        <v/>
      </c>
      <c r="S68" t="str">
        <f>IF(ISNA(VLOOKUP(E68,'Enga manuel'!$D$7:$P$356,10,FALSE)),"",VLOOKUP(E68,'Enga manuel'!$D$7:$P$356,10,FALSE))</f>
        <v/>
      </c>
      <c r="T68" t="str">
        <f>IF(ISNA(VLOOKUP(E68,'Enga manuel'!$D$7:$P$356,11,FALSE)),"",VLOOKUP(E68,'Enga manuel'!$D$7:$P$356,11,FALSE))</f>
        <v/>
      </c>
      <c r="U68" t="str">
        <f>IF(ISNA(VLOOKUP(E68,'Enga manuel'!$D$7:$P$356,12,FALSE)),"",VLOOKUP(E68,'Enga manuel'!$D$7:$P$356,12,FALSE))</f>
        <v/>
      </c>
      <c r="W68">
        <f t="shared" si="17"/>
        <v>1067</v>
      </c>
      <c r="X68" s="107">
        <f t="shared" si="18"/>
        <v>0</v>
      </c>
      <c r="Y68" s="107" t="str">
        <f t="shared" si="13"/>
        <v/>
      </c>
      <c r="Z68" s="107" t="str">
        <f t="shared" si="14"/>
        <v/>
      </c>
      <c r="AA68" s="107" t="str">
        <f t="shared" si="15"/>
        <v/>
      </c>
      <c r="AB68" s="107" t="str">
        <f t="shared" si="19"/>
        <v/>
      </c>
      <c r="AC68" s="107" t="str">
        <f t="shared" si="19"/>
        <v/>
      </c>
      <c r="AD68" s="107" t="str">
        <f t="shared" si="20"/>
        <v/>
      </c>
      <c r="AE68" s="107" t="str">
        <f t="shared" si="21"/>
        <v/>
      </c>
      <c r="AF68">
        <f t="shared" si="16"/>
        <v>0</v>
      </c>
    </row>
    <row r="69" spans="1:32" x14ac:dyDescent="0.2">
      <c r="A69" s="14" t="s">
        <v>249</v>
      </c>
      <c r="B69" s="14" t="s">
        <v>170</v>
      </c>
      <c r="E69">
        <v>1068</v>
      </c>
      <c r="F69" s="101">
        <f>'Ext A1'!F74</f>
        <v>0</v>
      </c>
      <c r="G69" s="100">
        <f>'Ext A1'!C74</f>
        <v>0</v>
      </c>
      <c r="H69" s="100">
        <f>'Ext A1'!D74</f>
        <v>0</v>
      </c>
      <c r="I69" s="194">
        <f>'Ext A1'!J74</f>
        <v>0</v>
      </c>
      <c r="J69" s="194">
        <f>'Ext A1'!G74</f>
        <v>0</v>
      </c>
      <c r="K69">
        <f>IF('Ext A1'!H74="",'Ext A1'!G74,'Ext A1'!H74)</f>
        <v>0</v>
      </c>
      <c r="L69" s="194">
        <f>'Ext A1'!E74</f>
        <v>0</v>
      </c>
      <c r="M69" t="str">
        <f>MID('Ext A1'!M74,7,4)</f>
        <v/>
      </c>
      <c r="O69" s="101">
        <f>IF(ISNA(VLOOKUP(E69,'Enga manuel'!$D$7:$P$356,6,FALSE)),0,VLOOKUP(E69,'Enga manuel'!$D$7:$P$356,6,FALSE))</f>
        <v>0</v>
      </c>
      <c r="P69" t="str">
        <f>IF(ISNA(VLOOKUP(E69,'Enga manuel'!$D$7:$P$356,7,FALSE)),"",VLOOKUP(E69,'Enga manuel'!$D$7:$P$356,7,FALSE))</f>
        <v/>
      </c>
      <c r="Q69" t="str">
        <f>IF(ISNA(VLOOKUP(E69,'Enga manuel'!$D$7:$P$356,8,FALSE)),"",VLOOKUP(E69,'Enga manuel'!$D$7:$P$356,8,FALSE))</f>
        <v/>
      </c>
      <c r="R69" t="str">
        <f>IF(ISNA(VLOOKUP(E69,'Enga manuel'!$D$7:$P$356,9,FALSE)),"",VLOOKUP(E69,'Enga manuel'!$D$7:$P$356,9,FALSE))</f>
        <v/>
      </c>
      <c r="S69" t="str">
        <f>IF(ISNA(VLOOKUP(E69,'Enga manuel'!$D$7:$P$356,10,FALSE)),"",VLOOKUP(E69,'Enga manuel'!$D$7:$P$356,10,FALSE))</f>
        <v/>
      </c>
      <c r="T69" t="str">
        <f>IF(ISNA(VLOOKUP(E69,'Enga manuel'!$D$7:$P$356,11,FALSE)),"",VLOOKUP(E69,'Enga manuel'!$D$7:$P$356,11,FALSE))</f>
        <v/>
      </c>
      <c r="U69" t="str">
        <f>IF(ISNA(VLOOKUP(E69,'Enga manuel'!$D$7:$P$356,12,FALSE)),"",VLOOKUP(E69,'Enga manuel'!$D$7:$P$356,12,FALSE))</f>
        <v/>
      </c>
      <c r="W69">
        <f t="shared" si="17"/>
        <v>1068</v>
      </c>
      <c r="X69" s="107">
        <f t="shared" si="18"/>
        <v>0</v>
      </c>
      <c r="Y69" s="107" t="str">
        <f t="shared" si="13"/>
        <v/>
      </c>
      <c r="Z69" s="107" t="str">
        <f t="shared" si="14"/>
        <v/>
      </c>
      <c r="AA69" s="107" t="str">
        <f t="shared" si="15"/>
        <v/>
      </c>
      <c r="AB69" s="107" t="str">
        <f t="shared" si="19"/>
        <v/>
      </c>
      <c r="AC69" s="107" t="str">
        <f t="shared" si="19"/>
        <v/>
      </c>
      <c r="AD69" s="107" t="str">
        <f t="shared" si="20"/>
        <v/>
      </c>
      <c r="AE69" s="107" t="str">
        <f t="shared" si="21"/>
        <v/>
      </c>
      <c r="AF69">
        <f t="shared" si="16"/>
        <v>0</v>
      </c>
    </row>
    <row r="70" spans="1:32" x14ac:dyDescent="0.2">
      <c r="A70" s="14" t="s">
        <v>250</v>
      </c>
      <c r="B70" s="14" t="s">
        <v>171</v>
      </c>
      <c r="E70">
        <v>1069</v>
      </c>
      <c r="F70" s="101">
        <f>'Ext A1'!F75</f>
        <v>0</v>
      </c>
      <c r="G70" s="100">
        <f>'Ext A1'!C75</f>
        <v>0</v>
      </c>
      <c r="H70" s="100">
        <f>'Ext A1'!D75</f>
        <v>0</v>
      </c>
      <c r="I70" s="194">
        <f>'Ext A1'!J75</f>
        <v>0</v>
      </c>
      <c r="J70" s="194">
        <f>'Ext A1'!G75</f>
        <v>0</v>
      </c>
      <c r="K70">
        <f>IF('Ext A1'!H75="",'Ext A1'!G75,'Ext A1'!H75)</f>
        <v>0</v>
      </c>
      <c r="L70" s="194">
        <f>'Ext A1'!E75</f>
        <v>0</v>
      </c>
      <c r="M70" t="str">
        <f>MID('Ext A1'!M75,7,4)</f>
        <v/>
      </c>
      <c r="O70" s="101">
        <f>IF(ISNA(VLOOKUP(E70,'Enga manuel'!$D$7:$P$356,6,FALSE)),0,VLOOKUP(E70,'Enga manuel'!$D$7:$P$356,6,FALSE))</f>
        <v>0</v>
      </c>
      <c r="P70" t="str">
        <f>IF(ISNA(VLOOKUP(E70,'Enga manuel'!$D$7:$P$356,7,FALSE)),"",VLOOKUP(E70,'Enga manuel'!$D$7:$P$356,7,FALSE))</f>
        <v/>
      </c>
      <c r="Q70" t="str">
        <f>IF(ISNA(VLOOKUP(E70,'Enga manuel'!$D$7:$P$356,8,FALSE)),"",VLOOKUP(E70,'Enga manuel'!$D$7:$P$356,8,FALSE))</f>
        <v/>
      </c>
      <c r="R70" t="str">
        <f>IF(ISNA(VLOOKUP(E70,'Enga manuel'!$D$7:$P$356,9,FALSE)),"",VLOOKUP(E70,'Enga manuel'!$D$7:$P$356,9,FALSE))</f>
        <v/>
      </c>
      <c r="S70" t="str">
        <f>IF(ISNA(VLOOKUP(E70,'Enga manuel'!$D$7:$P$356,10,FALSE)),"",VLOOKUP(E70,'Enga manuel'!$D$7:$P$356,10,FALSE))</f>
        <v/>
      </c>
      <c r="T70" t="str">
        <f>IF(ISNA(VLOOKUP(E70,'Enga manuel'!$D$7:$P$356,11,FALSE)),"",VLOOKUP(E70,'Enga manuel'!$D$7:$P$356,11,FALSE))</f>
        <v/>
      </c>
      <c r="U70" t="str">
        <f>IF(ISNA(VLOOKUP(E70,'Enga manuel'!$D$7:$P$356,12,FALSE)),"",VLOOKUP(E70,'Enga manuel'!$D$7:$P$356,12,FALSE))</f>
        <v/>
      </c>
      <c r="W70">
        <f t="shared" si="17"/>
        <v>1069</v>
      </c>
      <c r="X70" s="107">
        <f t="shared" si="18"/>
        <v>0</v>
      </c>
      <c r="Y70" s="107" t="str">
        <f t="shared" si="13"/>
        <v/>
      </c>
      <c r="Z70" s="107" t="str">
        <f t="shared" si="14"/>
        <v/>
      </c>
      <c r="AA70" s="107" t="str">
        <f t="shared" si="15"/>
        <v/>
      </c>
      <c r="AB70" s="107" t="str">
        <f t="shared" si="19"/>
        <v/>
      </c>
      <c r="AC70" s="107" t="str">
        <f t="shared" si="19"/>
        <v/>
      </c>
      <c r="AD70" s="107" t="str">
        <f t="shared" si="20"/>
        <v/>
      </c>
      <c r="AE70" s="107" t="str">
        <f t="shared" si="21"/>
        <v/>
      </c>
      <c r="AF70">
        <f t="shared" si="16"/>
        <v>0</v>
      </c>
    </row>
    <row r="71" spans="1:32" x14ac:dyDescent="0.2">
      <c r="A71" s="14" t="s">
        <v>238</v>
      </c>
      <c r="B71" s="14" t="s">
        <v>164</v>
      </c>
      <c r="E71">
        <v>1070</v>
      </c>
      <c r="F71" s="101">
        <f>'Ext A1'!F76</f>
        <v>0</v>
      </c>
      <c r="G71" s="100">
        <f>'Ext A1'!C76</f>
        <v>0</v>
      </c>
      <c r="H71" s="100">
        <f>'Ext A1'!D76</f>
        <v>0</v>
      </c>
      <c r="I71" s="194">
        <f>'Ext A1'!J76</f>
        <v>0</v>
      </c>
      <c r="J71" s="194">
        <f>'Ext A1'!G76</f>
        <v>0</v>
      </c>
      <c r="K71">
        <f>IF('Ext A1'!H76="",'Ext A1'!G76,'Ext A1'!H76)</f>
        <v>0</v>
      </c>
      <c r="L71" s="194">
        <f>'Ext A1'!E76</f>
        <v>0</v>
      </c>
      <c r="M71" t="str">
        <f>MID('Ext A1'!M76,7,4)</f>
        <v/>
      </c>
      <c r="O71" s="101">
        <f>IF(ISNA(VLOOKUP(E71,'Enga manuel'!$D$7:$P$356,6,FALSE)),0,VLOOKUP(E71,'Enga manuel'!$D$7:$P$356,6,FALSE))</f>
        <v>0</v>
      </c>
      <c r="P71" t="str">
        <f>IF(ISNA(VLOOKUP(E71,'Enga manuel'!$D$7:$P$356,7,FALSE)),"",VLOOKUP(E71,'Enga manuel'!$D$7:$P$356,7,FALSE))</f>
        <v/>
      </c>
      <c r="Q71" t="str">
        <f>IF(ISNA(VLOOKUP(E71,'Enga manuel'!$D$7:$P$356,8,FALSE)),"",VLOOKUP(E71,'Enga manuel'!$D$7:$P$356,8,FALSE))</f>
        <v/>
      </c>
      <c r="R71" t="str">
        <f>IF(ISNA(VLOOKUP(E71,'Enga manuel'!$D$7:$P$356,9,FALSE)),"",VLOOKUP(E71,'Enga manuel'!$D$7:$P$356,9,FALSE))</f>
        <v/>
      </c>
      <c r="S71" t="str">
        <f>IF(ISNA(VLOOKUP(E71,'Enga manuel'!$D$7:$P$356,10,FALSE)),"",VLOOKUP(E71,'Enga manuel'!$D$7:$P$356,10,FALSE))</f>
        <v/>
      </c>
      <c r="T71" t="str">
        <f>IF(ISNA(VLOOKUP(E71,'Enga manuel'!$D$7:$P$356,11,FALSE)),"",VLOOKUP(E71,'Enga manuel'!$D$7:$P$356,11,FALSE))</f>
        <v/>
      </c>
      <c r="U71" t="str">
        <f>IF(ISNA(VLOOKUP(E71,'Enga manuel'!$D$7:$P$356,12,FALSE)),"",VLOOKUP(E71,'Enga manuel'!$D$7:$P$356,12,FALSE))</f>
        <v/>
      </c>
      <c r="W71">
        <f t="shared" si="17"/>
        <v>1070</v>
      </c>
      <c r="X71" s="107">
        <f t="shared" si="18"/>
        <v>0</v>
      </c>
      <c r="Y71" s="107" t="str">
        <f t="shared" si="13"/>
        <v/>
      </c>
      <c r="Z71" s="107" t="str">
        <f t="shared" si="14"/>
        <v/>
      </c>
      <c r="AA71" s="107" t="str">
        <f t="shared" si="15"/>
        <v/>
      </c>
      <c r="AB71" s="107" t="str">
        <f t="shared" si="19"/>
        <v/>
      </c>
      <c r="AC71" s="107" t="str">
        <f t="shared" si="19"/>
        <v/>
      </c>
      <c r="AD71" s="107" t="str">
        <f t="shared" si="20"/>
        <v/>
      </c>
      <c r="AE71" s="107" t="str">
        <f t="shared" si="21"/>
        <v/>
      </c>
      <c r="AF71">
        <f t="shared" si="16"/>
        <v>0</v>
      </c>
    </row>
    <row r="72" spans="1:32" x14ac:dyDescent="0.2">
      <c r="A72" s="14" t="s">
        <v>251</v>
      </c>
      <c r="B72" s="14" t="s">
        <v>169</v>
      </c>
      <c r="E72">
        <v>1071</v>
      </c>
      <c r="F72" s="101">
        <f>'Ext A1'!F77</f>
        <v>0</v>
      </c>
      <c r="G72" s="100">
        <f>'Ext A1'!C77</f>
        <v>0</v>
      </c>
      <c r="H72" s="100">
        <f>'Ext A1'!D77</f>
        <v>0</v>
      </c>
      <c r="I72" s="194">
        <f>'Ext A1'!J77</f>
        <v>0</v>
      </c>
      <c r="J72" s="194">
        <f>'Ext A1'!G77</f>
        <v>0</v>
      </c>
      <c r="K72">
        <f>IF('Ext A1'!H77="",'Ext A1'!G77,'Ext A1'!H77)</f>
        <v>0</v>
      </c>
      <c r="L72" s="194">
        <f>'Ext A1'!E77</f>
        <v>0</v>
      </c>
      <c r="M72" t="str">
        <f>MID('Ext A1'!M77,7,4)</f>
        <v/>
      </c>
      <c r="O72" s="101">
        <f>IF(ISNA(VLOOKUP(E72,'Enga manuel'!$D$7:$P$356,6,FALSE)),0,VLOOKUP(E72,'Enga manuel'!$D$7:$P$356,6,FALSE))</f>
        <v>0</v>
      </c>
      <c r="P72" t="str">
        <f>IF(ISNA(VLOOKUP(E72,'Enga manuel'!$D$7:$P$356,7,FALSE)),"",VLOOKUP(E72,'Enga manuel'!$D$7:$P$356,7,FALSE))</f>
        <v/>
      </c>
      <c r="Q72" t="str">
        <f>IF(ISNA(VLOOKUP(E72,'Enga manuel'!$D$7:$P$356,8,FALSE)),"",VLOOKUP(E72,'Enga manuel'!$D$7:$P$356,8,FALSE))</f>
        <v/>
      </c>
      <c r="R72" t="str">
        <f>IF(ISNA(VLOOKUP(E72,'Enga manuel'!$D$7:$P$356,9,FALSE)),"",VLOOKUP(E72,'Enga manuel'!$D$7:$P$356,9,FALSE))</f>
        <v/>
      </c>
      <c r="S72" t="str">
        <f>IF(ISNA(VLOOKUP(E72,'Enga manuel'!$D$7:$P$356,10,FALSE)),"",VLOOKUP(E72,'Enga manuel'!$D$7:$P$356,10,FALSE))</f>
        <v/>
      </c>
      <c r="T72" t="str">
        <f>IF(ISNA(VLOOKUP(E72,'Enga manuel'!$D$7:$P$356,11,FALSE)),"",VLOOKUP(E72,'Enga manuel'!$D$7:$P$356,11,FALSE))</f>
        <v/>
      </c>
      <c r="U72" t="str">
        <f>IF(ISNA(VLOOKUP(E72,'Enga manuel'!$D$7:$P$356,12,FALSE)),"",VLOOKUP(E72,'Enga manuel'!$D$7:$P$356,12,FALSE))</f>
        <v/>
      </c>
      <c r="W72">
        <f t="shared" si="17"/>
        <v>1071</v>
      </c>
      <c r="X72" s="107">
        <f t="shared" si="18"/>
        <v>0</v>
      </c>
      <c r="Y72" s="107" t="str">
        <f t="shared" ref="Y72:Y135" si="22">IF(O72&gt;0,P72,IF(F72&gt;0,G72,""))</f>
        <v/>
      </c>
      <c r="Z72" s="107" t="str">
        <f t="shared" ref="Z72:Z135" si="23">IF(O72&gt;0,Q72,IF(F72&gt;0,H72,""))</f>
        <v/>
      </c>
      <c r="AA72" s="107" t="str">
        <f t="shared" ref="AA72:AA135" si="24">IF(O72&gt;0,R72,IF(F72&gt;0,I72,""))</f>
        <v/>
      </c>
      <c r="AB72" s="107" t="str">
        <f t="shared" si="19"/>
        <v/>
      </c>
      <c r="AC72" s="107" t="str">
        <f t="shared" si="19"/>
        <v/>
      </c>
      <c r="AD72" s="107" t="str">
        <f t="shared" si="20"/>
        <v/>
      </c>
      <c r="AE72" s="107" t="str">
        <f t="shared" si="21"/>
        <v/>
      </c>
      <c r="AF72">
        <f t="shared" ref="AF72:AF135" si="25">IF(O72&gt;0,1,0)</f>
        <v>0</v>
      </c>
    </row>
    <row r="73" spans="1:32" x14ac:dyDescent="0.2">
      <c r="A73" t="s">
        <v>162</v>
      </c>
      <c r="B73" s="14" t="s">
        <v>181</v>
      </c>
      <c r="E73">
        <v>1072</v>
      </c>
      <c r="F73" s="101">
        <f>'Ext A1'!F78</f>
        <v>0</v>
      </c>
      <c r="G73" s="100">
        <f>'Ext A1'!C78</f>
        <v>0</v>
      </c>
      <c r="H73" s="100">
        <f>'Ext A1'!D78</f>
        <v>0</v>
      </c>
      <c r="I73" s="194">
        <f>'Ext A1'!J78</f>
        <v>0</v>
      </c>
      <c r="J73" s="194">
        <f>'Ext A1'!G78</f>
        <v>0</v>
      </c>
      <c r="K73">
        <f>IF('Ext A1'!H78="",'Ext A1'!G78,'Ext A1'!H78)</f>
        <v>0</v>
      </c>
      <c r="L73" s="194">
        <f>'Ext A1'!E78</f>
        <v>0</v>
      </c>
      <c r="M73" t="str">
        <f>MID('Ext A1'!M78,7,4)</f>
        <v/>
      </c>
      <c r="O73" s="101">
        <f>IF(ISNA(VLOOKUP(E73,'Enga manuel'!$D$7:$P$356,6,FALSE)),0,VLOOKUP(E73,'Enga manuel'!$D$7:$P$356,6,FALSE))</f>
        <v>0</v>
      </c>
      <c r="P73" t="str">
        <f>IF(ISNA(VLOOKUP(E73,'Enga manuel'!$D$7:$P$356,7,FALSE)),"",VLOOKUP(E73,'Enga manuel'!$D$7:$P$356,7,FALSE))</f>
        <v/>
      </c>
      <c r="Q73" t="str">
        <f>IF(ISNA(VLOOKUP(E73,'Enga manuel'!$D$7:$P$356,8,FALSE)),"",VLOOKUP(E73,'Enga manuel'!$D$7:$P$356,8,FALSE))</f>
        <v/>
      </c>
      <c r="R73" t="str">
        <f>IF(ISNA(VLOOKUP(E73,'Enga manuel'!$D$7:$P$356,9,FALSE)),"",VLOOKUP(E73,'Enga manuel'!$D$7:$P$356,9,FALSE))</f>
        <v/>
      </c>
      <c r="S73" t="str">
        <f>IF(ISNA(VLOOKUP(E73,'Enga manuel'!$D$7:$P$356,10,FALSE)),"",VLOOKUP(E73,'Enga manuel'!$D$7:$P$356,10,FALSE))</f>
        <v/>
      </c>
      <c r="T73" t="str">
        <f>IF(ISNA(VLOOKUP(E73,'Enga manuel'!$D$7:$P$356,11,FALSE)),"",VLOOKUP(E73,'Enga manuel'!$D$7:$P$356,11,FALSE))</f>
        <v/>
      </c>
      <c r="U73" t="str">
        <f>IF(ISNA(VLOOKUP(E73,'Enga manuel'!$D$7:$P$356,12,FALSE)),"",VLOOKUP(E73,'Enga manuel'!$D$7:$P$356,12,FALSE))</f>
        <v/>
      </c>
      <c r="W73">
        <f t="shared" si="17"/>
        <v>1072</v>
      </c>
      <c r="X73" s="107">
        <f t="shared" si="18"/>
        <v>0</v>
      </c>
      <c r="Y73" s="107" t="str">
        <f t="shared" si="22"/>
        <v/>
      </c>
      <c r="Z73" s="107" t="str">
        <f t="shared" si="23"/>
        <v/>
      </c>
      <c r="AA73" s="107" t="str">
        <f t="shared" si="24"/>
        <v/>
      </c>
      <c r="AB73" s="107" t="str">
        <f t="shared" si="19"/>
        <v/>
      </c>
      <c r="AC73" s="107" t="str">
        <f t="shared" si="19"/>
        <v/>
      </c>
      <c r="AD73" s="107" t="str">
        <f t="shared" si="20"/>
        <v/>
      </c>
      <c r="AE73" s="107" t="str">
        <f t="shared" si="21"/>
        <v/>
      </c>
      <c r="AF73">
        <f t="shared" si="25"/>
        <v>0</v>
      </c>
    </row>
    <row r="74" spans="1:32" x14ac:dyDescent="0.2">
      <c r="A74" s="14" t="s">
        <v>165</v>
      </c>
      <c r="B74" s="14" t="s">
        <v>180</v>
      </c>
      <c r="E74">
        <v>1073</v>
      </c>
      <c r="F74" s="101">
        <f>'Ext A1'!F79</f>
        <v>0</v>
      </c>
      <c r="G74" s="100">
        <f>'Ext A1'!C79</f>
        <v>0</v>
      </c>
      <c r="H74" s="100">
        <f>'Ext A1'!D79</f>
        <v>0</v>
      </c>
      <c r="I74" s="194">
        <f>'Ext A1'!J79</f>
        <v>0</v>
      </c>
      <c r="J74" s="194">
        <f>'Ext A1'!G79</f>
        <v>0</v>
      </c>
      <c r="K74">
        <f>IF('Ext A1'!H79="",'Ext A1'!G79,'Ext A1'!H79)</f>
        <v>0</v>
      </c>
      <c r="L74" s="194">
        <f>'Ext A1'!E79</f>
        <v>0</v>
      </c>
      <c r="M74" t="str">
        <f>MID('Ext A1'!M79,7,4)</f>
        <v/>
      </c>
      <c r="O74" s="101">
        <f>IF(ISNA(VLOOKUP(E74,'Enga manuel'!$D$7:$P$356,6,FALSE)),0,VLOOKUP(E74,'Enga manuel'!$D$7:$P$356,6,FALSE))</f>
        <v>0</v>
      </c>
      <c r="P74" t="str">
        <f>IF(ISNA(VLOOKUP(E74,'Enga manuel'!$D$7:$P$356,7,FALSE)),"",VLOOKUP(E74,'Enga manuel'!$D$7:$P$356,7,FALSE))</f>
        <v/>
      </c>
      <c r="Q74" t="str">
        <f>IF(ISNA(VLOOKUP(E74,'Enga manuel'!$D$7:$P$356,8,FALSE)),"",VLOOKUP(E74,'Enga manuel'!$D$7:$P$356,8,FALSE))</f>
        <v/>
      </c>
      <c r="R74" t="str">
        <f>IF(ISNA(VLOOKUP(E74,'Enga manuel'!$D$7:$P$356,9,FALSE)),"",VLOOKUP(E74,'Enga manuel'!$D$7:$P$356,9,FALSE))</f>
        <v/>
      </c>
      <c r="S74" t="str">
        <f>IF(ISNA(VLOOKUP(E74,'Enga manuel'!$D$7:$P$356,10,FALSE)),"",VLOOKUP(E74,'Enga manuel'!$D$7:$P$356,10,FALSE))</f>
        <v/>
      </c>
      <c r="T74" t="str">
        <f>IF(ISNA(VLOOKUP(E74,'Enga manuel'!$D$7:$P$356,11,FALSE)),"",VLOOKUP(E74,'Enga manuel'!$D$7:$P$356,11,FALSE))</f>
        <v/>
      </c>
      <c r="U74" t="str">
        <f>IF(ISNA(VLOOKUP(E74,'Enga manuel'!$D$7:$P$356,12,FALSE)),"",VLOOKUP(E74,'Enga manuel'!$D$7:$P$356,12,FALSE))</f>
        <v/>
      </c>
      <c r="W74">
        <f t="shared" si="17"/>
        <v>1073</v>
      </c>
      <c r="X74" s="107">
        <f t="shared" si="18"/>
        <v>0</v>
      </c>
      <c r="Y74" s="107" t="str">
        <f t="shared" si="22"/>
        <v/>
      </c>
      <c r="Z74" s="107" t="str">
        <f t="shared" si="23"/>
        <v/>
      </c>
      <c r="AA74" s="107" t="str">
        <f t="shared" si="24"/>
        <v/>
      </c>
      <c r="AB74" s="107" t="str">
        <f t="shared" si="19"/>
        <v/>
      </c>
      <c r="AC74" s="107" t="str">
        <f t="shared" si="19"/>
        <v/>
      </c>
      <c r="AD74" s="107" t="str">
        <f t="shared" si="20"/>
        <v/>
      </c>
      <c r="AE74" s="107" t="str">
        <f t="shared" si="21"/>
        <v/>
      </c>
      <c r="AF74">
        <f t="shared" si="25"/>
        <v>0</v>
      </c>
    </row>
    <row r="75" spans="1:32" x14ac:dyDescent="0.2">
      <c r="A75" t="s">
        <v>163</v>
      </c>
      <c r="B75" s="14" t="s">
        <v>182</v>
      </c>
      <c r="E75">
        <v>1074</v>
      </c>
      <c r="F75" s="101">
        <f>'Ext A1'!F80</f>
        <v>0</v>
      </c>
      <c r="G75" s="100">
        <f>'Ext A1'!C80</f>
        <v>0</v>
      </c>
      <c r="H75" s="100">
        <f>'Ext A1'!D80</f>
        <v>0</v>
      </c>
      <c r="I75" s="194">
        <f>'Ext A1'!J80</f>
        <v>0</v>
      </c>
      <c r="J75" s="194">
        <f>'Ext A1'!G80</f>
        <v>0</v>
      </c>
      <c r="K75">
        <f>IF('Ext A1'!H80="",'Ext A1'!G80,'Ext A1'!H80)</f>
        <v>0</v>
      </c>
      <c r="L75" s="194">
        <f>'Ext A1'!E80</f>
        <v>0</v>
      </c>
      <c r="M75" t="str">
        <f>MID('Ext A1'!M80,7,4)</f>
        <v/>
      </c>
      <c r="O75" s="101">
        <f>IF(ISNA(VLOOKUP(E75,'Enga manuel'!$D$7:$P$356,6,FALSE)),0,VLOOKUP(E75,'Enga manuel'!$D$7:$P$356,6,FALSE))</f>
        <v>0</v>
      </c>
      <c r="P75" t="str">
        <f>IF(ISNA(VLOOKUP(E75,'Enga manuel'!$D$7:$P$356,7,FALSE)),"",VLOOKUP(E75,'Enga manuel'!$D$7:$P$356,7,FALSE))</f>
        <v/>
      </c>
      <c r="Q75" t="str">
        <f>IF(ISNA(VLOOKUP(E75,'Enga manuel'!$D$7:$P$356,8,FALSE)),"",VLOOKUP(E75,'Enga manuel'!$D$7:$P$356,8,FALSE))</f>
        <v/>
      </c>
      <c r="R75" t="str">
        <f>IF(ISNA(VLOOKUP(E75,'Enga manuel'!$D$7:$P$356,9,FALSE)),"",VLOOKUP(E75,'Enga manuel'!$D$7:$P$356,9,FALSE))</f>
        <v/>
      </c>
      <c r="S75" t="str">
        <f>IF(ISNA(VLOOKUP(E75,'Enga manuel'!$D$7:$P$356,10,FALSE)),"",VLOOKUP(E75,'Enga manuel'!$D$7:$P$356,10,FALSE))</f>
        <v/>
      </c>
      <c r="T75" t="str">
        <f>IF(ISNA(VLOOKUP(E75,'Enga manuel'!$D$7:$P$356,11,FALSE)),"",VLOOKUP(E75,'Enga manuel'!$D$7:$P$356,11,FALSE))</f>
        <v/>
      </c>
      <c r="U75" t="str">
        <f>IF(ISNA(VLOOKUP(E75,'Enga manuel'!$D$7:$P$356,12,FALSE)),"",VLOOKUP(E75,'Enga manuel'!$D$7:$P$356,12,FALSE))</f>
        <v/>
      </c>
      <c r="W75">
        <f t="shared" si="17"/>
        <v>1074</v>
      </c>
      <c r="X75" s="107">
        <f t="shared" si="18"/>
        <v>0</v>
      </c>
      <c r="Y75" s="107" t="str">
        <f t="shared" si="22"/>
        <v/>
      </c>
      <c r="Z75" s="107" t="str">
        <f t="shared" si="23"/>
        <v/>
      </c>
      <c r="AA75" s="107" t="str">
        <f t="shared" si="24"/>
        <v/>
      </c>
      <c r="AB75" s="107" t="str">
        <f t="shared" si="19"/>
        <v/>
      </c>
      <c r="AC75" s="107" t="str">
        <f t="shared" si="19"/>
        <v/>
      </c>
      <c r="AD75" s="107" t="str">
        <f t="shared" si="20"/>
        <v/>
      </c>
      <c r="AE75" s="107" t="str">
        <f t="shared" si="21"/>
        <v/>
      </c>
      <c r="AF75">
        <f t="shared" si="25"/>
        <v>0</v>
      </c>
    </row>
    <row r="76" spans="1:32" x14ac:dyDescent="0.2">
      <c r="A76" s="14" t="s">
        <v>166</v>
      </c>
      <c r="B76" s="14" t="s">
        <v>183</v>
      </c>
      <c r="E76">
        <v>1075</v>
      </c>
      <c r="F76" s="101">
        <f>'Ext A1'!F81</f>
        <v>0</v>
      </c>
      <c r="G76" s="100">
        <f>'Ext A1'!C81</f>
        <v>0</v>
      </c>
      <c r="H76" s="100">
        <f>'Ext A1'!D81</f>
        <v>0</v>
      </c>
      <c r="I76" s="194">
        <f>'Ext A1'!J81</f>
        <v>0</v>
      </c>
      <c r="J76" s="194">
        <f>'Ext A1'!G81</f>
        <v>0</v>
      </c>
      <c r="K76">
        <f>IF('Ext A1'!H81="",'Ext A1'!G81,'Ext A1'!H81)</f>
        <v>0</v>
      </c>
      <c r="L76" s="194">
        <f>'Ext A1'!E81</f>
        <v>0</v>
      </c>
      <c r="M76" t="str">
        <f>MID('Ext A1'!M81,7,4)</f>
        <v/>
      </c>
      <c r="O76" s="101">
        <f>IF(ISNA(VLOOKUP(E76,'Enga manuel'!$D$7:$P$356,6,FALSE)),0,VLOOKUP(E76,'Enga manuel'!$D$7:$P$356,6,FALSE))</f>
        <v>0</v>
      </c>
      <c r="P76" t="str">
        <f>IF(ISNA(VLOOKUP(E76,'Enga manuel'!$D$7:$P$356,7,FALSE)),"",VLOOKUP(E76,'Enga manuel'!$D$7:$P$356,7,FALSE))</f>
        <v/>
      </c>
      <c r="Q76" t="str">
        <f>IF(ISNA(VLOOKUP(E76,'Enga manuel'!$D$7:$P$356,8,FALSE)),"",VLOOKUP(E76,'Enga manuel'!$D$7:$P$356,8,FALSE))</f>
        <v/>
      </c>
      <c r="R76" t="str">
        <f>IF(ISNA(VLOOKUP(E76,'Enga manuel'!$D$7:$P$356,9,FALSE)),"",VLOOKUP(E76,'Enga manuel'!$D$7:$P$356,9,FALSE))</f>
        <v/>
      </c>
      <c r="S76" t="str">
        <f>IF(ISNA(VLOOKUP(E76,'Enga manuel'!$D$7:$P$356,10,FALSE)),"",VLOOKUP(E76,'Enga manuel'!$D$7:$P$356,10,FALSE))</f>
        <v/>
      </c>
      <c r="T76" t="str">
        <f>IF(ISNA(VLOOKUP(E76,'Enga manuel'!$D$7:$P$356,11,FALSE)),"",VLOOKUP(E76,'Enga manuel'!$D$7:$P$356,11,FALSE))</f>
        <v/>
      </c>
      <c r="U76" t="str">
        <f>IF(ISNA(VLOOKUP(E76,'Enga manuel'!$D$7:$P$356,12,FALSE)),"",VLOOKUP(E76,'Enga manuel'!$D$7:$P$356,12,FALSE))</f>
        <v/>
      </c>
      <c r="W76">
        <f t="shared" si="17"/>
        <v>1075</v>
      </c>
      <c r="X76" s="107">
        <f t="shared" si="18"/>
        <v>0</v>
      </c>
      <c r="Y76" s="107" t="str">
        <f t="shared" si="22"/>
        <v/>
      </c>
      <c r="Z76" s="107" t="str">
        <f t="shared" si="23"/>
        <v/>
      </c>
      <c r="AA76" s="107" t="str">
        <f t="shared" si="24"/>
        <v/>
      </c>
      <c r="AB76" s="107" t="str">
        <f t="shared" si="19"/>
        <v/>
      </c>
      <c r="AC76" s="107" t="str">
        <f t="shared" si="19"/>
        <v/>
      </c>
      <c r="AD76" s="107" t="str">
        <f t="shared" si="20"/>
        <v/>
      </c>
      <c r="AE76" s="107" t="str">
        <f t="shared" si="21"/>
        <v/>
      </c>
      <c r="AF76">
        <f t="shared" si="25"/>
        <v>0</v>
      </c>
    </row>
    <row r="77" spans="1:32" x14ac:dyDescent="0.2">
      <c r="A77" t="s">
        <v>167</v>
      </c>
      <c r="B77" s="14" t="s">
        <v>179</v>
      </c>
      <c r="E77">
        <v>1076</v>
      </c>
      <c r="F77" s="101">
        <f>'Ext A1'!F82</f>
        <v>0</v>
      </c>
      <c r="G77" s="100">
        <f>'Ext A1'!C82</f>
        <v>0</v>
      </c>
      <c r="H77" s="100">
        <f>'Ext A1'!D82</f>
        <v>0</v>
      </c>
      <c r="I77" s="194">
        <f>'Ext A1'!J82</f>
        <v>0</v>
      </c>
      <c r="J77" s="194">
        <f>'Ext A1'!G82</f>
        <v>0</v>
      </c>
      <c r="K77">
        <f>IF('Ext A1'!H82="",'Ext A1'!G82,'Ext A1'!H82)</f>
        <v>0</v>
      </c>
      <c r="L77" s="194">
        <f>'Ext A1'!E82</f>
        <v>0</v>
      </c>
      <c r="M77" t="str">
        <f>MID('Ext A1'!M82,7,4)</f>
        <v/>
      </c>
      <c r="O77" s="101">
        <f>IF(ISNA(VLOOKUP(E77,'Enga manuel'!$D$7:$P$356,6,FALSE)),0,VLOOKUP(E77,'Enga manuel'!$D$7:$P$356,6,FALSE))</f>
        <v>0</v>
      </c>
      <c r="P77" t="str">
        <f>IF(ISNA(VLOOKUP(E77,'Enga manuel'!$D$7:$P$356,7,FALSE)),"",VLOOKUP(E77,'Enga manuel'!$D$7:$P$356,7,FALSE))</f>
        <v/>
      </c>
      <c r="Q77" t="str">
        <f>IF(ISNA(VLOOKUP(E77,'Enga manuel'!$D$7:$P$356,8,FALSE)),"",VLOOKUP(E77,'Enga manuel'!$D$7:$P$356,8,FALSE))</f>
        <v/>
      </c>
      <c r="R77" t="str">
        <f>IF(ISNA(VLOOKUP(E77,'Enga manuel'!$D$7:$P$356,9,FALSE)),"",VLOOKUP(E77,'Enga manuel'!$D$7:$P$356,9,FALSE))</f>
        <v/>
      </c>
      <c r="S77" t="str">
        <f>IF(ISNA(VLOOKUP(E77,'Enga manuel'!$D$7:$P$356,10,FALSE)),"",VLOOKUP(E77,'Enga manuel'!$D$7:$P$356,10,FALSE))</f>
        <v/>
      </c>
      <c r="T77" t="str">
        <f>IF(ISNA(VLOOKUP(E77,'Enga manuel'!$D$7:$P$356,11,FALSE)),"",VLOOKUP(E77,'Enga manuel'!$D$7:$P$356,11,FALSE))</f>
        <v/>
      </c>
      <c r="U77" t="str">
        <f>IF(ISNA(VLOOKUP(E77,'Enga manuel'!$D$7:$P$356,12,FALSE)),"",VLOOKUP(E77,'Enga manuel'!$D$7:$P$356,12,FALSE))</f>
        <v/>
      </c>
      <c r="W77">
        <f t="shared" si="17"/>
        <v>1076</v>
      </c>
      <c r="X77" s="107">
        <f t="shared" si="18"/>
        <v>0</v>
      </c>
      <c r="Y77" s="107" t="str">
        <f t="shared" si="22"/>
        <v/>
      </c>
      <c r="Z77" s="107" t="str">
        <f t="shared" si="23"/>
        <v/>
      </c>
      <c r="AA77" s="107" t="str">
        <f t="shared" si="24"/>
        <v/>
      </c>
      <c r="AB77" s="107" t="str">
        <f t="shared" si="19"/>
        <v/>
      </c>
      <c r="AC77" s="107" t="str">
        <f t="shared" si="19"/>
        <v/>
      </c>
      <c r="AD77" s="107" t="str">
        <f t="shared" si="20"/>
        <v/>
      </c>
      <c r="AE77" s="107" t="str">
        <f t="shared" si="21"/>
        <v/>
      </c>
      <c r="AF77">
        <f t="shared" si="25"/>
        <v>0</v>
      </c>
    </row>
    <row r="78" spans="1:32" x14ac:dyDescent="0.2">
      <c r="A78" s="14" t="s">
        <v>168</v>
      </c>
      <c r="B78" s="14" t="s">
        <v>178</v>
      </c>
      <c r="E78">
        <v>1077</v>
      </c>
      <c r="F78" s="101">
        <f>'Ext A1'!F83</f>
        <v>0</v>
      </c>
      <c r="G78" s="100">
        <f>'Ext A1'!C83</f>
        <v>0</v>
      </c>
      <c r="H78" s="100">
        <f>'Ext A1'!D83</f>
        <v>0</v>
      </c>
      <c r="I78" s="194">
        <f>'Ext A1'!J83</f>
        <v>0</v>
      </c>
      <c r="J78" s="194">
        <f>'Ext A1'!G83</f>
        <v>0</v>
      </c>
      <c r="K78">
        <f>IF('Ext A1'!H83="",'Ext A1'!G83,'Ext A1'!H83)</f>
        <v>0</v>
      </c>
      <c r="L78" s="194">
        <f>'Ext A1'!E83</f>
        <v>0</v>
      </c>
      <c r="M78" t="str">
        <f>MID('Ext A1'!M83,7,4)</f>
        <v/>
      </c>
      <c r="O78" s="101">
        <f>IF(ISNA(VLOOKUP(E78,'Enga manuel'!$D$7:$P$356,6,FALSE)),0,VLOOKUP(E78,'Enga manuel'!$D$7:$P$356,6,FALSE))</f>
        <v>0</v>
      </c>
      <c r="P78" t="str">
        <f>IF(ISNA(VLOOKUP(E78,'Enga manuel'!$D$7:$P$356,7,FALSE)),"",VLOOKUP(E78,'Enga manuel'!$D$7:$P$356,7,FALSE))</f>
        <v/>
      </c>
      <c r="Q78" t="str">
        <f>IF(ISNA(VLOOKUP(E78,'Enga manuel'!$D$7:$P$356,8,FALSE)),"",VLOOKUP(E78,'Enga manuel'!$D$7:$P$356,8,FALSE))</f>
        <v/>
      </c>
      <c r="R78" t="str">
        <f>IF(ISNA(VLOOKUP(E78,'Enga manuel'!$D$7:$P$356,9,FALSE)),"",VLOOKUP(E78,'Enga manuel'!$D$7:$P$356,9,FALSE))</f>
        <v/>
      </c>
      <c r="S78" t="str">
        <f>IF(ISNA(VLOOKUP(E78,'Enga manuel'!$D$7:$P$356,10,FALSE)),"",VLOOKUP(E78,'Enga manuel'!$D$7:$P$356,10,FALSE))</f>
        <v/>
      </c>
      <c r="T78" t="str">
        <f>IF(ISNA(VLOOKUP(E78,'Enga manuel'!$D$7:$P$356,11,FALSE)),"",VLOOKUP(E78,'Enga manuel'!$D$7:$P$356,11,FALSE))</f>
        <v/>
      </c>
      <c r="U78" t="str">
        <f>IF(ISNA(VLOOKUP(E78,'Enga manuel'!$D$7:$P$356,12,FALSE)),"",VLOOKUP(E78,'Enga manuel'!$D$7:$P$356,12,FALSE))</f>
        <v/>
      </c>
      <c r="W78">
        <f t="shared" si="17"/>
        <v>1077</v>
      </c>
      <c r="X78" s="107">
        <f t="shared" si="18"/>
        <v>0</v>
      </c>
      <c r="Y78" s="107" t="str">
        <f t="shared" si="22"/>
        <v/>
      </c>
      <c r="Z78" s="107" t="str">
        <f t="shared" si="23"/>
        <v/>
      </c>
      <c r="AA78" s="107" t="str">
        <f t="shared" si="24"/>
        <v/>
      </c>
      <c r="AB78" s="107" t="str">
        <f t="shared" si="19"/>
        <v/>
      </c>
      <c r="AC78" s="107" t="str">
        <f t="shared" si="19"/>
        <v/>
      </c>
      <c r="AD78" s="107" t="str">
        <f t="shared" si="20"/>
        <v/>
      </c>
      <c r="AE78" s="107" t="str">
        <f t="shared" si="21"/>
        <v/>
      </c>
      <c r="AF78">
        <f t="shared" si="25"/>
        <v>0</v>
      </c>
    </row>
    <row r="79" spans="1:32" x14ac:dyDescent="0.2">
      <c r="A79" s="14" t="s">
        <v>240</v>
      </c>
      <c r="B79" s="14" t="s">
        <v>236</v>
      </c>
      <c r="E79">
        <v>1078</v>
      </c>
      <c r="F79" s="101">
        <f>'Ext A1'!F84</f>
        <v>0</v>
      </c>
      <c r="G79" s="100">
        <f>'Ext A1'!C84</f>
        <v>0</v>
      </c>
      <c r="H79" s="100">
        <f>'Ext A1'!D84</f>
        <v>0</v>
      </c>
      <c r="I79" s="194">
        <f>'Ext A1'!J84</f>
        <v>0</v>
      </c>
      <c r="J79" s="194">
        <f>'Ext A1'!G84</f>
        <v>0</v>
      </c>
      <c r="K79">
        <f>IF('Ext A1'!H84="",'Ext A1'!G84,'Ext A1'!H84)</f>
        <v>0</v>
      </c>
      <c r="L79" s="194">
        <f>'Ext A1'!E84</f>
        <v>0</v>
      </c>
      <c r="M79" t="str">
        <f>MID('Ext A1'!M84,7,4)</f>
        <v/>
      </c>
      <c r="O79" s="101">
        <f>IF(ISNA(VLOOKUP(E79,'Enga manuel'!$D$7:$P$356,6,FALSE)),0,VLOOKUP(E79,'Enga manuel'!$D$7:$P$356,6,FALSE))</f>
        <v>0</v>
      </c>
      <c r="P79" t="str">
        <f>IF(ISNA(VLOOKUP(E79,'Enga manuel'!$D$7:$P$356,7,FALSE)),"",VLOOKUP(E79,'Enga manuel'!$D$7:$P$356,7,FALSE))</f>
        <v/>
      </c>
      <c r="Q79" t="str">
        <f>IF(ISNA(VLOOKUP(E79,'Enga manuel'!$D$7:$P$356,8,FALSE)),"",VLOOKUP(E79,'Enga manuel'!$D$7:$P$356,8,FALSE))</f>
        <v/>
      </c>
      <c r="R79" t="str">
        <f>IF(ISNA(VLOOKUP(E79,'Enga manuel'!$D$7:$P$356,9,FALSE)),"",VLOOKUP(E79,'Enga manuel'!$D$7:$P$356,9,FALSE))</f>
        <v/>
      </c>
      <c r="S79" t="str">
        <f>IF(ISNA(VLOOKUP(E79,'Enga manuel'!$D$7:$P$356,10,FALSE)),"",VLOOKUP(E79,'Enga manuel'!$D$7:$P$356,10,FALSE))</f>
        <v/>
      </c>
      <c r="T79" t="str">
        <f>IF(ISNA(VLOOKUP(E79,'Enga manuel'!$D$7:$P$356,11,FALSE)),"",VLOOKUP(E79,'Enga manuel'!$D$7:$P$356,11,FALSE))</f>
        <v/>
      </c>
      <c r="U79" t="str">
        <f>IF(ISNA(VLOOKUP(E79,'Enga manuel'!$D$7:$P$356,12,FALSE)),"",VLOOKUP(E79,'Enga manuel'!$D$7:$P$356,12,FALSE))</f>
        <v/>
      </c>
      <c r="W79">
        <f t="shared" si="17"/>
        <v>1078</v>
      </c>
      <c r="X79" s="107">
        <f t="shared" si="18"/>
        <v>0</v>
      </c>
      <c r="Y79" s="107" t="str">
        <f t="shared" si="22"/>
        <v/>
      </c>
      <c r="Z79" s="107" t="str">
        <f t="shared" si="23"/>
        <v/>
      </c>
      <c r="AA79" s="107" t="str">
        <f t="shared" si="24"/>
        <v/>
      </c>
      <c r="AB79" s="107" t="str">
        <f t="shared" si="19"/>
        <v/>
      </c>
      <c r="AC79" s="107" t="str">
        <f t="shared" si="19"/>
        <v/>
      </c>
      <c r="AD79" s="107" t="str">
        <f t="shared" si="20"/>
        <v/>
      </c>
      <c r="AE79" s="107" t="str">
        <f t="shared" si="21"/>
        <v/>
      </c>
      <c r="AF79">
        <f t="shared" si="25"/>
        <v>0</v>
      </c>
    </row>
    <row r="80" spans="1:32" x14ac:dyDescent="0.2">
      <c r="A80" s="14" t="s">
        <v>252</v>
      </c>
      <c r="B80" s="14" t="s">
        <v>253</v>
      </c>
      <c r="E80">
        <v>1079</v>
      </c>
      <c r="F80" s="101">
        <f>'Ext A1'!F85</f>
        <v>0</v>
      </c>
      <c r="G80" s="100">
        <f>'Ext A1'!C85</f>
        <v>0</v>
      </c>
      <c r="H80" s="100">
        <f>'Ext A1'!D85</f>
        <v>0</v>
      </c>
      <c r="I80" s="194">
        <f>'Ext A1'!J85</f>
        <v>0</v>
      </c>
      <c r="J80" s="194">
        <f>'Ext A1'!G85</f>
        <v>0</v>
      </c>
      <c r="K80">
        <f>IF('Ext A1'!H85="",'Ext A1'!G85,'Ext A1'!H85)</f>
        <v>0</v>
      </c>
      <c r="L80" s="194">
        <f>'Ext A1'!E85</f>
        <v>0</v>
      </c>
      <c r="M80" t="str">
        <f>MID('Ext A1'!M85,7,4)</f>
        <v/>
      </c>
      <c r="O80" s="101">
        <f>IF(ISNA(VLOOKUP(E80,'Enga manuel'!$D$7:$P$356,6,FALSE)),0,VLOOKUP(E80,'Enga manuel'!$D$7:$P$356,6,FALSE))</f>
        <v>0</v>
      </c>
      <c r="P80" t="str">
        <f>IF(ISNA(VLOOKUP(E80,'Enga manuel'!$D$7:$P$356,7,FALSE)),"",VLOOKUP(E80,'Enga manuel'!$D$7:$P$356,7,FALSE))</f>
        <v/>
      </c>
      <c r="Q80" t="str">
        <f>IF(ISNA(VLOOKUP(E80,'Enga manuel'!$D$7:$P$356,8,FALSE)),"",VLOOKUP(E80,'Enga manuel'!$D$7:$P$356,8,FALSE))</f>
        <v/>
      </c>
      <c r="R80" t="str">
        <f>IF(ISNA(VLOOKUP(E80,'Enga manuel'!$D$7:$P$356,9,FALSE)),"",VLOOKUP(E80,'Enga manuel'!$D$7:$P$356,9,FALSE))</f>
        <v/>
      </c>
      <c r="S80" t="str">
        <f>IF(ISNA(VLOOKUP(E80,'Enga manuel'!$D$7:$P$356,10,FALSE)),"",VLOOKUP(E80,'Enga manuel'!$D$7:$P$356,10,FALSE))</f>
        <v/>
      </c>
      <c r="T80" t="str">
        <f>IF(ISNA(VLOOKUP(E80,'Enga manuel'!$D$7:$P$356,11,FALSE)),"",VLOOKUP(E80,'Enga manuel'!$D$7:$P$356,11,FALSE))</f>
        <v/>
      </c>
      <c r="U80" t="str">
        <f>IF(ISNA(VLOOKUP(E80,'Enga manuel'!$D$7:$P$356,12,FALSE)),"",VLOOKUP(E80,'Enga manuel'!$D$7:$P$356,12,FALSE))</f>
        <v/>
      </c>
      <c r="W80">
        <f t="shared" si="17"/>
        <v>1079</v>
      </c>
      <c r="X80" s="107">
        <f t="shared" si="18"/>
        <v>0</v>
      </c>
      <c r="Y80" s="107" t="str">
        <f t="shared" si="22"/>
        <v/>
      </c>
      <c r="Z80" s="107" t="str">
        <f t="shared" si="23"/>
        <v/>
      </c>
      <c r="AA80" s="107" t="str">
        <f t="shared" si="24"/>
        <v/>
      </c>
      <c r="AB80" s="107" t="str">
        <f t="shared" si="19"/>
        <v/>
      </c>
      <c r="AC80" s="107" t="str">
        <f t="shared" si="19"/>
        <v/>
      </c>
      <c r="AD80" s="107" t="str">
        <f t="shared" si="20"/>
        <v/>
      </c>
      <c r="AE80" s="107" t="str">
        <f t="shared" si="21"/>
        <v/>
      </c>
      <c r="AF80">
        <f t="shared" si="25"/>
        <v>0</v>
      </c>
    </row>
    <row r="81" spans="5:32" x14ac:dyDescent="0.2">
      <c r="E81">
        <v>1080</v>
      </c>
      <c r="F81" s="101">
        <f>'Ext A1'!F86</f>
        <v>0</v>
      </c>
      <c r="G81" s="100">
        <f>'Ext A1'!C86</f>
        <v>0</v>
      </c>
      <c r="H81" s="100">
        <f>'Ext A1'!D86</f>
        <v>0</v>
      </c>
      <c r="I81" s="194">
        <f>'Ext A1'!J86</f>
        <v>0</v>
      </c>
      <c r="J81" s="194">
        <f>'Ext A1'!G86</f>
        <v>0</v>
      </c>
      <c r="K81">
        <f>IF('Ext A1'!H86="",'Ext A1'!G86,'Ext A1'!H86)</f>
        <v>0</v>
      </c>
      <c r="L81" s="194">
        <f>'Ext A1'!E86</f>
        <v>0</v>
      </c>
      <c r="M81" t="str">
        <f>MID('Ext A1'!M86,7,4)</f>
        <v/>
      </c>
      <c r="O81" s="101">
        <f>IF(ISNA(VLOOKUP(E81,'Enga manuel'!$D$7:$P$356,6,FALSE)),0,VLOOKUP(E81,'Enga manuel'!$D$7:$P$356,6,FALSE))</f>
        <v>0</v>
      </c>
      <c r="P81" t="str">
        <f>IF(ISNA(VLOOKUP(E81,'Enga manuel'!$D$7:$P$356,7,FALSE)),"",VLOOKUP(E81,'Enga manuel'!$D$7:$P$356,7,FALSE))</f>
        <v/>
      </c>
      <c r="Q81" t="str">
        <f>IF(ISNA(VLOOKUP(E81,'Enga manuel'!$D$7:$P$356,8,FALSE)),"",VLOOKUP(E81,'Enga manuel'!$D$7:$P$356,8,FALSE))</f>
        <v/>
      </c>
      <c r="R81" t="str">
        <f>IF(ISNA(VLOOKUP(E81,'Enga manuel'!$D$7:$P$356,9,FALSE)),"",VLOOKUP(E81,'Enga manuel'!$D$7:$P$356,9,FALSE))</f>
        <v/>
      </c>
      <c r="S81" t="str">
        <f>IF(ISNA(VLOOKUP(E81,'Enga manuel'!$D$7:$P$356,10,FALSE)),"",VLOOKUP(E81,'Enga manuel'!$D$7:$P$356,10,FALSE))</f>
        <v/>
      </c>
      <c r="T81" t="str">
        <f>IF(ISNA(VLOOKUP(E81,'Enga manuel'!$D$7:$P$356,11,FALSE)),"",VLOOKUP(E81,'Enga manuel'!$D$7:$P$356,11,FALSE))</f>
        <v/>
      </c>
      <c r="U81" t="str">
        <f>IF(ISNA(VLOOKUP(E81,'Enga manuel'!$D$7:$P$356,12,FALSE)),"",VLOOKUP(E81,'Enga manuel'!$D$7:$P$356,12,FALSE))</f>
        <v/>
      </c>
      <c r="W81">
        <f t="shared" si="17"/>
        <v>1080</v>
      </c>
      <c r="X81" s="107">
        <f t="shared" si="18"/>
        <v>0</v>
      </c>
      <c r="Y81" s="107" t="str">
        <f t="shared" si="22"/>
        <v/>
      </c>
      <c r="Z81" s="107" t="str">
        <f t="shared" si="23"/>
        <v/>
      </c>
      <c r="AA81" s="107" t="str">
        <f t="shared" si="24"/>
        <v/>
      </c>
      <c r="AB81" s="107" t="str">
        <f t="shared" si="19"/>
        <v/>
      </c>
      <c r="AC81" s="107" t="str">
        <f t="shared" si="19"/>
        <v/>
      </c>
      <c r="AD81" s="107" t="str">
        <f t="shared" si="20"/>
        <v/>
      </c>
      <c r="AE81" s="107" t="str">
        <f t="shared" si="21"/>
        <v/>
      </c>
      <c r="AF81">
        <f t="shared" si="25"/>
        <v>0</v>
      </c>
    </row>
    <row r="82" spans="5:32" x14ac:dyDescent="0.2">
      <c r="E82">
        <v>1081</v>
      </c>
      <c r="F82" s="101">
        <f>'Ext A1'!F87</f>
        <v>0</v>
      </c>
      <c r="G82" s="100">
        <f>'Ext A1'!C87</f>
        <v>0</v>
      </c>
      <c r="H82" s="100">
        <f>'Ext A1'!D87</f>
        <v>0</v>
      </c>
      <c r="I82" s="194">
        <f>'Ext A1'!J87</f>
        <v>0</v>
      </c>
      <c r="J82" s="194">
        <f>'Ext A1'!G87</f>
        <v>0</v>
      </c>
      <c r="K82">
        <f>IF('Ext A1'!H87="",'Ext A1'!G87,'Ext A1'!H87)</f>
        <v>0</v>
      </c>
      <c r="L82" s="194">
        <f>'Ext A1'!E87</f>
        <v>0</v>
      </c>
      <c r="M82" t="str">
        <f>MID('Ext A1'!M87,7,4)</f>
        <v/>
      </c>
      <c r="O82" s="101">
        <f>IF(ISNA(VLOOKUP(E82,'Enga manuel'!$D$7:$P$356,6,FALSE)),0,VLOOKUP(E82,'Enga manuel'!$D$7:$P$356,6,FALSE))</f>
        <v>0</v>
      </c>
      <c r="P82" t="str">
        <f>IF(ISNA(VLOOKUP(E82,'Enga manuel'!$D$7:$P$356,7,FALSE)),"",VLOOKUP(E82,'Enga manuel'!$D$7:$P$356,7,FALSE))</f>
        <v/>
      </c>
      <c r="Q82" t="str">
        <f>IF(ISNA(VLOOKUP(E82,'Enga manuel'!$D$7:$P$356,8,FALSE)),"",VLOOKUP(E82,'Enga manuel'!$D$7:$P$356,8,FALSE))</f>
        <v/>
      </c>
      <c r="R82" t="str">
        <f>IF(ISNA(VLOOKUP(E82,'Enga manuel'!$D$7:$P$356,9,FALSE)),"",VLOOKUP(E82,'Enga manuel'!$D$7:$P$356,9,FALSE))</f>
        <v/>
      </c>
      <c r="S82" t="str">
        <f>IF(ISNA(VLOOKUP(E82,'Enga manuel'!$D$7:$P$356,10,FALSE)),"",VLOOKUP(E82,'Enga manuel'!$D$7:$P$356,10,FALSE))</f>
        <v/>
      </c>
      <c r="T82" t="str">
        <f>IF(ISNA(VLOOKUP(E82,'Enga manuel'!$D$7:$P$356,11,FALSE)),"",VLOOKUP(E82,'Enga manuel'!$D$7:$P$356,11,FALSE))</f>
        <v/>
      </c>
      <c r="U82" t="str">
        <f>IF(ISNA(VLOOKUP(E82,'Enga manuel'!$D$7:$P$356,12,FALSE)),"",VLOOKUP(E82,'Enga manuel'!$D$7:$P$356,12,FALSE))</f>
        <v/>
      </c>
      <c r="W82">
        <f t="shared" si="17"/>
        <v>1081</v>
      </c>
      <c r="X82" s="107">
        <f t="shared" si="18"/>
        <v>0</v>
      </c>
      <c r="Y82" s="107" t="str">
        <f t="shared" si="22"/>
        <v/>
      </c>
      <c r="Z82" s="107" t="str">
        <f t="shared" si="23"/>
        <v/>
      </c>
      <c r="AA82" s="107" t="str">
        <f t="shared" si="24"/>
        <v/>
      </c>
      <c r="AB82" s="107" t="str">
        <f t="shared" si="19"/>
        <v/>
      </c>
      <c r="AC82" s="107" t="str">
        <f t="shared" si="19"/>
        <v/>
      </c>
      <c r="AD82" s="107" t="str">
        <f t="shared" si="20"/>
        <v/>
      </c>
      <c r="AE82" s="107" t="str">
        <f t="shared" si="21"/>
        <v/>
      </c>
      <c r="AF82">
        <f t="shared" si="25"/>
        <v>0</v>
      </c>
    </row>
    <row r="83" spans="5:32" x14ac:dyDescent="0.2">
      <c r="E83">
        <v>1082</v>
      </c>
      <c r="F83" s="101">
        <f>'Ext A1'!F88</f>
        <v>0</v>
      </c>
      <c r="G83" s="100">
        <f>'Ext A1'!C88</f>
        <v>0</v>
      </c>
      <c r="H83" s="100">
        <f>'Ext A1'!D88</f>
        <v>0</v>
      </c>
      <c r="I83" s="194">
        <f>'Ext A1'!J88</f>
        <v>0</v>
      </c>
      <c r="J83" s="194">
        <f>'Ext A1'!G88</f>
        <v>0</v>
      </c>
      <c r="K83">
        <f>IF('Ext A1'!H88="",'Ext A1'!G88,'Ext A1'!H88)</f>
        <v>0</v>
      </c>
      <c r="L83" s="194">
        <f>'Ext A1'!E88</f>
        <v>0</v>
      </c>
      <c r="M83" t="str">
        <f>MID('Ext A1'!M88,7,4)</f>
        <v/>
      </c>
      <c r="O83" s="101">
        <f>IF(ISNA(VLOOKUP(E83,'Enga manuel'!$D$7:$P$356,6,FALSE)),0,VLOOKUP(E83,'Enga manuel'!$D$7:$P$356,6,FALSE))</f>
        <v>0</v>
      </c>
      <c r="P83" t="str">
        <f>IF(ISNA(VLOOKUP(E83,'Enga manuel'!$D$7:$P$356,7,FALSE)),"",VLOOKUP(E83,'Enga manuel'!$D$7:$P$356,7,FALSE))</f>
        <v/>
      </c>
      <c r="Q83" t="str">
        <f>IF(ISNA(VLOOKUP(E83,'Enga manuel'!$D$7:$P$356,8,FALSE)),"",VLOOKUP(E83,'Enga manuel'!$D$7:$P$356,8,FALSE))</f>
        <v/>
      </c>
      <c r="R83" t="str">
        <f>IF(ISNA(VLOOKUP(E83,'Enga manuel'!$D$7:$P$356,9,FALSE)),"",VLOOKUP(E83,'Enga manuel'!$D$7:$P$356,9,FALSE))</f>
        <v/>
      </c>
      <c r="S83" t="str">
        <f>IF(ISNA(VLOOKUP(E83,'Enga manuel'!$D$7:$P$356,10,FALSE)),"",VLOOKUP(E83,'Enga manuel'!$D$7:$P$356,10,FALSE))</f>
        <v/>
      </c>
      <c r="T83" t="str">
        <f>IF(ISNA(VLOOKUP(E83,'Enga manuel'!$D$7:$P$356,11,FALSE)),"",VLOOKUP(E83,'Enga manuel'!$D$7:$P$356,11,FALSE))</f>
        <v/>
      </c>
      <c r="U83" t="str">
        <f>IF(ISNA(VLOOKUP(E83,'Enga manuel'!$D$7:$P$356,12,FALSE)),"",VLOOKUP(E83,'Enga manuel'!$D$7:$P$356,12,FALSE))</f>
        <v/>
      </c>
      <c r="W83">
        <f t="shared" si="17"/>
        <v>1082</v>
      </c>
      <c r="X83" s="107">
        <f t="shared" si="18"/>
        <v>0</v>
      </c>
      <c r="Y83" s="107" t="str">
        <f t="shared" si="22"/>
        <v/>
      </c>
      <c r="Z83" s="107" t="str">
        <f t="shared" si="23"/>
        <v/>
      </c>
      <c r="AA83" s="107" t="str">
        <f t="shared" si="24"/>
        <v/>
      </c>
      <c r="AB83" s="107" t="str">
        <f t="shared" si="19"/>
        <v/>
      </c>
      <c r="AC83" s="107" t="str">
        <f t="shared" si="19"/>
        <v/>
      </c>
      <c r="AD83" s="107" t="str">
        <f t="shared" si="20"/>
        <v/>
      </c>
      <c r="AE83" s="107" t="str">
        <f t="shared" si="21"/>
        <v/>
      </c>
      <c r="AF83">
        <f t="shared" si="25"/>
        <v>0</v>
      </c>
    </row>
    <row r="84" spans="5:32" x14ac:dyDescent="0.2">
      <c r="E84">
        <v>1083</v>
      </c>
      <c r="F84" s="101">
        <f>'Ext A1'!F89</f>
        <v>0</v>
      </c>
      <c r="G84" s="100">
        <f>'Ext A1'!C89</f>
        <v>0</v>
      </c>
      <c r="H84" s="100">
        <f>'Ext A1'!D89</f>
        <v>0</v>
      </c>
      <c r="I84" s="194">
        <f>'Ext A1'!J89</f>
        <v>0</v>
      </c>
      <c r="J84" s="194">
        <f>'Ext A1'!G89</f>
        <v>0</v>
      </c>
      <c r="K84">
        <f>IF('Ext A1'!H89="",'Ext A1'!G89,'Ext A1'!H89)</f>
        <v>0</v>
      </c>
      <c r="L84" s="194">
        <f>'Ext A1'!E89</f>
        <v>0</v>
      </c>
      <c r="M84" t="str">
        <f>MID('Ext A1'!M89,7,4)</f>
        <v/>
      </c>
      <c r="O84" s="101">
        <f>IF(ISNA(VLOOKUP(E84,'Enga manuel'!$D$7:$P$356,6,FALSE)),0,VLOOKUP(E84,'Enga manuel'!$D$7:$P$356,6,FALSE))</f>
        <v>0</v>
      </c>
      <c r="P84" t="str">
        <f>IF(ISNA(VLOOKUP(E84,'Enga manuel'!$D$7:$P$356,7,FALSE)),"",VLOOKUP(E84,'Enga manuel'!$D$7:$P$356,7,FALSE))</f>
        <v/>
      </c>
      <c r="Q84" t="str">
        <f>IF(ISNA(VLOOKUP(E84,'Enga manuel'!$D$7:$P$356,8,FALSE)),"",VLOOKUP(E84,'Enga manuel'!$D$7:$P$356,8,FALSE))</f>
        <v/>
      </c>
      <c r="R84" t="str">
        <f>IF(ISNA(VLOOKUP(E84,'Enga manuel'!$D$7:$P$356,9,FALSE)),"",VLOOKUP(E84,'Enga manuel'!$D$7:$P$356,9,FALSE))</f>
        <v/>
      </c>
      <c r="S84" t="str">
        <f>IF(ISNA(VLOOKUP(E84,'Enga manuel'!$D$7:$P$356,10,FALSE)),"",VLOOKUP(E84,'Enga manuel'!$D$7:$P$356,10,FALSE))</f>
        <v/>
      </c>
      <c r="T84" t="str">
        <f>IF(ISNA(VLOOKUP(E84,'Enga manuel'!$D$7:$P$356,11,FALSE)),"",VLOOKUP(E84,'Enga manuel'!$D$7:$P$356,11,FALSE))</f>
        <v/>
      </c>
      <c r="U84" t="str">
        <f>IF(ISNA(VLOOKUP(E84,'Enga manuel'!$D$7:$P$356,12,FALSE)),"",VLOOKUP(E84,'Enga manuel'!$D$7:$P$356,12,FALSE))</f>
        <v/>
      </c>
      <c r="W84">
        <f t="shared" si="17"/>
        <v>1083</v>
      </c>
      <c r="X84" s="107">
        <f t="shared" si="18"/>
        <v>0</v>
      </c>
      <c r="Y84" s="107" t="str">
        <f t="shared" si="22"/>
        <v/>
      </c>
      <c r="Z84" s="107" t="str">
        <f t="shared" si="23"/>
        <v/>
      </c>
      <c r="AA84" s="107" t="str">
        <f t="shared" si="24"/>
        <v/>
      </c>
      <c r="AB84" s="107" t="str">
        <f t="shared" si="19"/>
        <v/>
      </c>
      <c r="AC84" s="107" t="str">
        <f t="shared" si="19"/>
        <v/>
      </c>
      <c r="AD84" s="107" t="str">
        <f t="shared" si="20"/>
        <v/>
      </c>
      <c r="AE84" s="107" t="str">
        <f t="shared" si="21"/>
        <v/>
      </c>
      <c r="AF84">
        <f t="shared" si="25"/>
        <v>0</v>
      </c>
    </row>
    <row r="85" spans="5:32" x14ac:dyDescent="0.2">
      <c r="E85">
        <v>1084</v>
      </c>
      <c r="F85" s="101">
        <f>'Ext A1'!F90</f>
        <v>0</v>
      </c>
      <c r="G85" s="100">
        <f>'Ext A1'!C90</f>
        <v>0</v>
      </c>
      <c r="H85" s="100">
        <f>'Ext A1'!D90</f>
        <v>0</v>
      </c>
      <c r="I85" s="194">
        <f>'Ext A1'!J90</f>
        <v>0</v>
      </c>
      <c r="J85" s="194">
        <f>'Ext A1'!G90</f>
        <v>0</v>
      </c>
      <c r="K85">
        <f>IF('Ext A1'!H90="",'Ext A1'!G90,'Ext A1'!H90)</f>
        <v>0</v>
      </c>
      <c r="L85" s="194">
        <f>'Ext A1'!E90</f>
        <v>0</v>
      </c>
      <c r="M85" t="str">
        <f>MID('Ext A1'!M90,7,4)</f>
        <v/>
      </c>
      <c r="O85" s="101">
        <f>IF(ISNA(VLOOKUP(E85,'Enga manuel'!$D$7:$P$356,6,FALSE)),0,VLOOKUP(E85,'Enga manuel'!$D$7:$P$356,6,FALSE))</f>
        <v>0</v>
      </c>
      <c r="P85" t="str">
        <f>IF(ISNA(VLOOKUP(E85,'Enga manuel'!$D$7:$P$356,7,FALSE)),"",VLOOKUP(E85,'Enga manuel'!$D$7:$P$356,7,FALSE))</f>
        <v/>
      </c>
      <c r="Q85" t="str">
        <f>IF(ISNA(VLOOKUP(E85,'Enga manuel'!$D$7:$P$356,8,FALSE)),"",VLOOKUP(E85,'Enga manuel'!$D$7:$P$356,8,FALSE))</f>
        <v/>
      </c>
      <c r="R85" t="str">
        <f>IF(ISNA(VLOOKUP(E85,'Enga manuel'!$D$7:$P$356,9,FALSE)),"",VLOOKUP(E85,'Enga manuel'!$D$7:$P$356,9,FALSE))</f>
        <v/>
      </c>
      <c r="S85" t="str">
        <f>IF(ISNA(VLOOKUP(E85,'Enga manuel'!$D$7:$P$356,10,FALSE)),"",VLOOKUP(E85,'Enga manuel'!$D$7:$P$356,10,FALSE))</f>
        <v/>
      </c>
      <c r="T85" t="str">
        <f>IF(ISNA(VLOOKUP(E85,'Enga manuel'!$D$7:$P$356,11,FALSE)),"",VLOOKUP(E85,'Enga manuel'!$D$7:$P$356,11,FALSE))</f>
        <v/>
      </c>
      <c r="U85" t="str">
        <f>IF(ISNA(VLOOKUP(E85,'Enga manuel'!$D$7:$P$356,12,FALSE)),"",VLOOKUP(E85,'Enga manuel'!$D$7:$P$356,12,FALSE))</f>
        <v/>
      </c>
      <c r="W85">
        <f t="shared" si="17"/>
        <v>1084</v>
      </c>
      <c r="X85" s="107">
        <f t="shared" si="18"/>
        <v>0</v>
      </c>
      <c r="Y85" s="107" t="str">
        <f t="shared" si="22"/>
        <v/>
      </c>
      <c r="Z85" s="107" t="str">
        <f t="shared" si="23"/>
        <v/>
      </c>
      <c r="AA85" s="107" t="str">
        <f t="shared" si="24"/>
        <v/>
      </c>
      <c r="AB85" s="107" t="str">
        <f t="shared" si="19"/>
        <v/>
      </c>
      <c r="AC85" s="107" t="str">
        <f t="shared" si="19"/>
        <v/>
      </c>
      <c r="AD85" s="107" t="str">
        <f t="shared" si="20"/>
        <v/>
      </c>
      <c r="AE85" s="107" t="str">
        <f t="shared" si="21"/>
        <v/>
      </c>
      <c r="AF85">
        <f t="shared" si="25"/>
        <v>0</v>
      </c>
    </row>
    <row r="86" spans="5:32" x14ac:dyDescent="0.2">
      <c r="E86">
        <v>1085</v>
      </c>
      <c r="F86" s="101">
        <f>'Ext A1'!F91</f>
        <v>0</v>
      </c>
      <c r="G86" s="100">
        <f>'Ext A1'!C91</f>
        <v>0</v>
      </c>
      <c r="H86" s="100">
        <f>'Ext A1'!D91</f>
        <v>0</v>
      </c>
      <c r="I86" s="194">
        <f>'Ext A1'!J91</f>
        <v>0</v>
      </c>
      <c r="J86" s="194">
        <f>'Ext A1'!G91</f>
        <v>0</v>
      </c>
      <c r="K86">
        <f>IF('Ext A1'!H91="",'Ext A1'!G91,'Ext A1'!H91)</f>
        <v>0</v>
      </c>
      <c r="L86" s="194">
        <f>'Ext A1'!E91</f>
        <v>0</v>
      </c>
      <c r="M86" t="str">
        <f>MID('Ext A1'!M91,7,4)</f>
        <v/>
      </c>
      <c r="O86" s="101">
        <f>IF(ISNA(VLOOKUP(E86,'Enga manuel'!$D$7:$P$356,6,FALSE)),0,VLOOKUP(E86,'Enga manuel'!$D$7:$P$356,6,FALSE))</f>
        <v>0</v>
      </c>
      <c r="P86" t="str">
        <f>IF(ISNA(VLOOKUP(E86,'Enga manuel'!$D$7:$P$356,7,FALSE)),"",VLOOKUP(E86,'Enga manuel'!$D$7:$P$356,7,FALSE))</f>
        <v/>
      </c>
      <c r="Q86" t="str">
        <f>IF(ISNA(VLOOKUP(E86,'Enga manuel'!$D$7:$P$356,8,FALSE)),"",VLOOKUP(E86,'Enga manuel'!$D$7:$P$356,8,FALSE))</f>
        <v/>
      </c>
      <c r="R86" t="str">
        <f>IF(ISNA(VLOOKUP(E86,'Enga manuel'!$D$7:$P$356,9,FALSE)),"",VLOOKUP(E86,'Enga manuel'!$D$7:$P$356,9,FALSE))</f>
        <v/>
      </c>
      <c r="S86" t="str">
        <f>IF(ISNA(VLOOKUP(E86,'Enga manuel'!$D$7:$P$356,10,FALSE)),"",VLOOKUP(E86,'Enga manuel'!$D$7:$P$356,10,FALSE))</f>
        <v/>
      </c>
      <c r="T86" t="str">
        <f>IF(ISNA(VLOOKUP(E86,'Enga manuel'!$D$7:$P$356,11,FALSE)),"",VLOOKUP(E86,'Enga manuel'!$D$7:$P$356,11,FALSE))</f>
        <v/>
      </c>
      <c r="U86" t="str">
        <f>IF(ISNA(VLOOKUP(E86,'Enga manuel'!$D$7:$P$356,12,FALSE)),"",VLOOKUP(E86,'Enga manuel'!$D$7:$P$356,12,FALSE))</f>
        <v/>
      </c>
      <c r="W86">
        <f t="shared" si="17"/>
        <v>1085</v>
      </c>
      <c r="X86" s="107">
        <f t="shared" si="18"/>
        <v>0</v>
      </c>
      <c r="Y86" s="107" t="str">
        <f t="shared" si="22"/>
        <v/>
      </c>
      <c r="Z86" s="107" t="str">
        <f t="shared" si="23"/>
        <v/>
      </c>
      <c r="AA86" s="107" t="str">
        <f t="shared" si="24"/>
        <v/>
      </c>
      <c r="AB86" s="107" t="str">
        <f t="shared" si="19"/>
        <v/>
      </c>
      <c r="AC86" s="107" t="str">
        <f t="shared" si="19"/>
        <v/>
      </c>
      <c r="AD86" s="107" t="str">
        <f t="shared" si="20"/>
        <v/>
      </c>
      <c r="AE86" s="107" t="str">
        <f t="shared" si="21"/>
        <v/>
      </c>
      <c r="AF86">
        <f t="shared" si="25"/>
        <v>0</v>
      </c>
    </row>
    <row r="87" spans="5:32" x14ac:dyDescent="0.2">
      <c r="E87">
        <v>1086</v>
      </c>
      <c r="F87" s="101">
        <f>'Ext A1'!F92</f>
        <v>0</v>
      </c>
      <c r="G87" s="100">
        <f>'Ext A1'!C92</f>
        <v>0</v>
      </c>
      <c r="H87" s="100">
        <f>'Ext A1'!D92</f>
        <v>0</v>
      </c>
      <c r="I87" s="194">
        <f>'Ext A1'!J92</f>
        <v>0</v>
      </c>
      <c r="J87" s="194">
        <f>'Ext A1'!G92</f>
        <v>0</v>
      </c>
      <c r="K87">
        <f>IF('Ext A1'!H92="",'Ext A1'!G92,'Ext A1'!H92)</f>
        <v>0</v>
      </c>
      <c r="L87" s="194">
        <f>'Ext A1'!E92</f>
        <v>0</v>
      </c>
      <c r="M87" t="str">
        <f>MID('Ext A1'!M92,7,4)</f>
        <v/>
      </c>
      <c r="O87" s="101">
        <f>IF(ISNA(VLOOKUP(E87,'Enga manuel'!$D$7:$P$356,6,FALSE)),0,VLOOKUP(E87,'Enga manuel'!$D$7:$P$356,6,FALSE))</f>
        <v>0</v>
      </c>
      <c r="P87" t="str">
        <f>IF(ISNA(VLOOKUP(E87,'Enga manuel'!$D$7:$P$356,7,FALSE)),"",VLOOKUP(E87,'Enga manuel'!$D$7:$P$356,7,FALSE))</f>
        <v/>
      </c>
      <c r="Q87" t="str">
        <f>IF(ISNA(VLOOKUP(E87,'Enga manuel'!$D$7:$P$356,8,FALSE)),"",VLOOKUP(E87,'Enga manuel'!$D$7:$P$356,8,FALSE))</f>
        <v/>
      </c>
      <c r="R87" t="str">
        <f>IF(ISNA(VLOOKUP(E87,'Enga manuel'!$D$7:$P$356,9,FALSE)),"",VLOOKUP(E87,'Enga manuel'!$D$7:$P$356,9,FALSE))</f>
        <v/>
      </c>
      <c r="S87" t="str">
        <f>IF(ISNA(VLOOKUP(E87,'Enga manuel'!$D$7:$P$356,10,FALSE)),"",VLOOKUP(E87,'Enga manuel'!$D$7:$P$356,10,FALSE))</f>
        <v/>
      </c>
      <c r="T87" t="str">
        <f>IF(ISNA(VLOOKUP(E87,'Enga manuel'!$D$7:$P$356,11,FALSE)),"",VLOOKUP(E87,'Enga manuel'!$D$7:$P$356,11,FALSE))</f>
        <v/>
      </c>
      <c r="U87" t="str">
        <f>IF(ISNA(VLOOKUP(E87,'Enga manuel'!$D$7:$P$356,12,FALSE)),"",VLOOKUP(E87,'Enga manuel'!$D$7:$P$356,12,FALSE))</f>
        <v/>
      </c>
      <c r="W87">
        <f t="shared" si="17"/>
        <v>1086</v>
      </c>
      <c r="X87" s="107">
        <f t="shared" si="18"/>
        <v>0</v>
      </c>
      <c r="Y87" s="107" t="str">
        <f t="shared" si="22"/>
        <v/>
      </c>
      <c r="Z87" s="107" t="str">
        <f t="shared" si="23"/>
        <v/>
      </c>
      <c r="AA87" s="107" t="str">
        <f t="shared" si="24"/>
        <v/>
      </c>
      <c r="AB87" s="107" t="str">
        <f t="shared" si="19"/>
        <v/>
      </c>
      <c r="AC87" s="107" t="str">
        <f t="shared" si="19"/>
        <v/>
      </c>
      <c r="AD87" s="107" t="str">
        <f t="shared" si="20"/>
        <v/>
      </c>
      <c r="AE87" s="107" t="str">
        <f t="shared" si="21"/>
        <v/>
      </c>
      <c r="AF87">
        <f t="shared" si="25"/>
        <v>0</v>
      </c>
    </row>
    <row r="88" spans="5:32" x14ac:dyDescent="0.2">
      <c r="E88">
        <v>1087</v>
      </c>
      <c r="F88" s="101">
        <f>'Ext A1'!F93</f>
        <v>0</v>
      </c>
      <c r="G88" s="100">
        <f>'Ext A1'!C93</f>
        <v>0</v>
      </c>
      <c r="H88" s="100">
        <f>'Ext A1'!D93</f>
        <v>0</v>
      </c>
      <c r="I88" s="194">
        <f>'Ext A1'!J93</f>
        <v>0</v>
      </c>
      <c r="J88" s="194">
        <f>'Ext A1'!G93</f>
        <v>0</v>
      </c>
      <c r="K88">
        <f>IF('Ext A1'!H93="",'Ext A1'!G93,'Ext A1'!H93)</f>
        <v>0</v>
      </c>
      <c r="L88" s="194">
        <f>'Ext A1'!E93</f>
        <v>0</v>
      </c>
      <c r="M88" t="str">
        <f>MID('Ext A1'!M93,7,4)</f>
        <v/>
      </c>
      <c r="O88" s="101">
        <f>IF(ISNA(VLOOKUP(E88,'Enga manuel'!$D$7:$P$356,6,FALSE)),0,VLOOKUP(E88,'Enga manuel'!$D$7:$P$356,6,FALSE))</f>
        <v>0</v>
      </c>
      <c r="P88" t="str">
        <f>IF(ISNA(VLOOKUP(E88,'Enga manuel'!$D$7:$P$356,7,FALSE)),"",VLOOKUP(E88,'Enga manuel'!$D$7:$P$356,7,FALSE))</f>
        <v/>
      </c>
      <c r="Q88" t="str">
        <f>IF(ISNA(VLOOKUP(E88,'Enga manuel'!$D$7:$P$356,8,FALSE)),"",VLOOKUP(E88,'Enga manuel'!$D$7:$P$356,8,FALSE))</f>
        <v/>
      </c>
      <c r="R88" t="str">
        <f>IF(ISNA(VLOOKUP(E88,'Enga manuel'!$D$7:$P$356,9,FALSE)),"",VLOOKUP(E88,'Enga manuel'!$D$7:$P$356,9,FALSE))</f>
        <v/>
      </c>
      <c r="S88" t="str">
        <f>IF(ISNA(VLOOKUP(E88,'Enga manuel'!$D$7:$P$356,10,FALSE)),"",VLOOKUP(E88,'Enga manuel'!$D$7:$P$356,10,FALSE))</f>
        <v/>
      </c>
      <c r="T88" t="str">
        <f>IF(ISNA(VLOOKUP(E88,'Enga manuel'!$D$7:$P$356,11,FALSE)),"",VLOOKUP(E88,'Enga manuel'!$D$7:$P$356,11,FALSE))</f>
        <v/>
      </c>
      <c r="U88" t="str">
        <f>IF(ISNA(VLOOKUP(E88,'Enga manuel'!$D$7:$P$356,12,FALSE)),"",VLOOKUP(E88,'Enga manuel'!$D$7:$P$356,12,FALSE))</f>
        <v/>
      </c>
      <c r="W88">
        <f t="shared" si="17"/>
        <v>1087</v>
      </c>
      <c r="X88" s="107">
        <f t="shared" si="18"/>
        <v>0</v>
      </c>
      <c r="Y88" s="107" t="str">
        <f t="shared" si="22"/>
        <v/>
      </c>
      <c r="Z88" s="107" t="str">
        <f t="shared" si="23"/>
        <v/>
      </c>
      <c r="AA88" s="107" t="str">
        <f t="shared" si="24"/>
        <v/>
      </c>
      <c r="AB88" s="107" t="str">
        <f t="shared" si="19"/>
        <v/>
      </c>
      <c r="AC88" s="107" t="str">
        <f t="shared" si="19"/>
        <v/>
      </c>
      <c r="AD88" s="107" t="str">
        <f t="shared" si="20"/>
        <v/>
      </c>
      <c r="AE88" s="107" t="str">
        <f t="shared" si="21"/>
        <v/>
      </c>
      <c r="AF88">
        <f t="shared" si="25"/>
        <v>0</v>
      </c>
    </row>
    <row r="89" spans="5:32" x14ac:dyDescent="0.2">
      <c r="E89">
        <v>1088</v>
      </c>
      <c r="F89" s="101">
        <f>'Ext A1'!F94</f>
        <v>0</v>
      </c>
      <c r="G89" s="100">
        <f>'Ext A1'!C94</f>
        <v>0</v>
      </c>
      <c r="H89" s="100">
        <f>'Ext A1'!D94</f>
        <v>0</v>
      </c>
      <c r="I89" s="194">
        <f>'Ext A1'!J94</f>
        <v>0</v>
      </c>
      <c r="J89" s="194">
        <f>'Ext A1'!G94</f>
        <v>0</v>
      </c>
      <c r="K89">
        <f>IF('Ext A1'!H94="",'Ext A1'!G94,'Ext A1'!H94)</f>
        <v>0</v>
      </c>
      <c r="L89" s="194">
        <f>'Ext A1'!E94</f>
        <v>0</v>
      </c>
      <c r="M89" t="str">
        <f>MID('Ext A1'!M94,7,4)</f>
        <v/>
      </c>
      <c r="O89" s="101">
        <f>IF(ISNA(VLOOKUP(E89,'Enga manuel'!$D$7:$P$356,6,FALSE)),0,VLOOKUP(E89,'Enga manuel'!$D$7:$P$356,6,FALSE))</f>
        <v>0</v>
      </c>
      <c r="P89" t="str">
        <f>IF(ISNA(VLOOKUP(E89,'Enga manuel'!$D$7:$P$356,7,FALSE)),"",VLOOKUP(E89,'Enga manuel'!$D$7:$P$356,7,FALSE))</f>
        <v/>
      </c>
      <c r="Q89" t="str">
        <f>IF(ISNA(VLOOKUP(E89,'Enga manuel'!$D$7:$P$356,8,FALSE)),"",VLOOKUP(E89,'Enga manuel'!$D$7:$P$356,8,FALSE))</f>
        <v/>
      </c>
      <c r="R89" t="str">
        <f>IF(ISNA(VLOOKUP(E89,'Enga manuel'!$D$7:$P$356,9,FALSE)),"",VLOOKUP(E89,'Enga manuel'!$D$7:$P$356,9,FALSE))</f>
        <v/>
      </c>
      <c r="S89" t="str">
        <f>IF(ISNA(VLOOKUP(E89,'Enga manuel'!$D$7:$P$356,10,FALSE)),"",VLOOKUP(E89,'Enga manuel'!$D$7:$P$356,10,FALSE))</f>
        <v/>
      </c>
      <c r="T89" t="str">
        <f>IF(ISNA(VLOOKUP(E89,'Enga manuel'!$D$7:$P$356,11,FALSE)),"",VLOOKUP(E89,'Enga manuel'!$D$7:$P$356,11,FALSE))</f>
        <v/>
      </c>
      <c r="U89" t="str">
        <f>IF(ISNA(VLOOKUP(E89,'Enga manuel'!$D$7:$P$356,12,FALSE)),"",VLOOKUP(E89,'Enga manuel'!$D$7:$P$356,12,FALSE))</f>
        <v/>
      </c>
      <c r="W89">
        <f t="shared" si="17"/>
        <v>1088</v>
      </c>
      <c r="X89" s="107">
        <f t="shared" si="18"/>
        <v>0</v>
      </c>
      <c r="Y89" s="107" t="str">
        <f t="shared" si="22"/>
        <v/>
      </c>
      <c r="Z89" s="107" t="str">
        <f t="shared" si="23"/>
        <v/>
      </c>
      <c r="AA89" s="107" t="str">
        <f t="shared" si="24"/>
        <v/>
      </c>
      <c r="AB89" s="107" t="str">
        <f t="shared" si="19"/>
        <v/>
      </c>
      <c r="AC89" s="107" t="str">
        <f t="shared" si="19"/>
        <v/>
      </c>
      <c r="AD89" s="107" t="str">
        <f t="shared" si="20"/>
        <v/>
      </c>
      <c r="AE89" s="107" t="str">
        <f t="shared" si="21"/>
        <v/>
      </c>
      <c r="AF89">
        <f t="shared" si="25"/>
        <v>0</v>
      </c>
    </row>
    <row r="90" spans="5:32" x14ac:dyDescent="0.2">
      <c r="E90">
        <v>1089</v>
      </c>
      <c r="F90" s="101">
        <f>'Ext A1'!F95</f>
        <v>0</v>
      </c>
      <c r="G90" s="100">
        <f>'Ext A1'!C95</f>
        <v>0</v>
      </c>
      <c r="H90" s="100">
        <f>'Ext A1'!D95</f>
        <v>0</v>
      </c>
      <c r="I90" s="194">
        <f>'Ext A1'!J95</f>
        <v>0</v>
      </c>
      <c r="J90" s="194">
        <f>'Ext A1'!G95</f>
        <v>0</v>
      </c>
      <c r="K90">
        <f>IF('Ext A1'!H95="",'Ext A1'!G95,'Ext A1'!H95)</f>
        <v>0</v>
      </c>
      <c r="L90" s="194">
        <f>'Ext A1'!E95</f>
        <v>0</v>
      </c>
      <c r="M90" t="str">
        <f>MID('Ext A1'!M95,7,4)</f>
        <v/>
      </c>
      <c r="O90" s="101">
        <f>IF(ISNA(VLOOKUP(E90,'Enga manuel'!$D$7:$P$356,6,FALSE)),0,VLOOKUP(E90,'Enga manuel'!$D$7:$P$356,6,FALSE))</f>
        <v>0</v>
      </c>
      <c r="P90" t="str">
        <f>IF(ISNA(VLOOKUP(E90,'Enga manuel'!$D$7:$P$356,7,FALSE)),"",VLOOKUP(E90,'Enga manuel'!$D$7:$P$356,7,FALSE))</f>
        <v/>
      </c>
      <c r="Q90" t="str">
        <f>IF(ISNA(VLOOKUP(E90,'Enga manuel'!$D$7:$P$356,8,FALSE)),"",VLOOKUP(E90,'Enga manuel'!$D$7:$P$356,8,FALSE))</f>
        <v/>
      </c>
      <c r="R90" t="str">
        <f>IF(ISNA(VLOOKUP(E90,'Enga manuel'!$D$7:$P$356,9,FALSE)),"",VLOOKUP(E90,'Enga manuel'!$D$7:$P$356,9,FALSE))</f>
        <v/>
      </c>
      <c r="S90" t="str">
        <f>IF(ISNA(VLOOKUP(E90,'Enga manuel'!$D$7:$P$356,10,FALSE)),"",VLOOKUP(E90,'Enga manuel'!$D$7:$P$356,10,FALSE))</f>
        <v/>
      </c>
      <c r="T90" t="str">
        <f>IF(ISNA(VLOOKUP(E90,'Enga manuel'!$D$7:$P$356,11,FALSE)),"",VLOOKUP(E90,'Enga manuel'!$D$7:$P$356,11,FALSE))</f>
        <v/>
      </c>
      <c r="U90" t="str">
        <f>IF(ISNA(VLOOKUP(E90,'Enga manuel'!$D$7:$P$356,12,FALSE)),"",VLOOKUP(E90,'Enga manuel'!$D$7:$P$356,12,FALSE))</f>
        <v/>
      </c>
      <c r="W90">
        <f t="shared" si="17"/>
        <v>1089</v>
      </c>
      <c r="X90" s="107">
        <f t="shared" si="18"/>
        <v>0</v>
      </c>
      <c r="Y90" s="107" t="str">
        <f t="shared" si="22"/>
        <v/>
      </c>
      <c r="Z90" s="107" t="str">
        <f t="shared" si="23"/>
        <v/>
      </c>
      <c r="AA90" s="107" t="str">
        <f t="shared" si="24"/>
        <v/>
      </c>
      <c r="AB90" s="107" t="str">
        <f t="shared" si="19"/>
        <v/>
      </c>
      <c r="AC90" s="107" t="str">
        <f t="shared" si="19"/>
        <v/>
      </c>
      <c r="AD90" s="107" t="str">
        <f t="shared" si="20"/>
        <v/>
      </c>
      <c r="AE90" s="107" t="str">
        <f t="shared" si="21"/>
        <v/>
      </c>
      <c r="AF90">
        <f t="shared" si="25"/>
        <v>0</v>
      </c>
    </row>
    <row r="91" spans="5:32" x14ac:dyDescent="0.2">
      <c r="E91">
        <v>1090</v>
      </c>
      <c r="F91" s="101">
        <f>'Ext A1'!F96</f>
        <v>0</v>
      </c>
      <c r="G91" s="100">
        <f>'Ext A1'!C96</f>
        <v>0</v>
      </c>
      <c r="H91" s="100">
        <f>'Ext A1'!D96</f>
        <v>0</v>
      </c>
      <c r="I91" s="194">
        <f>'Ext A1'!J96</f>
        <v>0</v>
      </c>
      <c r="J91" s="194">
        <f>'Ext A1'!G96</f>
        <v>0</v>
      </c>
      <c r="K91">
        <f>IF('Ext A1'!H96="",'Ext A1'!G96,'Ext A1'!H96)</f>
        <v>0</v>
      </c>
      <c r="L91" s="194">
        <f>'Ext A1'!E96</f>
        <v>0</v>
      </c>
      <c r="M91" t="str">
        <f>MID('Ext A1'!M96,7,4)</f>
        <v/>
      </c>
      <c r="O91" s="101">
        <f>IF(ISNA(VLOOKUP(E91,'Enga manuel'!$D$7:$P$356,6,FALSE)),0,VLOOKUP(E91,'Enga manuel'!$D$7:$P$356,6,FALSE))</f>
        <v>0</v>
      </c>
      <c r="P91" t="str">
        <f>IF(ISNA(VLOOKUP(E91,'Enga manuel'!$D$7:$P$356,7,FALSE)),"",VLOOKUP(E91,'Enga manuel'!$D$7:$P$356,7,FALSE))</f>
        <v/>
      </c>
      <c r="Q91" t="str">
        <f>IF(ISNA(VLOOKUP(E91,'Enga manuel'!$D$7:$P$356,8,FALSE)),"",VLOOKUP(E91,'Enga manuel'!$D$7:$P$356,8,FALSE))</f>
        <v/>
      </c>
      <c r="R91" t="str">
        <f>IF(ISNA(VLOOKUP(E91,'Enga manuel'!$D$7:$P$356,9,FALSE)),"",VLOOKUP(E91,'Enga manuel'!$D$7:$P$356,9,FALSE))</f>
        <v/>
      </c>
      <c r="S91" t="str">
        <f>IF(ISNA(VLOOKUP(E91,'Enga manuel'!$D$7:$P$356,10,FALSE)),"",VLOOKUP(E91,'Enga manuel'!$D$7:$P$356,10,FALSE))</f>
        <v/>
      </c>
      <c r="T91" t="str">
        <f>IF(ISNA(VLOOKUP(E91,'Enga manuel'!$D$7:$P$356,11,FALSE)),"",VLOOKUP(E91,'Enga manuel'!$D$7:$P$356,11,FALSE))</f>
        <v/>
      </c>
      <c r="U91" t="str">
        <f>IF(ISNA(VLOOKUP(E91,'Enga manuel'!$D$7:$P$356,12,FALSE)),"",VLOOKUP(E91,'Enga manuel'!$D$7:$P$356,12,FALSE))</f>
        <v/>
      </c>
      <c r="W91">
        <f t="shared" si="17"/>
        <v>1090</v>
      </c>
      <c r="X91" s="107">
        <f t="shared" si="18"/>
        <v>0</v>
      </c>
      <c r="Y91" s="107" t="str">
        <f t="shared" si="22"/>
        <v/>
      </c>
      <c r="Z91" s="107" t="str">
        <f t="shared" si="23"/>
        <v/>
      </c>
      <c r="AA91" s="107" t="str">
        <f t="shared" si="24"/>
        <v/>
      </c>
      <c r="AB91" s="107" t="str">
        <f t="shared" si="19"/>
        <v/>
      </c>
      <c r="AC91" s="107" t="str">
        <f t="shared" si="19"/>
        <v/>
      </c>
      <c r="AD91" s="107" t="str">
        <f t="shared" si="20"/>
        <v/>
      </c>
      <c r="AE91" s="107" t="str">
        <f t="shared" si="21"/>
        <v/>
      </c>
      <c r="AF91">
        <f t="shared" si="25"/>
        <v>0</v>
      </c>
    </row>
    <row r="92" spans="5:32" x14ac:dyDescent="0.2">
      <c r="E92">
        <v>1091</v>
      </c>
      <c r="F92" s="101">
        <f>'Ext A1'!F97</f>
        <v>0</v>
      </c>
      <c r="G92" s="100">
        <f>'Ext A1'!C97</f>
        <v>0</v>
      </c>
      <c r="H92" s="100">
        <f>'Ext A1'!D97</f>
        <v>0</v>
      </c>
      <c r="I92" s="194">
        <f>'Ext A1'!J97</f>
        <v>0</v>
      </c>
      <c r="J92" s="194">
        <f>'Ext A1'!G97</f>
        <v>0</v>
      </c>
      <c r="K92">
        <f>IF('Ext A1'!H97="",'Ext A1'!G97,'Ext A1'!H97)</f>
        <v>0</v>
      </c>
      <c r="L92" s="194">
        <f>'Ext A1'!E97</f>
        <v>0</v>
      </c>
      <c r="M92" t="str">
        <f>MID('Ext A1'!M97,7,4)</f>
        <v/>
      </c>
      <c r="O92" s="101">
        <f>IF(ISNA(VLOOKUP(E92,'Enga manuel'!$D$7:$P$356,6,FALSE)),0,VLOOKUP(E92,'Enga manuel'!$D$7:$P$356,6,FALSE))</f>
        <v>0</v>
      </c>
      <c r="P92" t="str">
        <f>IF(ISNA(VLOOKUP(E92,'Enga manuel'!$D$7:$P$356,7,FALSE)),"",VLOOKUP(E92,'Enga manuel'!$D$7:$P$356,7,FALSE))</f>
        <v/>
      </c>
      <c r="Q92" t="str">
        <f>IF(ISNA(VLOOKUP(E92,'Enga manuel'!$D$7:$P$356,8,FALSE)),"",VLOOKUP(E92,'Enga manuel'!$D$7:$P$356,8,FALSE))</f>
        <v/>
      </c>
      <c r="R92" t="str">
        <f>IF(ISNA(VLOOKUP(E92,'Enga manuel'!$D$7:$P$356,9,FALSE)),"",VLOOKUP(E92,'Enga manuel'!$D$7:$P$356,9,FALSE))</f>
        <v/>
      </c>
      <c r="S92" t="str">
        <f>IF(ISNA(VLOOKUP(E92,'Enga manuel'!$D$7:$P$356,10,FALSE)),"",VLOOKUP(E92,'Enga manuel'!$D$7:$P$356,10,FALSE))</f>
        <v/>
      </c>
      <c r="T92" t="str">
        <f>IF(ISNA(VLOOKUP(E92,'Enga manuel'!$D$7:$P$356,11,FALSE)),"",VLOOKUP(E92,'Enga manuel'!$D$7:$P$356,11,FALSE))</f>
        <v/>
      </c>
      <c r="U92" t="str">
        <f>IF(ISNA(VLOOKUP(E92,'Enga manuel'!$D$7:$P$356,12,FALSE)),"",VLOOKUP(E92,'Enga manuel'!$D$7:$P$356,12,FALSE))</f>
        <v/>
      </c>
      <c r="W92">
        <f t="shared" si="17"/>
        <v>1091</v>
      </c>
      <c r="X92" s="107">
        <f t="shared" si="18"/>
        <v>0</v>
      </c>
      <c r="Y92" s="107" t="str">
        <f t="shared" si="22"/>
        <v/>
      </c>
      <c r="Z92" s="107" t="str">
        <f t="shared" si="23"/>
        <v/>
      </c>
      <c r="AA92" s="107" t="str">
        <f t="shared" si="24"/>
        <v/>
      </c>
      <c r="AB92" s="107" t="str">
        <f t="shared" si="19"/>
        <v/>
      </c>
      <c r="AC92" s="107" t="str">
        <f t="shared" si="19"/>
        <v/>
      </c>
      <c r="AD92" s="107" t="str">
        <f t="shared" si="20"/>
        <v/>
      </c>
      <c r="AE92" s="107" t="str">
        <f t="shared" si="21"/>
        <v/>
      </c>
      <c r="AF92">
        <f t="shared" si="25"/>
        <v>0</v>
      </c>
    </row>
    <row r="93" spans="5:32" x14ac:dyDescent="0.2">
      <c r="E93">
        <v>1092</v>
      </c>
      <c r="F93" s="101">
        <f>'Ext A1'!F98</f>
        <v>0</v>
      </c>
      <c r="G93" s="100">
        <f>'Ext A1'!C98</f>
        <v>0</v>
      </c>
      <c r="H93" s="100">
        <f>'Ext A1'!D98</f>
        <v>0</v>
      </c>
      <c r="I93" s="194">
        <f>'Ext A1'!J98</f>
        <v>0</v>
      </c>
      <c r="J93" s="194">
        <f>'Ext A1'!G98</f>
        <v>0</v>
      </c>
      <c r="K93">
        <f>IF('Ext A1'!H98="",'Ext A1'!G98,'Ext A1'!H98)</f>
        <v>0</v>
      </c>
      <c r="L93" s="194">
        <f>'Ext A1'!E98</f>
        <v>0</v>
      </c>
      <c r="M93" t="str">
        <f>MID('Ext A1'!M98,7,4)</f>
        <v/>
      </c>
      <c r="O93" s="101">
        <f>IF(ISNA(VLOOKUP(E93,'Enga manuel'!$D$7:$P$356,6,FALSE)),0,VLOOKUP(E93,'Enga manuel'!$D$7:$P$356,6,FALSE))</f>
        <v>0</v>
      </c>
      <c r="P93" t="str">
        <f>IF(ISNA(VLOOKUP(E93,'Enga manuel'!$D$7:$P$356,7,FALSE)),"",VLOOKUP(E93,'Enga manuel'!$D$7:$P$356,7,FALSE))</f>
        <v/>
      </c>
      <c r="Q93" t="str">
        <f>IF(ISNA(VLOOKUP(E93,'Enga manuel'!$D$7:$P$356,8,FALSE)),"",VLOOKUP(E93,'Enga manuel'!$D$7:$P$356,8,FALSE))</f>
        <v/>
      </c>
      <c r="R93" t="str">
        <f>IF(ISNA(VLOOKUP(E93,'Enga manuel'!$D$7:$P$356,9,FALSE)),"",VLOOKUP(E93,'Enga manuel'!$D$7:$P$356,9,FALSE))</f>
        <v/>
      </c>
      <c r="S93" t="str">
        <f>IF(ISNA(VLOOKUP(E93,'Enga manuel'!$D$7:$P$356,10,FALSE)),"",VLOOKUP(E93,'Enga manuel'!$D$7:$P$356,10,FALSE))</f>
        <v/>
      </c>
      <c r="T93" t="str">
        <f>IF(ISNA(VLOOKUP(E93,'Enga manuel'!$D$7:$P$356,11,FALSE)),"",VLOOKUP(E93,'Enga manuel'!$D$7:$P$356,11,FALSE))</f>
        <v/>
      </c>
      <c r="U93" t="str">
        <f>IF(ISNA(VLOOKUP(E93,'Enga manuel'!$D$7:$P$356,12,FALSE)),"",VLOOKUP(E93,'Enga manuel'!$D$7:$P$356,12,FALSE))</f>
        <v/>
      </c>
      <c r="W93">
        <f t="shared" si="17"/>
        <v>1092</v>
      </c>
      <c r="X93" s="107">
        <f t="shared" si="18"/>
        <v>0</v>
      </c>
      <c r="Y93" s="107" t="str">
        <f t="shared" si="22"/>
        <v/>
      </c>
      <c r="Z93" s="107" t="str">
        <f t="shared" si="23"/>
        <v/>
      </c>
      <c r="AA93" s="107" t="str">
        <f t="shared" si="24"/>
        <v/>
      </c>
      <c r="AB93" s="107" t="str">
        <f t="shared" si="19"/>
        <v/>
      </c>
      <c r="AC93" s="107" t="str">
        <f t="shared" si="19"/>
        <v/>
      </c>
      <c r="AD93" s="107" t="str">
        <f t="shared" si="20"/>
        <v/>
      </c>
      <c r="AE93" s="107" t="str">
        <f t="shared" si="21"/>
        <v/>
      </c>
      <c r="AF93">
        <f t="shared" si="25"/>
        <v>0</v>
      </c>
    </row>
    <row r="94" spans="5:32" x14ac:dyDescent="0.2">
      <c r="E94">
        <v>1093</v>
      </c>
      <c r="F94" s="101">
        <f>'Ext A1'!F99</f>
        <v>0</v>
      </c>
      <c r="G94" s="100">
        <f>'Ext A1'!C99</f>
        <v>0</v>
      </c>
      <c r="H94" s="100">
        <f>'Ext A1'!D99</f>
        <v>0</v>
      </c>
      <c r="I94" s="194">
        <f>'Ext A1'!J99</f>
        <v>0</v>
      </c>
      <c r="J94" s="194">
        <f>'Ext A1'!G99</f>
        <v>0</v>
      </c>
      <c r="K94">
        <f>IF('Ext A1'!H99="",'Ext A1'!G99,'Ext A1'!H99)</f>
        <v>0</v>
      </c>
      <c r="L94" s="194">
        <f>'Ext A1'!E99</f>
        <v>0</v>
      </c>
      <c r="M94" t="str">
        <f>MID('Ext A1'!M99,7,4)</f>
        <v/>
      </c>
      <c r="O94" s="101">
        <f>IF(ISNA(VLOOKUP(E94,'Enga manuel'!$D$7:$P$356,6,FALSE)),0,VLOOKUP(E94,'Enga manuel'!$D$7:$P$356,6,FALSE))</f>
        <v>0</v>
      </c>
      <c r="P94" t="str">
        <f>IF(ISNA(VLOOKUP(E94,'Enga manuel'!$D$7:$P$356,7,FALSE)),"",VLOOKUP(E94,'Enga manuel'!$D$7:$P$356,7,FALSE))</f>
        <v/>
      </c>
      <c r="Q94" t="str">
        <f>IF(ISNA(VLOOKUP(E94,'Enga manuel'!$D$7:$P$356,8,FALSE)),"",VLOOKUP(E94,'Enga manuel'!$D$7:$P$356,8,FALSE))</f>
        <v/>
      </c>
      <c r="R94" t="str">
        <f>IF(ISNA(VLOOKUP(E94,'Enga manuel'!$D$7:$P$356,9,FALSE)),"",VLOOKUP(E94,'Enga manuel'!$D$7:$P$356,9,FALSE))</f>
        <v/>
      </c>
      <c r="S94" t="str">
        <f>IF(ISNA(VLOOKUP(E94,'Enga manuel'!$D$7:$P$356,10,FALSE)),"",VLOOKUP(E94,'Enga manuel'!$D$7:$P$356,10,FALSE))</f>
        <v/>
      </c>
      <c r="T94" t="str">
        <f>IF(ISNA(VLOOKUP(E94,'Enga manuel'!$D$7:$P$356,11,FALSE)),"",VLOOKUP(E94,'Enga manuel'!$D$7:$P$356,11,FALSE))</f>
        <v/>
      </c>
      <c r="U94" t="str">
        <f>IF(ISNA(VLOOKUP(E94,'Enga manuel'!$D$7:$P$356,12,FALSE)),"",VLOOKUP(E94,'Enga manuel'!$D$7:$P$356,12,FALSE))</f>
        <v/>
      </c>
      <c r="W94">
        <f t="shared" si="17"/>
        <v>1093</v>
      </c>
      <c r="X94" s="107">
        <f t="shared" si="18"/>
        <v>0</v>
      </c>
      <c r="Y94" s="107" t="str">
        <f t="shared" si="22"/>
        <v/>
      </c>
      <c r="Z94" s="107" t="str">
        <f t="shared" si="23"/>
        <v/>
      </c>
      <c r="AA94" s="107" t="str">
        <f t="shared" si="24"/>
        <v/>
      </c>
      <c r="AB94" s="107" t="str">
        <f t="shared" si="19"/>
        <v/>
      </c>
      <c r="AC94" s="107" t="str">
        <f t="shared" si="19"/>
        <v/>
      </c>
      <c r="AD94" s="107" t="str">
        <f t="shared" si="20"/>
        <v/>
      </c>
      <c r="AE94" s="107" t="str">
        <f t="shared" si="21"/>
        <v/>
      </c>
      <c r="AF94">
        <f t="shared" si="25"/>
        <v>0</v>
      </c>
    </row>
    <row r="95" spans="5:32" x14ac:dyDescent="0.2">
      <c r="E95">
        <v>1094</v>
      </c>
      <c r="F95" s="101">
        <f>'Ext A1'!F100</f>
        <v>0</v>
      </c>
      <c r="G95" s="100">
        <f>'Ext A1'!C100</f>
        <v>0</v>
      </c>
      <c r="H95" s="100">
        <f>'Ext A1'!D100</f>
        <v>0</v>
      </c>
      <c r="I95" s="194">
        <f>'Ext A1'!J100</f>
        <v>0</v>
      </c>
      <c r="J95" s="194">
        <f>'Ext A1'!G100</f>
        <v>0</v>
      </c>
      <c r="K95">
        <f>IF('Ext A1'!H100="",'Ext A1'!G100,'Ext A1'!H100)</f>
        <v>0</v>
      </c>
      <c r="L95" s="194">
        <f>'Ext A1'!E100</f>
        <v>0</v>
      </c>
      <c r="M95" t="str">
        <f>MID('Ext A1'!M100,7,4)</f>
        <v/>
      </c>
      <c r="O95" s="101">
        <f>IF(ISNA(VLOOKUP(E95,'Enga manuel'!$D$7:$P$356,6,FALSE)),0,VLOOKUP(E95,'Enga manuel'!$D$7:$P$356,6,FALSE))</f>
        <v>0</v>
      </c>
      <c r="P95" t="str">
        <f>IF(ISNA(VLOOKUP(E95,'Enga manuel'!$D$7:$P$356,7,FALSE)),"",VLOOKUP(E95,'Enga manuel'!$D$7:$P$356,7,FALSE))</f>
        <v/>
      </c>
      <c r="Q95" t="str">
        <f>IF(ISNA(VLOOKUP(E95,'Enga manuel'!$D$7:$P$356,8,FALSE)),"",VLOOKUP(E95,'Enga manuel'!$D$7:$P$356,8,FALSE))</f>
        <v/>
      </c>
      <c r="R95" t="str">
        <f>IF(ISNA(VLOOKUP(E95,'Enga manuel'!$D$7:$P$356,9,FALSE)),"",VLOOKUP(E95,'Enga manuel'!$D$7:$P$356,9,FALSE))</f>
        <v/>
      </c>
      <c r="S95" t="str">
        <f>IF(ISNA(VLOOKUP(E95,'Enga manuel'!$D$7:$P$356,10,FALSE)),"",VLOOKUP(E95,'Enga manuel'!$D$7:$P$356,10,FALSE))</f>
        <v/>
      </c>
      <c r="T95" t="str">
        <f>IF(ISNA(VLOOKUP(E95,'Enga manuel'!$D$7:$P$356,11,FALSE)),"",VLOOKUP(E95,'Enga manuel'!$D$7:$P$356,11,FALSE))</f>
        <v/>
      </c>
      <c r="U95" t="str">
        <f>IF(ISNA(VLOOKUP(E95,'Enga manuel'!$D$7:$P$356,12,FALSE)),"",VLOOKUP(E95,'Enga manuel'!$D$7:$P$356,12,FALSE))</f>
        <v/>
      </c>
      <c r="W95">
        <f t="shared" si="17"/>
        <v>1094</v>
      </c>
      <c r="X95" s="107">
        <f t="shared" si="18"/>
        <v>0</v>
      </c>
      <c r="Y95" s="107" t="str">
        <f t="shared" si="22"/>
        <v/>
      </c>
      <c r="Z95" s="107" t="str">
        <f t="shared" si="23"/>
        <v/>
      </c>
      <c r="AA95" s="107" t="str">
        <f t="shared" si="24"/>
        <v/>
      </c>
      <c r="AB95" s="107" t="str">
        <f t="shared" si="19"/>
        <v/>
      </c>
      <c r="AC95" s="107" t="str">
        <f t="shared" si="19"/>
        <v/>
      </c>
      <c r="AD95" s="107" t="str">
        <f t="shared" si="20"/>
        <v/>
      </c>
      <c r="AE95" s="107" t="str">
        <f t="shared" si="21"/>
        <v/>
      </c>
      <c r="AF95">
        <f t="shared" si="25"/>
        <v>0</v>
      </c>
    </row>
    <row r="96" spans="5:32" x14ac:dyDescent="0.2">
      <c r="E96">
        <v>1095</v>
      </c>
      <c r="F96" s="101">
        <f>'Ext A1'!F101</f>
        <v>0</v>
      </c>
      <c r="G96" s="100">
        <f>'Ext A1'!C101</f>
        <v>0</v>
      </c>
      <c r="H96" s="100">
        <f>'Ext A1'!D101</f>
        <v>0</v>
      </c>
      <c r="I96" s="194">
        <f>'Ext A1'!J101</f>
        <v>0</v>
      </c>
      <c r="J96" s="194">
        <f>'Ext A1'!G101</f>
        <v>0</v>
      </c>
      <c r="K96">
        <f>IF('Ext A1'!H101="",'Ext A1'!G101,'Ext A1'!H101)</f>
        <v>0</v>
      </c>
      <c r="L96" s="194">
        <f>'Ext A1'!E101</f>
        <v>0</v>
      </c>
      <c r="M96" t="str">
        <f>MID('Ext A1'!M101,7,4)</f>
        <v/>
      </c>
      <c r="O96" s="101">
        <f>IF(ISNA(VLOOKUP(E96,'Enga manuel'!$D$7:$P$356,6,FALSE)),0,VLOOKUP(E96,'Enga manuel'!$D$7:$P$356,6,FALSE))</f>
        <v>0</v>
      </c>
      <c r="P96" t="str">
        <f>IF(ISNA(VLOOKUP(E96,'Enga manuel'!$D$7:$P$356,7,FALSE)),"",VLOOKUP(E96,'Enga manuel'!$D$7:$P$356,7,FALSE))</f>
        <v/>
      </c>
      <c r="Q96" t="str">
        <f>IF(ISNA(VLOOKUP(E96,'Enga manuel'!$D$7:$P$356,8,FALSE)),"",VLOOKUP(E96,'Enga manuel'!$D$7:$P$356,8,FALSE))</f>
        <v/>
      </c>
      <c r="R96" t="str">
        <f>IF(ISNA(VLOOKUP(E96,'Enga manuel'!$D$7:$P$356,9,FALSE)),"",VLOOKUP(E96,'Enga manuel'!$D$7:$P$356,9,FALSE))</f>
        <v/>
      </c>
      <c r="S96" t="str">
        <f>IF(ISNA(VLOOKUP(E96,'Enga manuel'!$D$7:$P$356,10,FALSE)),"",VLOOKUP(E96,'Enga manuel'!$D$7:$P$356,10,FALSE))</f>
        <v/>
      </c>
      <c r="T96" t="str">
        <f>IF(ISNA(VLOOKUP(E96,'Enga manuel'!$D$7:$P$356,11,FALSE)),"",VLOOKUP(E96,'Enga manuel'!$D$7:$P$356,11,FALSE))</f>
        <v/>
      </c>
      <c r="U96" t="str">
        <f>IF(ISNA(VLOOKUP(E96,'Enga manuel'!$D$7:$P$356,12,FALSE)),"",VLOOKUP(E96,'Enga manuel'!$D$7:$P$356,12,FALSE))</f>
        <v/>
      </c>
      <c r="W96">
        <f t="shared" si="17"/>
        <v>1095</v>
      </c>
      <c r="X96" s="107">
        <f t="shared" si="18"/>
        <v>0</v>
      </c>
      <c r="Y96" s="107" t="str">
        <f t="shared" si="22"/>
        <v/>
      </c>
      <c r="Z96" s="107" t="str">
        <f t="shared" si="23"/>
        <v/>
      </c>
      <c r="AA96" s="107" t="str">
        <f t="shared" si="24"/>
        <v/>
      </c>
      <c r="AB96" s="107" t="str">
        <f t="shared" si="19"/>
        <v/>
      </c>
      <c r="AC96" s="107" t="str">
        <f t="shared" si="19"/>
        <v/>
      </c>
      <c r="AD96" s="107" t="str">
        <f t="shared" si="20"/>
        <v/>
      </c>
      <c r="AE96" s="107" t="str">
        <f t="shared" si="21"/>
        <v/>
      </c>
      <c r="AF96">
        <f t="shared" si="25"/>
        <v>0</v>
      </c>
    </row>
    <row r="97" spans="5:32" x14ac:dyDescent="0.2">
      <c r="E97">
        <v>1096</v>
      </c>
      <c r="F97" s="101">
        <f>'Ext A1'!F102</f>
        <v>0</v>
      </c>
      <c r="G97" s="100">
        <f>'Ext A1'!C102</f>
        <v>0</v>
      </c>
      <c r="H97" s="100">
        <f>'Ext A1'!D102</f>
        <v>0</v>
      </c>
      <c r="I97" s="194">
        <f>'Ext A1'!J102</f>
        <v>0</v>
      </c>
      <c r="J97" s="194">
        <f>'Ext A1'!G102</f>
        <v>0</v>
      </c>
      <c r="K97">
        <f>IF('Ext A1'!H102="",'Ext A1'!G102,'Ext A1'!H102)</f>
        <v>0</v>
      </c>
      <c r="L97" s="194">
        <f>'Ext A1'!E102</f>
        <v>0</v>
      </c>
      <c r="M97" t="str">
        <f>MID('Ext A1'!M102,7,4)</f>
        <v/>
      </c>
      <c r="O97" s="101">
        <f>IF(ISNA(VLOOKUP(E97,'Enga manuel'!$D$7:$P$356,6,FALSE)),0,VLOOKUP(E97,'Enga manuel'!$D$7:$P$356,6,FALSE))</f>
        <v>0</v>
      </c>
      <c r="P97" t="str">
        <f>IF(ISNA(VLOOKUP(E97,'Enga manuel'!$D$7:$P$356,7,FALSE)),"",VLOOKUP(E97,'Enga manuel'!$D$7:$P$356,7,FALSE))</f>
        <v/>
      </c>
      <c r="Q97" t="str">
        <f>IF(ISNA(VLOOKUP(E97,'Enga manuel'!$D$7:$P$356,8,FALSE)),"",VLOOKUP(E97,'Enga manuel'!$D$7:$P$356,8,FALSE))</f>
        <v/>
      </c>
      <c r="R97" t="str">
        <f>IF(ISNA(VLOOKUP(E97,'Enga manuel'!$D$7:$P$356,9,FALSE)),"",VLOOKUP(E97,'Enga manuel'!$D$7:$P$356,9,FALSE))</f>
        <v/>
      </c>
      <c r="S97" t="str">
        <f>IF(ISNA(VLOOKUP(E97,'Enga manuel'!$D$7:$P$356,10,FALSE)),"",VLOOKUP(E97,'Enga manuel'!$D$7:$P$356,10,FALSE))</f>
        <v/>
      </c>
      <c r="T97" t="str">
        <f>IF(ISNA(VLOOKUP(E97,'Enga manuel'!$D$7:$P$356,11,FALSE)),"",VLOOKUP(E97,'Enga manuel'!$D$7:$P$356,11,FALSE))</f>
        <v/>
      </c>
      <c r="U97" t="str">
        <f>IF(ISNA(VLOOKUP(E97,'Enga manuel'!$D$7:$P$356,12,FALSE)),"",VLOOKUP(E97,'Enga manuel'!$D$7:$P$356,12,FALSE))</f>
        <v/>
      </c>
      <c r="W97">
        <f t="shared" si="17"/>
        <v>1096</v>
      </c>
      <c r="X97" s="107">
        <f t="shared" si="18"/>
        <v>0</v>
      </c>
      <c r="Y97" s="107" t="str">
        <f t="shared" si="22"/>
        <v/>
      </c>
      <c r="Z97" s="107" t="str">
        <f t="shared" si="23"/>
        <v/>
      </c>
      <c r="AA97" s="107" t="str">
        <f t="shared" si="24"/>
        <v/>
      </c>
      <c r="AB97" s="107" t="str">
        <f t="shared" si="19"/>
        <v/>
      </c>
      <c r="AC97" s="107" t="str">
        <f t="shared" si="19"/>
        <v/>
      </c>
      <c r="AD97" s="107" t="str">
        <f t="shared" si="20"/>
        <v/>
      </c>
      <c r="AE97" s="107" t="str">
        <f t="shared" si="21"/>
        <v/>
      </c>
      <c r="AF97">
        <f t="shared" si="25"/>
        <v>0</v>
      </c>
    </row>
    <row r="98" spans="5:32" x14ac:dyDescent="0.2">
      <c r="E98">
        <v>1097</v>
      </c>
      <c r="F98" s="101">
        <f>'Ext A1'!F103</f>
        <v>0</v>
      </c>
      <c r="G98" s="100">
        <f>'Ext A1'!C103</f>
        <v>0</v>
      </c>
      <c r="H98" s="100">
        <f>'Ext A1'!D103</f>
        <v>0</v>
      </c>
      <c r="I98" s="194">
        <f>'Ext A1'!J103</f>
        <v>0</v>
      </c>
      <c r="J98" s="194">
        <f>'Ext A1'!G103</f>
        <v>0</v>
      </c>
      <c r="K98">
        <f>IF('Ext A1'!H103="",'Ext A1'!G103,'Ext A1'!H103)</f>
        <v>0</v>
      </c>
      <c r="L98" s="194">
        <f>'Ext A1'!E103</f>
        <v>0</v>
      </c>
      <c r="M98" t="str">
        <f>MID('Ext A1'!M103,7,4)</f>
        <v/>
      </c>
      <c r="O98" s="101">
        <f>IF(ISNA(VLOOKUP(E98,'Enga manuel'!$D$7:$P$356,6,FALSE)),0,VLOOKUP(E98,'Enga manuel'!$D$7:$P$356,6,FALSE))</f>
        <v>0</v>
      </c>
      <c r="P98" t="str">
        <f>IF(ISNA(VLOOKUP(E98,'Enga manuel'!$D$7:$P$356,7,FALSE)),"",VLOOKUP(E98,'Enga manuel'!$D$7:$P$356,7,FALSE))</f>
        <v/>
      </c>
      <c r="Q98" t="str">
        <f>IF(ISNA(VLOOKUP(E98,'Enga manuel'!$D$7:$P$356,8,FALSE)),"",VLOOKUP(E98,'Enga manuel'!$D$7:$P$356,8,FALSE))</f>
        <v/>
      </c>
      <c r="R98" t="str">
        <f>IF(ISNA(VLOOKUP(E98,'Enga manuel'!$D$7:$P$356,9,FALSE)),"",VLOOKUP(E98,'Enga manuel'!$D$7:$P$356,9,FALSE))</f>
        <v/>
      </c>
      <c r="S98" t="str">
        <f>IF(ISNA(VLOOKUP(E98,'Enga manuel'!$D$7:$P$356,10,FALSE)),"",VLOOKUP(E98,'Enga manuel'!$D$7:$P$356,10,FALSE))</f>
        <v/>
      </c>
      <c r="T98" t="str">
        <f>IF(ISNA(VLOOKUP(E98,'Enga manuel'!$D$7:$P$356,11,FALSE)),"",VLOOKUP(E98,'Enga manuel'!$D$7:$P$356,11,FALSE))</f>
        <v/>
      </c>
      <c r="U98" t="str">
        <f>IF(ISNA(VLOOKUP(E98,'Enga manuel'!$D$7:$P$356,12,FALSE)),"",VLOOKUP(E98,'Enga manuel'!$D$7:$P$356,12,FALSE))</f>
        <v/>
      </c>
      <c r="W98">
        <f t="shared" si="17"/>
        <v>1097</v>
      </c>
      <c r="X98" s="107">
        <f t="shared" si="18"/>
        <v>0</v>
      </c>
      <c r="Y98" s="107" t="str">
        <f t="shared" si="22"/>
        <v/>
      </c>
      <c r="Z98" s="107" t="str">
        <f t="shared" si="23"/>
        <v/>
      </c>
      <c r="AA98" s="107" t="str">
        <f t="shared" si="24"/>
        <v/>
      </c>
      <c r="AB98" s="107" t="str">
        <f t="shared" si="19"/>
        <v/>
      </c>
      <c r="AC98" s="107" t="str">
        <f t="shared" si="19"/>
        <v/>
      </c>
      <c r="AD98" s="107" t="str">
        <f t="shared" si="20"/>
        <v/>
      </c>
      <c r="AE98" s="107" t="str">
        <f t="shared" si="21"/>
        <v/>
      </c>
      <c r="AF98">
        <f t="shared" si="25"/>
        <v>0</v>
      </c>
    </row>
    <row r="99" spans="5:32" x14ac:dyDescent="0.2">
      <c r="E99">
        <v>1098</v>
      </c>
      <c r="F99" s="101">
        <f>'Ext A1'!F104</f>
        <v>0</v>
      </c>
      <c r="G99" s="100">
        <f>'Ext A1'!C104</f>
        <v>0</v>
      </c>
      <c r="H99" s="100">
        <f>'Ext A1'!D104</f>
        <v>0</v>
      </c>
      <c r="I99" s="194">
        <f>'Ext A1'!J104</f>
        <v>0</v>
      </c>
      <c r="J99" s="194">
        <f>'Ext A1'!G104</f>
        <v>0</v>
      </c>
      <c r="K99">
        <f>IF('Ext A1'!H104="",'Ext A1'!G104,'Ext A1'!H104)</f>
        <v>0</v>
      </c>
      <c r="L99" s="194">
        <f>'Ext A1'!E104</f>
        <v>0</v>
      </c>
      <c r="M99" t="str">
        <f>MID('Ext A1'!M104,7,4)</f>
        <v/>
      </c>
      <c r="O99" s="101">
        <f>IF(ISNA(VLOOKUP(E99,'Enga manuel'!$D$7:$P$356,6,FALSE)),0,VLOOKUP(E99,'Enga manuel'!$D$7:$P$356,6,FALSE))</f>
        <v>0</v>
      </c>
      <c r="P99" t="str">
        <f>IF(ISNA(VLOOKUP(E99,'Enga manuel'!$D$7:$P$356,7,FALSE)),"",VLOOKUP(E99,'Enga manuel'!$D$7:$P$356,7,FALSE))</f>
        <v/>
      </c>
      <c r="Q99" t="str">
        <f>IF(ISNA(VLOOKUP(E99,'Enga manuel'!$D$7:$P$356,8,FALSE)),"",VLOOKUP(E99,'Enga manuel'!$D$7:$P$356,8,FALSE))</f>
        <v/>
      </c>
      <c r="R99" t="str">
        <f>IF(ISNA(VLOOKUP(E99,'Enga manuel'!$D$7:$P$356,9,FALSE)),"",VLOOKUP(E99,'Enga manuel'!$D$7:$P$356,9,FALSE))</f>
        <v/>
      </c>
      <c r="S99" t="str">
        <f>IF(ISNA(VLOOKUP(E99,'Enga manuel'!$D$7:$P$356,10,FALSE)),"",VLOOKUP(E99,'Enga manuel'!$D$7:$P$356,10,FALSE))</f>
        <v/>
      </c>
      <c r="T99" t="str">
        <f>IF(ISNA(VLOOKUP(E99,'Enga manuel'!$D$7:$P$356,11,FALSE)),"",VLOOKUP(E99,'Enga manuel'!$D$7:$P$356,11,FALSE))</f>
        <v/>
      </c>
      <c r="U99" t="str">
        <f>IF(ISNA(VLOOKUP(E99,'Enga manuel'!$D$7:$P$356,12,FALSE)),"",VLOOKUP(E99,'Enga manuel'!$D$7:$P$356,12,FALSE))</f>
        <v/>
      </c>
      <c r="W99">
        <f t="shared" si="17"/>
        <v>1098</v>
      </c>
      <c r="X99" s="107">
        <f t="shared" si="18"/>
        <v>0</v>
      </c>
      <c r="Y99" s="107" t="str">
        <f t="shared" si="22"/>
        <v/>
      </c>
      <c r="Z99" s="107" t="str">
        <f t="shared" si="23"/>
        <v/>
      </c>
      <c r="AA99" s="107" t="str">
        <f t="shared" si="24"/>
        <v/>
      </c>
      <c r="AB99" s="107" t="str">
        <f t="shared" si="19"/>
        <v/>
      </c>
      <c r="AC99" s="107" t="str">
        <f t="shared" si="19"/>
        <v/>
      </c>
      <c r="AD99" s="107" t="str">
        <f t="shared" si="20"/>
        <v/>
      </c>
      <c r="AE99" s="107" t="str">
        <f t="shared" si="21"/>
        <v/>
      </c>
      <c r="AF99">
        <f t="shared" si="25"/>
        <v>0</v>
      </c>
    </row>
    <row r="100" spans="5:32" x14ac:dyDescent="0.2">
      <c r="E100">
        <v>1099</v>
      </c>
      <c r="F100" s="101">
        <f>'Ext A1'!F105</f>
        <v>0</v>
      </c>
      <c r="G100" s="100">
        <f>'Ext A1'!C105</f>
        <v>0</v>
      </c>
      <c r="H100" s="100">
        <f>'Ext A1'!D105</f>
        <v>0</v>
      </c>
      <c r="I100" s="194">
        <f>'Ext A1'!J105</f>
        <v>0</v>
      </c>
      <c r="J100" s="194">
        <f>'Ext A1'!G105</f>
        <v>0</v>
      </c>
      <c r="K100">
        <f>IF('Ext A1'!H105="",'Ext A1'!G105,'Ext A1'!H105)</f>
        <v>0</v>
      </c>
      <c r="L100" s="194">
        <f>'Ext A1'!E105</f>
        <v>0</v>
      </c>
      <c r="M100" t="str">
        <f>MID('Ext A1'!M105,7,4)</f>
        <v/>
      </c>
      <c r="O100" s="101">
        <f>IF(ISNA(VLOOKUP(E100,'Enga manuel'!$D$7:$P$356,6,FALSE)),0,VLOOKUP(E100,'Enga manuel'!$D$7:$P$356,6,FALSE))</f>
        <v>0</v>
      </c>
      <c r="P100" t="str">
        <f>IF(ISNA(VLOOKUP(E100,'Enga manuel'!$D$7:$P$356,7,FALSE)),"",VLOOKUP(E100,'Enga manuel'!$D$7:$P$356,7,FALSE))</f>
        <v/>
      </c>
      <c r="Q100" t="str">
        <f>IF(ISNA(VLOOKUP(E100,'Enga manuel'!$D$7:$P$356,8,FALSE)),"",VLOOKUP(E100,'Enga manuel'!$D$7:$P$356,8,FALSE))</f>
        <v/>
      </c>
      <c r="R100" t="str">
        <f>IF(ISNA(VLOOKUP(E100,'Enga manuel'!$D$7:$P$356,9,FALSE)),"",VLOOKUP(E100,'Enga manuel'!$D$7:$P$356,9,FALSE))</f>
        <v/>
      </c>
      <c r="S100" t="str">
        <f>IF(ISNA(VLOOKUP(E100,'Enga manuel'!$D$7:$P$356,10,FALSE)),"",VLOOKUP(E100,'Enga manuel'!$D$7:$P$356,10,FALSE))</f>
        <v/>
      </c>
      <c r="T100" t="str">
        <f>IF(ISNA(VLOOKUP(E100,'Enga manuel'!$D$7:$P$356,11,FALSE)),"",VLOOKUP(E100,'Enga manuel'!$D$7:$P$356,11,FALSE))</f>
        <v/>
      </c>
      <c r="U100" t="str">
        <f>IF(ISNA(VLOOKUP(E100,'Enga manuel'!$D$7:$P$356,12,FALSE)),"",VLOOKUP(E100,'Enga manuel'!$D$7:$P$356,12,FALSE))</f>
        <v/>
      </c>
      <c r="W100">
        <f t="shared" si="17"/>
        <v>1099</v>
      </c>
      <c r="X100" s="107">
        <f t="shared" si="18"/>
        <v>0</v>
      </c>
      <c r="Y100" s="107" t="str">
        <f t="shared" si="22"/>
        <v/>
      </c>
      <c r="Z100" s="107" t="str">
        <f t="shared" si="23"/>
        <v/>
      </c>
      <c r="AA100" s="107" t="str">
        <f t="shared" si="24"/>
        <v/>
      </c>
      <c r="AB100" s="107" t="str">
        <f t="shared" si="19"/>
        <v/>
      </c>
      <c r="AC100" s="107" t="str">
        <f t="shared" si="19"/>
        <v/>
      </c>
      <c r="AD100" s="107" t="str">
        <f t="shared" si="20"/>
        <v/>
      </c>
      <c r="AE100" s="107" t="str">
        <f t="shared" si="21"/>
        <v/>
      </c>
      <c r="AF100">
        <f t="shared" si="25"/>
        <v>0</v>
      </c>
    </row>
    <row r="101" spans="5:32" x14ac:dyDescent="0.2">
      <c r="E101">
        <v>1100</v>
      </c>
      <c r="F101" s="101">
        <f>'Ext A1'!F106</f>
        <v>0</v>
      </c>
      <c r="G101" s="100">
        <f>'Ext A1'!C106</f>
        <v>0</v>
      </c>
      <c r="H101" s="100">
        <f>'Ext A1'!D106</f>
        <v>0</v>
      </c>
      <c r="I101" s="194">
        <f>'Ext A1'!J106</f>
        <v>0</v>
      </c>
      <c r="J101" s="194">
        <f>'Ext A1'!G106</f>
        <v>0</v>
      </c>
      <c r="K101">
        <f>IF('Ext A1'!H106="",'Ext A1'!G106,'Ext A1'!H106)</f>
        <v>0</v>
      </c>
      <c r="L101" s="194">
        <f>'Ext A1'!E106</f>
        <v>0</v>
      </c>
      <c r="M101" t="str">
        <f>MID('Ext A1'!M106,7,4)</f>
        <v/>
      </c>
      <c r="O101" s="101">
        <f>IF(ISNA(VLOOKUP(E101,'Enga manuel'!$D$7:$P$356,6,FALSE)),0,VLOOKUP(E101,'Enga manuel'!$D$7:$P$356,6,FALSE))</f>
        <v>0</v>
      </c>
      <c r="P101" t="str">
        <f>IF(ISNA(VLOOKUP(E101,'Enga manuel'!$D$7:$P$356,7,FALSE)),"",VLOOKUP(E101,'Enga manuel'!$D$7:$P$356,7,FALSE))</f>
        <v/>
      </c>
      <c r="Q101" t="str">
        <f>IF(ISNA(VLOOKUP(E101,'Enga manuel'!$D$7:$P$356,8,FALSE)),"",VLOOKUP(E101,'Enga manuel'!$D$7:$P$356,8,FALSE))</f>
        <v/>
      </c>
      <c r="R101" t="str">
        <f>IF(ISNA(VLOOKUP(E101,'Enga manuel'!$D$7:$P$356,9,FALSE)),"",VLOOKUP(E101,'Enga manuel'!$D$7:$P$356,9,FALSE))</f>
        <v/>
      </c>
      <c r="S101" t="str">
        <f>IF(ISNA(VLOOKUP(E101,'Enga manuel'!$D$7:$P$356,10,FALSE)),"",VLOOKUP(E101,'Enga manuel'!$D$7:$P$356,10,FALSE))</f>
        <v/>
      </c>
      <c r="T101" t="str">
        <f>IF(ISNA(VLOOKUP(E101,'Enga manuel'!$D$7:$P$356,11,FALSE)),"",VLOOKUP(E101,'Enga manuel'!$D$7:$P$356,11,FALSE))</f>
        <v/>
      </c>
      <c r="U101" t="str">
        <f>IF(ISNA(VLOOKUP(E101,'Enga manuel'!$D$7:$P$356,12,FALSE)),"",VLOOKUP(E101,'Enga manuel'!$D$7:$P$356,12,FALSE))</f>
        <v/>
      </c>
      <c r="W101">
        <f t="shared" si="17"/>
        <v>1100</v>
      </c>
      <c r="X101" s="107">
        <f t="shared" si="18"/>
        <v>0</v>
      </c>
      <c r="Y101" s="107" t="str">
        <f t="shared" si="22"/>
        <v/>
      </c>
      <c r="Z101" s="107" t="str">
        <f t="shared" si="23"/>
        <v/>
      </c>
      <c r="AA101" s="107" t="str">
        <f t="shared" si="24"/>
        <v/>
      </c>
      <c r="AB101" s="107" t="str">
        <f t="shared" si="19"/>
        <v/>
      </c>
      <c r="AC101" s="107" t="str">
        <f t="shared" si="19"/>
        <v/>
      </c>
      <c r="AD101" s="107" t="str">
        <f t="shared" si="20"/>
        <v/>
      </c>
      <c r="AE101" s="107" t="str">
        <f t="shared" si="21"/>
        <v/>
      </c>
      <c r="AF101">
        <f t="shared" si="25"/>
        <v>0</v>
      </c>
    </row>
    <row r="102" spans="5:32" x14ac:dyDescent="0.2">
      <c r="E102">
        <v>1101</v>
      </c>
      <c r="F102" s="101">
        <f>'Ext A1'!F107</f>
        <v>0</v>
      </c>
      <c r="G102" s="100">
        <f>'Ext A1'!C107</f>
        <v>0</v>
      </c>
      <c r="H102" s="100">
        <f>'Ext A1'!D107</f>
        <v>0</v>
      </c>
      <c r="I102" s="194">
        <f>'Ext A1'!J107</f>
        <v>0</v>
      </c>
      <c r="J102" s="194">
        <f>'Ext A1'!G107</f>
        <v>0</v>
      </c>
      <c r="K102">
        <f>IF('Ext A1'!H107="",'Ext A1'!G107,'Ext A1'!H107)</f>
        <v>0</v>
      </c>
      <c r="L102" s="194">
        <f>'Ext A1'!E107</f>
        <v>0</v>
      </c>
      <c r="M102" t="str">
        <f>MID('Ext A1'!M107,7,4)</f>
        <v/>
      </c>
      <c r="O102" s="101">
        <f>IF(ISNA(VLOOKUP(E102,'Enga manuel'!$D$7:$P$356,6,FALSE)),0,VLOOKUP(E102,'Enga manuel'!$D$7:$P$356,6,FALSE))</f>
        <v>0</v>
      </c>
      <c r="P102" t="str">
        <f>IF(ISNA(VLOOKUP(E102,'Enga manuel'!$D$7:$P$356,7,FALSE)),"",VLOOKUP(E102,'Enga manuel'!$D$7:$P$356,7,FALSE))</f>
        <v/>
      </c>
      <c r="Q102" t="str">
        <f>IF(ISNA(VLOOKUP(E102,'Enga manuel'!$D$7:$P$356,8,FALSE)),"",VLOOKUP(E102,'Enga manuel'!$D$7:$P$356,8,FALSE))</f>
        <v/>
      </c>
      <c r="R102" t="str">
        <f>IF(ISNA(VLOOKUP(E102,'Enga manuel'!$D$7:$P$356,9,FALSE)),"",VLOOKUP(E102,'Enga manuel'!$D$7:$P$356,9,FALSE))</f>
        <v/>
      </c>
      <c r="S102" t="str">
        <f>IF(ISNA(VLOOKUP(E102,'Enga manuel'!$D$7:$P$356,10,FALSE)),"",VLOOKUP(E102,'Enga manuel'!$D$7:$P$356,10,FALSE))</f>
        <v/>
      </c>
      <c r="T102" t="str">
        <f>IF(ISNA(VLOOKUP(E102,'Enga manuel'!$D$7:$P$356,11,FALSE)),"",VLOOKUP(E102,'Enga manuel'!$D$7:$P$356,11,FALSE))</f>
        <v/>
      </c>
      <c r="U102" t="str">
        <f>IF(ISNA(VLOOKUP(E102,'Enga manuel'!$D$7:$P$356,12,FALSE)),"",VLOOKUP(E102,'Enga manuel'!$D$7:$P$356,12,FALSE))</f>
        <v/>
      </c>
      <c r="W102">
        <f t="shared" si="17"/>
        <v>1101</v>
      </c>
      <c r="X102" s="107">
        <f t="shared" si="18"/>
        <v>0</v>
      </c>
      <c r="Y102" s="107" t="str">
        <f t="shared" si="22"/>
        <v/>
      </c>
      <c r="Z102" s="107" t="str">
        <f t="shared" si="23"/>
        <v/>
      </c>
      <c r="AA102" s="107" t="str">
        <f t="shared" si="24"/>
        <v/>
      </c>
      <c r="AB102" s="107" t="str">
        <f t="shared" si="19"/>
        <v/>
      </c>
      <c r="AC102" s="107" t="str">
        <f t="shared" si="19"/>
        <v/>
      </c>
      <c r="AD102" s="107" t="str">
        <f t="shared" si="20"/>
        <v/>
      </c>
      <c r="AE102" s="107" t="str">
        <f t="shared" si="21"/>
        <v/>
      </c>
      <c r="AF102">
        <f t="shared" si="25"/>
        <v>0</v>
      </c>
    </row>
    <row r="103" spans="5:32" x14ac:dyDescent="0.2">
      <c r="E103">
        <v>1102</v>
      </c>
      <c r="F103" s="101">
        <f>'Ext A1'!F108</f>
        <v>0</v>
      </c>
      <c r="G103" s="100">
        <f>'Ext A1'!C108</f>
        <v>0</v>
      </c>
      <c r="H103" s="100">
        <f>'Ext A1'!D108</f>
        <v>0</v>
      </c>
      <c r="I103" s="194">
        <f>'Ext A1'!J108</f>
        <v>0</v>
      </c>
      <c r="J103" s="194">
        <f>'Ext A1'!G108</f>
        <v>0</v>
      </c>
      <c r="K103">
        <f>IF('Ext A1'!H108="",'Ext A1'!G108,'Ext A1'!H108)</f>
        <v>0</v>
      </c>
      <c r="L103" s="194">
        <f>'Ext A1'!E108</f>
        <v>0</v>
      </c>
      <c r="M103" t="str">
        <f>MID('Ext A1'!M108,7,4)</f>
        <v/>
      </c>
      <c r="O103" s="101">
        <f>IF(ISNA(VLOOKUP(E103,'Enga manuel'!$D$7:$P$356,6,FALSE)),0,VLOOKUP(E103,'Enga manuel'!$D$7:$P$356,6,FALSE))</f>
        <v>0</v>
      </c>
      <c r="P103" t="str">
        <f>IF(ISNA(VLOOKUP(E103,'Enga manuel'!$D$7:$P$356,7,FALSE)),"",VLOOKUP(E103,'Enga manuel'!$D$7:$P$356,7,FALSE))</f>
        <v/>
      </c>
      <c r="Q103" t="str">
        <f>IF(ISNA(VLOOKUP(E103,'Enga manuel'!$D$7:$P$356,8,FALSE)),"",VLOOKUP(E103,'Enga manuel'!$D$7:$P$356,8,FALSE))</f>
        <v/>
      </c>
      <c r="R103" t="str">
        <f>IF(ISNA(VLOOKUP(E103,'Enga manuel'!$D$7:$P$356,9,FALSE)),"",VLOOKUP(E103,'Enga manuel'!$D$7:$P$356,9,FALSE))</f>
        <v/>
      </c>
      <c r="S103" t="str">
        <f>IF(ISNA(VLOOKUP(E103,'Enga manuel'!$D$7:$P$356,10,FALSE)),"",VLOOKUP(E103,'Enga manuel'!$D$7:$P$356,10,FALSE))</f>
        <v/>
      </c>
      <c r="T103" t="str">
        <f>IF(ISNA(VLOOKUP(E103,'Enga manuel'!$D$7:$P$356,11,FALSE)),"",VLOOKUP(E103,'Enga manuel'!$D$7:$P$356,11,FALSE))</f>
        <v/>
      </c>
      <c r="U103" t="str">
        <f>IF(ISNA(VLOOKUP(E103,'Enga manuel'!$D$7:$P$356,12,FALSE)),"",VLOOKUP(E103,'Enga manuel'!$D$7:$P$356,12,FALSE))</f>
        <v/>
      </c>
      <c r="W103">
        <f t="shared" si="17"/>
        <v>1102</v>
      </c>
      <c r="X103" s="107">
        <f t="shared" si="18"/>
        <v>0</v>
      </c>
      <c r="Y103" s="107" t="str">
        <f t="shared" si="22"/>
        <v/>
      </c>
      <c r="Z103" s="107" t="str">
        <f t="shared" si="23"/>
        <v/>
      </c>
      <c r="AA103" s="107" t="str">
        <f t="shared" si="24"/>
        <v/>
      </c>
      <c r="AB103" s="107" t="str">
        <f t="shared" si="19"/>
        <v/>
      </c>
      <c r="AC103" s="107" t="str">
        <f t="shared" si="19"/>
        <v/>
      </c>
      <c r="AD103" s="107" t="str">
        <f t="shared" si="20"/>
        <v/>
      </c>
      <c r="AE103" s="107" t="str">
        <f t="shared" si="21"/>
        <v/>
      </c>
      <c r="AF103">
        <f t="shared" si="25"/>
        <v>0</v>
      </c>
    </row>
    <row r="104" spans="5:32" x14ac:dyDescent="0.2">
      <c r="E104">
        <v>1103</v>
      </c>
      <c r="F104" s="101">
        <f>'Ext A1'!F109</f>
        <v>0</v>
      </c>
      <c r="G104" s="100">
        <f>'Ext A1'!C109</f>
        <v>0</v>
      </c>
      <c r="H104" s="100">
        <f>'Ext A1'!D109</f>
        <v>0</v>
      </c>
      <c r="I104" s="194">
        <f>'Ext A1'!J109</f>
        <v>0</v>
      </c>
      <c r="J104" s="194">
        <f>'Ext A1'!G109</f>
        <v>0</v>
      </c>
      <c r="K104">
        <f>IF('Ext A1'!H109="",'Ext A1'!G109,'Ext A1'!H109)</f>
        <v>0</v>
      </c>
      <c r="L104" s="194">
        <f>'Ext A1'!E109</f>
        <v>0</v>
      </c>
      <c r="M104" t="str">
        <f>MID('Ext A1'!M109,7,4)</f>
        <v/>
      </c>
      <c r="O104" s="101">
        <f>IF(ISNA(VLOOKUP(E104,'Enga manuel'!$D$7:$P$356,6,FALSE)),0,VLOOKUP(E104,'Enga manuel'!$D$7:$P$356,6,FALSE))</f>
        <v>0</v>
      </c>
      <c r="P104" t="str">
        <f>IF(ISNA(VLOOKUP(E104,'Enga manuel'!$D$7:$P$356,7,FALSE)),"",VLOOKUP(E104,'Enga manuel'!$D$7:$P$356,7,FALSE))</f>
        <v/>
      </c>
      <c r="Q104" t="str">
        <f>IF(ISNA(VLOOKUP(E104,'Enga manuel'!$D$7:$P$356,8,FALSE)),"",VLOOKUP(E104,'Enga manuel'!$D$7:$P$356,8,FALSE))</f>
        <v/>
      </c>
      <c r="R104" t="str">
        <f>IF(ISNA(VLOOKUP(E104,'Enga manuel'!$D$7:$P$356,9,FALSE)),"",VLOOKUP(E104,'Enga manuel'!$D$7:$P$356,9,FALSE))</f>
        <v/>
      </c>
      <c r="S104" t="str">
        <f>IF(ISNA(VLOOKUP(E104,'Enga manuel'!$D$7:$P$356,10,FALSE)),"",VLOOKUP(E104,'Enga manuel'!$D$7:$P$356,10,FALSE))</f>
        <v/>
      </c>
      <c r="T104" t="str">
        <f>IF(ISNA(VLOOKUP(E104,'Enga manuel'!$D$7:$P$356,11,FALSE)),"",VLOOKUP(E104,'Enga manuel'!$D$7:$P$356,11,FALSE))</f>
        <v/>
      </c>
      <c r="U104" t="str">
        <f>IF(ISNA(VLOOKUP(E104,'Enga manuel'!$D$7:$P$356,12,FALSE)),"",VLOOKUP(E104,'Enga manuel'!$D$7:$P$356,12,FALSE))</f>
        <v/>
      </c>
      <c r="W104">
        <f t="shared" si="17"/>
        <v>1103</v>
      </c>
      <c r="X104" s="107">
        <f t="shared" si="18"/>
        <v>0</v>
      </c>
      <c r="Y104" s="107" t="str">
        <f t="shared" si="22"/>
        <v/>
      </c>
      <c r="Z104" s="107" t="str">
        <f t="shared" si="23"/>
        <v/>
      </c>
      <c r="AA104" s="107" t="str">
        <f t="shared" si="24"/>
        <v/>
      </c>
      <c r="AB104" s="107" t="str">
        <f t="shared" si="19"/>
        <v/>
      </c>
      <c r="AC104" s="107" t="str">
        <f t="shared" si="19"/>
        <v/>
      </c>
      <c r="AD104" s="107" t="str">
        <f t="shared" si="20"/>
        <v/>
      </c>
      <c r="AE104" s="107" t="str">
        <f t="shared" si="21"/>
        <v/>
      </c>
      <c r="AF104">
        <f t="shared" si="25"/>
        <v>0</v>
      </c>
    </row>
    <row r="105" spans="5:32" x14ac:dyDescent="0.2">
      <c r="E105">
        <v>1104</v>
      </c>
      <c r="F105" s="101">
        <f>'Ext A1'!F110</f>
        <v>0</v>
      </c>
      <c r="G105" s="100">
        <f>'Ext A1'!C110</f>
        <v>0</v>
      </c>
      <c r="H105" s="100">
        <f>'Ext A1'!D110</f>
        <v>0</v>
      </c>
      <c r="I105" s="194">
        <f>'Ext A1'!J110</f>
        <v>0</v>
      </c>
      <c r="J105" s="194">
        <f>'Ext A1'!G110</f>
        <v>0</v>
      </c>
      <c r="K105">
        <f>IF('Ext A1'!H110="",'Ext A1'!G110,'Ext A1'!H110)</f>
        <v>0</v>
      </c>
      <c r="L105" s="194">
        <f>'Ext A1'!E110</f>
        <v>0</v>
      </c>
      <c r="M105" t="str">
        <f>MID('Ext A1'!M110,7,4)</f>
        <v/>
      </c>
      <c r="O105" s="101">
        <f>IF(ISNA(VLOOKUP(E105,'Enga manuel'!$D$7:$P$356,6,FALSE)),0,VLOOKUP(E105,'Enga manuel'!$D$7:$P$356,6,FALSE))</f>
        <v>0</v>
      </c>
      <c r="P105" t="str">
        <f>IF(ISNA(VLOOKUP(E105,'Enga manuel'!$D$7:$P$356,7,FALSE)),"",VLOOKUP(E105,'Enga manuel'!$D$7:$P$356,7,FALSE))</f>
        <v/>
      </c>
      <c r="Q105" t="str">
        <f>IF(ISNA(VLOOKUP(E105,'Enga manuel'!$D$7:$P$356,8,FALSE)),"",VLOOKUP(E105,'Enga manuel'!$D$7:$P$356,8,FALSE))</f>
        <v/>
      </c>
      <c r="R105" t="str">
        <f>IF(ISNA(VLOOKUP(E105,'Enga manuel'!$D$7:$P$356,9,FALSE)),"",VLOOKUP(E105,'Enga manuel'!$D$7:$P$356,9,FALSE))</f>
        <v/>
      </c>
      <c r="S105" t="str">
        <f>IF(ISNA(VLOOKUP(E105,'Enga manuel'!$D$7:$P$356,10,FALSE)),"",VLOOKUP(E105,'Enga manuel'!$D$7:$P$356,10,FALSE))</f>
        <v/>
      </c>
      <c r="T105" t="str">
        <f>IF(ISNA(VLOOKUP(E105,'Enga manuel'!$D$7:$P$356,11,FALSE)),"",VLOOKUP(E105,'Enga manuel'!$D$7:$P$356,11,FALSE))</f>
        <v/>
      </c>
      <c r="U105" t="str">
        <f>IF(ISNA(VLOOKUP(E105,'Enga manuel'!$D$7:$P$356,12,FALSE)),"",VLOOKUP(E105,'Enga manuel'!$D$7:$P$356,12,FALSE))</f>
        <v/>
      </c>
      <c r="W105">
        <f t="shared" si="17"/>
        <v>1104</v>
      </c>
      <c r="X105" s="107">
        <f t="shared" si="18"/>
        <v>0</v>
      </c>
      <c r="Y105" s="107" t="str">
        <f t="shared" si="22"/>
        <v/>
      </c>
      <c r="Z105" s="107" t="str">
        <f t="shared" si="23"/>
        <v/>
      </c>
      <c r="AA105" s="107" t="str">
        <f t="shared" si="24"/>
        <v/>
      </c>
      <c r="AB105" s="107" t="str">
        <f t="shared" si="19"/>
        <v/>
      </c>
      <c r="AC105" s="107" t="str">
        <f t="shared" si="19"/>
        <v/>
      </c>
      <c r="AD105" s="107" t="str">
        <f t="shared" si="20"/>
        <v/>
      </c>
      <c r="AE105" s="107" t="str">
        <f t="shared" si="21"/>
        <v/>
      </c>
      <c r="AF105">
        <f t="shared" si="25"/>
        <v>0</v>
      </c>
    </row>
    <row r="106" spans="5:32" x14ac:dyDescent="0.2">
      <c r="E106">
        <v>1105</v>
      </c>
      <c r="F106" s="101">
        <f>'Ext A1'!F111</f>
        <v>0</v>
      </c>
      <c r="G106" s="100">
        <f>'Ext A1'!C111</f>
        <v>0</v>
      </c>
      <c r="H106" s="100">
        <f>'Ext A1'!D111</f>
        <v>0</v>
      </c>
      <c r="I106" s="194">
        <f>'Ext A1'!J111</f>
        <v>0</v>
      </c>
      <c r="J106" s="194">
        <f>'Ext A1'!G111</f>
        <v>0</v>
      </c>
      <c r="K106">
        <f>IF('Ext A1'!H111="",'Ext A1'!G111,'Ext A1'!H111)</f>
        <v>0</v>
      </c>
      <c r="L106" s="194">
        <f>'Ext A1'!E111</f>
        <v>0</v>
      </c>
      <c r="M106" t="str">
        <f>MID('Ext A1'!M111,7,4)</f>
        <v/>
      </c>
      <c r="O106" s="101">
        <f>IF(ISNA(VLOOKUP(E106,'Enga manuel'!$D$7:$P$356,6,FALSE)),0,VLOOKUP(E106,'Enga manuel'!$D$7:$P$356,6,FALSE))</f>
        <v>0</v>
      </c>
      <c r="P106" t="str">
        <f>IF(ISNA(VLOOKUP(E106,'Enga manuel'!$D$7:$P$356,7,FALSE)),"",VLOOKUP(E106,'Enga manuel'!$D$7:$P$356,7,FALSE))</f>
        <v/>
      </c>
      <c r="Q106" t="str">
        <f>IF(ISNA(VLOOKUP(E106,'Enga manuel'!$D$7:$P$356,8,FALSE)),"",VLOOKUP(E106,'Enga manuel'!$D$7:$P$356,8,FALSE))</f>
        <v/>
      </c>
      <c r="R106" t="str">
        <f>IF(ISNA(VLOOKUP(E106,'Enga manuel'!$D$7:$P$356,9,FALSE)),"",VLOOKUP(E106,'Enga manuel'!$D$7:$P$356,9,FALSE))</f>
        <v/>
      </c>
      <c r="S106" t="str">
        <f>IF(ISNA(VLOOKUP(E106,'Enga manuel'!$D$7:$P$356,10,FALSE)),"",VLOOKUP(E106,'Enga manuel'!$D$7:$P$356,10,FALSE))</f>
        <v/>
      </c>
      <c r="T106" t="str">
        <f>IF(ISNA(VLOOKUP(E106,'Enga manuel'!$D$7:$P$356,11,FALSE)),"",VLOOKUP(E106,'Enga manuel'!$D$7:$P$356,11,FALSE))</f>
        <v/>
      </c>
      <c r="U106" t="str">
        <f>IF(ISNA(VLOOKUP(E106,'Enga manuel'!$D$7:$P$356,12,FALSE)),"",VLOOKUP(E106,'Enga manuel'!$D$7:$P$356,12,FALSE))</f>
        <v/>
      </c>
      <c r="W106">
        <f t="shared" si="17"/>
        <v>1105</v>
      </c>
      <c r="X106" s="107">
        <f t="shared" si="18"/>
        <v>0</v>
      </c>
      <c r="Y106" s="107" t="str">
        <f t="shared" si="22"/>
        <v/>
      </c>
      <c r="Z106" s="107" t="str">
        <f t="shared" si="23"/>
        <v/>
      </c>
      <c r="AA106" s="107" t="str">
        <f t="shared" si="24"/>
        <v/>
      </c>
      <c r="AB106" s="107" t="str">
        <f t="shared" si="19"/>
        <v/>
      </c>
      <c r="AC106" s="107" t="str">
        <f t="shared" si="19"/>
        <v/>
      </c>
      <c r="AD106" s="107" t="str">
        <f t="shared" si="20"/>
        <v/>
      </c>
      <c r="AE106" s="107" t="str">
        <f t="shared" si="21"/>
        <v/>
      </c>
      <c r="AF106">
        <f t="shared" si="25"/>
        <v>0</v>
      </c>
    </row>
    <row r="107" spans="5:32" x14ac:dyDescent="0.2">
      <c r="E107">
        <v>1106</v>
      </c>
      <c r="F107" s="101">
        <f>'Ext A1'!F112</f>
        <v>0</v>
      </c>
      <c r="G107" s="100">
        <f>'Ext A1'!C112</f>
        <v>0</v>
      </c>
      <c r="H107" s="100">
        <f>'Ext A1'!D112</f>
        <v>0</v>
      </c>
      <c r="I107" s="194">
        <f>'Ext A1'!J112</f>
        <v>0</v>
      </c>
      <c r="J107" s="194">
        <f>'Ext A1'!G112</f>
        <v>0</v>
      </c>
      <c r="K107">
        <f>IF('Ext A1'!H112="",'Ext A1'!G112,'Ext A1'!H112)</f>
        <v>0</v>
      </c>
      <c r="L107" s="194">
        <f>'Ext A1'!E112</f>
        <v>0</v>
      </c>
      <c r="M107" t="str">
        <f>MID('Ext A1'!M112,7,4)</f>
        <v/>
      </c>
      <c r="O107" s="101">
        <f>IF(ISNA(VLOOKUP(E107,'Enga manuel'!$D$7:$P$356,6,FALSE)),0,VLOOKUP(E107,'Enga manuel'!$D$7:$P$356,6,FALSE))</f>
        <v>0</v>
      </c>
      <c r="P107" t="str">
        <f>IF(ISNA(VLOOKUP(E107,'Enga manuel'!$D$7:$P$356,7,FALSE)),"",VLOOKUP(E107,'Enga manuel'!$D$7:$P$356,7,FALSE))</f>
        <v/>
      </c>
      <c r="Q107" t="str">
        <f>IF(ISNA(VLOOKUP(E107,'Enga manuel'!$D$7:$P$356,8,FALSE)),"",VLOOKUP(E107,'Enga manuel'!$D$7:$P$356,8,FALSE))</f>
        <v/>
      </c>
      <c r="R107" t="str">
        <f>IF(ISNA(VLOOKUP(E107,'Enga manuel'!$D$7:$P$356,9,FALSE)),"",VLOOKUP(E107,'Enga manuel'!$D$7:$P$356,9,FALSE))</f>
        <v/>
      </c>
      <c r="S107" t="str">
        <f>IF(ISNA(VLOOKUP(E107,'Enga manuel'!$D$7:$P$356,10,FALSE)),"",VLOOKUP(E107,'Enga manuel'!$D$7:$P$356,10,FALSE))</f>
        <v/>
      </c>
      <c r="T107" t="str">
        <f>IF(ISNA(VLOOKUP(E107,'Enga manuel'!$D$7:$P$356,11,FALSE)),"",VLOOKUP(E107,'Enga manuel'!$D$7:$P$356,11,FALSE))</f>
        <v/>
      </c>
      <c r="U107" t="str">
        <f>IF(ISNA(VLOOKUP(E107,'Enga manuel'!$D$7:$P$356,12,FALSE)),"",VLOOKUP(E107,'Enga manuel'!$D$7:$P$356,12,FALSE))</f>
        <v/>
      </c>
      <c r="W107">
        <f t="shared" si="17"/>
        <v>1106</v>
      </c>
      <c r="X107" s="107">
        <f t="shared" si="18"/>
        <v>0</v>
      </c>
      <c r="Y107" s="107" t="str">
        <f t="shared" si="22"/>
        <v/>
      </c>
      <c r="Z107" s="107" t="str">
        <f t="shared" si="23"/>
        <v/>
      </c>
      <c r="AA107" s="107" t="str">
        <f t="shared" si="24"/>
        <v/>
      </c>
      <c r="AB107" s="107" t="str">
        <f t="shared" si="19"/>
        <v/>
      </c>
      <c r="AC107" s="107" t="str">
        <f t="shared" si="19"/>
        <v/>
      </c>
      <c r="AD107" s="107" t="str">
        <f t="shared" si="20"/>
        <v/>
      </c>
      <c r="AE107" s="107" t="str">
        <f t="shared" si="21"/>
        <v/>
      </c>
      <c r="AF107">
        <f t="shared" si="25"/>
        <v>0</v>
      </c>
    </row>
    <row r="108" spans="5:32" x14ac:dyDescent="0.2">
      <c r="E108">
        <v>1107</v>
      </c>
      <c r="F108" s="101">
        <f>'Ext A1'!F113</f>
        <v>0</v>
      </c>
      <c r="G108" s="100">
        <f>'Ext A1'!C113</f>
        <v>0</v>
      </c>
      <c r="H108" s="100">
        <f>'Ext A1'!D113</f>
        <v>0</v>
      </c>
      <c r="I108" s="194">
        <f>'Ext A1'!J113</f>
        <v>0</v>
      </c>
      <c r="J108" s="194">
        <f>'Ext A1'!G113</f>
        <v>0</v>
      </c>
      <c r="K108">
        <f>IF('Ext A1'!H113="",'Ext A1'!G113,'Ext A1'!H113)</f>
        <v>0</v>
      </c>
      <c r="L108" s="194">
        <f>'Ext A1'!E113</f>
        <v>0</v>
      </c>
      <c r="M108" t="str">
        <f>MID('Ext A1'!M113,7,4)</f>
        <v/>
      </c>
      <c r="O108" s="101">
        <f>IF(ISNA(VLOOKUP(E108,'Enga manuel'!$D$7:$P$356,6,FALSE)),0,VLOOKUP(E108,'Enga manuel'!$D$7:$P$356,6,FALSE))</f>
        <v>0</v>
      </c>
      <c r="P108" t="str">
        <f>IF(ISNA(VLOOKUP(E108,'Enga manuel'!$D$7:$P$356,7,FALSE)),"",VLOOKUP(E108,'Enga manuel'!$D$7:$P$356,7,FALSE))</f>
        <v/>
      </c>
      <c r="Q108" t="str">
        <f>IF(ISNA(VLOOKUP(E108,'Enga manuel'!$D$7:$P$356,8,FALSE)),"",VLOOKUP(E108,'Enga manuel'!$D$7:$P$356,8,FALSE))</f>
        <v/>
      </c>
      <c r="R108" t="str">
        <f>IF(ISNA(VLOOKUP(E108,'Enga manuel'!$D$7:$P$356,9,FALSE)),"",VLOOKUP(E108,'Enga manuel'!$D$7:$P$356,9,FALSE))</f>
        <v/>
      </c>
      <c r="S108" t="str">
        <f>IF(ISNA(VLOOKUP(E108,'Enga manuel'!$D$7:$P$356,10,FALSE)),"",VLOOKUP(E108,'Enga manuel'!$D$7:$P$356,10,FALSE))</f>
        <v/>
      </c>
      <c r="T108" t="str">
        <f>IF(ISNA(VLOOKUP(E108,'Enga manuel'!$D$7:$P$356,11,FALSE)),"",VLOOKUP(E108,'Enga manuel'!$D$7:$P$356,11,FALSE))</f>
        <v/>
      </c>
      <c r="U108" t="str">
        <f>IF(ISNA(VLOOKUP(E108,'Enga manuel'!$D$7:$P$356,12,FALSE)),"",VLOOKUP(E108,'Enga manuel'!$D$7:$P$356,12,FALSE))</f>
        <v/>
      </c>
      <c r="W108">
        <f t="shared" si="17"/>
        <v>1107</v>
      </c>
      <c r="X108" s="107">
        <f t="shared" si="18"/>
        <v>0</v>
      </c>
      <c r="Y108" s="107" t="str">
        <f t="shared" si="22"/>
        <v/>
      </c>
      <c r="Z108" s="107" t="str">
        <f t="shared" si="23"/>
        <v/>
      </c>
      <c r="AA108" s="107" t="str">
        <f t="shared" si="24"/>
        <v/>
      </c>
      <c r="AB108" s="107" t="str">
        <f t="shared" si="19"/>
        <v/>
      </c>
      <c r="AC108" s="107" t="str">
        <f t="shared" si="19"/>
        <v/>
      </c>
      <c r="AD108" s="107" t="str">
        <f t="shared" si="20"/>
        <v/>
      </c>
      <c r="AE108" s="107" t="str">
        <f t="shared" si="21"/>
        <v/>
      </c>
      <c r="AF108">
        <f t="shared" si="25"/>
        <v>0</v>
      </c>
    </row>
    <row r="109" spans="5:32" x14ac:dyDescent="0.2">
      <c r="E109">
        <v>1108</v>
      </c>
      <c r="F109" s="101">
        <f>'Ext A1'!F114</f>
        <v>0</v>
      </c>
      <c r="G109" s="100">
        <f>'Ext A1'!C114</f>
        <v>0</v>
      </c>
      <c r="H109" s="100">
        <f>'Ext A1'!D114</f>
        <v>0</v>
      </c>
      <c r="I109" s="194">
        <f>'Ext A1'!J114</f>
        <v>0</v>
      </c>
      <c r="J109" s="194">
        <f>'Ext A1'!G114</f>
        <v>0</v>
      </c>
      <c r="K109">
        <f>IF('Ext A1'!H114="",'Ext A1'!G114,'Ext A1'!H114)</f>
        <v>0</v>
      </c>
      <c r="L109" s="194">
        <f>'Ext A1'!E114</f>
        <v>0</v>
      </c>
      <c r="M109" t="str">
        <f>MID('Ext A1'!M114,7,4)</f>
        <v/>
      </c>
      <c r="O109" s="101">
        <f>IF(ISNA(VLOOKUP(E109,'Enga manuel'!$D$7:$P$356,6,FALSE)),0,VLOOKUP(E109,'Enga manuel'!$D$7:$P$356,6,FALSE))</f>
        <v>0</v>
      </c>
      <c r="P109" t="str">
        <f>IF(ISNA(VLOOKUP(E109,'Enga manuel'!$D$7:$P$356,7,FALSE)),"",VLOOKUP(E109,'Enga manuel'!$D$7:$P$356,7,FALSE))</f>
        <v/>
      </c>
      <c r="Q109" t="str">
        <f>IF(ISNA(VLOOKUP(E109,'Enga manuel'!$D$7:$P$356,8,FALSE)),"",VLOOKUP(E109,'Enga manuel'!$D$7:$P$356,8,FALSE))</f>
        <v/>
      </c>
      <c r="R109" t="str">
        <f>IF(ISNA(VLOOKUP(E109,'Enga manuel'!$D$7:$P$356,9,FALSE)),"",VLOOKUP(E109,'Enga manuel'!$D$7:$P$356,9,FALSE))</f>
        <v/>
      </c>
      <c r="S109" t="str">
        <f>IF(ISNA(VLOOKUP(E109,'Enga manuel'!$D$7:$P$356,10,FALSE)),"",VLOOKUP(E109,'Enga manuel'!$D$7:$P$356,10,FALSE))</f>
        <v/>
      </c>
      <c r="T109" t="str">
        <f>IF(ISNA(VLOOKUP(E109,'Enga manuel'!$D$7:$P$356,11,FALSE)),"",VLOOKUP(E109,'Enga manuel'!$D$7:$P$356,11,FALSE))</f>
        <v/>
      </c>
      <c r="U109" t="str">
        <f>IF(ISNA(VLOOKUP(E109,'Enga manuel'!$D$7:$P$356,12,FALSE)),"",VLOOKUP(E109,'Enga manuel'!$D$7:$P$356,12,FALSE))</f>
        <v/>
      </c>
      <c r="W109">
        <f t="shared" si="17"/>
        <v>1108</v>
      </c>
      <c r="X109" s="107">
        <f t="shared" si="18"/>
        <v>0</v>
      </c>
      <c r="Y109" s="107" t="str">
        <f t="shared" si="22"/>
        <v/>
      </c>
      <c r="Z109" s="107" t="str">
        <f t="shared" si="23"/>
        <v/>
      </c>
      <c r="AA109" s="107" t="str">
        <f t="shared" si="24"/>
        <v/>
      </c>
      <c r="AB109" s="107" t="str">
        <f t="shared" si="19"/>
        <v/>
      </c>
      <c r="AC109" s="107" t="str">
        <f t="shared" si="19"/>
        <v/>
      </c>
      <c r="AD109" s="107" t="str">
        <f t="shared" si="20"/>
        <v/>
      </c>
      <c r="AE109" s="107" t="str">
        <f t="shared" si="21"/>
        <v/>
      </c>
      <c r="AF109">
        <f t="shared" si="25"/>
        <v>0</v>
      </c>
    </row>
    <row r="110" spans="5:32" x14ac:dyDescent="0.2">
      <c r="E110">
        <v>1109</v>
      </c>
      <c r="F110" s="101">
        <f>'Ext A1'!F115</f>
        <v>0</v>
      </c>
      <c r="G110" s="100">
        <f>'Ext A1'!C115</f>
        <v>0</v>
      </c>
      <c r="H110" s="100">
        <f>'Ext A1'!D115</f>
        <v>0</v>
      </c>
      <c r="I110" s="194">
        <f>'Ext A1'!J115</f>
        <v>0</v>
      </c>
      <c r="J110" s="194">
        <f>'Ext A1'!G115</f>
        <v>0</v>
      </c>
      <c r="K110">
        <f>IF('Ext A1'!H115="",'Ext A1'!G115,'Ext A1'!H115)</f>
        <v>0</v>
      </c>
      <c r="L110" s="194">
        <f>'Ext A1'!E115</f>
        <v>0</v>
      </c>
      <c r="M110" t="str">
        <f>MID('Ext A1'!M115,7,4)</f>
        <v/>
      </c>
      <c r="O110" s="101">
        <f>IF(ISNA(VLOOKUP(E110,'Enga manuel'!$D$7:$P$356,6,FALSE)),0,VLOOKUP(E110,'Enga manuel'!$D$7:$P$356,6,FALSE))</f>
        <v>0</v>
      </c>
      <c r="P110" t="str">
        <f>IF(ISNA(VLOOKUP(E110,'Enga manuel'!$D$7:$P$356,7,FALSE)),"",VLOOKUP(E110,'Enga manuel'!$D$7:$P$356,7,FALSE))</f>
        <v/>
      </c>
      <c r="Q110" t="str">
        <f>IF(ISNA(VLOOKUP(E110,'Enga manuel'!$D$7:$P$356,8,FALSE)),"",VLOOKUP(E110,'Enga manuel'!$D$7:$P$356,8,FALSE))</f>
        <v/>
      </c>
      <c r="R110" t="str">
        <f>IF(ISNA(VLOOKUP(E110,'Enga manuel'!$D$7:$P$356,9,FALSE)),"",VLOOKUP(E110,'Enga manuel'!$D$7:$P$356,9,FALSE))</f>
        <v/>
      </c>
      <c r="S110" t="str">
        <f>IF(ISNA(VLOOKUP(E110,'Enga manuel'!$D$7:$P$356,10,FALSE)),"",VLOOKUP(E110,'Enga manuel'!$D$7:$P$356,10,FALSE))</f>
        <v/>
      </c>
      <c r="T110" t="str">
        <f>IF(ISNA(VLOOKUP(E110,'Enga manuel'!$D$7:$P$356,11,FALSE)),"",VLOOKUP(E110,'Enga manuel'!$D$7:$P$356,11,FALSE))</f>
        <v/>
      </c>
      <c r="U110" t="str">
        <f>IF(ISNA(VLOOKUP(E110,'Enga manuel'!$D$7:$P$356,12,FALSE)),"",VLOOKUP(E110,'Enga manuel'!$D$7:$P$356,12,FALSE))</f>
        <v/>
      </c>
      <c r="W110">
        <f t="shared" si="17"/>
        <v>1109</v>
      </c>
      <c r="X110" s="107">
        <f t="shared" si="18"/>
        <v>0</v>
      </c>
      <c r="Y110" s="107" t="str">
        <f t="shared" si="22"/>
        <v/>
      </c>
      <c r="Z110" s="107" t="str">
        <f t="shared" si="23"/>
        <v/>
      </c>
      <c r="AA110" s="107" t="str">
        <f t="shared" si="24"/>
        <v/>
      </c>
      <c r="AB110" s="107" t="str">
        <f t="shared" si="19"/>
        <v/>
      </c>
      <c r="AC110" s="107" t="str">
        <f t="shared" si="19"/>
        <v/>
      </c>
      <c r="AD110" s="107" t="str">
        <f t="shared" si="20"/>
        <v/>
      </c>
      <c r="AE110" s="107" t="str">
        <f t="shared" si="21"/>
        <v/>
      </c>
      <c r="AF110">
        <f t="shared" si="25"/>
        <v>0</v>
      </c>
    </row>
    <row r="111" spans="5:32" x14ac:dyDescent="0.2">
      <c r="E111">
        <v>1110</v>
      </c>
      <c r="F111" s="101">
        <f>'Ext A1'!F116</f>
        <v>0</v>
      </c>
      <c r="G111" s="100">
        <f>'Ext A1'!C116</f>
        <v>0</v>
      </c>
      <c r="H111" s="100">
        <f>'Ext A1'!D116</f>
        <v>0</v>
      </c>
      <c r="I111" s="194">
        <f>'Ext A1'!J116</f>
        <v>0</v>
      </c>
      <c r="J111" s="194">
        <f>'Ext A1'!G116</f>
        <v>0</v>
      </c>
      <c r="K111">
        <f>IF('Ext A1'!H116="",'Ext A1'!G116,'Ext A1'!H116)</f>
        <v>0</v>
      </c>
      <c r="L111" s="194">
        <f>'Ext A1'!E116</f>
        <v>0</v>
      </c>
      <c r="M111" t="str">
        <f>MID('Ext A1'!M116,7,4)</f>
        <v/>
      </c>
      <c r="O111" s="101">
        <f>IF(ISNA(VLOOKUP(E111,'Enga manuel'!$D$7:$P$356,6,FALSE)),0,VLOOKUP(E111,'Enga manuel'!$D$7:$P$356,6,FALSE))</f>
        <v>0</v>
      </c>
      <c r="P111" t="str">
        <f>IF(ISNA(VLOOKUP(E111,'Enga manuel'!$D$7:$P$356,7,FALSE)),"",VLOOKUP(E111,'Enga manuel'!$D$7:$P$356,7,FALSE))</f>
        <v/>
      </c>
      <c r="Q111" t="str">
        <f>IF(ISNA(VLOOKUP(E111,'Enga manuel'!$D$7:$P$356,8,FALSE)),"",VLOOKUP(E111,'Enga manuel'!$D$7:$P$356,8,FALSE))</f>
        <v/>
      </c>
      <c r="R111" t="str">
        <f>IF(ISNA(VLOOKUP(E111,'Enga manuel'!$D$7:$P$356,9,FALSE)),"",VLOOKUP(E111,'Enga manuel'!$D$7:$P$356,9,FALSE))</f>
        <v/>
      </c>
      <c r="S111" t="str">
        <f>IF(ISNA(VLOOKUP(E111,'Enga manuel'!$D$7:$P$356,10,FALSE)),"",VLOOKUP(E111,'Enga manuel'!$D$7:$P$356,10,FALSE))</f>
        <v/>
      </c>
      <c r="T111" t="str">
        <f>IF(ISNA(VLOOKUP(E111,'Enga manuel'!$D$7:$P$356,11,FALSE)),"",VLOOKUP(E111,'Enga manuel'!$D$7:$P$356,11,FALSE))</f>
        <v/>
      </c>
      <c r="U111" t="str">
        <f>IF(ISNA(VLOOKUP(E111,'Enga manuel'!$D$7:$P$356,12,FALSE)),"",VLOOKUP(E111,'Enga manuel'!$D$7:$P$356,12,FALSE))</f>
        <v/>
      </c>
      <c r="W111">
        <f t="shared" si="17"/>
        <v>1110</v>
      </c>
      <c r="X111" s="107">
        <f t="shared" si="18"/>
        <v>0</v>
      </c>
      <c r="Y111" s="107" t="str">
        <f t="shared" si="22"/>
        <v/>
      </c>
      <c r="Z111" s="107" t="str">
        <f t="shared" si="23"/>
        <v/>
      </c>
      <c r="AA111" s="107" t="str">
        <f t="shared" si="24"/>
        <v/>
      </c>
      <c r="AB111" s="107" t="str">
        <f t="shared" si="19"/>
        <v/>
      </c>
      <c r="AC111" s="107" t="str">
        <f t="shared" si="19"/>
        <v/>
      </c>
      <c r="AD111" s="107" t="str">
        <f t="shared" si="20"/>
        <v/>
      </c>
      <c r="AE111" s="107" t="str">
        <f t="shared" si="21"/>
        <v/>
      </c>
      <c r="AF111">
        <f t="shared" si="25"/>
        <v>0</v>
      </c>
    </row>
    <row r="112" spans="5:32" x14ac:dyDescent="0.2">
      <c r="E112">
        <v>1111</v>
      </c>
      <c r="F112" s="101">
        <f>'Ext A1'!F117</f>
        <v>0</v>
      </c>
      <c r="G112" s="100">
        <f>'Ext A1'!C117</f>
        <v>0</v>
      </c>
      <c r="H112" s="100">
        <f>'Ext A1'!D117</f>
        <v>0</v>
      </c>
      <c r="I112" s="194">
        <f>'Ext A1'!J117</f>
        <v>0</v>
      </c>
      <c r="J112" s="194">
        <f>'Ext A1'!G117</f>
        <v>0</v>
      </c>
      <c r="K112">
        <f>IF('Ext A1'!H117="",'Ext A1'!G117,'Ext A1'!H117)</f>
        <v>0</v>
      </c>
      <c r="L112" s="194">
        <f>'Ext A1'!E117</f>
        <v>0</v>
      </c>
      <c r="M112" t="str">
        <f>MID('Ext A1'!M117,7,4)</f>
        <v/>
      </c>
      <c r="O112" s="101">
        <f>IF(ISNA(VLOOKUP(E112,'Enga manuel'!$D$7:$P$356,6,FALSE)),0,VLOOKUP(E112,'Enga manuel'!$D$7:$P$356,6,FALSE))</f>
        <v>0</v>
      </c>
      <c r="P112" t="str">
        <f>IF(ISNA(VLOOKUP(E112,'Enga manuel'!$D$7:$P$356,7,FALSE)),"",VLOOKUP(E112,'Enga manuel'!$D$7:$P$356,7,FALSE))</f>
        <v/>
      </c>
      <c r="Q112" t="str">
        <f>IF(ISNA(VLOOKUP(E112,'Enga manuel'!$D$7:$P$356,8,FALSE)),"",VLOOKUP(E112,'Enga manuel'!$D$7:$P$356,8,FALSE))</f>
        <v/>
      </c>
      <c r="R112" t="str">
        <f>IF(ISNA(VLOOKUP(E112,'Enga manuel'!$D$7:$P$356,9,FALSE)),"",VLOOKUP(E112,'Enga manuel'!$D$7:$P$356,9,FALSE))</f>
        <v/>
      </c>
      <c r="S112" t="str">
        <f>IF(ISNA(VLOOKUP(E112,'Enga manuel'!$D$7:$P$356,10,FALSE)),"",VLOOKUP(E112,'Enga manuel'!$D$7:$P$356,10,FALSE))</f>
        <v/>
      </c>
      <c r="T112" t="str">
        <f>IF(ISNA(VLOOKUP(E112,'Enga manuel'!$D$7:$P$356,11,FALSE)),"",VLOOKUP(E112,'Enga manuel'!$D$7:$P$356,11,FALSE))</f>
        <v/>
      </c>
      <c r="U112" t="str">
        <f>IF(ISNA(VLOOKUP(E112,'Enga manuel'!$D$7:$P$356,12,FALSE)),"",VLOOKUP(E112,'Enga manuel'!$D$7:$P$356,12,FALSE))</f>
        <v/>
      </c>
      <c r="W112">
        <f t="shared" si="17"/>
        <v>1111</v>
      </c>
      <c r="X112" s="107">
        <f t="shared" si="18"/>
        <v>0</v>
      </c>
      <c r="Y112" s="107" t="str">
        <f t="shared" si="22"/>
        <v/>
      </c>
      <c r="Z112" s="107" t="str">
        <f t="shared" si="23"/>
        <v/>
      </c>
      <c r="AA112" s="107" t="str">
        <f t="shared" si="24"/>
        <v/>
      </c>
      <c r="AB112" s="107" t="str">
        <f t="shared" si="19"/>
        <v/>
      </c>
      <c r="AC112" s="107" t="str">
        <f t="shared" si="19"/>
        <v/>
      </c>
      <c r="AD112" s="107" t="str">
        <f t="shared" si="20"/>
        <v/>
      </c>
      <c r="AE112" s="107" t="str">
        <f t="shared" si="21"/>
        <v/>
      </c>
      <c r="AF112">
        <f t="shared" si="25"/>
        <v>0</v>
      </c>
    </row>
    <row r="113" spans="5:32" x14ac:dyDescent="0.2">
      <c r="E113">
        <v>1112</v>
      </c>
      <c r="F113" s="101">
        <f>'Ext A1'!F118</f>
        <v>0</v>
      </c>
      <c r="G113" s="100">
        <f>'Ext A1'!C118</f>
        <v>0</v>
      </c>
      <c r="H113" s="100">
        <f>'Ext A1'!D118</f>
        <v>0</v>
      </c>
      <c r="I113" s="194">
        <f>'Ext A1'!J118</f>
        <v>0</v>
      </c>
      <c r="J113" s="194">
        <f>'Ext A1'!G118</f>
        <v>0</v>
      </c>
      <c r="K113">
        <f>IF('Ext A1'!H118="",'Ext A1'!G118,'Ext A1'!H118)</f>
        <v>0</v>
      </c>
      <c r="L113" s="194">
        <f>'Ext A1'!E118</f>
        <v>0</v>
      </c>
      <c r="M113" t="str">
        <f>MID('Ext A1'!M118,7,4)</f>
        <v/>
      </c>
      <c r="O113" s="101">
        <f>IF(ISNA(VLOOKUP(E113,'Enga manuel'!$D$7:$P$356,6,FALSE)),0,VLOOKUP(E113,'Enga manuel'!$D$7:$P$356,6,FALSE))</f>
        <v>0</v>
      </c>
      <c r="P113" t="str">
        <f>IF(ISNA(VLOOKUP(E113,'Enga manuel'!$D$7:$P$356,7,FALSE)),"",VLOOKUP(E113,'Enga manuel'!$D$7:$P$356,7,FALSE))</f>
        <v/>
      </c>
      <c r="Q113" t="str">
        <f>IF(ISNA(VLOOKUP(E113,'Enga manuel'!$D$7:$P$356,8,FALSE)),"",VLOOKUP(E113,'Enga manuel'!$D$7:$P$356,8,FALSE))</f>
        <v/>
      </c>
      <c r="R113" t="str">
        <f>IF(ISNA(VLOOKUP(E113,'Enga manuel'!$D$7:$P$356,9,FALSE)),"",VLOOKUP(E113,'Enga manuel'!$D$7:$P$356,9,FALSE))</f>
        <v/>
      </c>
      <c r="S113" t="str">
        <f>IF(ISNA(VLOOKUP(E113,'Enga manuel'!$D$7:$P$356,10,FALSE)),"",VLOOKUP(E113,'Enga manuel'!$D$7:$P$356,10,FALSE))</f>
        <v/>
      </c>
      <c r="T113" t="str">
        <f>IF(ISNA(VLOOKUP(E113,'Enga manuel'!$D$7:$P$356,11,FALSE)),"",VLOOKUP(E113,'Enga manuel'!$D$7:$P$356,11,FALSE))</f>
        <v/>
      </c>
      <c r="U113" t="str">
        <f>IF(ISNA(VLOOKUP(E113,'Enga manuel'!$D$7:$P$356,12,FALSE)),"",VLOOKUP(E113,'Enga manuel'!$D$7:$P$356,12,FALSE))</f>
        <v/>
      </c>
      <c r="W113">
        <f t="shared" si="17"/>
        <v>1112</v>
      </c>
      <c r="X113" s="107">
        <f t="shared" si="18"/>
        <v>0</v>
      </c>
      <c r="Y113" s="107" t="str">
        <f t="shared" si="22"/>
        <v/>
      </c>
      <c r="Z113" s="107" t="str">
        <f t="shared" si="23"/>
        <v/>
      </c>
      <c r="AA113" s="107" t="str">
        <f t="shared" si="24"/>
        <v/>
      </c>
      <c r="AB113" s="107" t="str">
        <f t="shared" si="19"/>
        <v/>
      </c>
      <c r="AC113" s="107" t="str">
        <f t="shared" si="19"/>
        <v/>
      </c>
      <c r="AD113" s="107" t="str">
        <f t="shared" si="20"/>
        <v/>
      </c>
      <c r="AE113" s="107" t="str">
        <f t="shared" si="21"/>
        <v/>
      </c>
      <c r="AF113">
        <f t="shared" si="25"/>
        <v>0</v>
      </c>
    </row>
    <row r="114" spans="5:32" x14ac:dyDescent="0.2">
      <c r="E114">
        <v>1113</v>
      </c>
      <c r="F114" s="101">
        <f>'Ext A1'!F119</f>
        <v>0</v>
      </c>
      <c r="G114" s="100">
        <f>'Ext A1'!C119</f>
        <v>0</v>
      </c>
      <c r="H114" s="100">
        <f>'Ext A1'!D119</f>
        <v>0</v>
      </c>
      <c r="I114" s="194">
        <f>'Ext A1'!J119</f>
        <v>0</v>
      </c>
      <c r="J114" s="194">
        <f>'Ext A1'!G119</f>
        <v>0</v>
      </c>
      <c r="K114">
        <f>IF('Ext A1'!H119="",'Ext A1'!G119,'Ext A1'!H119)</f>
        <v>0</v>
      </c>
      <c r="L114" s="194">
        <f>'Ext A1'!E119</f>
        <v>0</v>
      </c>
      <c r="M114" t="str">
        <f>MID('Ext A1'!M119,7,4)</f>
        <v/>
      </c>
      <c r="O114" s="101">
        <f>IF(ISNA(VLOOKUP(E114,'Enga manuel'!$D$7:$P$356,6,FALSE)),0,VLOOKUP(E114,'Enga manuel'!$D$7:$P$356,6,FALSE))</f>
        <v>0</v>
      </c>
      <c r="P114" t="str">
        <f>IF(ISNA(VLOOKUP(E114,'Enga manuel'!$D$7:$P$356,7,FALSE)),"",VLOOKUP(E114,'Enga manuel'!$D$7:$P$356,7,FALSE))</f>
        <v/>
      </c>
      <c r="Q114" t="str">
        <f>IF(ISNA(VLOOKUP(E114,'Enga manuel'!$D$7:$P$356,8,FALSE)),"",VLOOKUP(E114,'Enga manuel'!$D$7:$P$356,8,FALSE))</f>
        <v/>
      </c>
      <c r="R114" t="str">
        <f>IF(ISNA(VLOOKUP(E114,'Enga manuel'!$D$7:$P$356,9,FALSE)),"",VLOOKUP(E114,'Enga manuel'!$D$7:$P$356,9,FALSE))</f>
        <v/>
      </c>
      <c r="S114" t="str">
        <f>IF(ISNA(VLOOKUP(E114,'Enga manuel'!$D$7:$P$356,10,FALSE)),"",VLOOKUP(E114,'Enga manuel'!$D$7:$P$356,10,FALSE))</f>
        <v/>
      </c>
      <c r="T114" t="str">
        <f>IF(ISNA(VLOOKUP(E114,'Enga manuel'!$D$7:$P$356,11,FALSE)),"",VLOOKUP(E114,'Enga manuel'!$D$7:$P$356,11,FALSE))</f>
        <v/>
      </c>
      <c r="U114" t="str">
        <f>IF(ISNA(VLOOKUP(E114,'Enga manuel'!$D$7:$P$356,12,FALSE)),"",VLOOKUP(E114,'Enga manuel'!$D$7:$P$356,12,FALSE))</f>
        <v/>
      </c>
      <c r="W114">
        <f t="shared" si="17"/>
        <v>1113</v>
      </c>
      <c r="X114" s="107">
        <f t="shared" si="18"/>
        <v>0</v>
      </c>
      <c r="Y114" s="107" t="str">
        <f t="shared" si="22"/>
        <v/>
      </c>
      <c r="Z114" s="107" t="str">
        <f t="shared" si="23"/>
        <v/>
      </c>
      <c r="AA114" s="107" t="str">
        <f t="shared" si="24"/>
        <v/>
      </c>
      <c r="AB114" s="107" t="str">
        <f t="shared" si="19"/>
        <v/>
      </c>
      <c r="AC114" s="107" t="str">
        <f t="shared" si="19"/>
        <v/>
      </c>
      <c r="AD114" s="107" t="str">
        <f t="shared" si="20"/>
        <v/>
      </c>
      <c r="AE114" s="107" t="str">
        <f t="shared" si="21"/>
        <v/>
      </c>
      <c r="AF114">
        <f t="shared" si="25"/>
        <v>0</v>
      </c>
    </row>
    <row r="115" spans="5:32" x14ac:dyDescent="0.2">
      <c r="E115">
        <v>1114</v>
      </c>
      <c r="F115" s="101">
        <f>'Ext A1'!F120</f>
        <v>0</v>
      </c>
      <c r="G115" s="100">
        <f>'Ext A1'!C120</f>
        <v>0</v>
      </c>
      <c r="H115" s="100">
        <f>'Ext A1'!D120</f>
        <v>0</v>
      </c>
      <c r="I115" s="194">
        <f>'Ext A1'!J120</f>
        <v>0</v>
      </c>
      <c r="J115" s="194">
        <f>'Ext A1'!G120</f>
        <v>0</v>
      </c>
      <c r="K115">
        <f>IF('Ext A1'!H120="",'Ext A1'!G120,'Ext A1'!H120)</f>
        <v>0</v>
      </c>
      <c r="L115" s="194">
        <f>'Ext A1'!E120</f>
        <v>0</v>
      </c>
      <c r="M115" t="str">
        <f>MID('Ext A1'!M120,7,4)</f>
        <v/>
      </c>
      <c r="O115" s="101">
        <f>IF(ISNA(VLOOKUP(E115,'Enga manuel'!$D$7:$P$356,6,FALSE)),0,VLOOKUP(E115,'Enga manuel'!$D$7:$P$356,6,FALSE))</f>
        <v>0</v>
      </c>
      <c r="P115" t="str">
        <f>IF(ISNA(VLOOKUP(E115,'Enga manuel'!$D$7:$P$356,7,FALSE)),"",VLOOKUP(E115,'Enga manuel'!$D$7:$P$356,7,FALSE))</f>
        <v/>
      </c>
      <c r="Q115" t="str">
        <f>IF(ISNA(VLOOKUP(E115,'Enga manuel'!$D$7:$P$356,8,FALSE)),"",VLOOKUP(E115,'Enga manuel'!$D$7:$P$356,8,FALSE))</f>
        <v/>
      </c>
      <c r="R115" t="str">
        <f>IF(ISNA(VLOOKUP(E115,'Enga manuel'!$D$7:$P$356,9,FALSE)),"",VLOOKUP(E115,'Enga manuel'!$D$7:$P$356,9,FALSE))</f>
        <v/>
      </c>
      <c r="S115" t="str">
        <f>IF(ISNA(VLOOKUP(E115,'Enga manuel'!$D$7:$P$356,10,FALSE)),"",VLOOKUP(E115,'Enga manuel'!$D$7:$P$356,10,FALSE))</f>
        <v/>
      </c>
      <c r="T115" t="str">
        <f>IF(ISNA(VLOOKUP(E115,'Enga manuel'!$D$7:$P$356,11,FALSE)),"",VLOOKUP(E115,'Enga manuel'!$D$7:$P$356,11,FALSE))</f>
        <v/>
      </c>
      <c r="U115" t="str">
        <f>IF(ISNA(VLOOKUP(E115,'Enga manuel'!$D$7:$P$356,12,FALSE)),"",VLOOKUP(E115,'Enga manuel'!$D$7:$P$356,12,FALSE))</f>
        <v/>
      </c>
      <c r="W115">
        <f t="shared" si="17"/>
        <v>1114</v>
      </c>
      <c r="X115" s="107">
        <f t="shared" si="18"/>
        <v>0</v>
      </c>
      <c r="Y115" s="107" t="str">
        <f t="shared" si="22"/>
        <v/>
      </c>
      <c r="Z115" s="107" t="str">
        <f t="shared" si="23"/>
        <v/>
      </c>
      <c r="AA115" s="107" t="str">
        <f t="shared" si="24"/>
        <v/>
      </c>
      <c r="AB115" s="107" t="str">
        <f t="shared" si="19"/>
        <v/>
      </c>
      <c r="AC115" s="107" t="str">
        <f t="shared" si="19"/>
        <v/>
      </c>
      <c r="AD115" s="107" t="str">
        <f t="shared" si="20"/>
        <v/>
      </c>
      <c r="AE115" s="107" t="str">
        <f t="shared" si="21"/>
        <v/>
      </c>
      <c r="AF115">
        <f t="shared" si="25"/>
        <v>0</v>
      </c>
    </row>
    <row r="116" spans="5:32" x14ac:dyDescent="0.2">
      <c r="E116">
        <v>1115</v>
      </c>
      <c r="F116" s="101">
        <f>'Ext A1'!F121</f>
        <v>0</v>
      </c>
      <c r="G116" s="100">
        <f>'Ext A1'!C121</f>
        <v>0</v>
      </c>
      <c r="H116" s="100">
        <f>'Ext A1'!D121</f>
        <v>0</v>
      </c>
      <c r="I116" s="194">
        <f>'Ext A1'!J121</f>
        <v>0</v>
      </c>
      <c r="J116" s="194">
        <f>'Ext A1'!G121</f>
        <v>0</v>
      </c>
      <c r="K116">
        <f>IF('Ext A1'!H121="",'Ext A1'!G121,'Ext A1'!H121)</f>
        <v>0</v>
      </c>
      <c r="L116" s="194">
        <f>'Ext A1'!E121</f>
        <v>0</v>
      </c>
      <c r="M116" t="str">
        <f>MID('Ext A1'!M121,7,4)</f>
        <v/>
      </c>
      <c r="O116" s="101">
        <f>IF(ISNA(VLOOKUP(E116,'Enga manuel'!$D$7:$P$356,6,FALSE)),0,VLOOKUP(E116,'Enga manuel'!$D$7:$P$356,6,FALSE))</f>
        <v>0</v>
      </c>
      <c r="P116" t="str">
        <f>IF(ISNA(VLOOKUP(E116,'Enga manuel'!$D$7:$P$356,7,FALSE)),"",VLOOKUP(E116,'Enga manuel'!$D$7:$P$356,7,FALSE))</f>
        <v/>
      </c>
      <c r="Q116" t="str">
        <f>IF(ISNA(VLOOKUP(E116,'Enga manuel'!$D$7:$P$356,8,FALSE)),"",VLOOKUP(E116,'Enga manuel'!$D$7:$P$356,8,FALSE))</f>
        <v/>
      </c>
      <c r="R116" t="str">
        <f>IF(ISNA(VLOOKUP(E116,'Enga manuel'!$D$7:$P$356,9,FALSE)),"",VLOOKUP(E116,'Enga manuel'!$D$7:$P$356,9,FALSE))</f>
        <v/>
      </c>
      <c r="S116" t="str">
        <f>IF(ISNA(VLOOKUP(E116,'Enga manuel'!$D$7:$P$356,10,FALSE)),"",VLOOKUP(E116,'Enga manuel'!$D$7:$P$356,10,FALSE))</f>
        <v/>
      </c>
      <c r="T116" t="str">
        <f>IF(ISNA(VLOOKUP(E116,'Enga manuel'!$D$7:$P$356,11,FALSE)),"",VLOOKUP(E116,'Enga manuel'!$D$7:$P$356,11,FALSE))</f>
        <v/>
      </c>
      <c r="U116" t="str">
        <f>IF(ISNA(VLOOKUP(E116,'Enga manuel'!$D$7:$P$356,12,FALSE)),"",VLOOKUP(E116,'Enga manuel'!$D$7:$P$356,12,FALSE))</f>
        <v/>
      </c>
      <c r="W116">
        <f t="shared" si="17"/>
        <v>1115</v>
      </c>
      <c r="X116" s="107">
        <f t="shared" si="18"/>
        <v>0</v>
      </c>
      <c r="Y116" s="107" t="str">
        <f t="shared" si="22"/>
        <v/>
      </c>
      <c r="Z116" s="107" t="str">
        <f t="shared" si="23"/>
        <v/>
      </c>
      <c r="AA116" s="107" t="str">
        <f t="shared" si="24"/>
        <v/>
      </c>
      <c r="AB116" s="107" t="str">
        <f t="shared" si="19"/>
        <v/>
      </c>
      <c r="AC116" s="107" t="str">
        <f t="shared" si="19"/>
        <v/>
      </c>
      <c r="AD116" s="107" t="str">
        <f t="shared" si="20"/>
        <v/>
      </c>
      <c r="AE116" s="107" t="str">
        <f t="shared" si="21"/>
        <v/>
      </c>
      <c r="AF116">
        <f t="shared" si="25"/>
        <v>0</v>
      </c>
    </row>
    <row r="117" spans="5:32" x14ac:dyDescent="0.2">
      <c r="E117">
        <v>1116</v>
      </c>
      <c r="F117" s="101">
        <f>'Ext A1'!F122</f>
        <v>0</v>
      </c>
      <c r="G117" s="100">
        <f>'Ext A1'!C122</f>
        <v>0</v>
      </c>
      <c r="H117" s="100">
        <f>'Ext A1'!D122</f>
        <v>0</v>
      </c>
      <c r="I117" s="194">
        <f>'Ext A1'!J122</f>
        <v>0</v>
      </c>
      <c r="J117" s="194">
        <f>'Ext A1'!G122</f>
        <v>0</v>
      </c>
      <c r="K117">
        <f>IF('Ext A1'!H122="",'Ext A1'!G122,'Ext A1'!H122)</f>
        <v>0</v>
      </c>
      <c r="L117" s="194">
        <f>'Ext A1'!E122</f>
        <v>0</v>
      </c>
      <c r="M117" t="str">
        <f>MID('Ext A1'!M122,7,4)</f>
        <v/>
      </c>
      <c r="O117" s="101">
        <f>IF(ISNA(VLOOKUP(E117,'Enga manuel'!$D$7:$P$356,6,FALSE)),0,VLOOKUP(E117,'Enga manuel'!$D$7:$P$356,6,FALSE))</f>
        <v>0</v>
      </c>
      <c r="P117" t="str">
        <f>IF(ISNA(VLOOKUP(E117,'Enga manuel'!$D$7:$P$356,7,FALSE)),"",VLOOKUP(E117,'Enga manuel'!$D$7:$P$356,7,FALSE))</f>
        <v/>
      </c>
      <c r="Q117" t="str">
        <f>IF(ISNA(VLOOKUP(E117,'Enga manuel'!$D$7:$P$356,8,FALSE)),"",VLOOKUP(E117,'Enga manuel'!$D$7:$P$356,8,FALSE))</f>
        <v/>
      </c>
      <c r="R117" t="str">
        <f>IF(ISNA(VLOOKUP(E117,'Enga manuel'!$D$7:$P$356,9,FALSE)),"",VLOOKUP(E117,'Enga manuel'!$D$7:$P$356,9,FALSE))</f>
        <v/>
      </c>
      <c r="S117" t="str">
        <f>IF(ISNA(VLOOKUP(E117,'Enga manuel'!$D$7:$P$356,10,FALSE)),"",VLOOKUP(E117,'Enga manuel'!$D$7:$P$356,10,FALSE))</f>
        <v/>
      </c>
      <c r="T117" t="str">
        <f>IF(ISNA(VLOOKUP(E117,'Enga manuel'!$D$7:$P$356,11,FALSE)),"",VLOOKUP(E117,'Enga manuel'!$D$7:$P$356,11,FALSE))</f>
        <v/>
      </c>
      <c r="U117" t="str">
        <f>IF(ISNA(VLOOKUP(E117,'Enga manuel'!$D$7:$P$356,12,FALSE)),"",VLOOKUP(E117,'Enga manuel'!$D$7:$P$356,12,FALSE))</f>
        <v/>
      </c>
      <c r="W117">
        <f t="shared" si="17"/>
        <v>1116</v>
      </c>
      <c r="X117" s="107">
        <f t="shared" si="18"/>
        <v>0</v>
      </c>
      <c r="Y117" s="107" t="str">
        <f t="shared" si="22"/>
        <v/>
      </c>
      <c r="Z117" s="107" t="str">
        <f t="shared" si="23"/>
        <v/>
      </c>
      <c r="AA117" s="107" t="str">
        <f t="shared" si="24"/>
        <v/>
      </c>
      <c r="AB117" s="107" t="str">
        <f t="shared" si="19"/>
        <v/>
      </c>
      <c r="AC117" s="107" t="str">
        <f t="shared" si="19"/>
        <v/>
      </c>
      <c r="AD117" s="107" t="str">
        <f t="shared" si="20"/>
        <v/>
      </c>
      <c r="AE117" s="107" t="str">
        <f t="shared" si="21"/>
        <v/>
      </c>
      <c r="AF117">
        <f t="shared" si="25"/>
        <v>0</v>
      </c>
    </row>
    <row r="118" spans="5:32" x14ac:dyDescent="0.2">
      <c r="E118">
        <v>1117</v>
      </c>
      <c r="F118" s="101">
        <f>'Ext A1'!F123</f>
        <v>0</v>
      </c>
      <c r="G118" s="100">
        <f>'Ext A1'!C123</f>
        <v>0</v>
      </c>
      <c r="H118" s="100">
        <f>'Ext A1'!D123</f>
        <v>0</v>
      </c>
      <c r="I118" s="194">
        <f>'Ext A1'!J123</f>
        <v>0</v>
      </c>
      <c r="J118" s="194">
        <f>'Ext A1'!G123</f>
        <v>0</v>
      </c>
      <c r="K118">
        <f>IF('Ext A1'!H123="",'Ext A1'!G123,'Ext A1'!H123)</f>
        <v>0</v>
      </c>
      <c r="L118" s="194">
        <f>'Ext A1'!E123</f>
        <v>0</v>
      </c>
      <c r="M118" t="str">
        <f>MID('Ext A1'!M123,7,4)</f>
        <v/>
      </c>
      <c r="O118" s="101">
        <f>IF(ISNA(VLOOKUP(E118,'Enga manuel'!$D$7:$P$356,6,FALSE)),0,VLOOKUP(E118,'Enga manuel'!$D$7:$P$356,6,FALSE))</f>
        <v>0</v>
      </c>
      <c r="P118" t="str">
        <f>IF(ISNA(VLOOKUP(E118,'Enga manuel'!$D$7:$P$356,7,FALSE)),"",VLOOKUP(E118,'Enga manuel'!$D$7:$P$356,7,FALSE))</f>
        <v/>
      </c>
      <c r="Q118" t="str">
        <f>IF(ISNA(VLOOKUP(E118,'Enga manuel'!$D$7:$P$356,8,FALSE)),"",VLOOKUP(E118,'Enga manuel'!$D$7:$P$356,8,FALSE))</f>
        <v/>
      </c>
      <c r="R118" t="str">
        <f>IF(ISNA(VLOOKUP(E118,'Enga manuel'!$D$7:$P$356,9,FALSE)),"",VLOOKUP(E118,'Enga manuel'!$D$7:$P$356,9,FALSE))</f>
        <v/>
      </c>
      <c r="S118" t="str">
        <f>IF(ISNA(VLOOKUP(E118,'Enga manuel'!$D$7:$P$356,10,FALSE)),"",VLOOKUP(E118,'Enga manuel'!$D$7:$P$356,10,FALSE))</f>
        <v/>
      </c>
      <c r="T118" t="str">
        <f>IF(ISNA(VLOOKUP(E118,'Enga manuel'!$D$7:$P$356,11,FALSE)),"",VLOOKUP(E118,'Enga manuel'!$D$7:$P$356,11,FALSE))</f>
        <v/>
      </c>
      <c r="U118" t="str">
        <f>IF(ISNA(VLOOKUP(E118,'Enga manuel'!$D$7:$P$356,12,FALSE)),"",VLOOKUP(E118,'Enga manuel'!$D$7:$P$356,12,FALSE))</f>
        <v/>
      </c>
      <c r="W118">
        <f t="shared" si="17"/>
        <v>1117</v>
      </c>
      <c r="X118" s="107">
        <f t="shared" si="18"/>
        <v>0</v>
      </c>
      <c r="Y118" s="107" t="str">
        <f t="shared" si="22"/>
        <v/>
      </c>
      <c r="Z118" s="107" t="str">
        <f t="shared" si="23"/>
        <v/>
      </c>
      <c r="AA118" s="107" t="str">
        <f t="shared" si="24"/>
        <v/>
      </c>
      <c r="AB118" s="107" t="str">
        <f t="shared" si="19"/>
        <v/>
      </c>
      <c r="AC118" s="107" t="str">
        <f t="shared" si="19"/>
        <v/>
      </c>
      <c r="AD118" s="107" t="str">
        <f t="shared" si="20"/>
        <v/>
      </c>
      <c r="AE118" s="107" t="str">
        <f t="shared" si="21"/>
        <v/>
      </c>
      <c r="AF118">
        <f t="shared" si="25"/>
        <v>0</v>
      </c>
    </row>
    <row r="119" spans="5:32" x14ac:dyDescent="0.2">
      <c r="E119">
        <v>1118</v>
      </c>
      <c r="F119" s="101">
        <f>'Ext A1'!F124</f>
        <v>0</v>
      </c>
      <c r="G119" s="100">
        <f>'Ext A1'!C124</f>
        <v>0</v>
      </c>
      <c r="H119" s="100">
        <f>'Ext A1'!D124</f>
        <v>0</v>
      </c>
      <c r="I119" s="194">
        <f>'Ext A1'!J124</f>
        <v>0</v>
      </c>
      <c r="J119" s="194">
        <f>'Ext A1'!G124</f>
        <v>0</v>
      </c>
      <c r="K119">
        <f>IF('Ext A1'!H124="",'Ext A1'!G124,'Ext A1'!H124)</f>
        <v>0</v>
      </c>
      <c r="L119" s="194">
        <f>'Ext A1'!E124</f>
        <v>0</v>
      </c>
      <c r="M119" t="str">
        <f>MID('Ext A1'!M124,7,4)</f>
        <v/>
      </c>
      <c r="O119" s="101">
        <f>IF(ISNA(VLOOKUP(E119,'Enga manuel'!$D$7:$P$356,6,FALSE)),0,VLOOKUP(E119,'Enga manuel'!$D$7:$P$356,6,FALSE))</f>
        <v>0</v>
      </c>
      <c r="P119" t="str">
        <f>IF(ISNA(VLOOKUP(E119,'Enga manuel'!$D$7:$P$356,7,FALSE)),"",VLOOKUP(E119,'Enga manuel'!$D$7:$P$356,7,FALSE))</f>
        <v/>
      </c>
      <c r="Q119" t="str">
        <f>IF(ISNA(VLOOKUP(E119,'Enga manuel'!$D$7:$P$356,8,FALSE)),"",VLOOKUP(E119,'Enga manuel'!$D$7:$P$356,8,FALSE))</f>
        <v/>
      </c>
      <c r="R119" t="str">
        <f>IF(ISNA(VLOOKUP(E119,'Enga manuel'!$D$7:$P$356,9,FALSE)),"",VLOOKUP(E119,'Enga manuel'!$D$7:$P$356,9,FALSE))</f>
        <v/>
      </c>
      <c r="S119" t="str">
        <f>IF(ISNA(VLOOKUP(E119,'Enga manuel'!$D$7:$P$356,10,FALSE)),"",VLOOKUP(E119,'Enga manuel'!$D$7:$P$356,10,FALSE))</f>
        <v/>
      </c>
      <c r="T119" t="str">
        <f>IF(ISNA(VLOOKUP(E119,'Enga manuel'!$D$7:$P$356,11,FALSE)),"",VLOOKUP(E119,'Enga manuel'!$D$7:$P$356,11,FALSE))</f>
        <v/>
      </c>
      <c r="U119" t="str">
        <f>IF(ISNA(VLOOKUP(E119,'Enga manuel'!$D$7:$P$356,12,FALSE)),"",VLOOKUP(E119,'Enga manuel'!$D$7:$P$356,12,FALSE))</f>
        <v/>
      </c>
      <c r="W119">
        <f t="shared" si="17"/>
        <v>1118</v>
      </c>
      <c r="X119" s="107">
        <f t="shared" si="18"/>
        <v>0</v>
      </c>
      <c r="Y119" s="107" t="str">
        <f t="shared" si="22"/>
        <v/>
      </c>
      <c r="Z119" s="107" t="str">
        <f t="shared" si="23"/>
        <v/>
      </c>
      <c r="AA119" s="107" t="str">
        <f t="shared" si="24"/>
        <v/>
      </c>
      <c r="AB119" s="107" t="str">
        <f t="shared" si="19"/>
        <v/>
      </c>
      <c r="AC119" s="107" t="str">
        <f t="shared" si="19"/>
        <v/>
      </c>
      <c r="AD119" s="107" t="str">
        <f t="shared" si="20"/>
        <v/>
      </c>
      <c r="AE119" s="107" t="str">
        <f t="shared" si="21"/>
        <v/>
      </c>
      <c r="AF119">
        <f t="shared" si="25"/>
        <v>0</v>
      </c>
    </row>
    <row r="120" spans="5:32" x14ac:dyDescent="0.2">
      <c r="E120">
        <v>1119</v>
      </c>
      <c r="F120" s="101">
        <f>'Ext A1'!F125</f>
        <v>0</v>
      </c>
      <c r="G120" s="100">
        <f>'Ext A1'!C125</f>
        <v>0</v>
      </c>
      <c r="H120" s="100">
        <f>'Ext A1'!D125</f>
        <v>0</v>
      </c>
      <c r="I120" s="194">
        <f>'Ext A1'!J125</f>
        <v>0</v>
      </c>
      <c r="J120" s="194">
        <f>'Ext A1'!G125</f>
        <v>0</v>
      </c>
      <c r="K120">
        <f>IF('Ext A1'!H125="",'Ext A1'!G125,'Ext A1'!H125)</f>
        <v>0</v>
      </c>
      <c r="L120" s="194">
        <f>'Ext A1'!E125</f>
        <v>0</v>
      </c>
      <c r="M120" t="str">
        <f>MID('Ext A1'!M125,7,4)</f>
        <v/>
      </c>
      <c r="O120" s="101">
        <f>IF(ISNA(VLOOKUP(E120,'Enga manuel'!$D$7:$P$356,6,FALSE)),0,VLOOKUP(E120,'Enga manuel'!$D$7:$P$356,6,FALSE))</f>
        <v>0</v>
      </c>
      <c r="P120" t="str">
        <f>IF(ISNA(VLOOKUP(E120,'Enga manuel'!$D$7:$P$356,7,FALSE)),"",VLOOKUP(E120,'Enga manuel'!$D$7:$P$356,7,FALSE))</f>
        <v/>
      </c>
      <c r="Q120" t="str">
        <f>IF(ISNA(VLOOKUP(E120,'Enga manuel'!$D$7:$P$356,8,FALSE)),"",VLOOKUP(E120,'Enga manuel'!$D$7:$P$356,8,FALSE))</f>
        <v/>
      </c>
      <c r="R120" t="str">
        <f>IF(ISNA(VLOOKUP(E120,'Enga manuel'!$D$7:$P$356,9,FALSE)),"",VLOOKUP(E120,'Enga manuel'!$D$7:$P$356,9,FALSE))</f>
        <v/>
      </c>
      <c r="S120" t="str">
        <f>IF(ISNA(VLOOKUP(E120,'Enga manuel'!$D$7:$P$356,10,FALSE)),"",VLOOKUP(E120,'Enga manuel'!$D$7:$P$356,10,FALSE))</f>
        <v/>
      </c>
      <c r="T120" t="str">
        <f>IF(ISNA(VLOOKUP(E120,'Enga manuel'!$D$7:$P$356,11,FALSE)),"",VLOOKUP(E120,'Enga manuel'!$D$7:$P$356,11,FALSE))</f>
        <v/>
      </c>
      <c r="U120" t="str">
        <f>IF(ISNA(VLOOKUP(E120,'Enga manuel'!$D$7:$P$356,12,FALSE)),"",VLOOKUP(E120,'Enga manuel'!$D$7:$P$356,12,FALSE))</f>
        <v/>
      </c>
      <c r="W120">
        <f t="shared" si="17"/>
        <v>1119</v>
      </c>
      <c r="X120" s="107">
        <f t="shared" si="18"/>
        <v>0</v>
      </c>
      <c r="Y120" s="107" t="str">
        <f t="shared" si="22"/>
        <v/>
      </c>
      <c r="Z120" s="107" t="str">
        <f t="shared" si="23"/>
        <v/>
      </c>
      <c r="AA120" s="107" t="str">
        <f t="shared" si="24"/>
        <v/>
      </c>
      <c r="AB120" s="107" t="str">
        <f t="shared" si="19"/>
        <v/>
      </c>
      <c r="AC120" s="107" t="str">
        <f t="shared" si="19"/>
        <v/>
      </c>
      <c r="AD120" s="107" t="str">
        <f t="shared" si="20"/>
        <v/>
      </c>
      <c r="AE120" s="107" t="str">
        <f t="shared" si="21"/>
        <v/>
      </c>
      <c r="AF120">
        <f t="shared" si="25"/>
        <v>0</v>
      </c>
    </row>
    <row r="121" spans="5:32" x14ac:dyDescent="0.2">
      <c r="E121">
        <v>1120</v>
      </c>
      <c r="F121" s="101">
        <f>'Ext A1'!F126</f>
        <v>0</v>
      </c>
      <c r="G121" s="100">
        <f>'Ext A1'!C126</f>
        <v>0</v>
      </c>
      <c r="H121" s="100">
        <f>'Ext A1'!D126</f>
        <v>0</v>
      </c>
      <c r="I121" s="194">
        <f>'Ext A1'!J126</f>
        <v>0</v>
      </c>
      <c r="J121" s="194">
        <f>'Ext A1'!G126</f>
        <v>0</v>
      </c>
      <c r="K121">
        <f>IF('Ext A1'!H126="",'Ext A1'!G126,'Ext A1'!H126)</f>
        <v>0</v>
      </c>
      <c r="L121" s="194">
        <f>'Ext A1'!E126</f>
        <v>0</v>
      </c>
      <c r="M121" t="str">
        <f>MID('Ext A1'!M126,7,4)</f>
        <v/>
      </c>
      <c r="O121" s="101">
        <f>IF(ISNA(VLOOKUP(E121,'Enga manuel'!$D$7:$P$356,6,FALSE)),0,VLOOKUP(E121,'Enga manuel'!$D$7:$P$356,6,FALSE))</f>
        <v>0</v>
      </c>
      <c r="P121" t="str">
        <f>IF(ISNA(VLOOKUP(E121,'Enga manuel'!$D$7:$P$356,7,FALSE)),"",VLOOKUP(E121,'Enga manuel'!$D$7:$P$356,7,FALSE))</f>
        <v/>
      </c>
      <c r="Q121" t="str">
        <f>IF(ISNA(VLOOKUP(E121,'Enga manuel'!$D$7:$P$356,8,FALSE)),"",VLOOKUP(E121,'Enga manuel'!$D$7:$P$356,8,FALSE))</f>
        <v/>
      </c>
      <c r="R121" t="str">
        <f>IF(ISNA(VLOOKUP(E121,'Enga manuel'!$D$7:$P$356,9,FALSE)),"",VLOOKUP(E121,'Enga manuel'!$D$7:$P$356,9,FALSE))</f>
        <v/>
      </c>
      <c r="S121" t="str">
        <f>IF(ISNA(VLOOKUP(E121,'Enga manuel'!$D$7:$P$356,10,FALSE)),"",VLOOKUP(E121,'Enga manuel'!$D$7:$P$356,10,FALSE))</f>
        <v/>
      </c>
      <c r="T121" t="str">
        <f>IF(ISNA(VLOOKUP(E121,'Enga manuel'!$D$7:$P$356,11,FALSE)),"",VLOOKUP(E121,'Enga manuel'!$D$7:$P$356,11,FALSE))</f>
        <v/>
      </c>
      <c r="U121" t="str">
        <f>IF(ISNA(VLOOKUP(E121,'Enga manuel'!$D$7:$P$356,12,FALSE)),"",VLOOKUP(E121,'Enga manuel'!$D$7:$P$356,12,FALSE))</f>
        <v/>
      </c>
      <c r="W121">
        <f t="shared" si="17"/>
        <v>1120</v>
      </c>
      <c r="X121" s="107">
        <f t="shared" si="18"/>
        <v>0</v>
      </c>
      <c r="Y121" s="107" t="str">
        <f t="shared" si="22"/>
        <v/>
      </c>
      <c r="Z121" s="107" t="str">
        <f t="shared" si="23"/>
        <v/>
      </c>
      <c r="AA121" s="107" t="str">
        <f t="shared" si="24"/>
        <v/>
      </c>
      <c r="AB121" s="107" t="str">
        <f t="shared" si="19"/>
        <v/>
      </c>
      <c r="AC121" s="107" t="str">
        <f t="shared" si="19"/>
        <v/>
      </c>
      <c r="AD121" s="107" t="str">
        <f t="shared" si="20"/>
        <v/>
      </c>
      <c r="AE121" s="107" t="str">
        <f t="shared" si="21"/>
        <v/>
      </c>
      <c r="AF121">
        <f t="shared" si="25"/>
        <v>0</v>
      </c>
    </row>
    <row r="122" spans="5:32" x14ac:dyDescent="0.2">
      <c r="E122">
        <v>1121</v>
      </c>
      <c r="F122" s="101">
        <f>'Ext A1'!F127</f>
        <v>0</v>
      </c>
      <c r="G122" s="100">
        <f>'Ext A1'!C127</f>
        <v>0</v>
      </c>
      <c r="H122" s="100">
        <f>'Ext A1'!D127</f>
        <v>0</v>
      </c>
      <c r="I122" s="194">
        <f>'Ext A1'!J127</f>
        <v>0</v>
      </c>
      <c r="J122" s="194">
        <f>'Ext A1'!G127</f>
        <v>0</v>
      </c>
      <c r="K122">
        <f>IF('Ext A1'!H127="",'Ext A1'!G127,'Ext A1'!H127)</f>
        <v>0</v>
      </c>
      <c r="L122" s="194">
        <f>'Ext A1'!E127</f>
        <v>0</v>
      </c>
      <c r="M122" t="str">
        <f>MID('Ext A1'!M127,7,4)</f>
        <v/>
      </c>
      <c r="O122" s="101">
        <f>IF(ISNA(VLOOKUP(E122,'Enga manuel'!$D$7:$P$356,6,FALSE)),0,VLOOKUP(E122,'Enga manuel'!$D$7:$P$356,6,FALSE))</f>
        <v>0</v>
      </c>
      <c r="P122" t="str">
        <f>IF(ISNA(VLOOKUP(E122,'Enga manuel'!$D$7:$P$356,7,FALSE)),"",VLOOKUP(E122,'Enga manuel'!$D$7:$P$356,7,FALSE))</f>
        <v/>
      </c>
      <c r="Q122" t="str">
        <f>IF(ISNA(VLOOKUP(E122,'Enga manuel'!$D$7:$P$356,8,FALSE)),"",VLOOKUP(E122,'Enga manuel'!$D$7:$P$356,8,FALSE))</f>
        <v/>
      </c>
      <c r="R122" t="str">
        <f>IF(ISNA(VLOOKUP(E122,'Enga manuel'!$D$7:$P$356,9,FALSE)),"",VLOOKUP(E122,'Enga manuel'!$D$7:$P$356,9,FALSE))</f>
        <v/>
      </c>
      <c r="S122" t="str">
        <f>IF(ISNA(VLOOKUP(E122,'Enga manuel'!$D$7:$P$356,10,FALSE)),"",VLOOKUP(E122,'Enga manuel'!$D$7:$P$356,10,FALSE))</f>
        <v/>
      </c>
      <c r="T122" t="str">
        <f>IF(ISNA(VLOOKUP(E122,'Enga manuel'!$D$7:$P$356,11,FALSE)),"",VLOOKUP(E122,'Enga manuel'!$D$7:$P$356,11,FALSE))</f>
        <v/>
      </c>
      <c r="U122" t="str">
        <f>IF(ISNA(VLOOKUP(E122,'Enga manuel'!$D$7:$P$356,12,FALSE)),"",VLOOKUP(E122,'Enga manuel'!$D$7:$P$356,12,FALSE))</f>
        <v/>
      </c>
      <c r="W122">
        <f t="shared" si="17"/>
        <v>1121</v>
      </c>
      <c r="X122" s="107">
        <f t="shared" si="18"/>
        <v>0</v>
      </c>
      <c r="Y122" s="107" t="str">
        <f t="shared" si="22"/>
        <v/>
      </c>
      <c r="Z122" s="107" t="str">
        <f t="shared" si="23"/>
        <v/>
      </c>
      <c r="AA122" s="107" t="str">
        <f t="shared" si="24"/>
        <v/>
      </c>
      <c r="AB122" s="107" t="str">
        <f t="shared" si="19"/>
        <v/>
      </c>
      <c r="AC122" s="107" t="str">
        <f t="shared" si="19"/>
        <v/>
      </c>
      <c r="AD122" s="107" t="str">
        <f t="shared" si="20"/>
        <v/>
      </c>
      <c r="AE122" s="107" t="str">
        <f t="shared" si="21"/>
        <v/>
      </c>
      <c r="AF122">
        <f t="shared" si="25"/>
        <v>0</v>
      </c>
    </row>
    <row r="123" spans="5:32" x14ac:dyDescent="0.2">
      <c r="E123">
        <v>1122</v>
      </c>
      <c r="F123" s="101">
        <f>'Ext A1'!F128</f>
        <v>0</v>
      </c>
      <c r="G123" s="100">
        <f>'Ext A1'!C128</f>
        <v>0</v>
      </c>
      <c r="H123" s="100">
        <f>'Ext A1'!D128</f>
        <v>0</v>
      </c>
      <c r="I123" s="194">
        <f>'Ext A1'!J128</f>
        <v>0</v>
      </c>
      <c r="J123" s="194">
        <f>'Ext A1'!G128</f>
        <v>0</v>
      </c>
      <c r="K123">
        <f>IF('Ext A1'!H128="",'Ext A1'!G128,'Ext A1'!H128)</f>
        <v>0</v>
      </c>
      <c r="L123" s="194">
        <f>'Ext A1'!E128</f>
        <v>0</v>
      </c>
      <c r="M123" t="str">
        <f>MID('Ext A1'!M128,7,4)</f>
        <v/>
      </c>
      <c r="O123" s="101">
        <f>IF(ISNA(VLOOKUP(E123,'Enga manuel'!$D$7:$P$356,6,FALSE)),0,VLOOKUP(E123,'Enga manuel'!$D$7:$P$356,6,FALSE))</f>
        <v>0</v>
      </c>
      <c r="P123" t="str">
        <f>IF(ISNA(VLOOKUP(E123,'Enga manuel'!$D$7:$P$356,7,FALSE)),"",VLOOKUP(E123,'Enga manuel'!$D$7:$P$356,7,FALSE))</f>
        <v/>
      </c>
      <c r="Q123" t="str">
        <f>IF(ISNA(VLOOKUP(E123,'Enga manuel'!$D$7:$P$356,8,FALSE)),"",VLOOKUP(E123,'Enga manuel'!$D$7:$P$356,8,FALSE))</f>
        <v/>
      </c>
      <c r="R123" t="str">
        <f>IF(ISNA(VLOOKUP(E123,'Enga manuel'!$D$7:$P$356,9,FALSE)),"",VLOOKUP(E123,'Enga manuel'!$D$7:$P$356,9,FALSE))</f>
        <v/>
      </c>
      <c r="S123" t="str">
        <f>IF(ISNA(VLOOKUP(E123,'Enga manuel'!$D$7:$P$356,10,FALSE)),"",VLOOKUP(E123,'Enga manuel'!$D$7:$P$356,10,FALSE))</f>
        <v/>
      </c>
      <c r="T123" t="str">
        <f>IF(ISNA(VLOOKUP(E123,'Enga manuel'!$D$7:$P$356,11,FALSE)),"",VLOOKUP(E123,'Enga manuel'!$D$7:$P$356,11,FALSE))</f>
        <v/>
      </c>
      <c r="U123" t="str">
        <f>IF(ISNA(VLOOKUP(E123,'Enga manuel'!$D$7:$P$356,12,FALSE)),"",VLOOKUP(E123,'Enga manuel'!$D$7:$P$356,12,FALSE))</f>
        <v/>
      </c>
      <c r="W123">
        <f t="shared" si="17"/>
        <v>1122</v>
      </c>
      <c r="X123" s="107">
        <f t="shared" si="18"/>
        <v>0</v>
      </c>
      <c r="Y123" s="107" t="str">
        <f t="shared" si="22"/>
        <v/>
      </c>
      <c r="Z123" s="107" t="str">
        <f t="shared" si="23"/>
        <v/>
      </c>
      <c r="AA123" s="107" t="str">
        <f t="shared" si="24"/>
        <v/>
      </c>
      <c r="AB123" s="107" t="str">
        <f t="shared" si="19"/>
        <v/>
      </c>
      <c r="AC123" s="107" t="str">
        <f t="shared" si="19"/>
        <v/>
      </c>
      <c r="AD123" s="107" t="str">
        <f t="shared" si="20"/>
        <v/>
      </c>
      <c r="AE123" s="107" t="str">
        <f t="shared" si="21"/>
        <v/>
      </c>
      <c r="AF123">
        <f t="shared" si="25"/>
        <v>0</v>
      </c>
    </row>
    <row r="124" spans="5:32" x14ac:dyDescent="0.2">
      <c r="E124">
        <v>1123</v>
      </c>
      <c r="F124" s="101">
        <f>'Ext A1'!F129</f>
        <v>0</v>
      </c>
      <c r="G124" s="100">
        <f>'Ext A1'!C129</f>
        <v>0</v>
      </c>
      <c r="H124" s="100">
        <f>'Ext A1'!D129</f>
        <v>0</v>
      </c>
      <c r="I124" s="194">
        <f>'Ext A1'!J129</f>
        <v>0</v>
      </c>
      <c r="J124" s="194">
        <f>'Ext A1'!G129</f>
        <v>0</v>
      </c>
      <c r="K124">
        <f>IF('Ext A1'!H129="",'Ext A1'!G129,'Ext A1'!H129)</f>
        <v>0</v>
      </c>
      <c r="L124" s="194">
        <f>'Ext A1'!E129</f>
        <v>0</v>
      </c>
      <c r="M124" t="str">
        <f>MID('Ext A1'!M129,7,4)</f>
        <v/>
      </c>
      <c r="O124" s="101">
        <f>IF(ISNA(VLOOKUP(E124,'Enga manuel'!$D$7:$P$356,6,FALSE)),0,VLOOKUP(E124,'Enga manuel'!$D$7:$P$356,6,FALSE))</f>
        <v>0</v>
      </c>
      <c r="P124" t="str">
        <f>IF(ISNA(VLOOKUP(E124,'Enga manuel'!$D$7:$P$356,7,FALSE)),"",VLOOKUP(E124,'Enga manuel'!$D$7:$P$356,7,FALSE))</f>
        <v/>
      </c>
      <c r="Q124" t="str">
        <f>IF(ISNA(VLOOKUP(E124,'Enga manuel'!$D$7:$P$356,8,FALSE)),"",VLOOKUP(E124,'Enga manuel'!$D$7:$P$356,8,FALSE))</f>
        <v/>
      </c>
      <c r="R124" t="str">
        <f>IF(ISNA(VLOOKUP(E124,'Enga manuel'!$D$7:$P$356,9,FALSE)),"",VLOOKUP(E124,'Enga manuel'!$D$7:$P$356,9,FALSE))</f>
        <v/>
      </c>
      <c r="S124" t="str">
        <f>IF(ISNA(VLOOKUP(E124,'Enga manuel'!$D$7:$P$356,10,FALSE)),"",VLOOKUP(E124,'Enga manuel'!$D$7:$P$356,10,FALSE))</f>
        <v/>
      </c>
      <c r="T124" t="str">
        <f>IF(ISNA(VLOOKUP(E124,'Enga manuel'!$D$7:$P$356,11,FALSE)),"",VLOOKUP(E124,'Enga manuel'!$D$7:$P$356,11,FALSE))</f>
        <v/>
      </c>
      <c r="U124" t="str">
        <f>IF(ISNA(VLOOKUP(E124,'Enga manuel'!$D$7:$P$356,12,FALSE)),"",VLOOKUP(E124,'Enga manuel'!$D$7:$P$356,12,FALSE))</f>
        <v/>
      </c>
      <c r="W124">
        <f t="shared" si="17"/>
        <v>1123</v>
      </c>
      <c r="X124" s="107">
        <f t="shared" si="18"/>
        <v>0</v>
      </c>
      <c r="Y124" s="107" t="str">
        <f t="shared" si="22"/>
        <v/>
      </c>
      <c r="Z124" s="107" t="str">
        <f t="shared" si="23"/>
        <v/>
      </c>
      <c r="AA124" s="107" t="str">
        <f t="shared" si="24"/>
        <v/>
      </c>
      <c r="AB124" s="107" t="str">
        <f t="shared" si="19"/>
        <v/>
      </c>
      <c r="AC124" s="107" t="str">
        <f t="shared" si="19"/>
        <v/>
      </c>
      <c r="AD124" s="107" t="str">
        <f t="shared" si="20"/>
        <v/>
      </c>
      <c r="AE124" s="107" t="str">
        <f t="shared" si="21"/>
        <v/>
      </c>
      <c r="AF124">
        <f t="shared" si="25"/>
        <v>0</v>
      </c>
    </row>
    <row r="125" spans="5:32" x14ac:dyDescent="0.2">
      <c r="E125">
        <v>1124</v>
      </c>
      <c r="F125" s="101">
        <f>'Ext A1'!F130</f>
        <v>0</v>
      </c>
      <c r="G125" s="100">
        <f>'Ext A1'!C130</f>
        <v>0</v>
      </c>
      <c r="H125" s="100">
        <f>'Ext A1'!D130</f>
        <v>0</v>
      </c>
      <c r="I125" s="194">
        <f>'Ext A1'!J130</f>
        <v>0</v>
      </c>
      <c r="J125" s="194">
        <f>'Ext A1'!G130</f>
        <v>0</v>
      </c>
      <c r="K125">
        <f>IF('Ext A1'!H130="",'Ext A1'!G130,'Ext A1'!H130)</f>
        <v>0</v>
      </c>
      <c r="L125" s="194">
        <f>'Ext A1'!E130</f>
        <v>0</v>
      </c>
      <c r="M125" t="str">
        <f>MID('Ext A1'!M130,7,4)</f>
        <v/>
      </c>
      <c r="O125" s="101">
        <f>IF(ISNA(VLOOKUP(E125,'Enga manuel'!$D$7:$P$356,6,FALSE)),0,VLOOKUP(E125,'Enga manuel'!$D$7:$P$356,6,FALSE))</f>
        <v>0</v>
      </c>
      <c r="P125" t="str">
        <f>IF(ISNA(VLOOKUP(E125,'Enga manuel'!$D$7:$P$356,7,FALSE)),"",VLOOKUP(E125,'Enga manuel'!$D$7:$P$356,7,FALSE))</f>
        <v/>
      </c>
      <c r="Q125" t="str">
        <f>IF(ISNA(VLOOKUP(E125,'Enga manuel'!$D$7:$P$356,8,FALSE)),"",VLOOKUP(E125,'Enga manuel'!$D$7:$P$356,8,FALSE))</f>
        <v/>
      </c>
      <c r="R125" t="str">
        <f>IF(ISNA(VLOOKUP(E125,'Enga manuel'!$D$7:$P$356,9,FALSE)),"",VLOOKUP(E125,'Enga manuel'!$D$7:$P$356,9,FALSE))</f>
        <v/>
      </c>
      <c r="S125" t="str">
        <f>IF(ISNA(VLOOKUP(E125,'Enga manuel'!$D$7:$P$356,10,FALSE)),"",VLOOKUP(E125,'Enga manuel'!$D$7:$P$356,10,FALSE))</f>
        <v/>
      </c>
      <c r="T125" t="str">
        <f>IF(ISNA(VLOOKUP(E125,'Enga manuel'!$D$7:$P$356,11,FALSE)),"",VLOOKUP(E125,'Enga manuel'!$D$7:$P$356,11,FALSE))</f>
        <v/>
      </c>
      <c r="U125" t="str">
        <f>IF(ISNA(VLOOKUP(E125,'Enga manuel'!$D$7:$P$356,12,FALSE)),"",VLOOKUP(E125,'Enga manuel'!$D$7:$P$356,12,FALSE))</f>
        <v/>
      </c>
      <c r="W125">
        <f t="shared" si="17"/>
        <v>1124</v>
      </c>
      <c r="X125" s="107">
        <f t="shared" si="18"/>
        <v>0</v>
      </c>
      <c r="Y125" s="107" t="str">
        <f t="shared" si="22"/>
        <v/>
      </c>
      <c r="Z125" s="107" t="str">
        <f t="shared" si="23"/>
        <v/>
      </c>
      <c r="AA125" s="107" t="str">
        <f t="shared" si="24"/>
        <v/>
      </c>
      <c r="AB125" s="107" t="str">
        <f t="shared" si="19"/>
        <v/>
      </c>
      <c r="AC125" s="107" t="str">
        <f t="shared" si="19"/>
        <v/>
      </c>
      <c r="AD125" s="107" t="str">
        <f t="shared" si="20"/>
        <v/>
      </c>
      <c r="AE125" s="107" t="str">
        <f t="shared" si="21"/>
        <v/>
      </c>
      <c r="AF125">
        <f t="shared" si="25"/>
        <v>0</v>
      </c>
    </row>
    <row r="126" spans="5:32" x14ac:dyDescent="0.2">
      <c r="E126">
        <v>1125</v>
      </c>
      <c r="F126" s="101">
        <f>'Ext A1'!F131</f>
        <v>0</v>
      </c>
      <c r="G126" s="100">
        <f>'Ext A1'!C131</f>
        <v>0</v>
      </c>
      <c r="H126" s="100">
        <f>'Ext A1'!D131</f>
        <v>0</v>
      </c>
      <c r="I126" s="194">
        <f>'Ext A1'!J131</f>
        <v>0</v>
      </c>
      <c r="J126" s="194">
        <f>'Ext A1'!G131</f>
        <v>0</v>
      </c>
      <c r="K126">
        <f>IF('Ext A1'!H131="",'Ext A1'!G131,'Ext A1'!H131)</f>
        <v>0</v>
      </c>
      <c r="L126" s="194">
        <f>'Ext A1'!E131</f>
        <v>0</v>
      </c>
      <c r="M126" t="str">
        <f>MID('Ext A1'!M131,7,4)</f>
        <v/>
      </c>
      <c r="O126" s="101">
        <f>IF(ISNA(VLOOKUP(E126,'Enga manuel'!$D$7:$P$356,6,FALSE)),0,VLOOKUP(E126,'Enga manuel'!$D$7:$P$356,6,FALSE))</f>
        <v>0</v>
      </c>
      <c r="P126" t="str">
        <f>IF(ISNA(VLOOKUP(E126,'Enga manuel'!$D$7:$P$356,7,FALSE)),"",VLOOKUP(E126,'Enga manuel'!$D$7:$P$356,7,FALSE))</f>
        <v/>
      </c>
      <c r="Q126" t="str">
        <f>IF(ISNA(VLOOKUP(E126,'Enga manuel'!$D$7:$P$356,8,FALSE)),"",VLOOKUP(E126,'Enga manuel'!$D$7:$P$356,8,FALSE))</f>
        <v/>
      </c>
      <c r="R126" t="str">
        <f>IF(ISNA(VLOOKUP(E126,'Enga manuel'!$D$7:$P$356,9,FALSE)),"",VLOOKUP(E126,'Enga manuel'!$D$7:$P$356,9,FALSE))</f>
        <v/>
      </c>
      <c r="S126" t="str">
        <f>IF(ISNA(VLOOKUP(E126,'Enga manuel'!$D$7:$P$356,10,FALSE)),"",VLOOKUP(E126,'Enga manuel'!$D$7:$P$356,10,FALSE))</f>
        <v/>
      </c>
      <c r="T126" t="str">
        <f>IF(ISNA(VLOOKUP(E126,'Enga manuel'!$D$7:$P$356,11,FALSE)),"",VLOOKUP(E126,'Enga manuel'!$D$7:$P$356,11,FALSE))</f>
        <v/>
      </c>
      <c r="U126" t="str">
        <f>IF(ISNA(VLOOKUP(E126,'Enga manuel'!$D$7:$P$356,12,FALSE)),"",VLOOKUP(E126,'Enga manuel'!$D$7:$P$356,12,FALSE))</f>
        <v/>
      </c>
      <c r="W126">
        <f t="shared" si="17"/>
        <v>1125</v>
      </c>
      <c r="X126" s="107">
        <f t="shared" si="18"/>
        <v>0</v>
      </c>
      <c r="Y126" s="107" t="str">
        <f t="shared" si="22"/>
        <v/>
      </c>
      <c r="Z126" s="107" t="str">
        <f t="shared" si="23"/>
        <v/>
      </c>
      <c r="AA126" s="107" t="str">
        <f t="shared" si="24"/>
        <v/>
      </c>
      <c r="AB126" s="107" t="str">
        <f t="shared" si="19"/>
        <v/>
      </c>
      <c r="AC126" s="107" t="str">
        <f t="shared" si="19"/>
        <v/>
      </c>
      <c r="AD126" s="107" t="str">
        <f t="shared" si="20"/>
        <v/>
      </c>
      <c r="AE126" s="107" t="str">
        <f t="shared" si="21"/>
        <v/>
      </c>
      <c r="AF126">
        <f t="shared" si="25"/>
        <v>0</v>
      </c>
    </row>
    <row r="127" spans="5:32" x14ac:dyDescent="0.2">
      <c r="E127">
        <v>1126</v>
      </c>
      <c r="F127" s="101">
        <f>'Ext A1'!F132</f>
        <v>0</v>
      </c>
      <c r="G127" s="100">
        <f>'Ext A1'!C132</f>
        <v>0</v>
      </c>
      <c r="H127" s="100">
        <f>'Ext A1'!D132</f>
        <v>0</v>
      </c>
      <c r="I127" s="194">
        <f>'Ext A1'!J132</f>
        <v>0</v>
      </c>
      <c r="J127" s="194">
        <f>'Ext A1'!G132</f>
        <v>0</v>
      </c>
      <c r="K127">
        <f>IF('Ext A1'!H132="",'Ext A1'!G132,'Ext A1'!H132)</f>
        <v>0</v>
      </c>
      <c r="L127" s="194">
        <f>'Ext A1'!E132</f>
        <v>0</v>
      </c>
      <c r="M127" t="str">
        <f>MID('Ext A1'!M132,7,4)</f>
        <v/>
      </c>
      <c r="O127" s="101">
        <f>IF(ISNA(VLOOKUP(E127,'Enga manuel'!$D$7:$P$356,6,FALSE)),0,VLOOKUP(E127,'Enga manuel'!$D$7:$P$356,6,FALSE))</f>
        <v>0</v>
      </c>
      <c r="P127" t="str">
        <f>IF(ISNA(VLOOKUP(E127,'Enga manuel'!$D$7:$P$356,7,FALSE)),"",VLOOKUP(E127,'Enga manuel'!$D$7:$P$356,7,FALSE))</f>
        <v/>
      </c>
      <c r="Q127" t="str">
        <f>IF(ISNA(VLOOKUP(E127,'Enga manuel'!$D$7:$P$356,8,FALSE)),"",VLOOKUP(E127,'Enga manuel'!$D$7:$P$356,8,FALSE))</f>
        <v/>
      </c>
      <c r="R127" t="str">
        <f>IF(ISNA(VLOOKUP(E127,'Enga manuel'!$D$7:$P$356,9,FALSE)),"",VLOOKUP(E127,'Enga manuel'!$D$7:$P$356,9,FALSE))</f>
        <v/>
      </c>
      <c r="S127" t="str">
        <f>IF(ISNA(VLOOKUP(E127,'Enga manuel'!$D$7:$P$356,10,FALSE)),"",VLOOKUP(E127,'Enga manuel'!$D$7:$P$356,10,FALSE))</f>
        <v/>
      </c>
      <c r="T127" t="str">
        <f>IF(ISNA(VLOOKUP(E127,'Enga manuel'!$D$7:$P$356,11,FALSE)),"",VLOOKUP(E127,'Enga manuel'!$D$7:$P$356,11,FALSE))</f>
        <v/>
      </c>
      <c r="U127" t="str">
        <f>IF(ISNA(VLOOKUP(E127,'Enga manuel'!$D$7:$P$356,12,FALSE)),"",VLOOKUP(E127,'Enga manuel'!$D$7:$P$356,12,FALSE))</f>
        <v/>
      </c>
      <c r="W127">
        <f t="shared" si="17"/>
        <v>1126</v>
      </c>
      <c r="X127" s="107">
        <f t="shared" si="18"/>
        <v>0</v>
      </c>
      <c r="Y127" s="107" t="str">
        <f t="shared" si="22"/>
        <v/>
      </c>
      <c r="Z127" s="107" t="str">
        <f t="shared" si="23"/>
        <v/>
      </c>
      <c r="AA127" s="107" t="str">
        <f t="shared" si="24"/>
        <v/>
      </c>
      <c r="AB127" s="107" t="str">
        <f t="shared" si="19"/>
        <v/>
      </c>
      <c r="AC127" s="107" t="str">
        <f t="shared" si="19"/>
        <v/>
      </c>
      <c r="AD127" s="107" t="str">
        <f t="shared" si="20"/>
        <v/>
      </c>
      <c r="AE127" s="107" t="str">
        <f t="shared" si="21"/>
        <v/>
      </c>
      <c r="AF127">
        <f t="shared" si="25"/>
        <v>0</v>
      </c>
    </row>
    <row r="128" spans="5:32" x14ac:dyDescent="0.2">
      <c r="E128">
        <v>1127</v>
      </c>
      <c r="F128" s="101">
        <f>'Ext A1'!F133</f>
        <v>0</v>
      </c>
      <c r="G128" s="100">
        <f>'Ext A1'!C133</f>
        <v>0</v>
      </c>
      <c r="H128" s="100">
        <f>'Ext A1'!D133</f>
        <v>0</v>
      </c>
      <c r="I128" s="194">
        <f>'Ext A1'!J133</f>
        <v>0</v>
      </c>
      <c r="J128" s="194">
        <f>'Ext A1'!G133</f>
        <v>0</v>
      </c>
      <c r="K128">
        <f>IF('Ext A1'!H133="",'Ext A1'!G133,'Ext A1'!H133)</f>
        <v>0</v>
      </c>
      <c r="L128" s="194">
        <f>'Ext A1'!E133</f>
        <v>0</v>
      </c>
      <c r="M128" t="str">
        <f>MID('Ext A1'!M133,7,4)</f>
        <v/>
      </c>
      <c r="O128" s="101">
        <f>IF(ISNA(VLOOKUP(E128,'Enga manuel'!$D$7:$P$356,6,FALSE)),0,VLOOKUP(E128,'Enga manuel'!$D$7:$P$356,6,FALSE))</f>
        <v>0</v>
      </c>
      <c r="P128" t="str">
        <f>IF(ISNA(VLOOKUP(E128,'Enga manuel'!$D$7:$P$356,7,FALSE)),"",VLOOKUP(E128,'Enga manuel'!$D$7:$P$356,7,FALSE))</f>
        <v/>
      </c>
      <c r="Q128" t="str">
        <f>IF(ISNA(VLOOKUP(E128,'Enga manuel'!$D$7:$P$356,8,FALSE)),"",VLOOKUP(E128,'Enga manuel'!$D$7:$P$356,8,FALSE))</f>
        <v/>
      </c>
      <c r="R128" t="str">
        <f>IF(ISNA(VLOOKUP(E128,'Enga manuel'!$D$7:$P$356,9,FALSE)),"",VLOOKUP(E128,'Enga manuel'!$D$7:$P$356,9,FALSE))</f>
        <v/>
      </c>
      <c r="S128" t="str">
        <f>IF(ISNA(VLOOKUP(E128,'Enga manuel'!$D$7:$P$356,10,FALSE)),"",VLOOKUP(E128,'Enga manuel'!$D$7:$P$356,10,FALSE))</f>
        <v/>
      </c>
      <c r="T128" t="str">
        <f>IF(ISNA(VLOOKUP(E128,'Enga manuel'!$D$7:$P$356,11,FALSE)),"",VLOOKUP(E128,'Enga manuel'!$D$7:$P$356,11,FALSE))</f>
        <v/>
      </c>
      <c r="U128" t="str">
        <f>IF(ISNA(VLOOKUP(E128,'Enga manuel'!$D$7:$P$356,12,FALSE)),"",VLOOKUP(E128,'Enga manuel'!$D$7:$P$356,12,FALSE))</f>
        <v/>
      </c>
      <c r="W128">
        <f t="shared" si="17"/>
        <v>1127</v>
      </c>
      <c r="X128" s="107">
        <f t="shared" si="18"/>
        <v>0</v>
      </c>
      <c r="Y128" s="107" t="str">
        <f t="shared" si="22"/>
        <v/>
      </c>
      <c r="Z128" s="107" t="str">
        <f t="shared" si="23"/>
        <v/>
      </c>
      <c r="AA128" s="107" t="str">
        <f t="shared" si="24"/>
        <v/>
      </c>
      <c r="AB128" s="107" t="str">
        <f t="shared" si="19"/>
        <v/>
      </c>
      <c r="AC128" s="107" t="str">
        <f t="shared" si="19"/>
        <v/>
      </c>
      <c r="AD128" s="107" t="str">
        <f t="shared" si="20"/>
        <v/>
      </c>
      <c r="AE128" s="107" t="str">
        <f t="shared" si="21"/>
        <v/>
      </c>
      <c r="AF128">
        <f t="shared" si="25"/>
        <v>0</v>
      </c>
    </row>
    <row r="129" spans="5:32" x14ac:dyDescent="0.2">
      <c r="E129">
        <v>1128</v>
      </c>
      <c r="F129" s="101">
        <f>'Ext A1'!F134</f>
        <v>0</v>
      </c>
      <c r="G129" s="100">
        <f>'Ext A1'!C134</f>
        <v>0</v>
      </c>
      <c r="H129" s="100">
        <f>'Ext A1'!D134</f>
        <v>0</v>
      </c>
      <c r="I129" s="194">
        <f>'Ext A1'!J134</f>
        <v>0</v>
      </c>
      <c r="J129" s="194">
        <f>'Ext A1'!G134</f>
        <v>0</v>
      </c>
      <c r="K129">
        <f>IF('Ext A1'!H134="",'Ext A1'!G134,'Ext A1'!H134)</f>
        <v>0</v>
      </c>
      <c r="L129" s="194">
        <f>'Ext A1'!E134</f>
        <v>0</v>
      </c>
      <c r="M129" t="str">
        <f>MID('Ext A1'!M134,7,4)</f>
        <v/>
      </c>
      <c r="O129" s="101">
        <f>IF(ISNA(VLOOKUP(E129,'Enga manuel'!$D$7:$P$356,6,FALSE)),0,VLOOKUP(E129,'Enga manuel'!$D$7:$P$356,6,FALSE))</f>
        <v>0</v>
      </c>
      <c r="P129" t="str">
        <f>IF(ISNA(VLOOKUP(E129,'Enga manuel'!$D$7:$P$356,7,FALSE)),"",VLOOKUP(E129,'Enga manuel'!$D$7:$P$356,7,FALSE))</f>
        <v/>
      </c>
      <c r="Q129" t="str">
        <f>IF(ISNA(VLOOKUP(E129,'Enga manuel'!$D$7:$P$356,8,FALSE)),"",VLOOKUP(E129,'Enga manuel'!$D$7:$P$356,8,FALSE))</f>
        <v/>
      </c>
      <c r="R129" t="str">
        <f>IF(ISNA(VLOOKUP(E129,'Enga manuel'!$D$7:$P$356,9,FALSE)),"",VLOOKUP(E129,'Enga manuel'!$D$7:$P$356,9,FALSE))</f>
        <v/>
      </c>
      <c r="S129" t="str">
        <f>IF(ISNA(VLOOKUP(E129,'Enga manuel'!$D$7:$P$356,10,FALSE)),"",VLOOKUP(E129,'Enga manuel'!$D$7:$P$356,10,FALSE))</f>
        <v/>
      </c>
      <c r="T129" t="str">
        <f>IF(ISNA(VLOOKUP(E129,'Enga manuel'!$D$7:$P$356,11,FALSE)),"",VLOOKUP(E129,'Enga manuel'!$D$7:$P$356,11,FALSE))</f>
        <v/>
      </c>
      <c r="U129" t="str">
        <f>IF(ISNA(VLOOKUP(E129,'Enga manuel'!$D$7:$P$356,12,FALSE)),"",VLOOKUP(E129,'Enga manuel'!$D$7:$P$356,12,FALSE))</f>
        <v/>
      </c>
      <c r="W129">
        <f t="shared" si="17"/>
        <v>1128</v>
      </c>
      <c r="X129" s="107">
        <f t="shared" si="18"/>
        <v>0</v>
      </c>
      <c r="Y129" s="107" t="str">
        <f t="shared" si="22"/>
        <v/>
      </c>
      <c r="Z129" s="107" t="str">
        <f t="shared" si="23"/>
        <v/>
      </c>
      <c r="AA129" s="107" t="str">
        <f t="shared" si="24"/>
        <v/>
      </c>
      <c r="AB129" s="107" t="str">
        <f t="shared" si="19"/>
        <v/>
      </c>
      <c r="AC129" s="107" t="str">
        <f t="shared" si="19"/>
        <v/>
      </c>
      <c r="AD129" s="107" t="str">
        <f t="shared" si="20"/>
        <v/>
      </c>
      <c r="AE129" s="107" t="str">
        <f t="shared" si="21"/>
        <v/>
      </c>
      <c r="AF129">
        <f t="shared" si="25"/>
        <v>0</v>
      </c>
    </row>
    <row r="130" spans="5:32" x14ac:dyDescent="0.2">
      <c r="E130">
        <v>1129</v>
      </c>
      <c r="F130" s="101">
        <f>'Ext A1'!F135</f>
        <v>0</v>
      </c>
      <c r="G130" s="100">
        <f>'Ext A1'!C135</f>
        <v>0</v>
      </c>
      <c r="H130" s="100">
        <f>'Ext A1'!D135</f>
        <v>0</v>
      </c>
      <c r="I130" s="194">
        <f>'Ext A1'!J135</f>
        <v>0</v>
      </c>
      <c r="J130" s="194">
        <f>'Ext A1'!G135</f>
        <v>0</v>
      </c>
      <c r="K130">
        <f>IF('Ext A1'!H135="",'Ext A1'!G135,'Ext A1'!H135)</f>
        <v>0</v>
      </c>
      <c r="L130" s="194">
        <f>'Ext A1'!E135</f>
        <v>0</v>
      </c>
      <c r="M130" t="str">
        <f>MID('Ext A1'!M135,7,4)</f>
        <v/>
      </c>
      <c r="O130" s="101">
        <f>IF(ISNA(VLOOKUP(E130,'Enga manuel'!$D$7:$P$356,6,FALSE)),0,VLOOKUP(E130,'Enga manuel'!$D$7:$P$356,6,FALSE))</f>
        <v>0</v>
      </c>
      <c r="P130" t="str">
        <f>IF(ISNA(VLOOKUP(E130,'Enga manuel'!$D$7:$P$356,7,FALSE)),"",VLOOKUP(E130,'Enga manuel'!$D$7:$P$356,7,FALSE))</f>
        <v/>
      </c>
      <c r="Q130" t="str">
        <f>IF(ISNA(VLOOKUP(E130,'Enga manuel'!$D$7:$P$356,8,FALSE)),"",VLOOKUP(E130,'Enga manuel'!$D$7:$P$356,8,FALSE))</f>
        <v/>
      </c>
      <c r="R130" t="str">
        <f>IF(ISNA(VLOOKUP(E130,'Enga manuel'!$D$7:$P$356,9,FALSE)),"",VLOOKUP(E130,'Enga manuel'!$D$7:$P$356,9,FALSE))</f>
        <v/>
      </c>
      <c r="S130" t="str">
        <f>IF(ISNA(VLOOKUP(E130,'Enga manuel'!$D$7:$P$356,10,FALSE)),"",VLOOKUP(E130,'Enga manuel'!$D$7:$P$356,10,FALSE))</f>
        <v/>
      </c>
      <c r="T130" t="str">
        <f>IF(ISNA(VLOOKUP(E130,'Enga manuel'!$D$7:$P$356,11,FALSE)),"",VLOOKUP(E130,'Enga manuel'!$D$7:$P$356,11,FALSE))</f>
        <v/>
      </c>
      <c r="U130" t="str">
        <f>IF(ISNA(VLOOKUP(E130,'Enga manuel'!$D$7:$P$356,12,FALSE)),"",VLOOKUP(E130,'Enga manuel'!$D$7:$P$356,12,FALSE))</f>
        <v/>
      </c>
      <c r="W130">
        <f t="shared" si="17"/>
        <v>1129</v>
      </c>
      <c r="X130" s="107">
        <f t="shared" si="18"/>
        <v>0</v>
      </c>
      <c r="Y130" s="107" t="str">
        <f t="shared" si="22"/>
        <v/>
      </c>
      <c r="Z130" s="107" t="str">
        <f t="shared" si="23"/>
        <v/>
      </c>
      <c r="AA130" s="107" t="str">
        <f t="shared" si="24"/>
        <v/>
      </c>
      <c r="AB130" s="107" t="str">
        <f t="shared" si="19"/>
        <v/>
      </c>
      <c r="AC130" s="107" t="str">
        <f t="shared" si="19"/>
        <v/>
      </c>
      <c r="AD130" s="107" t="str">
        <f t="shared" si="20"/>
        <v/>
      </c>
      <c r="AE130" s="107" t="str">
        <f t="shared" si="21"/>
        <v/>
      </c>
      <c r="AF130">
        <f t="shared" si="25"/>
        <v>0</v>
      </c>
    </row>
    <row r="131" spans="5:32" x14ac:dyDescent="0.2">
      <c r="E131">
        <v>1130</v>
      </c>
      <c r="F131" s="101">
        <f>'Ext A1'!F136</f>
        <v>0</v>
      </c>
      <c r="G131" s="100">
        <f>'Ext A1'!C136</f>
        <v>0</v>
      </c>
      <c r="H131" s="100">
        <f>'Ext A1'!D136</f>
        <v>0</v>
      </c>
      <c r="I131" s="194">
        <f>'Ext A1'!J136</f>
        <v>0</v>
      </c>
      <c r="J131" s="194">
        <f>'Ext A1'!G136</f>
        <v>0</v>
      </c>
      <c r="K131">
        <f>IF('Ext A1'!H136="",'Ext A1'!G136,'Ext A1'!H136)</f>
        <v>0</v>
      </c>
      <c r="L131" s="194">
        <f>'Ext A1'!E136</f>
        <v>0</v>
      </c>
      <c r="M131" t="str">
        <f>MID('Ext A1'!M136,7,4)</f>
        <v/>
      </c>
      <c r="O131" s="101">
        <f>IF(ISNA(VLOOKUP(E131,'Enga manuel'!$D$7:$P$356,6,FALSE)),0,VLOOKUP(E131,'Enga manuel'!$D$7:$P$356,6,FALSE))</f>
        <v>0</v>
      </c>
      <c r="P131" t="str">
        <f>IF(ISNA(VLOOKUP(E131,'Enga manuel'!$D$7:$P$356,7,FALSE)),"",VLOOKUP(E131,'Enga manuel'!$D$7:$P$356,7,FALSE))</f>
        <v/>
      </c>
      <c r="Q131" t="str">
        <f>IF(ISNA(VLOOKUP(E131,'Enga manuel'!$D$7:$P$356,8,FALSE)),"",VLOOKUP(E131,'Enga manuel'!$D$7:$P$356,8,FALSE))</f>
        <v/>
      </c>
      <c r="R131" t="str">
        <f>IF(ISNA(VLOOKUP(E131,'Enga manuel'!$D$7:$P$356,9,FALSE)),"",VLOOKUP(E131,'Enga manuel'!$D$7:$P$356,9,FALSE))</f>
        <v/>
      </c>
      <c r="S131" t="str">
        <f>IF(ISNA(VLOOKUP(E131,'Enga manuel'!$D$7:$P$356,10,FALSE)),"",VLOOKUP(E131,'Enga manuel'!$D$7:$P$356,10,FALSE))</f>
        <v/>
      </c>
      <c r="T131" t="str">
        <f>IF(ISNA(VLOOKUP(E131,'Enga manuel'!$D$7:$P$356,11,FALSE)),"",VLOOKUP(E131,'Enga manuel'!$D$7:$P$356,11,FALSE))</f>
        <v/>
      </c>
      <c r="U131" t="str">
        <f>IF(ISNA(VLOOKUP(E131,'Enga manuel'!$D$7:$P$356,12,FALSE)),"",VLOOKUP(E131,'Enga manuel'!$D$7:$P$356,12,FALSE))</f>
        <v/>
      </c>
      <c r="W131">
        <f t="shared" ref="W131:W194" si="26">E131</f>
        <v>1130</v>
      </c>
      <c r="X131" s="107">
        <f t="shared" ref="X131:X194" si="27">IF(AND(F131&gt;0,O131=0),F131,O131)</f>
        <v>0</v>
      </c>
      <c r="Y131" s="107" t="str">
        <f t="shared" si="22"/>
        <v/>
      </c>
      <c r="Z131" s="107" t="str">
        <f t="shared" si="23"/>
        <v/>
      </c>
      <c r="AA131" s="107" t="str">
        <f t="shared" si="24"/>
        <v/>
      </c>
      <c r="AB131" s="107" t="str">
        <f t="shared" ref="AB131:AC194" si="28">IF(AND($F131&gt;0,$O131=0),J131,S131)</f>
        <v/>
      </c>
      <c r="AC131" s="107" t="str">
        <f t="shared" si="28"/>
        <v/>
      </c>
      <c r="AD131" s="107" t="str">
        <f t="shared" ref="AD131:AD194" si="29">IF(O131&gt;0,U131,IF(F131&gt;0,L131,""))</f>
        <v/>
      </c>
      <c r="AE131" s="107" t="str">
        <f t="shared" ref="AE131:AE194" si="30">IF(O131&gt;0,V131,IF(F131&gt;0,M131,""))</f>
        <v/>
      </c>
      <c r="AF131">
        <f t="shared" si="25"/>
        <v>0</v>
      </c>
    </row>
    <row r="132" spans="5:32" x14ac:dyDescent="0.2">
      <c r="E132">
        <v>1131</v>
      </c>
      <c r="F132" s="101">
        <f>'Ext A1'!F137</f>
        <v>0</v>
      </c>
      <c r="G132" s="100">
        <f>'Ext A1'!C137</f>
        <v>0</v>
      </c>
      <c r="H132" s="100">
        <f>'Ext A1'!D137</f>
        <v>0</v>
      </c>
      <c r="I132" s="194">
        <f>'Ext A1'!J137</f>
        <v>0</v>
      </c>
      <c r="J132" s="194">
        <f>'Ext A1'!G137</f>
        <v>0</v>
      </c>
      <c r="K132">
        <f>IF('Ext A1'!H137="",'Ext A1'!G137,'Ext A1'!H137)</f>
        <v>0</v>
      </c>
      <c r="L132" s="194">
        <f>'Ext A1'!E137</f>
        <v>0</v>
      </c>
      <c r="M132" t="str">
        <f>MID('Ext A1'!M137,7,4)</f>
        <v/>
      </c>
      <c r="O132" s="101">
        <f>IF(ISNA(VLOOKUP(E132,'Enga manuel'!$D$7:$P$356,6,FALSE)),0,VLOOKUP(E132,'Enga manuel'!$D$7:$P$356,6,FALSE))</f>
        <v>0</v>
      </c>
      <c r="P132" t="str">
        <f>IF(ISNA(VLOOKUP(E132,'Enga manuel'!$D$7:$P$356,7,FALSE)),"",VLOOKUP(E132,'Enga manuel'!$D$7:$P$356,7,FALSE))</f>
        <v/>
      </c>
      <c r="Q132" t="str">
        <f>IF(ISNA(VLOOKUP(E132,'Enga manuel'!$D$7:$P$356,8,FALSE)),"",VLOOKUP(E132,'Enga manuel'!$D$7:$P$356,8,FALSE))</f>
        <v/>
      </c>
      <c r="R132" t="str">
        <f>IF(ISNA(VLOOKUP(E132,'Enga manuel'!$D$7:$P$356,9,FALSE)),"",VLOOKUP(E132,'Enga manuel'!$D$7:$P$356,9,FALSE))</f>
        <v/>
      </c>
      <c r="S132" t="str">
        <f>IF(ISNA(VLOOKUP(E132,'Enga manuel'!$D$7:$P$356,10,FALSE)),"",VLOOKUP(E132,'Enga manuel'!$D$7:$P$356,10,FALSE))</f>
        <v/>
      </c>
      <c r="T132" t="str">
        <f>IF(ISNA(VLOOKUP(E132,'Enga manuel'!$D$7:$P$356,11,FALSE)),"",VLOOKUP(E132,'Enga manuel'!$D$7:$P$356,11,FALSE))</f>
        <v/>
      </c>
      <c r="U132" t="str">
        <f>IF(ISNA(VLOOKUP(E132,'Enga manuel'!$D$7:$P$356,12,FALSE)),"",VLOOKUP(E132,'Enga manuel'!$D$7:$P$356,12,FALSE))</f>
        <v/>
      </c>
      <c r="W132">
        <f t="shared" si="26"/>
        <v>1131</v>
      </c>
      <c r="X132" s="107">
        <f t="shared" si="27"/>
        <v>0</v>
      </c>
      <c r="Y132" s="107" t="str">
        <f t="shared" si="22"/>
        <v/>
      </c>
      <c r="Z132" s="107" t="str">
        <f t="shared" si="23"/>
        <v/>
      </c>
      <c r="AA132" s="107" t="str">
        <f t="shared" si="24"/>
        <v/>
      </c>
      <c r="AB132" s="107" t="str">
        <f t="shared" si="28"/>
        <v/>
      </c>
      <c r="AC132" s="107" t="str">
        <f t="shared" si="28"/>
        <v/>
      </c>
      <c r="AD132" s="107" t="str">
        <f t="shared" si="29"/>
        <v/>
      </c>
      <c r="AE132" s="107" t="str">
        <f t="shared" si="30"/>
        <v/>
      </c>
      <c r="AF132">
        <f t="shared" si="25"/>
        <v>0</v>
      </c>
    </row>
    <row r="133" spans="5:32" x14ac:dyDescent="0.2">
      <c r="E133">
        <v>1132</v>
      </c>
      <c r="F133" s="101">
        <f>'Ext A1'!F138</f>
        <v>0</v>
      </c>
      <c r="G133" s="100">
        <f>'Ext A1'!C138</f>
        <v>0</v>
      </c>
      <c r="H133" s="100">
        <f>'Ext A1'!D138</f>
        <v>0</v>
      </c>
      <c r="I133" s="194">
        <f>'Ext A1'!J138</f>
        <v>0</v>
      </c>
      <c r="J133" s="194">
        <f>'Ext A1'!G138</f>
        <v>0</v>
      </c>
      <c r="K133">
        <f>IF('Ext A1'!H138="",'Ext A1'!G138,'Ext A1'!H138)</f>
        <v>0</v>
      </c>
      <c r="L133" s="194">
        <f>'Ext A1'!E138</f>
        <v>0</v>
      </c>
      <c r="M133" t="str">
        <f>MID('Ext A1'!M138,7,4)</f>
        <v/>
      </c>
      <c r="O133" s="101">
        <f>IF(ISNA(VLOOKUP(E133,'Enga manuel'!$D$7:$P$356,6,FALSE)),0,VLOOKUP(E133,'Enga manuel'!$D$7:$P$356,6,FALSE))</f>
        <v>0</v>
      </c>
      <c r="P133" t="str">
        <f>IF(ISNA(VLOOKUP(E133,'Enga manuel'!$D$7:$P$356,7,FALSE)),"",VLOOKUP(E133,'Enga manuel'!$D$7:$P$356,7,FALSE))</f>
        <v/>
      </c>
      <c r="Q133" t="str">
        <f>IF(ISNA(VLOOKUP(E133,'Enga manuel'!$D$7:$P$356,8,FALSE)),"",VLOOKUP(E133,'Enga manuel'!$D$7:$P$356,8,FALSE))</f>
        <v/>
      </c>
      <c r="R133" t="str">
        <f>IF(ISNA(VLOOKUP(E133,'Enga manuel'!$D$7:$P$356,9,FALSE)),"",VLOOKUP(E133,'Enga manuel'!$D$7:$P$356,9,FALSE))</f>
        <v/>
      </c>
      <c r="S133" t="str">
        <f>IF(ISNA(VLOOKUP(E133,'Enga manuel'!$D$7:$P$356,10,FALSE)),"",VLOOKUP(E133,'Enga manuel'!$D$7:$P$356,10,FALSE))</f>
        <v/>
      </c>
      <c r="T133" t="str">
        <f>IF(ISNA(VLOOKUP(E133,'Enga manuel'!$D$7:$P$356,11,FALSE)),"",VLOOKUP(E133,'Enga manuel'!$D$7:$P$356,11,FALSE))</f>
        <v/>
      </c>
      <c r="U133" t="str">
        <f>IF(ISNA(VLOOKUP(E133,'Enga manuel'!$D$7:$P$356,12,FALSE)),"",VLOOKUP(E133,'Enga manuel'!$D$7:$P$356,12,FALSE))</f>
        <v/>
      </c>
      <c r="W133">
        <f t="shared" si="26"/>
        <v>1132</v>
      </c>
      <c r="X133" s="107">
        <f t="shared" si="27"/>
        <v>0</v>
      </c>
      <c r="Y133" s="107" t="str">
        <f t="shared" si="22"/>
        <v/>
      </c>
      <c r="Z133" s="107" t="str">
        <f t="shared" si="23"/>
        <v/>
      </c>
      <c r="AA133" s="107" t="str">
        <f t="shared" si="24"/>
        <v/>
      </c>
      <c r="AB133" s="107" t="str">
        <f t="shared" si="28"/>
        <v/>
      </c>
      <c r="AC133" s="107" t="str">
        <f t="shared" si="28"/>
        <v/>
      </c>
      <c r="AD133" s="107" t="str">
        <f t="shared" si="29"/>
        <v/>
      </c>
      <c r="AE133" s="107" t="str">
        <f t="shared" si="30"/>
        <v/>
      </c>
      <c r="AF133">
        <f t="shared" si="25"/>
        <v>0</v>
      </c>
    </row>
    <row r="134" spans="5:32" x14ac:dyDescent="0.2">
      <c r="E134">
        <v>1133</v>
      </c>
      <c r="F134" s="101">
        <f>'Ext A1'!F139</f>
        <v>0</v>
      </c>
      <c r="G134" s="100">
        <f>'Ext A1'!C139</f>
        <v>0</v>
      </c>
      <c r="H134" s="100">
        <f>'Ext A1'!D139</f>
        <v>0</v>
      </c>
      <c r="I134" s="194">
        <f>'Ext A1'!J139</f>
        <v>0</v>
      </c>
      <c r="J134" s="194">
        <f>'Ext A1'!G139</f>
        <v>0</v>
      </c>
      <c r="K134">
        <f>IF('Ext A1'!H139="",'Ext A1'!G139,'Ext A1'!H139)</f>
        <v>0</v>
      </c>
      <c r="L134" s="194">
        <f>'Ext A1'!E139</f>
        <v>0</v>
      </c>
      <c r="M134" t="str">
        <f>MID('Ext A1'!M139,7,4)</f>
        <v/>
      </c>
      <c r="O134" s="101">
        <f>IF(ISNA(VLOOKUP(E134,'Enga manuel'!$D$7:$P$356,6,FALSE)),0,VLOOKUP(E134,'Enga manuel'!$D$7:$P$356,6,FALSE))</f>
        <v>0</v>
      </c>
      <c r="P134" t="str">
        <f>IF(ISNA(VLOOKUP(E134,'Enga manuel'!$D$7:$P$356,7,FALSE)),"",VLOOKUP(E134,'Enga manuel'!$D$7:$P$356,7,FALSE))</f>
        <v/>
      </c>
      <c r="Q134" t="str">
        <f>IF(ISNA(VLOOKUP(E134,'Enga manuel'!$D$7:$P$356,8,FALSE)),"",VLOOKUP(E134,'Enga manuel'!$D$7:$P$356,8,FALSE))</f>
        <v/>
      </c>
      <c r="R134" t="str">
        <f>IF(ISNA(VLOOKUP(E134,'Enga manuel'!$D$7:$P$356,9,FALSE)),"",VLOOKUP(E134,'Enga manuel'!$D$7:$P$356,9,FALSE))</f>
        <v/>
      </c>
      <c r="S134" t="str">
        <f>IF(ISNA(VLOOKUP(E134,'Enga manuel'!$D$7:$P$356,10,FALSE)),"",VLOOKUP(E134,'Enga manuel'!$D$7:$P$356,10,FALSE))</f>
        <v/>
      </c>
      <c r="T134" t="str">
        <f>IF(ISNA(VLOOKUP(E134,'Enga manuel'!$D$7:$P$356,11,FALSE)),"",VLOOKUP(E134,'Enga manuel'!$D$7:$P$356,11,FALSE))</f>
        <v/>
      </c>
      <c r="U134" t="str">
        <f>IF(ISNA(VLOOKUP(E134,'Enga manuel'!$D$7:$P$356,12,FALSE)),"",VLOOKUP(E134,'Enga manuel'!$D$7:$P$356,12,FALSE))</f>
        <v/>
      </c>
      <c r="W134">
        <f t="shared" si="26"/>
        <v>1133</v>
      </c>
      <c r="X134" s="107">
        <f t="shared" si="27"/>
        <v>0</v>
      </c>
      <c r="Y134" s="107" t="str">
        <f t="shared" si="22"/>
        <v/>
      </c>
      <c r="Z134" s="107" t="str">
        <f t="shared" si="23"/>
        <v/>
      </c>
      <c r="AA134" s="107" t="str">
        <f t="shared" si="24"/>
        <v/>
      </c>
      <c r="AB134" s="107" t="str">
        <f t="shared" si="28"/>
        <v/>
      </c>
      <c r="AC134" s="107" t="str">
        <f t="shared" si="28"/>
        <v/>
      </c>
      <c r="AD134" s="107" t="str">
        <f t="shared" si="29"/>
        <v/>
      </c>
      <c r="AE134" s="107" t="str">
        <f t="shared" si="30"/>
        <v/>
      </c>
      <c r="AF134">
        <f t="shared" si="25"/>
        <v>0</v>
      </c>
    </row>
    <row r="135" spans="5:32" x14ac:dyDescent="0.2">
      <c r="E135">
        <v>1134</v>
      </c>
      <c r="F135" s="101">
        <f>'Ext A1'!F140</f>
        <v>0</v>
      </c>
      <c r="G135" s="100">
        <f>'Ext A1'!C140</f>
        <v>0</v>
      </c>
      <c r="H135" s="100">
        <f>'Ext A1'!D140</f>
        <v>0</v>
      </c>
      <c r="I135" s="194">
        <f>'Ext A1'!J140</f>
        <v>0</v>
      </c>
      <c r="J135" s="194">
        <f>'Ext A1'!G140</f>
        <v>0</v>
      </c>
      <c r="K135">
        <f>IF('Ext A1'!H140="",'Ext A1'!G140,'Ext A1'!H140)</f>
        <v>0</v>
      </c>
      <c r="L135" s="194">
        <f>'Ext A1'!E140</f>
        <v>0</v>
      </c>
      <c r="M135" t="str">
        <f>MID('Ext A1'!M140,7,4)</f>
        <v/>
      </c>
      <c r="O135" s="101">
        <f>IF(ISNA(VLOOKUP(E135,'Enga manuel'!$D$7:$P$356,6,FALSE)),0,VLOOKUP(E135,'Enga manuel'!$D$7:$P$356,6,FALSE))</f>
        <v>0</v>
      </c>
      <c r="P135" t="str">
        <f>IF(ISNA(VLOOKUP(E135,'Enga manuel'!$D$7:$P$356,7,FALSE)),"",VLOOKUP(E135,'Enga manuel'!$D$7:$P$356,7,FALSE))</f>
        <v/>
      </c>
      <c r="Q135" t="str">
        <f>IF(ISNA(VLOOKUP(E135,'Enga manuel'!$D$7:$P$356,8,FALSE)),"",VLOOKUP(E135,'Enga manuel'!$D$7:$P$356,8,FALSE))</f>
        <v/>
      </c>
      <c r="R135" t="str">
        <f>IF(ISNA(VLOOKUP(E135,'Enga manuel'!$D$7:$P$356,9,FALSE)),"",VLOOKUP(E135,'Enga manuel'!$D$7:$P$356,9,FALSE))</f>
        <v/>
      </c>
      <c r="S135" t="str">
        <f>IF(ISNA(VLOOKUP(E135,'Enga manuel'!$D$7:$P$356,10,FALSE)),"",VLOOKUP(E135,'Enga manuel'!$D$7:$P$356,10,FALSE))</f>
        <v/>
      </c>
      <c r="T135" t="str">
        <f>IF(ISNA(VLOOKUP(E135,'Enga manuel'!$D$7:$P$356,11,FALSE)),"",VLOOKUP(E135,'Enga manuel'!$D$7:$P$356,11,FALSE))</f>
        <v/>
      </c>
      <c r="U135" t="str">
        <f>IF(ISNA(VLOOKUP(E135,'Enga manuel'!$D$7:$P$356,12,FALSE)),"",VLOOKUP(E135,'Enga manuel'!$D$7:$P$356,12,FALSE))</f>
        <v/>
      </c>
      <c r="W135">
        <f t="shared" si="26"/>
        <v>1134</v>
      </c>
      <c r="X135" s="107">
        <f t="shared" si="27"/>
        <v>0</v>
      </c>
      <c r="Y135" s="107" t="str">
        <f t="shared" si="22"/>
        <v/>
      </c>
      <c r="Z135" s="107" t="str">
        <f t="shared" si="23"/>
        <v/>
      </c>
      <c r="AA135" s="107" t="str">
        <f t="shared" si="24"/>
        <v/>
      </c>
      <c r="AB135" s="107" t="str">
        <f t="shared" si="28"/>
        <v/>
      </c>
      <c r="AC135" s="107" t="str">
        <f t="shared" si="28"/>
        <v/>
      </c>
      <c r="AD135" s="107" t="str">
        <f t="shared" si="29"/>
        <v/>
      </c>
      <c r="AE135" s="107" t="str">
        <f t="shared" si="30"/>
        <v/>
      </c>
      <c r="AF135">
        <f t="shared" si="25"/>
        <v>0</v>
      </c>
    </row>
    <row r="136" spans="5:32" x14ac:dyDescent="0.2">
      <c r="E136">
        <v>1135</v>
      </c>
      <c r="F136" s="101">
        <f>'Ext A1'!F141</f>
        <v>0</v>
      </c>
      <c r="G136" s="100">
        <f>'Ext A1'!C141</f>
        <v>0</v>
      </c>
      <c r="H136" s="100">
        <f>'Ext A1'!D141</f>
        <v>0</v>
      </c>
      <c r="I136" s="194">
        <f>'Ext A1'!J141</f>
        <v>0</v>
      </c>
      <c r="J136" s="194">
        <f>'Ext A1'!G141</f>
        <v>0</v>
      </c>
      <c r="K136">
        <f>IF('Ext A1'!H141="",'Ext A1'!G141,'Ext A1'!H141)</f>
        <v>0</v>
      </c>
      <c r="L136" s="194">
        <f>'Ext A1'!E141</f>
        <v>0</v>
      </c>
      <c r="M136" t="str">
        <f>MID('Ext A1'!M141,7,4)</f>
        <v/>
      </c>
      <c r="O136" s="101">
        <f>IF(ISNA(VLOOKUP(E136,'Enga manuel'!$D$7:$P$356,6,FALSE)),0,VLOOKUP(E136,'Enga manuel'!$D$7:$P$356,6,FALSE))</f>
        <v>0</v>
      </c>
      <c r="P136" t="str">
        <f>IF(ISNA(VLOOKUP(E136,'Enga manuel'!$D$7:$P$356,7,FALSE)),"",VLOOKUP(E136,'Enga manuel'!$D$7:$P$356,7,FALSE))</f>
        <v/>
      </c>
      <c r="Q136" t="str">
        <f>IF(ISNA(VLOOKUP(E136,'Enga manuel'!$D$7:$P$356,8,FALSE)),"",VLOOKUP(E136,'Enga manuel'!$D$7:$P$356,8,FALSE))</f>
        <v/>
      </c>
      <c r="R136" t="str">
        <f>IF(ISNA(VLOOKUP(E136,'Enga manuel'!$D$7:$P$356,9,FALSE)),"",VLOOKUP(E136,'Enga manuel'!$D$7:$P$356,9,FALSE))</f>
        <v/>
      </c>
      <c r="S136" t="str">
        <f>IF(ISNA(VLOOKUP(E136,'Enga manuel'!$D$7:$P$356,10,FALSE)),"",VLOOKUP(E136,'Enga manuel'!$D$7:$P$356,10,FALSE))</f>
        <v/>
      </c>
      <c r="T136" t="str">
        <f>IF(ISNA(VLOOKUP(E136,'Enga manuel'!$D$7:$P$356,11,FALSE)),"",VLOOKUP(E136,'Enga manuel'!$D$7:$P$356,11,FALSE))</f>
        <v/>
      </c>
      <c r="U136" t="str">
        <f>IF(ISNA(VLOOKUP(E136,'Enga manuel'!$D$7:$P$356,12,FALSE)),"",VLOOKUP(E136,'Enga manuel'!$D$7:$P$356,12,FALSE))</f>
        <v/>
      </c>
      <c r="W136">
        <f t="shared" si="26"/>
        <v>1135</v>
      </c>
      <c r="X136" s="107">
        <f t="shared" si="27"/>
        <v>0</v>
      </c>
      <c r="Y136" s="107" t="str">
        <f t="shared" ref="Y136:Y199" si="31">IF(O136&gt;0,P136,IF(F136&gt;0,G136,""))</f>
        <v/>
      </c>
      <c r="Z136" s="107" t="str">
        <f t="shared" ref="Z136:Z199" si="32">IF(O136&gt;0,Q136,IF(F136&gt;0,H136,""))</f>
        <v/>
      </c>
      <c r="AA136" s="107" t="str">
        <f t="shared" ref="AA136:AA199" si="33">IF(O136&gt;0,R136,IF(F136&gt;0,I136,""))</f>
        <v/>
      </c>
      <c r="AB136" s="107" t="str">
        <f t="shared" si="28"/>
        <v/>
      </c>
      <c r="AC136" s="107" t="str">
        <f t="shared" si="28"/>
        <v/>
      </c>
      <c r="AD136" s="107" t="str">
        <f t="shared" si="29"/>
        <v/>
      </c>
      <c r="AE136" s="107" t="str">
        <f t="shared" si="30"/>
        <v/>
      </c>
      <c r="AF136">
        <f t="shared" ref="AF136:AF199" si="34">IF(O136&gt;0,1,0)</f>
        <v>0</v>
      </c>
    </row>
    <row r="137" spans="5:32" x14ac:dyDescent="0.2">
      <c r="E137">
        <v>1136</v>
      </c>
      <c r="F137" s="101">
        <f>'Ext A1'!F142</f>
        <v>0</v>
      </c>
      <c r="G137" s="100">
        <f>'Ext A1'!C142</f>
        <v>0</v>
      </c>
      <c r="H137" s="100">
        <f>'Ext A1'!D142</f>
        <v>0</v>
      </c>
      <c r="I137" s="194">
        <f>'Ext A1'!J142</f>
        <v>0</v>
      </c>
      <c r="J137" s="194">
        <f>'Ext A1'!G142</f>
        <v>0</v>
      </c>
      <c r="K137">
        <f>IF('Ext A1'!H142="",'Ext A1'!G142,'Ext A1'!H142)</f>
        <v>0</v>
      </c>
      <c r="L137" s="194">
        <f>'Ext A1'!E142</f>
        <v>0</v>
      </c>
      <c r="M137" t="str">
        <f>MID('Ext A1'!M142,7,4)</f>
        <v/>
      </c>
      <c r="O137" s="101">
        <f>IF(ISNA(VLOOKUP(E137,'Enga manuel'!$D$7:$P$356,6,FALSE)),0,VLOOKUP(E137,'Enga manuel'!$D$7:$P$356,6,FALSE))</f>
        <v>0</v>
      </c>
      <c r="P137" t="str">
        <f>IF(ISNA(VLOOKUP(E137,'Enga manuel'!$D$7:$P$356,7,FALSE)),"",VLOOKUP(E137,'Enga manuel'!$D$7:$P$356,7,FALSE))</f>
        <v/>
      </c>
      <c r="Q137" t="str">
        <f>IF(ISNA(VLOOKUP(E137,'Enga manuel'!$D$7:$P$356,8,FALSE)),"",VLOOKUP(E137,'Enga manuel'!$D$7:$P$356,8,FALSE))</f>
        <v/>
      </c>
      <c r="R137" t="str">
        <f>IF(ISNA(VLOOKUP(E137,'Enga manuel'!$D$7:$P$356,9,FALSE)),"",VLOOKUP(E137,'Enga manuel'!$D$7:$P$356,9,FALSE))</f>
        <v/>
      </c>
      <c r="S137" t="str">
        <f>IF(ISNA(VLOOKUP(E137,'Enga manuel'!$D$7:$P$356,10,FALSE)),"",VLOOKUP(E137,'Enga manuel'!$D$7:$P$356,10,FALSE))</f>
        <v/>
      </c>
      <c r="T137" t="str">
        <f>IF(ISNA(VLOOKUP(E137,'Enga manuel'!$D$7:$P$356,11,FALSE)),"",VLOOKUP(E137,'Enga manuel'!$D$7:$P$356,11,FALSE))</f>
        <v/>
      </c>
      <c r="U137" t="str">
        <f>IF(ISNA(VLOOKUP(E137,'Enga manuel'!$D$7:$P$356,12,FALSE)),"",VLOOKUP(E137,'Enga manuel'!$D$7:$P$356,12,FALSE))</f>
        <v/>
      </c>
      <c r="W137">
        <f t="shared" si="26"/>
        <v>1136</v>
      </c>
      <c r="X137" s="107">
        <f t="shared" si="27"/>
        <v>0</v>
      </c>
      <c r="Y137" s="107" t="str">
        <f t="shared" si="31"/>
        <v/>
      </c>
      <c r="Z137" s="107" t="str">
        <f t="shared" si="32"/>
        <v/>
      </c>
      <c r="AA137" s="107" t="str">
        <f t="shared" si="33"/>
        <v/>
      </c>
      <c r="AB137" s="107" t="str">
        <f t="shared" si="28"/>
        <v/>
      </c>
      <c r="AC137" s="107" t="str">
        <f t="shared" si="28"/>
        <v/>
      </c>
      <c r="AD137" s="107" t="str">
        <f t="shared" si="29"/>
        <v/>
      </c>
      <c r="AE137" s="107" t="str">
        <f t="shared" si="30"/>
        <v/>
      </c>
      <c r="AF137">
        <f t="shared" si="34"/>
        <v>0</v>
      </c>
    </row>
    <row r="138" spans="5:32" x14ac:dyDescent="0.2">
      <c r="E138">
        <v>1137</v>
      </c>
      <c r="F138" s="101">
        <f>'Ext A1'!F143</f>
        <v>0</v>
      </c>
      <c r="G138" s="100">
        <f>'Ext A1'!C143</f>
        <v>0</v>
      </c>
      <c r="H138" s="100">
        <f>'Ext A1'!D143</f>
        <v>0</v>
      </c>
      <c r="I138" s="194">
        <f>'Ext A1'!J143</f>
        <v>0</v>
      </c>
      <c r="J138" s="194">
        <f>'Ext A1'!G143</f>
        <v>0</v>
      </c>
      <c r="K138">
        <f>IF('Ext A1'!H143="",'Ext A1'!G143,'Ext A1'!H143)</f>
        <v>0</v>
      </c>
      <c r="L138" s="194">
        <f>'Ext A1'!E143</f>
        <v>0</v>
      </c>
      <c r="M138" t="str">
        <f>MID('Ext A1'!M143,7,4)</f>
        <v/>
      </c>
      <c r="O138" s="101">
        <f>IF(ISNA(VLOOKUP(E138,'Enga manuel'!$D$7:$P$356,6,FALSE)),0,VLOOKUP(E138,'Enga manuel'!$D$7:$P$356,6,FALSE))</f>
        <v>0</v>
      </c>
      <c r="P138" t="str">
        <f>IF(ISNA(VLOOKUP(E138,'Enga manuel'!$D$7:$P$356,7,FALSE)),"",VLOOKUP(E138,'Enga manuel'!$D$7:$P$356,7,FALSE))</f>
        <v/>
      </c>
      <c r="Q138" t="str">
        <f>IF(ISNA(VLOOKUP(E138,'Enga manuel'!$D$7:$P$356,8,FALSE)),"",VLOOKUP(E138,'Enga manuel'!$D$7:$P$356,8,FALSE))</f>
        <v/>
      </c>
      <c r="R138" t="str">
        <f>IF(ISNA(VLOOKUP(E138,'Enga manuel'!$D$7:$P$356,9,FALSE)),"",VLOOKUP(E138,'Enga manuel'!$D$7:$P$356,9,FALSE))</f>
        <v/>
      </c>
      <c r="S138" t="str">
        <f>IF(ISNA(VLOOKUP(E138,'Enga manuel'!$D$7:$P$356,10,FALSE)),"",VLOOKUP(E138,'Enga manuel'!$D$7:$P$356,10,FALSE))</f>
        <v/>
      </c>
      <c r="T138" t="str">
        <f>IF(ISNA(VLOOKUP(E138,'Enga manuel'!$D$7:$P$356,11,FALSE)),"",VLOOKUP(E138,'Enga manuel'!$D$7:$P$356,11,FALSE))</f>
        <v/>
      </c>
      <c r="U138" t="str">
        <f>IF(ISNA(VLOOKUP(E138,'Enga manuel'!$D$7:$P$356,12,FALSE)),"",VLOOKUP(E138,'Enga manuel'!$D$7:$P$356,12,FALSE))</f>
        <v/>
      </c>
      <c r="W138">
        <f t="shared" si="26"/>
        <v>1137</v>
      </c>
      <c r="X138" s="107">
        <f t="shared" si="27"/>
        <v>0</v>
      </c>
      <c r="Y138" s="107" t="str">
        <f t="shared" si="31"/>
        <v/>
      </c>
      <c r="Z138" s="107" t="str">
        <f t="shared" si="32"/>
        <v/>
      </c>
      <c r="AA138" s="107" t="str">
        <f t="shared" si="33"/>
        <v/>
      </c>
      <c r="AB138" s="107" t="str">
        <f t="shared" si="28"/>
        <v/>
      </c>
      <c r="AC138" s="107" t="str">
        <f t="shared" si="28"/>
        <v/>
      </c>
      <c r="AD138" s="107" t="str">
        <f t="shared" si="29"/>
        <v/>
      </c>
      <c r="AE138" s="107" t="str">
        <f t="shared" si="30"/>
        <v/>
      </c>
      <c r="AF138">
        <f t="shared" si="34"/>
        <v>0</v>
      </c>
    </row>
    <row r="139" spans="5:32" x14ac:dyDescent="0.2">
      <c r="E139">
        <v>1138</v>
      </c>
      <c r="F139" s="101">
        <f>'Ext A1'!F144</f>
        <v>0</v>
      </c>
      <c r="G139" s="100">
        <f>'Ext A1'!C144</f>
        <v>0</v>
      </c>
      <c r="H139" s="100">
        <f>'Ext A1'!D144</f>
        <v>0</v>
      </c>
      <c r="I139" s="194">
        <f>'Ext A1'!J144</f>
        <v>0</v>
      </c>
      <c r="J139" s="194">
        <f>'Ext A1'!G144</f>
        <v>0</v>
      </c>
      <c r="K139">
        <f>IF('Ext A1'!H144="",'Ext A1'!G144,'Ext A1'!H144)</f>
        <v>0</v>
      </c>
      <c r="L139" s="194">
        <f>'Ext A1'!E144</f>
        <v>0</v>
      </c>
      <c r="M139" t="str">
        <f>MID('Ext A1'!M144,7,4)</f>
        <v/>
      </c>
      <c r="O139" s="101">
        <f>IF(ISNA(VLOOKUP(E139,'Enga manuel'!$D$7:$P$356,6,FALSE)),0,VLOOKUP(E139,'Enga manuel'!$D$7:$P$356,6,FALSE))</f>
        <v>0</v>
      </c>
      <c r="P139" t="str">
        <f>IF(ISNA(VLOOKUP(E139,'Enga manuel'!$D$7:$P$356,7,FALSE)),"",VLOOKUP(E139,'Enga manuel'!$D$7:$P$356,7,FALSE))</f>
        <v/>
      </c>
      <c r="Q139" t="str">
        <f>IF(ISNA(VLOOKUP(E139,'Enga manuel'!$D$7:$P$356,8,FALSE)),"",VLOOKUP(E139,'Enga manuel'!$D$7:$P$356,8,FALSE))</f>
        <v/>
      </c>
      <c r="R139" t="str">
        <f>IF(ISNA(VLOOKUP(E139,'Enga manuel'!$D$7:$P$356,9,FALSE)),"",VLOOKUP(E139,'Enga manuel'!$D$7:$P$356,9,FALSE))</f>
        <v/>
      </c>
      <c r="S139" t="str">
        <f>IF(ISNA(VLOOKUP(E139,'Enga manuel'!$D$7:$P$356,10,FALSE)),"",VLOOKUP(E139,'Enga manuel'!$D$7:$P$356,10,FALSE))</f>
        <v/>
      </c>
      <c r="T139" t="str">
        <f>IF(ISNA(VLOOKUP(E139,'Enga manuel'!$D$7:$P$356,11,FALSE)),"",VLOOKUP(E139,'Enga manuel'!$D$7:$P$356,11,FALSE))</f>
        <v/>
      </c>
      <c r="U139" t="str">
        <f>IF(ISNA(VLOOKUP(E139,'Enga manuel'!$D$7:$P$356,12,FALSE)),"",VLOOKUP(E139,'Enga manuel'!$D$7:$P$356,12,FALSE))</f>
        <v/>
      </c>
      <c r="W139">
        <f t="shared" si="26"/>
        <v>1138</v>
      </c>
      <c r="X139" s="107">
        <f t="shared" si="27"/>
        <v>0</v>
      </c>
      <c r="Y139" s="107" t="str">
        <f t="shared" si="31"/>
        <v/>
      </c>
      <c r="Z139" s="107" t="str">
        <f t="shared" si="32"/>
        <v/>
      </c>
      <c r="AA139" s="107" t="str">
        <f t="shared" si="33"/>
        <v/>
      </c>
      <c r="AB139" s="107" t="str">
        <f t="shared" si="28"/>
        <v/>
      </c>
      <c r="AC139" s="107" t="str">
        <f t="shared" si="28"/>
        <v/>
      </c>
      <c r="AD139" s="107" t="str">
        <f t="shared" si="29"/>
        <v/>
      </c>
      <c r="AE139" s="107" t="str">
        <f t="shared" si="30"/>
        <v/>
      </c>
      <c r="AF139">
        <f t="shared" si="34"/>
        <v>0</v>
      </c>
    </row>
    <row r="140" spans="5:32" x14ac:dyDescent="0.2">
      <c r="E140">
        <v>1139</v>
      </c>
      <c r="F140" s="101">
        <f>'Ext A1'!F145</f>
        <v>0</v>
      </c>
      <c r="G140" s="100">
        <f>'Ext A1'!C145</f>
        <v>0</v>
      </c>
      <c r="H140" s="100">
        <f>'Ext A1'!D145</f>
        <v>0</v>
      </c>
      <c r="I140" s="194">
        <f>'Ext A1'!J145</f>
        <v>0</v>
      </c>
      <c r="J140" s="194">
        <f>'Ext A1'!G145</f>
        <v>0</v>
      </c>
      <c r="K140">
        <f>IF('Ext A1'!H145="",'Ext A1'!G145,'Ext A1'!H145)</f>
        <v>0</v>
      </c>
      <c r="L140" s="194">
        <f>'Ext A1'!E145</f>
        <v>0</v>
      </c>
      <c r="M140" t="str">
        <f>MID('Ext A1'!M145,7,4)</f>
        <v/>
      </c>
      <c r="O140" s="101">
        <f>IF(ISNA(VLOOKUP(E140,'Enga manuel'!$D$7:$P$356,6,FALSE)),0,VLOOKUP(E140,'Enga manuel'!$D$7:$P$356,6,FALSE))</f>
        <v>0</v>
      </c>
      <c r="P140" t="str">
        <f>IF(ISNA(VLOOKUP(E140,'Enga manuel'!$D$7:$P$356,7,FALSE)),"",VLOOKUP(E140,'Enga manuel'!$D$7:$P$356,7,FALSE))</f>
        <v/>
      </c>
      <c r="Q140" t="str">
        <f>IF(ISNA(VLOOKUP(E140,'Enga manuel'!$D$7:$P$356,8,FALSE)),"",VLOOKUP(E140,'Enga manuel'!$D$7:$P$356,8,FALSE))</f>
        <v/>
      </c>
      <c r="R140" t="str">
        <f>IF(ISNA(VLOOKUP(E140,'Enga manuel'!$D$7:$P$356,9,FALSE)),"",VLOOKUP(E140,'Enga manuel'!$D$7:$P$356,9,FALSE))</f>
        <v/>
      </c>
      <c r="S140" t="str">
        <f>IF(ISNA(VLOOKUP(E140,'Enga manuel'!$D$7:$P$356,10,FALSE)),"",VLOOKUP(E140,'Enga manuel'!$D$7:$P$356,10,FALSE))</f>
        <v/>
      </c>
      <c r="T140" t="str">
        <f>IF(ISNA(VLOOKUP(E140,'Enga manuel'!$D$7:$P$356,11,FALSE)),"",VLOOKUP(E140,'Enga manuel'!$D$7:$P$356,11,FALSE))</f>
        <v/>
      </c>
      <c r="U140" t="str">
        <f>IF(ISNA(VLOOKUP(E140,'Enga manuel'!$D$7:$P$356,12,FALSE)),"",VLOOKUP(E140,'Enga manuel'!$D$7:$P$356,12,FALSE))</f>
        <v/>
      </c>
      <c r="W140">
        <f t="shared" si="26"/>
        <v>1139</v>
      </c>
      <c r="X140" s="107">
        <f t="shared" si="27"/>
        <v>0</v>
      </c>
      <c r="Y140" s="107" t="str">
        <f t="shared" si="31"/>
        <v/>
      </c>
      <c r="Z140" s="107" t="str">
        <f t="shared" si="32"/>
        <v/>
      </c>
      <c r="AA140" s="107" t="str">
        <f t="shared" si="33"/>
        <v/>
      </c>
      <c r="AB140" s="107" t="str">
        <f t="shared" si="28"/>
        <v/>
      </c>
      <c r="AC140" s="107" t="str">
        <f t="shared" si="28"/>
        <v/>
      </c>
      <c r="AD140" s="107" t="str">
        <f t="shared" si="29"/>
        <v/>
      </c>
      <c r="AE140" s="107" t="str">
        <f t="shared" si="30"/>
        <v/>
      </c>
      <c r="AF140">
        <f t="shared" si="34"/>
        <v>0</v>
      </c>
    </row>
    <row r="141" spans="5:32" x14ac:dyDescent="0.2">
      <c r="E141">
        <v>1140</v>
      </c>
      <c r="F141" s="101">
        <f>'Ext A1'!F146</f>
        <v>0</v>
      </c>
      <c r="G141" s="100">
        <f>'Ext A1'!C146</f>
        <v>0</v>
      </c>
      <c r="H141" s="100">
        <f>'Ext A1'!D146</f>
        <v>0</v>
      </c>
      <c r="I141" s="194">
        <f>'Ext A1'!J146</f>
        <v>0</v>
      </c>
      <c r="J141" s="194">
        <f>'Ext A1'!G146</f>
        <v>0</v>
      </c>
      <c r="K141">
        <f>IF('Ext A1'!H146="",'Ext A1'!G146,'Ext A1'!H146)</f>
        <v>0</v>
      </c>
      <c r="L141" s="194">
        <f>'Ext A1'!E146</f>
        <v>0</v>
      </c>
      <c r="M141" t="str">
        <f>MID('Ext A1'!M146,7,4)</f>
        <v/>
      </c>
      <c r="O141" s="101">
        <f>IF(ISNA(VLOOKUP(E141,'Enga manuel'!$D$7:$P$356,6,FALSE)),0,VLOOKUP(E141,'Enga manuel'!$D$7:$P$356,6,FALSE))</f>
        <v>0</v>
      </c>
      <c r="P141" t="str">
        <f>IF(ISNA(VLOOKUP(E141,'Enga manuel'!$D$7:$P$356,7,FALSE)),"",VLOOKUP(E141,'Enga manuel'!$D$7:$P$356,7,FALSE))</f>
        <v/>
      </c>
      <c r="Q141" t="str">
        <f>IF(ISNA(VLOOKUP(E141,'Enga manuel'!$D$7:$P$356,8,FALSE)),"",VLOOKUP(E141,'Enga manuel'!$D$7:$P$356,8,FALSE))</f>
        <v/>
      </c>
      <c r="R141" t="str">
        <f>IF(ISNA(VLOOKUP(E141,'Enga manuel'!$D$7:$P$356,9,FALSE)),"",VLOOKUP(E141,'Enga manuel'!$D$7:$P$356,9,FALSE))</f>
        <v/>
      </c>
      <c r="S141" t="str">
        <f>IF(ISNA(VLOOKUP(E141,'Enga manuel'!$D$7:$P$356,10,FALSE)),"",VLOOKUP(E141,'Enga manuel'!$D$7:$P$356,10,FALSE))</f>
        <v/>
      </c>
      <c r="T141" t="str">
        <f>IF(ISNA(VLOOKUP(E141,'Enga manuel'!$D$7:$P$356,11,FALSE)),"",VLOOKUP(E141,'Enga manuel'!$D$7:$P$356,11,FALSE))</f>
        <v/>
      </c>
      <c r="U141" t="str">
        <f>IF(ISNA(VLOOKUP(E141,'Enga manuel'!$D$7:$P$356,12,FALSE)),"",VLOOKUP(E141,'Enga manuel'!$D$7:$P$356,12,FALSE))</f>
        <v/>
      </c>
      <c r="W141">
        <f t="shared" si="26"/>
        <v>1140</v>
      </c>
      <c r="X141" s="107">
        <f t="shared" si="27"/>
        <v>0</v>
      </c>
      <c r="Y141" s="107" t="str">
        <f t="shared" si="31"/>
        <v/>
      </c>
      <c r="Z141" s="107" t="str">
        <f t="shared" si="32"/>
        <v/>
      </c>
      <c r="AA141" s="107" t="str">
        <f t="shared" si="33"/>
        <v/>
      </c>
      <c r="AB141" s="107" t="str">
        <f t="shared" si="28"/>
        <v/>
      </c>
      <c r="AC141" s="107" t="str">
        <f t="shared" si="28"/>
        <v/>
      </c>
      <c r="AD141" s="107" t="str">
        <f t="shared" si="29"/>
        <v/>
      </c>
      <c r="AE141" s="107" t="str">
        <f t="shared" si="30"/>
        <v/>
      </c>
      <c r="AF141">
        <f t="shared" si="34"/>
        <v>0</v>
      </c>
    </row>
    <row r="142" spans="5:32" x14ac:dyDescent="0.2">
      <c r="E142">
        <v>1141</v>
      </c>
      <c r="F142" s="101">
        <f>'Ext A1'!F147</f>
        <v>0</v>
      </c>
      <c r="G142" s="100">
        <f>'Ext A1'!C147</f>
        <v>0</v>
      </c>
      <c r="H142" s="100">
        <f>'Ext A1'!D147</f>
        <v>0</v>
      </c>
      <c r="I142" s="194">
        <f>'Ext A1'!J147</f>
        <v>0</v>
      </c>
      <c r="J142" s="194">
        <f>'Ext A1'!G147</f>
        <v>0</v>
      </c>
      <c r="K142">
        <f>IF('Ext A1'!H147="",'Ext A1'!G147,'Ext A1'!H147)</f>
        <v>0</v>
      </c>
      <c r="L142" s="194">
        <f>'Ext A1'!E147</f>
        <v>0</v>
      </c>
      <c r="M142" t="str">
        <f>MID('Ext A1'!M147,7,4)</f>
        <v/>
      </c>
      <c r="O142" s="101">
        <f>IF(ISNA(VLOOKUP(E142,'Enga manuel'!$D$7:$P$356,6,FALSE)),0,VLOOKUP(E142,'Enga manuel'!$D$7:$P$356,6,FALSE))</f>
        <v>0</v>
      </c>
      <c r="P142" t="str">
        <f>IF(ISNA(VLOOKUP(E142,'Enga manuel'!$D$7:$P$356,7,FALSE)),"",VLOOKUP(E142,'Enga manuel'!$D$7:$P$356,7,FALSE))</f>
        <v/>
      </c>
      <c r="Q142" t="str">
        <f>IF(ISNA(VLOOKUP(E142,'Enga manuel'!$D$7:$P$356,8,FALSE)),"",VLOOKUP(E142,'Enga manuel'!$D$7:$P$356,8,FALSE))</f>
        <v/>
      </c>
      <c r="R142" t="str">
        <f>IF(ISNA(VLOOKUP(E142,'Enga manuel'!$D$7:$P$356,9,FALSE)),"",VLOOKUP(E142,'Enga manuel'!$D$7:$P$356,9,FALSE))</f>
        <v/>
      </c>
      <c r="S142" t="str">
        <f>IF(ISNA(VLOOKUP(E142,'Enga manuel'!$D$7:$P$356,10,FALSE)),"",VLOOKUP(E142,'Enga manuel'!$D$7:$P$356,10,FALSE))</f>
        <v/>
      </c>
      <c r="T142" t="str">
        <f>IF(ISNA(VLOOKUP(E142,'Enga manuel'!$D$7:$P$356,11,FALSE)),"",VLOOKUP(E142,'Enga manuel'!$D$7:$P$356,11,FALSE))</f>
        <v/>
      </c>
      <c r="U142" t="str">
        <f>IF(ISNA(VLOOKUP(E142,'Enga manuel'!$D$7:$P$356,12,FALSE)),"",VLOOKUP(E142,'Enga manuel'!$D$7:$P$356,12,FALSE))</f>
        <v/>
      </c>
      <c r="W142">
        <f t="shared" si="26"/>
        <v>1141</v>
      </c>
      <c r="X142" s="107">
        <f t="shared" si="27"/>
        <v>0</v>
      </c>
      <c r="Y142" s="107" t="str">
        <f t="shared" si="31"/>
        <v/>
      </c>
      <c r="Z142" s="107" t="str">
        <f t="shared" si="32"/>
        <v/>
      </c>
      <c r="AA142" s="107" t="str">
        <f t="shared" si="33"/>
        <v/>
      </c>
      <c r="AB142" s="107" t="str">
        <f t="shared" si="28"/>
        <v/>
      </c>
      <c r="AC142" s="107" t="str">
        <f t="shared" si="28"/>
        <v/>
      </c>
      <c r="AD142" s="107" t="str">
        <f t="shared" si="29"/>
        <v/>
      </c>
      <c r="AE142" s="107" t="str">
        <f t="shared" si="30"/>
        <v/>
      </c>
      <c r="AF142">
        <f t="shared" si="34"/>
        <v>0</v>
      </c>
    </row>
    <row r="143" spans="5:32" x14ac:dyDescent="0.2">
      <c r="E143">
        <v>1142</v>
      </c>
      <c r="F143" s="101">
        <f>'Ext A1'!F148</f>
        <v>0</v>
      </c>
      <c r="G143" s="100">
        <f>'Ext A1'!C148</f>
        <v>0</v>
      </c>
      <c r="H143" s="100">
        <f>'Ext A1'!D148</f>
        <v>0</v>
      </c>
      <c r="I143" s="194">
        <f>'Ext A1'!J148</f>
        <v>0</v>
      </c>
      <c r="J143" s="194">
        <f>'Ext A1'!G148</f>
        <v>0</v>
      </c>
      <c r="K143">
        <f>IF('Ext A1'!H148="",'Ext A1'!G148,'Ext A1'!H148)</f>
        <v>0</v>
      </c>
      <c r="L143" s="194">
        <f>'Ext A1'!E148</f>
        <v>0</v>
      </c>
      <c r="M143" t="str">
        <f>MID('Ext A1'!M148,7,4)</f>
        <v/>
      </c>
      <c r="O143" s="101">
        <f>IF(ISNA(VLOOKUP(E143,'Enga manuel'!$D$7:$P$356,6,FALSE)),0,VLOOKUP(E143,'Enga manuel'!$D$7:$P$356,6,FALSE))</f>
        <v>0</v>
      </c>
      <c r="P143" t="str">
        <f>IF(ISNA(VLOOKUP(E143,'Enga manuel'!$D$7:$P$356,7,FALSE)),"",VLOOKUP(E143,'Enga manuel'!$D$7:$P$356,7,FALSE))</f>
        <v/>
      </c>
      <c r="Q143" t="str">
        <f>IF(ISNA(VLOOKUP(E143,'Enga manuel'!$D$7:$P$356,8,FALSE)),"",VLOOKUP(E143,'Enga manuel'!$D$7:$P$356,8,FALSE))</f>
        <v/>
      </c>
      <c r="R143" t="str">
        <f>IF(ISNA(VLOOKUP(E143,'Enga manuel'!$D$7:$P$356,9,FALSE)),"",VLOOKUP(E143,'Enga manuel'!$D$7:$P$356,9,FALSE))</f>
        <v/>
      </c>
      <c r="S143" t="str">
        <f>IF(ISNA(VLOOKUP(E143,'Enga manuel'!$D$7:$P$356,10,FALSE)),"",VLOOKUP(E143,'Enga manuel'!$D$7:$P$356,10,FALSE))</f>
        <v/>
      </c>
      <c r="T143" t="str">
        <f>IF(ISNA(VLOOKUP(E143,'Enga manuel'!$D$7:$P$356,11,FALSE)),"",VLOOKUP(E143,'Enga manuel'!$D$7:$P$356,11,FALSE))</f>
        <v/>
      </c>
      <c r="U143" t="str">
        <f>IF(ISNA(VLOOKUP(E143,'Enga manuel'!$D$7:$P$356,12,FALSE)),"",VLOOKUP(E143,'Enga manuel'!$D$7:$P$356,12,FALSE))</f>
        <v/>
      </c>
      <c r="W143">
        <f t="shared" si="26"/>
        <v>1142</v>
      </c>
      <c r="X143" s="107">
        <f t="shared" si="27"/>
        <v>0</v>
      </c>
      <c r="Y143" s="107" t="str">
        <f t="shared" si="31"/>
        <v/>
      </c>
      <c r="Z143" s="107" t="str">
        <f t="shared" si="32"/>
        <v/>
      </c>
      <c r="AA143" s="107" t="str">
        <f t="shared" si="33"/>
        <v/>
      </c>
      <c r="AB143" s="107" t="str">
        <f t="shared" si="28"/>
        <v/>
      </c>
      <c r="AC143" s="107" t="str">
        <f t="shared" si="28"/>
        <v/>
      </c>
      <c r="AD143" s="107" t="str">
        <f t="shared" si="29"/>
        <v/>
      </c>
      <c r="AE143" s="107" t="str">
        <f t="shared" si="30"/>
        <v/>
      </c>
      <c r="AF143">
        <f t="shared" si="34"/>
        <v>0</v>
      </c>
    </row>
    <row r="144" spans="5:32" x14ac:dyDescent="0.2">
      <c r="E144">
        <v>1143</v>
      </c>
      <c r="F144" s="101">
        <f>'Ext A1'!F149</f>
        <v>0</v>
      </c>
      <c r="G144" s="100">
        <f>'Ext A1'!C149</f>
        <v>0</v>
      </c>
      <c r="H144" s="100">
        <f>'Ext A1'!D149</f>
        <v>0</v>
      </c>
      <c r="I144" s="194">
        <f>'Ext A1'!J149</f>
        <v>0</v>
      </c>
      <c r="J144" s="194">
        <f>'Ext A1'!G149</f>
        <v>0</v>
      </c>
      <c r="K144">
        <f>IF('Ext A1'!H149="",'Ext A1'!G149,'Ext A1'!H149)</f>
        <v>0</v>
      </c>
      <c r="L144" s="194">
        <f>'Ext A1'!E149</f>
        <v>0</v>
      </c>
      <c r="M144" t="str">
        <f>MID('Ext A1'!M149,7,4)</f>
        <v/>
      </c>
      <c r="O144" s="101">
        <f>IF(ISNA(VLOOKUP(E144,'Enga manuel'!$D$7:$P$356,6,FALSE)),0,VLOOKUP(E144,'Enga manuel'!$D$7:$P$356,6,FALSE))</f>
        <v>0</v>
      </c>
      <c r="P144" t="str">
        <f>IF(ISNA(VLOOKUP(E144,'Enga manuel'!$D$7:$P$356,7,FALSE)),"",VLOOKUP(E144,'Enga manuel'!$D$7:$P$356,7,FALSE))</f>
        <v/>
      </c>
      <c r="Q144" t="str">
        <f>IF(ISNA(VLOOKUP(E144,'Enga manuel'!$D$7:$P$356,8,FALSE)),"",VLOOKUP(E144,'Enga manuel'!$D$7:$P$356,8,FALSE))</f>
        <v/>
      </c>
      <c r="R144" t="str">
        <f>IF(ISNA(VLOOKUP(E144,'Enga manuel'!$D$7:$P$356,9,FALSE)),"",VLOOKUP(E144,'Enga manuel'!$D$7:$P$356,9,FALSE))</f>
        <v/>
      </c>
      <c r="S144" t="str">
        <f>IF(ISNA(VLOOKUP(E144,'Enga manuel'!$D$7:$P$356,10,FALSE)),"",VLOOKUP(E144,'Enga manuel'!$D$7:$P$356,10,FALSE))</f>
        <v/>
      </c>
      <c r="T144" t="str">
        <f>IF(ISNA(VLOOKUP(E144,'Enga manuel'!$D$7:$P$356,11,FALSE)),"",VLOOKUP(E144,'Enga manuel'!$D$7:$P$356,11,FALSE))</f>
        <v/>
      </c>
      <c r="U144" t="str">
        <f>IF(ISNA(VLOOKUP(E144,'Enga manuel'!$D$7:$P$356,12,FALSE)),"",VLOOKUP(E144,'Enga manuel'!$D$7:$P$356,12,FALSE))</f>
        <v/>
      </c>
      <c r="W144">
        <f t="shared" si="26"/>
        <v>1143</v>
      </c>
      <c r="X144" s="107">
        <f t="shared" si="27"/>
        <v>0</v>
      </c>
      <c r="Y144" s="107" t="str">
        <f t="shared" si="31"/>
        <v/>
      </c>
      <c r="Z144" s="107" t="str">
        <f t="shared" si="32"/>
        <v/>
      </c>
      <c r="AA144" s="107" t="str">
        <f t="shared" si="33"/>
        <v/>
      </c>
      <c r="AB144" s="107" t="str">
        <f t="shared" si="28"/>
        <v/>
      </c>
      <c r="AC144" s="107" t="str">
        <f t="shared" si="28"/>
        <v/>
      </c>
      <c r="AD144" s="107" t="str">
        <f t="shared" si="29"/>
        <v/>
      </c>
      <c r="AE144" s="107" t="str">
        <f t="shared" si="30"/>
        <v/>
      </c>
      <c r="AF144">
        <f t="shared" si="34"/>
        <v>0</v>
      </c>
    </row>
    <row r="145" spans="5:32" x14ac:dyDescent="0.2">
      <c r="E145">
        <v>1144</v>
      </c>
      <c r="F145" s="101">
        <f>'Ext A1'!F150</f>
        <v>0</v>
      </c>
      <c r="G145" s="100">
        <f>'Ext A1'!C150</f>
        <v>0</v>
      </c>
      <c r="H145" s="100">
        <f>'Ext A1'!D150</f>
        <v>0</v>
      </c>
      <c r="I145" s="194">
        <f>'Ext A1'!J150</f>
        <v>0</v>
      </c>
      <c r="J145" s="194">
        <f>'Ext A1'!G150</f>
        <v>0</v>
      </c>
      <c r="K145">
        <f>IF('Ext A1'!H150="",'Ext A1'!G150,'Ext A1'!H150)</f>
        <v>0</v>
      </c>
      <c r="L145" s="194">
        <f>'Ext A1'!E150</f>
        <v>0</v>
      </c>
      <c r="M145" t="str">
        <f>MID('Ext A1'!M150,7,4)</f>
        <v/>
      </c>
      <c r="O145" s="101">
        <f>IF(ISNA(VLOOKUP(E145,'Enga manuel'!$D$7:$P$356,6,FALSE)),0,VLOOKUP(E145,'Enga manuel'!$D$7:$P$356,6,FALSE))</f>
        <v>0</v>
      </c>
      <c r="P145" t="str">
        <f>IF(ISNA(VLOOKUP(E145,'Enga manuel'!$D$7:$P$356,7,FALSE)),"",VLOOKUP(E145,'Enga manuel'!$D$7:$P$356,7,FALSE))</f>
        <v/>
      </c>
      <c r="Q145" t="str">
        <f>IF(ISNA(VLOOKUP(E145,'Enga manuel'!$D$7:$P$356,8,FALSE)),"",VLOOKUP(E145,'Enga manuel'!$D$7:$P$356,8,FALSE))</f>
        <v/>
      </c>
      <c r="R145" t="str">
        <f>IF(ISNA(VLOOKUP(E145,'Enga manuel'!$D$7:$P$356,9,FALSE)),"",VLOOKUP(E145,'Enga manuel'!$D$7:$P$356,9,FALSE))</f>
        <v/>
      </c>
      <c r="S145" t="str">
        <f>IF(ISNA(VLOOKUP(E145,'Enga manuel'!$D$7:$P$356,10,FALSE)),"",VLOOKUP(E145,'Enga manuel'!$D$7:$P$356,10,FALSE))</f>
        <v/>
      </c>
      <c r="T145" t="str">
        <f>IF(ISNA(VLOOKUP(E145,'Enga manuel'!$D$7:$P$356,11,FALSE)),"",VLOOKUP(E145,'Enga manuel'!$D$7:$P$356,11,FALSE))</f>
        <v/>
      </c>
      <c r="U145" t="str">
        <f>IF(ISNA(VLOOKUP(E145,'Enga manuel'!$D$7:$P$356,12,FALSE)),"",VLOOKUP(E145,'Enga manuel'!$D$7:$P$356,12,FALSE))</f>
        <v/>
      </c>
      <c r="W145">
        <f t="shared" si="26"/>
        <v>1144</v>
      </c>
      <c r="X145" s="107">
        <f t="shared" si="27"/>
        <v>0</v>
      </c>
      <c r="Y145" s="107" t="str">
        <f t="shared" si="31"/>
        <v/>
      </c>
      <c r="Z145" s="107" t="str">
        <f t="shared" si="32"/>
        <v/>
      </c>
      <c r="AA145" s="107" t="str">
        <f t="shared" si="33"/>
        <v/>
      </c>
      <c r="AB145" s="107" t="str">
        <f t="shared" si="28"/>
        <v/>
      </c>
      <c r="AC145" s="107" t="str">
        <f t="shared" si="28"/>
        <v/>
      </c>
      <c r="AD145" s="107" t="str">
        <f t="shared" si="29"/>
        <v/>
      </c>
      <c r="AE145" s="107" t="str">
        <f t="shared" si="30"/>
        <v/>
      </c>
      <c r="AF145">
        <f t="shared" si="34"/>
        <v>0</v>
      </c>
    </row>
    <row r="146" spans="5:32" x14ac:dyDescent="0.2">
      <c r="E146">
        <v>1145</v>
      </c>
      <c r="F146" s="101">
        <f>'Ext A1'!F151</f>
        <v>0</v>
      </c>
      <c r="G146" s="100">
        <f>'Ext A1'!C151</f>
        <v>0</v>
      </c>
      <c r="H146" s="100">
        <f>'Ext A1'!D151</f>
        <v>0</v>
      </c>
      <c r="I146" s="194">
        <f>'Ext A1'!J151</f>
        <v>0</v>
      </c>
      <c r="J146" s="194">
        <f>'Ext A1'!G151</f>
        <v>0</v>
      </c>
      <c r="K146">
        <f>IF('Ext A1'!H151="",'Ext A1'!G151,'Ext A1'!H151)</f>
        <v>0</v>
      </c>
      <c r="L146" s="194">
        <f>'Ext A1'!E151</f>
        <v>0</v>
      </c>
      <c r="M146" t="str">
        <f>MID('Ext A1'!M151,7,4)</f>
        <v/>
      </c>
      <c r="O146" s="101">
        <f>IF(ISNA(VLOOKUP(E146,'Enga manuel'!$D$7:$P$356,6,FALSE)),0,VLOOKUP(E146,'Enga manuel'!$D$7:$P$356,6,FALSE))</f>
        <v>0</v>
      </c>
      <c r="P146" t="str">
        <f>IF(ISNA(VLOOKUP(E146,'Enga manuel'!$D$7:$P$356,7,FALSE)),"",VLOOKUP(E146,'Enga manuel'!$D$7:$P$356,7,FALSE))</f>
        <v/>
      </c>
      <c r="Q146" t="str">
        <f>IF(ISNA(VLOOKUP(E146,'Enga manuel'!$D$7:$P$356,8,FALSE)),"",VLOOKUP(E146,'Enga manuel'!$D$7:$P$356,8,FALSE))</f>
        <v/>
      </c>
      <c r="R146" t="str">
        <f>IF(ISNA(VLOOKUP(E146,'Enga manuel'!$D$7:$P$356,9,FALSE)),"",VLOOKUP(E146,'Enga manuel'!$D$7:$P$356,9,FALSE))</f>
        <v/>
      </c>
      <c r="S146" t="str">
        <f>IF(ISNA(VLOOKUP(E146,'Enga manuel'!$D$7:$P$356,10,FALSE)),"",VLOOKUP(E146,'Enga manuel'!$D$7:$P$356,10,FALSE))</f>
        <v/>
      </c>
      <c r="T146" t="str">
        <f>IF(ISNA(VLOOKUP(E146,'Enga manuel'!$D$7:$P$356,11,FALSE)),"",VLOOKUP(E146,'Enga manuel'!$D$7:$P$356,11,FALSE))</f>
        <v/>
      </c>
      <c r="U146" t="str">
        <f>IF(ISNA(VLOOKUP(E146,'Enga manuel'!$D$7:$P$356,12,FALSE)),"",VLOOKUP(E146,'Enga manuel'!$D$7:$P$356,12,FALSE))</f>
        <v/>
      </c>
      <c r="W146">
        <f t="shared" si="26"/>
        <v>1145</v>
      </c>
      <c r="X146" s="107">
        <f t="shared" si="27"/>
        <v>0</v>
      </c>
      <c r="Y146" s="107" t="str">
        <f t="shared" si="31"/>
        <v/>
      </c>
      <c r="Z146" s="107" t="str">
        <f t="shared" si="32"/>
        <v/>
      </c>
      <c r="AA146" s="107" t="str">
        <f t="shared" si="33"/>
        <v/>
      </c>
      <c r="AB146" s="107" t="str">
        <f t="shared" si="28"/>
        <v/>
      </c>
      <c r="AC146" s="107" t="str">
        <f t="shared" si="28"/>
        <v/>
      </c>
      <c r="AD146" s="107" t="str">
        <f t="shared" si="29"/>
        <v/>
      </c>
      <c r="AE146" s="107" t="str">
        <f t="shared" si="30"/>
        <v/>
      </c>
      <c r="AF146">
        <f t="shared" si="34"/>
        <v>0</v>
      </c>
    </row>
    <row r="147" spans="5:32" x14ac:dyDescent="0.2">
      <c r="E147">
        <v>1146</v>
      </c>
      <c r="F147" s="101">
        <f>'Ext A1'!F152</f>
        <v>0</v>
      </c>
      <c r="G147" s="100">
        <f>'Ext A1'!C152</f>
        <v>0</v>
      </c>
      <c r="H147" s="100">
        <f>'Ext A1'!D152</f>
        <v>0</v>
      </c>
      <c r="I147" s="194">
        <f>'Ext A1'!J152</f>
        <v>0</v>
      </c>
      <c r="J147" s="194">
        <f>'Ext A1'!G152</f>
        <v>0</v>
      </c>
      <c r="K147">
        <f>IF('Ext A1'!H152="",'Ext A1'!G152,'Ext A1'!H152)</f>
        <v>0</v>
      </c>
      <c r="L147" s="194">
        <f>'Ext A1'!E152</f>
        <v>0</v>
      </c>
      <c r="M147" t="str">
        <f>MID('Ext A1'!M152,7,4)</f>
        <v/>
      </c>
      <c r="O147" s="101">
        <f>IF(ISNA(VLOOKUP(E147,'Enga manuel'!$D$7:$P$356,6,FALSE)),0,VLOOKUP(E147,'Enga manuel'!$D$7:$P$356,6,FALSE))</f>
        <v>0</v>
      </c>
      <c r="P147" t="str">
        <f>IF(ISNA(VLOOKUP(E147,'Enga manuel'!$D$7:$P$356,7,FALSE)),"",VLOOKUP(E147,'Enga manuel'!$D$7:$P$356,7,FALSE))</f>
        <v/>
      </c>
      <c r="Q147" t="str">
        <f>IF(ISNA(VLOOKUP(E147,'Enga manuel'!$D$7:$P$356,8,FALSE)),"",VLOOKUP(E147,'Enga manuel'!$D$7:$P$356,8,FALSE))</f>
        <v/>
      </c>
      <c r="R147" t="str">
        <f>IF(ISNA(VLOOKUP(E147,'Enga manuel'!$D$7:$P$356,9,FALSE)),"",VLOOKUP(E147,'Enga manuel'!$D$7:$P$356,9,FALSE))</f>
        <v/>
      </c>
      <c r="S147" t="str">
        <f>IF(ISNA(VLOOKUP(E147,'Enga manuel'!$D$7:$P$356,10,FALSE)),"",VLOOKUP(E147,'Enga manuel'!$D$7:$P$356,10,FALSE))</f>
        <v/>
      </c>
      <c r="T147" t="str">
        <f>IF(ISNA(VLOOKUP(E147,'Enga manuel'!$D$7:$P$356,11,FALSE)),"",VLOOKUP(E147,'Enga manuel'!$D$7:$P$356,11,FALSE))</f>
        <v/>
      </c>
      <c r="U147" t="str">
        <f>IF(ISNA(VLOOKUP(E147,'Enga manuel'!$D$7:$P$356,12,FALSE)),"",VLOOKUP(E147,'Enga manuel'!$D$7:$P$356,12,FALSE))</f>
        <v/>
      </c>
      <c r="W147">
        <f t="shared" si="26"/>
        <v>1146</v>
      </c>
      <c r="X147" s="107">
        <f t="shared" si="27"/>
        <v>0</v>
      </c>
      <c r="Y147" s="107" t="str">
        <f t="shared" si="31"/>
        <v/>
      </c>
      <c r="Z147" s="107" t="str">
        <f t="shared" si="32"/>
        <v/>
      </c>
      <c r="AA147" s="107" t="str">
        <f t="shared" si="33"/>
        <v/>
      </c>
      <c r="AB147" s="107" t="str">
        <f t="shared" si="28"/>
        <v/>
      </c>
      <c r="AC147" s="107" t="str">
        <f t="shared" si="28"/>
        <v/>
      </c>
      <c r="AD147" s="107" t="str">
        <f t="shared" si="29"/>
        <v/>
      </c>
      <c r="AE147" s="107" t="str">
        <f t="shared" si="30"/>
        <v/>
      </c>
      <c r="AF147">
        <f t="shared" si="34"/>
        <v>0</v>
      </c>
    </row>
    <row r="148" spans="5:32" x14ac:dyDescent="0.2">
      <c r="E148">
        <v>1147</v>
      </c>
      <c r="F148" s="101">
        <f>'Ext A1'!F153</f>
        <v>0</v>
      </c>
      <c r="G148" s="100">
        <f>'Ext A1'!C153</f>
        <v>0</v>
      </c>
      <c r="H148" s="100">
        <f>'Ext A1'!D153</f>
        <v>0</v>
      </c>
      <c r="I148" s="194">
        <f>'Ext A1'!J153</f>
        <v>0</v>
      </c>
      <c r="J148" s="194">
        <f>'Ext A1'!G153</f>
        <v>0</v>
      </c>
      <c r="K148">
        <f>IF('Ext A1'!H153="",'Ext A1'!G153,'Ext A1'!H153)</f>
        <v>0</v>
      </c>
      <c r="L148" s="194">
        <f>'Ext A1'!E153</f>
        <v>0</v>
      </c>
      <c r="M148" t="str">
        <f>MID('Ext A1'!M153,7,4)</f>
        <v/>
      </c>
      <c r="O148" s="101">
        <f>IF(ISNA(VLOOKUP(E148,'Enga manuel'!$D$7:$P$356,6,FALSE)),0,VLOOKUP(E148,'Enga manuel'!$D$7:$P$356,6,FALSE))</f>
        <v>0</v>
      </c>
      <c r="P148" t="str">
        <f>IF(ISNA(VLOOKUP(E148,'Enga manuel'!$D$7:$P$356,7,FALSE)),"",VLOOKUP(E148,'Enga manuel'!$D$7:$P$356,7,FALSE))</f>
        <v/>
      </c>
      <c r="Q148" t="str">
        <f>IF(ISNA(VLOOKUP(E148,'Enga manuel'!$D$7:$P$356,8,FALSE)),"",VLOOKUP(E148,'Enga manuel'!$D$7:$P$356,8,FALSE))</f>
        <v/>
      </c>
      <c r="R148" t="str">
        <f>IF(ISNA(VLOOKUP(E148,'Enga manuel'!$D$7:$P$356,9,FALSE)),"",VLOOKUP(E148,'Enga manuel'!$D$7:$P$356,9,FALSE))</f>
        <v/>
      </c>
      <c r="S148" t="str">
        <f>IF(ISNA(VLOOKUP(E148,'Enga manuel'!$D$7:$P$356,10,FALSE)),"",VLOOKUP(E148,'Enga manuel'!$D$7:$P$356,10,FALSE))</f>
        <v/>
      </c>
      <c r="T148" t="str">
        <f>IF(ISNA(VLOOKUP(E148,'Enga manuel'!$D$7:$P$356,11,FALSE)),"",VLOOKUP(E148,'Enga manuel'!$D$7:$P$356,11,FALSE))</f>
        <v/>
      </c>
      <c r="U148" t="str">
        <f>IF(ISNA(VLOOKUP(E148,'Enga manuel'!$D$7:$P$356,12,FALSE)),"",VLOOKUP(E148,'Enga manuel'!$D$7:$P$356,12,FALSE))</f>
        <v/>
      </c>
      <c r="W148">
        <f t="shared" si="26"/>
        <v>1147</v>
      </c>
      <c r="X148" s="107">
        <f t="shared" si="27"/>
        <v>0</v>
      </c>
      <c r="Y148" s="107" t="str">
        <f t="shared" si="31"/>
        <v/>
      </c>
      <c r="Z148" s="107" t="str">
        <f t="shared" si="32"/>
        <v/>
      </c>
      <c r="AA148" s="107" t="str">
        <f t="shared" si="33"/>
        <v/>
      </c>
      <c r="AB148" s="107" t="str">
        <f t="shared" si="28"/>
        <v/>
      </c>
      <c r="AC148" s="107" t="str">
        <f t="shared" si="28"/>
        <v/>
      </c>
      <c r="AD148" s="107" t="str">
        <f t="shared" si="29"/>
        <v/>
      </c>
      <c r="AE148" s="107" t="str">
        <f t="shared" si="30"/>
        <v/>
      </c>
      <c r="AF148">
        <f t="shared" si="34"/>
        <v>0</v>
      </c>
    </row>
    <row r="149" spans="5:32" x14ac:dyDescent="0.2">
      <c r="E149">
        <v>1148</v>
      </c>
      <c r="F149" s="101">
        <f>'Ext A1'!F154</f>
        <v>0</v>
      </c>
      <c r="G149" s="100">
        <f>'Ext A1'!C154</f>
        <v>0</v>
      </c>
      <c r="H149" s="100">
        <f>'Ext A1'!D154</f>
        <v>0</v>
      </c>
      <c r="I149" s="194">
        <f>'Ext A1'!J154</f>
        <v>0</v>
      </c>
      <c r="J149" s="194">
        <f>'Ext A1'!G154</f>
        <v>0</v>
      </c>
      <c r="K149">
        <f>IF('Ext A1'!H154="",'Ext A1'!G154,'Ext A1'!H154)</f>
        <v>0</v>
      </c>
      <c r="L149" s="194">
        <f>'Ext A1'!E154</f>
        <v>0</v>
      </c>
      <c r="M149" t="str">
        <f>MID('Ext A1'!M154,7,4)</f>
        <v/>
      </c>
      <c r="O149" s="101">
        <f>IF(ISNA(VLOOKUP(E149,'Enga manuel'!$D$7:$P$356,6,FALSE)),0,VLOOKUP(E149,'Enga manuel'!$D$7:$P$356,6,FALSE))</f>
        <v>0</v>
      </c>
      <c r="P149" t="str">
        <f>IF(ISNA(VLOOKUP(E149,'Enga manuel'!$D$7:$P$356,7,FALSE)),"",VLOOKUP(E149,'Enga manuel'!$D$7:$P$356,7,FALSE))</f>
        <v/>
      </c>
      <c r="Q149" t="str">
        <f>IF(ISNA(VLOOKUP(E149,'Enga manuel'!$D$7:$P$356,8,FALSE)),"",VLOOKUP(E149,'Enga manuel'!$D$7:$P$356,8,FALSE))</f>
        <v/>
      </c>
      <c r="R149" t="str">
        <f>IF(ISNA(VLOOKUP(E149,'Enga manuel'!$D$7:$P$356,9,FALSE)),"",VLOOKUP(E149,'Enga manuel'!$D$7:$P$356,9,FALSE))</f>
        <v/>
      </c>
      <c r="S149" t="str">
        <f>IF(ISNA(VLOOKUP(E149,'Enga manuel'!$D$7:$P$356,10,FALSE)),"",VLOOKUP(E149,'Enga manuel'!$D$7:$P$356,10,FALSE))</f>
        <v/>
      </c>
      <c r="T149" t="str">
        <f>IF(ISNA(VLOOKUP(E149,'Enga manuel'!$D$7:$P$356,11,FALSE)),"",VLOOKUP(E149,'Enga manuel'!$D$7:$P$356,11,FALSE))</f>
        <v/>
      </c>
      <c r="U149" t="str">
        <f>IF(ISNA(VLOOKUP(E149,'Enga manuel'!$D$7:$P$356,12,FALSE)),"",VLOOKUP(E149,'Enga manuel'!$D$7:$P$356,12,FALSE))</f>
        <v/>
      </c>
      <c r="W149">
        <f t="shared" si="26"/>
        <v>1148</v>
      </c>
      <c r="X149" s="107">
        <f t="shared" si="27"/>
        <v>0</v>
      </c>
      <c r="Y149" s="107" t="str">
        <f t="shared" si="31"/>
        <v/>
      </c>
      <c r="Z149" s="107" t="str">
        <f t="shared" si="32"/>
        <v/>
      </c>
      <c r="AA149" s="107" t="str">
        <f t="shared" si="33"/>
        <v/>
      </c>
      <c r="AB149" s="107" t="str">
        <f t="shared" si="28"/>
        <v/>
      </c>
      <c r="AC149" s="107" t="str">
        <f t="shared" si="28"/>
        <v/>
      </c>
      <c r="AD149" s="107" t="str">
        <f t="shared" si="29"/>
        <v/>
      </c>
      <c r="AE149" s="107" t="str">
        <f t="shared" si="30"/>
        <v/>
      </c>
      <c r="AF149">
        <f t="shared" si="34"/>
        <v>0</v>
      </c>
    </row>
    <row r="150" spans="5:32" x14ac:dyDescent="0.2">
      <c r="E150">
        <v>1149</v>
      </c>
      <c r="F150" s="101">
        <f>'Ext A1'!F155</f>
        <v>0</v>
      </c>
      <c r="G150" s="100">
        <f>'Ext A1'!C155</f>
        <v>0</v>
      </c>
      <c r="H150" s="100">
        <f>'Ext A1'!D155</f>
        <v>0</v>
      </c>
      <c r="I150" s="194">
        <f>'Ext A1'!J155</f>
        <v>0</v>
      </c>
      <c r="J150" s="194">
        <f>'Ext A1'!G155</f>
        <v>0</v>
      </c>
      <c r="K150">
        <f>IF('Ext A1'!H155="",'Ext A1'!G155,'Ext A1'!H155)</f>
        <v>0</v>
      </c>
      <c r="L150" s="194">
        <f>'Ext A1'!E155</f>
        <v>0</v>
      </c>
      <c r="M150" t="str">
        <f>MID('Ext A1'!M155,7,4)</f>
        <v/>
      </c>
      <c r="O150" s="101">
        <f>IF(ISNA(VLOOKUP(E150,'Enga manuel'!$D$7:$P$356,6,FALSE)),0,VLOOKUP(E150,'Enga manuel'!$D$7:$P$356,6,FALSE))</f>
        <v>0</v>
      </c>
      <c r="P150" t="str">
        <f>IF(ISNA(VLOOKUP(E150,'Enga manuel'!$D$7:$P$356,7,FALSE)),"",VLOOKUP(E150,'Enga manuel'!$D$7:$P$356,7,FALSE))</f>
        <v/>
      </c>
      <c r="Q150" t="str">
        <f>IF(ISNA(VLOOKUP(E150,'Enga manuel'!$D$7:$P$356,8,FALSE)),"",VLOOKUP(E150,'Enga manuel'!$D$7:$P$356,8,FALSE))</f>
        <v/>
      </c>
      <c r="R150" t="str">
        <f>IF(ISNA(VLOOKUP(E150,'Enga manuel'!$D$7:$P$356,9,FALSE)),"",VLOOKUP(E150,'Enga manuel'!$D$7:$P$356,9,FALSE))</f>
        <v/>
      </c>
      <c r="S150" t="str">
        <f>IF(ISNA(VLOOKUP(E150,'Enga manuel'!$D$7:$P$356,10,FALSE)),"",VLOOKUP(E150,'Enga manuel'!$D$7:$P$356,10,FALSE))</f>
        <v/>
      </c>
      <c r="T150" t="str">
        <f>IF(ISNA(VLOOKUP(E150,'Enga manuel'!$D$7:$P$356,11,FALSE)),"",VLOOKUP(E150,'Enga manuel'!$D$7:$P$356,11,FALSE))</f>
        <v/>
      </c>
      <c r="U150" t="str">
        <f>IF(ISNA(VLOOKUP(E150,'Enga manuel'!$D$7:$P$356,12,FALSE)),"",VLOOKUP(E150,'Enga manuel'!$D$7:$P$356,12,FALSE))</f>
        <v/>
      </c>
      <c r="W150">
        <f t="shared" si="26"/>
        <v>1149</v>
      </c>
      <c r="X150" s="107">
        <f t="shared" si="27"/>
        <v>0</v>
      </c>
      <c r="Y150" s="107" t="str">
        <f t="shared" si="31"/>
        <v/>
      </c>
      <c r="Z150" s="107" t="str">
        <f t="shared" si="32"/>
        <v/>
      </c>
      <c r="AA150" s="107" t="str">
        <f t="shared" si="33"/>
        <v/>
      </c>
      <c r="AB150" s="107" t="str">
        <f t="shared" si="28"/>
        <v/>
      </c>
      <c r="AC150" s="107" t="str">
        <f t="shared" si="28"/>
        <v/>
      </c>
      <c r="AD150" s="107" t="str">
        <f t="shared" si="29"/>
        <v/>
      </c>
      <c r="AE150" s="107" t="str">
        <f t="shared" si="30"/>
        <v/>
      </c>
      <c r="AF150">
        <f t="shared" si="34"/>
        <v>0</v>
      </c>
    </row>
    <row r="151" spans="5:32" x14ac:dyDescent="0.2">
      <c r="E151">
        <v>1150</v>
      </c>
      <c r="F151" s="101">
        <f>'Ext A1'!F156</f>
        <v>0</v>
      </c>
      <c r="G151" s="100">
        <f>'Ext A1'!C156</f>
        <v>0</v>
      </c>
      <c r="H151" s="100">
        <f>'Ext A1'!D156</f>
        <v>0</v>
      </c>
      <c r="I151" s="194">
        <f>'Ext A1'!J156</f>
        <v>0</v>
      </c>
      <c r="J151" s="194">
        <f>'Ext A1'!G156</f>
        <v>0</v>
      </c>
      <c r="K151">
        <f>IF('Ext A1'!H156="",'Ext A1'!G156,'Ext A1'!H156)</f>
        <v>0</v>
      </c>
      <c r="L151" s="194">
        <f>'Ext A1'!E156</f>
        <v>0</v>
      </c>
      <c r="M151" t="str">
        <f>MID('Ext A1'!M156,7,4)</f>
        <v/>
      </c>
      <c r="O151" s="101">
        <f>IF(ISNA(VLOOKUP(E151,'Enga manuel'!$D$7:$P$356,6,FALSE)),0,VLOOKUP(E151,'Enga manuel'!$D$7:$P$356,6,FALSE))</f>
        <v>0</v>
      </c>
      <c r="P151" t="str">
        <f>IF(ISNA(VLOOKUP(E151,'Enga manuel'!$D$7:$P$356,7,FALSE)),"",VLOOKUP(E151,'Enga manuel'!$D$7:$P$356,7,FALSE))</f>
        <v/>
      </c>
      <c r="Q151" t="str">
        <f>IF(ISNA(VLOOKUP(E151,'Enga manuel'!$D$7:$P$356,8,FALSE)),"",VLOOKUP(E151,'Enga manuel'!$D$7:$P$356,8,FALSE))</f>
        <v/>
      </c>
      <c r="R151" t="str">
        <f>IF(ISNA(VLOOKUP(E151,'Enga manuel'!$D$7:$P$356,9,FALSE)),"",VLOOKUP(E151,'Enga manuel'!$D$7:$P$356,9,FALSE))</f>
        <v/>
      </c>
      <c r="S151" t="str">
        <f>IF(ISNA(VLOOKUP(E151,'Enga manuel'!$D$7:$P$356,10,FALSE)),"",VLOOKUP(E151,'Enga manuel'!$D$7:$P$356,10,FALSE))</f>
        <v/>
      </c>
      <c r="T151" t="str">
        <f>IF(ISNA(VLOOKUP(E151,'Enga manuel'!$D$7:$P$356,11,FALSE)),"",VLOOKUP(E151,'Enga manuel'!$D$7:$P$356,11,FALSE))</f>
        <v/>
      </c>
      <c r="U151" t="str">
        <f>IF(ISNA(VLOOKUP(E151,'Enga manuel'!$D$7:$P$356,12,FALSE)),"",VLOOKUP(E151,'Enga manuel'!$D$7:$P$356,12,FALSE))</f>
        <v/>
      </c>
      <c r="W151">
        <f t="shared" si="26"/>
        <v>1150</v>
      </c>
      <c r="X151" s="107">
        <f t="shared" si="27"/>
        <v>0</v>
      </c>
      <c r="Y151" s="107" t="str">
        <f t="shared" si="31"/>
        <v/>
      </c>
      <c r="Z151" s="107" t="str">
        <f t="shared" si="32"/>
        <v/>
      </c>
      <c r="AA151" s="107" t="str">
        <f t="shared" si="33"/>
        <v/>
      </c>
      <c r="AB151" s="107" t="str">
        <f t="shared" si="28"/>
        <v/>
      </c>
      <c r="AC151" s="107" t="str">
        <f t="shared" si="28"/>
        <v/>
      </c>
      <c r="AD151" s="107" t="str">
        <f t="shared" si="29"/>
        <v/>
      </c>
      <c r="AE151" s="107" t="str">
        <f t="shared" si="30"/>
        <v/>
      </c>
      <c r="AF151">
        <f t="shared" si="34"/>
        <v>0</v>
      </c>
    </row>
    <row r="152" spans="5:32" x14ac:dyDescent="0.2">
      <c r="E152">
        <v>1151</v>
      </c>
      <c r="F152" s="101">
        <f>'Ext A1'!F157</f>
        <v>0</v>
      </c>
      <c r="G152" s="100">
        <f>'Ext A1'!C157</f>
        <v>0</v>
      </c>
      <c r="H152" s="100">
        <f>'Ext A1'!D157</f>
        <v>0</v>
      </c>
      <c r="I152" s="194">
        <f>'Ext A1'!J157</f>
        <v>0</v>
      </c>
      <c r="J152" s="194">
        <f>'Ext A1'!G157</f>
        <v>0</v>
      </c>
      <c r="K152">
        <f>IF('Ext A1'!H157="",'Ext A1'!G157,'Ext A1'!H157)</f>
        <v>0</v>
      </c>
      <c r="L152" s="194">
        <f>'Ext A1'!E157</f>
        <v>0</v>
      </c>
      <c r="M152" t="str">
        <f>MID('Ext A1'!M157,7,4)</f>
        <v/>
      </c>
      <c r="O152" s="101">
        <f>IF(ISNA(VLOOKUP(E152,'Enga manuel'!$D$7:$P$356,6,FALSE)),0,VLOOKUP(E152,'Enga manuel'!$D$7:$P$356,6,FALSE))</f>
        <v>0</v>
      </c>
      <c r="P152" t="str">
        <f>IF(ISNA(VLOOKUP(E152,'Enga manuel'!$D$7:$P$356,7,FALSE)),"",VLOOKUP(E152,'Enga manuel'!$D$7:$P$356,7,FALSE))</f>
        <v/>
      </c>
      <c r="Q152" t="str">
        <f>IF(ISNA(VLOOKUP(E152,'Enga manuel'!$D$7:$P$356,8,FALSE)),"",VLOOKUP(E152,'Enga manuel'!$D$7:$P$356,8,FALSE))</f>
        <v/>
      </c>
      <c r="R152" t="str">
        <f>IF(ISNA(VLOOKUP(E152,'Enga manuel'!$D$7:$P$356,9,FALSE)),"",VLOOKUP(E152,'Enga manuel'!$D$7:$P$356,9,FALSE))</f>
        <v/>
      </c>
      <c r="S152" t="str">
        <f>IF(ISNA(VLOOKUP(E152,'Enga manuel'!$D$7:$P$356,10,FALSE)),"",VLOOKUP(E152,'Enga manuel'!$D$7:$P$356,10,FALSE))</f>
        <v/>
      </c>
      <c r="T152" t="str">
        <f>IF(ISNA(VLOOKUP(E152,'Enga manuel'!$D$7:$P$356,11,FALSE)),"",VLOOKUP(E152,'Enga manuel'!$D$7:$P$356,11,FALSE))</f>
        <v/>
      </c>
      <c r="U152" t="str">
        <f>IF(ISNA(VLOOKUP(E152,'Enga manuel'!$D$7:$P$356,12,FALSE)),"",VLOOKUP(E152,'Enga manuel'!$D$7:$P$356,12,FALSE))</f>
        <v/>
      </c>
      <c r="W152">
        <f t="shared" si="26"/>
        <v>1151</v>
      </c>
      <c r="X152" s="107">
        <f t="shared" si="27"/>
        <v>0</v>
      </c>
      <c r="Y152" s="107" t="str">
        <f t="shared" si="31"/>
        <v/>
      </c>
      <c r="Z152" s="107" t="str">
        <f t="shared" si="32"/>
        <v/>
      </c>
      <c r="AA152" s="107" t="str">
        <f t="shared" si="33"/>
        <v/>
      </c>
      <c r="AB152" s="107" t="str">
        <f t="shared" si="28"/>
        <v/>
      </c>
      <c r="AC152" s="107" t="str">
        <f t="shared" si="28"/>
        <v/>
      </c>
      <c r="AD152" s="107" t="str">
        <f t="shared" si="29"/>
        <v/>
      </c>
      <c r="AE152" s="107" t="str">
        <f t="shared" si="30"/>
        <v/>
      </c>
      <c r="AF152">
        <f t="shared" si="34"/>
        <v>0</v>
      </c>
    </row>
    <row r="153" spans="5:32" x14ac:dyDescent="0.2">
      <c r="E153">
        <v>1152</v>
      </c>
      <c r="F153" s="101">
        <f>'Ext A1'!F158</f>
        <v>0</v>
      </c>
      <c r="G153" s="100">
        <f>'Ext A1'!C158</f>
        <v>0</v>
      </c>
      <c r="H153" s="100">
        <f>'Ext A1'!D158</f>
        <v>0</v>
      </c>
      <c r="I153" s="194">
        <f>'Ext A1'!J158</f>
        <v>0</v>
      </c>
      <c r="J153" s="194">
        <f>'Ext A1'!G158</f>
        <v>0</v>
      </c>
      <c r="K153">
        <f>IF('Ext A1'!H158="",'Ext A1'!G158,'Ext A1'!H158)</f>
        <v>0</v>
      </c>
      <c r="L153" s="194">
        <f>'Ext A1'!E158</f>
        <v>0</v>
      </c>
      <c r="M153" t="str">
        <f>MID('Ext A1'!M158,7,4)</f>
        <v/>
      </c>
      <c r="O153" s="101">
        <f>IF(ISNA(VLOOKUP(E153,'Enga manuel'!$D$7:$P$356,6,FALSE)),0,VLOOKUP(E153,'Enga manuel'!$D$7:$P$356,6,FALSE))</f>
        <v>0</v>
      </c>
      <c r="P153" t="str">
        <f>IF(ISNA(VLOOKUP(E153,'Enga manuel'!$D$7:$P$356,7,FALSE)),"",VLOOKUP(E153,'Enga manuel'!$D$7:$P$356,7,FALSE))</f>
        <v/>
      </c>
      <c r="Q153" t="str">
        <f>IF(ISNA(VLOOKUP(E153,'Enga manuel'!$D$7:$P$356,8,FALSE)),"",VLOOKUP(E153,'Enga manuel'!$D$7:$P$356,8,FALSE))</f>
        <v/>
      </c>
      <c r="R153" t="str">
        <f>IF(ISNA(VLOOKUP(E153,'Enga manuel'!$D$7:$P$356,9,FALSE)),"",VLOOKUP(E153,'Enga manuel'!$D$7:$P$356,9,FALSE))</f>
        <v/>
      </c>
      <c r="S153" t="str">
        <f>IF(ISNA(VLOOKUP(E153,'Enga manuel'!$D$7:$P$356,10,FALSE)),"",VLOOKUP(E153,'Enga manuel'!$D$7:$P$356,10,FALSE))</f>
        <v/>
      </c>
      <c r="T153" t="str">
        <f>IF(ISNA(VLOOKUP(E153,'Enga manuel'!$D$7:$P$356,11,FALSE)),"",VLOOKUP(E153,'Enga manuel'!$D$7:$P$356,11,FALSE))</f>
        <v/>
      </c>
      <c r="U153" t="str">
        <f>IF(ISNA(VLOOKUP(E153,'Enga manuel'!$D$7:$P$356,12,FALSE)),"",VLOOKUP(E153,'Enga manuel'!$D$7:$P$356,12,FALSE))</f>
        <v/>
      </c>
      <c r="W153">
        <f t="shared" si="26"/>
        <v>1152</v>
      </c>
      <c r="X153" s="107">
        <f t="shared" si="27"/>
        <v>0</v>
      </c>
      <c r="Y153" s="107" t="str">
        <f t="shared" si="31"/>
        <v/>
      </c>
      <c r="Z153" s="107" t="str">
        <f t="shared" si="32"/>
        <v/>
      </c>
      <c r="AA153" s="107" t="str">
        <f t="shared" si="33"/>
        <v/>
      </c>
      <c r="AB153" s="107" t="str">
        <f t="shared" si="28"/>
        <v/>
      </c>
      <c r="AC153" s="107" t="str">
        <f t="shared" si="28"/>
        <v/>
      </c>
      <c r="AD153" s="107" t="str">
        <f t="shared" si="29"/>
        <v/>
      </c>
      <c r="AE153" s="107" t="str">
        <f t="shared" si="30"/>
        <v/>
      </c>
      <c r="AF153">
        <f t="shared" si="34"/>
        <v>0</v>
      </c>
    </row>
    <row r="154" spans="5:32" x14ac:dyDescent="0.2">
      <c r="E154">
        <v>1153</v>
      </c>
      <c r="F154" s="101">
        <f>'Ext A1'!F159</f>
        <v>0</v>
      </c>
      <c r="G154" s="100">
        <f>'Ext A1'!C159</f>
        <v>0</v>
      </c>
      <c r="H154" s="100">
        <f>'Ext A1'!D159</f>
        <v>0</v>
      </c>
      <c r="I154" s="194">
        <f>'Ext A1'!J159</f>
        <v>0</v>
      </c>
      <c r="J154" s="194">
        <f>'Ext A1'!G159</f>
        <v>0</v>
      </c>
      <c r="K154">
        <f>IF('Ext A1'!H159="",'Ext A1'!G159,'Ext A1'!H159)</f>
        <v>0</v>
      </c>
      <c r="L154" s="194">
        <f>'Ext A1'!E159</f>
        <v>0</v>
      </c>
      <c r="M154" t="str">
        <f>MID('Ext A1'!M159,7,4)</f>
        <v/>
      </c>
      <c r="O154" s="101">
        <f>IF(ISNA(VLOOKUP(E154,'Enga manuel'!$D$7:$P$356,6,FALSE)),0,VLOOKUP(E154,'Enga manuel'!$D$7:$P$356,6,FALSE))</f>
        <v>0</v>
      </c>
      <c r="P154" t="str">
        <f>IF(ISNA(VLOOKUP(E154,'Enga manuel'!$D$7:$P$356,7,FALSE)),"",VLOOKUP(E154,'Enga manuel'!$D$7:$P$356,7,FALSE))</f>
        <v/>
      </c>
      <c r="Q154" t="str">
        <f>IF(ISNA(VLOOKUP(E154,'Enga manuel'!$D$7:$P$356,8,FALSE)),"",VLOOKUP(E154,'Enga manuel'!$D$7:$P$356,8,FALSE))</f>
        <v/>
      </c>
      <c r="R154" t="str">
        <f>IF(ISNA(VLOOKUP(E154,'Enga manuel'!$D$7:$P$356,9,FALSE)),"",VLOOKUP(E154,'Enga manuel'!$D$7:$P$356,9,FALSE))</f>
        <v/>
      </c>
      <c r="S154" t="str">
        <f>IF(ISNA(VLOOKUP(E154,'Enga manuel'!$D$7:$P$356,10,FALSE)),"",VLOOKUP(E154,'Enga manuel'!$D$7:$P$356,10,FALSE))</f>
        <v/>
      </c>
      <c r="T154" t="str">
        <f>IF(ISNA(VLOOKUP(E154,'Enga manuel'!$D$7:$P$356,11,FALSE)),"",VLOOKUP(E154,'Enga manuel'!$D$7:$P$356,11,FALSE))</f>
        <v/>
      </c>
      <c r="U154" t="str">
        <f>IF(ISNA(VLOOKUP(E154,'Enga manuel'!$D$7:$P$356,12,FALSE)),"",VLOOKUP(E154,'Enga manuel'!$D$7:$P$356,12,FALSE))</f>
        <v/>
      </c>
      <c r="W154">
        <f t="shared" si="26"/>
        <v>1153</v>
      </c>
      <c r="X154" s="107">
        <f t="shared" si="27"/>
        <v>0</v>
      </c>
      <c r="Y154" s="107" t="str">
        <f t="shared" si="31"/>
        <v/>
      </c>
      <c r="Z154" s="107" t="str">
        <f t="shared" si="32"/>
        <v/>
      </c>
      <c r="AA154" s="107" t="str">
        <f t="shared" si="33"/>
        <v/>
      </c>
      <c r="AB154" s="107" t="str">
        <f t="shared" si="28"/>
        <v/>
      </c>
      <c r="AC154" s="107" t="str">
        <f t="shared" si="28"/>
        <v/>
      </c>
      <c r="AD154" s="107" t="str">
        <f t="shared" si="29"/>
        <v/>
      </c>
      <c r="AE154" s="107" t="str">
        <f t="shared" si="30"/>
        <v/>
      </c>
      <c r="AF154">
        <f t="shared" si="34"/>
        <v>0</v>
      </c>
    </row>
    <row r="155" spans="5:32" x14ac:dyDescent="0.2">
      <c r="E155">
        <v>1154</v>
      </c>
      <c r="F155" s="101">
        <f>'Ext A1'!F160</f>
        <v>0</v>
      </c>
      <c r="G155" s="100">
        <f>'Ext A1'!C160</f>
        <v>0</v>
      </c>
      <c r="H155" s="100">
        <f>'Ext A1'!D160</f>
        <v>0</v>
      </c>
      <c r="I155" s="194">
        <f>'Ext A1'!J160</f>
        <v>0</v>
      </c>
      <c r="J155" s="194">
        <f>'Ext A1'!G160</f>
        <v>0</v>
      </c>
      <c r="K155">
        <f>IF('Ext A1'!H160="",'Ext A1'!G160,'Ext A1'!H160)</f>
        <v>0</v>
      </c>
      <c r="L155" s="194">
        <f>'Ext A1'!E160</f>
        <v>0</v>
      </c>
      <c r="M155" t="str">
        <f>MID('Ext A1'!M160,7,4)</f>
        <v/>
      </c>
      <c r="O155" s="101">
        <f>IF(ISNA(VLOOKUP(E155,'Enga manuel'!$D$7:$P$356,6,FALSE)),0,VLOOKUP(E155,'Enga manuel'!$D$7:$P$356,6,FALSE))</f>
        <v>0</v>
      </c>
      <c r="P155" t="str">
        <f>IF(ISNA(VLOOKUP(E155,'Enga manuel'!$D$7:$P$356,7,FALSE)),"",VLOOKUP(E155,'Enga manuel'!$D$7:$P$356,7,FALSE))</f>
        <v/>
      </c>
      <c r="Q155" t="str">
        <f>IF(ISNA(VLOOKUP(E155,'Enga manuel'!$D$7:$P$356,8,FALSE)),"",VLOOKUP(E155,'Enga manuel'!$D$7:$P$356,8,FALSE))</f>
        <v/>
      </c>
      <c r="R155" t="str">
        <f>IF(ISNA(VLOOKUP(E155,'Enga manuel'!$D$7:$P$356,9,FALSE)),"",VLOOKUP(E155,'Enga manuel'!$D$7:$P$356,9,FALSE))</f>
        <v/>
      </c>
      <c r="S155" t="str">
        <f>IF(ISNA(VLOOKUP(E155,'Enga manuel'!$D$7:$P$356,10,FALSE)),"",VLOOKUP(E155,'Enga manuel'!$D$7:$P$356,10,FALSE))</f>
        <v/>
      </c>
      <c r="T155" t="str">
        <f>IF(ISNA(VLOOKUP(E155,'Enga manuel'!$D$7:$P$356,11,FALSE)),"",VLOOKUP(E155,'Enga manuel'!$D$7:$P$356,11,FALSE))</f>
        <v/>
      </c>
      <c r="U155" t="str">
        <f>IF(ISNA(VLOOKUP(E155,'Enga manuel'!$D$7:$P$356,12,FALSE)),"",VLOOKUP(E155,'Enga manuel'!$D$7:$P$356,12,FALSE))</f>
        <v/>
      </c>
      <c r="W155">
        <f t="shared" si="26"/>
        <v>1154</v>
      </c>
      <c r="X155" s="107">
        <f t="shared" si="27"/>
        <v>0</v>
      </c>
      <c r="Y155" s="107" t="str">
        <f t="shared" si="31"/>
        <v/>
      </c>
      <c r="Z155" s="107" t="str">
        <f t="shared" si="32"/>
        <v/>
      </c>
      <c r="AA155" s="107" t="str">
        <f t="shared" si="33"/>
        <v/>
      </c>
      <c r="AB155" s="107" t="str">
        <f t="shared" si="28"/>
        <v/>
      </c>
      <c r="AC155" s="107" t="str">
        <f t="shared" si="28"/>
        <v/>
      </c>
      <c r="AD155" s="107" t="str">
        <f t="shared" si="29"/>
        <v/>
      </c>
      <c r="AE155" s="107" t="str">
        <f t="shared" si="30"/>
        <v/>
      </c>
      <c r="AF155">
        <f t="shared" si="34"/>
        <v>0</v>
      </c>
    </row>
    <row r="156" spans="5:32" x14ac:dyDescent="0.2">
      <c r="E156">
        <v>1155</v>
      </c>
      <c r="F156" s="101">
        <f>'Ext A1'!F161</f>
        <v>0</v>
      </c>
      <c r="G156" s="100">
        <f>'Ext A1'!C161</f>
        <v>0</v>
      </c>
      <c r="H156" s="100">
        <f>'Ext A1'!D161</f>
        <v>0</v>
      </c>
      <c r="I156" s="194">
        <f>'Ext A1'!J161</f>
        <v>0</v>
      </c>
      <c r="J156" s="194">
        <f>'Ext A1'!G161</f>
        <v>0</v>
      </c>
      <c r="K156">
        <f>IF('Ext A1'!H161="",'Ext A1'!G161,'Ext A1'!H161)</f>
        <v>0</v>
      </c>
      <c r="L156" s="194">
        <f>'Ext A1'!E161</f>
        <v>0</v>
      </c>
      <c r="M156" t="str">
        <f>MID('Ext A1'!M161,7,4)</f>
        <v/>
      </c>
      <c r="O156" s="101">
        <f>IF(ISNA(VLOOKUP(E156,'Enga manuel'!$D$7:$P$356,6,FALSE)),0,VLOOKUP(E156,'Enga manuel'!$D$7:$P$356,6,FALSE))</f>
        <v>0</v>
      </c>
      <c r="P156" t="str">
        <f>IF(ISNA(VLOOKUP(E156,'Enga manuel'!$D$7:$P$356,7,FALSE)),"",VLOOKUP(E156,'Enga manuel'!$D$7:$P$356,7,FALSE))</f>
        <v/>
      </c>
      <c r="Q156" t="str">
        <f>IF(ISNA(VLOOKUP(E156,'Enga manuel'!$D$7:$P$356,8,FALSE)),"",VLOOKUP(E156,'Enga manuel'!$D$7:$P$356,8,FALSE))</f>
        <v/>
      </c>
      <c r="R156" t="str">
        <f>IF(ISNA(VLOOKUP(E156,'Enga manuel'!$D$7:$P$356,9,FALSE)),"",VLOOKUP(E156,'Enga manuel'!$D$7:$P$356,9,FALSE))</f>
        <v/>
      </c>
      <c r="S156" t="str">
        <f>IF(ISNA(VLOOKUP(E156,'Enga manuel'!$D$7:$P$356,10,FALSE)),"",VLOOKUP(E156,'Enga manuel'!$D$7:$P$356,10,FALSE))</f>
        <v/>
      </c>
      <c r="T156" t="str">
        <f>IF(ISNA(VLOOKUP(E156,'Enga manuel'!$D$7:$P$356,11,FALSE)),"",VLOOKUP(E156,'Enga manuel'!$D$7:$P$356,11,FALSE))</f>
        <v/>
      </c>
      <c r="U156" t="str">
        <f>IF(ISNA(VLOOKUP(E156,'Enga manuel'!$D$7:$P$356,12,FALSE)),"",VLOOKUP(E156,'Enga manuel'!$D$7:$P$356,12,FALSE))</f>
        <v/>
      </c>
      <c r="W156">
        <f t="shared" si="26"/>
        <v>1155</v>
      </c>
      <c r="X156" s="107">
        <f t="shared" si="27"/>
        <v>0</v>
      </c>
      <c r="Y156" s="107" t="str">
        <f t="shared" si="31"/>
        <v/>
      </c>
      <c r="Z156" s="107" t="str">
        <f t="shared" si="32"/>
        <v/>
      </c>
      <c r="AA156" s="107" t="str">
        <f t="shared" si="33"/>
        <v/>
      </c>
      <c r="AB156" s="107" t="str">
        <f t="shared" si="28"/>
        <v/>
      </c>
      <c r="AC156" s="107" t="str">
        <f t="shared" si="28"/>
        <v/>
      </c>
      <c r="AD156" s="107" t="str">
        <f t="shared" si="29"/>
        <v/>
      </c>
      <c r="AE156" s="107" t="str">
        <f t="shared" si="30"/>
        <v/>
      </c>
      <c r="AF156">
        <f t="shared" si="34"/>
        <v>0</v>
      </c>
    </row>
    <row r="157" spans="5:32" x14ac:dyDescent="0.2">
      <c r="E157">
        <v>1156</v>
      </c>
      <c r="F157" s="101">
        <f>'Ext A1'!F162</f>
        <v>0</v>
      </c>
      <c r="G157" s="100">
        <f>'Ext A1'!C162</f>
        <v>0</v>
      </c>
      <c r="H157" s="100">
        <f>'Ext A1'!D162</f>
        <v>0</v>
      </c>
      <c r="I157" s="194">
        <f>'Ext A1'!J162</f>
        <v>0</v>
      </c>
      <c r="J157" s="194">
        <f>'Ext A1'!G162</f>
        <v>0</v>
      </c>
      <c r="K157">
        <f>IF('Ext A1'!H162="",'Ext A1'!G162,'Ext A1'!H162)</f>
        <v>0</v>
      </c>
      <c r="L157" s="194">
        <f>'Ext A1'!E162</f>
        <v>0</v>
      </c>
      <c r="M157" t="str">
        <f>MID('Ext A1'!M162,7,4)</f>
        <v/>
      </c>
      <c r="O157" s="101">
        <f>IF(ISNA(VLOOKUP(E157,'Enga manuel'!$D$7:$P$356,6,FALSE)),0,VLOOKUP(E157,'Enga manuel'!$D$7:$P$356,6,FALSE))</f>
        <v>0</v>
      </c>
      <c r="P157" t="str">
        <f>IF(ISNA(VLOOKUP(E157,'Enga manuel'!$D$7:$P$356,7,FALSE)),"",VLOOKUP(E157,'Enga manuel'!$D$7:$P$356,7,FALSE))</f>
        <v/>
      </c>
      <c r="Q157" t="str">
        <f>IF(ISNA(VLOOKUP(E157,'Enga manuel'!$D$7:$P$356,8,FALSE)),"",VLOOKUP(E157,'Enga manuel'!$D$7:$P$356,8,FALSE))</f>
        <v/>
      </c>
      <c r="R157" t="str">
        <f>IF(ISNA(VLOOKUP(E157,'Enga manuel'!$D$7:$P$356,9,FALSE)),"",VLOOKUP(E157,'Enga manuel'!$D$7:$P$356,9,FALSE))</f>
        <v/>
      </c>
      <c r="S157" t="str">
        <f>IF(ISNA(VLOOKUP(E157,'Enga manuel'!$D$7:$P$356,10,FALSE)),"",VLOOKUP(E157,'Enga manuel'!$D$7:$P$356,10,FALSE))</f>
        <v/>
      </c>
      <c r="T157" t="str">
        <f>IF(ISNA(VLOOKUP(E157,'Enga manuel'!$D$7:$P$356,11,FALSE)),"",VLOOKUP(E157,'Enga manuel'!$D$7:$P$356,11,FALSE))</f>
        <v/>
      </c>
      <c r="U157" t="str">
        <f>IF(ISNA(VLOOKUP(E157,'Enga manuel'!$D$7:$P$356,12,FALSE)),"",VLOOKUP(E157,'Enga manuel'!$D$7:$P$356,12,FALSE))</f>
        <v/>
      </c>
      <c r="W157">
        <f t="shared" si="26"/>
        <v>1156</v>
      </c>
      <c r="X157" s="107">
        <f t="shared" si="27"/>
        <v>0</v>
      </c>
      <c r="Y157" s="107" t="str">
        <f t="shared" si="31"/>
        <v/>
      </c>
      <c r="Z157" s="107" t="str">
        <f t="shared" si="32"/>
        <v/>
      </c>
      <c r="AA157" s="107" t="str">
        <f t="shared" si="33"/>
        <v/>
      </c>
      <c r="AB157" s="107" t="str">
        <f t="shared" si="28"/>
        <v/>
      </c>
      <c r="AC157" s="107" t="str">
        <f t="shared" si="28"/>
        <v/>
      </c>
      <c r="AD157" s="107" t="str">
        <f t="shared" si="29"/>
        <v/>
      </c>
      <c r="AE157" s="107" t="str">
        <f t="shared" si="30"/>
        <v/>
      </c>
      <c r="AF157">
        <f t="shared" si="34"/>
        <v>0</v>
      </c>
    </row>
    <row r="158" spans="5:32" x14ac:dyDescent="0.2">
      <c r="E158">
        <v>1157</v>
      </c>
      <c r="F158" s="101">
        <f>'Ext A1'!F163</f>
        <v>0</v>
      </c>
      <c r="G158" s="100">
        <f>'Ext A1'!C163</f>
        <v>0</v>
      </c>
      <c r="H158" s="100">
        <f>'Ext A1'!D163</f>
        <v>0</v>
      </c>
      <c r="I158" s="194">
        <f>'Ext A1'!J163</f>
        <v>0</v>
      </c>
      <c r="J158" s="194">
        <f>'Ext A1'!G163</f>
        <v>0</v>
      </c>
      <c r="K158">
        <f>IF('Ext A1'!H163="",'Ext A1'!G163,'Ext A1'!H163)</f>
        <v>0</v>
      </c>
      <c r="L158" s="194">
        <f>'Ext A1'!E163</f>
        <v>0</v>
      </c>
      <c r="M158" t="str">
        <f>MID('Ext A1'!M163,7,4)</f>
        <v/>
      </c>
      <c r="O158" s="101">
        <f>IF(ISNA(VLOOKUP(E158,'Enga manuel'!$D$7:$P$356,6,FALSE)),0,VLOOKUP(E158,'Enga manuel'!$D$7:$P$356,6,FALSE))</f>
        <v>0</v>
      </c>
      <c r="P158" t="str">
        <f>IF(ISNA(VLOOKUP(E158,'Enga manuel'!$D$7:$P$356,7,FALSE)),"",VLOOKUP(E158,'Enga manuel'!$D$7:$P$356,7,FALSE))</f>
        <v/>
      </c>
      <c r="Q158" t="str">
        <f>IF(ISNA(VLOOKUP(E158,'Enga manuel'!$D$7:$P$356,8,FALSE)),"",VLOOKUP(E158,'Enga manuel'!$D$7:$P$356,8,FALSE))</f>
        <v/>
      </c>
      <c r="R158" t="str">
        <f>IF(ISNA(VLOOKUP(E158,'Enga manuel'!$D$7:$P$356,9,FALSE)),"",VLOOKUP(E158,'Enga manuel'!$D$7:$P$356,9,FALSE))</f>
        <v/>
      </c>
      <c r="S158" t="str">
        <f>IF(ISNA(VLOOKUP(E158,'Enga manuel'!$D$7:$P$356,10,FALSE)),"",VLOOKUP(E158,'Enga manuel'!$D$7:$P$356,10,FALSE))</f>
        <v/>
      </c>
      <c r="T158" t="str">
        <f>IF(ISNA(VLOOKUP(E158,'Enga manuel'!$D$7:$P$356,11,FALSE)),"",VLOOKUP(E158,'Enga manuel'!$D$7:$P$356,11,FALSE))</f>
        <v/>
      </c>
      <c r="U158" t="str">
        <f>IF(ISNA(VLOOKUP(E158,'Enga manuel'!$D$7:$P$356,12,FALSE)),"",VLOOKUP(E158,'Enga manuel'!$D$7:$P$356,12,FALSE))</f>
        <v/>
      </c>
      <c r="W158">
        <f t="shared" si="26"/>
        <v>1157</v>
      </c>
      <c r="X158" s="107">
        <f t="shared" si="27"/>
        <v>0</v>
      </c>
      <c r="Y158" s="107" t="str">
        <f t="shared" si="31"/>
        <v/>
      </c>
      <c r="Z158" s="107" t="str">
        <f t="shared" si="32"/>
        <v/>
      </c>
      <c r="AA158" s="107" t="str">
        <f t="shared" si="33"/>
        <v/>
      </c>
      <c r="AB158" s="107" t="str">
        <f t="shared" si="28"/>
        <v/>
      </c>
      <c r="AC158" s="107" t="str">
        <f t="shared" si="28"/>
        <v/>
      </c>
      <c r="AD158" s="107" t="str">
        <f t="shared" si="29"/>
        <v/>
      </c>
      <c r="AE158" s="107" t="str">
        <f t="shared" si="30"/>
        <v/>
      </c>
      <c r="AF158">
        <f t="shared" si="34"/>
        <v>0</v>
      </c>
    </row>
    <row r="159" spans="5:32" x14ac:dyDescent="0.2">
      <c r="E159">
        <v>1158</v>
      </c>
      <c r="F159" s="101">
        <f>'Ext A1'!F164</f>
        <v>0</v>
      </c>
      <c r="G159" s="100">
        <f>'Ext A1'!C164</f>
        <v>0</v>
      </c>
      <c r="H159" s="100">
        <f>'Ext A1'!D164</f>
        <v>0</v>
      </c>
      <c r="I159" s="194">
        <f>'Ext A1'!J164</f>
        <v>0</v>
      </c>
      <c r="J159" s="194">
        <f>'Ext A1'!G164</f>
        <v>0</v>
      </c>
      <c r="K159">
        <f>IF('Ext A1'!H164="",'Ext A1'!G164,'Ext A1'!H164)</f>
        <v>0</v>
      </c>
      <c r="L159" s="194">
        <f>'Ext A1'!E164</f>
        <v>0</v>
      </c>
      <c r="M159" t="str">
        <f>MID('Ext A1'!M164,7,4)</f>
        <v/>
      </c>
      <c r="O159" s="101">
        <f>IF(ISNA(VLOOKUP(E159,'Enga manuel'!$D$7:$P$356,6,FALSE)),0,VLOOKUP(E159,'Enga manuel'!$D$7:$P$356,6,FALSE))</f>
        <v>0</v>
      </c>
      <c r="P159" t="str">
        <f>IF(ISNA(VLOOKUP(E159,'Enga manuel'!$D$7:$P$356,7,FALSE)),"",VLOOKUP(E159,'Enga manuel'!$D$7:$P$356,7,FALSE))</f>
        <v/>
      </c>
      <c r="Q159" t="str">
        <f>IF(ISNA(VLOOKUP(E159,'Enga manuel'!$D$7:$P$356,8,FALSE)),"",VLOOKUP(E159,'Enga manuel'!$D$7:$P$356,8,FALSE))</f>
        <v/>
      </c>
      <c r="R159" t="str">
        <f>IF(ISNA(VLOOKUP(E159,'Enga manuel'!$D$7:$P$356,9,FALSE)),"",VLOOKUP(E159,'Enga manuel'!$D$7:$P$356,9,FALSE))</f>
        <v/>
      </c>
      <c r="S159" t="str">
        <f>IF(ISNA(VLOOKUP(E159,'Enga manuel'!$D$7:$P$356,10,FALSE)),"",VLOOKUP(E159,'Enga manuel'!$D$7:$P$356,10,FALSE))</f>
        <v/>
      </c>
      <c r="T159" t="str">
        <f>IF(ISNA(VLOOKUP(E159,'Enga manuel'!$D$7:$P$356,11,FALSE)),"",VLOOKUP(E159,'Enga manuel'!$D$7:$P$356,11,FALSE))</f>
        <v/>
      </c>
      <c r="U159" t="str">
        <f>IF(ISNA(VLOOKUP(E159,'Enga manuel'!$D$7:$P$356,12,FALSE)),"",VLOOKUP(E159,'Enga manuel'!$D$7:$P$356,12,FALSE))</f>
        <v/>
      </c>
      <c r="W159">
        <f t="shared" si="26"/>
        <v>1158</v>
      </c>
      <c r="X159" s="107">
        <f t="shared" si="27"/>
        <v>0</v>
      </c>
      <c r="Y159" s="107" t="str">
        <f t="shared" si="31"/>
        <v/>
      </c>
      <c r="Z159" s="107" t="str">
        <f t="shared" si="32"/>
        <v/>
      </c>
      <c r="AA159" s="107" t="str">
        <f t="shared" si="33"/>
        <v/>
      </c>
      <c r="AB159" s="107" t="str">
        <f t="shared" si="28"/>
        <v/>
      </c>
      <c r="AC159" s="107" t="str">
        <f t="shared" si="28"/>
        <v/>
      </c>
      <c r="AD159" s="107" t="str">
        <f t="shared" si="29"/>
        <v/>
      </c>
      <c r="AE159" s="107" t="str">
        <f t="shared" si="30"/>
        <v/>
      </c>
      <c r="AF159">
        <f t="shared" si="34"/>
        <v>0</v>
      </c>
    </row>
    <row r="160" spans="5:32" x14ac:dyDescent="0.2">
      <c r="E160">
        <v>1159</v>
      </c>
      <c r="F160" s="101">
        <f>'Ext A1'!F165</f>
        <v>0</v>
      </c>
      <c r="G160" s="100">
        <f>'Ext A1'!C165</f>
        <v>0</v>
      </c>
      <c r="H160" s="100">
        <f>'Ext A1'!D165</f>
        <v>0</v>
      </c>
      <c r="I160" s="194">
        <f>'Ext A1'!J165</f>
        <v>0</v>
      </c>
      <c r="J160" s="194">
        <f>'Ext A1'!G165</f>
        <v>0</v>
      </c>
      <c r="K160">
        <f>IF('Ext A1'!H165="",'Ext A1'!G165,'Ext A1'!H165)</f>
        <v>0</v>
      </c>
      <c r="L160" s="194">
        <f>'Ext A1'!E165</f>
        <v>0</v>
      </c>
      <c r="M160" t="str">
        <f>MID('Ext A1'!M165,7,4)</f>
        <v/>
      </c>
      <c r="O160" s="101">
        <f>IF(ISNA(VLOOKUP(E160,'Enga manuel'!$D$7:$P$356,6,FALSE)),0,VLOOKUP(E160,'Enga manuel'!$D$7:$P$356,6,FALSE))</f>
        <v>0</v>
      </c>
      <c r="P160" t="str">
        <f>IF(ISNA(VLOOKUP(E160,'Enga manuel'!$D$7:$P$356,7,FALSE)),"",VLOOKUP(E160,'Enga manuel'!$D$7:$P$356,7,FALSE))</f>
        <v/>
      </c>
      <c r="Q160" t="str">
        <f>IF(ISNA(VLOOKUP(E160,'Enga manuel'!$D$7:$P$356,8,FALSE)),"",VLOOKUP(E160,'Enga manuel'!$D$7:$P$356,8,FALSE))</f>
        <v/>
      </c>
      <c r="R160" t="str">
        <f>IF(ISNA(VLOOKUP(E160,'Enga manuel'!$D$7:$P$356,9,FALSE)),"",VLOOKUP(E160,'Enga manuel'!$D$7:$P$356,9,FALSE))</f>
        <v/>
      </c>
      <c r="S160" t="str">
        <f>IF(ISNA(VLOOKUP(E160,'Enga manuel'!$D$7:$P$356,10,FALSE)),"",VLOOKUP(E160,'Enga manuel'!$D$7:$P$356,10,FALSE))</f>
        <v/>
      </c>
      <c r="T160" t="str">
        <f>IF(ISNA(VLOOKUP(E160,'Enga manuel'!$D$7:$P$356,11,FALSE)),"",VLOOKUP(E160,'Enga manuel'!$D$7:$P$356,11,FALSE))</f>
        <v/>
      </c>
      <c r="U160" t="str">
        <f>IF(ISNA(VLOOKUP(E160,'Enga manuel'!$D$7:$P$356,12,FALSE)),"",VLOOKUP(E160,'Enga manuel'!$D$7:$P$356,12,FALSE))</f>
        <v/>
      </c>
      <c r="W160">
        <f t="shared" si="26"/>
        <v>1159</v>
      </c>
      <c r="X160" s="107">
        <f t="shared" si="27"/>
        <v>0</v>
      </c>
      <c r="Y160" s="107" t="str">
        <f t="shared" si="31"/>
        <v/>
      </c>
      <c r="Z160" s="107" t="str">
        <f t="shared" si="32"/>
        <v/>
      </c>
      <c r="AA160" s="107" t="str">
        <f t="shared" si="33"/>
        <v/>
      </c>
      <c r="AB160" s="107" t="str">
        <f t="shared" si="28"/>
        <v/>
      </c>
      <c r="AC160" s="107" t="str">
        <f t="shared" si="28"/>
        <v/>
      </c>
      <c r="AD160" s="107" t="str">
        <f t="shared" si="29"/>
        <v/>
      </c>
      <c r="AE160" s="107" t="str">
        <f t="shared" si="30"/>
        <v/>
      </c>
      <c r="AF160">
        <f t="shared" si="34"/>
        <v>0</v>
      </c>
    </row>
    <row r="161" spans="5:32" x14ac:dyDescent="0.2">
      <c r="E161">
        <v>1160</v>
      </c>
      <c r="F161" s="101">
        <f>'Ext A1'!F166</f>
        <v>0</v>
      </c>
      <c r="G161" s="100">
        <f>'Ext A1'!C166</f>
        <v>0</v>
      </c>
      <c r="H161" s="100">
        <f>'Ext A1'!D166</f>
        <v>0</v>
      </c>
      <c r="I161" s="194">
        <f>'Ext A1'!J166</f>
        <v>0</v>
      </c>
      <c r="J161" s="194">
        <f>'Ext A1'!G166</f>
        <v>0</v>
      </c>
      <c r="K161">
        <f>IF('Ext A1'!H166="",'Ext A1'!G166,'Ext A1'!H166)</f>
        <v>0</v>
      </c>
      <c r="L161" s="194">
        <f>'Ext A1'!E166</f>
        <v>0</v>
      </c>
      <c r="M161" t="str">
        <f>MID('Ext A1'!M166,7,4)</f>
        <v/>
      </c>
      <c r="O161" s="101">
        <f>IF(ISNA(VLOOKUP(E161,'Enga manuel'!$D$7:$P$356,6,FALSE)),0,VLOOKUP(E161,'Enga manuel'!$D$7:$P$356,6,FALSE))</f>
        <v>0</v>
      </c>
      <c r="P161" t="str">
        <f>IF(ISNA(VLOOKUP(E161,'Enga manuel'!$D$7:$P$356,7,FALSE)),"",VLOOKUP(E161,'Enga manuel'!$D$7:$P$356,7,FALSE))</f>
        <v/>
      </c>
      <c r="Q161" t="str">
        <f>IF(ISNA(VLOOKUP(E161,'Enga manuel'!$D$7:$P$356,8,FALSE)),"",VLOOKUP(E161,'Enga manuel'!$D$7:$P$356,8,FALSE))</f>
        <v/>
      </c>
      <c r="R161" t="str">
        <f>IF(ISNA(VLOOKUP(E161,'Enga manuel'!$D$7:$P$356,9,FALSE)),"",VLOOKUP(E161,'Enga manuel'!$D$7:$P$356,9,FALSE))</f>
        <v/>
      </c>
      <c r="S161" t="str">
        <f>IF(ISNA(VLOOKUP(E161,'Enga manuel'!$D$7:$P$356,10,FALSE)),"",VLOOKUP(E161,'Enga manuel'!$D$7:$P$356,10,FALSE))</f>
        <v/>
      </c>
      <c r="T161" t="str">
        <f>IF(ISNA(VLOOKUP(E161,'Enga manuel'!$D$7:$P$356,11,FALSE)),"",VLOOKUP(E161,'Enga manuel'!$D$7:$P$356,11,FALSE))</f>
        <v/>
      </c>
      <c r="U161" t="str">
        <f>IF(ISNA(VLOOKUP(E161,'Enga manuel'!$D$7:$P$356,12,FALSE)),"",VLOOKUP(E161,'Enga manuel'!$D$7:$P$356,12,FALSE))</f>
        <v/>
      </c>
      <c r="W161">
        <f t="shared" si="26"/>
        <v>1160</v>
      </c>
      <c r="X161" s="107">
        <f t="shared" si="27"/>
        <v>0</v>
      </c>
      <c r="Y161" s="107" t="str">
        <f t="shared" si="31"/>
        <v/>
      </c>
      <c r="Z161" s="107" t="str">
        <f t="shared" si="32"/>
        <v/>
      </c>
      <c r="AA161" s="107" t="str">
        <f t="shared" si="33"/>
        <v/>
      </c>
      <c r="AB161" s="107" t="str">
        <f t="shared" si="28"/>
        <v/>
      </c>
      <c r="AC161" s="107" t="str">
        <f t="shared" si="28"/>
        <v/>
      </c>
      <c r="AD161" s="107" t="str">
        <f t="shared" si="29"/>
        <v/>
      </c>
      <c r="AE161" s="107" t="str">
        <f t="shared" si="30"/>
        <v/>
      </c>
      <c r="AF161">
        <f t="shared" si="34"/>
        <v>0</v>
      </c>
    </row>
    <row r="162" spans="5:32" x14ac:dyDescent="0.2">
      <c r="E162">
        <v>1161</v>
      </c>
      <c r="F162" s="101">
        <f>'Ext A1'!F167</f>
        <v>0</v>
      </c>
      <c r="G162" s="100">
        <f>'Ext A1'!C167</f>
        <v>0</v>
      </c>
      <c r="H162" s="100">
        <f>'Ext A1'!D167</f>
        <v>0</v>
      </c>
      <c r="I162" s="194">
        <f>'Ext A1'!J167</f>
        <v>0</v>
      </c>
      <c r="J162" s="194">
        <f>'Ext A1'!G167</f>
        <v>0</v>
      </c>
      <c r="K162">
        <f>IF('Ext A1'!H167="",'Ext A1'!G167,'Ext A1'!H167)</f>
        <v>0</v>
      </c>
      <c r="L162" s="194">
        <f>'Ext A1'!E167</f>
        <v>0</v>
      </c>
      <c r="M162" t="str">
        <f>MID('Ext A1'!M167,7,4)</f>
        <v/>
      </c>
      <c r="O162" s="101">
        <f>IF(ISNA(VLOOKUP(E162,'Enga manuel'!$D$7:$P$356,6,FALSE)),0,VLOOKUP(E162,'Enga manuel'!$D$7:$P$356,6,FALSE))</f>
        <v>0</v>
      </c>
      <c r="P162" t="str">
        <f>IF(ISNA(VLOOKUP(E162,'Enga manuel'!$D$7:$P$356,7,FALSE)),"",VLOOKUP(E162,'Enga manuel'!$D$7:$P$356,7,FALSE))</f>
        <v/>
      </c>
      <c r="Q162" t="str">
        <f>IF(ISNA(VLOOKUP(E162,'Enga manuel'!$D$7:$P$356,8,FALSE)),"",VLOOKUP(E162,'Enga manuel'!$D$7:$P$356,8,FALSE))</f>
        <v/>
      </c>
      <c r="R162" t="str">
        <f>IF(ISNA(VLOOKUP(E162,'Enga manuel'!$D$7:$P$356,9,FALSE)),"",VLOOKUP(E162,'Enga manuel'!$D$7:$P$356,9,FALSE))</f>
        <v/>
      </c>
      <c r="S162" t="str">
        <f>IF(ISNA(VLOOKUP(E162,'Enga manuel'!$D$7:$P$356,10,FALSE)),"",VLOOKUP(E162,'Enga manuel'!$D$7:$P$356,10,FALSE))</f>
        <v/>
      </c>
      <c r="T162" t="str">
        <f>IF(ISNA(VLOOKUP(E162,'Enga manuel'!$D$7:$P$356,11,FALSE)),"",VLOOKUP(E162,'Enga manuel'!$D$7:$P$356,11,FALSE))</f>
        <v/>
      </c>
      <c r="U162" t="str">
        <f>IF(ISNA(VLOOKUP(E162,'Enga manuel'!$D$7:$P$356,12,FALSE)),"",VLOOKUP(E162,'Enga manuel'!$D$7:$P$356,12,FALSE))</f>
        <v/>
      </c>
      <c r="W162">
        <f t="shared" si="26"/>
        <v>1161</v>
      </c>
      <c r="X162" s="107">
        <f t="shared" si="27"/>
        <v>0</v>
      </c>
      <c r="Y162" s="107" t="str">
        <f t="shared" si="31"/>
        <v/>
      </c>
      <c r="Z162" s="107" t="str">
        <f t="shared" si="32"/>
        <v/>
      </c>
      <c r="AA162" s="107" t="str">
        <f t="shared" si="33"/>
        <v/>
      </c>
      <c r="AB162" s="107" t="str">
        <f t="shared" si="28"/>
        <v/>
      </c>
      <c r="AC162" s="107" t="str">
        <f t="shared" si="28"/>
        <v/>
      </c>
      <c r="AD162" s="107" t="str">
        <f t="shared" si="29"/>
        <v/>
      </c>
      <c r="AE162" s="107" t="str">
        <f t="shared" si="30"/>
        <v/>
      </c>
      <c r="AF162">
        <f t="shared" si="34"/>
        <v>0</v>
      </c>
    </row>
    <row r="163" spans="5:32" x14ac:dyDescent="0.2">
      <c r="E163">
        <v>1162</v>
      </c>
      <c r="F163" s="101">
        <f>'Ext A1'!F168</f>
        <v>0</v>
      </c>
      <c r="G163" s="100">
        <f>'Ext A1'!C168</f>
        <v>0</v>
      </c>
      <c r="H163" s="100">
        <f>'Ext A1'!D168</f>
        <v>0</v>
      </c>
      <c r="I163" s="194">
        <f>'Ext A1'!J168</f>
        <v>0</v>
      </c>
      <c r="J163" s="194">
        <f>'Ext A1'!G168</f>
        <v>0</v>
      </c>
      <c r="K163">
        <f>IF('Ext A1'!H168="",'Ext A1'!G168,'Ext A1'!H168)</f>
        <v>0</v>
      </c>
      <c r="L163" s="194">
        <f>'Ext A1'!E168</f>
        <v>0</v>
      </c>
      <c r="M163" t="str">
        <f>MID('Ext A1'!M168,7,4)</f>
        <v/>
      </c>
      <c r="O163" s="101">
        <f>IF(ISNA(VLOOKUP(E163,'Enga manuel'!$D$7:$P$356,6,FALSE)),0,VLOOKUP(E163,'Enga manuel'!$D$7:$P$356,6,FALSE))</f>
        <v>0</v>
      </c>
      <c r="P163" t="str">
        <f>IF(ISNA(VLOOKUP(E163,'Enga manuel'!$D$7:$P$356,7,FALSE)),"",VLOOKUP(E163,'Enga manuel'!$D$7:$P$356,7,FALSE))</f>
        <v/>
      </c>
      <c r="Q163" t="str">
        <f>IF(ISNA(VLOOKUP(E163,'Enga manuel'!$D$7:$P$356,8,FALSE)),"",VLOOKUP(E163,'Enga manuel'!$D$7:$P$356,8,FALSE))</f>
        <v/>
      </c>
      <c r="R163" t="str">
        <f>IF(ISNA(VLOOKUP(E163,'Enga manuel'!$D$7:$P$356,9,FALSE)),"",VLOOKUP(E163,'Enga manuel'!$D$7:$P$356,9,FALSE))</f>
        <v/>
      </c>
      <c r="S163" t="str">
        <f>IF(ISNA(VLOOKUP(E163,'Enga manuel'!$D$7:$P$356,10,FALSE)),"",VLOOKUP(E163,'Enga manuel'!$D$7:$P$356,10,FALSE))</f>
        <v/>
      </c>
      <c r="T163" t="str">
        <f>IF(ISNA(VLOOKUP(E163,'Enga manuel'!$D$7:$P$356,11,FALSE)),"",VLOOKUP(E163,'Enga manuel'!$D$7:$P$356,11,FALSE))</f>
        <v/>
      </c>
      <c r="U163" t="str">
        <f>IF(ISNA(VLOOKUP(E163,'Enga manuel'!$D$7:$P$356,12,FALSE)),"",VLOOKUP(E163,'Enga manuel'!$D$7:$P$356,12,FALSE))</f>
        <v/>
      </c>
      <c r="W163">
        <f t="shared" si="26"/>
        <v>1162</v>
      </c>
      <c r="X163" s="107">
        <f t="shared" si="27"/>
        <v>0</v>
      </c>
      <c r="Y163" s="107" t="str">
        <f t="shared" si="31"/>
        <v/>
      </c>
      <c r="Z163" s="107" t="str">
        <f t="shared" si="32"/>
        <v/>
      </c>
      <c r="AA163" s="107" t="str">
        <f t="shared" si="33"/>
        <v/>
      </c>
      <c r="AB163" s="107" t="str">
        <f t="shared" si="28"/>
        <v/>
      </c>
      <c r="AC163" s="107" t="str">
        <f t="shared" si="28"/>
        <v/>
      </c>
      <c r="AD163" s="107" t="str">
        <f t="shared" si="29"/>
        <v/>
      </c>
      <c r="AE163" s="107" t="str">
        <f t="shared" si="30"/>
        <v/>
      </c>
      <c r="AF163">
        <f t="shared" si="34"/>
        <v>0</v>
      </c>
    </row>
    <row r="164" spans="5:32" x14ac:dyDescent="0.2">
      <c r="E164">
        <v>1163</v>
      </c>
      <c r="F164" s="101">
        <f>'Ext A1'!F169</f>
        <v>0</v>
      </c>
      <c r="G164" s="100">
        <f>'Ext A1'!C169</f>
        <v>0</v>
      </c>
      <c r="H164" s="100">
        <f>'Ext A1'!D169</f>
        <v>0</v>
      </c>
      <c r="I164" s="194">
        <f>'Ext A1'!J169</f>
        <v>0</v>
      </c>
      <c r="J164" s="194">
        <f>'Ext A1'!G169</f>
        <v>0</v>
      </c>
      <c r="K164">
        <f>IF('Ext A1'!H169="",'Ext A1'!G169,'Ext A1'!H169)</f>
        <v>0</v>
      </c>
      <c r="L164" s="194">
        <f>'Ext A1'!E169</f>
        <v>0</v>
      </c>
      <c r="M164" t="str">
        <f>MID('Ext A1'!M169,7,4)</f>
        <v/>
      </c>
      <c r="O164" s="101">
        <f>IF(ISNA(VLOOKUP(E164,'Enga manuel'!$D$7:$P$356,6,FALSE)),0,VLOOKUP(E164,'Enga manuel'!$D$7:$P$356,6,FALSE))</f>
        <v>0</v>
      </c>
      <c r="P164" t="str">
        <f>IF(ISNA(VLOOKUP(E164,'Enga manuel'!$D$7:$P$356,7,FALSE)),"",VLOOKUP(E164,'Enga manuel'!$D$7:$P$356,7,FALSE))</f>
        <v/>
      </c>
      <c r="Q164" t="str">
        <f>IF(ISNA(VLOOKUP(E164,'Enga manuel'!$D$7:$P$356,8,FALSE)),"",VLOOKUP(E164,'Enga manuel'!$D$7:$P$356,8,FALSE))</f>
        <v/>
      </c>
      <c r="R164" t="str">
        <f>IF(ISNA(VLOOKUP(E164,'Enga manuel'!$D$7:$P$356,9,FALSE)),"",VLOOKUP(E164,'Enga manuel'!$D$7:$P$356,9,FALSE))</f>
        <v/>
      </c>
      <c r="S164" t="str">
        <f>IF(ISNA(VLOOKUP(E164,'Enga manuel'!$D$7:$P$356,10,FALSE)),"",VLOOKUP(E164,'Enga manuel'!$D$7:$P$356,10,FALSE))</f>
        <v/>
      </c>
      <c r="T164" t="str">
        <f>IF(ISNA(VLOOKUP(E164,'Enga manuel'!$D$7:$P$356,11,FALSE)),"",VLOOKUP(E164,'Enga manuel'!$D$7:$P$356,11,FALSE))</f>
        <v/>
      </c>
      <c r="U164" t="str">
        <f>IF(ISNA(VLOOKUP(E164,'Enga manuel'!$D$7:$P$356,12,FALSE)),"",VLOOKUP(E164,'Enga manuel'!$D$7:$P$356,12,FALSE))</f>
        <v/>
      </c>
      <c r="W164">
        <f t="shared" si="26"/>
        <v>1163</v>
      </c>
      <c r="X164" s="107">
        <f t="shared" si="27"/>
        <v>0</v>
      </c>
      <c r="Y164" s="107" t="str">
        <f t="shared" si="31"/>
        <v/>
      </c>
      <c r="Z164" s="107" t="str">
        <f t="shared" si="32"/>
        <v/>
      </c>
      <c r="AA164" s="107" t="str">
        <f t="shared" si="33"/>
        <v/>
      </c>
      <c r="AB164" s="107" t="str">
        <f t="shared" si="28"/>
        <v/>
      </c>
      <c r="AC164" s="107" t="str">
        <f t="shared" si="28"/>
        <v/>
      </c>
      <c r="AD164" s="107" t="str">
        <f t="shared" si="29"/>
        <v/>
      </c>
      <c r="AE164" s="107" t="str">
        <f t="shared" si="30"/>
        <v/>
      </c>
      <c r="AF164">
        <f t="shared" si="34"/>
        <v>0</v>
      </c>
    </row>
    <row r="165" spans="5:32" x14ac:dyDescent="0.2">
      <c r="E165">
        <v>1164</v>
      </c>
      <c r="F165" s="101">
        <f>'Ext A1'!F170</f>
        <v>0</v>
      </c>
      <c r="G165" s="100">
        <f>'Ext A1'!C170</f>
        <v>0</v>
      </c>
      <c r="H165" s="100">
        <f>'Ext A1'!D170</f>
        <v>0</v>
      </c>
      <c r="I165" s="194">
        <f>'Ext A1'!J170</f>
        <v>0</v>
      </c>
      <c r="J165" s="194">
        <f>'Ext A1'!G170</f>
        <v>0</v>
      </c>
      <c r="K165">
        <f>IF('Ext A1'!H170="",'Ext A1'!G170,'Ext A1'!H170)</f>
        <v>0</v>
      </c>
      <c r="L165" s="194">
        <f>'Ext A1'!E170</f>
        <v>0</v>
      </c>
      <c r="M165" t="str">
        <f>MID('Ext A1'!M170,7,4)</f>
        <v/>
      </c>
      <c r="O165" s="101">
        <f>IF(ISNA(VLOOKUP(E165,'Enga manuel'!$D$7:$P$356,6,FALSE)),0,VLOOKUP(E165,'Enga manuel'!$D$7:$P$356,6,FALSE))</f>
        <v>0</v>
      </c>
      <c r="P165" t="str">
        <f>IF(ISNA(VLOOKUP(E165,'Enga manuel'!$D$7:$P$356,7,FALSE)),"",VLOOKUP(E165,'Enga manuel'!$D$7:$P$356,7,FALSE))</f>
        <v/>
      </c>
      <c r="Q165" t="str">
        <f>IF(ISNA(VLOOKUP(E165,'Enga manuel'!$D$7:$P$356,8,FALSE)),"",VLOOKUP(E165,'Enga manuel'!$D$7:$P$356,8,FALSE))</f>
        <v/>
      </c>
      <c r="R165" t="str">
        <f>IF(ISNA(VLOOKUP(E165,'Enga manuel'!$D$7:$P$356,9,FALSE)),"",VLOOKUP(E165,'Enga manuel'!$D$7:$P$356,9,FALSE))</f>
        <v/>
      </c>
      <c r="S165" t="str">
        <f>IF(ISNA(VLOOKUP(E165,'Enga manuel'!$D$7:$P$356,10,FALSE)),"",VLOOKUP(E165,'Enga manuel'!$D$7:$P$356,10,FALSE))</f>
        <v/>
      </c>
      <c r="T165" t="str">
        <f>IF(ISNA(VLOOKUP(E165,'Enga manuel'!$D$7:$P$356,11,FALSE)),"",VLOOKUP(E165,'Enga manuel'!$D$7:$P$356,11,FALSE))</f>
        <v/>
      </c>
      <c r="U165" t="str">
        <f>IF(ISNA(VLOOKUP(E165,'Enga manuel'!$D$7:$P$356,12,FALSE)),"",VLOOKUP(E165,'Enga manuel'!$D$7:$P$356,12,FALSE))</f>
        <v/>
      </c>
      <c r="W165">
        <f t="shared" si="26"/>
        <v>1164</v>
      </c>
      <c r="X165" s="107">
        <f t="shared" si="27"/>
        <v>0</v>
      </c>
      <c r="Y165" s="107" t="str">
        <f t="shared" si="31"/>
        <v/>
      </c>
      <c r="Z165" s="107" t="str">
        <f t="shared" si="32"/>
        <v/>
      </c>
      <c r="AA165" s="107" t="str">
        <f t="shared" si="33"/>
        <v/>
      </c>
      <c r="AB165" s="107" t="str">
        <f t="shared" si="28"/>
        <v/>
      </c>
      <c r="AC165" s="107" t="str">
        <f t="shared" si="28"/>
        <v/>
      </c>
      <c r="AD165" s="107" t="str">
        <f t="shared" si="29"/>
        <v/>
      </c>
      <c r="AE165" s="107" t="str">
        <f t="shared" si="30"/>
        <v/>
      </c>
      <c r="AF165">
        <f t="shared" si="34"/>
        <v>0</v>
      </c>
    </row>
    <row r="166" spans="5:32" x14ac:dyDescent="0.2">
      <c r="E166">
        <v>1165</v>
      </c>
      <c r="F166" s="101">
        <f>'Ext A1'!F171</f>
        <v>0</v>
      </c>
      <c r="G166" s="100">
        <f>'Ext A1'!C171</f>
        <v>0</v>
      </c>
      <c r="H166" s="100">
        <f>'Ext A1'!D171</f>
        <v>0</v>
      </c>
      <c r="I166" s="194">
        <f>'Ext A1'!J171</f>
        <v>0</v>
      </c>
      <c r="J166" s="194">
        <f>'Ext A1'!G171</f>
        <v>0</v>
      </c>
      <c r="K166">
        <f>IF('Ext A1'!H171="",'Ext A1'!G171,'Ext A1'!H171)</f>
        <v>0</v>
      </c>
      <c r="L166" s="194">
        <f>'Ext A1'!E171</f>
        <v>0</v>
      </c>
      <c r="M166" t="str">
        <f>MID('Ext A1'!M171,7,4)</f>
        <v/>
      </c>
      <c r="O166" s="101">
        <f>IF(ISNA(VLOOKUP(E166,'Enga manuel'!$D$7:$P$356,6,FALSE)),0,VLOOKUP(E166,'Enga manuel'!$D$7:$P$356,6,FALSE))</f>
        <v>0</v>
      </c>
      <c r="P166" t="str">
        <f>IF(ISNA(VLOOKUP(E166,'Enga manuel'!$D$7:$P$356,7,FALSE)),"",VLOOKUP(E166,'Enga manuel'!$D$7:$P$356,7,FALSE))</f>
        <v/>
      </c>
      <c r="Q166" t="str">
        <f>IF(ISNA(VLOOKUP(E166,'Enga manuel'!$D$7:$P$356,8,FALSE)),"",VLOOKUP(E166,'Enga manuel'!$D$7:$P$356,8,FALSE))</f>
        <v/>
      </c>
      <c r="R166" t="str">
        <f>IF(ISNA(VLOOKUP(E166,'Enga manuel'!$D$7:$P$356,9,FALSE)),"",VLOOKUP(E166,'Enga manuel'!$D$7:$P$356,9,FALSE))</f>
        <v/>
      </c>
      <c r="S166" t="str">
        <f>IF(ISNA(VLOOKUP(E166,'Enga manuel'!$D$7:$P$356,10,FALSE)),"",VLOOKUP(E166,'Enga manuel'!$D$7:$P$356,10,FALSE))</f>
        <v/>
      </c>
      <c r="T166" t="str">
        <f>IF(ISNA(VLOOKUP(E166,'Enga manuel'!$D$7:$P$356,11,FALSE)),"",VLOOKUP(E166,'Enga manuel'!$D$7:$P$356,11,FALSE))</f>
        <v/>
      </c>
      <c r="U166" t="str">
        <f>IF(ISNA(VLOOKUP(E166,'Enga manuel'!$D$7:$P$356,12,FALSE)),"",VLOOKUP(E166,'Enga manuel'!$D$7:$P$356,12,FALSE))</f>
        <v/>
      </c>
      <c r="W166">
        <f t="shared" si="26"/>
        <v>1165</v>
      </c>
      <c r="X166" s="107">
        <f t="shared" si="27"/>
        <v>0</v>
      </c>
      <c r="Y166" s="107" t="str">
        <f t="shared" si="31"/>
        <v/>
      </c>
      <c r="Z166" s="107" t="str">
        <f t="shared" si="32"/>
        <v/>
      </c>
      <c r="AA166" s="107" t="str">
        <f t="shared" si="33"/>
        <v/>
      </c>
      <c r="AB166" s="107" t="str">
        <f t="shared" si="28"/>
        <v/>
      </c>
      <c r="AC166" s="107" t="str">
        <f t="shared" si="28"/>
        <v/>
      </c>
      <c r="AD166" s="107" t="str">
        <f t="shared" si="29"/>
        <v/>
      </c>
      <c r="AE166" s="107" t="str">
        <f t="shared" si="30"/>
        <v/>
      </c>
      <c r="AF166">
        <f t="shared" si="34"/>
        <v>0</v>
      </c>
    </row>
    <row r="167" spans="5:32" x14ac:dyDescent="0.2">
      <c r="E167">
        <v>1166</v>
      </c>
      <c r="F167" s="101">
        <f>'Ext A1'!F172</f>
        <v>0</v>
      </c>
      <c r="G167" s="100">
        <f>'Ext A1'!C172</f>
        <v>0</v>
      </c>
      <c r="H167" s="100">
        <f>'Ext A1'!D172</f>
        <v>0</v>
      </c>
      <c r="I167" s="194">
        <f>'Ext A1'!J172</f>
        <v>0</v>
      </c>
      <c r="J167" s="194">
        <f>'Ext A1'!G172</f>
        <v>0</v>
      </c>
      <c r="K167">
        <f>IF('Ext A1'!H172="",'Ext A1'!G172,'Ext A1'!H172)</f>
        <v>0</v>
      </c>
      <c r="L167" s="194">
        <f>'Ext A1'!E172</f>
        <v>0</v>
      </c>
      <c r="M167" t="str">
        <f>MID('Ext A1'!M172,7,4)</f>
        <v/>
      </c>
      <c r="O167" s="101">
        <f>IF(ISNA(VLOOKUP(E167,'Enga manuel'!$D$7:$P$356,6,FALSE)),0,VLOOKUP(E167,'Enga manuel'!$D$7:$P$356,6,FALSE))</f>
        <v>0</v>
      </c>
      <c r="P167" t="str">
        <f>IF(ISNA(VLOOKUP(E167,'Enga manuel'!$D$7:$P$356,7,FALSE)),"",VLOOKUP(E167,'Enga manuel'!$D$7:$P$356,7,FALSE))</f>
        <v/>
      </c>
      <c r="Q167" t="str">
        <f>IF(ISNA(VLOOKUP(E167,'Enga manuel'!$D$7:$P$356,8,FALSE)),"",VLOOKUP(E167,'Enga manuel'!$D$7:$P$356,8,FALSE))</f>
        <v/>
      </c>
      <c r="R167" t="str">
        <f>IF(ISNA(VLOOKUP(E167,'Enga manuel'!$D$7:$P$356,9,FALSE)),"",VLOOKUP(E167,'Enga manuel'!$D$7:$P$356,9,FALSE))</f>
        <v/>
      </c>
      <c r="S167" t="str">
        <f>IF(ISNA(VLOOKUP(E167,'Enga manuel'!$D$7:$P$356,10,FALSE)),"",VLOOKUP(E167,'Enga manuel'!$D$7:$P$356,10,FALSE))</f>
        <v/>
      </c>
      <c r="T167" t="str">
        <f>IF(ISNA(VLOOKUP(E167,'Enga manuel'!$D$7:$P$356,11,FALSE)),"",VLOOKUP(E167,'Enga manuel'!$D$7:$P$356,11,FALSE))</f>
        <v/>
      </c>
      <c r="U167" t="str">
        <f>IF(ISNA(VLOOKUP(E167,'Enga manuel'!$D$7:$P$356,12,FALSE)),"",VLOOKUP(E167,'Enga manuel'!$D$7:$P$356,12,FALSE))</f>
        <v/>
      </c>
      <c r="W167">
        <f t="shared" si="26"/>
        <v>1166</v>
      </c>
      <c r="X167" s="107">
        <f t="shared" si="27"/>
        <v>0</v>
      </c>
      <c r="Y167" s="107" t="str">
        <f t="shared" si="31"/>
        <v/>
      </c>
      <c r="Z167" s="107" t="str">
        <f t="shared" si="32"/>
        <v/>
      </c>
      <c r="AA167" s="107" t="str">
        <f t="shared" si="33"/>
        <v/>
      </c>
      <c r="AB167" s="107" t="str">
        <f t="shared" si="28"/>
        <v/>
      </c>
      <c r="AC167" s="107" t="str">
        <f t="shared" si="28"/>
        <v/>
      </c>
      <c r="AD167" s="107" t="str">
        <f t="shared" si="29"/>
        <v/>
      </c>
      <c r="AE167" s="107" t="str">
        <f t="shared" si="30"/>
        <v/>
      </c>
      <c r="AF167">
        <f t="shared" si="34"/>
        <v>0</v>
      </c>
    </row>
    <row r="168" spans="5:32" x14ac:dyDescent="0.2">
      <c r="E168">
        <v>1167</v>
      </c>
      <c r="F168" s="101">
        <f>'Ext A1'!F173</f>
        <v>0</v>
      </c>
      <c r="G168" s="100">
        <f>'Ext A1'!C173</f>
        <v>0</v>
      </c>
      <c r="H168" s="100">
        <f>'Ext A1'!D173</f>
        <v>0</v>
      </c>
      <c r="I168" s="194">
        <f>'Ext A1'!J173</f>
        <v>0</v>
      </c>
      <c r="J168" s="194">
        <f>'Ext A1'!G173</f>
        <v>0</v>
      </c>
      <c r="K168">
        <f>IF('Ext A1'!H173="",'Ext A1'!G173,'Ext A1'!H173)</f>
        <v>0</v>
      </c>
      <c r="L168" s="194">
        <f>'Ext A1'!E173</f>
        <v>0</v>
      </c>
      <c r="M168" t="str">
        <f>MID('Ext A1'!M173,7,4)</f>
        <v/>
      </c>
      <c r="O168" s="101">
        <f>IF(ISNA(VLOOKUP(E168,'Enga manuel'!$D$7:$P$356,6,FALSE)),0,VLOOKUP(E168,'Enga manuel'!$D$7:$P$356,6,FALSE))</f>
        <v>0</v>
      </c>
      <c r="P168" t="str">
        <f>IF(ISNA(VLOOKUP(E168,'Enga manuel'!$D$7:$P$356,7,FALSE)),"",VLOOKUP(E168,'Enga manuel'!$D$7:$P$356,7,FALSE))</f>
        <v/>
      </c>
      <c r="Q168" t="str">
        <f>IF(ISNA(VLOOKUP(E168,'Enga manuel'!$D$7:$P$356,8,FALSE)),"",VLOOKUP(E168,'Enga manuel'!$D$7:$P$356,8,FALSE))</f>
        <v/>
      </c>
      <c r="R168" t="str">
        <f>IF(ISNA(VLOOKUP(E168,'Enga manuel'!$D$7:$P$356,9,FALSE)),"",VLOOKUP(E168,'Enga manuel'!$D$7:$P$356,9,FALSE))</f>
        <v/>
      </c>
      <c r="S168" t="str">
        <f>IF(ISNA(VLOOKUP(E168,'Enga manuel'!$D$7:$P$356,10,FALSE)),"",VLOOKUP(E168,'Enga manuel'!$D$7:$P$356,10,FALSE))</f>
        <v/>
      </c>
      <c r="T168" t="str">
        <f>IF(ISNA(VLOOKUP(E168,'Enga manuel'!$D$7:$P$356,11,FALSE)),"",VLOOKUP(E168,'Enga manuel'!$D$7:$P$356,11,FALSE))</f>
        <v/>
      </c>
      <c r="U168" t="str">
        <f>IF(ISNA(VLOOKUP(E168,'Enga manuel'!$D$7:$P$356,12,FALSE)),"",VLOOKUP(E168,'Enga manuel'!$D$7:$P$356,12,FALSE))</f>
        <v/>
      </c>
      <c r="W168">
        <f t="shared" si="26"/>
        <v>1167</v>
      </c>
      <c r="X168" s="107">
        <f t="shared" si="27"/>
        <v>0</v>
      </c>
      <c r="Y168" s="107" t="str">
        <f t="shared" si="31"/>
        <v/>
      </c>
      <c r="Z168" s="107" t="str">
        <f t="shared" si="32"/>
        <v/>
      </c>
      <c r="AA168" s="107" t="str">
        <f t="shared" si="33"/>
        <v/>
      </c>
      <c r="AB168" s="107" t="str">
        <f t="shared" si="28"/>
        <v/>
      </c>
      <c r="AC168" s="107" t="str">
        <f t="shared" si="28"/>
        <v/>
      </c>
      <c r="AD168" s="107" t="str">
        <f t="shared" si="29"/>
        <v/>
      </c>
      <c r="AE168" s="107" t="str">
        <f t="shared" si="30"/>
        <v/>
      </c>
      <c r="AF168">
        <f t="shared" si="34"/>
        <v>0</v>
      </c>
    </row>
    <row r="169" spans="5:32" x14ac:dyDescent="0.2">
      <c r="E169">
        <v>1168</v>
      </c>
      <c r="F169" s="101">
        <f>'Ext A1'!F174</f>
        <v>0</v>
      </c>
      <c r="G169" s="100">
        <f>'Ext A1'!C174</f>
        <v>0</v>
      </c>
      <c r="H169" s="100">
        <f>'Ext A1'!D174</f>
        <v>0</v>
      </c>
      <c r="I169" s="194">
        <f>'Ext A1'!J174</f>
        <v>0</v>
      </c>
      <c r="J169" s="194">
        <f>'Ext A1'!G174</f>
        <v>0</v>
      </c>
      <c r="K169">
        <f>IF('Ext A1'!H174="",'Ext A1'!G174,'Ext A1'!H174)</f>
        <v>0</v>
      </c>
      <c r="L169" s="194">
        <f>'Ext A1'!E174</f>
        <v>0</v>
      </c>
      <c r="M169" t="str">
        <f>MID('Ext A1'!M174,7,4)</f>
        <v/>
      </c>
      <c r="O169" s="101">
        <f>IF(ISNA(VLOOKUP(E169,'Enga manuel'!$D$7:$P$356,6,FALSE)),0,VLOOKUP(E169,'Enga manuel'!$D$7:$P$356,6,FALSE))</f>
        <v>0</v>
      </c>
      <c r="P169" t="str">
        <f>IF(ISNA(VLOOKUP(E169,'Enga manuel'!$D$7:$P$356,7,FALSE)),"",VLOOKUP(E169,'Enga manuel'!$D$7:$P$356,7,FALSE))</f>
        <v/>
      </c>
      <c r="Q169" t="str">
        <f>IF(ISNA(VLOOKUP(E169,'Enga manuel'!$D$7:$P$356,8,FALSE)),"",VLOOKUP(E169,'Enga manuel'!$D$7:$P$356,8,FALSE))</f>
        <v/>
      </c>
      <c r="R169" t="str">
        <f>IF(ISNA(VLOOKUP(E169,'Enga manuel'!$D$7:$P$356,9,FALSE)),"",VLOOKUP(E169,'Enga manuel'!$D$7:$P$356,9,FALSE))</f>
        <v/>
      </c>
      <c r="S169" t="str">
        <f>IF(ISNA(VLOOKUP(E169,'Enga manuel'!$D$7:$P$356,10,FALSE)),"",VLOOKUP(E169,'Enga manuel'!$D$7:$P$356,10,FALSE))</f>
        <v/>
      </c>
      <c r="T169" t="str">
        <f>IF(ISNA(VLOOKUP(E169,'Enga manuel'!$D$7:$P$356,11,FALSE)),"",VLOOKUP(E169,'Enga manuel'!$D$7:$P$356,11,FALSE))</f>
        <v/>
      </c>
      <c r="U169" t="str">
        <f>IF(ISNA(VLOOKUP(E169,'Enga manuel'!$D$7:$P$356,12,FALSE)),"",VLOOKUP(E169,'Enga manuel'!$D$7:$P$356,12,FALSE))</f>
        <v/>
      </c>
      <c r="W169">
        <f t="shared" si="26"/>
        <v>1168</v>
      </c>
      <c r="X169" s="107">
        <f t="shared" si="27"/>
        <v>0</v>
      </c>
      <c r="Y169" s="107" t="str">
        <f t="shared" si="31"/>
        <v/>
      </c>
      <c r="Z169" s="107" t="str">
        <f t="shared" si="32"/>
        <v/>
      </c>
      <c r="AA169" s="107" t="str">
        <f t="shared" si="33"/>
        <v/>
      </c>
      <c r="AB169" s="107" t="str">
        <f t="shared" si="28"/>
        <v/>
      </c>
      <c r="AC169" s="107" t="str">
        <f t="shared" si="28"/>
        <v/>
      </c>
      <c r="AD169" s="107" t="str">
        <f t="shared" si="29"/>
        <v/>
      </c>
      <c r="AE169" s="107" t="str">
        <f t="shared" si="30"/>
        <v/>
      </c>
      <c r="AF169">
        <f t="shared" si="34"/>
        <v>0</v>
      </c>
    </row>
    <row r="170" spans="5:32" x14ac:dyDescent="0.2">
      <c r="E170">
        <v>1169</v>
      </c>
      <c r="F170" s="101">
        <f>'Ext A1'!F175</f>
        <v>0</v>
      </c>
      <c r="G170" s="100">
        <f>'Ext A1'!C175</f>
        <v>0</v>
      </c>
      <c r="H170" s="100">
        <f>'Ext A1'!D175</f>
        <v>0</v>
      </c>
      <c r="I170" s="194">
        <f>'Ext A1'!J175</f>
        <v>0</v>
      </c>
      <c r="J170" s="194">
        <f>'Ext A1'!G175</f>
        <v>0</v>
      </c>
      <c r="K170">
        <f>IF('Ext A1'!H175="",'Ext A1'!G175,'Ext A1'!H175)</f>
        <v>0</v>
      </c>
      <c r="L170" s="194">
        <f>'Ext A1'!E175</f>
        <v>0</v>
      </c>
      <c r="M170" t="str">
        <f>MID('Ext A1'!M175,7,4)</f>
        <v/>
      </c>
      <c r="O170" s="101">
        <f>IF(ISNA(VLOOKUP(E170,'Enga manuel'!$D$7:$P$356,6,FALSE)),0,VLOOKUP(E170,'Enga manuel'!$D$7:$P$356,6,FALSE))</f>
        <v>0</v>
      </c>
      <c r="P170" t="str">
        <f>IF(ISNA(VLOOKUP(E170,'Enga manuel'!$D$7:$P$356,7,FALSE)),"",VLOOKUP(E170,'Enga manuel'!$D$7:$P$356,7,FALSE))</f>
        <v/>
      </c>
      <c r="Q170" t="str">
        <f>IF(ISNA(VLOOKUP(E170,'Enga manuel'!$D$7:$P$356,8,FALSE)),"",VLOOKUP(E170,'Enga manuel'!$D$7:$P$356,8,FALSE))</f>
        <v/>
      </c>
      <c r="R170" t="str">
        <f>IF(ISNA(VLOOKUP(E170,'Enga manuel'!$D$7:$P$356,9,FALSE)),"",VLOOKUP(E170,'Enga manuel'!$D$7:$P$356,9,FALSE))</f>
        <v/>
      </c>
      <c r="S170" t="str">
        <f>IF(ISNA(VLOOKUP(E170,'Enga manuel'!$D$7:$P$356,10,FALSE)),"",VLOOKUP(E170,'Enga manuel'!$D$7:$P$356,10,FALSE))</f>
        <v/>
      </c>
      <c r="T170" t="str">
        <f>IF(ISNA(VLOOKUP(E170,'Enga manuel'!$D$7:$P$356,11,FALSE)),"",VLOOKUP(E170,'Enga manuel'!$D$7:$P$356,11,FALSE))</f>
        <v/>
      </c>
      <c r="U170" t="str">
        <f>IF(ISNA(VLOOKUP(E170,'Enga manuel'!$D$7:$P$356,12,FALSE)),"",VLOOKUP(E170,'Enga manuel'!$D$7:$P$356,12,FALSE))</f>
        <v/>
      </c>
      <c r="W170">
        <f t="shared" si="26"/>
        <v>1169</v>
      </c>
      <c r="X170" s="107">
        <f t="shared" si="27"/>
        <v>0</v>
      </c>
      <c r="Y170" s="107" t="str">
        <f t="shared" si="31"/>
        <v/>
      </c>
      <c r="Z170" s="107" t="str">
        <f t="shared" si="32"/>
        <v/>
      </c>
      <c r="AA170" s="107" t="str">
        <f t="shared" si="33"/>
        <v/>
      </c>
      <c r="AB170" s="107" t="str">
        <f t="shared" si="28"/>
        <v/>
      </c>
      <c r="AC170" s="107" t="str">
        <f t="shared" si="28"/>
        <v/>
      </c>
      <c r="AD170" s="107" t="str">
        <f t="shared" si="29"/>
        <v/>
      </c>
      <c r="AE170" s="107" t="str">
        <f t="shared" si="30"/>
        <v/>
      </c>
      <c r="AF170">
        <f t="shared" si="34"/>
        <v>0</v>
      </c>
    </row>
    <row r="171" spans="5:32" x14ac:dyDescent="0.2">
      <c r="E171">
        <v>1170</v>
      </c>
      <c r="F171" s="101">
        <f>'Ext A1'!F176</f>
        <v>0</v>
      </c>
      <c r="G171" s="100">
        <f>'Ext A1'!C176</f>
        <v>0</v>
      </c>
      <c r="H171" s="100">
        <f>'Ext A1'!D176</f>
        <v>0</v>
      </c>
      <c r="I171" s="194">
        <f>'Ext A1'!J176</f>
        <v>0</v>
      </c>
      <c r="J171" s="194">
        <f>'Ext A1'!G176</f>
        <v>0</v>
      </c>
      <c r="K171">
        <f>IF('Ext A1'!H176="",'Ext A1'!G176,'Ext A1'!H176)</f>
        <v>0</v>
      </c>
      <c r="L171" s="194">
        <f>'Ext A1'!E176</f>
        <v>0</v>
      </c>
      <c r="M171" t="str">
        <f>MID('Ext A1'!M176,7,4)</f>
        <v/>
      </c>
      <c r="O171" s="101">
        <f>IF(ISNA(VLOOKUP(E171,'Enga manuel'!$D$7:$P$356,6,FALSE)),0,VLOOKUP(E171,'Enga manuel'!$D$7:$P$356,6,FALSE))</f>
        <v>0</v>
      </c>
      <c r="P171" t="str">
        <f>IF(ISNA(VLOOKUP(E171,'Enga manuel'!$D$7:$P$356,7,FALSE)),"",VLOOKUP(E171,'Enga manuel'!$D$7:$P$356,7,FALSE))</f>
        <v/>
      </c>
      <c r="Q171" t="str">
        <f>IF(ISNA(VLOOKUP(E171,'Enga manuel'!$D$7:$P$356,8,FALSE)),"",VLOOKUP(E171,'Enga manuel'!$D$7:$P$356,8,FALSE))</f>
        <v/>
      </c>
      <c r="R171" t="str">
        <f>IF(ISNA(VLOOKUP(E171,'Enga manuel'!$D$7:$P$356,9,FALSE)),"",VLOOKUP(E171,'Enga manuel'!$D$7:$P$356,9,FALSE))</f>
        <v/>
      </c>
      <c r="S171" t="str">
        <f>IF(ISNA(VLOOKUP(E171,'Enga manuel'!$D$7:$P$356,10,FALSE)),"",VLOOKUP(E171,'Enga manuel'!$D$7:$P$356,10,FALSE))</f>
        <v/>
      </c>
      <c r="T171" t="str">
        <f>IF(ISNA(VLOOKUP(E171,'Enga manuel'!$D$7:$P$356,11,FALSE)),"",VLOOKUP(E171,'Enga manuel'!$D$7:$P$356,11,FALSE))</f>
        <v/>
      </c>
      <c r="U171" t="str">
        <f>IF(ISNA(VLOOKUP(E171,'Enga manuel'!$D$7:$P$356,12,FALSE)),"",VLOOKUP(E171,'Enga manuel'!$D$7:$P$356,12,FALSE))</f>
        <v/>
      </c>
      <c r="W171">
        <f t="shared" si="26"/>
        <v>1170</v>
      </c>
      <c r="X171" s="107">
        <f t="shared" si="27"/>
        <v>0</v>
      </c>
      <c r="Y171" s="107" t="str">
        <f t="shared" si="31"/>
        <v/>
      </c>
      <c r="Z171" s="107" t="str">
        <f t="shared" si="32"/>
        <v/>
      </c>
      <c r="AA171" s="107" t="str">
        <f t="shared" si="33"/>
        <v/>
      </c>
      <c r="AB171" s="107" t="str">
        <f t="shared" si="28"/>
        <v/>
      </c>
      <c r="AC171" s="107" t="str">
        <f t="shared" si="28"/>
        <v/>
      </c>
      <c r="AD171" s="107" t="str">
        <f t="shared" si="29"/>
        <v/>
      </c>
      <c r="AE171" s="107" t="str">
        <f t="shared" si="30"/>
        <v/>
      </c>
      <c r="AF171">
        <f t="shared" si="34"/>
        <v>0</v>
      </c>
    </row>
    <row r="172" spans="5:32" x14ac:dyDescent="0.2">
      <c r="E172">
        <v>1171</v>
      </c>
      <c r="F172" s="101">
        <f>'Ext A1'!F177</f>
        <v>0</v>
      </c>
      <c r="G172" s="100">
        <f>'Ext A1'!C177</f>
        <v>0</v>
      </c>
      <c r="H172" s="100">
        <f>'Ext A1'!D177</f>
        <v>0</v>
      </c>
      <c r="I172" s="194">
        <f>'Ext A1'!J177</f>
        <v>0</v>
      </c>
      <c r="J172" s="194">
        <f>'Ext A1'!G177</f>
        <v>0</v>
      </c>
      <c r="K172">
        <f>IF('Ext A1'!H177="",'Ext A1'!G177,'Ext A1'!H177)</f>
        <v>0</v>
      </c>
      <c r="L172" s="194">
        <f>'Ext A1'!E177</f>
        <v>0</v>
      </c>
      <c r="M172" t="str">
        <f>MID('Ext A1'!M177,7,4)</f>
        <v/>
      </c>
      <c r="O172" s="101">
        <f>IF(ISNA(VLOOKUP(E172,'Enga manuel'!$D$7:$P$356,6,FALSE)),0,VLOOKUP(E172,'Enga manuel'!$D$7:$P$356,6,FALSE))</f>
        <v>0</v>
      </c>
      <c r="P172" t="str">
        <f>IF(ISNA(VLOOKUP(E172,'Enga manuel'!$D$7:$P$356,7,FALSE)),"",VLOOKUP(E172,'Enga manuel'!$D$7:$P$356,7,FALSE))</f>
        <v/>
      </c>
      <c r="Q172" t="str">
        <f>IF(ISNA(VLOOKUP(E172,'Enga manuel'!$D$7:$P$356,8,FALSE)),"",VLOOKUP(E172,'Enga manuel'!$D$7:$P$356,8,FALSE))</f>
        <v/>
      </c>
      <c r="R172" t="str">
        <f>IF(ISNA(VLOOKUP(E172,'Enga manuel'!$D$7:$P$356,9,FALSE)),"",VLOOKUP(E172,'Enga manuel'!$D$7:$P$356,9,FALSE))</f>
        <v/>
      </c>
      <c r="S172" t="str">
        <f>IF(ISNA(VLOOKUP(E172,'Enga manuel'!$D$7:$P$356,10,FALSE)),"",VLOOKUP(E172,'Enga manuel'!$D$7:$P$356,10,FALSE))</f>
        <v/>
      </c>
      <c r="T172" t="str">
        <f>IF(ISNA(VLOOKUP(E172,'Enga manuel'!$D$7:$P$356,11,FALSE)),"",VLOOKUP(E172,'Enga manuel'!$D$7:$P$356,11,FALSE))</f>
        <v/>
      </c>
      <c r="U172" t="str">
        <f>IF(ISNA(VLOOKUP(E172,'Enga manuel'!$D$7:$P$356,12,FALSE)),"",VLOOKUP(E172,'Enga manuel'!$D$7:$P$356,12,FALSE))</f>
        <v/>
      </c>
      <c r="W172">
        <f t="shared" si="26"/>
        <v>1171</v>
      </c>
      <c r="X172" s="107">
        <f t="shared" si="27"/>
        <v>0</v>
      </c>
      <c r="Y172" s="107" t="str">
        <f t="shared" si="31"/>
        <v/>
      </c>
      <c r="Z172" s="107" t="str">
        <f t="shared" si="32"/>
        <v/>
      </c>
      <c r="AA172" s="107" t="str">
        <f t="shared" si="33"/>
        <v/>
      </c>
      <c r="AB172" s="107" t="str">
        <f t="shared" si="28"/>
        <v/>
      </c>
      <c r="AC172" s="107" t="str">
        <f t="shared" si="28"/>
        <v/>
      </c>
      <c r="AD172" s="107" t="str">
        <f t="shared" si="29"/>
        <v/>
      </c>
      <c r="AE172" s="107" t="str">
        <f t="shared" si="30"/>
        <v/>
      </c>
      <c r="AF172">
        <f t="shared" si="34"/>
        <v>0</v>
      </c>
    </row>
    <row r="173" spans="5:32" x14ac:dyDescent="0.2">
      <c r="E173">
        <v>1172</v>
      </c>
      <c r="F173" s="101">
        <f>'Ext A1'!F178</f>
        <v>0</v>
      </c>
      <c r="G173" s="100">
        <f>'Ext A1'!C178</f>
        <v>0</v>
      </c>
      <c r="H173" s="100">
        <f>'Ext A1'!D178</f>
        <v>0</v>
      </c>
      <c r="I173" s="194">
        <f>'Ext A1'!J178</f>
        <v>0</v>
      </c>
      <c r="J173" s="194">
        <f>'Ext A1'!G178</f>
        <v>0</v>
      </c>
      <c r="K173">
        <f>IF('Ext A1'!H178="",'Ext A1'!G178,'Ext A1'!H178)</f>
        <v>0</v>
      </c>
      <c r="L173" s="194">
        <f>'Ext A1'!E178</f>
        <v>0</v>
      </c>
      <c r="M173" t="str">
        <f>MID('Ext A1'!M178,7,4)</f>
        <v/>
      </c>
      <c r="O173" s="101">
        <f>IF(ISNA(VLOOKUP(E173,'Enga manuel'!$D$7:$P$356,6,FALSE)),0,VLOOKUP(E173,'Enga manuel'!$D$7:$P$356,6,FALSE))</f>
        <v>0</v>
      </c>
      <c r="P173" t="str">
        <f>IF(ISNA(VLOOKUP(E173,'Enga manuel'!$D$7:$P$356,7,FALSE)),"",VLOOKUP(E173,'Enga manuel'!$D$7:$P$356,7,FALSE))</f>
        <v/>
      </c>
      <c r="Q173" t="str">
        <f>IF(ISNA(VLOOKUP(E173,'Enga manuel'!$D$7:$P$356,8,FALSE)),"",VLOOKUP(E173,'Enga manuel'!$D$7:$P$356,8,FALSE))</f>
        <v/>
      </c>
      <c r="R173" t="str">
        <f>IF(ISNA(VLOOKUP(E173,'Enga manuel'!$D$7:$P$356,9,FALSE)),"",VLOOKUP(E173,'Enga manuel'!$D$7:$P$356,9,FALSE))</f>
        <v/>
      </c>
      <c r="S173" t="str">
        <f>IF(ISNA(VLOOKUP(E173,'Enga manuel'!$D$7:$P$356,10,FALSE)),"",VLOOKUP(E173,'Enga manuel'!$D$7:$P$356,10,FALSE))</f>
        <v/>
      </c>
      <c r="T173" t="str">
        <f>IF(ISNA(VLOOKUP(E173,'Enga manuel'!$D$7:$P$356,11,FALSE)),"",VLOOKUP(E173,'Enga manuel'!$D$7:$P$356,11,FALSE))</f>
        <v/>
      </c>
      <c r="U173" t="str">
        <f>IF(ISNA(VLOOKUP(E173,'Enga manuel'!$D$7:$P$356,12,FALSE)),"",VLOOKUP(E173,'Enga manuel'!$D$7:$P$356,12,FALSE))</f>
        <v/>
      </c>
      <c r="W173">
        <f t="shared" si="26"/>
        <v>1172</v>
      </c>
      <c r="X173" s="107">
        <f t="shared" si="27"/>
        <v>0</v>
      </c>
      <c r="Y173" s="107" t="str">
        <f t="shared" si="31"/>
        <v/>
      </c>
      <c r="Z173" s="107" t="str">
        <f t="shared" si="32"/>
        <v/>
      </c>
      <c r="AA173" s="107" t="str">
        <f t="shared" si="33"/>
        <v/>
      </c>
      <c r="AB173" s="107" t="str">
        <f t="shared" si="28"/>
        <v/>
      </c>
      <c r="AC173" s="107" t="str">
        <f t="shared" si="28"/>
        <v/>
      </c>
      <c r="AD173" s="107" t="str">
        <f t="shared" si="29"/>
        <v/>
      </c>
      <c r="AE173" s="107" t="str">
        <f t="shared" si="30"/>
        <v/>
      </c>
      <c r="AF173">
        <f t="shared" si="34"/>
        <v>0</v>
      </c>
    </row>
    <row r="174" spans="5:32" x14ac:dyDescent="0.2">
      <c r="E174">
        <v>1173</v>
      </c>
      <c r="F174" s="101">
        <f>'Ext A1'!F179</f>
        <v>0</v>
      </c>
      <c r="G174" s="100">
        <f>'Ext A1'!C179</f>
        <v>0</v>
      </c>
      <c r="H174" s="100">
        <f>'Ext A1'!D179</f>
        <v>0</v>
      </c>
      <c r="I174" s="194">
        <f>'Ext A1'!J179</f>
        <v>0</v>
      </c>
      <c r="J174" s="194">
        <f>'Ext A1'!G179</f>
        <v>0</v>
      </c>
      <c r="K174">
        <f>IF('Ext A1'!H179="",'Ext A1'!G179,'Ext A1'!H179)</f>
        <v>0</v>
      </c>
      <c r="L174" s="194">
        <f>'Ext A1'!E179</f>
        <v>0</v>
      </c>
      <c r="M174" t="str">
        <f>MID('Ext A1'!M179,7,4)</f>
        <v/>
      </c>
      <c r="O174" s="101">
        <f>IF(ISNA(VLOOKUP(E174,'Enga manuel'!$D$7:$P$356,6,FALSE)),0,VLOOKUP(E174,'Enga manuel'!$D$7:$P$356,6,FALSE))</f>
        <v>0</v>
      </c>
      <c r="P174" t="str">
        <f>IF(ISNA(VLOOKUP(E174,'Enga manuel'!$D$7:$P$356,7,FALSE)),"",VLOOKUP(E174,'Enga manuel'!$D$7:$P$356,7,FALSE))</f>
        <v/>
      </c>
      <c r="Q174" t="str">
        <f>IF(ISNA(VLOOKUP(E174,'Enga manuel'!$D$7:$P$356,8,FALSE)),"",VLOOKUP(E174,'Enga manuel'!$D$7:$P$356,8,FALSE))</f>
        <v/>
      </c>
      <c r="R174" t="str">
        <f>IF(ISNA(VLOOKUP(E174,'Enga manuel'!$D$7:$P$356,9,FALSE)),"",VLOOKUP(E174,'Enga manuel'!$D$7:$P$356,9,FALSE))</f>
        <v/>
      </c>
      <c r="S174" t="str">
        <f>IF(ISNA(VLOOKUP(E174,'Enga manuel'!$D$7:$P$356,10,FALSE)),"",VLOOKUP(E174,'Enga manuel'!$D$7:$P$356,10,FALSE))</f>
        <v/>
      </c>
      <c r="T174" t="str">
        <f>IF(ISNA(VLOOKUP(E174,'Enga manuel'!$D$7:$P$356,11,FALSE)),"",VLOOKUP(E174,'Enga manuel'!$D$7:$P$356,11,FALSE))</f>
        <v/>
      </c>
      <c r="U174" t="str">
        <f>IF(ISNA(VLOOKUP(E174,'Enga manuel'!$D$7:$P$356,12,FALSE)),"",VLOOKUP(E174,'Enga manuel'!$D$7:$P$356,12,FALSE))</f>
        <v/>
      </c>
      <c r="W174">
        <f t="shared" si="26"/>
        <v>1173</v>
      </c>
      <c r="X174" s="107">
        <f t="shared" si="27"/>
        <v>0</v>
      </c>
      <c r="Y174" s="107" t="str">
        <f t="shared" si="31"/>
        <v/>
      </c>
      <c r="Z174" s="107" t="str">
        <f t="shared" si="32"/>
        <v/>
      </c>
      <c r="AA174" s="107" t="str">
        <f t="shared" si="33"/>
        <v/>
      </c>
      <c r="AB174" s="107" t="str">
        <f t="shared" si="28"/>
        <v/>
      </c>
      <c r="AC174" s="107" t="str">
        <f t="shared" si="28"/>
        <v/>
      </c>
      <c r="AD174" s="107" t="str">
        <f t="shared" si="29"/>
        <v/>
      </c>
      <c r="AE174" s="107" t="str">
        <f t="shared" si="30"/>
        <v/>
      </c>
      <c r="AF174">
        <f t="shared" si="34"/>
        <v>0</v>
      </c>
    </row>
    <row r="175" spans="5:32" x14ac:dyDescent="0.2">
      <c r="E175">
        <v>1174</v>
      </c>
      <c r="F175" s="101">
        <f>'Ext A1'!F180</f>
        <v>0</v>
      </c>
      <c r="G175" s="100">
        <f>'Ext A1'!C180</f>
        <v>0</v>
      </c>
      <c r="H175" s="100">
        <f>'Ext A1'!D180</f>
        <v>0</v>
      </c>
      <c r="I175" s="194">
        <f>'Ext A1'!J180</f>
        <v>0</v>
      </c>
      <c r="J175" s="194">
        <f>'Ext A1'!G180</f>
        <v>0</v>
      </c>
      <c r="K175">
        <f>IF('Ext A1'!H180="",'Ext A1'!G180,'Ext A1'!H180)</f>
        <v>0</v>
      </c>
      <c r="L175" s="194">
        <f>'Ext A1'!E180</f>
        <v>0</v>
      </c>
      <c r="M175" t="str">
        <f>MID('Ext A1'!M180,7,4)</f>
        <v/>
      </c>
      <c r="O175" s="101">
        <f>IF(ISNA(VLOOKUP(E175,'Enga manuel'!$D$7:$P$356,6,FALSE)),0,VLOOKUP(E175,'Enga manuel'!$D$7:$P$356,6,FALSE))</f>
        <v>0</v>
      </c>
      <c r="P175" t="str">
        <f>IF(ISNA(VLOOKUP(E175,'Enga manuel'!$D$7:$P$356,7,FALSE)),"",VLOOKUP(E175,'Enga manuel'!$D$7:$P$356,7,FALSE))</f>
        <v/>
      </c>
      <c r="Q175" t="str">
        <f>IF(ISNA(VLOOKUP(E175,'Enga manuel'!$D$7:$P$356,8,FALSE)),"",VLOOKUP(E175,'Enga manuel'!$D$7:$P$356,8,FALSE))</f>
        <v/>
      </c>
      <c r="R175" t="str">
        <f>IF(ISNA(VLOOKUP(E175,'Enga manuel'!$D$7:$P$356,9,FALSE)),"",VLOOKUP(E175,'Enga manuel'!$D$7:$P$356,9,FALSE))</f>
        <v/>
      </c>
      <c r="S175" t="str">
        <f>IF(ISNA(VLOOKUP(E175,'Enga manuel'!$D$7:$P$356,10,FALSE)),"",VLOOKUP(E175,'Enga manuel'!$D$7:$P$356,10,FALSE))</f>
        <v/>
      </c>
      <c r="T175" t="str">
        <f>IF(ISNA(VLOOKUP(E175,'Enga manuel'!$D$7:$P$356,11,FALSE)),"",VLOOKUP(E175,'Enga manuel'!$D$7:$P$356,11,FALSE))</f>
        <v/>
      </c>
      <c r="U175" t="str">
        <f>IF(ISNA(VLOOKUP(E175,'Enga manuel'!$D$7:$P$356,12,FALSE)),"",VLOOKUP(E175,'Enga manuel'!$D$7:$P$356,12,FALSE))</f>
        <v/>
      </c>
      <c r="W175">
        <f t="shared" si="26"/>
        <v>1174</v>
      </c>
      <c r="X175" s="107">
        <f t="shared" si="27"/>
        <v>0</v>
      </c>
      <c r="Y175" s="107" t="str">
        <f t="shared" si="31"/>
        <v/>
      </c>
      <c r="Z175" s="107" t="str">
        <f t="shared" si="32"/>
        <v/>
      </c>
      <c r="AA175" s="107" t="str">
        <f t="shared" si="33"/>
        <v/>
      </c>
      <c r="AB175" s="107" t="str">
        <f t="shared" si="28"/>
        <v/>
      </c>
      <c r="AC175" s="107" t="str">
        <f t="shared" si="28"/>
        <v/>
      </c>
      <c r="AD175" s="107" t="str">
        <f t="shared" si="29"/>
        <v/>
      </c>
      <c r="AE175" s="107" t="str">
        <f t="shared" si="30"/>
        <v/>
      </c>
      <c r="AF175">
        <f t="shared" si="34"/>
        <v>0</v>
      </c>
    </row>
    <row r="176" spans="5:32" x14ac:dyDescent="0.2">
      <c r="E176">
        <v>1175</v>
      </c>
      <c r="F176" s="101">
        <f>'Ext A1'!F181</f>
        <v>0</v>
      </c>
      <c r="G176" s="100">
        <f>'Ext A1'!C181</f>
        <v>0</v>
      </c>
      <c r="H176" s="100">
        <f>'Ext A1'!D181</f>
        <v>0</v>
      </c>
      <c r="I176" s="194">
        <f>'Ext A1'!J181</f>
        <v>0</v>
      </c>
      <c r="J176" s="194">
        <f>'Ext A1'!G181</f>
        <v>0</v>
      </c>
      <c r="K176">
        <f>IF('Ext A1'!H181="",'Ext A1'!G181,'Ext A1'!H181)</f>
        <v>0</v>
      </c>
      <c r="L176" s="194">
        <f>'Ext A1'!E181</f>
        <v>0</v>
      </c>
      <c r="M176" t="str">
        <f>MID('Ext A1'!M181,7,4)</f>
        <v/>
      </c>
      <c r="O176" s="101">
        <f>IF(ISNA(VLOOKUP(E176,'Enga manuel'!$D$7:$P$356,6,FALSE)),0,VLOOKUP(E176,'Enga manuel'!$D$7:$P$356,6,FALSE))</f>
        <v>0</v>
      </c>
      <c r="P176" t="str">
        <f>IF(ISNA(VLOOKUP(E176,'Enga manuel'!$D$7:$P$356,7,FALSE)),"",VLOOKUP(E176,'Enga manuel'!$D$7:$P$356,7,FALSE))</f>
        <v/>
      </c>
      <c r="Q176" t="str">
        <f>IF(ISNA(VLOOKUP(E176,'Enga manuel'!$D$7:$P$356,8,FALSE)),"",VLOOKUP(E176,'Enga manuel'!$D$7:$P$356,8,FALSE))</f>
        <v/>
      </c>
      <c r="R176" t="str">
        <f>IF(ISNA(VLOOKUP(E176,'Enga manuel'!$D$7:$P$356,9,FALSE)),"",VLOOKUP(E176,'Enga manuel'!$D$7:$P$356,9,FALSE))</f>
        <v/>
      </c>
      <c r="S176" t="str">
        <f>IF(ISNA(VLOOKUP(E176,'Enga manuel'!$D$7:$P$356,10,FALSE)),"",VLOOKUP(E176,'Enga manuel'!$D$7:$P$356,10,FALSE))</f>
        <v/>
      </c>
      <c r="T176" t="str">
        <f>IF(ISNA(VLOOKUP(E176,'Enga manuel'!$D$7:$P$356,11,FALSE)),"",VLOOKUP(E176,'Enga manuel'!$D$7:$P$356,11,FALSE))</f>
        <v/>
      </c>
      <c r="U176" t="str">
        <f>IF(ISNA(VLOOKUP(E176,'Enga manuel'!$D$7:$P$356,12,FALSE)),"",VLOOKUP(E176,'Enga manuel'!$D$7:$P$356,12,FALSE))</f>
        <v/>
      </c>
      <c r="W176">
        <f t="shared" si="26"/>
        <v>1175</v>
      </c>
      <c r="X176" s="107">
        <f t="shared" si="27"/>
        <v>0</v>
      </c>
      <c r="Y176" s="107" t="str">
        <f t="shared" si="31"/>
        <v/>
      </c>
      <c r="Z176" s="107" t="str">
        <f t="shared" si="32"/>
        <v/>
      </c>
      <c r="AA176" s="107" t="str">
        <f t="shared" si="33"/>
        <v/>
      </c>
      <c r="AB176" s="107" t="str">
        <f t="shared" si="28"/>
        <v/>
      </c>
      <c r="AC176" s="107" t="str">
        <f t="shared" si="28"/>
        <v/>
      </c>
      <c r="AD176" s="107" t="str">
        <f t="shared" si="29"/>
        <v/>
      </c>
      <c r="AE176" s="107" t="str">
        <f t="shared" si="30"/>
        <v/>
      </c>
      <c r="AF176">
        <f t="shared" si="34"/>
        <v>0</v>
      </c>
    </row>
    <row r="177" spans="5:32" x14ac:dyDescent="0.2">
      <c r="E177">
        <v>1176</v>
      </c>
      <c r="F177" s="101">
        <f>'Ext A1'!F182</f>
        <v>0</v>
      </c>
      <c r="G177" s="100">
        <f>'Ext A1'!C182</f>
        <v>0</v>
      </c>
      <c r="H177" s="100">
        <f>'Ext A1'!D182</f>
        <v>0</v>
      </c>
      <c r="I177" s="194">
        <f>'Ext A1'!J182</f>
        <v>0</v>
      </c>
      <c r="J177" s="194">
        <f>'Ext A1'!G182</f>
        <v>0</v>
      </c>
      <c r="K177">
        <f>IF('Ext A1'!H182="",'Ext A1'!G182,'Ext A1'!H182)</f>
        <v>0</v>
      </c>
      <c r="L177" s="194">
        <f>'Ext A1'!E182</f>
        <v>0</v>
      </c>
      <c r="M177" t="str">
        <f>MID('Ext A1'!M182,7,4)</f>
        <v/>
      </c>
      <c r="O177" s="101">
        <f>IF(ISNA(VLOOKUP(E177,'Enga manuel'!$D$7:$P$356,6,FALSE)),0,VLOOKUP(E177,'Enga manuel'!$D$7:$P$356,6,FALSE))</f>
        <v>0</v>
      </c>
      <c r="P177" t="str">
        <f>IF(ISNA(VLOOKUP(E177,'Enga manuel'!$D$7:$P$356,7,FALSE)),"",VLOOKUP(E177,'Enga manuel'!$D$7:$P$356,7,FALSE))</f>
        <v/>
      </c>
      <c r="Q177" t="str">
        <f>IF(ISNA(VLOOKUP(E177,'Enga manuel'!$D$7:$P$356,8,FALSE)),"",VLOOKUP(E177,'Enga manuel'!$D$7:$P$356,8,FALSE))</f>
        <v/>
      </c>
      <c r="R177" t="str">
        <f>IF(ISNA(VLOOKUP(E177,'Enga manuel'!$D$7:$P$356,9,FALSE)),"",VLOOKUP(E177,'Enga manuel'!$D$7:$P$356,9,FALSE))</f>
        <v/>
      </c>
      <c r="S177" t="str">
        <f>IF(ISNA(VLOOKUP(E177,'Enga manuel'!$D$7:$P$356,10,FALSE)),"",VLOOKUP(E177,'Enga manuel'!$D$7:$P$356,10,FALSE))</f>
        <v/>
      </c>
      <c r="T177" t="str">
        <f>IF(ISNA(VLOOKUP(E177,'Enga manuel'!$D$7:$P$356,11,FALSE)),"",VLOOKUP(E177,'Enga manuel'!$D$7:$P$356,11,FALSE))</f>
        <v/>
      </c>
      <c r="U177" t="str">
        <f>IF(ISNA(VLOOKUP(E177,'Enga manuel'!$D$7:$P$356,12,FALSE)),"",VLOOKUP(E177,'Enga manuel'!$D$7:$P$356,12,FALSE))</f>
        <v/>
      </c>
      <c r="W177">
        <f t="shared" si="26"/>
        <v>1176</v>
      </c>
      <c r="X177" s="107">
        <f t="shared" si="27"/>
        <v>0</v>
      </c>
      <c r="Y177" s="107" t="str">
        <f t="shared" si="31"/>
        <v/>
      </c>
      <c r="Z177" s="107" t="str">
        <f t="shared" si="32"/>
        <v/>
      </c>
      <c r="AA177" s="107" t="str">
        <f t="shared" si="33"/>
        <v/>
      </c>
      <c r="AB177" s="107" t="str">
        <f t="shared" si="28"/>
        <v/>
      </c>
      <c r="AC177" s="107" t="str">
        <f t="shared" si="28"/>
        <v/>
      </c>
      <c r="AD177" s="107" t="str">
        <f t="shared" si="29"/>
        <v/>
      </c>
      <c r="AE177" s="107" t="str">
        <f t="shared" si="30"/>
        <v/>
      </c>
      <c r="AF177">
        <f t="shared" si="34"/>
        <v>0</v>
      </c>
    </row>
    <row r="178" spans="5:32" x14ac:dyDescent="0.2">
      <c r="E178">
        <v>1177</v>
      </c>
      <c r="F178" s="101">
        <f>'Ext A1'!F183</f>
        <v>0</v>
      </c>
      <c r="G178" s="100">
        <f>'Ext A1'!C183</f>
        <v>0</v>
      </c>
      <c r="H178" s="100">
        <f>'Ext A1'!D183</f>
        <v>0</v>
      </c>
      <c r="I178" s="194">
        <f>'Ext A1'!J183</f>
        <v>0</v>
      </c>
      <c r="J178" s="194">
        <f>'Ext A1'!G183</f>
        <v>0</v>
      </c>
      <c r="K178">
        <f>IF('Ext A1'!H183="",'Ext A1'!G183,'Ext A1'!H183)</f>
        <v>0</v>
      </c>
      <c r="L178" s="194">
        <f>'Ext A1'!E183</f>
        <v>0</v>
      </c>
      <c r="M178" t="str">
        <f>MID('Ext A1'!M183,7,4)</f>
        <v/>
      </c>
      <c r="O178" s="101">
        <f>IF(ISNA(VLOOKUP(E178,'Enga manuel'!$D$7:$P$356,6,FALSE)),0,VLOOKUP(E178,'Enga manuel'!$D$7:$P$356,6,FALSE))</f>
        <v>0</v>
      </c>
      <c r="P178" t="str">
        <f>IF(ISNA(VLOOKUP(E178,'Enga manuel'!$D$7:$P$356,7,FALSE)),"",VLOOKUP(E178,'Enga manuel'!$D$7:$P$356,7,FALSE))</f>
        <v/>
      </c>
      <c r="Q178" t="str">
        <f>IF(ISNA(VLOOKUP(E178,'Enga manuel'!$D$7:$P$356,8,FALSE)),"",VLOOKUP(E178,'Enga manuel'!$D$7:$P$356,8,FALSE))</f>
        <v/>
      </c>
      <c r="R178" t="str">
        <f>IF(ISNA(VLOOKUP(E178,'Enga manuel'!$D$7:$P$356,9,FALSE)),"",VLOOKUP(E178,'Enga manuel'!$D$7:$P$356,9,FALSE))</f>
        <v/>
      </c>
      <c r="S178" t="str">
        <f>IF(ISNA(VLOOKUP(E178,'Enga manuel'!$D$7:$P$356,10,FALSE)),"",VLOOKUP(E178,'Enga manuel'!$D$7:$P$356,10,FALSE))</f>
        <v/>
      </c>
      <c r="T178" t="str">
        <f>IF(ISNA(VLOOKUP(E178,'Enga manuel'!$D$7:$P$356,11,FALSE)),"",VLOOKUP(E178,'Enga manuel'!$D$7:$P$356,11,FALSE))</f>
        <v/>
      </c>
      <c r="U178" t="str">
        <f>IF(ISNA(VLOOKUP(E178,'Enga manuel'!$D$7:$P$356,12,FALSE)),"",VLOOKUP(E178,'Enga manuel'!$D$7:$P$356,12,FALSE))</f>
        <v/>
      </c>
      <c r="W178">
        <f t="shared" si="26"/>
        <v>1177</v>
      </c>
      <c r="X178" s="107">
        <f t="shared" si="27"/>
        <v>0</v>
      </c>
      <c r="Y178" s="107" t="str">
        <f t="shared" si="31"/>
        <v/>
      </c>
      <c r="Z178" s="107" t="str">
        <f t="shared" si="32"/>
        <v/>
      </c>
      <c r="AA178" s="107" t="str">
        <f t="shared" si="33"/>
        <v/>
      </c>
      <c r="AB178" s="107" t="str">
        <f t="shared" si="28"/>
        <v/>
      </c>
      <c r="AC178" s="107" t="str">
        <f t="shared" si="28"/>
        <v/>
      </c>
      <c r="AD178" s="107" t="str">
        <f t="shared" si="29"/>
        <v/>
      </c>
      <c r="AE178" s="107" t="str">
        <f t="shared" si="30"/>
        <v/>
      </c>
      <c r="AF178">
        <f t="shared" si="34"/>
        <v>0</v>
      </c>
    </row>
    <row r="179" spans="5:32" x14ac:dyDescent="0.2">
      <c r="E179">
        <v>1178</v>
      </c>
      <c r="F179" s="101">
        <f>'Ext A1'!F184</f>
        <v>0</v>
      </c>
      <c r="G179" s="100">
        <f>'Ext A1'!C184</f>
        <v>0</v>
      </c>
      <c r="H179" s="100">
        <f>'Ext A1'!D184</f>
        <v>0</v>
      </c>
      <c r="I179" s="194">
        <f>'Ext A1'!J184</f>
        <v>0</v>
      </c>
      <c r="J179" s="194">
        <f>'Ext A1'!G184</f>
        <v>0</v>
      </c>
      <c r="K179">
        <f>IF('Ext A1'!H184="",'Ext A1'!G184,'Ext A1'!H184)</f>
        <v>0</v>
      </c>
      <c r="L179" s="194">
        <f>'Ext A1'!E184</f>
        <v>0</v>
      </c>
      <c r="M179" t="str">
        <f>MID('Ext A1'!M184,7,4)</f>
        <v/>
      </c>
      <c r="O179" s="101">
        <f>IF(ISNA(VLOOKUP(E179,'Enga manuel'!$D$7:$P$356,6,FALSE)),0,VLOOKUP(E179,'Enga manuel'!$D$7:$P$356,6,FALSE))</f>
        <v>0</v>
      </c>
      <c r="P179" t="str">
        <f>IF(ISNA(VLOOKUP(E179,'Enga manuel'!$D$7:$P$356,7,FALSE)),"",VLOOKUP(E179,'Enga manuel'!$D$7:$P$356,7,FALSE))</f>
        <v/>
      </c>
      <c r="Q179" t="str">
        <f>IF(ISNA(VLOOKUP(E179,'Enga manuel'!$D$7:$P$356,8,FALSE)),"",VLOOKUP(E179,'Enga manuel'!$D$7:$P$356,8,FALSE))</f>
        <v/>
      </c>
      <c r="R179" t="str">
        <f>IF(ISNA(VLOOKUP(E179,'Enga manuel'!$D$7:$P$356,9,FALSE)),"",VLOOKUP(E179,'Enga manuel'!$D$7:$P$356,9,FALSE))</f>
        <v/>
      </c>
      <c r="S179" t="str">
        <f>IF(ISNA(VLOOKUP(E179,'Enga manuel'!$D$7:$P$356,10,FALSE)),"",VLOOKUP(E179,'Enga manuel'!$D$7:$P$356,10,FALSE))</f>
        <v/>
      </c>
      <c r="T179" t="str">
        <f>IF(ISNA(VLOOKUP(E179,'Enga manuel'!$D$7:$P$356,11,FALSE)),"",VLOOKUP(E179,'Enga manuel'!$D$7:$P$356,11,FALSE))</f>
        <v/>
      </c>
      <c r="U179" t="str">
        <f>IF(ISNA(VLOOKUP(E179,'Enga manuel'!$D$7:$P$356,12,FALSE)),"",VLOOKUP(E179,'Enga manuel'!$D$7:$P$356,12,FALSE))</f>
        <v/>
      </c>
      <c r="W179">
        <f t="shared" si="26"/>
        <v>1178</v>
      </c>
      <c r="X179" s="107">
        <f t="shared" si="27"/>
        <v>0</v>
      </c>
      <c r="Y179" s="107" t="str">
        <f t="shared" si="31"/>
        <v/>
      </c>
      <c r="Z179" s="107" t="str">
        <f t="shared" si="32"/>
        <v/>
      </c>
      <c r="AA179" s="107" t="str">
        <f t="shared" si="33"/>
        <v/>
      </c>
      <c r="AB179" s="107" t="str">
        <f t="shared" si="28"/>
        <v/>
      </c>
      <c r="AC179" s="107" t="str">
        <f t="shared" si="28"/>
        <v/>
      </c>
      <c r="AD179" s="107" t="str">
        <f t="shared" si="29"/>
        <v/>
      </c>
      <c r="AE179" s="107" t="str">
        <f t="shared" si="30"/>
        <v/>
      </c>
      <c r="AF179">
        <f t="shared" si="34"/>
        <v>0</v>
      </c>
    </row>
    <row r="180" spans="5:32" x14ac:dyDescent="0.2">
      <c r="E180">
        <v>1179</v>
      </c>
      <c r="F180" s="101">
        <f>'Ext A1'!F185</f>
        <v>0</v>
      </c>
      <c r="G180" s="100">
        <f>'Ext A1'!C185</f>
        <v>0</v>
      </c>
      <c r="H180" s="100">
        <f>'Ext A1'!D185</f>
        <v>0</v>
      </c>
      <c r="I180" s="194">
        <f>'Ext A1'!J185</f>
        <v>0</v>
      </c>
      <c r="J180" s="194">
        <f>'Ext A1'!G185</f>
        <v>0</v>
      </c>
      <c r="K180">
        <f>IF('Ext A1'!H185="",'Ext A1'!G185,'Ext A1'!H185)</f>
        <v>0</v>
      </c>
      <c r="L180" s="194">
        <f>'Ext A1'!E185</f>
        <v>0</v>
      </c>
      <c r="M180" t="str">
        <f>MID('Ext A1'!M185,7,4)</f>
        <v/>
      </c>
      <c r="O180" s="101">
        <f>IF(ISNA(VLOOKUP(E180,'Enga manuel'!$D$7:$P$356,6,FALSE)),0,VLOOKUP(E180,'Enga manuel'!$D$7:$P$356,6,FALSE))</f>
        <v>0</v>
      </c>
      <c r="P180" t="str">
        <f>IF(ISNA(VLOOKUP(E180,'Enga manuel'!$D$7:$P$356,7,FALSE)),"",VLOOKUP(E180,'Enga manuel'!$D$7:$P$356,7,FALSE))</f>
        <v/>
      </c>
      <c r="Q180" t="str">
        <f>IF(ISNA(VLOOKUP(E180,'Enga manuel'!$D$7:$P$356,8,FALSE)),"",VLOOKUP(E180,'Enga manuel'!$D$7:$P$356,8,FALSE))</f>
        <v/>
      </c>
      <c r="R180" t="str">
        <f>IF(ISNA(VLOOKUP(E180,'Enga manuel'!$D$7:$P$356,9,FALSE)),"",VLOOKUP(E180,'Enga manuel'!$D$7:$P$356,9,FALSE))</f>
        <v/>
      </c>
      <c r="S180" t="str">
        <f>IF(ISNA(VLOOKUP(E180,'Enga manuel'!$D$7:$P$356,10,FALSE)),"",VLOOKUP(E180,'Enga manuel'!$D$7:$P$356,10,FALSE))</f>
        <v/>
      </c>
      <c r="T180" t="str">
        <f>IF(ISNA(VLOOKUP(E180,'Enga manuel'!$D$7:$P$356,11,FALSE)),"",VLOOKUP(E180,'Enga manuel'!$D$7:$P$356,11,FALSE))</f>
        <v/>
      </c>
      <c r="U180" t="str">
        <f>IF(ISNA(VLOOKUP(E180,'Enga manuel'!$D$7:$P$356,12,FALSE)),"",VLOOKUP(E180,'Enga manuel'!$D$7:$P$356,12,FALSE))</f>
        <v/>
      </c>
      <c r="W180">
        <f t="shared" si="26"/>
        <v>1179</v>
      </c>
      <c r="X180" s="107">
        <f t="shared" si="27"/>
        <v>0</v>
      </c>
      <c r="Y180" s="107" t="str">
        <f t="shared" si="31"/>
        <v/>
      </c>
      <c r="Z180" s="107" t="str">
        <f t="shared" si="32"/>
        <v/>
      </c>
      <c r="AA180" s="107" t="str">
        <f t="shared" si="33"/>
        <v/>
      </c>
      <c r="AB180" s="107" t="str">
        <f t="shared" si="28"/>
        <v/>
      </c>
      <c r="AC180" s="107" t="str">
        <f t="shared" si="28"/>
        <v/>
      </c>
      <c r="AD180" s="107" t="str">
        <f t="shared" si="29"/>
        <v/>
      </c>
      <c r="AE180" s="107" t="str">
        <f t="shared" si="30"/>
        <v/>
      </c>
      <c r="AF180">
        <f t="shared" si="34"/>
        <v>0</v>
      </c>
    </row>
    <row r="181" spans="5:32" x14ac:dyDescent="0.2">
      <c r="E181">
        <v>1180</v>
      </c>
      <c r="F181" s="101">
        <f>'Ext A1'!F186</f>
        <v>0</v>
      </c>
      <c r="G181" s="100">
        <f>'Ext A1'!C186</f>
        <v>0</v>
      </c>
      <c r="H181" s="100">
        <f>'Ext A1'!D186</f>
        <v>0</v>
      </c>
      <c r="I181" s="194">
        <f>'Ext A1'!J186</f>
        <v>0</v>
      </c>
      <c r="J181" s="194">
        <f>'Ext A1'!G186</f>
        <v>0</v>
      </c>
      <c r="K181">
        <f>IF('Ext A1'!H186="",'Ext A1'!G186,'Ext A1'!H186)</f>
        <v>0</v>
      </c>
      <c r="L181" s="194">
        <f>'Ext A1'!E186</f>
        <v>0</v>
      </c>
      <c r="M181" t="str">
        <f>MID('Ext A1'!M186,7,4)</f>
        <v/>
      </c>
      <c r="O181" s="101">
        <f>IF(ISNA(VLOOKUP(E181,'Enga manuel'!$D$7:$P$356,6,FALSE)),0,VLOOKUP(E181,'Enga manuel'!$D$7:$P$356,6,FALSE))</f>
        <v>0</v>
      </c>
      <c r="P181" t="str">
        <f>IF(ISNA(VLOOKUP(E181,'Enga manuel'!$D$7:$P$356,7,FALSE)),"",VLOOKUP(E181,'Enga manuel'!$D$7:$P$356,7,FALSE))</f>
        <v/>
      </c>
      <c r="Q181" t="str">
        <f>IF(ISNA(VLOOKUP(E181,'Enga manuel'!$D$7:$P$356,8,FALSE)),"",VLOOKUP(E181,'Enga manuel'!$D$7:$P$356,8,FALSE))</f>
        <v/>
      </c>
      <c r="R181" t="str">
        <f>IF(ISNA(VLOOKUP(E181,'Enga manuel'!$D$7:$P$356,9,FALSE)),"",VLOOKUP(E181,'Enga manuel'!$D$7:$P$356,9,FALSE))</f>
        <v/>
      </c>
      <c r="S181" t="str">
        <f>IF(ISNA(VLOOKUP(E181,'Enga manuel'!$D$7:$P$356,10,FALSE)),"",VLOOKUP(E181,'Enga manuel'!$D$7:$P$356,10,FALSE))</f>
        <v/>
      </c>
      <c r="T181" t="str">
        <f>IF(ISNA(VLOOKUP(E181,'Enga manuel'!$D$7:$P$356,11,FALSE)),"",VLOOKUP(E181,'Enga manuel'!$D$7:$P$356,11,FALSE))</f>
        <v/>
      </c>
      <c r="U181" t="str">
        <f>IF(ISNA(VLOOKUP(E181,'Enga manuel'!$D$7:$P$356,12,FALSE)),"",VLOOKUP(E181,'Enga manuel'!$D$7:$P$356,12,FALSE))</f>
        <v/>
      </c>
      <c r="W181">
        <f t="shared" si="26"/>
        <v>1180</v>
      </c>
      <c r="X181" s="107">
        <f t="shared" si="27"/>
        <v>0</v>
      </c>
      <c r="Y181" s="107" t="str">
        <f t="shared" si="31"/>
        <v/>
      </c>
      <c r="Z181" s="107" t="str">
        <f t="shared" si="32"/>
        <v/>
      </c>
      <c r="AA181" s="107" t="str">
        <f t="shared" si="33"/>
        <v/>
      </c>
      <c r="AB181" s="107" t="str">
        <f t="shared" si="28"/>
        <v/>
      </c>
      <c r="AC181" s="107" t="str">
        <f t="shared" si="28"/>
        <v/>
      </c>
      <c r="AD181" s="107" t="str">
        <f t="shared" si="29"/>
        <v/>
      </c>
      <c r="AE181" s="107" t="str">
        <f t="shared" si="30"/>
        <v/>
      </c>
      <c r="AF181">
        <f t="shared" si="34"/>
        <v>0</v>
      </c>
    </row>
    <row r="182" spans="5:32" x14ac:dyDescent="0.2">
      <c r="E182">
        <v>1181</v>
      </c>
      <c r="F182" s="101">
        <f>'Ext A1'!F187</f>
        <v>0</v>
      </c>
      <c r="G182" s="100">
        <f>'Ext A1'!C187</f>
        <v>0</v>
      </c>
      <c r="H182" s="100">
        <f>'Ext A1'!D187</f>
        <v>0</v>
      </c>
      <c r="I182" s="194">
        <f>'Ext A1'!J187</f>
        <v>0</v>
      </c>
      <c r="J182" s="194">
        <f>'Ext A1'!G187</f>
        <v>0</v>
      </c>
      <c r="K182">
        <f>IF('Ext A1'!H187="",'Ext A1'!G187,'Ext A1'!H187)</f>
        <v>0</v>
      </c>
      <c r="L182" s="194">
        <f>'Ext A1'!E187</f>
        <v>0</v>
      </c>
      <c r="M182" t="str">
        <f>MID('Ext A1'!M187,7,4)</f>
        <v/>
      </c>
      <c r="O182" s="101">
        <f>IF(ISNA(VLOOKUP(E182,'Enga manuel'!$D$7:$P$356,6,FALSE)),0,VLOOKUP(E182,'Enga manuel'!$D$7:$P$356,6,FALSE))</f>
        <v>0</v>
      </c>
      <c r="P182" t="str">
        <f>IF(ISNA(VLOOKUP(E182,'Enga manuel'!$D$7:$P$356,7,FALSE)),"",VLOOKUP(E182,'Enga manuel'!$D$7:$P$356,7,FALSE))</f>
        <v/>
      </c>
      <c r="Q182" t="str">
        <f>IF(ISNA(VLOOKUP(E182,'Enga manuel'!$D$7:$P$356,8,FALSE)),"",VLOOKUP(E182,'Enga manuel'!$D$7:$P$356,8,FALSE))</f>
        <v/>
      </c>
      <c r="R182" t="str">
        <f>IF(ISNA(VLOOKUP(E182,'Enga manuel'!$D$7:$P$356,9,FALSE)),"",VLOOKUP(E182,'Enga manuel'!$D$7:$P$356,9,FALSE))</f>
        <v/>
      </c>
      <c r="S182" t="str">
        <f>IF(ISNA(VLOOKUP(E182,'Enga manuel'!$D$7:$P$356,10,FALSE)),"",VLOOKUP(E182,'Enga manuel'!$D$7:$P$356,10,FALSE))</f>
        <v/>
      </c>
      <c r="T182" t="str">
        <f>IF(ISNA(VLOOKUP(E182,'Enga manuel'!$D$7:$P$356,11,FALSE)),"",VLOOKUP(E182,'Enga manuel'!$D$7:$P$356,11,FALSE))</f>
        <v/>
      </c>
      <c r="U182" t="str">
        <f>IF(ISNA(VLOOKUP(E182,'Enga manuel'!$D$7:$P$356,12,FALSE)),"",VLOOKUP(E182,'Enga manuel'!$D$7:$P$356,12,FALSE))</f>
        <v/>
      </c>
      <c r="W182">
        <f t="shared" si="26"/>
        <v>1181</v>
      </c>
      <c r="X182" s="107">
        <f t="shared" si="27"/>
        <v>0</v>
      </c>
      <c r="Y182" s="107" t="str">
        <f t="shared" si="31"/>
        <v/>
      </c>
      <c r="Z182" s="107" t="str">
        <f t="shared" si="32"/>
        <v/>
      </c>
      <c r="AA182" s="107" t="str">
        <f t="shared" si="33"/>
        <v/>
      </c>
      <c r="AB182" s="107" t="str">
        <f t="shared" si="28"/>
        <v/>
      </c>
      <c r="AC182" s="107" t="str">
        <f t="shared" si="28"/>
        <v/>
      </c>
      <c r="AD182" s="107" t="str">
        <f t="shared" si="29"/>
        <v/>
      </c>
      <c r="AE182" s="107" t="str">
        <f t="shared" si="30"/>
        <v/>
      </c>
      <c r="AF182">
        <f t="shared" si="34"/>
        <v>0</v>
      </c>
    </row>
    <row r="183" spans="5:32" x14ac:dyDescent="0.2">
      <c r="E183">
        <v>1182</v>
      </c>
      <c r="F183" s="101">
        <f>'Ext A1'!F188</f>
        <v>0</v>
      </c>
      <c r="G183" s="100">
        <f>'Ext A1'!C188</f>
        <v>0</v>
      </c>
      <c r="H183" s="100">
        <f>'Ext A1'!D188</f>
        <v>0</v>
      </c>
      <c r="I183" s="194">
        <f>'Ext A1'!J188</f>
        <v>0</v>
      </c>
      <c r="J183" s="194">
        <f>'Ext A1'!G188</f>
        <v>0</v>
      </c>
      <c r="K183">
        <f>IF('Ext A1'!H188="",'Ext A1'!G188,'Ext A1'!H188)</f>
        <v>0</v>
      </c>
      <c r="L183" s="194">
        <f>'Ext A1'!E188</f>
        <v>0</v>
      </c>
      <c r="M183" t="str">
        <f>MID('Ext A1'!M188,7,4)</f>
        <v/>
      </c>
      <c r="O183" s="101">
        <f>IF(ISNA(VLOOKUP(E183,'Enga manuel'!$D$7:$P$356,6,FALSE)),0,VLOOKUP(E183,'Enga manuel'!$D$7:$P$356,6,FALSE))</f>
        <v>0</v>
      </c>
      <c r="P183" t="str">
        <f>IF(ISNA(VLOOKUP(E183,'Enga manuel'!$D$7:$P$356,7,FALSE)),"",VLOOKUP(E183,'Enga manuel'!$D$7:$P$356,7,FALSE))</f>
        <v/>
      </c>
      <c r="Q183" t="str">
        <f>IF(ISNA(VLOOKUP(E183,'Enga manuel'!$D$7:$P$356,8,FALSE)),"",VLOOKUP(E183,'Enga manuel'!$D$7:$P$356,8,FALSE))</f>
        <v/>
      </c>
      <c r="R183" t="str">
        <f>IF(ISNA(VLOOKUP(E183,'Enga manuel'!$D$7:$P$356,9,FALSE)),"",VLOOKUP(E183,'Enga manuel'!$D$7:$P$356,9,FALSE))</f>
        <v/>
      </c>
      <c r="S183" t="str">
        <f>IF(ISNA(VLOOKUP(E183,'Enga manuel'!$D$7:$P$356,10,FALSE)),"",VLOOKUP(E183,'Enga manuel'!$D$7:$P$356,10,FALSE))</f>
        <v/>
      </c>
      <c r="T183" t="str">
        <f>IF(ISNA(VLOOKUP(E183,'Enga manuel'!$D$7:$P$356,11,FALSE)),"",VLOOKUP(E183,'Enga manuel'!$D$7:$P$356,11,FALSE))</f>
        <v/>
      </c>
      <c r="U183" t="str">
        <f>IF(ISNA(VLOOKUP(E183,'Enga manuel'!$D$7:$P$356,12,FALSE)),"",VLOOKUP(E183,'Enga manuel'!$D$7:$P$356,12,FALSE))</f>
        <v/>
      </c>
      <c r="W183">
        <f t="shared" si="26"/>
        <v>1182</v>
      </c>
      <c r="X183" s="107">
        <f t="shared" si="27"/>
        <v>0</v>
      </c>
      <c r="Y183" s="107" t="str">
        <f t="shared" si="31"/>
        <v/>
      </c>
      <c r="Z183" s="107" t="str">
        <f t="shared" si="32"/>
        <v/>
      </c>
      <c r="AA183" s="107" t="str">
        <f t="shared" si="33"/>
        <v/>
      </c>
      <c r="AB183" s="107" t="str">
        <f t="shared" si="28"/>
        <v/>
      </c>
      <c r="AC183" s="107" t="str">
        <f t="shared" si="28"/>
        <v/>
      </c>
      <c r="AD183" s="107" t="str">
        <f t="shared" si="29"/>
        <v/>
      </c>
      <c r="AE183" s="107" t="str">
        <f t="shared" si="30"/>
        <v/>
      </c>
      <c r="AF183">
        <f t="shared" si="34"/>
        <v>0</v>
      </c>
    </row>
    <row r="184" spans="5:32" x14ac:dyDescent="0.2">
      <c r="E184">
        <v>1183</v>
      </c>
      <c r="F184" s="101">
        <f>'Ext A1'!F189</f>
        <v>0</v>
      </c>
      <c r="G184" s="100">
        <f>'Ext A1'!C189</f>
        <v>0</v>
      </c>
      <c r="H184" s="100">
        <f>'Ext A1'!D189</f>
        <v>0</v>
      </c>
      <c r="I184" s="194">
        <f>'Ext A1'!J189</f>
        <v>0</v>
      </c>
      <c r="J184" s="194">
        <f>'Ext A1'!G189</f>
        <v>0</v>
      </c>
      <c r="K184">
        <f>IF('Ext A1'!H189="",'Ext A1'!G189,'Ext A1'!H189)</f>
        <v>0</v>
      </c>
      <c r="L184" s="194">
        <f>'Ext A1'!E189</f>
        <v>0</v>
      </c>
      <c r="M184" t="str">
        <f>MID('Ext A1'!M189,7,4)</f>
        <v/>
      </c>
      <c r="O184" s="101">
        <f>IF(ISNA(VLOOKUP(E184,'Enga manuel'!$D$7:$P$356,6,FALSE)),0,VLOOKUP(E184,'Enga manuel'!$D$7:$P$356,6,FALSE))</f>
        <v>0</v>
      </c>
      <c r="P184" t="str">
        <f>IF(ISNA(VLOOKUP(E184,'Enga manuel'!$D$7:$P$356,7,FALSE)),"",VLOOKUP(E184,'Enga manuel'!$D$7:$P$356,7,FALSE))</f>
        <v/>
      </c>
      <c r="Q184" t="str">
        <f>IF(ISNA(VLOOKUP(E184,'Enga manuel'!$D$7:$P$356,8,FALSE)),"",VLOOKUP(E184,'Enga manuel'!$D$7:$P$356,8,FALSE))</f>
        <v/>
      </c>
      <c r="R184" t="str">
        <f>IF(ISNA(VLOOKUP(E184,'Enga manuel'!$D$7:$P$356,9,FALSE)),"",VLOOKUP(E184,'Enga manuel'!$D$7:$P$356,9,FALSE))</f>
        <v/>
      </c>
      <c r="S184" t="str">
        <f>IF(ISNA(VLOOKUP(E184,'Enga manuel'!$D$7:$P$356,10,FALSE)),"",VLOOKUP(E184,'Enga manuel'!$D$7:$P$356,10,FALSE))</f>
        <v/>
      </c>
      <c r="T184" t="str">
        <f>IF(ISNA(VLOOKUP(E184,'Enga manuel'!$D$7:$P$356,11,FALSE)),"",VLOOKUP(E184,'Enga manuel'!$D$7:$P$356,11,FALSE))</f>
        <v/>
      </c>
      <c r="U184" t="str">
        <f>IF(ISNA(VLOOKUP(E184,'Enga manuel'!$D$7:$P$356,12,FALSE)),"",VLOOKUP(E184,'Enga manuel'!$D$7:$P$356,12,FALSE))</f>
        <v/>
      </c>
      <c r="W184">
        <f t="shared" si="26"/>
        <v>1183</v>
      </c>
      <c r="X184" s="107">
        <f t="shared" si="27"/>
        <v>0</v>
      </c>
      <c r="Y184" s="107" t="str">
        <f t="shared" si="31"/>
        <v/>
      </c>
      <c r="Z184" s="107" t="str">
        <f t="shared" si="32"/>
        <v/>
      </c>
      <c r="AA184" s="107" t="str">
        <f t="shared" si="33"/>
        <v/>
      </c>
      <c r="AB184" s="107" t="str">
        <f t="shared" si="28"/>
        <v/>
      </c>
      <c r="AC184" s="107" t="str">
        <f t="shared" si="28"/>
        <v/>
      </c>
      <c r="AD184" s="107" t="str">
        <f t="shared" si="29"/>
        <v/>
      </c>
      <c r="AE184" s="107" t="str">
        <f t="shared" si="30"/>
        <v/>
      </c>
      <c r="AF184">
        <f t="shared" si="34"/>
        <v>0</v>
      </c>
    </row>
    <row r="185" spans="5:32" x14ac:dyDescent="0.2">
      <c r="E185">
        <v>1184</v>
      </c>
      <c r="F185" s="101">
        <f>'Ext A1'!F190</f>
        <v>0</v>
      </c>
      <c r="G185" s="100">
        <f>'Ext A1'!C190</f>
        <v>0</v>
      </c>
      <c r="H185" s="100">
        <f>'Ext A1'!D190</f>
        <v>0</v>
      </c>
      <c r="I185" s="194">
        <f>'Ext A1'!J190</f>
        <v>0</v>
      </c>
      <c r="J185" s="194">
        <f>'Ext A1'!G190</f>
        <v>0</v>
      </c>
      <c r="K185">
        <f>IF('Ext A1'!H190="",'Ext A1'!G190,'Ext A1'!H190)</f>
        <v>0</v>
      </c>
      <c r="L185" s="194">
        <f>'Ext A1'!E190</f>
        <v>0</v>
      </c>
      <c r="M185" t="str">
        <f>MID('Ext A1'!M190,7,4)</f>
        <v/>
      </c>
      <c r="O185" s="101">
        <f>IF(ISNA(VLOOKUP(E185,'Enga manuel'!$D$7:$P$356,6,FALSE)),0,VLOOKUP(E185,'Enga manuel'!$D$7:$P$356,6,FALSE))</f>
        <v>0</v>
      </c>
      <c r="P185" t="str">
        <f>IF(ISNA(VLOOKUP(E185,'Enga manuel'!$D$7:$P$356,7,FALSE)),"",VLOOKUP(E185,'Enga manuel'!$D$7:$P$356,7,FALSE))</f>
        <v/>
      </c>
      <c r="Q185" t="str">
        <f>IF(ISNA(VLOOKUP(E185,'Enga manuel'!$D$7:$P$356,8,FALSE)),"",VLOOKUP(E185,'Enga manuel'!$D$7:$P$356,8,FALSE))</f>
        <v/>
      </c>
      <c r="R185" t="str">
        <f>IF(ISNA(VLOOKUP(E185,'Enga manuel'!$D$7:$P$356,9,FALSE)),"",VLOOKUP(E185,'Enga manuel'!$D$7:$P$356,9,FALSE))</f>
        <v/>
      </c>
      <c r="S185" t="str">
        <f>IF(ISNA(VLOOKUP(E185,'Enga manuel'!$D$7:$P$356,10,FALSE)),"",VLOOKUP(E185,'Enga manuel'!$D$7:$P$356,10,FALSE))</f>
        <v/>
      </c>
      <c r="T185" t="str">
        <f>IF(ISNA(VLOOKUP(E185,'Enga manuel'!$D$7:$P$356,11,FALSE)),"",VLOOKUP(E185,'Enga manuel'!$D$7:$P$356,11,FALSE))</f>
        <v/>
      </c>
      <c r="U185" t="str">
        <f>IF(ISNA(VLOOKUP(E185,'Enga manuel'!$D$7:$P$356,12,FALSE)),"",VLOOKUP(E185,'Enga manuel'!$D$7:$P$356,12,FALSE))</f>
        <v/>
      </c>
      <c r="W185">
        <f t="shared" si="26"/>
        <v>1184</v>
      </c>
      <c r="X185" s="107">
        <f t="shared" si="27"/>
        <v>0</v>
      </c>
      <c r="Y185" s="107" t="str">
        <f t="shared" si="31"/>
        <v/>
      </c>
      <c r="Z185" s="107" t="str">
        <f t="shared" si="32"/>
        <v/>
      </c>
      <c r="AA185" s="107" t="str">
        <f t="shared" si="33"/>
        <v/>
      </c>
      <c r="AB185" s="107" t="str">
        <f t="shared" si="28"/>
        <v/>
      </c>
      <c r="AC185" s="107" t="str">
        <f t="shared" si="28"/>
        <v/>
      </c>
      <c r="AD185" s="107" t="str">
        <f t="shared" si="29"/>
        <v/>
      </c>
      <c r="AE185" s="107" t="str">
        <f t="shared" si="30"/>
        <v/>
      </c>
      <c r="AF185">
        <f t="shared" si="34"/>
        <v>0</v>
      </c>
    </row>
    <row r="186" spans="5:32" x14ac:dyDescent="0.2">
      <c r="E186">
        <v>1185</v>
      </c>
      <c r="F186" s="101">
        <f>'Ext A1'!F191</f>
        <v>0</v>
      </c>
      <c r="G186" s="100">
        <f>'Ext A1'!C191</f>
        <v>0</v>
      </c>
      <c r="H186" s="100">
        <f>'Ext A1'!D191</f>
        <v>0</v>
      </c>
      <c r="I186" s="194">
        <f>'Ext A1'!J191</f>
        <v>0</v>
      </c>
      <c r="J186" s="194">
        <f>'Ext A1'!G191</f>
        <v>0</v>
      </c>
      <c r="K186">
        <f>IF('Ext A1'!H191="",'Ext A1'!G191,'Ext A1'!H191)</f>
        <v>0</v>
      </c>
      <c r="L186" s="194">
        <f>'Ext A1'!E191</f>
        <v>0</v>
      </c>
      <c r="M186" t="str">
        <f>MID('Ext A1'!M191,7,4)</f>
        <v/>
      </c>
      <c r="O186" s="101">
        <f>IF(ISNA(VLOOKUP(E186,'Enga manuel'!$D$7:$P$356,6,FALSE)),0,VLOOKUP(E186,'Enga manuel'!$D$7:$P$356,6,FALSE))</f>
        <v>0</v>
      </c>
      <c r="P186" t="str">
        <f>IF(ISNA(VLOOKUP(E186,'Enga manuel'!$D$7:$P$356,7,FALSE)),"",VLOOKUP(E186,'Enga manuel'!$D$7:$P$356,7,FALSE))</f>
        <v/>
      </c>
      <c r="Q186" t="str">
        <f>IF(ISNA(VLOOKUP(E186,'Enga manuel'!$D$7:$P$356,8,FALSE)),"",VLOOKUP(E186,'Enga manuel'!$D$7:$P$356,8,FALSE))</f>
        <v/>
      </c>
      <c r="R186" t="str">
        <f>IF(ISNA(VLOOKUP(E186,'Enga manuel'!$D$7:$P$356,9,FALSE)),"",VLOOKUP(E186,'Enga manuel'!$D$7:$P$356,9,FALSE))</f>
        <v/>
      </c>
      <c r="S186" t="str">
        <f>IF(ISNA(VLOOKUP(E186,'Enga manuel'!$D$7:$P$356,10,FALSE)),"",VLOOKUP(E186,'Enga manuel'!$D$7:$P$356,10,FALSE))</f>
        <v/>
      </c>
      <c r="T186" t="str">
        <f>IF(ISNA(VLOOKUP(E186,'Enga manuel'!$D$7:$P$356,11,FALSE)),"",VLOOKUP(E186,'Enga manuel'!$D$7:$P$356,11,FALSE))</f>
        <v/>
      </c>
      <c r="U186" t="str">
        <f>IF(ISNA(VLOOKUP(E186,'Enga manuel'!$D$7:$P$356,12,FALSE)),"",VLOOKUP(E186,'Enga manuel'!$D$7:$P$356,12,FALSE))</f>
        <v/>
      </c>
      <c r="W186">
        <f t="shared" si="26"/>
        <v>1185</v>
      </c>
      <c r="X186" s="107">
        <f t="shared" si="27"/>
        <v>0</v>
      </c>
      <c r="Y186" s="107" t="str">
        <f t="shared" si="31"/>
        <v/>
      </c>
      <c r="Z186" s="107" t="str">
        <f t="shared" si="32"/>
        <v/>
      </c>
      <c r="AA186" s="107" t="str">
        <f t="shared" si="33"/>
        <v/>
      </c>
      <c r="AB186" s="107" t="str">
        <f t="shared" si="28"/>
        <v/>
      </c>
      <c r="AC186" s="107" t="str">
        <f t="shared" si="28"/>
        <v/>
      </c>
      <c r="AD186" s="107" t="str">
        <f t="shared" si="29"/>
        <v/>
      </c>
      <c r="AE186" s="107" t="str">
        <f t="shared" si="30"/>
        <v/>
      </c>
      <c r="AF186">
        <f t="shared" si="34"/>
        <v>0</v>
      </c>
    </row>
    <row r="187" spans="5:32" x14ac:dyDescent="0.2">
      <c r="E187">
        <v>1186</v>
      </c>
      <c r="F187" s="101">
        <f>'Ext A1'!F192</f>
        <v>0</v>
      </c>
      <c r="G187" s="100">
        <f>'Ext A1'!C192</f>
        <v>0</v>
      </c>
      <c r="H187" s="100">
        <f>'Ext A1'!D192</f>
        <v>0</v>
      </c>
      <c r="I187" s="194">
        <f>'Ext A1'!J192</f>
        <v>0</v>
      </c>
      <c r="J187" s="194">
        <f>'Ext A1'!G192</f>
        <v>0</v>
      </c>
      <c r="K187">
        <f>IF('Ext A1'!H192="",'Ext A1'!G192,'Ext A1'!H192)</f>
        <v>0</v>
      </c>
      <c r="L187" s="194">
        <f>'Ext A1'!E192</f>
        <v>0</v>
      </c>
      <c r="M187" t="str">
        <f>MID('Ext A1'!M192,7,4)</f>
        <v/>
      </c>
      <c r="O187" s="101">
        <f>IF(ISNA(VLOOKUP(E187,'Enga manuel'!$D$7:$P$356,6,FALSE)),0,VLOOKUP(E187,'Enga manuel'!$D$7:$P$356,6,FALSE))</f>
        <v>0</v>
      </c>
      <c r="P187" t="str">
        <f>IF(ISNA(VLOOKUP(E187,'Enga manuel'!$D$7:$P$356,7,FALSE)),"",VLOOKUP(E187,'Enga manuel'!$D$7:$P$356,7,FALSE))</f>
        <v/>
      </c>
      <c r="Q187" t="str">
        <f>IF(ISNA(VLOOKUP(E187,'Enga manuel'!$D$7:$P$356,8,FALSE)),"",VLOOKUP(E187,'Enga manuel'!$D$7:$P$356,8,FALSE))</f>
        <v/>
      </c>
      <c r="R187" t="str">
        <f>IF(ISNA(VLOOKUP(E187,'Enga manuel'!$D$7:$P$356,9,FALSE)),"",VLOOKUP(E187,'Enga manuel'!$D$7:$P$356,9,FALSE))</f>
        <v/>
      </c>
      <c r="S187" t="str">
        <f>IF(ISNA(VLOOKUP(E187,'Enga manuel'!$D$7:$P$356,10,FALSE)),"",VLOOKUP(E187,'Enga manuel'!$D$7:$P$356,10,FALSE))</f>
        <v/>
      </c>
      <c r="T187" t="str">
        <f>IF(ISNA(VLOOKUP(E187,'Enga manuel'!$D$7:$P$356,11,FALSE)),"",VLOOKUP(E187,'Enga manuel'!$D$7:$P$356,11,FALSE))</f>
        <v/>
      </c>
      <c r="U187" t="str">
        <f>IF(ISNA(VLOOKUP(E187,'Enga manuel'!$D$7:$P$356,12,FALSE)),"",VLOOKUP(E187,'Enga manuel'!$D$7:$P$356,12,FALSE))</f>
        <v/>
      </c>
      <c r="W187">
        <f t="shared" si="26"/>
        <v>1186</v>
      </c>
      <c r="X187" s="107">
        <f t="shared" si="27"/>
        <v>0</v>
      </c>
      <c r="Y187" s="107" t="str">
        <f t="shared" si="31"/>
        <v/>
      </c>
      <c r="Z187" s="107" t="str">
        <f t="shared" si="32"/>
        <v/>
      </c>
      <c r="AA187" s="107" t="str">
        <f t="shared" si="33"/>
        <v/>
      </c>
      <c r="AB187" s="107" t="str">
        <f t="shared" si="28"/>
        <v/>
      </c>
      <c r="AC187" s="107" t="str">
        <f t="shared" si="28"/>
        <v/>
      </c>
      <c r="AD187" s="107" t="str">
        <f t="shared" si="29"/>
        <v/>
      </c>
      <c r="AE187" s="107" t="str">
        <f t="shared" si="30"/>
        <v/>
      </c>
      <c r="AF187">
        <f t="shared" si="34"/>
        <v>0</v>
      </c>
    </row>
    <row r="188" spans="5:32" x14ac:dyDescent="0.2">
      <c r="E188">
        <v>1187</v>
      </c>
      <c r="F188" s="101">
        <f>'Ext A1'!F193</f>
        <v>0</v>
      </c>
      <c r="G188" s="100">
        <f>'Ext A1'!C193</f>
        <v>0</v>
      </c>
      <c r="H188" s="100">
        <f>'Ext A1'!D193</f>
        <v>0</v>
      </c>
      <c r="I188" s="194">
        <f>'Ext A1'!J193</f>
        <v>0</v>
      </c>
      <c r="J188" s="194">
        <f>'Ext A1'!G193</f>
        <v>0</v>
      </c>
      <c r="K188">
        <f>IF('Ext A1'!H193="",'Ext A1'!G193,'Ext A1'!H193)</f>
        <v>0</v>
      </c>
      <c r="L188" s="194">
        <f>'Ext A1'!E193</f>
        <v>0</v>
      </c>
      <c r="M188" t="str">
        <f>MID('Ext A1'!M193,7,4)</f>
        <v/>
      </c>
      <c r="O188" s="101">
        <f>IF(ISNA(VLOOKUP(E188,'Enga manuel'!$D$7:$P$356,6,FALSE)),0,VLOOKUP(E188,'Enga manuel'!$D$7:$P$356,6,FALSE))</f>
        <v>0</v>
      </c>
      <c r="P188" t="str">
        <f>IF(ISNA(VLOOKUP(E188,'Enga manuel'!$D$7:$P$356,7,FALSE)),"",VLOOKUP(E188,'Enga manuel'!$D$7:$P$356,7,FALSE))</f>
        <v/>
      </c>
      <c r="Q188" t="str">
        <f>IF(ISNA(VLOOKUP(E188,'Enga manuel'!$D$7:$P$356,8,FALSE)),"",VLOOKUP(E188,'Enga manuel'!$D$7:$P$356,8,FALSE))</f>
        <v/>
      </c>
      <c r="R188" t="str">
        <f>IF(ISNA(VLOOKUP(E188,'Enga manuel'!$D$7:$P$356,9,FALSE)),"",VLOOKUP(E188,'Enga manuel'!$D$7:$P$356,9,FALSE))</f>
        <v/>
      </c>
      <c r="S188" t="str">
        <f>IF(ISNA(VLOOKUP(E188,'Enga manuel'!$D$7:$P$356,10,FALSE)),"",VLOOKUP(E188,'Enga manuel'!$D$7:$P$356,10,FALSE))</f>
        <v/>
      </c>
      <c r="T188" t="str">
        <f>IF(ISNA(VLOOKUP(E188,'Enga manuel'!$D$7:$P$356,11,FALSE)),"",VLOOKUP(E188,'Enga manuel'!$D$7:$P$356,11,FALSE))</f>
        <v/>
      </c>
      <c r="U188" t="str">
        <f>IF(ISNA(VLOOKUP(E188,'Enga manuel'!$D$7:$P$356,12,FALSE)),"",VLOOKUP(E188,'Enga manuel'!$D$7:$P$356,12,FALSE))</f>
        <v/>
      </c>
      <c r="W188">
        <f t="shared" si="26"/>
        <v>1187</v>
      </c>
      <c r="X188" s="107">
        <f t="shared" si="27"/>
        <v>0</v>
      </c>
      <c r="Y188" s="107" t="str">
        <f t="shared" si="31"/>
        <v/>
      </c>
      <c r="Z188" s="107" t="str">
        <f t="shared" si="32"/>
        <v/>
      </c>
      <c r="AA188" s="107" t="str">
        <f t="shared" si="33"/>
        <v/>
      </c>
      <c r="AB188" s="107" t="str">
        <f t="shared" si="28"/>
        <v/>
      </c>
      <c r="AC188" s="107" t="str">
        <f t="shared" si="28"/>
        <v/>
      </c>
      <c r="AD188" s="107" t="str">
        <f t="shared" si="29"/>
        <v/>
      </c>
      <c r="AE188" s="107" t="str">
        <f t="shared" si="30"/>
        <v/>
      </c>
      <c r="AF188">
        <f t="shared" si="34"/>
        <v>0</v>
      </c>
    </row>
    <row r="189" spans="5:32" x14ac:dyDescent="0.2">
      <c r="E189">
        <v>1188</v>
      </c>
      <c r="F189" s="101">
        <f>'Ext A1'!F194</f>
        <v>0</v>
      </c>
      <c r="G189" s="100">
        <f>'Ext A1'!C194</f>
        <v>0</v>
      </c>
      <c r="H189" s="100">
        <f>'Ext A1'!D194</f>
        <v>0</v>
      </c>
      <c r="I189" s="194">
        <f>'Ext A1'!J194</f>
        <v>0</v>
      </c>
      <c r="J189" s="194">
        <f>'Ext A1'!G194</f>
        <v>0</v>
      </c>
      <c r="K189">
        <f>IF('Ext A1'!H194="",'Ext A1'!G194,'Ext A1'!H194)</f>
        <v>0</v>
      </c>
      <c r="L189" s="194">
        <f>'Ext A1'!E194</f>
        <v>0</v>
      </c>
      <c r="M189" t="str">
        <f>MID('Ext A1'!M194,7,4)</f>
        <v/>
      </c>
      <c r="O189" s="101">
        <f>IF(ISNA(VLOOKUP(E189,'Enga manuel'!$D$7:$P$356,6,FALSE)),0,VLOOKUP(E189,'Enga manuel'!$D$7:$P$356,6,FALSE))</f>
        <v>0</v>
      </c>
      <c r="P189" t="str">
        <f>IF(ISNA(VLOOKUP(E189,'Enga manuel'!$D$7:$P$356,7,FALSE)),"",VLOOKUP(E189,'Enga manuel'!$D$7:$P$356,7,FALSE))</f>
        <v/>
      </c>
      <c r="Q189" t="str">
        <f>IF(ISNA(VLOOKUP(E189,'Enga manuel'!$D$7:$P$356,8,FALSE)),"",VLOOKUP(E189,'Enga manuel'!$D$7:$P$356,8,FALSE))</f>
        <v/>
      </c>
      <c r="R189" t="str">
        <f>IF(ISNA(VLOOKUP(E189,'Enga manuel'!$D$7:$P$356,9,FALSE)),"",VLOOKUP(E189,'Enga manuel'!$D$7:$P$356,9,FALSE))</f>
        <v/>
      </c>
      <c r="S189" t="str">
        <f>IF(ISNA(VLOOKUP(E189,'Enga manuel'!$D$7:$P$356,10,FALSE)),"",VLOOKUP(E189,'Enga manuel'!$D$7:$P$356,10,FALSE))</f>
        <v/>
      </c>
      <c r="T189" t="str">
        <f>IF(ISNA(VLOOKUP(E189,'Enga manuel'!$D$7:$P$356,11,FALSE)),"",VLOOKUP(E189,'Enga manuel'!$D$7:$P$356,11,FALSE))</f>
        <v/>
      </c>
      <c r="U189" t="str">
        <f>IF(ISNA(VLOOKUP(E189,'Enga manuel'!$D$7:$P$356,12,FALSE)),"",VLOOKUP(E189,'Enga manuel'!$D$7:$P$356,12,FALSE))</f>
        <v/>
      </c>
      <c r="W189">
        <f t="shared" si="26"/>
        <v>1188</v>
      </c>
      <c r="X189" s="107">
        <f t="shared" si="27"/>
        <v>0</v>
      </c>
      <c r="Y189" s="107" t="str">
        <f t="shared" si="31"/>
        <v/>
      </c>
      <c r="Z189" s="107" t="str">
        <f t="shared" si="32"/>
        <v/>
      </c>
      <c r="AA189" s="107" t="str">
        <f t="shared" si="33"/>
        <v/>
      </c>
      <c r="AB189" s="107" t="str">
        <f t="shared" si="28"/>
        <v/>
      </c>
      <c r="AC189" s="107" t="str">
        <f t="shared" si="28"/>
        <v/>
      </c>
      <c r="AD189" s="107" t="str">
        <f t="shared" si="29"/>
        <v/>
      </c>
      <c r="AE189" s="107" t="str">
        <f t="shared" si="30"/>
        <v/>
      </c>
      <c r="AF189">
        <f t="shared" si="34"/>
        <v>0</v>
      </c>
    </row>
    <row r="190" spans="5:32" x14ac:dyDescent="0.2">
      <c r="E190">
        <v>1189</v>
      </c>
      <c r="F190" s="101">
        <f>'Ext A1'!F195</f>
        <v>0</v>
      </c>
      <c r="G190" s="100">
        <f>'Ext A1'!C195</f>
        <v>0</v>
      </c>
      <c r="H190" s="100">
        <f>'Ext A1'!D195</f>
        <v>0</v>
      </c>
      <c r="I190" s="194">
        <f>'Ext A1'!J195</f>
        <v>0</v>
      </c>
      <c r="J190" s="194">
        <f>'Ext A1'!G195</f>
        <v>0</v>
      </c>
      <c r="K190">
        <f>IF('Ext A1'!H195="",'Ext A1'!G195,'Ext A1'!H195)</f>
        <v>0</v>
      </c>
      <c r="L190" s="194">
        <f>'Ext A1'!E195</f>
        <v>0</v>
      </c>
      <c r="M190" t="str">
        <f>MID('Ext A1'!M195,7,4)</f>
        <v/>
      </c>
      <c r="O190" s="101">
        <f>IF(ISNA(VLOOKUP(E190,'Enga manuel'!$D$7:$P$356,6,FALSE)),0,VLOOKUP(E190,'Enga manuel'!$D$7:$P$356,6,FALSE))</f>
        <v>0</v>
      </c>
      <c r="P190" t="str">
        <f>IF(ISNA(VLOOKUP(E190,'Enga manuel'!$D$7:$P$356,7,FALSE)),"",VLOOKUP(E190,'Enga manuel'!$D$7:$P$356,7,FALSE))</f>
        <v/>
      </c>
      <c r="Q190" t="str">
        <f>IF(ISNA(VLOOKUP(E190,'Enga manuel'!$D$7:$P$356,8,FALSE)),"",VLOOKUP(E190,'Enga manuel'!$D$7:$P$356,8,FALSE))</f>
        <v/>
      </c>
      <c r="R190" t="str">
        <f>IF(ISNA(VLOOKUP(E190,'Enga manuel'!$D$7:$P$356,9,FALSE)),"",VLOOKUP(E190,'Enga manuel'!$D$7:$P$356,9,FALSE))</f>
        <v/>
      </c>
      <c r="S190" t="str">
        <f>IF(ISNA(VLOOKUP(E190,'Enga manuel'!$D$7:$P$356,10,FALSE)),"",VLOOKUP(E190,'Enga manuel'!$D$7:$P$356,10,FALSE))</f>
        <v/>
      </c>
      <c r="T190" t="str">
        <f>IF(ISNA(VLOOKUP(E190,'Enga manuel'!$D$7:$P$356,11,FALSE)),"",VLOOKUP(E190,'Enga manuel'!$D$7:$P$356,11,FALSE))</f>
        <v/>
      </c>
      <c r="U190" t="str">
        <f>IF(ISNA(VLOOKUP(E190,'Enga manuel'!$D$7:$P$356,12,FALSE)),"",VLOOKUP(E190,'Enga manuel'!$D$7:$P$356,12,FALSE))</f>
        <v/>
      </c>
      <c r="W190">
        <f t="shared" si="26"/>
        <v>1189</v>
      </c>
      <c r="X190" s="107">
        <f t="shared" si="27"/>
        <v>0</v>
      </c>
      <c r="Y190" s="107" t="str">
        <f t="shared" si="31"/>
        <v/>
      </c>
      <c r="Z190" s="107" t="str">
        <f t="shared" si="32"/>
        <v/>
      </c>
      <c r="AA190" s="107" t="str">
        <f t="shared" si="33"/>
        <v/>
      </c>
      <c r="AB190" s="107" t="str">
        <f t="shared" si="28"/>
        <v/>
      </c>
      <c r="AC190" s="107" t="str">
        <f t="shared" si="28"/>
        <v/>
      </c>
      <c r="AD190" s="107" t="str">
        <f t="shared" si="29"/>
        <v/>
      </c>
      <c r="AE190" s="107" t="str">
        <f t="shared" si="30"/>
        <v/>
      </c>
      <c r="AF190">
        <f t="shared" si="34"/>
        <v>0</v>
      </c>
    </row>
    <row r="191" spans="5:32" x14ac:dyDescent="0.2">
      <c r="E191">
        <v>1190</v>
      </c>
      <c r="F191" s="101">
        <f>'Ext A1'!F196</f>
        <v>0</v>
      </c>
      <c r="G191" s="100">
        <f>'Ext A1'!C196</f>
        <v>0</v>
      </c>
      <c r="H191" s="100">
        <f>'Ext A1'!D196</f>
        <v>0</v>
      </c>
      <c r="I191" s="194">
        <f>'Ext A1'!J196</f>
        <v>0</v>
      </c>
      <c r="J191" s="194">
        <f>'Ext A1'!G196</f>
        <v>0</v>
      </c>
      <c r="K191">
        <f>IF('Ext A1'!H196="",'Ext A1'!G196,'Ext A1'!H196)</f>
        <v>0</v>
      </c>
      <c r="L191" s="194">
        <f>'Ext A1'!E196</f>
        <v>0</v>
      </c>
      <c r="M191" t="str">
        <f>MID('Ext A1'!M196,7,4)</f>
        <v/>
      </c>
      <c r="O191" s="101">
        <f>IF(ISNA(VLOOKUP(E191,'Enga manuel'!$D$7:$P$356,6,FALSE)),0,VLOOKUP(E191,'Enga manuel'!$D$7:$P$356,6,FALSE))</f>
        <v>0</v>
      </c>
      <c r="P191" t="str">
        <f>IF(ISNA(VLOOKUP(E191,'Enga manuel'!$D$7:$P$356,7,FALSE)),"",VLOOKUP(E191,'Enga manuel'!$D$7:$P$356,7,FALSE))</f>
        <v/>
      </c>
      <c r="Q191" t="str">
        <f>IF(ISNA(VLOOKUP(E191,'Enga manuel'!$D$7:$P$356,8,FALSE)),"",VLOOKUP(E191,'Enga manuel'!$D$7:$P$356,8,FALSE))</f>
        <v/>
      </c>
      <c r="R191" t="str">
        <f>IF(ISNA(VLOOKUP(E191,'Enga manuel'!$D$7:$P$356,9,FALSE)),"",VLOOKUP(E191,'Enga manuel'!$D$7:$P$356,9,FALSE))</f>
        <v/>
      </c>
      <c r="S191" t="str">
        <f>IF(ISNA(VLOOKUP(E191,'Enga manuel'!$D$7:$P$356,10,FALSE)),"",VLOOKUP(E191,'Enga manuel'!$D$7:$P$356,10,FALSE))</f>
        <v/>
      </c>
      <c r="T191" t="str">
        <f>IF(ISNA(VLOOKUP(E191,'Enga manuel'!$D$7:$P$356,11,FALSE)),"",VLOOKUP(E191,'Enga manuel'!$D$7:$P$356,11,FALSE))</f>
        <v/>
      </c>
      <c r="U191" t="str">
        <f>IF(ISNA(VLOOKUP(E191,'Enga manuel'!$D$7:$P$356,12,FALSE)),"",VLOOKUP(E191,'Enga manuel'!$D$7:$P$356,12,FALSE))</f>
        <v/>
      </c>
      <c r="W191">
        <f t="shared" si="26"/>
        <v>1190</v>
      </c>
      <c r="X191" s="107">
        <f t="shared" si="27"/>
        <v>0</v>
      </c>
      <c r="Y191" s="107" t="str">
        <f t="shared" si="31"/>
        <v/>
      </c>
      <c r="Z191" s="107" t="str">
        <f t="shared" si="32"/>
        <v/>
      </c>
      <c r="AA191" s="107" t="str">
        <f t="shared" si="33"/>
        <v/>
      </c>
      <c r="AB191" s="107" t="str">
        <f t="shared" si="28"/>
        <v/>
      </c>
      <c r="AC191" s="107" t="str">
        <f t="shared" si="28"/>
        <v/>
      </c>
      <c r="AD191" s="107" t="str">
        <f t="shared" si="29"/>
        <v/>
      </c>
      <c r="AE191" s="107" t="str">
        <f t="shared" si="30"/>
        <v/>
      </c>
      <c r="AF191">
        <f t="shared" si="34"/>
        <v>0</v>
      </c>
    </row>
    <row r="192" spans="5:32" x14ac:dyDescent="0.2">
      <c r="E192">
        <v>1191</v>
      </c>
      <c r="F192" s="101">
        <f>'Ext A1'!F197</f>
        <v>0</v>
      </c>
      <c r="G192" s="100">
        <f>'Ext A1'!C197</f>
        <v>0</v>
      </c>
      <c r="H192" s="100">
        <f>'Ext A1'!D197</f>
        <v>0</v>
      </c>
      <c r="I192" s="194">
        <f>'Ext A1'!J197</f>
        <v>0</v>
      </c>
      <c r="J192" s="194">
        <f>'Ext A1'!G197</f>
        <v>0</v>
      </c>
      <c r="K192">
        <f>IF('Ext A1'!H197="",'Ext A1'!G197,'Ext A1'!H197)</f>
        <v>0</v>
      </c>
      <c r="L192" s="194">
        <f>'Ext A1'!E197</f>
        <v>0</v>
      </c>
      <c r="M192" t="str">
        <f>MID('Ext A1'!M197,7,4)</f>
        <v/>
      </c>
      <c r="O192" s="101">
        <f>IF(ISNA(VLOOKUP(E192,'Enga manuel'!$D$7:$P$356,6,FALSE)),0,VLOOKUP(E192,'Enga manuel'!$D$7:$P$356,6,FALSE))</f>
        <v>0</v>
      </c>
      <c r="P192" t="str">
        <f>IF(ISNA(VLOOKUP(E192,'Enga manuel'!$D$7:$P$356,7,FALSE)),"",VLOOKUP(E192,'Enga manuel'!$D$7:$P$356,7,FALSE))</f>
        <v/>
      </c>
      <c r="Q192" t="str">
        <f>IF(ISNA(VLOOKUP(E192,'Enga manuel'!$D$7:$P$356,8,FALSE)),"",VLOOKUP(E192,'Enga manuel'!$D$7:$P$356,8,FALSE))</f>
        <v/>
      </c>
      <c r="R192" t="str">
        <f>IF(ISNA(VLOOKUP(E192,'Enga manuel'!$D$7:$P$356,9,FALSE)),"",VLOOKUP(E192,'Enga manuel'!$D$7:$P$356,9,FALSE))</f>
        <v/>
      </c>
      <c r="S192" t="str">
        <f>IF(ISNA(VLOOKUP(E192,'Enga manuel'!$D$7:$P$356,10,FALSE)),"",VLOOKUP(E192,'Enga manuel'!$D$7:$P$356,10,FALSE))</f>
        <v/>
      </c>
      <c r="T192" t="str">
        <f>IF(ISNA(VLOOKUP(E192,'Enga manuel'!$D$7:$P$356,11,FALSE)),"",VLOOKUP(E192,'Enga manuel'!$D$7:$P$356,11,FALSE))</f>
        <v/>
      </c>
      <c r="U192" t="str">
        <f>IF(ISNA(VLOOKUP(E192,'Enga manuel'!$D$7:$P$356,12,FALSE)),"",VLOOKUP(E192,'Enga manuel'!$D$7:$P$356,12,FALSE))</f>
        <v/>
      </c>
      <c r="W192">
        <f t="shared" si="26"/>
        <v>1191</v>
      </c>
      <c r="X192" s="107">
        <f t="shared" si="27"/>
        <v>0</v>
      </c>
      <c r="Y192" s="107" t="str">
        <f t="shared" si="31"/>
        <v/>
      </c>
      <c r="Z192" s="107" t="str">
        <f t="shared" si="32"/>
        <v/>
      </c>
      <c r="AA192" s="107" t="str">
        <f t="shared" si="33"/>
        <v/>
      </c>
      <c r="AB192" s="107" t="str">
        <f t="shared" si="28"/>
        <v/>
      </c>
      <c r="AC192" s="107" t="str">
        <f t="shared" si="28"/>
        <v/>
      </c>
      <c r="AD192" s="107" t="str">
        <f t="shared" si="29"/>
        <v/>
      </c>
      <c r="AE192" s="107" t="str">
        <f t="shared" si="30"/>
        <v/>
      </c>
      <c r="AF192">
        <f t="shared" si="34"/>
        <v>0</v>
      </c>
    </row>
    <row r="193" spans="4:32" x14ac:dyDescent="0.2">
      <c r="E193">
        <v>1192</v>
      </c>
      <c r="F193" s="101">
        <f>'Ext A1'!F198</f>
        <v>0</v>
      </c>
      <c r="G193" s="100">
        <f>'Ext A1'!C198</f>
        <v>0</v>
      </c>
      <c r="H193" s="100">
        <f>'Ext A1'!D198</f>
        <v>0</v>
      </c>
      <c r="I193" s="194">
        <f>'Ext A1'!J198</f>
        <v>0</v>
      </c>
      <c r="J193" s="194">
        <f>'Ext A1'!G198</f>
        <v>0</v>
      </c>
      <c r="K193">
        <f>IF('Ext A1'!H198="",'Ext A1'!G198,'Ext A1'!H198)</f>
        <v>0</v>
      </c>
      <c r="L193" s="194">
        <f>'Ext A1'!E198</f>
        <v>0</v>
      </c>
      <c r="M193" t="str">
        <f>MID('Ext A1'!M198,7,4)</f>
        <v/>
      </c>
      <c r="O193" s="101">
        <f>IF(ISNA(VLOOKUP(E193,'Enga manuel'!$D$7:$P$356,6,FALSE)),0,VLOOKUP(E193,'Enga manuel'!$D$7:$P$356,6,FALSE))</f>
        <v>0</v>
      </c>
      <c r="P193" t="str">
        <f>IF(ISNA(VLOOKUP(E193,'Enga manuel'!$D$7:$P$356,7,FALSE)),"",VLOOKUP(E193,'Enga manuel'!$D$7:$P$356,7,FALSE))</f>
        <v/>
      </c>
      <c r="Q193" t="str">
        <f>IF(ISNA(VLOOKUP(E193,'Enga manuel'!$D$7:$P$356,8,FALSE)),"",VLOOKUP(E193,'Enga manuel'!$D$7:$P$356,8,FALSE))</f>
        <v/>
      </c>
      <c r="R193" t="str">
        <f>IF(ISNA(VLOOKUP(E193,'Enga manuel'!$D$7:$P$356,9,FALSE)),"",VLOOKUP(E193,'Enga manuel'!$D$7:$P$356,9,FALSE))</f>
        <v/>
      </c>
      <c r="S193" t="str">
        <f>IF(ISNA(VLOOKUP(E193,'Enga manuel'!$D$7:$P$356,10,FALSE)),"",VLOOKUP(E193,'Enga manuel'!$D$7:$P$356,10,FALSE))</f>
        <v/>
      </c>
      <c r="T193" t="str">
        <f>IF(ISNA(VLOOKUP(E193,'Enga manuel'!$D$7:$P$356,11,FALSE)),"",VLOOKUP(E193,'Enga manuel'!$D$7:$P$356,11,FALSE))</f>
        <v/>
      </c>
      <c r="U193" t="str">
        <f>IF(ISNA(VLOOKUP(E193,'Enga manuel'!$D$7:$P$356,12,FALSE)),"",VLOOKUP(E193,'Enga manuel'!$D$7:$P$356,12,FALSE))</f>
        <v/>
      </c>
      <c r="W193">
        <f t="shared" si="26"/>
        <v>1192</v>
      </c>
      <c r="X193" s="107">
        <f t="shared" si="27"/>
        <v>0</v>
      </c>
      <c r="Y193" s="107" t="str">
        <f t="shared" si="31"/>
        <v/>
      </c>
      <c r="Z193" s="107" t="str">
        <f t="shared" si="32"/>
        <v/>
      </c>
      <c r="AA193" s="107" t="str">
        <f t="shared" si="33"/>
        <v/>
      </c>
      <c r="AB193" s="107" t="str">
        <f t="shared" si="28"/>
        <v/>
      </c>
      <c r="AC193" s="107" t="str">
        <f t="shared" si="28"/>
        <v/>
      </c>
      <c r="AD193" s="107" t="str">
        <f t="shared" si="29"/>
        <v/>
      </c>
      <c r="AE193" s="107" t="str">
        <f t="shared" si="30"/>
        <v/>
      </c>
      <c r="AF193">
        <f t="shared" si="34"/>
        <v>0</v>
      </c>
    </row>
    <row r="194" spans="4:32" x14ac:dyDescent="0.2">
      <c r="E194">
        <v>1193</v>
      </c>
      <c r="F194" s="101">
        <f>'Ext A1'!F199</f>
        <v>0</v>
      </c>
      <c r="G194" s="100">
        <f>'Ext A1'!C199</f>
        <v>0</v>
      </c>
      <c r="H194" s="100">
        <f>'Ext A1'!D199</f>
        <v>0</v>
      </c>
      <c r="I194" s="194">
        <f>'Ext A1'!J199</f>
        <v>0</v>
      </c>
      <c r="J194" s="194">
        <f>'Ext A1'!G199</f>
        <v>0</v>
      </c>
      <c r="K194">
        <f>IF('Ext A1'!H199="",'Ext A1'!G199,'Ext A1'!H199)</f>
        <v>0</v>
      </c>
      <c r="L194" s="194">
        <f>'Ext A1'!E199</f>
        <v>0</v>
      </c>
      <c r="M194" t="str">
        <f>MID('Ext A1'!M199,7,4)</f>
        <v/>
      </c>
      <c r="O194" s="101">
        <f>IF(ISNA(VLOOKUP(E194,'Enga manuel'!$D$7:$P$356,6,FALSE)),0,VLOOKUP(E194,'Enga manuel'!$D$7:$P$356,6,FALSE))</f>
        <v>0</v>
      </c>
      <c r="P194" t="str">
        <f>IF(ISNA(VLOOKUP(E194,'Enga manuel'!$D$7:$P$356,7,FALSE)),"",VLOOKUP(E194,'Enga manuel'!$D$7:$P$356,7,FALSE))</f>
        <v/>
      </c>
      <c r="Q194" t="str">
        <f>IF(ISNA(VLOOKUP(E194,'Enga manuel'!$D$7:$P$356,8,FALSE)),"",VLOOKUP(E194,'Enga manuel'!$D$7:$P$356,8,FALSE))</f>
        <v/>
      </c>
      <c r="R194" t="str">
        <f>IF(ISNA(VLOOKUP(E194,'Enga manuel'!$D$7:$P$356,9,FALSE)),"",VLOOKUP(E194,'Enga manuel'!$D$7:$P$356,9,FALSE))</f>
        <v/>
      </c>
      <c r="S194" t="str">
        <f>IF(ISNA(VLOOKUP(E194,'Enga manuel'!$D$7:$P$356,10,FALSE)),"",VLOOKUP(E194,'Enga manuel'!$D$7:$P$356,10,FALSE))</f>
        <v/>
      </c>
      <c r="T194" t="str">
        <f>IF(ISNA(VLOOKUP(E194,'Enga manuel'!$D$7:$P$356,11,FALSE)),"",VLOOKUP(E194,'Enga manuel'!$D$7:$P$356,11,FALSE))</f>
        <v/>
      </c>
      <c r="U194" t="str">
        <f>IF(ISNA(VLOOKUP(E194,'Enga manuel'!$D$7:$P$356,12,FALSE)),"",VLOOKUP(E194,'Enga manuel'!$D$7:$P$356,12,FALSE))</f>
        <v/>
      </c>
      <c r="W194">
        <f t="shared" si="26"/>
        <v>1193</v>
      </c>
      <c r="X194" s="107">
        <f t="shared" si="27"/>
        <v>0</v>
      </c>
      <c r="Y194" s="107" t="str">
        <f t="shared" si="31"/>
        <v/>
      </c>
      <c r="Z194" s="107" t="str">
        <f t="shared" si="32"/>
        <v/>
      </c>
      <c r="AA194" s="107" t="str">
        <f t="shared" si="33"/>
        <v/>
      </c>
      <c r="AB194" s="107" t="str">
        <f t="shared" si="28"/>
        <v/>
      </c>
      <c r="AC194" s="107" t="str">
        <f t="shared" si="28"/>
        <v/>
      </c>
      <c r="AD194" s="107" t="str">
        <f t="shared" si="29"/>
        <v/>
      </c>
      <c r="AE194" s="107" t="str">
        <f t="shared" si="30"/>
        <v/>
      </c>
      <c r="AF194">
        <f t="shared" si="34"/>
        <v>0</v>
      </c>
    </row>
    <row r="195" spans="4:32" x14ac:dyDescent="0.2">
      <c r="E195">
        <v>1194</v>
      </c>
      <c r="F195" s="101">
        <f>'Ext A1'!F200</f>
        <v>0</v>
      </c>
      <c r="G195" s="100">
        <f>'Ext A1'!C200</f>
        <v>0</v>
      </c>
      <c r="H195" s="100">
        <f>'Ext A1'!D200</f>
        <v>0</v>
      </c>
      <c r="I195" s="194">
        <f>'Ext A1'!J200</f>
        <v>0</v>
      </c>
      <c r="J195" s="194">
        <f>'Ext A1'!G200</f>
        <v>0</v>
      </c>
      <c r="K195">
        <f>IF('Ext A1'!H200="",'Ext A1'!G200,'Ext A1'!H200)</f>
        <v>0</v>
      </c>
      <c r="L195" s="194">
        <f>'Ext A1'!E200</f>
        <v>0</v>
      </c>
      <c r="M195" t="str">
        <f>MID('Ext A1'!M200,7,4)</f>
        <v/>
      </c>
      <c r="O195" s="101">
        <f>IF(ISNA(VLOOKUP(E195,'Enga manuel'!$D$7:$P$356,6,FALSE)),0,VLOOKUP(E195,'Enga manuel'!$D$7:$P$356,6,FALSE))</f>
        <v>0</v>
      </c>
      <c r="P195" t="str">
        <f>IF(ISNA(VLOOKUP(E195,'Enga manuel'!$D$7:$P$356,7,FALSE)),"",VLOOKUP(E195,'Enga manuel'!$D$7:$P$356,7,FALSE))</f>
        <v/>
      </c>
      <c r="Q195" t="str">
        <f>IF(ISNA(VLOOKUP(E195,'Enga manuel'!$D$7:$P$356,8,FALSE)),"",VLOOKUP(E195,'Enga manuel'!$D$7:$P$356,8,FALSE))</f>
        <v/>
      </c>
      <c r="R195" t="str">
        <f>IF(ISNA(VLOOKUP(E195,'Enga manuel'!$D$7:$P$356,9,FALSE)),"",VLOOKUP(E195,'Enga manuel'!$D$7:$P$356,9,FALSE))</f>
        <v/>
      </c>
      <c r="S195" t="str">
        <f>IF(ISNA(VLOOKUP(E195,'Enga manuel'!$D$7:$P$356,10,FALSE)),"",VLOOKUP(E195,'Enga manuel'!$D$7:$P$356,10,FALSE))</f>
        <v/>
      </c>
      <c r="T195" t="str">
        <f>IF(ISNA(VLOOKUP(E195,'Enga manuel'!$D$7:$P$356,11,FALSE)),"",VLOOKUP(E195,'Enga manuel'!$D$7:$P$356,11,FALSE))</f>
        <v/>
      </c>
      <c r="U195" t="str">
        <f>IF(ISNA(VLOOKUP(E195,'Enga manuel'!$D$7:$P$356,12,FALSE)),"",VLOOKUP(E195,'Enga manuel'!$D$7:$P$356,12,FALSE))</f>
        <v/>
      </c>
      <c r="W195">
        <f t="shared" ref="W195:W200" si="35">E195</f>
        <v>1194</v>
      </c>
      <c r="X195" s="107">
        <f t="shared" ref="X195:X258" si="36">IF(AND(F195&gt;0,O195=0),F195,O195)</f>
        <v>0</v>
      </c>
      <c r="Y195" s="107" t="str">
        <f t="shared" si="31"/>
        <v/>
      </c>
      <c r="Z195" s="107" t="str">
        <f t="shared" si="32"/>
        <v/>
      </c>
      <c r="AA195" s="107" t="str">
        <f t="shared" si="33"/>
        <v/>
      </c>
      <c r="AB195" s="107" t="str">
        <f t="shared" ref="AB195:AC258" si="37">IF(AND($F195&gt;0,$O195=0),J195,S195)</f>
        <v/>
      </c>
      <c r="AC195" s="107" t="str">
        <f t="shared" si="37"/>
        <v/>
      </c>
      <c r="AD195" s="107" t="str">
        <f t="shared" ref="AD195:AD258" si="38">IF(O195&gt;0,U195,IF(F195&gt;0,L195,""))</f>
        <v/>
      </c>
      <c r="AE195" s="107" t="str">
        <f t="shared" ref="AE195:AE258" si="39">IF(O195&gt;0,V195,IF(F195&gt;0,M195,""))</f>
        <v/>
      </c>
      <c r="AF195">
        <f t="shared" si="34"/>
        <v>0</v>
      </c>
    </row>
    <row r="196" spans="4:32" x14ac:dyDescent="0.2">
      <c r="E196">
        <v>1195</v>
      </c>
      <c r="F196" s="101">
        <f>'Ext A1'!F201</f>
        <v>0</v>
      </c>
      <c r="G196" s="100">
        <f>'Ext A1'!C201</f>
        <v>0</v>
      </c>
      <c r="H196" s="100">
        <f>'Ext A1'!D201</f>
        <v>0</v>
      </c>
      <c r="I196" s="194">
        <f>'Ext A1'!J201</f>
        <v>0</v>
      </c>
      <c r="J196" s="194">
        <f>'Ext A1'!G201</f>
        <v>0</v>
      </c>
      <c r="K196">
        <f>IF('Ext A1'!H201="",'Ext A1'!G201,'Ext A1'!H201)</f>
        <v>0</v>
      </c>
      <c r="L196" s="194">
        <f>'Ext A1'!E201</f>
        <v>0</v>
      </c>
      <c r="M196" t="str">
        <f>MID('Ext A1'!M201,7,4)</f>
        <v/>
      </c>
      <c r="O196" s="101">
        <f>IF(ISNA(VLOOKUP(E196,'Enga manuel'!$D$7:$P$356,6,FALSE)),0,VLOOKUP(E196,'Enga manuel'!$D$7:$P$356,6,FALSE))</f>
        <v>0</v>
      </c>
      <c r="P196" t="str">
        <f>IF(ISNA(VLOOKUP(E196,'Enga manuel'!$D$7:$P$356,7,FALSE)),"",VLOOKUP(E196,'Enga manuel'!$D$7:$P$356,7,FALSE))</f>
        <v/>
      </c>
      <c r="Q196" t="str">
        <f>IF(ISNA(VLOOKUP(E196,'Enga manuel'!$D$7:$P$356,8,FALSE)),"",VLOOKUP(E196,'Enga manuel'!$D$7:$P$356,8,FALSE))</f>
        <v/>
      </c>
      <c r="R196" t="str">
        <f>IF(ISNA(VLOOKUP(E196,'Enga manuel'!$D$7:$P$356,9,FALSE)),"",VLOOKUP(E196,'Enga manuel'!$D$7:$P$356,9,FALSE))</f>
        <v/>
      </c>
      <c r="S196" t="str">
        <f>IF(ISNA(VLOOKUP(E196,'Enga manuel'!$D$7:$P$356,10,FALSE)),"",VLOOKUP(E196,'Enga manuel'!$D$7:$P$356,10,FALSE))</f>
        <v/>
      </c>
      <c r="T196" t="str">
        <f>IF(ISNA(VLOOKUP(E196,'Enga manuel'!$D$7:$P$356,11,FALSE)),"",VLOOKUP(E196,'Enga manuel'!$D$7:$P$356,11,FALSE))</f>
        <v/>
      </c>
      <c r="U196" t="str">
        <f>IF(ISNA(VLOOKUP(E196,'Enga manuel'!$D$7:$P$356,12,FALSE)),"",VLOOKUP(E196,'Enga manuel'!$D$7:$P$356,12,FALSE))</f>
        <v/>
      </c>
      <c r="W196">
        <f t="shared" si="35"/>
        <v>1195</v>
      </c>
      <c r="X196" s="107">
        <f t="shared" si="36"/>
        <v>0</v>
      </c>
      <c r="Y196" s="107" t="str">
        <f t="shared" si="31"/>
        <v/>
      </c>
      <c r="Z196" s="107" t="str">
        <f t="shared" si="32"/>
        <v/>
      </c>
      <c r="AA196" s="107" t="str">
        <f t="shared" si="33"/>
        <v/>
      </c>
      <c r="AB196" s="107" t="str">
        <f t="shared" si="37"/>
        <v/>
      </c>
      <c r="AC196" s="107" t="str">
        <f t="shared" si="37"/>
        <v/>
      </c>
      <c r="AD196" s="107" t="str">
        <f t="shared" si="38"/>
        <v/>
      </c>
      <c r="AE196" s="107" t="str">
        <f t="shared" si="39"/>
        <v/>
      </c>
      <c r="AF196">
        <f t="shared" si="34"/>
        <v>0</v>
      </c>
    </row>
    <row r="197" spans="4:32" x14ac:dyDescent="0.2">
      <c r="E197">
        <v>1196</v>
      </c>
      <c r="F197" s="101">
        <f>'Ext A1'!F202</f>
        <v>0</v>
      </c>
      <c r="G197" s="100">
        <f>'Ext A1'!C202</f>
        <v>0</v>
      </c>
      <c r="H197" s="100">
        <f>'Ext A1'!D202</f>
        <v>0</v>
      </c>
      <c r="I197" s="194">
        <f>'Ext A1'!J202</f>
        <v>0</v>
      </c>
      <c r="J197" s="194">
        <f>'Ext A1'!G202</f>
        <v>0</v>
      </c>
      <c r="K197">
        <f>IF('Ext A1'!H202="",'Ext A1'!G202,'Ext A1'!H202)</f>
        <v>0</v>
      </c>
      <c r="L197" s="194">
        <f>'Ext A1'!E202</f>
        <v>0</v>
      </c>
      <c r="M197" t="str">
        <f>MID('Ext A1'!M202,7,4)</f>
        <v/>
      </c>
      <c r="O197" s="101">
        <f>IF(ISNA(VLOOKUP(E197,'Enga manuel'!$D$7:$P$356,6,FALSE)),0,VLOOKUP(E197,'Enga manuel'!$D$7:$P$356,6,FALSE))</f>
        <v>0</v>
      </c>
      <c r="P197" t="str">
        <f>IF(ISNA(VLOOKUP(E197,'Enga manuel'!$D$7:$P$356,7,FALSE)),"",VLOOKUP(E197,'Enga manuel'!$D$7:$P$356,7,FALSE))</f>
        <v/>
      </c>
      <c r="Q197" t="str">
        <f>IF(ISNA(VLOOKUP(E197,'Enga manuel'!$D$7:$P$356,8,FALSE)),"",VLOOKUP(E197,'Enga manuel'!$D$7:$P$356,8,FALSE))</f>
        <v/>
      </c>
      <c r="R197" t="str">
        <f>IF(ISNA(VLOOKUP(E197,'Enga manuel'!$D$7:$P$356,9,FALSE)),"",VLOOKUP(E197,'Enga manuel'!$D$7:$P$356,9,FALSE))</f>
        <v/>
      </c>
      <c r="S197" t="str">
        <f>IF(ISNA(VLOOKUP(E197,'Enga manuel'!$D$7:$P$356,10,FALSE)),"",VLOOKUP(E197,'Enga manuel'!$D$7:$P$356,10,FALSE))</f>
        <v/>
      </c>
      <c r="T197" t="str">
        <f>IF(ISNA(VLOOKUP(E197,'Enga manuel'!$D$7:$P$356,11,FALSE)),"",VLOOKUP(E197,'Enga manuel'!$D$7:$P$356,11,FALSE))</f>
        <v/>
      </c>
      <c r="U197" t="str">
        <f>IF(ISNA(VLOOKUP(E197,'Enga manuel'!$D$7:$P$356,12,FALSE)),"",VLOOKUP(E197,'Enga manuel'!$D$7:$P$356,12,FALSE))</f>
        <v/>
      </c>
      <c r="W197">
        <f t="shared" si="35"/>
        <v>1196</v>
      </c>
      <c r="X197" s="107">
        <f t="shared" si="36"/>
        <v>0</v>
      </c>
      <c r="Y197" s="107" t="str">
        <f t="shared" si="31"/>
        <v/>
      </c>
      <c r="Z197" s="107" t="str">
        <f t="shared" si="32"/>
        <v/>
      </c>
      <c r="AA197" s="107" t="str">
        <f t="shared" si="33"/>
        <v/>
      </c>
      <c r="AB197" s="107" t="str">
        <f t="shared" si="37"/>
        <v/>
      </c>
      <c r="AC197" s="107" t="str">
        <f t="shared" si="37"/>
        <v/>
      </c>
      <c r="AD197" s="107" t="str">
        <f t="shared" si="38"/>
        <v/>
      </c>
      <c r="AE197" s="107" t="str">
        <f t="shared" si="39"/>
        <v/>
      </c>
      <c r="AF197">
        <f t="shared" si="34"/>
        <v>0</v>
      </c>
    </row>
    <row r="198" spans="4:32" x14ac:dyDescent="0.2">
      <c r="E198">
        <v>1197</v>
      </c>
      <c r="F198" s="101">
        <f>'Ext A1'!F203</f>
        <v>0</v>
      </c>
      <c r="G198" s="100">
        <f>'Ext A1'!C203</f>
        <v>0</v>
      </c>
      <c r="H198" s="100">
        <f>'Ext A1'!D203</f>
        <v>0</v>
      </c>
      <c r="I198" s="194">
        <f>'Ext A1'!J203</f>
        <v>0</v>
      </c>
      <c r="J198" s="194">
        <f>'Ext A1'!G203</f>
        <v>0</v>
      </c>
      <c r="K198">
        <f>IF('Ext A1'!H203="",'Ext A1'!G203,'Ext A1'!H203)</f>
        <v>0</v>
      </c>
      <c r="L198" s="194">
        <f>'Ext A1'!E203</f>
        <v>0</v>
      </c>
      <c r="M198" t="str">
        <f>MID('Ext A1'!M203,7,4)</f>
        <v/>
      </c>
      <c r="O198" s="101">
        <f>IF(ISNA(VLOOKUP(E198,'Enga manuel'!$D$7:$P$356,6,FALSE)),0,VLOOKUP(E198,'Enga manuel'!$D$7:$P$356,6,FALSE))</f>
        <v>0</v>
      </c>
      <c r="P198" t="str">
        <f>IF(ISNA(VLOOKUP(E198,'Enga manuel'!$D$7:$P$356,7,FALSE)),"",VLOOKUP(E198,'Enga manuel'!$D$7:$P$356,7,FALSE))</f>
        <v/>
      </c>
      <c r="Q198" t="str">
        <f>IF(ISNA(VLOOKUP(E198,'Enga manuel'!$D$7:$P$356,8,FALSE)),"",VLOOKUP(E198,'Enga manuel'!$D$7:$P$356,8,FALSE))</f>
        <v/>
      </c>
      <c r="R198" t="str">
        <f>IF(ISNA(VLOOKUP(E198,'Enga manuel'!$D$7:$P$356,9,FALSE)),"",VLOOKUP(E198,'Enga manuel'!$D$7:$P$356,9,FALSE))</f>
        <v/>
      </c>
      <c r="S198" t="str">
        <f>IF(ISNA(VLOOKUP(E198,'Enga manuel'!$D$7:$P$356,10,FALSE)),"",VLOOKUP(E198,'Enga manuel'!$D$7:$P$356,10,FALSE))</f>
        <v/>
      </c>
      <c r="T198" t="str">
        <f>IF(ISNA(VLOOKUP(E198,'Enga manuel'!$D$7:$P$356,11,FALSE)),"",VLOOKUP(E198,'Enga manuel'!$D$7:$P$356,11,FALSE))</f>
        <v/>
      </c>
      <c r="U198" t="str">
        <f>IF(ISNA(VLOOKUP(E198,'Enga manuel'!$D$7:$P$356,12,FALSE)),"",VLOOKUP(E198,'Enga manuel'!$D$7:$P$356,12,FALSE))</f>
        <v/>
      </c>
      <c r="W198">
        <f t="shared" si="35"/>
        <v>1197</v>
      </c>
      <c r="X198" s="107">
        <f t="shared" si="36"/>
        <v>0</v>
      </c>
      <c r="Y198" s="107" t="str">
        <f t="shared" si="31"/>
        <v/>
      </c>
      <c r="Z198" s="107" t="str">
        <f t="shared" si="32"/>
        <v/>
      </c>
      <c r="AA198" s="107" t="str">
        <f t="shared" si="33"/>
        <v/>
      </c>
      <c r="AB198" s="107" t="str">
        <f t="shared" si="37"/>
        <v/>
      </c>
      <c r="AC198" s="107" t="str">
        <f t="shared" si="37"/>
        <v/>
      </c>
      <c r="AD198" s="107" t="str">
        <f t="shared" si="38"/>
        <v/>
      </c>
      <c r="AE198" s="107" t="str">
        <f t="shared" si="39"/>
        <v/>
      </c>
      <c r="AF198">
        <f t="shared" si="34"/>
        <v>0</v>
      </c>
    </row>
    <row r="199" spans="4:32" x14ac:dyDescent="0.2">
      <c r="E199">
        <v>1198</v>
      </c>
      <c r="F199" s="101">
        <f>'Ext A1'!F204</f>
        <v>0</v>
      </c>
      <c r="G199" s="100">
        <f>'Ext A1'!C204</f>
        <v>0</v>
      </c>
      <c r="H199" s="100">
        <f>'Ext A1'!D204</f>
        <v>0</v>
      </c>
      <c r="I199" s="194">
        <f>'Ext A1'!J204</f>
        <v>0</v>
      </c>
      <c r="J199" s="194">
        <f>'Ext A1'!G204</f>
        <v>0</v>
      </c>
      <c r="K199">
        <f>IF('Ext A1'!H204="",'Ext A1'!G204,'Ext A1'!H204)</f>
        <v>0</v>
      </c>
      <c r="L199" s="194">
        <f>'Ext A1'!E204</f>
        <v>0</v>
      </c>
      <c r="M199" t="str">
        <f>MID('Ext A1'!M204,7,4)</f>
        <v/>
      </c>
      <c r="O199" s="101">
        <f>IF(ISNA(VLOOKUP(E199,'Enga manuel'!$D$7:$P$356,6,FALSE)),0,VLOOKUP(E199,'Enga manuel'!$D$7:$P$356,6,FALSE))</f>
        <v>0</v>
      </c>
      <c r="P199" t="str">
        <f>IF(ISNA(VLOOKUP(E199,'Enga manuel'!$D$7:$P$356,7,FALSE)),"",VLOOKUP(E199,'Enga manuel'!$D$7:$P$356,7,FALSE))</f>
        <v/>
      </c>
      <c r="Q199" t="str">
        <f>IF(ISNA(VLOOKUP(E199,'Enga manuel'!$D$7:$P$356,8,FALSE)),"",VLOOKUP(E199,'Enga manuel'!$D$7:$P$356,8,FALSE))</f>
        <v/>
      </c>
      <c r="R199" t="str">
        <f>IF(ISNA(VLOOKUP(E199,'Enga manuel'!$D$7:$P$356,9,FALSE)),"",VLOOKUP(E199,'Enga manuel'!$D$7:$P$356,9,FALSE))</f>
        <v/>
      </c>
      <c r="S199" t="str">
        <f>IF(ISNA(VLOOKUP(E199,'Enga manuel'!$D$7:$P$356,10,FALSE)),"",VLOOKUP(E199,'Enga manuel'!$D$7:$P$356,10,FALSE))</f>
        <v/>
      </c>
      <c r="T199" t="str">
        <f>IF(ISNA(VLOOKUP(E199,'Enga manuel'!$D$7:$P$356,11,FALSE)),"",VLOOKUP(E199,'Enga manuel'!$D$7:$P$356,11,FALSE))</f>
        <v/>
      </c>
      <c r="U199" t="str">
        <f>IF(ISNA(VLOOKUP(E199,'Enga manuel'!$D$7:$P$356,12,FALSE)),"",VLOOKUP(E199,'Enga manuel'!$D$7:$P$356,12,FALSE))</f>
        <v/>
      </c>
      <c r="W199">
        <f t="shared" si="35"/>
        <v>1198</v>
      </c>
      <c r="X199" s="107">
        <f t="shared" si="36"/>
        <v>0</v>
      </c>
      <c r="Y199" s="107" t="str">
        <f t="shared" si="31"/>
        <v/>
      </c>
      <c r="Z199" s="107" t="str">
        <f t="shared" si="32"/>
        <v/>
      </c>
      <c r="AA199" s="107" t="str">
        <f t="shared" si="33"/>
        <v/>
      </c>
      <c r="AB199" s="107" t="str">
        <f t="shared" si="37"/>
        <v/>
      </c>
      <c r="AC199" s="107" t="str">
        <f t="shared" si="37"/>
        <v/>
      </c>
      <c r="AD199" s="107" t="str">
        <f t="shared" si="38"/>
        <v/>
      </c>
      <c r="AE199" s="107" t="str">
        <f t="shared" si="39"/>
        <v/>
      </c>
      <c r="AF199">
        <f t="shared" si="34"/>
        <v>0</v>
      </c>
    </row>
    <row r="200" spans="4:32" x14ac:dyDescent="0.2">
      <c r="E200">
        <v>1199</v>
      </c>
      <c r="F200" s="101">
        <f>'Ext A1'!F205</f>
        <v>0</v>
      </c>
      <c r="G200" s="100">
        <f>'Ext A1'!C205</f>
        <v>0</v>
      </c>
      <c r="H200" s="100">
        <f>'Ext A1'!D205</f>
        <v>0</v>
      </c>
      <c r="I200" s="194">
        <f>'Ext A1'!J205</f>
        <v>0</v>
      </c>
      <c r="J200" s="194">
        <f>'Ext A1'!G205</f>
        <v>0</v>
      </c>
      <c r="K200">
        <f>IF('Ext A1'!H205="",'Ext A1'!G205,'Ext A1'!H205)</f>
        <v>0</v>
      </c>
      <c r="L200" s="194">
        <f>'Ext A1'!E205</f>
        <v>0</v>
      </c>
      <c r="M200" t="str">
        <f>MID('Ext A1'!M205,7,4)</f>
        <v/>
      </c>
      <c r="O200" s="101">
        <f>IF(ISNA(VLOOKUP(E200,'Enga manuel'!$D$7:$P$356,6,FALSE)),0,VLOOKUP(E200,'Enga manuel'!$D$7:$P$356,6,FALSE))</f>
        <v>0</v>
      </c>
      <c r="P200" t="str">
        <f>IF(ISNA(VLOOKUP(E200,'Enga manuel'!$D$7:$P$356,7,FALSE)),"",VLOOKUP(E200,'Enga manuel'!$D$7:$P$356,7,FALSE))</f>
        <v/>
      </c>
      <c r="Q200" t="str">
        <f>IF(ISNA(VLOOKUP(E200,'Enga manuel'!$D$7:$P$356,8,FALSE)),"",VLOOKUP(E200,'Enga manuel'!$D$7:$P$356,8,FALSE))</f>
        <v/>
      </c>
      <c r="R200" t="str">
        <f>IF(ISNA(VLOOKUP(E200,'Enga manuel'!$D$7:$P$356,9,FALSE)),"",VLOOKUP(E200,'Enga manuel'!$D$7:$P$356,9,FALSE))</f>
        <v/>
      </c>
      <c r="S200" t="str">
        <f>IF(ISNA(VLOOKUP(E200,'Enga manuel'!$D$7:$P$356,10,FALSE)),"",VLOOKUP(E200,'Enga manuel'!$D$7:$P$356,10,FALSE))</f>
        <v/>
      </c>
      <c r="T200" t="str">
        <f>IF(ISNA(VLOOKUP(E200,'Enga manuel'!$D$7:$P$356,11,FALSE)),"",VLOOKUP(E200,'Enga manuel'!$D$7:$P$356,11,FALSE))</f>
        <v/>
      </c>
      <c r="U200" t="str">
        <f>IF(ISNA(VLOOKUP(E200,'Enga manuel'!$D$7:$P$356,12,FALSE)),"",VLOOKUP(E200,'Enga manuel'!$D$7:$P$356,12,FALSE))</f>
        <v/>
      </c>
      <c r="W200">
        <f t="shared" si="35"/>
        <v>1199</v>
      </c>
      <c r="X200" s="107">
        <f t="shared" si="36"/>
        <v>0</v>
      </c>
      <c r="Y200" s="107" t="str">
        <f>IF(O200&gt;0,P200,IF(F200&gt;0,G200,""))</f>
        <v/>
      </c>
      <c r="Z200" s="107" t="str">
        <f>IF(O200&gt;0,Q200,IF(F200&gt;0,H200,""))</f>
        <v/>
      </c>
      <c r="AA200" s="107" t="str">
        <f>IF(O200&gt;0,R200,IF(F200&gt;0,I200,""))</f>
        <v/>
      </c>
      <c r="AB200" s="107" t="str">
        <f t="shared" si="37"/>
        <v/>
      </c>
      <c r="AC200" s="107" t="str">
        <f t="shared" si="37"/>
        <v/>
      </c>
      <c r="AD200" s="107" t="str">
        <f t="shared" si="38"/>
        <v/>
      </c>
      <c r="AE200" s="107" t="str">
        <f t="shared" si="39"/>
        <v/>
      </c>
      <c r="AF200">
        <f>IF(O200&gt;0,1,0)</f>
        <v>0</v>
      </c>
    </row>
    <row r="201" spans="4:32" x14ac:dyDescent="0.2">
      <c r="E201">
        <v>1200</v>
      </c>
      <c r="F201" s="101">
        <f>'Ext A1'!F206</f>
        <v>0</v>
      </c>
      <c r="G201" s="100">
        <f>'Ext A1'!C206</f>
        <v>0</v>
      </c>
      <c r="H201" s="100">
        <f>'Ext A1'!D206</f>
        <v>0</v>
      </c>
      <c r="I201" s="194">
        <f>'Ext A1'!J206</f>
        <v>0</v>
      </c>
      <c r="J201" s="194">
        <f>'Ext A1'!G206</f>
        <v>0</v>
      </c>
      <c r="K201">
        <f>IF('Ext A1'!H206="",'Ext A1'!G206,'Ext A1'!H206)</f>
        <v>0</v>
      </c>
      <c r="L201" s="194">
        <f>'Ext A1'!E206</f>
        <v>0</v>
      </c>
      <c r="M201" t="str">
        <f>MID('Ext A1'!M206,7,4)</f>
        <v/>
      </c>
      <c r="O201" s="101">
        <f>IF(ISNA(VLOOKUP(E201,'Enga manuel'!$D$7:$P$356,6,FALSE)),0,VLOOKUP(E201,'Enga manuel'!$D$7:$P$356,6,FALSE))</f>
        <v>0</v>
      </c>
      <c r="P201" t="str">
        <f>IF(ISNA(VLOOKUP(E201,'Enga manuel'!$D$7:$P$356,7,FALSE)),"",VLOOKUP(E201,'Enga manuel'!$D$7:$P$356,7,FALSE))</f>
        <v/>
      </c>
      <c r="Q201" t="str">
        <f>IF(ISNA(VLOOKUP(E201,'Enga manuel'!$D$7:$P$356,8,FALSE)),"",VLOOKUP(E201,'Enga manuel'!$D$7:$P$356,8,FALSE))</f>
        <v/>
      </c>
      <c r="R201" t="str">
        <f>IF(ISNA(VLOOKUP(E201,'Enga manuel'!$D$7:$P$356,9,FALSE)),"",VLOOKUP(E201,'Enga manuel'!$D$7:$P$356,9,FALSE))</f>
        <v/>
      </c>
      <c r="S201" t="str">
        <f>IF(ISNA(VLOOKUP(E201,'Enga manuel'!$D$7:$P$356,10,FALSE)),"",VLOOKUP(E201,'Enga manuel'!$D$7:$P$356,10,FALSE))</f>
        <v/>
      </c>
      <c r="T201" t="str">
        <f>IF(ISNA(VLOOKUP(E201,'Enga manuel'!$D$7:$P$356,11,FALSE)),"",VLOOKUP(E201,'Enga manuel'!$D$7:$P$356,11,FALSE))</f>
        <v/>
      </c>
      <c r="U201" t="str">
        <f>IF(ISNA(VLOOKUP(E201,'Enga manuel'!$D$7:$P$356,12,FALSE)),"",VLOOKUP(E201,'Enga manuel'!$D$7:$P$356,12,FALSE))</f>
        <v/>
      </c>
      <c r="W201">
        <f>E201</f>
        <v>1200</v>
      </c>
      <c r="X201" s="107">
        <f t="shared" si="36"/>
        <v>0</v>
      </c>
      <c r="Y201" s="107" t="str">
        <f>IF(O201&gt;0,P201,IF(F201&gt;0,G201,""))</f>
        <v/>
      </c>
      <c r="Z201" s="107" t="str">
        <f>IF(O201&gt;0,Q201,IF(F201&gt;0,H201,""))</f>
        <v/>
      </c>
      <c r="AA201" s="107" t="str">
        <f>IF(O201&gt;0,R201,IF(F201&gt;0,I201,""))</f>
        <v/>
      </c>
      <c r="AB201" s="107" t="str">
        <f t="shared" si="37"/>
        <v/>
      </c>
      <c r="AC201" s="107" t="str">
        <f t="shared" si="37"/>
        <v/>
      </c>
      <c r="AD201" s="107" t="str">
        <f t="shared" si="38"/>
        <v/>
      </c>
      <c r="AE201" s="107" t="str">
        <f t="shared" si="39"/>
        <v/>
      </c>
      <c r="AF201">
        <f>IF(O201&gt;0,1,0)</f>
        <v>0</v>
      </c>
    </row>
    <row r="202" spans="4:32" x14ac:dyDescent="0.2">
      <c r="D202" s="14" t="s">
        <v>169</v>
      </c>
      <c r="E202">
        <v>2001</v>
      </c>
      <c r="F202" s="101">
        <f>'Ext A2'!F7</f>
        <v>0</v>
      </c>
      <c r="G202" s="100">
        <f>'Ext A2'!C7</f>
        <v>0</v>
      </c>
      <c r="H202" s="100">
        <f>'Ext A2'!D7</f>
        <v>0</v>
      </c>
      <c r="I202" s="100">
        <f>'Ext A2'!J7</f>
        <v>0</v>
      </c>
      <c r="J202" s="194">
        <f>'Ext A2'!G7</f>
        <v>0</v>
      </c>
      <c r="K202">
        <f>IF('Ext A2'!H7="",'Ext A2'!G7,'Ext A2'!H7)</f>
        <v>0</v>
      </c>
      <c r="L202" s="194">
        <f>'Ext A2'!E7</f>
        <v>0</v>
      </c>
      <c r="M202" t="str">
        <f>MID('Ext A2'!M7,7,4)</f>
        <v/>
      </c>
      <c r="O202" s="101">
        <f>IF(ISNA(VLOOKUP(E202,'Enga manuel'!$D$7:$P$356,6,FALSE)),0,VLOOKUP(E202,'Enga manuel'!$D$7:$P$356,6,FALSE))</f>
        <v>0</v>
      </c>
      <c r="P202" t="str">
        <f>IF(ISNA(VLOOKUP(E202,'Enga manuel'!$D$7:$P$356,7,FALSE)),"",VLOOKUP(E202,'Enga manuel'!$D$7:$P$356,7,FALSE))</f>
        <v/>
      </c>
      <c r="Q202" t="str">
        <f>IF(ISNA(VLOOKUP(E202,'Enga manuel'!$D$7:$P$356,8,FALSE)),"",VLOOKUP(E202,'Enga manuel'!$D$7:$P$356,8,FALSE))</f>
        <v/>
      </c>
      <c r="R202" t="str">
        <f>IF(ISNA(VLOOKUP(E202,'Enga manuel'!$D$7:$P$356,9,FALSE)),"",VLOOKUP(E202,'Enga manuel'!$D$7:$P$356,9,FALSE))</f>
        <v/>
      </c>
      <c r="S202" t="str">
        <f>IF(ISNA(VLOOKUP(E202,'Enga manuel'!$D$7:$P$356,10,FALSE)),"",VLOOKUP(E202,'Enga manuel'!$D$7:$P$356,10,FALSE))</f>
        <v/>
      </c>
      <c r="T202" t="str">
        <f>IF(ISNA(VLOOKUP(E202,'Enga manuel'!$D$7:$P$356,11,FALSE)),"",VLOOKUP(E202,'Enga manuel'!$D$7:$P$356,11,FALSE))</f>
        <v/>
      </c>
      <c r="U202" t="str">
        <f>IF(ISNA(VLOOKUP(E202,'Enga manuel'!$D$7:$P$356,12,FALSE)),"",VLOOKUP(E202,'Enga manuel'!$D$7:$P$356,12,FALSE))</f>
        <v/>
      </c>
      <c r="W202">
        <f>E202</f>
        <v>2001</v>
      </c>
      <c r="X202" s="107">
        <f t="shared" si="36"/>
        <v>0</v>
      </c>
      <c r="Y202" s="107" t="str">
        <f t="shared" ref="Y202:Y265" si="40">IF(O202&gt;0,P202,IF(F202&gt;0,G202,""))</f>
        <v/>
      </c>
      <c r="Z202" s="107" t="str">
        <f t="shared" ref="Z202:Z265" si="41">IF(O202&gt;0,Q202,IF(F202&gt;0,H202,""))</f>
        <v/>
      </c>
      <c r="AA202" s="107" t="str">
        <f t="shared" ref="AA202:AA265" si="42">IF(O202&gt;0,R202,IF(F202&gt;0,I202,""))</f>
        <v/>
      </c>
      <c r="AB202" s="107" t="str">
        <f t="shared" si="37"/>
        <v/>
      </c>
      <c r="AC202" s="107" t="str">
        <f t="shared" si="37"/>
        <v/>
      </c>
      <c r="AD202" s="107" t="str">
        <f t="shared" si="38"/>
        <v/>
      </c>
      <c r="AE202" s="107" t="str">
        <f t="shared" si="39"/>
        <v/>
      </c>
      <c r="AF202">
        <f t="shared" ref="AF202:AF265" si="43">IF(O202&gt;0,1,0)</f>
        <v>0</v>
      </c>
    </row>
    <row r="203" spans="4:32" x14ac:dyDescent="0.2">
      <c r="E203">
        <v>2002</v>
      </c>
      <c r="F203" s="101">
        <f>'Ext A2'!F8</f>
        <v>0</v>
      </c>
      <c r="G203" s="100">
        <f>'Ext A2'!C8</f>
        <v>0</v>
      </c>
      <c r="H203" s="100">
        <f>'Ext A2'!D8</f>
        <v>0</v>
      </c>
      <c r="I203" s="100">
        <f>'Ext A2'!J8</f>
        <v>0</v>
      </c>
      <c r="J203" s="194">
        <f>'Ext A2'!G8</f>
        <v>0</v>
      </c>
      <c r="K203">
        <f>IF('Ext A2'!H8="",'Ext A2'!G8,'Ext A2'!H8)</f>
        <v>0</v>
      </c>
      <c r="L203" s="100">
        <f>'Ext A2'!E8</f>
        <v>0</v>
      </c>
      <c r="M203" t="str">
        <f>MID('Ext A2'!M8,7,4)</f>
        <v/>
      </c>
      <c r="O203" s="101">
        <f>IF(ISNA(VLOOKUP(E203,'Enga manuel'!$D$7:$P$356,6,FALSE)),0,VLOOKUP(E203,'Enga manuel'!$D$7:$P$356,6,FALSE))</f>
        <v>0</v>
      </c>
      <c r="P203" t="str">
        <f>IF(ISNA(VLOOKUP(E203,'Enga manuel'!$D$7:$P$356,7,FALSE)),"",VLOOKUP(E203,'Enga manuel'!$D$7:$P$356,7,FALSE))</f>
        <v/>
      </c>
      <c r="Q203" t="str">
        <f>IF(ISNA(VLOOKUP(E203,'Enga manuel'!$D$7:$P$356,8,FALSE)),"",VLOOKUP(E203,'Enga manuel'!$D$7:$P$356,8,FALSE))</f>
        <v/>
      </c>
      <c r="R203" t="str">
        <f>IF(ISNA(VLOOKUP(E203,'Enga manuel'!$D$7:$P$356,9,FALSE)),"",VLOOKUP(E203,'Enga manuel'!$D$7:$P$356,9,FALSE))</f>
        <v/>
      </c>
      <c r="S203" t="str">
        <f>IF(ISNA(VLOOKUP(E203,'Enga manuel'!$D$7:$P$356,10,FALSE)),"",VLOOKUP(E203,'Enga manuel'!$D$7:$P$356,10,FALSE))</f>
        <v/>
      </c>
      <c r="T203" t="str">
        <f>IF(ISNA(VLOOKUP(E203,'Enga manuel'!$D$7:$P$356,11,FALSE)),"",VLOOKUP(E203,'Enga manuel'!$D$7:$P$356,11,FALSE))</f>
        <v/>
      </c>
      <c r="U203" t="str">
        <f>IF(ISNA(VLOOKUP(E203,'Enga manuel'!$D$7:$P$356,12,FALSE)),"",VLOOKUP(E203,'Enga manuel'!$D$7:$P$356,12,FALSE))</f>
        <v/>
      </c>
      <c r="W203">
        <f>E203</f>
        <v>2002</v>
      </c>
      <c r="X203" s="107">
        <f t="shared" si="36"/>
        <v>0</v>
      </c>
      <c r="Y203" s="107" t="str">
        <f t="shared" si="40"/>
        <v/>
      </c>
      <c r="Z203" s="107" t="str">
        <f t="shared" si="41"/>
        <v/>
      </c>
      <c r="AA203" s="107" t="str">
        <f t="shared" si="42"/>
        <v/>
      </c>
      <c r="AB203" s="107" t="str">
        <f t="shared" si="37"/>
        <v/>
      </c>
      <c r="AC203" s="107" t="str">
        <f t="shared" si="37"/>
        <v/>
      </c>
      <c r="AD203" s="107" t="str">
        <f t="shared" si="38"/>
        <v/>
      </c>
      <c r="AE203" s="107" t="str">
        <f t="shared" si="39"/>
        <v/>
      </c>
      <c r="AF203">
        <f t="shared" si="43"/>
        <v>0</v>
      </c>
    </row>
    <row r="204" spans="4:32" x14ac:dyDescent="0.2">
      <c r="E204">
        <v>2003</v>
      </c>
      <c r="F204" s="101">
        <f>'Ext A2'!F9</f>
        <v>0</v>
      </c>
      <c r="G204" s="100">
        <f>'Ext A2'!C9</f>
        <v>0</v>
      </c>
      <c r="H204" s="100">
        <f>'Ext A2'!D9</f>
        <v>0</v>
      </c>
      <c r="I204" s="100">
        <f>'Ext A2'!J9</f>
        <v>0</v>
      </c>
      <c r="J204" s="194">
        <f>'Ext A2'!G9</f>
        <v>0</v>
      </c>
      <c r="K204">
        <f>IF('Ext A2'!H9="",'Ext A2'!G9,'Ext A2'!H9)</f>
        <v>0</v>
      </c>
      <c r="L204" s="100">
        <f>'Ext A2'!E9</f>
        <v>0</v>
      </c>
      <c r="M204" t="str">
        <f>MID('Ext A2'!M9,7,4)</f>
        <v/>
      </c>
      <c r="O204" s="101">
        <f>IF(ISNA(VLOOKUP(E204,'Enga manuel'!$D$7:$P$356,6,FALSE)),0,VLOOKUP(E204,'Enga manuel'!$D$7:$P$356,6,FALSE))</f>
        <v>0</v>
      </c>
      <c r="P204" t="str">
        <f>IF(ISNA(VLOOKUP(E204,'Enga manuel'!$D$7:$P$356,7,FALSE)),"",VLOOKUP(E204,'Enga manuel'!$D$7:$P$356,7,FALSE))</f>
        <v/>
      </c>
      <c r="Q204" t="str">
        <f>IF(ISNA(VLOOKUP(E204,'Enga manuel'!$D$7:$P$356,8,FALSE)),"",VLOOKUP(E204,'Enga manuel'!$D$7:$P$356,8,FALSE))</f>
        <v/>
      </c>
      <c r="R204" t="str">
        <f>IF(ISNA(VLOOKUP(E204,'Enga manuel'!$D$7:$P$356,9,FALSE)),"",VLOOKUP(E204,'Enga manuel'!$D$7:$P$356,9,FALSE))</f>
        <v/>
      </c>
      <c r="S204" t="str">
        <f>IF(ISNA(VLOOKUP(E204,'Enga manuel'!$D$7:$P$356,10,FALSE)),"",VLOOKUP(E204,'Enga manuel'!$D$7:$P$356,10,FALSE))</f>
        <v/>
      </c>
      <c r="T204" t="str">
        <f>IF(ISNA(VLOOKUP(E204,'Enga manuel'!$D$7:$P$356,11,FALSE)),"",VLOOKUP(E204,'Enga manuel'!$D$7:$P$356,11,FALSE))</f>
        <v/>
      </c>
      <c r="U204" t="str">
        <f>IF(ISNA(VLOOKUP(E204,'Enga manuel'!$D$7:$P$356,12,FALSE)),"",VLOOKUP(E204,'Enga manuel'!$D$7:$P$356,12,FALSE))</f>
        <v/>
      </c>
      <c r="W204">
        <f t="shared" ref="W204:W257" si="44">E204</f>
        <v>2003</v>
      </c>
      <c r="X204" s="107">
        <f t="shared" si="36"/>
        <v>0</v>
      </c>
      <c r="Y204" s="107" t="str">
        <f t="shared" si="40"/>
        <v/>
      </c>
      <c r="Z204" s="107" t="str">
        <f t="shared" si="41"/>
        <v/>
      </c>
      <c r="AA204" s="107" t="str">
        <f t="shared" si="42"/>
        <v/>
      </c>
      <c r="AB204" s="107" t="str">
        <f t="shared" si="37"/>
        <v/>
      </c>
      <c r="AC204" s="107" t="str">
        <f t="shared" si="37"/>
        <v/>
      </c>
      <c r="AD204" s="107" t="str">
        <f t="shared" si="38"/>
        <v/>
      </c>
      <c r="AE204" s="107" t="str">
        <f t="shared" si="39"/>
        <v/>
      </c>
      <c r="AF204">
        <f t="shared" si="43"/>
        <v>0</v>
      </c>
    </row>
    <row r="205" spans="4:32" x14ac:dyDescent="0.2">
      <c r="E205">
        <v>2004</v>
      </c>
      <c r="F205" s="101">
        <f>'Ext A2'!F10</f>
        <v>0</v>
      </c>
      <c r="G205" s="100">
        <f>'Ext A2'!C10</f>
        <v>0</v>
      </c>
      <c r="H205" s="100">
        <f>'Ext A2'!D10</f>
        <v>0</v>
      </c>
      <c r="I205" s="100">
        <f>'Ext A2'!J10</f>
        <v>0</v>
      </c>
      <c r="J205" s="194">
        <f>'Ext A2'!G10</f>
        <v>0</v>
      </c>
      <c r="K205">
        <f>IF('Ext A2'!H10="",'Ext A2'!G10,'Ext A2'!H10)</f>
        <v>0</v>
      </c>
      <c r="L205" s="100">
        <f>'Ext A2'!E10</f>
        <v>0</v>
      </c>
      <c r="M205" t="str">
        <f>MID('Ext A2'!M10,7,4)</f>
        <v/>
      </c>
      <c r="O205" s="101">
        <f>IF(ISNA(VLOOKUP(E205,'Enga manuel'!$D$7:$P$356,6,FALSE)),0,VLOOKUP(E205,'Enga manuel'!$D$7:$P$356,6,FALSE))</f>
        <v>0</v>
      </c>
      <c r="P205" t="str">
        <f>IF(ISNA(VLOOKUP(E205,'Enga manuel'!$D$7:$P$356,7,FALSE)),"",VLOOKUP(E205,'Enga manuel'!$D$7:$P$356,7,FALSE))</f>
        <v/>
      </c>
      <c r="Q205" t="str">
        <f>IF(ISNA(VLOOKUP(E205,'Enga manuel'!$D$7:$P$356,8,FALSE)),"",VLOOKUP(E205,'Enga manuel'!$D$7:$P$356,8,FALSE))</f>
        <v/>
      </c>
      <c r="R205" t="str">
        <f>IF(ISNA(VLOOKUP(E205,'Enga manuel'!$D$7:$P$356,9,FALSE)),"",VLOOKUP(E205,'Enga manuel'!$D$7:$P$356,9,FALSE))</f>
        <v/>
      </c>
      <c r="S205" t="str">
        <f>IF(ISNA(VLOOKUP(E205,'Enga manuel'!$D$7:$P$356,10,FALSE)),"",VLOOKUP(E205,'Enga manuel'!$D$7:$P$356,10,FALSE))</f>
        <v/>
      </c>
      <c r="T205" t="str">
        <f>IF(ISNA(VLOOKUP(E205,'Enga manuel'!$D$7:$P$356,11,FALSE)),"",VLOOKUP(E205,'Enga manuel'!$D$7:$P$356,11,FALSE))</f>
        <v/>
      </c>
      <c r="U205" t="str">
        <f>IF(ISNA(VLOOKUP(E205,'Enga manuel'!$D$7:$P$356,12,FALSE)),"",VLOOKUP(E205,'Enga manuel'!$D$7:$P$356,12,FALSE))</f>
        <v/>
      </c>
      <c r="W205">
        <f t="shared" si="44"/>
        <v>2004</v>
      </c>
      <c r="X205" s="107">
        <f t="shared" si="36"/>
        <v>0</v>
      </c>
      <c r="Y205" s="107" t="str">
        <f t="shared" si="40"/>
        <v/>
      </c>
      <c r="Z205" s="107" t="str">
        <f t="shared" si="41"/>
        <v/>
      </c>
      <c r="AA205" s="107" t="str">
        <f t="shared" si="42"/>
        <v/>
      </c>
      <c r="AB205" s="107" t="str">
        <f t="shared" si="37"/>
        <v/>
      </c>
      <c r="AC205" s="107" t="str">
        <f t="shared" si="37"/>
        <v/>
      </c>
      <c r="AD205" s="107" t="str">
        <f t="shared" si="38"/>
        <v/>
      </c>
      <c r="AE205" s="107" t="str">
        <f t="shared" si="39"/>
        <v/>
      </c>
      <c r="AF205">
        <f t="shared" si="43"/>
        <v>0</v>
      </c>
    </row>
    <row r="206" spans="4:32" x14ac:dyDescent="0.2">
      <c r="E206">
        <v>2005</v>
      </c>
      <c r="F206" s="101">
        <f>'Ext A2'!F11</f>
        <v>0</v>
      </c>
      <c r="G206" s="100">
        <f>'Ext A2'!C11</f>
        <v>0</v>
      </c>
      <c r="H206" s="100">
        <f>'Ext A2'!D11</f>
        <v>0</v>
      </c>
      <c r="I206" s="100">
        <f>'Ext A2'!J11</f>
        <v>0</v>
      </c>
      <c r="J206" s="194">
        <f>'Ext A2'!G11</f>
        <v>0</v>
      </c>
      <c r="K206">
        <f>IF('Ext A2'!H11="",'Ext A2'!G11,'Ext A2'!H11)</f>
        <v>0</v>
      </c>
      <c r="L206" s="100">
        <f>'Ext A2'!E11</f>
        <v>0</v>
      </c>
      <c r="M206" t="str">
        <f>MID('Ext A2'!M11,7,4)</f>
        <v/>
      </c>
      <c r="O206" s="101">
        <f>IF(ISNA(VLOOKUP(E206,'Enga manuel'!$D$7:$P$356,6,FALSE)),0,VLOOKUP(E206,'Enga manuel'!$D$7:$P$356,6,FALSE))</f>
        <v>0</v>
      </c>
      <c r="P206" t="str">
        <f>IF(ISNA(VLOOKUP(E206,'Enga manuel'!$D$7:$P$356,7,FALSE)),"",VLOOKUP(E206,'Enga manuel'!$D$7:$P$356,7,FALSE))</f>
        <v/>
      </c>
      <c r="Q206" t="str">
        <f>IF(ISNA(VLOOKUP(E206,'Enga manuel'!$D$7:$P$356,8,FALSE)),"",VLOOKUP(E206,'Enga manuel'!$D$7:$P$356,8,FALSE))</f>
        <v/>
      </c>
      <c r="R206" t="str">
        <f>IF(ISNA(VLOOKUP(E206,'Enga manuel'!$D$7:$P$356,9,FALSE)),"",VLOOKUP(E206,'Enga manuel'!$D$7:$P$356,9,FALSE))</f>
        <v/>
      </c>
      <c r="S206" t="str">
        <f>IF(ISNA(VLOOKUP(E206,'Enga manuel'!$D$7:$P$356,10,FALSE)),"",VLOOKUP(E206,'Enga manuel'!$D$7:$P$356,10,FALSE))</f>
        <v/>
      </c>
      <c r="T206" t="str">
        <f>IF(ISNA(VLOOKUP(E206,'Enga manuel'!$D$7:$P$356,11,FALSE)),"",VLOOKUP(E206,'Enga manuel'!$D$7:$P$356,11,FALSE))</f>
        <v/>
      </c>
      <c r="U206" t="str">
        <f>IF(ISNA(VLOOKUP(E206,'Enga manuel'!$D$7:$P$356,12,FALSE)),"",VLOOKUP(E206,'Enga manuel'!$D$7:$P$356,12,FALSE))</f>
        <v/>
      </c>
      <c r="W206">
        <f t="shared" si="44"/>
        <v>2005</v>
      </c>
      <c r="X206" s="107">
        <f t="shared" si="36"/>
        <v>0</v>
      </c>
      <c r="Y206" s="107" t="str">
        <f t="shared" si="40"/>
        <v/>
      </c>
      <c r="Z206" s="107" t="str">
        <f t="shared" si="41"/>
        <v/>
      </c>
      <c r="AA206" s="107" t="str">
        <f t="shared" si="42"/>
        <v/>
      </c>
      <c r="AB206" s="107" t="str">
        <f t="shared" si="37"/>
        <v/>
      </c>
      <c r="AC206" s="107" t="str">
        <f t="shared" si="37"/>
        <v/>
      </c>
      <c r="AD206" s="107" t="str">
        <f t="shared" si="38"/>
        <v/>
      </c>
      <c r="AE206" s="107" t="str">
        <f t="shared" si="39"/>
        <v/>
      </c>
      <c r="AF206">
        <f t="shared" si="43"/>
        <v>0</v>
      </c>
    </row>
    <row r="207" spans="4:32" x14ac:dyDescent="0.2">
      <c r="E207">
        <v>2006</v>
      </c>
      <c r="F207" s="101">
        <f>'Ext A2'!F12</f>
        <v>0</v>
      </c>
      <c r="G207" s="100">
        <f>'Ext A2'!C12</f>
        <v>0</v>
      </c>
      <c r="H207" s="100">
        <f>'Ext A2'!D12</f>
        <v>0</v>
      </c>
      <c r="I207" s="100">
        <f>'Ext A2'!J12</f>
        <v>0</v>
      </c>
      <c r="J207" s="194">
        <f>'Ext A2'!G12</f>
        <v>0</v>
      </c>
      <c r="K207">
        <f>IF('Ext A2'!H12="",'Ext A2'!G12,'Ext A2'!H12)</f>
        <v>0</v>
      </c>
      <c r="L207" s="100">
        <f>'Ext A2'!E12</f>
        <v>0</v>
      </c>
      <c r="M207" t="str">
        <f>MID('Ext A2'!M12,7,4)</f>
        <v/>
      </c>
      <c r="O207" s="101">
        <f>IF(ISNA(VLOOKUP(E207,'Enga manuel'!$D$7:$P$356,6,FALSE)),0,VLOOKUP(E207,'Enga manuel'!$D$7:$P$356,6,FALSE))</f>
        <v>0</v>
      </c>
      <c r="P207" t="str">
        <f>IF(ISNA(VLOOKUP(E207,'Enga manuel'!$D$7:$P$356,7,FALSE)),"",VLOOKUP(E207,'Enga manuel'!$D$7:$P$356,7,FALSE))</f>
        <v/>
      </c>
      <c r="Q207" t="str">
        <f>IF(ISNA(VLOOKUP(E207,'Enga manuel'!$D$7:$P$356,8,FALSE)),"",VLOOKUP(E207,'Enga manuel'!$D$7:$P$356,8,FALSE))</f>
        <v/>
      </c>
      <c r="R207" t="str">
        <f>IF(ISNA(VLOOKUP(E207,'Enga manuel'!$D$7:$P$356,9,FALSE)),"",VLOOKUP(E207,'Enga manuel'!$D$7:$P$356,9,FALSE))</f>
        <v/>
      </c>
      <c r="S207" t="str">
        <f>IF(ISNA(VLOOKUP(E207,'Enga manuel'!$D$7:$P$356,10,FALSE)),"",VLOOKUP(E207,'Enga manuel'!$D$7:$P$356,10,FALSE))</f>
        <v/>
      </c>
      <c r="T207" t="str">
        <f>IF(ISNA(VLOOKUP(E207,'Enga manuel'!$D$7:$P$356,11,FALSE)),"",VLOOKUP(E207,'Enga manuel'!$D$7:$P$356,11,FALSE))</f>
        <v/>
      </c>
      <c r="U207" t="str">
        <f>IF(ISNA(VLOOKUP(E207,'Enga manuel'!$D$7:$P$356,12,FALSE)),"",VLOOKUP(E207,'Enga manuel'!$D$7:$P$356,12,FALSE))</f>
        <v/>
      </c>
      <c r="W207">
        <f t="shared" si="44"/>
        <v>2006</v>
      </c>
      <c r="X207" s="107">
        <f t="shared" si="36"/>
        <v>0</v>
      </c>
      <c r="Y207" s="107" t="str">
        <f t="shared" si="40"/>
        <v/>
      </c>
      <c r="Z207" s="107" t="str">
        <f t="shared" si="41"/>
        <v/>
      </c>
      <c r="AA207" s="107" t="str">
        <f t="shared" si="42"/>
        <v/>
      </c>
      <c r="AB207" s="107" t="str">
        <f t="shared" si="37"/>
        <v/>
      </c>
      <c r="AC207" s="107" t="str">
        <f t="shared" si="37"/>
        <v/>
      </c>
      <c r="AD207" s="107" t="str">
        <f t="shared" si="38"/>
        <v/>
      </c>
      <c r="AE207" s="107" t="str">
        <f t="shared" si="39"/>
        <v/>
      </c>
      <c r="AF207">
        <f t="shared" si="43"/>
        <v>0</v>
      </c>
    </row>
    <row r="208" spans="4:32" x14ac:dyDescent="0.2">
      <c r="E208">
        <v>2007</v>
      </c>
      <c r="F208" s="101">
        <f>'Ext A2'!F13</f>
        <v>0</v>
      </c>
      <c r="G208" s="100">
        <f>'Ext A2'!C13</f>
        <v>0</v>
      </c>
      <c r="H208" s="100">
        <f>'Ext A2'!D13</f>
        <v>0</v>
      </c>
      <c r="I208" s="100">
        <f>'Ext A2'!J13</f>
        <v>0</v>
      </c>
      <c r="J208" s="194">
        <f>'Ext A2'!G13</f>
        <v>0</v>
      </c>
      <c r="K208">
        <f>IF('Ext A2'!H13="",'Ext A2'!G13,'Ext A2'!H13)</f>
        <v>0</v>
      </c>
      <c r="L208" s="100">
        <f>'Ext A2'!E13</f>
        <v>0</v>
      </c>
      <c r="M208" t="str">
        <f>MID('Ext A2'!M13,7,4)</f>
        <v/>
      </c>
      <c r="O208" s="101">
        <f>IF(ISNA(VLOOKUP(E208,'Enga manuel'!$D$7:$P$356,6,FALSE)),0,VLOOKUP(E208,'Enga manuel'!$D$7:$P$356,6,FALSE))</f>
        <v>0</v>
      </c>
      <c r="P208" t="str">
        <f>IF(ISNA(VLOOKUP(E208,'Enga manuel'!$D$7:$P$356,7,FALSE)),"",VLOOKUP(E208,'Enga manuel'!$D$7:$P$356,7,FALSE))</f>
        <v/>
      </c>
      <c r="Q208" t="str">
        <f>IF(ISNA(VLOOKUP(E208,'Enga manuel'!$D$7:$P$356,8,FALSE)),"",VLOOKUP(E208,'Enga manuel'!$D$7:$P$356,8,FALSE))</f>
        <v/>
      </c>
      <c r="R208" t="str">
        <f>IF(ISNA(VLOOKUP(E208,'Enga manuel'!$D$7:$P$356,9,FALSE)),"",VLOOKUP(E208,'Enga manuel'!$D$7:$P$356,9,FALSE))</f>
        <v/>
      </c>
      <c r="S208" t="str">
        <f>IF(ISNA(VLOOKUP(E208,'Enga manuel'!$D$7:$P$356,10,FALSE)),"",VLOOKUP(E208,'Enga manuel'!$D$7:$P$356,10,FALSE))</f>
        <v/>
      </c>
      <c r="T208" t="str">
        <f>IF(ISNA(VLOOKUP(E208,'Enga manuel'!$D$7:$P$356,11,FALSE)),"",VLOOKUP(E208,'Enga manuel'!$D$7:$P$356,11,FALSE))</f>
        <v/>
      </c>
      <c r="U208" t="str">
        <f>IF(ISNA(VLOOKUP(E208,'Enga manuel'!$D$7:$P$356,12,FALSE)),"",VLOOKUP(E208,'Enga manuel'!$D$7:$P$356,12,FALSE))</f>
        <v/>
      </c>
      <c r="W208">
        <f t="shared" si="44"/>
        <v>2007</v>
      </c>
      <c r="X208" s="107">
        <f t="shared" si="36"/>
        <v>0</v>
      </c>
      <c r="Y208" s="107" t="str">
        <f t="shared" si="40"/>
        <v/>
      </c>
      <c r="Z208" s="107" t="str">
        <f t="shared" si="41"/>
        <v/>
      </c>
      <c r="AA208" s="107" t="str">
        <f t="shared" si="42"/>
        <v/>
      </c>
      <c r="AB208" s="107" t="str">
        <f t="shared" si="37"/>
        <v/>
      </c>
      <c r="AC208" s="107" t="str">
        <f t="shared" si="37"/>
        <v/>
      </c>
      <c r="AD208" s="107" t="str">
        <f t="shared" si="38"/>
        <v/>
      </c>
      <c r="AE208" s="107" t="str">
        <f t="shared" si="39"/>
        <v/>
      </c>
      <c r="AF208">
        <f t="shared" si="43"/>
        <v>0</v>
      </c>
    </row>
    <row r="209" spans="5:32" x14ac:dyDescent="0.2">
      <c r="E209">
        <v>2008</v>
      </c>
      <c r="F209" s="101">
        <f>'Ext A2'!F14</f>
        <v>0</v>
      </c>
      <c r="G209" s="100">
        <f>'Ext A2'!C14</f>
        <v>0</v>
      </c>
      <c r="H209" s="100">
        <f>'Ext A2'!D14</f>
        <v>0</v>
      </c>
      <c r="I209" s="100">
        <f>'Ext A2'!J14</f>
        <v>0</v>
      </c>
      <c r="J209" s="194">
        <f>'Ext A2'!G14</f>
        <v>0</v>
      </c>
      <c r="K209">
        <f>IF('Ext A2'!H14="",'Ext A2'!G14,'Ext A2'!H14)</f>
        <v>0</v>
      </c>
      <c r="L209" s="100">
        <f>'Ext A2'!E14</f>
        <v>0</v>
      </c>
      <c r="M209" t="str">
        <f>MID('Ext A2'!M14,7,4)</f>
        <v/>
      </c>
      <c r="O209" s="101">
        <f>IF(ISNA(VLOOKUP(E209,'Enga manuel'!$D$7:$P$356,6,FALSE)),0,VLOOKUP(E209,'Enga manuel'!$D$7:$P$356,6,FALSE))</f>
        <v>0</v>
      </c>
      <c r="P209" t="str">
        <f>IF(ISNA(VLOOKUP(E209,'Enga manuel'!$D$7:$P$356,7,FALSE)),"",VLOOKUP(E209,'Enga manuel'!$D$7:$P$356,7,FALSE))</f>
        <v/>
      </c>
      <c r="Q209" t="str">
        <f>IF(ISNA(VLOOKUP(E209,'Enga manuel'!$D$7:$P$356,8,FALSE)),"",VLOOKUP(E209,'Enga manuel'!$D$7:$P$356,8,FALSE))</f>
        <v/>
      </c>
      <c r="R209" t="str">
        <f>IF(ISNA(VLOOKUP(E209,'Enga manuel'!$D$7:$P$356,9,FALSE)),"",VLOOKUP(E209,'Enga manuel'!$D$7:$P$356,9,FALSE))</f>
        <v/>
      </c>
      <c r="S209" t="str">
        <f>IF(ISNA(VLOOKUP(E209,'Enga manuel'!$D$7:$P$356,10,FALSE)),"",VLOOKUP(E209,'Enga manuel'!$D$7:$P$356,10,FALSE))</f>
        <v/>
      </c>
      <c r="T209" t="str">
        <f>IF(ISNA(VLOOKUP(E209,'Enga manuel'!$D$7:$P$356,11,FALSE)),"",VLOOKUP(E209,'Enga manuel'!$D$7:$P$356,11,FALSE))</f>
        <v/>
      </c>
      <c r="U209" t="str">
        <f>IF(ISNA(VLOOKUP(E209,'Enga manuel'!$D$7:$P$356,12,FALSE)),"",VLOOKUP(E209,'Enga manuel'!$D$7:$P$356,12,FALSE))</f>
        <v/>
      </c>
      <c r="W209">
        <f t="shared" si="44"/>
        <v>2008</v>
      </c>
      <c r="X209" s="107">
        <f t="shared" si="36"/>
        <v>0</v>
      </c>
      <c r="Y209" s="107" t="str">
        <f t="shared" si="40"/>
        <v/>
      </c>
      <c r="Z209" s="107" t="str">
        <f t="shared" si="41"/>
        <v/>
      </c>
      <c r="AA209" s="107" t="str">
        <f t="shared" si="42"/>
        <v/>
      </c>
      <c r="AB209" s="107" t="str">
        <f t="shared" si="37"/>
        <v/>
      </c>
      <c r="AC209" s="107" t="str">
        <f t="shared" si="37"/>
        <v/>
      </c>
      <c r="AD209" s="107" t="str">
        <f t="shared" si="38"/>
        <v/>
      </c>
      <c r="AE209" s="107" t="str">
        <f t="shared" si="39"/>
        <v/>
      </c>
      <c r="AF209">
        <f t="shared" si="43"/>
        <v>0</v>
      </c>
    </row>
    <row r="210" spans="5:32" x14ac:dyDescent="0.2">
      <c r="E210">
        <v>2009</v>
      </c>
      <c r="F210" s="101">
        <f>'Ext A2'!F15</f>
        <v>0</v>
      </c>
      <c r="G210" s="100">
        <f>'Ext A2'!C15</f>
        <v>0</v>
      </c>
      <c r="H210" s="100">
        <f>'Ext A2'!D15</f>
        <v>0</v>
      </c>
      <c r="I210" s="100">
        <f>'Ext A2'!J15</f>
        <v>0</v>
      </c>
      <c r="J210" s="194">
        <f>'Ext A2'!G15</f>
        <v>0</v>
      </c>
      <c r="K210">
        <f>IF('Ext A2'!H15="",'Ext A2'!G15,'Ext A2'!H15)</f>
        <v>0</v>
      </c>
      <c r="L210" s="100">
        <f>'Ext A2'!E15</f>
        <v>0</v>
      </c>
      <c r="M210" t="str">
        <f>MID('Ext A2'!M15,7,4)</f>
        <v/>
      </c>
      <c r="O210" s="101">
        <f>IF(ISNA(VLOOKUP(E210,'Enga manuel'!$D$7:$P$356,6,FALSE)),0,VLOOKUP(E210,'Enga manuel'!$D$7:$P$356,6,FALSE))</f>
        <v>0</v>
      </c>
      <c r="P210" t="str">
        <f>IF(ISNA(VLOOKUP(E210,'Enga manuel'!$D$7:$P$356,7,FALSE)),"",VLOOKUP(E210,'Enga manuel'!$D$7:$P$356,7,FALSE))</f>
        <v/>
      </c>
      <c r="Q210" t="str">
        <f>IF(ISNA(VLOOKUP(E210,'Enga manuel'!$D$7:$P$356,8,FALSE)),"",VLOOKUP(E210,'Enga manuel'!$D$7:$P$356,8,FALSE))</f>
        <v/>
      </c>
      <c r="R210" t="str">
        <f>IF(ISNA(VLOOKUP(E210,'Enga manuel'!$D$7:$P$356,9,FALSE)),"",VLOOKUP(E210,'Enga manuel'!$D$7:$P$356,9,FALSE))</f>
        <v/>
      </c>
      <c r="S210" t="str">
        <f>IF(ISNA(VLOOKUP(E210,'Enga manuel'!$D$7:$P$356,10,FALSE)),"",VLOOKUP(E210,'Enga manuel'!$D$7:$P$356,10,FALSE))</f>
        <v/>
      </c>
      <c r="T210" t="str">
        <f>IF(ISNA(VLOOKUP(E210,'Enga manuel'!$D$7:$P$356,11,FALSE)),"",VLOOKUP(E210,'Enga manuel'!$D$7:$P$356,11,FALSE))</f>
        <v/>
      </c>
      <c r="U210" t="str">
        <f>IF(ISNA(VLOOKUP(E210,'Enga manuel'!$D$7:$P$356,12,FALSE)),"",VLOOKUP(E210,'Enga manuel'!$D$7:$P$356,12,FALSE))</f>
        <v/>
      </c>
      <c r="W210">
        <f t="shared" si="44"/>
        <v>2009</v>
      </c>
      <c r="X210" s="107">
        <f t="shared" si="36"/>
        <v>0</v>
      </c>
      <c r="Y210" s="107" t="str">
        <f t="shared" si="40"/>
        <v/>
      </c>
      <c r="Z210" s="107" t="str">
        <f t="shared" si="41"/>
        <v/>
      </c>
      <c r="AA210" s="107" t="str">
        <f t="shared" si="42"/>
        <v/>
      </c>
      <c r="AB210" s="107" t="str">
        <f t="shared" si="37"/>
        <v/>
      </c>
      <c r="AC210" s="107" t="str">
        <f t="shared" si="37"/>
        <v/>
      </c>
      <c r="AD210" s="107" t="str">
        <f t="shared" si="38"/>
        <v/>
      </c>
      <c r="AE210" s="107" t="str">
        <f t="shared" si="39"/>
        <v/>
      </c>
      <c r="AF210">
        <f t="shared" si="43"/>
        <v>0</v>
      </c>
    </row>
    <row r="211" spans="5:32" x14ac:dyDescent="0.2">
      <c r="E211">
        <v>2010</v>
      </c>
      <c r="F211" s="101">
        <f>'Ext A2'!F16</f>
        <v>0</v>
      </c>
      <c r="G211" s="100">
        <f>'Ext A2'!C16</f>
        <v>0</v>
      </c>
      <c r="H211" s="100">
        <f>'Ext A2'!D16</f>
        <v>0</v>
      </c>
      <c r="I211" s="100">
        <f>'Ext A2'!J16</f>
        <v>0</v>
      </c>
      <c r="J211" s="194">
        <f>'Ext A2'!G16</f>
        <v>0</v>
      </c>
      <c r="K211">
        <f>IF('Ext A2'!H16="",'Ext A2'!G16,'Ext A2'!H16)</f>
        <v>0</v>
      </c>
      <c r="L211" s="100">
        <f>'Ext A2'!E16</f>
        <v>0</v>
      </c>
      <c r="M211" t="str">
        <f>MID('Ext A2'!M16,7,4)</f>
        <v/>
      </c>
      <c r="O211" s="101">
        <f>IF(ISNA(VLOOKUP(E211,'Enga manuel'!$D$7:$P$356,6,FALSE)),0,VLOOKUP(E211,'Enga manuel'!$D$7:$P$356,6,FALSE))</f>
        <v>0</v>
      </c>
      <c r="P211" t="str">
        <f>IF(ISNA(VLOOKUP(E211,'Enga manuel'!$D$7:$P$356,7,FALSE)),"",VLOOKUP(E211,'Enga manuel'!$D$7:$P$356,7,FALSE))</f>
        <v/>
      </c>
      <c r="Q211" t="str">
        <f>IF(ISNA(VLOOKUP(E211,'Enga manuel'!$D$7:$P$356,8,FALSE)),"",VLOOKUP(E211,'Enga manuel'!$D$7:$P$356,8,FALSE))</f>
        <v/>
      </c>
      <c r="R211" t="str">
        <f>IF(ISNA(VLOOKUP(E211,'Enga manuel'!$D$7:$P$356,9,FALSE)),"",VLOOKUP(E211,'Enga manuel'!$D$7:$P$356,9,FALSE))</f>
        <v/>
      </c>
      <c r="S211" t="str">
        <f>IF(ISNA(VLOOKUP(E211,'Enga manuel'!$D$7:$P$356,10,FALSE)),"",VLOOKUP(E211,'Enga manuel'!$D$7:$P$356,10,FALSE))</f>
        <v/>
      </c>
      <c r="T211" t="str">
        <f>IF(ISNA(VLOOKUP(E211,'Enga manuel'!$D$7:$P$356,11,FALSE)),"",VLOOKUP(E211,'Enga manuel'!$D$7:$P$356,11,FALSE))</f>
        <v/>
      </c>
      <c r="U211" t="str">
        <f>IF(ISNA(VLOOKUP(E211,'Enga manuel'!$D$7:$P$356,12,FALSE)),"",VLOOKUP(E211,'Enga manuel'!$D$7:$P$356,12,FALSE))</f>
        <v/>
      </c>
      <c r="W211">
        <f t="shared" si="44"/>
        <v>2010</v>
      </c>
      <c r="X211" s="107">
        <f t="shared" si="36"/>
        <v>0</v>
      </c>
      <c r="Y211" s="107" t="str">
        <f t="shared" si="40"/>
        <v/>
      </c>
      <c r="Z211" s="107" t="str">
        <f t="shared" si="41"/>
        <v/>
      </c>
      <c r="AA211" s="107" t="str">
        <f t="shared" si="42"/>
        <v/>
      </c>
      <c r="AB211" s="107" t="str">
        <f t="shared" si="37"/>
        <v/>
      </c>
      <c r="AC211" s="107" t="str">
        <f t="shared" si="37"/>
        <v/>
      </c>
      <c r="AD211" s="107" t="str">
        <f t="shared" si="38"/>
        <v/>
      </c>
      <c r="AE211" s="107" t="str">
        <f t="shared" si="39"/>
        <v/>
      </c>
      <c r="AF211">
        <f t="shared" si="43"/>
        <v>0</v>
      </c>
    </row>
    <row r="212" spans="5:32" x14ac:dyDescent="0.2">
      <c r="E212">
        <v>2011</v>
      </c>
      <c r="F212" s="101">
        <f>'Ext A2'!F17</f>
        <v>0</v>
      </c>
      <c r="G212" s="100">
        <f>'Ext A2'!C17</f>
        <v>0</v>
      </c>
      <c r="H212" s="100">
        <f>'Ext A2'!D17</f>
        <v>0</v>
      </c>
      <c r="I212" s="100">
        <f>'Ext A2'!J17</f>
        <v>0</v>
      </c>
      <c r="J212" s="194">
        <f>'Ext A2'!G17</f>
        <v>0</v>
      </c>
      <c r="K212">
        <f>IF('Ext A2'!H17="",'Ext A2'!G17,'Ext A2'!H17)</f>
        <v>0</v>
      </c>
      <c r="L212" s="100">
        <f>'Ext A2'!E17</f>
        <v>0</v>
      </c>
      <c r="M212" t="str">
        <f>MID('Ext A2'!M17,7,4)</f>
        <v/>
      </c>
      <c r="O212" s="101">
        <f>IF(ISNA(VLOOKUP(E212,'Enga manuel'!$D$7:$P$356,6,FALSE)),0,VLOOKUP(E212,'Enga manuel'!$D$7:$P$356,6,FALSE))</f>
        <v>0</v>
      </c>
      <c r="P212" t="str">
        <f>IF(ISNA(VLOOKUP(E212,'Enga manuel'!$D$7:$P$356,7,FALSE)),"",VLOOKUP(E212,'Enga manuel'!$D$7:$P$356,7,FALSE))</f>
        <v/>
      </c>
      <c r="Q212" t="str">
        <f>IF(ISNA(VLOOKUP(E212,'Enga manuel'!$D$7:$P$356,8,FALSE)),"",VLOOKUP(E212,'Enga manuel'!$D$7:$P$356,8,FALSE))</f>
        <v/>
      </c>
      <c r="R212" t="str">
        <f>IF(ISNA(VLOOKUP(E212,'Enga manuel'!$D$7:$P$356,9,FALSE)),"",VLOOKUP(E212,'Enga manuel'!$D$7:$P$356,9,FALSE))</f>
        <v/>
      </c>
      <c r="S212" t="str">
        <f>IF(ISNA(VLOOKUP(E212,'Enga manuel'!$D$7:$P$356,10,FALSE)),"",VLOOKUP(E212,'Enga manuel'!$D$7:$P$356,10,FALSE))</f>
        <v/>
      </c>
      <c r="T212" t="str">
        <f>IF(ISNA(VLOOKUP(E212,'Enga manuel'!$D$7:$P$356,11,FALSE)),"",VLOOKUP(E212,'Enga manuel'!$D$7:$P$356,11,FALSE))</f>
        <v/>
      </c>
      <c r="U212" t="str">
        <f>IF(ISNA(VLOOKUP(E212,'Enga manuel'!$D$7:$P$356,12,FALSE)),"",VLOOKUP(E212,'Enga manuel'!$D$7:$P$356,12,FALSE))</f>
        <v/>
      </c>
      <c r="W212">
        <f t="shared" si="44"/>
        <v>2011</v>
      </c>
      <c r="X212" s="107">
        <f t="shared" si="36"/>
        <v>0</v>
      </c>
      <c r="Y212" s="107" t="str">
        <f t="shared" si="40"/>
        <v/>
      </c>
      <c r="Z212" s="107" t="str">
        <f t="shared" si="41"/>
        <v/>
      </c>
      <c r="AA212" s="107" t="str">
        <f t="shared" si="42"/>
        <v/>
      </c>
      <c r="AB212" s="107" t="str">
        <f t="shared" si="37"/>
        <v/>
      </c>
      <c r="AC212" s="107" t="str">
        <f t="shared" si="37"/>
        <v/>
      </c>
      <c r="AD212" s="107" t="str">
        <f t="shared" si="38"/>
        <v/>
      </c>
      <c r="AE212" s="107" t="str">
        <f t="shared" si="39"/>
        <v/>
      </c>
      <c r="AF212">
        <f t="shared" si="43"/>
        <v>0</v>
      </c>
    </row>
    <row r="213" spans="5:32" x14ac:dyDescent="0.2">
      <c r="E213">
        <v>2012</v>
      </c>
      <c r="F213" s="101">
        <f>'Ext A2'!F18</f>
        <v>0</v>
      </c>
      <c r="G213" s="100">
        <f>'Ext A2'!C18</f>
        <v>0</v>
      </c>
      <c r="H213" s="100">
        <f>'Ext A2'!D18</f>
        <v>0</v>
      </c>
      <c r="I213" s="100">
        <f>'Ext A2'!J18</f>
        <v>0</v>
      </c>
      <c r="J213" s="194">
        <f>'Ext A2'!G18</f>
        <v>0</v>
      </c>
      <c r="K213">
        <f>IF('Ext A2'!H18="",'Ext A2'!G18,'Ext A2'!H18)</f>
        <v>0</v>
      </c>
      <c r="L213" s="100">
        <f>'Ext A2'!E18</f>
        <v>0</v>
      </c>
      <c r="M213" t="str">
        <f>MID('Ext A2'!M18,7,4)</f>
        <v/>
      </c>
      <c r="O213" s="101">
        <f>IF(ISNA(VLOOKUP(E213,'Enga manuel'!$D$7:$P$356,6,FALSE)),0,VLOOKUP(E213,'Enga manuel'!$D$7:$P$356,6,FALSE))</f>
        <v>0</v>
      </c>
      <c r="P213" t="str">
        <f>IF(ISNA(VLOOKUP(E213,'Enga manuel'!$D$7:$P$356,7,FALSE)),"",VLOOKUP(E213,'Enga manuel'!$D$7:$P$356,7,FALSE))</f>
        <v/>
      </c>
      <c r="Q213" t="str">
        <f>IF(ISNA(VLOOKUP(E213,'Enga manuel'!$D$7:$P$356,8,FALSE)),"",VLOOKUP(E213,'Enga manuel'!$D$7:$P$356,8,FALSE))</f>
        <v/>
      </c>
      <c r="R213" t="str">
        <f>IF(ISNA(VLOOKUP(E213,'Enga manuel'!$D$7:$P$356,9,FALSE)),"",VLOOKUP(E213,'Enga manuel'!$D$7:$P$356,9,FALSE))</f>
        <v/>
      </c>
      <c r="S213" t="str">
        <f>IF(ISNA(VLOOKUP(E213,'Enga manuel'!$D$7:$P$356,10,FALSE)),"",VLOOKUP(E213,'Enga manuel'!$D$7:$P$356,10,FALSE))</f>
        <v/>
      </c>
      <c r="T213" t="str">
        <f>IF(ISNA(VLOOKUP(E213,'Enga manuel'!$D$7:$P$356,11,FALSE)),"",VLOOKUP(E213,'Enga manuel'!$D$7:$P$356,11,FALSE))</f>
        <v/>
      </c>
      <c r="U213" t="str">
        <f>IF(ISNA(VLOOKUP(E213,'Enga manuel'!$D$7:$P$356,12,FALSE)),"",VLOOKUP(E213,'Enga manuel'!$D$7:$P$356,12,FALSE))</f>
        <v/>
      </c>
      <c r="W213">
        <f t="shared" si="44"/>
        <v>2012</v>
      </c>
      <c r="X213" s="107">
        <f t="shared" si="36"/>
        <v>0</v>
      </c>
      <c r="Y213" s="107" t="str">
        <f t="shared" si="40"/>
        <v/>
      </c>
      <c r="Z213" s="107" t="str">
        <f t="shared" si="41"/>
        <v/>
      </c>
      <c r="AA213" s="107" t="str">
        <f t="shared" si="42"/>
        <v/>
      </c>
      <c r="AB213" s="107" t="str">
        <f t="shared" si="37"/>
        <v/>
      </c>
      <c r="AC213" s="107" t="str">
        <f t="shared" si="37"/>
        <v/>
      </c>
      <c r="AD213" s="107" t="str">
        <f t="shared" si="38"/>
        <v/>
      </c>
      <c r="AE213" s="107" t="str">
        <f t="shared" si="39"/>
        <v/>
      </c>
      <c r="AF213">
        <f t="shared" si="43"/>
        <v>0</v>
      </c>
    </row>
    <row r="214" spans="5:32" x14ac:dyDescent="0.2">
      <c r="E214">
        <v>2013</v>
      </c>
      <c r="F214" s="101">
        <f>'Ext A2'!F19</f>
        <v>0</v>
      </c>
      <c r="G214" s="100">
        <f>'Ext A2'!C19</f>
        <v>0</v>
      </c>
      <c r="H214" s="100">
        <f>'Ext A2'!D19</f>
        <v>0</v>
      </c>
      <c r="I214" s="100">
        <f>'Ext A2'!J19</f>
        <v>0</v>
      </c>
      <c r="J214" s="194">
        <f>'Ext A2'!G19</f>
        <v>0</v>
      </c>
      <c r="K214">
        <f>IF('Ext A2'!H19="",'Ext A2'!G19,'Ext A2'!H19)</f>
        <v>0</v>
      </c>
      <c r="L214" s="100">
        <f>'Ext A2'!E19</f>
        <v>0</v>
      </c>
      <c r="M214" t="str">
        <f>MID('Ext A2'!M19,7,4)</f>
        <v/>
      </c>
      <c r="O214" s="101">
        <f>IF(ISNA(VLOOKUP(E214,'Enga manuel'!$D$7:$P$356,6,FALSE)),0,VLOOKUP(E214,'Enga manuel'!$D$7:$P$356,6,FALSE))</f>
        <v>0</v>
      </c>
      <c r="P214" t="str">
        <f>IF(ISNA(VLOOKUP(E214,'Enga manuel'!$D$7:$P$356,7,FALSE)),"",VLOOKUP(E214,'Enga manuel'!$D$7:$P$356,7,FALSE))</f>
        <v/>
      </c>
      <c r="Q214" t="str">
        <f>IF(ISNA(VLOOKUP(E214,'Enga manuel'!$D$7:$P$356,8,FALSE)),"",VLOOKUP(E214,'Enga manuel'!$D$7:$P$356,8,FALSE))</f>
        <v/>
      </c>
      <c r="R214" t="str">
        <f>IF(ISNA(VLOOKUP(E214,'Enga manuel'!$D$7:$P$356,9,FALSE)),"",VLOOKUP(E214,'Enga manuel'!$D$7:$P$356,9,FALSE))</f>
        <v/>
      </c>
      <c r="S214" t="str">
        <f>IF(ISNA(VLOOKUP(E214,'Enga manuel'!$D$7:$P$356,10,FALSE)),"",VLOOKUP(E214,'Enga manuel'!$D$7:$P$356,10,FALSE))</f>
        <v/>
      </c>
      <c r="T214" t="str">
        <f>IF(ISNA(VLOOKUP(E214,'Enga manuel'!$D$7:$P$356,11,FALSE)),"",VLOOKUP(E214,'Enga manuel'!$D$7:$P$356,11,FALSE))</f>
        <v/>
      </c>
      <c r="U214" t="str">
        <f>IF(ISNA(VLOOKUP(E214,'Enga manuel'!$D$7:$P$356,12,FALSE)),"",VLOOKUP(E214,'Enga manuel'!$D$7:$P$356,12,FALSE))</f>
        <v/>
      </c>
      <c r="W214">
        <f t="shared" si="44"/>
        <v>2013</v>
      </c>
      <c r="X214" s="107">
        <f t="shared" si="36"/>
        <v>0</v>
      </c>
      <c r="Y214" s="107" t="str">
        <f t="shared" si="40"/>
        <v/>
      </c>
      <c r="Z214" s="107" t="str">
        <f t="shared" si="41"/>
        <v/>
      </c>
      <c r="AA214" s="107" t="str">
        <f t="shared" si="42"/>
        <v/>
      </c>
      <c r="AB214" s="107" t="str">
        <f t="shared" si="37"/>
        <v/>
      </c>
      <c r="AC214" s="107" t="str">
        <f t="shared" si="37"/>
        <v/>
      </c>
      <c r="AD214" s="107" t="str">
        <f t="shared" si="38"/>
        <v/>
      </c>
      <c r="AE214" s="107" t="str">
        <f t="shared" si="39"/>
        <v/>
      </c>
      <c r="AF214">
        <f t="shared" si="43"/>
        <v>0</v>
      </c>
    </row>
    <row r="215" spans="5:32" x14ac:dyDescent="0.2">
      <c r="E215">
        <v>2014</v>
      </c>
      <c r="F215" s="101">
        <f>'Ext A2'!F20</f>
        <v>0</v>
      </c>
      <c r="G215" s="100">
        <f>'Ext A2'!C20</f>
        <v>0</v>
      </c>
      <c r="H215" s="100">
        <f>'Ext A2'!D20</f>
        <v>0</v>
      </c>
      <c r="I215" s="100">
        <f>'Ext A2'!J20</f>
        <v>0</v>
      </c>
      <c r="J215" s="194">
        <f>'Ext A2'!G20</f>
        <v>0</v>
      </c>
      <c r="K215">
        <f>IF('Ext A2'!H20="",'Ext A2'!G20,'Ext A2'!H20)</f>
        <v>0</v>
      </c>
      <c r="L215" s="100">
        <f>'Ext A2'!E20</f>
        <v>0</v>
      </c>
      <c r="M215" t="str">
        <f>MID('Ext A2'!M20,7,4)</f>
        <v/>
      </c>
      <c r="O215" s="101">
        <f>IF(ISNA(VLOOKUP(E215,'Enga manuel'!$D$7:$P$356,6,FALSE)),0,VLOOKUP(E215,'Enga manuel'!$D$7:$P$356,6,FALSE))</f>
        <v>0</v>
      </c>
      <c r="P215" t="str">
        <f>IF(ISNA(VLOOKUP(E215,'Enga manuel'!$D$7:$P$356,7,FALSE)),"",VLOOKUP(E215,'Enga manuel'!$D$7:$P$356,7,FALSE))</f>
        <v/>
      </c>
      <c r="Q215" t="str">
        <f>IF(ISNA(VLOOKUP(E215,'Enga manuel'!$D$7:$P$356,8,FALSE)),"",VLOOKUP(E215,'Enga manuel'!$D$7:$P$356,8,FALSE))</f>
        <v/>
      </c>
      <c r="R215" t="str">
        <f>IF(ISNA(VLOOKUP(E215,'Enga manuel'!$D$7:$P$356,9,FALSE)),"",VLOOKUP(E215,'Enga manuel'!$D$7:$P$356,9,FALSE))</f>
        <v/>
      </c>
      <c r="S215" t="str">
        <f>IF(ISNA(VLOOKUP(E215,'Enga manuel'!$D$7:$P$356,10,FALSE)),"",VLOOKUP(E215,'Enga manuel'!$D$7:$P$356,10,FALSE))</f>
        <v/>
      </c>
      <c r="T215" t="str">
        <f>IF(ISNA(VLOOKUP(E215,'Enga manuel'!$D$7:$P$356,11,FALSE)),"",VLOOKUP(E215,'Enga manuel'!$D$7:$P$356,11,FALSE))</f>
        <v/>
      </c>
      <c r="U215" t="str">
        <f>IF(ISNA(VLOOKUP(E215,'Enga manuel'!$D$7:$P$356,12,FALSE)),"",VLOOKUP(E215,'Enga manuel'!$D$7:$P$356,12,FALSE))</f>
        <v/>
      </c>
      <c r="W215">
        <f t="shared" si="44"/>
        <v>2014</v>
      </c>
      <c r="X215" s="107">
        <f t="shared" si="36"/>
        <v>0</v>
      </c>
      <c r="Y215" s="107" t="str">
        <f t="shared" si="40"/>
        <v/>
      </c>
      <c r="Z215" s="107" t="str">
        <f t="shared" si="41"/>
        <v/>
      </c>
      <c r="AA215" s="107" t="str">
        <f t="shared" si="42"/>
        <v/>
      </c>
      <c r="AB215" s="107" t="str">
        <f t="shared" si="37"/>
        <v/>
      </c>
      <c r="AC215" s="107" t="str">
        <f t="shared" si="37"/>
        <v/>
      </c>
      <c r="AD215" s="107" t="str">
        <f t="shared" si="38"/>
        <v/>
      </c>
      <c r="AE215" s="107" t="str">
        <f t="shared" si="39"/>
        <v/>
      </c>
      <c r="AF215">
        <f t="shared" si="43"/>
        <v>0</v>
      </c>
    </row>
    <row r="216" spans="5:32" x14ac:dyDescent="0.2">
      <c r="E216">
        <v>2015</v>
      </c>
      <c r="F216" s="101">
        <f>'Ext A2'!F21</f>
        <v>0</v>
      </c>
      <c r="G216" s="100">
        <f>'Ext A2'!C21</f>
        <v>0</v>
      </c>
      <c r="H216" s="100">
        <f>'Ext A2'!D21</f>
        <v>0</v>
      </c>
      <c r="I216" s="100">
        <f>'Ext A2'!J21</f>
        <v>0</v>
      </c>
      <c r="J216" s="194">
        <f>'Ext A2'!G21</f>
        <v>0</v>
      </c>
      <c r="K216">
        <f>IF('Ext A2'!H21="",'Ext A2'!G21,'Ext A2'!H21)</f>
        <v>0</v>
      </c>
      <c r="L216" s="100">
        <f>'Ext A2'!E21</f>
        <v>0</v>
      </c>
      <c r="M216" t="str">
        <f>MID('Ext A2'!M21,7,4)</f>
        <v/>
      </c>
      <c r="O216" s="101">
        <f>IF(ISNA(VLOOKUP(E216,'Enga manuel'!$D$7:$P$356,6,FALSE)),0,VLOOKUP(E216,'Enga manuel'!$D$7:$P$356,6,FALSE))</f>
        <v>0</v>
      </c>
      <c r="P216" t="str">
        <f>IF(ISNA(VLOOKUP(E216,'Enga manuel'!$D$7:$P$356,7,FALSE)),"",VLOOKUP(E216,'Enga manuel'!$D$7:$P$356,7,FALSE))</f>
        <v/>
      </c>
      <c r="Q216" t="str">
        <f>IF(ISNA(VLOOKUP(E216,'Enga manuel'!$D$7:$P$356,8,FALSE)),"",VLOOKUP(E216,'Enga manuel'!$D$7:$P$356,8,FALSE))</f>
        <v/>
      </c>
      <c r="R216" t="str">
        <f>IF(ISNA(VLOOKUP(E216,'Enga manuel'!$D$7:$P$356,9,FALSE)),"",VLOOKUP(E216,'Enga manuel'!$D$7:$P$356,9,FALSE))</f>
        <v/>
      </c>
      <c r="S216" t="str">
        <f>IF(ISNA(VLOOKUP(E216,'Enga manuel'!$D$7:$P$356,10,FALSE)),"",VLOOKUP(E216,'Enga manuel'!$D$7:$P$356,10,FALSE))</f>
        <v/>
      </c>
      <c r="T216" t="str">
        <f>IF(ISNA(VLOOKUP(E216,'Enga manuel'!$D$7:$P$356,11,FALSE)),"",VLOOKUP(E216,'Enga manuel'!$D$7:$P$356,11,FALSE))</f>
        <v/>
      </c>
      <c r="U216" t="str">
        <f>IF(ISNA(VLOOKUP(E216,'Enga manuel'!$D$7:$P$356,12,FALSE)),"",VLOOKUP(E216,'Enga manuel'!$D$7:$P$356,12,FALSE))</f>
        <v/>
      </c>
      <c r="W216">
        <f t="shared" si="44"/>
        <v>2015</v>
      </c>
      <c r="X216" s="107">
        <f t="shared" si="36"/>
        <v>0</v>
      </c>
      <c r="Y216" s="107" t="str">
        <f t="shared" si="40"/>
        <v/>
      </c>
      <c r="Z216" s="107" t="str">
        <f t="shared" si="41"/>
        <v/>
      </c>
      <c r="AA216" s="107" t="str">
        <f t="shared" si="42"/>
        <v/>
      </c>
      <c r="AB216" s="107" t="str">
        <f t="shared" si="37"/>
        <v/>
      </c>
      <c r="AC216" s="107" t="str">
        <f t="shared" si="37"/>
        <v/>
      </c>
      <c r="AD216" s="107" t="str">
        <f t="shared" si="38"/>
        <v/>
      </c>
      <c r="AE216" s="107" t="str">
        <f t="shared" si="39"/>
        <v/>
      </c>
      <c r="AF216">
        <f t="shared" si="43"/>
        <v>0</v>
      </c>
    </row>
    <row r="217" spans="5:32" x14ac:dyDescent="0.2">
      <c r="E217">
        <v>2016</v>
      </c>
      <c r="F217" s="101">
        <f>'Ext A2'!F22</f>
        <v>0</v>
      </c>
      <c r="G217" s="100">
        <f>'Ext A2'!C22</f>
        <v>0</v>
      </c>
      <c r="H217" s="100">
        <f>'Ext A2'!D22</f>
        <v>0</v>
      </c>
      <c r="I217" s="100">
        <f>'Ext A2'!J22</f>
        <v>0</v>
      </c>
      <c r="J217" s="194">
        <f>'Ext A2'!G22</f>
        <v>0</v>
      </c>
      <c r="K217">
        <f>IF('Ext A2'!H22="",'Ext A2'!G22,'Ext A2'!H22)</f>
        <v>0</v>
      </c>
      <c r="L217" s="100">
        <f>'Ext A2'!E22</f>
        <v>0</v>
      </c>
      <c r="M217" t="str">
        <f>MID('Ext A2'!M22,7,4)</f>
        <v/>
      </c>
      <c r="O217" s="101">
        <f>IF(ISNA(VLOOKUP(E217,'Enga manuel'!$D$7:$P$356,6,FALSE)),0,VLOOKUP(E217,'Enga manuel'!$D$7:$P$356,6,FALSE))</f>
        <v>0</v>
      </c>
      <c r="P217" t="str">
        <f>IF(ISNA(VLOOKUP(E217,'Enga manuel'!$D$7:$P$356,7,FALSE)),"",VLOOKUP(E217,'Enga manuel'!$D$7:$P$356,7,FALSE))</f>
        <v/>
      </c>
      <c r="Q217" t="str">
        <f>IF(ISNA(VLOOKUP(E217,'Enga manuel'!$D$7:$P$356,8,FALSE)),"",VLOOKUP(E217,'Enga manuel'!$D$7:$P$356,8,FALSE))</f>
        <v/>
      </c>
      <c r="R217" t="str">
        <f>IF(ISNA(VLOOKUP(E217,'Enga manuel'!$D$7:$P$356,9,FALSE)),"",VLOOKUP(E217,'Enga manuel'!$D$7:$P$356,9,FALSE))</f>
        <v/>
      </c>
      <c r="S217" t="str">
        <f>IF(ISNA(VLOOKUP(E217,'Enga manuel'!$D$7:$P$356,10,FALSE)),"",VLOOKUP(E217,'Enga manuel'!$D$7:$P$356,10,FALSE))</f>
        <v/>
      </c>
      <c r="T217" t="str">
        <f>IF(ISNA(VLOOKUP(E217,'Enga manuel'!$D$7:$P$356,11,FALSE)),"",VLOOKUP(E217,'Enga manuel'!$D$7:$P$356,11,FALSE))</f>
        <v/>
      </c>
      <c r="U217" t="str">
        <f>IF(ISNA(VLOOKUP(E217,'Enga manuel'!$D$7:$P$356,12,FALSE)),"",VLOOKUP(E217,'Enga manuel'!$D$7:$P$356,12,FALSE))</f>
        <v/>
      </c>
      <c r="W217">
        <f t="shared" si="44"/>
        <v>2016</v>
      </c>
      <c r="X217" s="107">
        <f t="shared" si="36"/>
        <v>0</v>
      </c>
      <c r="Y217" s="107" t="str">
        <f t="shared" si="40"/>
        <v/>
      </c>
      <c r="Z217" s="107" t="str">
        <f t="shared" si="41"/>
        <v/>
      </c>
      <c r="AA217" s="107" t="str">
        <f t="shared" si="42"/>
        <v/>
      </c>
      <c r="AB217" s="107" t="str">
        <f t="shared" si="37"/>
        <v/>
      </c>
      <c r="AC217" s="107" t="str">
        <f t="shared" si="37"/>
        <v/>
      </c>
      <c r="AD217" s="107" t="str">
        <f t="shared" si="38"/>
        <v/>
      </c>
      <c r="AE217" s="107" t="str">
        <f t="shared" si="39"/>
        <v/>
      </c>
      <c r="AF217">
        <f t="shared" si="43"/>
        <v>0</v>
      </c>
    </row>
    <row r="218" spans="5:32" x14ac:dyDescent="0.2">
      <c r="E218">
        <v>2017</v>
      </c>
      <c r="F218" s="101">
        <f>'Ext A2'!F23</f>
        <v>0</v>
      </c>
      <c r="G218" s="100">
        <f>'Ext A2'!C23</f>
        <v>0</v>
      </c>
      <c r="H218" s="100">
        <f>'Ext A2'!D23</f>
        <v>0</v>
      </c>
      <c r="I218" s="100">
        <f>'Ext A2'!J23</f>
        <v>0</v>
      </c>
      <c r="J218" s="194">
        <f>'Ext A2'!G23</f>
        <v>0</v>
      </c>
      <c r="K218">
        <f>IF('Ext A2'!H23="",'Ext A2'!G23,'Ext A2'!H23)</f>
        <v>0</v>
      </c>
      <c r="L218" s="100">
        <f>'Ext A2'!E23</f>
        <v>0</v>
      </c>
      <c r="M218" t="str">
        <f>MID('Ext A2'!M23,7,4)</f>
        <v/>
      </c>
      <c r="O218" s="101">
        <f>IF(ISNA(VLOOKUP(E218,'Enga manuel'!$D$7:$P$356,6,FALSE)),0,VLOOKUP(E218,'Enga manuel'!$D$7:$P$356,6,FALSE))</f>
        <v>0</v>
      </c>
      <c r="P218" t="str">
        <f>IF(ISNA(VLOOKUP(E218,'Enga manuel'!$D$7:$P$356,7,FALSE)),"",VLOOKUP(E218,'Enga manuel'!$D$7:$P$356,7,FALSE))</f>
        <v/>
      </c>
      <c r="Q218" t="str">
        <f>IF(ISNA(VLOOKUP(E218,'Enga manuel'!$D$7:$P$356,8,FALSE)),"",VLOOKUP(E218,'Enga manuel'!$D$7:$P$356,8,FALSE))</f>
        <v/>
      </c>
      <c r="R218" t="str">
        <f>IF(ISNA(VLOOKUP(E218,'Enga manuel'!$D$7:$P$356,9,FALSE)),"",VLOOKUP(E218,'Enga manuel'!$D$7:$P$356,9,FALSE))</f>
        <v/>
      </c>
      <c r="S218" t="str">
        <f>IF(ISNA(VLOOKUP(E218,'Enga manuel'!$D$7:$P$356,10,FALSE)),"",VLOOKUP(E218,'Enga manuel'!$D$7:$P$356,10,FALSE))</f>
        <v/>
      </c>
      <c r="T218" t="str">
        <f>IF(ISNA(VLOOKUP(E218,'Enga manuel'!$D$7:$P$356,11,FALSE)),"",VLOOKUP(E218,'Enga manuel'!$D$7:$P$356,11,FALSE))</f>
        <v/>
      </c>
      <c r="U218" t="str">
        <f>IF(ISNA(VLOOKUP(E218,'Enga manuel'!$D$7:$P$356,12,FALSE)),"",VLOOKUP(E218,'Enga manuel'!$D$7:$P$356,12,FALSE))</f>
        <v/>
      </c>
      <c r="W218">
        <f t="shared" si="44"/>
        <v>2017</v>
      </c>
      <c r="X218" s="107">
        <f t="shared" si="36"/>
        <v>0</v>
      </c>
      <c r="Y218" s="107" t="str">
        <f t="shared" si="40"/>
        <v/>
      </c>
      <c r="Z218" s="107" t="str">
        <f t="shared" si="41"/>
        <v/>
      </c>
      <c r="AA218" s="107" t="str">
        <f t="shared" si="42"/>
        <v/>
      </c>
      <c r="AB218" s="107" t="str">
        <f t="shared" si="37"/>
        <v/>
      </c>
      <c r="AC218" s="107" t="str">
        <f t="shared" si="37"/>
        <v/>
      </c>
      <c r="AD218" s="107" t="str">
        <f t="shared" si="38"/>
        <v/>
      </c>
      <c r="AE218" s="107" t="str">
        <f t="shared" si="39"/>
        <v/>
      </c>
      <c r="AF218">
        <f t="shared" si="43"/>
        <v>0</v>
      </c>
    </row>
    <row r="219" spans="5:32" x14ac:dyDescent="0.2">
      <c r="E219">
        <v>2018</v>
      </c>
      <c r="F219" s="101">
        <f>'Ext A2'!F24</f>
        <v>0</v>
      </c>
      <c r="G219" s="100">
        <f>'Ext A2'!C24</f>
        <v>0</v>
      </c>
      <c r="H219" s="100">
        <f>'Ext A2'!D24</f>
        <v>0</v>
      </c>
      <c r="I219" s="100">
        <f>'Ext A2'!J24</f>
        <v>0</v>
      </c>
      <c r="J219" s="194">
        <f>'Ext A2'!G24</f>
        <v>0</v>
      </c>
      <c r="K219">
        <f>IF('Ext A2'!H24="",'Ext A2'!G24,'Ext A2'!H24)</f>
        <v>0</v>
      </c>
      <c r="L219" s="100">
        <f>'Ext A2'!E24</f>
        <v>0</v>
      </c>
      <c r="M219" t="str">
        <f>MID('Ext A2'!M24,7,4)</f>
        <v/>
      </c>
      <c r="O219" s="101">
        <f>IF(ISNA(VLOOKUP(E219,'Enga manuel'!$D$7:$P$356,6,FALSE)),0,VLOOKUP(E219,'Enga manuel'!$D$7:$P$356,6,FALSE))</f>
        <v>0</v>
      </c>
      <c r="P219" t="str">
        <f>IF(ISNA(VLOOKUP(E219,'Enga manuel'!$D$7:$P$356,7,FALSE)),"",VLOOKUP(E219,'Enga manuel'!$D$7:$P$356,7,FALSE))</f>
        <v/>
      </c>
      <c r="Q219" t="str">
        <f>IF(ISNA(VLOOKUP(E219,'Enga manuel'!$D$7:$P$356,8,FALSE)),"",VLOOKUP(E219,'Enga manuel'!$D$7:$P$356,8,FALSE))</f>
        <v/>
      </c>
      <c r="R219" t="str">
        <f>IF(ISNA(VLOOKUP(E219,'Enga manuel'!$D$7:$P$356,9,FALSE)),"",VLOOKUP(E219,'Enga manuel'!$D$7:$P$356,9,FALSE))</f>
        <v/>
      </c>
      <c r="S219" t="str">
        <f>IF(ISNA(VLOOKUP(E219,'Enga manuel'!$D$7:$P$356,10,FALSE)),"",VLOOKUP(E219,'Enga manuel'!$D$7:$P$356,10,FALSE))</f>
        <v/>
      </c>
      <c r="T219" t="str">
        <f>IF(ISNA(VLOOKUP(E219,'Enga manuel'!$D$7:$P$356,11,FALSE)),"",VLOOKUP(E219,'Enga manuel'!$D$7:$P$356,11,FALSE))</f>
        <v/>
      </c>
      <c r="U219" t="str">
        <f>IF(ISNA(VLOOKUP(E219,'Enga manuel'!$D$7:$P$356,12,FALSE)),"",VLOOKUP(E219,'Enga manuel'!$D$7:$P$356,12,FALSE))</f>
        <v/>
      </c>
      <c r="W219">
        <f t="shared" si="44"/>
        <v>2018</v>
      </c>
      <c r="X219" s="107">
        <f t="shared" si="36"/>
        <v>0</v>
      </c>
      <c r="Y219" s="107" t="str">
        <f t="shared" si="40"/>
        <v/>
      </c>
      <c r="Z219" s="107" t="str">
        <f t="shared" si="41"/>
        <v/>
      </c>
      <c r="AA219" s="107" t="str">
        <f t="shared" si="42"/>
        <v/>
      </c>
      <c r="AB219" s="107" t="str">
        <f t="shared" si="37"/>
        <v/>
      </c>
      <c r="AC219" s="107" t="str">
        <f t="shared" si="37"/>
        <v/>
      </c>
      <c r="AD219" s="107" t="str">
        <f t="shared" si="38"/>
        <v/>
      </c>
      <c r="AE219" s="107" t="str">
        <f t="shared" si="39"/>
        <v/>
      </c>
      <c r="AF219">
        <f t="shared" si="43"/>
        <v>0</v>
      </c>
    </row>
    <row r="220" spans="5:32" x14ac:dyDescent="0.2">
      <c r="E220">
        <v>2019</v>
      </c>
      <c r="F220" s="101">
        <f>'Ext A2'!F25</f>
        <v>0</v>
      </c>
      <c r="G220" s="100">
        <f>'Ext A2'!C25</f>
        <v>0</v>
      </c>
      <c r="H220" s="100">
        <f>'Ext A2'!D25</f>
        <v>0</v>
      </c>
      <c r="I220" s="100">
        <f>'Ext A2'!J25</f>
        <v>0</v>
      </c>
      <c r="J220" s="194">
        <f>'Ext A2'!G25</f>
        <v>0</v>
      </c>
      <c r="K220">
        <f>IF('Ext A2'!H25="",'Ext A2'!G25,'Ext A2'!H25)</f>
        <v>0</v>
      </c>
      <c r="L220" s="100">
        <f>'Ext A2'!E25</f>
        <v>0</v>
      </c>
      <c r="M220" t="str">
        <f>MID('Ext A2'!M25,7,4)</f>
        <v/>
      </c>
      <c r="O220" s="101">
        <f>IF(ISNA(VLOOKUP(E220,'Enga manuel'!$D$7:$P$356,6,FALSE)),0,VLOOKUP(E220,'Enga manuel'!$D$7:$P$356,6,FALSE))</f>
        <v>0</v>
      </c>
      <c r="P220" t="str">
        <f>IF(ISNA(VLOOKUP(E220,'Enga manuel'!$D$7:$P$356,7,FALSE)),"",VLOOKUP(E220,'Enga manuel'!$D$7:$P$356,7,FALSE))</f>
        <v/>
      </c>
      <c r="Q220" t="str">
        <f>IF(ISNA(VLOOKUP(E220,'Enga manuel'!$D$7:$P$356,8,FALSE)),"",VLOOKUP(E220,'Enga manuel'!$D$7:$P$356,8,FALSE))</f>
        <v/>
      </c>
      <c r="R220" t="str">
        <f>IF(ISNA(VLOOKUP(E220,'Enga manuel'!$D$7:$P$356,9,FALSE)),"",VLOOKUP(E220,'Enga manuel'!$D$7:$P$356,9,FALSE))</f>
        <v/>
      </c>
      <c r="S220" t="str">
        <f>IF(ISNA(VLOOKUP(E220,'Enga manuel'!$D$7:$P$356,10,FALSE)),"",VLOOKUP(E220,'Enga manuel'!$D$7:$P$356,10,FALSE))</f>
        <v/>
      </c>
      <c r="T220" t="str">
        <f>IF(ISNA(VLOOKUP(E220,'Enga manuel'!$D$7:$P$356,11,FALSE)),"",VLOOKUP(E220,'Enga manuel'!$D$7:$P$356,11,FALSE))</f>
        <v/>
      </c>
      <c r="U220" t="str">
        <f>IF(ISNA(VLOOKUP(E220,'Enga manuel'!$D$7:$P$356,12,FALSE)),"",VLOOKUP(E220,'Enga manuel'!$D$7:$P$356,12,FALSE))</f>
        <v/>
      </c>
      <c r="W220">
        <f t="shared" si="44"/>
        <v>2019</v>
      </c>
      <c r="X220" s="107">
        <f t="shared" si="36"/>
        <v>0</v>
      </c>
      <c r="Y220" s="107" t="str">
        <f t="shared" si="40"/>
        <v/>
      </c>
      <c r="Z220" s="107" t="str">
        <f t="shared" si="41"/>
        <v/>
      </c>
      <c r="AA220" s="107" t="str">
        <f t="shared" si="42"/>
        <v/>
      </c>
      <c r="AB220" s="107" t="str">
        <f t="shared" si="37"/>
        <v/>
      </c>
      <c r="AC220" s="107" t="str">
        <f t="shared" si="37"/>
        <v/>
      </c>
      <c r="AD220" s="107" t="str">
        <f t="shared" si="38"/>
        <v/>
      </c>
      <c r="AE220" s="107" t="str">
        <f t="shared" si="39"/>
        <v/>
      </c>
      <c r="AF220">
        <f t="shared" si="43"/>
        <v>0</v>
      </c>
    </row>
    <row r="221" spans="5:32" x14ac:dyDescent="0.2">
      <c r="E221">
        <v>2020</v>
      </c>
      <c r="F221" s="101">
        <f>'Ext A2'!F26</f>
        <v>0</v>
      </c>
      <c r="G221" s="100">
        <f>'Ext A2'!C26</f>
        <v>0</v>
      </c>
      <c r="H221" s="100">
        <f>'Ext A2'!D26</f>
        <v>0</v>
      </c>
      <c r="I221" s="100">
        <f>'Ext A2'!J26</f>
        <v>0</v>
      </c>
      <c r="J221" s="194">
        <f>'Ext A2'!G26</f>
        <v>0</v>
      </c>
      <c r="K221">
        <f>IF('Ext A2'!H26="",'Ext A2'!G26,'Ext A2'!H26)</f>
        <v>0</v>
      </c>
      <c r="L221" s="100">
        <f>'Ext A2'!E26</f>
        <v>0</v>
      </c>
      <c r="M221" t="str">
        <f>MID('Ext A2'!M26,7,4)</f>
        <v/>
      </c>
      <c r="O221" s="101">
        <f>IF(ISNA(VLOOKUP(E221,'Enga manuel'!$D$7:$P$356,6,FALSE)),0,VLOOKUP(E221,'Enga manuel'!$D$7:$P$356,6,FALSE))</f>
        <v>0</v>
      </c>
      <c r="P221" t="str">
        <f>IF(ISNA(VLOOKUP(E221,'Enga manuel'!$D$7:$P$356,7,FALSE)),"",VLOOKUP(E221,'Enga manuel'!$D$7:$P$356,7,FALSE))</f>
        <v/>
      </c>
      <c r="Q221" t="str">
        <f>IF(ISNA(VLOOKUP(E221,'Enga manuel'!$D$7:$P$356,8,FALSE)),"",VLOOKUP(E221,'Enga manuel'!$D$7:$P$356,8,FALSE))</f>
        <v/>
      </c>
      <c r="R221" t="str">
        <f>IF(ISNA(VLOOKUP(E221,'Enga manuel'!$D$7:$P$356,9,FALSE)),"",VLOOKUP(E221,'Enga manuel'!$D$7:$P$356,9,FALSE))</f>
        <v/>
      </c>
      <c r="S221" t="str">
        <f>IF(ISNA(VLOOKUP(E221,'Enga manuel'!$D$7:$P$356,10,FALSE)),"",VLOOKUP(E221,'Enga manuel'!$D$7:$P$356,10,FALSE))</f>
        <v/>
      </c>
      <c r="T221" t="str">
        <f>IF(ISNA(VLOOKUP(E221,'Enga manuel'!$D$7:$P$356,11,FALSE)),"",VLOOKUP(E221,'Enga manuel'!$D$7:$P$356,11,FALSE))</f>
        <v/>
      </c>
      <c r="U221" t="str">
        <f>IF(ISNA(VLOOKUP(E221,'Enga manuel'!$D$7:$P$356,12,FALSE)),"",VLOOKUP(E221,'Enga manuel'!$D$7:$P$356,12,FALSE))</f>
        <v/>
      </c>
      <c r="W221">
        <f t="shared" si="44"/>
        <v>2020</v>
      </c>
      <c r="X221" s="107">
        <f t="shared" si="36"/>
        <v>0</v>
      </c>
      <c r="Y221" s="107" t="str">
        <f t="shared" si="40"/>
        <v/>
      </c>
      <c r="Z221" s="107" t="str">
        <f t="shared" si="41"/>
        <v/>
      </c>
      <c r="AA221" s="107" t="str">
        <f t="shared" si="42"/>
        <v/>
      </c>
      <c r="AB221" s="107" t="str">
        <f t="shared" si="37"/>
        <v/>
      </c>
      <c r="AC221" s="107" t="str">
        <f t="shared" si="37"/>
        <v/>
      </c>
      <c r="AD221" s="107" t="str">
        <f t="shared" si="38"/>
        <v/>
      </c>
      <c r="AE221" s="107" t="str">
        <f t="shared" si="39"/>
        <v/>
      </c>
      <c r="AF221">
        <f t="shared" si="43"/>
        <v>0</v>
      </c>
    </row>
    <row r="222" spans="5:32" x14ac:dyDescent="0.2">
      <c r="E222">
        <v>2021</v>
      </c>
      <c r="F222" s="101">
        <f>'Ext A2'!F27</f>
        <v>0</v>
      </c>
      <c r="G222" s="100">
        <f>'Ext A2'!C27</f>
        <v>0</v>
      </c>
      <c r="H222" s="100">
        <f>'Ext A2'!D27</f>
        <v>0</v>
      </c>
      <c r="I222" s="100">
        <f>'Ext A2'!J27</f>
        <v>0</v>
      </c>
      <c r="J222" s="194">
        <f>'Ext A2'!G27</f>
        <v>0</v>
      </c>
      <c r="K222">
        <f>IF('Ext A2'!H27="",'Ext A2'!G27,'Ext A2'!H27)</f>
        <v>0</v>
      </c>
      <c r="L222" s="100">
        <f>'Ext A2'!E27</f>
        <v>0</v>
      </c>
      <c r="M222" t="str">
        <f>MID('Ext A2'!M27,7,4)</f>
        <v/>
      </c>
      <c r="O222" s="101">
        <f>IF(ISNA(VLOOKUP(E222,'Enga manuel'!$D$7:$P$356,6,FALSE)),0,VLOOKUP(E222,'Enga manuel'!$D$7:$P$356,6,FALSE))</f>
        <v>0</v>
      </c>
      <c r="P222" t="str">
        <f>IF(ISNA(VLOOKUP(E222,'Enga manuel'!$D$7:$P$356,7,FALSE)),"",VLOOKUP(E222,'Enga manuel'!$D$7:$P$356,7,FALSE))</f>
        <v/>
      </c>
      <c r="Q222" t="str">
        <f>IF(ISNA(VLOOKUP(E222,'Enga manuel'!$D$7:$P$356,8,FALSE)),"",VLOOKUP(E222,'Enga manuel'!$D$7:$P$356,8,FALSE))</f>
        <v/>
      </c>
      <c r="R222" t="str">
        <f>IF(ISNA(VLOOKUP(E222,'Enga manuel'!$D$7:$P$356,9,FALSE)),"",VLOOKUP(E222,'Enga manuel'!$D$7:$P$356,9,FALSE))</f>
        <v/>
      </c>
      <c r="S222" t="str">
        <f>IF(ISNA(VLOOKUP(E222,'Enga manuel'!$D$7:$P$356,10,FALSE)),"",VLOOKUP(E222,'Enga manuel'!$D$7:$P$356,10,FALSE))</f>
        <v/>
      </c>
      <c r="T222" t="str">
        <f>IF(ISNA(VLOOKUP(E222,'Enga manuel'!$D$7:$P$356,11,FALSE)),"",VLOOKUP(E222,'Enga manuel'!$D$7:$P$356,11,FALSE))</f>
        <v/>
      </c>
      <c r="U222" t="str">
        <f>IF(ISNA(VLOOKUP(E222,'Enga manuel'!$D$7:$P$356,12,FALSE)),"",VLOOKUP(E222,'Enga manuel'!$D$7:$P$356,12,FALSE))</f>
        <v/>
      </c>
      <c r="W222">
        <f t="shared" si="44"/>
        <v>2021</v>
      </c>
      <c r="X222" s="107">
        <f t="shared" si="36"/>
        <v>0</v>
      </c>
      <c r="Y222" s="107" t="str">
        <f t="shared" si="40"/>
        <v/>
      </c>
      <c r="Z222" s="107" t="str">
        <f t="shared" si="41"/>
        <v/>
      </c>
      <c r="AA222" s="107" t="str">
        <f t="shared" si="42"/>
        <v/>
      </c>
      <c r="AB222" s="107" t="str">
        <f t="shared" si="37"/>
        <v/>
      </c>
      <c r="AC222" s="107" t="str">
        <f t="shared" si="37"/>
        <v/>
      </c>
      <c r="AD222" s="107" t="str">
        <f t="shared" si="38"/>
        <v/>
      </c>
      <c r="AE222" s="107" t="str">
        <f t="shared" si="39"/>
        <v/>
      </c>
      <c r="AF222">
        <f t="shared" si="43"/>
        <v>0</v>
      </c>
    </row>
    <row r="223" spans="5:32" x14ac:dyDescent="0.2">
      <c r="E223">
        <v>2022</v>
      </c>
      <c r="F223" s="101">
        <f>'Ext A2'!F28</f>
        <v>0</v>
      </c>
      <c r="G223" s="100">
        <f>'Ext A2'!C28</f>
        <v>0</v>
      </c>
      <c r="H223" s="100">
        <f>'Ext A2'!D28</f>
        <v>0</v>
      </c>
      <c r="I223" s="100">
        <f>'Ext A2'!J28</f>
        <v>0</v>
      </c>
      <c r="J223" s="194">
        <f>'Ext A2'!G28</f>
        <v>0</v>
      </c>
      <c r="K223">
        <f>IF('Ext A2'!H28="",'Ext A2'!G28,'Ext A2'!H28)</f>
        <v>0</v>
      </c>
      <c r="L223" s="100">
        <f>'Ext A2'!E28</f>
        <v>0</v>
      </c>
      <c r="M223" t="str">
        <f>MID('Ext A2'!M28,7,4)</f>
        <v/>
      </c>
      <c r="O223" s="101">
        <f>IF(ISNA(VLOOKUP(E223,'Enga manuel'!$D$7:$P$356,6,FALSE)),0,VLOOKUP(E223,'Enga manuel'!$D$7:$P$356,6,FALSE))</f>
        <v>0</v>
      </c>
      <c r="P223" t="str">
        <f>IF(ISNA(VLOOKUP(E223,'Enga manuel'!$D$7:$P$356,7,FALSE)),"",VLOOKUP(E223,'Enga manuel'!$D$7:$P$356,7,FALSE))</f>
        <v/>
      </c>
      <c r="Q223" t="str">
        <f>IF(ISNA(VLOOKUP(E223,'Enga manuel'!$D$7:$P$356,8,FALSE)),"",VLOOKUP(E223,'Enga manuel'!$D$7:$P$356,8,FALSE))</f>
        <v/>
      </c>
      <c r="R223" t="str">
        <f>IF(ISNA(VLOOKUP(E223,'Enga manuel'!$D$7:$P$356,9,FALSE)),"",VLOOKUP(E223,'Enga manuel'!$D$7:$P$356,9,FALSE))</f>
        <v/>
      </c>
      <c r="S223" t="str">
        <f>IF(ISNA(VLOOKUP(E223,'Enga manuel'!$D$7:$P$356,10,FALSE)),"",VLOOKUP(E223,'Enga manuel'!$D$7:$P$356,10,FALSE))</f>
        <v/>
      </c>
      <c r="T223" t="str">
        <f>IF(ISNA(VLOOKUP(E223,'Enga manuel'!$D$7:$P$356,11,FALSE)),"",VLOOKUP(E223,'Enga manuel'!$D$7:$P$356,11,FALSE))</f>
        <v/>
      </c>
      <c r="U223" t="str">
        <f>IF(ISNA(VLOOKUP(E223,'Enga manuel'!$D$7:$P$356,12,FALSE)),"",VLOOKUP(E223,'Enga manuel'!$D$7:$P$356,12,FALSE))</f>
        <v/>
      </c>
      <c r="W223">
        <f t="shared" si="44"/>
        <v>2022</v>
      </c>
      <c r="X223" s="107">
        <f t="shared" si="36"/>
        <v>0</v>
      </c>
      <c r="Y223" s="107" t="str">
        <f t="shared" si="40"/>
        <v/>
      </c>
      <c r="Z223" s="107" t="str">
        <f t="shared" si="41"/>
        <v/>
      </c>
      <c r="AA223" s="107" t="str">
        <f t="shared" si="42"/>
        <v/>
      </c>
      <c r="AB223" s="107" t="str">
        <f t="shared" si="37"/>
        <v/>
      </c>
      <c r="AC223" s="107" t="str">
        <f t="shared" si="37"/>
        <v/>
      </c>
      <c r="AD223" s="107" t="str">
        <f t="shared" si="38"/>
        <v/>
      </c>
      <c r="AE223" s="107" t="str">
        <f t="shared" si="39"/>
        <v/>
      </c>
      <c r="AF223">
        <f t="shared" si="43"/>
        <v>0</v>
      </c>
    </row>
    <row r="224" spans="5:32" x14ac:dyDescent="0.2">
      <c r="E224">
        <v>2023</v>
      </c>
      <c r="F224" s="101">
        <f>'Ext A2'!F29</f>
        <v>0</v>
      </c>
      <c r="G224" s="100">
        <f>'Ext A2'!C29</f>
        <v>0</v>
      </c>
      <c r="H224" s="100">
        <f>'Ext A2'!D29</f>
        <v>0</v>
      </c>
      <c r="I224" s="100">
        <f>'Ext A2'!J29</f>
        <v>0</v>
      </c>
      <c r="J224" s="194">
        <f>'Ext A2'!G29</f>
        <v>0</v>
      </c>
      <c r="K224">
        <f>IF('Ext A2'!H29="",'Ext A2'!G29,'Ext A2'!H29)</f>
        <v>0</v>
      </c>
      <c r="L224" s="100">
        <f>'Ext A2'!E29</f>
        <v>0</v>
      </c>
      <c r="M224" t="str">
        <f>MID('Ext A2'!M29,7,4)</f>
        <v/>
      </c>
      <c r="O224" s="101">
        <f>IF(ISNA(VLOOKUP(E224,'Enga manuel'!$D$7:$P$356,6,FALSE)),0,VLOOKUP(E224,'Enga manuel'!$D$7:$P$356,6,FALSE))</f>
        <v>0</v>
      </c>
      <c r="P224" t="str">
        <f>IF(ISNA(VLOOKUP(E224,'Enga manuel'!$D$7:$P$356,7,FALSE)),"",VLOOKUP(E224,'Enga manuel'!$D$7:$P$356,7,FALSE))</f>
        <v/>
      </c>
      <c r="Q224" t="str">
        <f>IF(ISNA(VLOOKUP(E224,'Enga manuel'!$D$7:$P$356,8,FALSE)),"",VLOOKUP(E224,'Enga manuel'!$D$7:$P$356,8,FALSE))</f>
        <v/>
      </c>
      <c r="R224" t="str">
        <f>IF(ISNA(VLOOKUP(E224,'Enga manuel'!$D$7:$P$356,9,FALSE)),"",VLOOKUP(E224,'Enga manuel'!$D$7:$P$356,9,FALSE))</f>
        <v/>
      </c>
      <c r="S224" t="str">
        <f>IF(ISNA(VLOOKUP(E224,'Enga manuel'!$D$7:$P$356,10,FALSE)),"",VLOOKUP(E224,'Enga manuel'!$D$7:$P$356,10,FALSE))</f>
        <v/>
      </c>
      <c r="T224" t="str">
        <f>IF(ISNA(VLOOKUP(E224,'Enga manuel'!$D$7:$P$356,11,FALSE)),"",VLOOKUP(E224,'Enga manuel'!$D$7:$P$356,11,FALSE))</f>
        <v/>
      </c>
      <c r="U224" t="str">
        <f>IF(ISNA(VLOOKUP(E224,'Enga manuel'!$D$7:$P$356,12,FALSE)),"",VLOOKUP(E224,'Enga manuel'!$D$7:$P$356,12,FALSE))</f>
        <v/>
      </c>
      <c r="W224">
        <f t="shared" si="44"/>
        <v>2023</v>
      </c>
      <c r="X224" s="107">
        <f t="shared" si="36"/>
        <v>0</v>
      </c>
      <c r="Y224" s="107" t="str">
        <f t="shared" si="40"/>
        <v/>
      </c>
      <c r="Z224" s="107" t="str">
        <f t="shared" si="41"/>
        <v/>
      </c>
      <c r="AA224" s="107" t="str">
        <f t="shared" si="42"/>
        <v/>
      </c>
      <c r="AB224" s="107" t="str">
        <f t="shared" si="37"/>
        <v/>
      </c>
      <c r="AC224" s="107" t="str">
        <f t="shared" si="37"/>
        <v/>
      </c>
      <c r="AD224" s="107" t="str">
        <f t="shared" si="38"/>
        <v/>
      </c>
      <c r="AE224" s="107" t="str">
        <f t="shared" si="39"/>
        <v/>
      </c>
      <c r="AF224">
        <f t="shared" si="43"/>
        <v>0</v>
      </c>
    </row>
    <row r="225" spans="5:32" x14ac:dyDescent="0.2">
      <c r="E225">
        <v>2024</v>
      </c>
      <c r="F225" s="101">
        <f>'Ext A2'!F30</f>
        <v>0</v>
      </c>
      <c r="G225" s="100">
        <f>'Ext A2'!C30</f>
        <v>0</v>
      </c>
      <c r="H225" s="100">
        <f>'Ext A2'!D30</f>
        <v>0</v>
      </c>
      <c r="I225" s="100">
        <f>'Ext A2'!J30</f>
        <v>0</v>
      </c>
      <c r="J225" s="194">
        <f>'Ext A2'!G30</f>
        <v>0</v>
      </c>
      <c r="K225">
        <f>IF('Ext A2'!H30="",'Ext A2'!G30,'Ext A2'!H30)</f>
        <v>0</v>
      </c>
      <c r="L225" s="100">
        <f>'Ext A2'!E30</f>
        <v>0</v>
      </c>
      <c r="M225" t="str">
        <f>MID('Ext A2'!M30,7,4)</f>
        <v/>
      </c>
      <c r="O225" s="101">
        <f>IF(ISNA(VLOOKUP(E225,'Enga manuel'!$D$7:$P$356,6,FALSE)),0,VLOOKUP(E225,'Enga manuel'!$D$7:$P$356,6,FALSE))</f>
        <v>0</v>
      </c>
      <c r="P225" t="str">
        <f>IF(ISNA(VLOOKUP(E225,'Enga manuel'!$D$7:$P$356,7,FALSE)),"",VLOOKUP(E225,'Enga manuel'!$D$7:$P$356,7,FALSE))</f>
        <v/>
      </c>
      <c r="Q225" t="str">
        <f>IF(ISNA(VLOOKUP(E225,'Enga manuel'!$D$7:$P$356,8,FALSE)),"",VLOOKUP(E225,'Enga manuel'!$D$7:$P$356,8,FALSE))</f>
        <v/>
      </c>
      <c r="R225" t="str">
        <f>IF(ISNA(VLOOKUP(E225,'Enga manuel'!$D$7:$P$356,9,FALSE)),"",VLOOKUP(E225,'Enga manuel'!$D$7:$P$356,9,FALSE))</f>
        <v/>
      </c>
      <c r="S225" t="str">
        <f>IF(ISNA(VLOOKUP(E225,'Enga manuel'!$D$7:$P$356,10,FALSE)),"",VLOOKUP(E225,'Enga manuel'!$D$7:$P$356,10,FALSE))</f>
        <v/>
      </c>
      <c r="T225" t="str">
        <f>IF(ISNA(VLOOKUP(E225,'Enga manuel'!$D$7:$P$356,11,FALSE)),"",VLOOKUP(E225,'Enga manuel'!$D$7:$P$356,11,FALSE))</f>
        <v/>
      </c>
      <c r="U225" t="str">
        <f>IF(ISNA(VLOOKUP(E225,'Enga manuel'!$D$7:$P$356,12,FALSE)),"",VLOOKUP(E225,'Enga manuel'!$D$7:$P$356,12,FALSE))</f>
        <v/>
      </c>
      <c r="W225">
        <f t="shared" si="44"/>
        <v>2024</v>
      </c>
      <c r="X225" s="107">
        <f t="shared" si="36"/>
        <v>0</v>
      </c>
      <c r="Y225" s="107" t="str">
        <f t="shared" si="40"/>
        <v/>
      </c>
      <c r="Z225" s="107" t="str">
        <f t="shared" si="41"/>
        <v/>
      </c>
      <c r="AA225" s="107" t="str">
        <f t="shared" si="42"/>
        <v/>
      </c>
      <c r="AB225" s="107" t="str">
        <f t="shared" si="37"/>
        <v/>
      </c>
      <c r="AC225" s="107" t="str">
        <f t="shared" si="37"/>
        <v/>
      </c>
      <c r="AD225" s="107" t="str">
        <f t="shared" si="38"/>
        <v/>
      </c>
      <c r="AE225" s="107" t="str">
        <f t="shared" si="39"/>
        <v/>
      </c>
      <c r="AF225">
        <f t="shared" si="43"/>
        <v>0</v>
      </c>
    </row>
    <row r="226" spans="5:32" x14ac:dyDescent="0.2">
      <c r="E226">
        <v>2025</v>
      </c>
      <c r="F226" s="101">
        <f>'Ext A2'!F31</f>
        <v>0</v>
      </c>
      <c r="G226" s="100">
        <f>'Ext A2'!C31</f>
        <v>0</v>
      </c>
      <c r="H226" s="100">
        <f>'Ext A2'!D31</f>
        <v>0</v>
      </c>
      <c r="I226" s="100">
        <f>'Ext A2'!J31</f>
        <v>0</v>
      </c>
      <c r="J226" s="194">
        <f>'Ext A2'!G31</f>
        <v>0</v>
      </c>
      <c r="K226">
        <f>IF('Ext A2'!H31="",'Ext A2'!G31,'Ext A2'!H31)</f>
        <v>0</v>
      </c>
      <c r="L226" s="100">
        <f>'Ext A2'!E31</f>
        <v>0</v>
      </c>
      <c r="M226" t="str">
        <f>MID('Ext A2'!M31,7,4)</f>
        <v/>
      </c>
      <c r="O226" s="101">
        <f>IF(ISNA(VLOOKUP(E226,'Enga manuel'!$D$7:$P$356,6,FALSE)),0,VLOOKUP(E226,'Enga manuel'!$D$7:$P$356,6,FALSE))</f>
        <v>0</v>
      </c>
      <c r="P226" t="str">
        <f>IF(ISNA(VLOOKUP(E226,'Enga manuel'!$D$7:$P$356,7,FALSE)),"",VLOOKUP(E226,'Enga manuel'!$D$7:$P$356,7,FALSE))</f>
        <v/>
      </c>
      <c r="Q226" t="str">
        <f>IF(ISNA(VLOOKUP(E226,'Enga manuel'!$D$7:$P$356,8,FALSE)),"",VLOOKUP(E226,'Enga manuel'!$D$7:$P$356,8,FALSE))</f>
        <v/>
      </c>
      <c r="R226" t="str">
        <f>IF(ISNA(VLOOKUP(E226,'Enga manuel'!$D$7:$P$356,9,FALSE)),"",VLOOKUP(E226,'Enga manuel'!$D$7:$P$356,9,FALSE))</f>
        <v/>
      </c>
      <c r="S226" t="str">
        <f>IF(ISNA(VLOOKUP(E226,'Enga manuel'!$D$7:$P$356,10,FALSE)),"",VLOOKUP(E226,'Enga manuel'!$D$7:$P$356,10,FALSE))</f>
        <v/>
      </c>
      <c r="T226" t="str">
        <f>IF(ISNA(VLOOKUP(E226,'Enga manuel'!$D$7:$P$356,11,FALSE)),"",VLOOKUP(E226,'Enga manuel'!$D$7:$P$356,11,FALSE))</f>
        <v/>
      </c>
      <c r="U226" t="str">
        <f>IF(ISNA(VLOOKUP(E226,'Enga manuel'!$D$7:$P$356,12,FALSE)),"",VLOOKUP(E226,'Enga manuel'!$D$7:$P$356,12,FALSE))</f>
        <v/>
      </c>
      <c r="W226">
        <f t="shared" si="44"/>
        <v>2025</v>
      </c>
      <c r="X226" s="107">
        <f t="shared" si="36"/>
        <v>0</v>
      </c>
      <c r="Y226" s="107" t="str">
        <f t="shared" si="40"/>
        <v/>
      </c>
      <c r="Z226" s="107" t="str">
        <f t="shared" si="41"/>
        <v/>
      </c>
      <c r="AA226" s="107" t="str">
        <f t="shared" si="42"/>
        <v/>
      </c>
      <c r="AB226" s="107" t="str">
        <f t="shared" si="37"/>
        <v/>
      </c>
      <c r="AC226" s="107" t="str">
        <f t="shared" si="37"/>
        <v/>
      </c>
      <c r="AD226" s="107" t="str">
        <f t="shared" si="38"/>
        <v/>
      </c>
      <c r="AE226" s="107" t="str">
        <f t="shared" si="39"/>
        <v/>
      </c>
      <c r="AF226">
        <f t="shared" si="43"/>
        <v>0</v>
      </c>
    </row>
    <row r="227" spans="5:32" x14ac:dyDescent="0.2">
      <c r="E227">
        <v>2026</v>
      </c>
      <c r="F227" s="101">
        <f>'Ext A2'!F32</f>
        <v>0</v>
      </c>
      <c r="G227" s="100">
        <f>'Ext A2'!C32</f>
        <v>0</v>
      </c>
      <c r="H227" s="100">
        <f>'Ext A2'!D32</f>
        <v>0</v>
      </c>
      <c r="I227" s="100">
        <f>'Ext A2'!J32</f>
        <v>0</v>
      </c>
      <c r="J227" s="194">
        <f>'Ext A2'!G32</f>
        <v>0</v>
      </c>
      <c r="K227">
        <f>IF('Ext A2'!H32="",'Ext A2'!G32,'Ext A2'!H32)</f>
        <v>0</v>
      </c>
      <c r="L227" s="100">
        <f>'Ext A2'!E32</f>
        <v>0</v>
      </c>
      <c r="M227" t="str">
        <f>MID('Ext A2'!M32,7,4)</f>
        <v/>
      </c>
      <c r="O227" s="101">
        <f>IF(ISNA(VLOOKUP(E227,'Enga manuel'!$D$7:$P$356,6,FALSE)),0,VLOOKUP(E227,'Enga manuel'!$D$7:$P$356,6,FALSE))</f>
        <v>0</v>
      </c>
      <c r="P227" t="str">
        <f>IF(ISNA(VLOOKUP(E227,'Enga manuel'!$D$7:$P$356,7,FALSE)),"",VLOOKUP(E227,'Enga manuel'!$D$7:$P$356,7,FALSE))</f>
        <v/>
      </c>
      <c r="Q227" t="str">
        <f>IF(ISNA(VLOOKUP(E227,'Enga manuel'!$D$7:$P$356,8,FALSE)),"",VLOOKUP(E227,'Enga manuel'!$D$7:$P$356,8,FALSE))</f>
        <v/>
      </c>
      <c r="R227" t="str">
        <f>IF(ISNA(VLOOKUP(E227,'Enga manuel'!$D$7:$P$356,9,FALSE)),"",VLOOKUP(E227,'Enga manuel'!$D$7:$P$356,9,FALSE))</f>
        <v/>
      </c>
      <c r="S227" t="str">
        <f>IF(ISNA(VLOOKUP(E227,'Enga manuel'!$D$7:$P$356,10,FALSE)),"",VLOOKUP(E227,'Enga manuel'!$D$7:$P$356,10,FALSE))</f>
        <v/>
      </c>
      <c r="T227" t="str">
        <f>IF(ISNA(VLOOKUP(E227,'Enga manuel'!$D$7:$P$356,11,FALSE)),"",VLOOKUP(E227,'Enga manuel'!$D$7:$P$356,11,FALSE))</f>
        <v/>
      </c>
      <c r="U227" t="str">
        <f>IF(ISNA(VLOOKUP(E227,'Enga manuel'!$D$7:$P$356,12,FALSE)),"",VLOOKUP(E227,'Enga manuel'!$D$7:$P$356,12,FALSE))</f>
        <v/>
      </c>
      <c r="W227">
        <f t="shared" si="44"/>
        <v>2026</v>
      </c>
      <c r="X227" s="107">
        <f t="shared" si="36"/>
        <v>0</v>
      </c>
      <c r="Y227" s="107" t="str">
        <f t="shared" si="40"/>
        <v/>
      </c>
      <c r="Z227" s="107" t="str">
        <f t="shared" si="41"/>
        <v/>
      </c>
      <c r="AA227" s="107" t="str">
        <f t="shared" si="42"/>
        <v/>
      </c>
      <c r="AB227" s="107" t="str">
        <f t="shared" si="37"/>
        <v/>
      </c>
      <c r="AC227" s="107" t="str">
        <f t="shared" si="37"/>
        <v/>
      </c>
      <c r="AD227" s="107" t="str">
        <f t="shared" si="38"/>
        <v/>
      </c>
      <c r="AE227" s="107" t="str">
        <f t="shared" si="39"/>
        <v/>
      </c>
      <c r="AF227">
        <f t="shared" si="43"/>
        <v>0</v>
      </c>
    </row>
    <row r="228" spans="5:32" x14ac:dyDescent="0.2">
      <c r="E228">
        <v>2027</v>
      </c>
      <c r="F228" s="101">
        <f>'Ext A2'!F33</f>
        <v>0</v>
      </c>
      <c r="G228" s="100">
        <f>'Ext A2'!C33</f>
        <v>0</v>
      </c>
      <c r="H228" s="100">
        <f>'Ext A2'!D33</f>
        <v>0</v>
      </c>
      <c r="I228" s="100">
        <f>'Ext A2'!J33</f>
        <v>0</v>
      </c>
      <c r="J228" s="194">
        <f>'Ext A2'!G33</f>
        <v>0</v>
      </c>
      <c r="K228">
        <f>IF('Ext A2'!H33="",'Ext A2'!G33,'Ext A2'!H33)</f>
        <v>0</v>
      </c>
      <c r="L228" s="100">
        <f>'Ext A2'!E33</f>
        <v>0</v>
      </c>
      <c r="M228" t="str">
        <f>MID('Ext A2'!M33,7,4)</f>
        <v/>
      </c>
      <c r="O228" s="101">
        <f>IF(ISNA(VLOOKUP(E228,'Enga manuel'!$D$7:$P$356,6,FALSE)),0,VLOOKUP(E228,'Enga manuel'!$D$7:$P$356,6,FALSE))</f>
        <v>0</v>
      </c>
      <c r="P228" t="str">
        <f>IF(ISNA(VLOOKUP(E228,'Enga manuel'!$D$7:$P$356,7,FALSE)),"",VLOOKUP(E228,'Enga manuel'!$D$7:$P$356,7,FALSE))</f>
        <v/>
      </c>
      <c r="Q228" t="str">
        <f>IF(ISNA(VLOOKUP(E228,'Enga manuel'!$D$7:$P$356,8,FALSE)),"",VLOOKUP(E228,'Enga manuel'!$D$7:$P$356,8,FALSE))</f>
        <v/>
      </c>
      <c r="R228" t="str">
        <f>IF(ISNA(VLOOKUP(E228,'Enga manuel'!$D$7:$P$356,9,FALSE)),"",VLOOKUP(E228,'Enga manuel'!$D$7:$P$356,9,FALSE))</f>
        <v/>
      </c>
      <c r="S228" t="str">
        <f>IF(ISNA(VLOOKUP(E228,'Enga manuel'!$D$7:$P$356,10,FALSE)),"",VLOOKUP(E228,'Enga manuel'!$D$7:$P$356,10,FALSE))</f>
        <v/>
      </c>
      <c r="T228" t="str">
        <f>IF(ISNA(VLOOKUP(E228,'Enga manuel'!$D$7:$P$356,11,FALSE)),"",VLOOKUP(E228,'Enga manuel'!$D$7:$P$356,11,FALSE))</f>
        <v/>
      </c>
      <c r="U228" t="str">
        <f>IF(ISNA(VLOOKUP(E228,'Enga manuel'!$D$7:$P$356,12,FALSE)),"",VLOOKUP(E228,'Enga manuel'!$D$7:$P$356,12,FALSE))</f>
        <v/>
      </c>
      <c r="W228">
        <f t="shared" si="44"/>
        <v>2027</v>
      </c>
      <c r="X228" s="107">
        <f t="shared" si="36"/>
        <v>0</v>
      </c>
      <c r="Y228" s="107" t="str">
        <f t="shared" si="40"/>
        <v/>
      </c>
      <c r="Z228" s="107" t="str">
        <f t="shared" si="41"/>
        <v/>
      </c>
      <c r="AA228" s="107" t="str">
        <f t="shared" si="42"/>
        <v/>
      </c>
      <c r="AB228" s="107" t="str">
        <f t="shared" si="37"/>
        <v/>
      </c>
      <c r="AC228" s="107" t="str">
        <f t="shared" si="37"/>
        <v/>
      </c>
      <c r="AD228" s="107" t="str">
        <f t="shared" si="38"/>
        <v/>
      </c>
      <c r="AE228" s="107" t="str">
        <f t="shared" si="39"/>
        <v/>
      </c>
      <c r="AF228">
        <f t="shared" si="43"/>
        <v>0</v>
      </c>
    </row>
    <row r="229" spans="5:32" x14ac:dyDescent="0.2">
      <c r="E229">
        <v>2028</v>
      </c>
      <c r="F229" s="101">
        <f>'Ext A2'!F34</f>
        <v>0</v>
      </c>
      <c r="G229" s="100">
        <f>'Ext A2'!C34</f>
        <v>0</v>
      </c>
      <c r="H229" s="100">
        <f>'Ext A2'!D34</f>
        <v>0</v>
      </c>
      <c r="I229" s="100">
        <f>'Ext A2'!J34</f>
        <v>0</v>
      </c>
      <c r="J229" s="194">
        <f>'Ext A2'!G34</f>
        <v>0</v>
      </c>
      <c r="K229">
        <f>IF('Ext A2'!H34="",'Ext A2'!G34,'Ext A2'!H34)</f>
        <v>0</v>
      </c>
      <c r="L229" s="100">
        <f>'Ext A2'!E34</f>
        <v>0</v>
      </c>
      <c r="M229" t="str">
        <f>MID('Ext A2'!M34,7,4)</f>
        <v/>
      </c>
      <c r="O229" s="101">
        <f>IF(ISNA(VLOOKUP(E229,'Enga manuel'!$D$7:$P$356,6,FALSE)),0,VLOOKUP(E229,'Enga manuel'!$D$7:$P$356,6,FALSE))</f>
        <v>0</v>
      </c>
      <c r="P229" t="str">
        <f>IF(ISNA(VLOOKUP(E229,'Enga manuel'!$D$7:$P$356,7,FALSE)),"",VLOOKUP(E229,'Enga manuel'!$D$7:$P$356,7,FALSE))</f>
        <v/>
      </c>
      <c r="Q229" t="str">
        <f>IF(ISNA(VLOOKUP(E229,'Enga manuel'!$D$7:$P$356,8,FALSE)),"",VLOOKUP(E229,'Enga manuel'!$D$7:$P$356,8,FALSE))</f>
        <v/>
      </c>
      <c r="R229" t="str">
        <f>IF(ISNA(VLOOKUP(E229,'Enga manuel'!$D$7:$P$356,9,FALSE)),"",VLOOKUP(E229,'Enga manuel'!$D$7:$P$356,9,FALSE))</f>
        <v/>
      </c>
      <c r="S229" t="str">
        <f>IF(ISNA(VLOOKUP(E229,'Enga manuel'!$D$7:$P$356,10,FALSE)),"",VLOOKUP(E229,'Enga manuel'!$D$7:$P$356,10,FALSE))</f>
        <v/>
      </c>
      <c r="T229" t="str">
        <f>IF(ISNA(VLOOKUP(E229,'Enga manuel'!$D$7:$P$356,11,FALSE)),"",VLOOKUP(E229,'Enga manuel'!$D$7:$P$356,11,FALSE))</f>
        <v/>
      </c>
      <c r="U229" t="str">
        <f>IF(ISNA(VLOOKUP(E229,'Enga manuel'!$D$7:$P$356,12,FALSE)),"",VLOOKUP(E229,'Enga manuel'!$D$7:$P$356,12,FALSE))</f>
        <v/>
      </c>
      <c r="W229">
        <f t="shared" si="44"/>
        <v>2028</v>
      </c>
      <c r="X229" s="107">
        <f t="shared" si="36"/>
        <v>0</v>
      </c>
      <c r="Y229" s="107" t="str">
        <f t="shared" si="40"/>
        <v/>
      </c>
      <c r="Z229" s="107" t="str">
        <f t="shared" si="41"/>
        <v/>
      </c>
      <c r="AA229" s="107" t="str">
        <f t="shared" si="42"/>
        <v/>
      </c>
      <c r="AB229" s="107" t="str">
        <f t="shared" si="37"/>
        <v/>
      </c>
      <c r="AC229" s="107" t="str">
        <f t="shared" si="37"/>
        <v/>
      </c>
      <c r="AD229" s="107" t="str">
        <f t="shared" si="38"/>
        <v/>
      </c>
      <c r="AE229" s="107" t="str">
        <f t="shared" si="39"/>
        <v/>
      </c>
      <c r="AF229">
        <f t="shared" si="43"/>
        <v>0</v>
      </c>
    </row>
    <row r="230" spans="5:32" x14ac:dyDescent="0.2">
      <c r="E230">
        <v>2029</v>
      </c>
      <c r="F230" s="101">
        <f>'Ext A2'!F35</f>
        <v>0</v>
      </c>
      <c r="G230" s="100">
        <f>'Ext A2'!C35</f>
        <v>0</v>
      </c>
      <c r="H230" s="100">
        <f>'Ext A2'!D35</f>
        <v>0</v>
      </c>
      <c r="I230" s="100">
        <f>'Ext A2'!J35</f>
        <v>0</v>
      </c>
      <c r="J230" s="194">
        <f>'Ext A2'!G35</f>
        <v>0</v>
      </c>
      <c r="K230">
        <f>IF('Ext A2'!H35="",'Ext A2'!G35,'Ext A2'!H35)</f>
        <v>0</v>
      </c>
      <c r="L230" s="100">
        <f>'Ext A2'!E35</f>
        <v>0</v>
      </c>
      <c r="M230" t="str">
        <f>MID('Ext A2'!M35,7,4)</f>
        <v/>
      </c>
      <c r="O230" s="101">
        <f>IF(ISNA(VLOOKUP(E230,'Enga manuel'!$D$7:$P$356,6,FALSE)),0,VLOOKUP(E230,'Enga manuel'!$D$7:$P$356,6,FALSE))</f>
        <v>0</v>
      </c>
      <c r="P230" t="str">
        <f>IF(ISNA(VLOOKUP(E230,'Enga manuel'!$D$7:$P$356,7,FALSE)),"",VLOOKUP(E230,'Enga manuel'!$D$7:$P$356,7,FALSE))</f>
        <v/>
      </c>
      <c r="Q230" t="str">
        <f>IF(ISNA(VLOOKUP(E230,'Enga manuel'!$D$7:$P$356,8,FALSE)),"",VLOOKUP(E230,'Enga manuel'!$D$7:$P$356,8,FALSE))</f>
        <v/>
      </c>
      <c r="R230" t="str">
        <f>IF(ISNA(VLOOKUP(E230,'Enga manuel'!$D$7:$P$356,9,FALSE)),"",VLOOKUP(E230,'Enga manuel'!$D$7:$P$356,9,FALSE))</f>
        <v/>
      </c>
      <c r="S230" t="str">
        <f>IF(ISNA(VLOOKUP(E230,'Enga manuel'!$D$7:$P$356,10,FALSE)),"",VLOOKUP(E230,'Enga manuel'!$D$7:$P$356,10,FALSE))</f>
        <v/>
      </c>
      <c r="T230" t="str">
        <f>IF(ISNA(VLOOKUP(E230,'Enga manuel'!$D$7:$P$356,11,FALSE)),"",VLOOKUP(E230,'Enga manuel'!$D$7:$P$356,11,FALSE))</f>
        <v/>
      </c>
      <c r="U230" t="str">
        <f>IF(ISNA(VLOOKUP(E230,'Enga manuel'!$D$7:$P$356,12,FALSE)),"",VLOOKUP(E230,'Enga manuel'!$D$7:$P$356,12,FALSE))</f>
        <v/>
      </c>
      <c r="W230">
        <f t="shared" si="44"/>
        <v>2029</v>
      </c>
      <c r="X230" s="107">
        <f t="shared" si="36"/>
        <v>0</v>
      </c>
      <c r="Y230" s="107" t="str">
        <f t="shared" si="40"/>
        <v/>
      </c>
      <c r="Z230" s="107" t="str">
        <f t="shared" si="41"/>
        <v/>
      </c>
      <c r="AA230" s="107" t="str">
        <f t="shared" si="42"/>
        <v/>
      </c>
      <c r="AB230" s="107" t="str">
        <f t="shared" si="37"/>
        <v/>
      </c>
      <c r="AC230" s="107" t="str">
        <f t="shared" si="37"/>
        <v/>
      </c>
      <c r="AD230" s="107" t="str">
        <f t="shared" si="38"/>
        <v/>
      </c>
      <c r="AE230" s="107" t="str">
        <f t="shared" si="39"/>
        <v/>
      </c>
      <c r="AF230">
        <f t="shared" si="43"/>
        <v>0</v>
      </c>
    </row>
    <row r="231" spans="5:32" x14ac:dyDescent="0.2">
      <c r="E231">
        <v>2030</v>
      </c>
      <c r="F231" s="101">
        <f>'Ext A2'!F36</f>
        <v>0</v>
      </c>
      <c r="G231" s="100">
        <f>'Ext A2'!C36</f>
        <v>0</v>
      </c>
      <c r="H231" s="100">
        <f>'Ext A2'!D36</f>
        <v>0</v>
      </c>
      <c r="I231" s="100">
        <f>'Ext A2'!J36</f>
        <v>0</v>
      </c>
      <c r="J231" s="194">
        <f>'Ext A2'!G36</f>
        <v>0</v>
      </c>
      <c r="K231">
        <f>IF('Ext A2'!H36="",'Ext A2'!G36,'Ext A2'!H36)</f>
        <v>0</v>
      </c>
      <c r="L231" s="100">
        <f>'Ext A2'!E36</f>
        <v>0</v>
      </c>
      <c r="M231" t="str">
        <f>MID('Ext A2'!M36,7,4)</f>
        <v/>
      </c>
      <c r="O231" s="101">
        <f>IF(ISNA(VLOOKUP(E231,'Enga manuel'!$D$7:$P$356,6,FALSE)),0,VLOOKUP(E231,'Enga manuel'!$D$7:$P$356,6,FALSE))</f>
        <v>0</v>
      </c>
      <c r="P231" t="str">
        <f>IF(ISNA(VLOOKUP(E231,'Enga manuel'!$D$7:$P$356,7,FALSE)),"",VLOOKUP(E231,'Enga manuel'!$D$7:$P$356,7,FALSE))</f>
        <v/>
      </c>
      <c r="Q231" t="str">
        <f>IF(ISNA(VLOOKUP(E231,'Enga manuel'!$D$7:$P$356,8,FALSE)),"",VLOOKUP(E231,'Enga manuel'!$D$7:$P$356,8,FALSE))</f>
        <v/>
      </c>
      <c r="R231" t="str">
        <f>IF(ISNA(VLOOKUP(E231,'Enga manuel'!$D$7:$P$356,9,FALSE)),"",VLOOKUP(E231,'Enga manuel'!$D$7:$P$356,9,FALSE))</f>
        <v/>
      </c>
      <c r="S231" t="str">
        <f>IF(ISNA(VLOOKUP(E231,'Enga manuel'!$D$7:$P$356,10,FALSE)),"",VLOOKUP(E231,'Enga manuel'!$D$7:$P$356,10,FALSE))</f>
        <v/>
      </c>
      <c r="T231" t="str">
        <f>IF(ISNA(VLOOKUP(E231,'Enga manuel'!$D$7:$P$356,11,FALSE)),"",VLOOKUP(E231,'Enga manuel'!$D$7:$P$356,11,FALSE))</f>
        <v/>
      </c>
      <c r="U231" t="str">
        <f>IF(ISNA(VLOOKUP(E231,'Enga manuel'!$D$7:$P$356,12,FALSE)),"",VLOOKUP(E231,'Enga manuel'!$D$7:$P$356,12,FALSE))</f>
        <v/>
      </c>
      <c r="W231">
        <f t="shared" si="44"/>
        <v>2030</v>
      </c>
      <c r="X231" s="107">
        <f t="shared" si="36"/>
        <v>0</v>
      </c>
      <c r="Y231" s="107" t="str">
        <f t="shared" si="40"/>
        <v/>
      </c>
      <c r="Z231" s="107" t="str">
        <f t="shared" si="41"/>
        <v/>
      </c>
      <c r="AA231" s="107" t="str">
        <f t="shared" si="42"/>
        <v/>
      </c>
      <c r="AB231" s="107" t="str">
        <f t="shared" si="37"/>
        <v/>
      </c>
      <c r="AC231" s="107" t="str">
        <f t="shared" si="37"/>
        <v/>
      </c>
      <c r="AD231" s="107" t="str">
        <f t="shared" si="38"/>
        <v/>
      </c>
      <c r="AE231" s="107" t="str">
        <f t="shared" si="39"/>
        <v/>
      </c>
      <c r="AF231">
        <f t="shared" si="43"/>
        <v>0</v>
      </c>
    </row>
    <row r="232" spans="5:32" x14ac:dyDescent="0.2">
      <c r="E232">
        <v>2031</v>
      </c>
      <c r="F232" s="101">
        <f>'Ext A2'!F37</f>
        <v>0</v>
      </c>
      <c r="G232" s="100">
        <f>'Ext A2'!C37</f>
        <v>0</v>
      </c>
      <c r="H232" s="100">
        <f>'Ext A2'!D37</f>
        <v>0</v>
      </c>
      <c r="I232" s="100">
        <f>'Ext A2'!J37</f>
        <v>0</v>
      </c>
      <c r="J232" s="194">
        <f>'Ext A2'!G37</f>
        <v>0</v>
      </c>
      <c r="K232">
        <f>IF('Ext A2'!H37="",'Ext A2'!G37,'Ext A2'!H37)</f>
        <v>0</v>
      </c>
      <c r="L232" s="100">
        <f>'Ext A2'!E37</f>
        <v>0</v>
      </c>
      <c r="M232" t="str">
        <f>MID('Ext A2'!M37,7,4)</f>
        <v/>
      </c>
      <c r="O232" s="101">
        <f>IF(ISNA(VLOOKUP(E232,'Enga manuel'!$D$7:$P$356,6,FALSE)),0,VLOOKUP(E232,'Enga manuel'!$D$7:$P$356,6,FALSE))</f>
        <v>0</v>
      </c>
      <c r="P232" t="str">
        <f>IF(ISNA(VLOOKUP(E232,'Enga manuel'!$D$7:$P$356,7,FALSE)),"",VLOOKUP(E232,'Enga manuel'!$D$7:$P$356,7,FALSE))</f>
        <v/>
      </c>
      <c r="Q232" t="str">
        <f>IF(ISNA(VLOOKUP(E232,'Enga manuel'!$D$7:$P$356,8,FALSE)),"",VLOOKUP(E232,'Enga manuel'!$D$7:$P$356,8,FALSE))</f>
        <v/>
      </c>
      <c r="R232" t="str">
        <f>IF(ISNA(VLOOKUP(E232,'Enga manuel'!$D$7:$P$356,9,FALSE)),"",VLOOKUP(E232,'Enga manuel'!$D$7:$P$356,9,FALSE))</f>
        <v/>
      </c>
      <c r="S232" t="str">
        <f>IF(ISNA(VLOOKUP(E232,'Enga manuel'!$D$7:$P$356,10,FALSE)),"",VLOOKUP(E232,'Enga manuel'!$D$7:$P$356,10,FALSE))</f>
        <v/>
      </c>
      <c r="T232" t="str">
        <f>IF(ISNA(VLOOKUP(E232,'Enga manuel'!$D$7:$P$356,11,FALSE)),"",VLOOKUP(E232,'Enga manuel'!$D$7:$P$356,11,FALSE))</f>
        <v/>
      </c>
      <c r="U232" t="str">
        <f>IF(ISNA(VLOOKUP(E232,'Enga manuel'!$D$7:$P$356,12,FALSE)),"",VLOOKUP(E232,'Enga manuel'!$D$7:$P$356,12,FALSE))</f>
        <v/>
      </c>
      <c r="W232">
        <f t="shared" si="44"/>
        <v>2031</v>
      </c>
      <c r="X232" s="107">
        <f t="shared" si="36"/>
        <v>0</v>
      </c>
      <c r="Y232" s="107" t="str">
        <f t="shared" si="40"/>
        <v/>
      </c>
      <c r="Z232" s="107" t="str">
        <f t="shared" si="41"/>
        <v/>
      </c>
      <c r="AA232" s="107" t="str">
        <f t="shared" si="42"/>
        <v/>
      </c>
      <c r="AB232" s="107" t="str">
        <f t="shared" si="37"/>
        <v/>
      </c>
      <c r="AC232" s="107" t="str">
        <f t="shared" si="37"/>
        <v/>
      </c>
      <c r="AD232" s="107" t="str">
        <f t="shared" si="38"/>
        <v/>
      </c>
      <c r="AE232" s="107" t="str">
        <f t="shared" si="39"/>
        <v/>
      </c>
      <c r="AF232">
        <f t="shared" si="43"/>
        <v>0</v>
      </c>
    </row>
    <row r="233" spans="5:32" x14ac:dyDescent="0.2">
      <c r="E233">
        <v>2032</v>
      </c>
      <c r="F233" s="101">
        <f>'Ext A2'!F38</f>
        <v>0</v>
      </c>
      <c r="G233" s="100">
        <f>'Ext A2'!C38</f>
        <v>0</v>
      </c>
      <c r="H233" s="100">
        <f>'Ext A2'!D38</f>
        <v>0</v>
      </c>
      <c r="I233" s="100">
        <f>'Ext A2'!J38</f>
        <v>0</v>
      </c>
      <c r="J233" s="194">
        <f>'Ext A2'!G38</f>
        <v>0</v>
      </c>
      <c r="K233">
        <f>IF('Ext A2'!H38="",'Ext A2'!G38,'Ext A2'!H38)</f>
        <v>0</v>
      </c>
      <c r="L233" s="100">
        <f>'Ext A2'!E38</f>
        <v>0</v>
      </c>
      <c r="M233" t="str">
        <f>MID('Ext A2'!M38,7,4)</f>
        <v/>
      </c>
      <c r="O233" s="101">
        <f>IF(ISNA(VLOOKUP(E233,'Enga manuel'!$D$7:$P$356,6,FALSE)),0,VLOOKUP(E233,'Enga manuel'!$D$7:$P$356,6,FALSE))</f>
        <v>0</v>
      </c>
      <c r="P233" t="str">
        <f>IF(ISNA(VLOOKUP(E233,'Enga manuel'!$D$7:$P$356,7,FALSE)),"",VLOOKUP(E233,'Enga manuel'!$D$7:$P$356,7,FALSE))</f>
        <v/>
      </c>
      <c r="Q233" t="str">
        <f>IF(ISNA(VLOOKUP(E233,'Enga manuel'!$D$7:$P$356,8,FALSE)),"",VLOOKUP(E233,'Enga manuel'!$D$7:$P$356,8,FALSE))</f>
        <v/>
      </c>
      <c r="R233" t="str">
        <f>IF(ISNA(VLOOKUP(E233,'Enga manuel'!$D$7:$P$356,9,FALSE)),"",VLOOKUP(E233,'Enga manuel'!$D$7:$P$356,9,FALSE))</f>
        <v/>
      </c>
      <c r="S233" t="str">
        <f>IF(ISNA(VLOOKUP(E233,'Enga manuel'!$D$7:$P$356,10,FALSE)),"",VLOOKUP(E233,'Enga manuel'!$D$7:$P$356,10,FALSE))</f>
        <v/>
      </c>
      <c r="T233" t="str">
        <f>IF(ISNA(VLOOKUP(E233,'Enga manuel'!$D$7:$P$356,11,FALSE)),"",VLOOKUP(E233,'Enga manuel'!$D$7:$P$356,11,FALSE))</f>
        <v/>
      </c>
      <c r="U233" t="str">
        <f>IF(ISNA(VLOOKUP(E233,'Enga manuel'!$D$7:$P$356,12,FALSE)),"",VLOOKUP(E233,'Enga manuel'!$D$7:$P$356,12,FALSE))</f>
        <v/>
      </c>
      <c r="W233">
        <f t="shared" si="44"/>
        <v>2032</v>
      </c>
      <c r="X233" s="107">
        <f t="shared" si="36"/>
        <v>0</v>
      </c>
      <c r="Y233" s="107" t="str">
        <f t="shared" si="40"/>
        <v/>
      </c>
      <c r="Z233" s="107" t="str">
        <f t="shared" si="41"/>
        <v/>
      </c>
      <c r="AA233" s="107" t="str">
        <f t="shared" si="42"/>
        <v/>
      </c>
      <c r="AB233" s="107" t="str">
        <f t="shared" si="37"/>
        <v/>
      </c>
      <c r="AC233" s="107" t="str">
        <f t="shared" si="37"/>
        <v/>
      </c>
      <c r="AD233" s="107" t="str">
        <f t="shared" si="38"/>
        <v/>
      </c>
      <c r="AE233" s="107" t="str">
        <f t="shared" si="39"/>
        <v/>
      </c>
      <c r="AF233">
        <f t="shared" si="43"/>
        <v>0</v>
      </c>
    </row>
    <row r="234" spans="5:32" x14ac:dyDescent="0.2">
      <c r="E234">
        <v>2033</v>
      </c>
      <c r="F234" s="101">
        <f>'Ext A2'!F39</f>
        <v>0</v>
      </c>
      <c r="G234" s="100">
        <f>'Ext A2'!C39</f>
        <v>0</v>
      </c>
      <c r="H234" s="100">
        <f>'Ext A2'!D39</f>
        <v>0</v>
      </c>
      <c r="I234" s="100">
        <f>'Ext A2'!J39</f>
        <v>0</v>
      </c>
      <c r="J234" s="194">
        <f>'Ext A2'!G39</f>
        <v>0</v>
      </c>
      <c r="K234">
        <f>IF('Ext A2'!H39="",'Ext A2'!G39,'Ext A2'!H39)</f>
        <v>0</v>
      </c>
      <c r="L234" s="100">
        <f>'Ext A2'!E39</f>
        <v>0</v>
      </c>
      <c r="M234" t="str">
        <f>MID('Ext A2'!M39,7,4)</f>
        <v/>
      </c>
      <c r="O234" s="101">
        <f>IF(ISNA(VLOOKUP(E234,'Enga manuel'!$D$7:$P$356,6,FALSE)),0,VLOOKUP(E234,'Enga manuel'!$D$7:$P$356,6,FALSE))</f>
        <v>0</v>
      </c>
      <c r="P234" t="str">
        <f>IF(ISNA(VLOOKUP(E234,'Enga manuel'!$D$7:$P$356,7,FALSE)),"",VLOOKUP(E234,'Enga manuel'!$D$7:$P$356,7,FALSE))</f>
        <v/>
      </c>
      <c r="Q234" t="str">
        <f>IF(ISNA(VLOOKUP(E234,'Enga manuel'!$D$7:$P$356,8,FALSE)),"",VLOOKUP(E234,'Enga manuel'!$D$7:$P$356,8,FALSE))</f>
        <v/>
      </c>
      <c r="R234" t="str">
        <f>IF(ISNA(VLOOKUP(E234,'Enga manuel'!$D$7:$P$356,9,FALSE)),"",VLOOKUP(E234,'Enga manuel'!$D$7:$P$356,9,FALSE))</f>
        <v/>
      </c>
      <c r="S234" t="str">
        <f>IF(ISNA(VLOOKUP(E234,'Enga manuel'!$D$7:$P$356,10,FALSE)),"",VLOOKUP(E234,'Enga manuel'!$D$7:$P$356,10,FALSE))</f>
        <v/>
      </c>
      <c r="T234" t="str">
        <f>IF(ISNA(VLOOKUP(E234,'Enga manuel'!$D$7:$P$356,11,FALSE)),"",VLOOKUP(E234,'Enga manuel'!$D$7:$P$356,11,FALSE))</f>
        <v/>
      </c>
      <c r="U234" t="str">
        <f>IF(ISNA(VLOOKUP(E234,'Enga manuel'!$D$7:$P$356,12,FALSE)),"",VLOOKUP(E234,'Enga manuel'!$D$7:$P$356,12,FALSE))</f>
        <v/>
      </c>
      <c r="W234">
        <f t="shared" si="44"/>
        <v>2033</v>
      </c>
      <c r="X234" s="107">
        <f t="shared" si="36"/>
        <v>0</v>
      </c>
      <c r="Y234" s="107" t="str">
        <f t="shared" si="40"/>
        <v/>
      </c>
      <c r="Z234" s="107" t="str">
        <f t="shared" si="41"/>
        <v/>
      </c>
      <c r="AA234" s="107" t="str">
        <f t="shared" si="42"/>
        <v/>
      </c>
      <c r="AB234" s="107" t="str">
        <f t="shared" si="37"/>
        <v/>
      </c>
      <c r="AC234" s="107" t="str">
        <f t="shared" si="37"/>
        <v/>
      </c>
      <c r="AD234" s="107" t="str">
        <f t="shared" si="38"/>
        <v/>
      </c>
      <c r="AE234" s="107" t="str">
        <f t="shared" si="39"/>
        <v/>
      </c>
      <c r="AF234">
        <f t="shared" si="43"/>
        <v>0</v>
      </c>
    </row>
    <row r="235" spans="5:32" x14ac:dyDescent="0.2">
      <c r="E235">
        <v>2034</v>
      </c>
      <c r="F235" s="101">
        <f>'Ext A2'!F40</f>
        <v>0</v>
      </c>
      <c r="G235" s="100">
        <f>'Ext A2'!C40</f>
        <v>0</v>
      </c>
      <c r="H235" s="100">
        <f>'Ext A2'!D40</f>
        <v>0</v>
      </c>
      <c r="I235" s="100">
        <f>'Ext A2'!J40</f>
        <v>0</v>
      </c>
      <c r="J235" s="194">
        <f>'Ext A2'!G40</f>
        <v>0</v>
      </c>
      <c r="K235">
        <f>IF('Ext A2'!H40="",'Ext A2'!G40,'Ext A2'!H40)</f>
        <v>0</v>
      </c>
      <c r="L235" s="100">
        <f>'Ext A2'!E40</f>
        <v>0</v>
      </c>
      <c r="M235" t="str">
        <f>MID('Ext A2'!M40,7,4)</f>
        <v/>
      </c>
      <c r="O235" s="101">
        <f>IF(ISNA(VLOOKUP(E235,'Enga manuel'!$D$7:$P$356,6,FALSE)),0,VLOOKUP(E235,'Enga manuel'!$D$7:$P$356,6,FALSE))</f>
        <v>0</v>
      </c>
      <c r="P235" t="str">
        <f>IF(ISNA(VLOOKUP(E235,'Enga manuel'!$D$7:$P$356,7,FALSE)),"",VLOOKUP(E235,'Enga manuel'!$D$7:$P$356,7,FALSE))</f>
        <v/>
      </c>
      <c r="Q235" t="str">
        <f>IF(ISNA(VLOOKUP(E235,'Enga manuel'!$D$7:$P$356,8,FALSE)),"",VLOOKUP(E235,'Enga manuel'!$D$7:$P$356,8,FALSE))</f>
        <v/>
      </c>
      <c r="R235" t="str">
        <f>IF(ISNA(VLOOKUP(E235,'Enga manuel'!$D$7:$P$356,9,FALSE)),"",VLOOKUP(E235,'Enga manuel'!$D$7:$P$356,9,FALSE))</f>
        <v/>
      </c>
      <c r="S235" t="str">
        <f>IF(ISNA(VLOOKUP(E235,'Enga manuel'!$D$7:$P$356,10,FALSE)),"",VLOOKUP(E235,'Enga manuel'!$D$7:$P$356,10,FALSE))</f>
        <v/>
      </c>
      <c r="T235" t="str">
        <f>IF(ISNA(VLOOKUP(E235,'Enga manuel'!$D$7:$P$356,11,FALSE)),"",VLOOKUP(E235,'Enga manuel'!$D$7:$P$356,11,FALSE))</f>
        <v/>
      </c>
      <c r="U235" t="str">
        <f>IF(ISNA(VLOOKUP(E235,'Enga manuel'!$D$7:$P$356,12,FALSE)),"",VLOOKUP(E235,'Enga manuel'!$D$7:$P$356,12,FALSE))</f>
        <v/>
      </c>
      <c r="W235">
        <f t="shared" si="44"/>
        <v>2034</v>
      </c>
      <c r="X235" s="107">
        <f t="shared" si="36"/>
        <v>0</v>
      </c>
      <c r="Y235" s="107" t="str">
        <f t="shared" si="40"/>
        <v/>
      </c>
      <c r="Z235" s="107" t="str">
        <f t="shared" si="41"/>
        <v/>
      </c>
      <c r="AA235" s="107" t="str">
        <f t="shared" si="42"/>
        <v/>
      </c>
      <c r="AB235" s="107" t="str">
        <f t="shared" si="37"/>
        <v/>
      </c>
      <c r="AC235" s="107" t="str">
        <f t="shared" si="37"/>
        <v/>
      </c>
      <c r="AD235" s="107" t="str">
        <f t="shared" si="38"/>
        <v/>
      </c>
      <c r="AE235" s="107" t="str">
        <f t="shared" si="39"/>
        <v/>
      </c>
      <c r="AF235">
        <f t="shared" si="43"/>
        <v>0</v>
      </c>
    </row>
    <row r="236" spans="5:32" x14ac:dyDescent="0.2">
      <c r="E236">
        <v>2035</v>
      </c>
      <c r="F236" s="101">
        <f>'Ext A2'!F41</f>
        <v>0</v>
      </c>
      <c r="G236" s="100">
        <f>'Ext A2'!C41</f>
        <v>0</v>
      </c>
      <c r="H236" s="100">
        <f>'Ext A2'!D41</f>
        <v>0</v>
      </c>
      <c r="I236" s="100">
        <f>'Ext A2'!J41</f>
        <v>0</v>
      </c>
      <c r="J236" s="194">
        <f>'Ext A2'!G41</f>
        <v>0</v>
      </c>
      <c r="K236">
        <f>IF('Ext A2'!H41="",'Ext A2'!G41,'Ext A2'!H41)</f>
        <v>0</v>
      </c>
      <c r="L236" s="100">
        <f>'Ext A2'!E41</f>
        <v>0</v>
      </c>
      <c r="M236" t="str">
        <f>MID('Ext A2'!M41,7,4)</f>
        <v/>
      </c>
      <c r="O236" s="101">
        <f>IF(ISNA(VLOOKUP(E236,'Enga manuel'!$D$7:$P$356,6,FALSE)),0,VLOOKUP(E236,'Enga manuel'!$D$7:$P$356,6,FALSE))</f>
        <v>0</v>
      </c>
      <c r="P236" t="str">
        <f>IF(ISNA(VLOOKUP(E236,'Enga manuel'!$D$7:$P$356,7,FALSE)),"",VLOOKUP(E236,'Enga manuel'!$D$7:$P$356,7,FALSE))</f>
        <v/>
      </c>
      <c r="Q236" t="str">
        <f>IF(ISNA(VLOOKUP(E236,'Enga manuel'!$D$7:$P$356,8,FALSE)),"",VLOOKUP(E236,'Enga manuel'!$D$7:$P$356,8,FALSE))</f>
        <v/>
      </c>
      <c r="R236" t="str">
        <f>IF(ISNA(VLOOKUP(E236,'Enga manuel'!$D$7:$P$356,9,FALSE)),"",VLOOKUP(E236,'Enga manuel'!$D$7:$P$356,9,FALSE))</f>
        <v/>
      </c>
      <c r="S236" t="str">
        <f>IF(ISNA(VLOOKUP(E236,'Enga manuel'!$D$7:$P$356,10,FALSE)),"",VLOOKUP(E236,'Enga manuel'!$D$7:$P$356,10,FALSE))</f>
        <v/>
      </c>
      <c r="T236" t="str">
        <f>IF(ISNA(VLOOKUP(E236,'Enga manuel'!$D$7:$P$356,11,FALSE)),"",VLOOKUP(E236,'Enga manuel'!$D$7:$P$356,11,FALSE))</f>
        <v/>
      </c>
      <c r="U236" t="str">
        <f>IF(ISNA(VLOOKUP(E236,'Enga manuel'!$D$7:$P$356,12,FALSE)),"",VLOOKUP(E236,'Enga manuel'!$D$7:$P$356,12,FALSE))</f>
        <v/>
      </c>
      <c r="W236">
        <f t="shared" si="44"/>
        <v>2035</v>
      </c>
      <c r="X236" s="107">
        <f t="shared" si="36"/>
        <v>0</v>
      </c>
      <c r="Y236" s="107" t="str">
        <f t="shared" si="40"/>
        <v/>
      </c>
      <c r="Z236" s="107" t="str">
        <f t="shared" si="41"/>
        <v/>
      </c>
      <c r="AA236" s="107" t="str">
        <f t="shared" si="42"/>
        <v/>
      </c>
      <c r="AB236" s="107" t="str">
        <f t="shared" si="37"/>
        <v/>
      </c>
      <c r="AC236" s="107" t="str">
        <f t="shared" si="37"/>
        <v/>
      </c>
      <c r="AD236" s="107" t="str">
        <f t="shared" si="38"/>
        <v/>
      </c>
      <c r="AE236" s="107" t="str">
        <f t="shared" si="39"/>
        <v/>
      </c>
      <c r="AF236">
        <f t="shared" si="43"/>
        <v>0</v>
      </c>
    </row>
    <row r="237" spans="5:32" x14ac:dyDescent="0.2">
      <c r="E237">
        <v>2036</v>
      </c>
      <c r="F237" s="101">
        <f>'Ext A2'!F42</f>
        <v>0</v>
      </c>
      <c r="G237" s="100">
        <f>'Ext A2'!C42</f>
        <v>0</v>
      </c>
      <c r="H237" s="100">
        <f>'Ext A2'!D42</f>
        <v>0</v>
      </c>
      <c r="I237" s="100">
        <f>'Ext A2'!J42</f>
        <v>0</v>
      </c>
      <c r="J237" s="194">
        <f>'Ext A2'!G42</f>
        <v>0</v>
      </c>
      <c r="K237">
        <f>IF('Ext A2'!H42="",'Ext A2'!G42,'Ext A2'!H42)</f>
        <v>0</v>
      </c>
      <c r="L237" s="100">
        <f>'Ext A2'!E42</f>
        <v>0</v>
      </c>
      <c r="M237" t="str">
        <f>MID('Ext A2'!M42,7,4)</f>
        <v/>
      </c>
      <c r="O237" s="101">
        <f>IF(ISNA(VLOOKUP(E237,'Enga manuel'!$D$7:$P$356,6,FALSE)),0,VLOOKUP(E237,'Enga manuel'!$D$7:$P$356,6,FALSE))</f>
        <v>0</v>
      </c>
      <c r="P237" t="str">
        <f>IF(ISNA(VLOOKUP(E237,'Enga manuel'!$D$7:$P$356,7,FALSE)),"",VLOOKUP(E237,'Enga manuel'!$D$7:$P$356,7,FALSE))</f>
        <v/>
      </c>
      <c r="Q237" t="str">
        <f>IF(ISNA(VLOOKUP(E237,'Enga manuel'!$D$7:$P$356,8,FALSE)),"",VLOOKUP(E237,'Enga manuel'!$D$7:$P$356,8,FALSE))</f>
        <v/>
      </c>
      <c r="R237" t="str">
        <f>IF(ISNA(VLOOKUP(E237,'Enga manuel'!$D$7:$P$356,9,FALSE)),"",VLOOKUP(E237,'Enga manuel'!$D$7:$P$356,9,FALSE))</f>
        <v/>
      </c>
      <c r="S237" t="str">
        <f>IF(ISNA(VLOOKUP(E237,'Enga manuel'!$D$7:$P$356,10,FALSE)),"",VLOOKUP(E237,'Enga manuel'!$D$7:$P$356,10,FALSE))</f>
        <v/>
      </c>
      <c r="T237" t="str">
        <f>IF(ISNA(VLOOKUP(E237,'Enga manuel'!$D$7:$P$356,11,FALSE)),"",VLOOKUP(E237,'Enga manuel'!$D$7:$P$356,11,FALSE))</f>
        <v/>
      </c>
      <c r="U237" t="str">
        <f>IF(ISNA(VLOOKUP(E237,'Enga manuel'!$D$7:$P$356,12,FALSE)),"",VLOOKUP(E237,'Enga manuel'!$D$7:$P$356,12,FALSE))</f>
        <v/>
      </c>
      <c r="W237">
        <f t="shared" si="44"/>
        <v>2036</v>
      </c>
      <c r="X237" s="107">
        <f t="shared" si="36"/>
        <v>0</v>
      </c>
      <c r="Y237" s="107" t="str">
        <f t="shared" si="40"/>
        <v/>
      </c>
      <c r="Z237" s="107" t="str">
        <f t="shared" si="41"/>
        <v/>
      </c>
      <c r="AA237" s="107" t="str">
        <f t="shared" si="42"/>
        <v/>
      </c>
      <c r="AB237" s="107" t="str">
        <f t="shared" si="37"/>
        <v/>
      </c>
      <c r="AC237" s="107" t="str">
        <f t="shared" si="37"/>
        <v/>
      </c>
      <c r="AD237" s="107" t="str">
        <f t="shared" si="38"/>
        <v/>
      </c>
      <c r="AE237" s="107" t="str">
        <f t="shared" si="39"/>
        <v/>
      </c>
      <c r="AF237">
        <f t="shared" si="43"/>
        <v>0</v>
      </c>
    </row>
    <row r="238" spans="5:32" x14ac:dyDescent="0.2">
      <c r="E238">
        <v>2037</v>
      </c>
      <c r="F238" s="101">
        <f>'Ext A2'!F43</f>
        <v>0</v>
      </c>
      <c r="G238" s="100">
        <f>'Ext A2'!C43</f>
        <v>0</v>
      </c>
      <c r="H238" s="100">
        <f>'Ext A2'!D43</f>
        <v>0</v>
      </c>
      <c r="I238" s="100">
        <f>'Ext A2'!J43</f>
        <v>0</v>
      </c>
      <c r="J238" s="194">
        <f>'Ext A2'!G43</f>
        <v>0</v>
      </c>
      <c r="K238">
        <f>IF('Ext A2'!H43="",'Ext A2'!G43,'Ext A2'!H43)</f>
        <v>0</v>
      </c>
      <c r="L238" s="100">
        <f>'Ext A2'!E43</f>
        <v>0</v>
      </c>
      <c r="M238" t="str">
        <f>MID('Ext A2'!M43,7,4)</f>
        <v/>
      </c>
      <c r="O238" s="101">
        <f>IF(ISNA(VLOOKUP(E238,'Enga manuel'!$D$7:$P$356,6,FALSE)),0,VLOOKUP(E238,'Enga manuel'!$D$7:$P$356,6,FALSE))</f>
        <v>0</v>
      </c>
      <c r="P238" t="str">
        <f>IF(ISNA(VLOOKUP(E238,'Enga manuel'!$D$7:$P$356,7,FALSE)),"",VLOOKUP(E238,'Enga manuel'!$D$7:$P$356,7,FALSE))</f>
        <v/>
      </c>
      <c r="Q238" t="str">
        <f>IF(ISNA(VLOOKUP(E238,'Enga manuel'!$D$7:$P$356,8,FALSE)),"",VLOOKUP(E238,'Enga manuel'!$D$7:$P$356,8,FALSE))</f>
        <v/>
      </c>
      <c r="R238" t="str">
        <f>IF(ISNA(VLOOKUP(E238,'Enga manuel'!$D$7:$P$356,9,FALSE)),"",VLOOKUP(E238,'Enga manuel'!$D$7:$P$356,9,FALSE))</f>
        <v/>
      </c>
      <c r="S238" t="str">
        <f>IF(ISNA(VLOOKUP(E238,'Enga manuel'!$D$7:$P$356,10,FALSE)),"",VLOOKUP(E238,'Enga manuel'!$D$7:$P$356,10,FALSE))</f>
        <v/>
      </c>
      <c r="T238" t="str">
        <f>IF(ISNA(VLOOKUP(E238,'Enga manuel'!$D$7:$P$356,11,FALSE)),"",VLOOKUP(E238,'Enga manuel'!$D$7:$P$356,11,FALSE))</f>
        <v/>
      </c>
      <c r="U238" t="str">
        <f>IF(ISNA(VLOOKUP(E238,'Enga manuel'!$D$7:$P$356,12,FALSE)),"",VLOOKUP(E238,'Enga manuel'!$D$7:$P$356,12,FALSE))</f>
        <v/>
      </c>
      <c r="W238">
        <f t="shared" si="44"/>
        <v>2037</v>
      </c>
      <c r="X238" s="107">
        <f t="shared" si="36"/>
        <v>0</v>
      </c>
      <c r="Y238" s="107" t="str">
        <f t="shared" si="40"/>
        <v/>
      </c>
      <c r="Z238" s="107" t="str">
        <f t="shared" si="41"/>
        <v/>
      </c>
      <c r="AA238" s="107" t="str">
        <f t="shared" si="42"/>
        <v/>
      </c>
      <c r="AB238" s="107" t="str">
        <f t="shared" si="37"/>
        <v/>
      </c>
      <c r="AC238" s="107" t="str">
        <f t="shared" si="37"/>
        <v/>
      </c>
      <c r="AD238" s="107" t="str">
        <f t="shared" si="38"/>
        <v/>
      </c>
      <c r="AE238" s="107" t="str">
        <f t="shared" si="39"/>
        <v/>
      </c>
      <c r="AF238">
        <f t="shared" si="43"/>
        <v>0</v>
      </c>
    </row>
    <row r="239" spans="5:32" x14ac:dyDescent="0.2">
      <c r="E239">
        <v>2038</v>
      </c>
      <c r="F239" s="101">
        <f>'Ext A2'!F44</f>
        <v>0</v>
      </c>
      <c r="G239" s="100">
        <f>'Ext A2'!C44</f>
        <v>0</v>
      </c>
      <c r="H239" s="100">
        <f>'Ext A2'!D44</f>
        <v>0</v>
      </c>
      <c r="I239" s="100">
        <f>'Ext A2'!J44</f>
        <v>0</v>
      </c>
      <c r="J239" s="194">
        <f>'Ext A2'!G44</f>
        <v>0</v>
      </c>
      <c r="K239">
        <f>IF('Ext A2'!H44="",'Ext A2'!G44,'Ext A2'!H44)</f>
        <v>0</v>
      </c>
      <c r="L239" s="100">
        <f>'Ext A2'!E44</f>
        <v>0</v>
      </c>
      <c r="M239" t="str">
        <f>MID('Ext A2'!M44,7,4)</f>
        <v/>
      </c>
      <c r="O239" s="101">
        <f>IF(ISNA(VLOOKUP(E239,'Enga manuel'!$D$7:$P$356,6,FALSE)),0,VLOOKUP(E239,'Enga manuel'!$D$7:$P$356,6,FALSE))</f>
        <v>0</v>
      </c>
      <c r="P239" t="str">
        <f>IF(ISNA(VLOOKUP(E239,'Enga manuel'!$D$7:$P$356,7,FALSE)),"",VLOOKUP(E239,'Enga manuel'!$D$7:$P$356,7,FALSE))</f>
        <v/>
      </c>
      <c r="Q239" t="str">
        <f>IF(ISNA(VLOOKUP(E239,'Enga manuel'!$D$7:$P$356,8,FALSE)),"",VLOOKUP(E239,'Enga manuel'!$D$7:$P$356,8,FALSE))</f>
        <v/>
      </c>
      <c r="R239" t="str">
        <f>IF(ISNA(VLOOKUP(E239,'Enga manuel'!$D$7:$P$356,9,FALSE)),"",VLOOKUP(E239,'Enga manuel'!$D$7:$P$356,9,FALSE))</f>
        <v/>
      </c>
      <c r="S239" t="str">
        <f>IF(ISNA(VLOOKUP(E239,'Enga manuel'!$D$7:$P$356,10,FALSE)),"",VLOOKUP(E239,'Enga manuel'!$D$7:$P$356,10,FALSE))</f>
        <v/>
      </c>
      <c r="T239" t="str">
        <f>IF(ISNA(VLOOKUP(E239,'Enga manuel'!$D$7:$P$356,11,FALSE)),"",VLOOKUP(E239,'Enga manuel'!$D$7:$P$356,11,FALSE))</f>
        <v/>
      </c>
      <c r="U239" t="str">
        <f>IF(ISNA(VLOOKUP(E239,'Enga manuel'!$D$7:$P$356,12,FALSE)),"",VLOOKUP(E239,'Enga manuel'!$D$7:$P$356,12,FALSE))</f>
        <v/>
      </c>
      <c r="W239">
        <f t="shared" si="44"/>
        <v>2038</v>
      </c>
      <c r="X239" s="107">
        <f t="shared" si="36"/>
        <v>0</v>
      </c>
      <c r="Y239" s="107" t="str">
        <f t="shared" si="40"/>
        <v/>
      </c>
      <c r="Z239" s="107" t="str">
        <f t="shared" si="41"/>
        <v/>
      </c>
      <c r="AA239" s="107" t="str">
        <f t="shared" si="42"/>
        <v/>
      </c>
      <c r="AB239" s="107" t="str">
        <f t="shared" si="37"/>
        <v/>
      </c>
      <c r="AC239" s="107" t="str">
        <f t="shared" si="37"/>
        <v/>
      </c>
      <c r="AD239" s="107" t="str">
        <f t="shared" si="38"/>
        <v/>
      </c>
      <c r="AE239" s="107" t="str">
        <f t="shared" si="39"/>
        <v/>
      </c>
      <c r="AF239">
        <f t="shared" si="43"/>
        <v>0</v>
      </c>
    </row>
    <row r="240" spans="5:32" x14ac:dyDescent="0.2">
      <c r="E240">
        <v>2039</v>
      </c>
      <c r="F240" s="101">
        <f>'Ext A2'!F45</f>
        <v>0</v>
      </c>
      <c r="G240" s="100">
        <f>'Ext A2'!C45</f>
        <v>0</v>
      </c>
      <c r="H240" s="100">
        <f>'Ext A2'!D45</f>
        <v>0</v>
      </c>
      <c r="I240" s="100">
        <f>'Ext A2'!J45</f>
        <v>0</v>
      </c>
      <c r="J240" s="194">
        <f>'Ext A2'!G45</f>
        <v>0</v>
      </c>
      <c r="K240">
        <f>IF('Ext A2'!H45="",'Ext A2'!G45,'Ext A2'!H45)</f>
        <v>0</v>
      </c>
      <c r="L240" s="100">
        <f>'Ext A2'!E45</f>
        <v>0</v>
      </c>
      <c r="M240" t="str">
        <f>MID('Ext A2'!M45,7,4)</f>
        <v/>
      </c>
      <c r="O240" s="101">
        <f>IF(ISNA(VLOOKUP(E240,'Enga manuel'!$D$7:$P$356,6,FALSE)),0,VLOOKUP(E240,'Enga manuel'!$D$7:$P$356,6,FALSE))</f>
        <v>0</v>
      </c>
      <c r="P240" t="str">
        <f>IF(ISNA(VLOOKUP(E240,'Enga manuel'!$D$7:$P$356,7,FALSE)),"",VLOOKUP(E240,'Enga manuel'!$D$7:$P$356,7,FALSE))</f>
        <v/>
      </c>
      <c r="Q240" t="str">
        <f>IF(ISNA(VLOOKUP(E240,'Enga manuel'!$D$7:$P$356,8,FALSE)),"",VLOOKUP(E240,'Enga manuel'!$D$7:$P$356,8,FALSE))</f>
        <v/>
      </c>
      <c r="R240" t="str">
        <f>IF(ISNA(VLOOKUP(E240,'Enga manuel'!$D$7:$P$356,9,FALSE)),"",VLOOKUP(E240,'Enga manuel'!$D$7:$P$356,9,FALSE))</f>
        <v/>
      </c>
      <c r="S240" t="str">
        <f>IF(ISNA(VLOOKUP(E240,'Enga manuel'!$D$7:$P$356,10,FALSE)),"",VLOOKUP(E240,'Enga manuel'!$D$7:$P$356,10,FALSE))</f>
        <v/>
      </c>
      <c r="T240" t="str">
        <f>IF(ISNA(VLOOKUP(E240,'Enga manuel'!$D$7:$P$356,11,FALSE)),"",VLOOKUP(E240,'Enga manuel'!$D$7:$P$356,11,FALSE))</f>
        <v/>
      </c>
      <c r="U240" t="str">
        <f>IF(ISNA(VLOOKUP(E240,'Enga manuel'!$D$7:$P$356,12,FALSE)),"",VLOOKUP(E240,'Enga manuel'!$D$7:$P$356,12,FALSE))</f>
        <v/>
      </c>
      <c r="W240">
        <f t="shared" si="44"/>
        <v>2039</v>
      </c>
      <c r="X240" s="107">
        <f t="shared" si="36"/>
        <v>0</v>
      </c>
      <c r="Y240" s="107" t="str">
        <f t="shared" si="40"/>
        <v/>
      </c>
      <c r="Z240" s="107" t="str">
        <f t="shared" si="41"/>
        <v/>
      </c>
      <c r="AA240" s="107" t="str">
        <f t="shared" si="42"/>
        <v/>
      </c>
      <c r="AB240" s="107" t="str">
        <f t="shared" si="37"/>
        <v/>
      </c>
      <c r="AC240" s="107" t="str">
        <f t="shared" si="37"/>
        <v/>
      </c>
      <c r="AD240" s="107" t="str">
        <f t="shared" si="38"/>
        <v/>
      </c>
      <c r="AE240" s="107" t="str">
        <f t="shared" si="39"/>
        <v/>
      </c>
      <c r="AF240">
        <f t="shared" si="43"/>
        <v>0</v>
      </c>
    </row>
    <row r="241" spans="5:32" x14ac:dyDescent="0.2">
      <c r="E241">
        <v>2040</v>
      </c>
      <c r="F241" s="101">
        <f>'Ext A2'!F46</f>
        <v>0</v>
      </c>
      <c r="G241" s="100">
        <f>'Ext A2'!C46</f>
        <v>0</v>
      </c>
      <c r="H241" s="100">
        <f>'Ext A2'!D46</f>
        <v>0</v>
      </c>
      <c r="I241" s="100">
        <f>'Ext A2'!J46</f>
        <v>0</v>
      </c>
      <c r="J241" s="194">
        <f>'Ext A2'!G46</f>
        <v>0</v>
      </c>
      <c r="K241">
        <f>IF('Ext A2'!H46="",'Ext A2'!G46,'Ext A2'!H46)</f>
        <v>0</v>
      </c>
      <c r="L241" s="100">
        <f>'Ext A2'!E46</f>
        <v>0</v>
      </c>
      <c r="M241" t="str">
        <f>MID('Ext A2'!M46,7,4)</f>
        <v/>
      </c>
      <c r="O241" s="101">
        <f>IF(ISNA(VLOOKUP(E241,'Enga manuel'!$D$7:$P$356,6,FALSE)),0,VLOOKUP(E241,'Enga manuel'!$D$7:$P$356,6,FALSE))</f>
        <v>0</v>
      </c>
      <c r="P241" t="str">
        <f>IF(ISNA(VLOOKUP(E241,'Enga manuel'!$D$7:$P$356,7,FALSE)),"",VLOOKUP(E241,'Enga manuel'!$D$7:$P$356,7,FALSE))</f>
        <v/>
      </c>
      <c r="Q241" t="str">
        <f>IF(ISNA(VLOOKUP(E241,'Enga manuel'!$D$7:$P$356,8,FALSE)),"",VLOOKUP(E241,'Enga manuel'!$D$7:$P$356,8,FALSE))</f>
        <v/>
      </c>
      <c r="R241" t="str">
        <f>IF(ISNA(VLOOKUP(E241,'Enga manuel'!$D$7:$P$356,9,FALSE)),"",VLOOKUP(E241,'Enga manuel'!$D$7:$P$356,9,FALSE))</f>
        <v/>
      </c>
      <c r="S241" t="str">
        <f>IF(ISNA(VLOOKUP(E241,'Enga manuel'!$D$7:$P$356,10,FALSE)),"",VLOOKUP(E241,'Enga manuel'!$D$7:$P$356,10,FALSE))</f>
        <v/>
      </c>
      <c r="T241" t="str">
        <f>IF(ISNA(VLOOKUP(E241,'Enga manuel'!$D$7:$P$356,11,FALSE)),"",VLOOKUP(E241,'Enga manuel'!$D$7:$P$356,11,FALSE))</f>
        <v/>
      </c>
      <c r="U241" t="str">
        <f>IF(ISNA(VLOOKUP(E241,'Enga manuel'!$D$7:$P$356,12,FALSE)),"",VLOOKUP(E241,'Enga manuel'!$D$7:$P$356,12,FALSE))</f>
        <v/>
      </c>
      <c r="W241">
        <f t="shared" si="44"/>
        <v>2040</v>
      </c>
      <c r="X241" s="107">
        <f t="shared" si="36"/>
        <v>0</v>
      </c>
      <c r="Y241" s="107" t="str">
        <f t="shared" si="40"/>
        <v/>
      </c>
      <c r="Z241" s="107" t="str">
        <f t="shared" si="41"/>
        <v/>
      </c>
      <c r="AA241" s="107" t="str">
        <f t="shared" si="42"/>
        <v/>
      </c>
      <c r="AB241" s="107" t="str">
        <f t="shared" si="37"/>
        <v/>
      </c>
      <c r="AC241" s="107" t="str">
        <f t="shared" si="37"/>
        <v/>
      </c>
      <c r="AD241" s="107" t="str">
        <f t="shared" si="38"/>
        <v/>
      </c>
      <c r="AE241" s="107" t="str">
        <f t="shared" si="39"/>
        <v/>
      </c>
      <c r="AF241">
        <f t="shared" si="43"/>
        <v>0</v>
      </c>
    </row>
    <row r="242" spans="5:32" x14ac:dyDescent="0.2">
      <c r="E242">
        <v>2041</v>
      </c>
      <c r="F242" s="101">
        <f>'Ext A2'!F47</f>
        <v>0</v>
      </c>
      <c r="G242" s="100">
        <f>'Ext A2'!C47</f>
        <v>0</v>
      </c>
      <c r="H242" s="100">
        <f>'Ext A2'!D47</f>
        <v>0</v>
      </c>
      <c r="I242" s="100">
        <f>'Ext A2'!J47</f>
        <v>0</v>
      </c>
      <c r="J242" s="194">
        <f>'Ext A2'!G47</f>
        <v>0</v>
      </c>
      <c r="K242">
        <f>IF('Ext A2'!H47="",'Ext A2'!G47,'Ext A2'!H47)</f>
        <v>0</v>
      </c>
      <c r="L242" s="100">
        <f>'Ext A2'!E47</f>
        <v>0</v>
      </c>
      <c r="M242" t="str">
        <f>MID('Ext A2'!M47,7,4)</f>
        <v/>
      </c>
      <c r="O242" s="101">
        <f>IF(ISNA(VLOOKUP(E242,'Enga manuel'!$D$7:$P$356,6,FALSE)),0,VLOOKUP(E242,'Enga manuel'!$D$7:$P$356,6,FALSE))</f>
        <v>0</v>
      </c>
      <c r="P242" t="str">
        <f>IF(ISNA(VLOOKUP(E242,'Enga manuel'!$D$7:$P$356,7,FALSE)),"",VLOOKUP(E242,'Enga manuel'!$D$7:$P$356,7,FALSE))</f>
        <v/>
      </c>
      <c r="Q242" t="str">
        <f>IF(ISNA(VLOOKUP(E242,'Enga manuel'!$D$7:$P$356,8,FALSE)),"",VLOOKUP(E242,'Enga manuel'!$D$7:$P$356,8,FALSE))</f>
        <v/>
      </c>
      <c r="R242" t="str">
        <f>IF(ISNA(VLOOKUP(E242,'Enga manuel'!$D$7:$P$356,9,FALSE)),"",VLOOKUP(E242,'Enga manuel'!$D$7:$P$356,9,FALSE))</f>
        <v/>
      </c>
      <c r="S242" t="str">
        <f>IF(ISNA(VLOOKUP(E242,'Enga manuel'!$D$7:$P$356,10,FALSE)),"",VLOOKUP(E242,'Enga manuel'!$D$7:$P$356,10,FALSE))</f>
        <v/>
      </c>
      <c r="T242" t="str">
        <f>IF(ISNA(VLOOKUP(E242,'Enga manuel'!$D$7:$P$356,11,FALSE)),"",VLOOKUP(E242,'Enga manuel'!$D$7:$P$356,11,FALSE))</f>
        <v/>
      </c>
      <c r="U242" t="str">
        <f>IF(ISNA(VLOOKUP(E242,'Enga manuel'!$D$7:$P$356,12,FALSE)),"",VLOOKUP(E242,'Enga manuel'!$D$7:$P$356,12,FALSE))</f>
        <v/>
      </c>
      <c r="W242">
        <f t="shared" si="44"/>
        <v>2041</v>
      </c>
      <c r="X242" s="107">
        <f t="shared" si="36"/>
        <v>0</v>
      </c>
      <c r="Y242" s="107" t="str">
        <f t="shared" si="40"/>
        <v/>
      </c>
      <c r="Z242" s="107" t="str">
        <f t="shared" si="41"/>
        <v/>
      </c>
      <c r="AA242" s="107" t="str">
        <f t="shared" si="42"/>
        <v/>
      </c>
      <c r="AB242" s="107" t="str">
        <f t="shared" si="37"/>
        <v/>
      </c>
      <c r="AC242" s="107" t="str">
        <f t="shared" si="37"/>
        <v/>
      </c>
      <c r="AD242" s="107" t="str">
        <f t="shared" si="38"/>
        <v/>
      </c>
      <c r="AE242" s="107" t="str">
        <f t="shared" si="39"/>
        <v/>
      </c>
      <c r="AF242">
        <f t="shared" si="43"/>
        <v>0</v>
      </c>
    </row>
    <row r="243" spans="5:32" x14ac:dyDescent="0.2">
      <c r="E243">
        <v>2042</v>
      </c>
      <c r="F243" s="101">
        <f>'Ext A2'!F48</f>
        <v>0</v>
      </c>
      <c r="G243" s="100">
        <f>'Ext A2'!C48</f>
        <v>0</v>
      </c>
      <c r="H243" s="100">
        <f>'Ext A2'!D48</f>
        <v>0</v>
      </c>
      <c r="I243" s="100">
        <f>'Ext A2'!J48</f>
        <v>0</v>
      </c>
      <c r="J243" s="194">
        <f>'Ext A2'!G48</f>
        <v>0</v>
      </c>
      <c r="K243">
        <f>IF('Ext A2'!H48="",'Ext A2'!G48,'Ext A2'!H48)</f>
        <v>0</v>
      </c>
      <c r="L243" s="100">
        <f>'Ext A2'!E48</f>
        <v>0</v>
      </c>
      <c r="M243" t="str">
        <f>MID('Ext A2'!M48,7,4)</f>
        <v/>
      </c>
      <c r="O243" s="101">
        <f>IF(ISNA(VLOOKUP(E243,'Enga manuel'!$D$7:$P$356,6,FALSE)),0,VLOOKUP(E243,'Enga manuel'!$D$7:$P$356,6,FALSE))</f>
        <v>0</v>
      </c>
      <c r="P243" t="str">
        <f>IF(ISNA(VLOOKUP(E243,'Enga manuel'!$D$7:$P$356,7,FALSE)),"",VLOOKUP(E243,'Enga manuel'!$D$7:$P$356,7,FALSE))</f>
        <v/>
      </c>
      <c r="Q243" t="str">
        <f>IF(ISNA(VLOOKUP(E243,'Enga manuel'!$D$7:$P$356,8,FALSE)),"",VLOOKUP(E243,'Enga manuel'!$D$7:$P$356,8,FALSE))</f>
        <v/>
      </c>
      <c r="R243" t="str">
        <f>IF(ISNA(VLOOKUP(E243,'Enga manuel'!$D$7:$P$356,9,FALSE)),"",VLOOKUP(E243,'Enga manuel'!$D$7:$P$356,9,FALSE))</f>
        <v/>
      </c>
      <c r="S243" t="str">
        <f>IF(ISNA(VLOOKUP(E243,'Enga manuel'!$D$7:$P$356,10,FALSE)),"",VLOOKUP(E243,'Enga manuel'!$D$7:$P$356,10,FALSE))</f>
        <v/>
      </c>
      <c r="T243" t="str">
        <f>IF(ISNA(VLOOKUP(E243,'Enga manuel'!$D$7:$P$356,11,FALSE)),"",VLOOKUP(E243,'Enga manuel'!$D$7:$P$356,11,FALSE))</f>
        <v/>
      </c>
      <c r="U243" t="str">
        <f>IF(ISNA(VLOOKUP(E243,'Enga manuel'!$D$7:$P$356,12,FALSE)),"",VLOOKUP(E243,'Enga manuel'!$D$7:$P$356,12,FALSE))</f>
        <v/>
      </c>
      <c r="W243">
        <f t="shared" si="44"/>
        <v>2042</v>
      </c>
      <c r="X243" s="107">
        <f t="shared" si="36"/>
        <v>0</v>
      </c>
      <c r="Y243" s="107" t="str">
        <f t="shared" si="40"/>
        <v/>
      </c>
      <c r="Z243" s="107" t="str">
        <f t="shared" si="41"/>
        <v/>
      </c>
      <c r="AA243" s="107" t="str">
        <f t="shared" si="42"/>
        <v/>
      </c>
      <c r="AB243" s="107" t="str">
        <f t="shared" si="37"/>
        <v/>
      </c>
      <c r="AC243" s="107" t="str">
        <f t="shared" si="37"/>
        <v/>
      </c>
      <c r="AD243" s="107" t="str">
        <f t="shared" si="38"/>
        <v/>
      </c>
      <c r="AE243" s="107" t="str">
        <f t="shared" si="39"/>
        <v/>
      </c>
      <c r="AF243">
        <f t="shared" si="43"/>
        <v>0</v>
      </c>
    </row>
    <row r="244" spans="5:32" x14ac:dyDescent="0.2">
      <c r="E244">
        <v>2043</v>
      </c>
      <c r="F244" s="101">
        <f>'Ext A2'!F49</f>
        <v>0</v>
      </c>
      <c r="G244" s="100">
        <f>'Ext A2'!C49</f>
        <v>0</v>
      </c>
      <c r="H244" s="100">
        <f>'Ext A2'!D49</f>
        <v>0</v>
      </c>
      <c r="I244" s="100">
        <f>'Ext A2'!J49</f>
        <v>0</v>
      </c>
      <c r="J244" s="194">
        <f>'Ext A2'!G49</f>
        <v>0</v>
      </c>
      <c r="K244">
        <f>IF('Ext A2'!H49="",'Ext A2'!G49,'Ext A2'!H49)</f>
        <v>0</v>
      </c>
      <c r="L244" s="100">
        <f>'Ext A2'!E49</f>
        <v>0</v>
      </c>
      <c r="M244" t="str">
        <f>MID('Ext A2'!M49,7,4)</f>
        <v/>
      </c>
      <c r="O244" s="101">
        <f>IF(ISNA(VLOOKUP(E244,'Enga manuel'!$D$7:$P$356,6,FALSE)),0,VLOOKUP(E244,'Enga manuel'!$D$7:$P$356,6,FALSE))</f>
        <v>0</v>
      </c>
      <c r="P244" t="str">
        <f>IF(ISNA(VLOOKUP(E244,'Enga manuel'!$D$7:$P$356,7,FALSE)),"",VLOOKUP(E244,'Enga manuel'!$D$7:$P$356,7,FALSE))</f>
        <v/>
      </c>
      <c r="Q244" t="str">
        <f>IF(ISNA(VLOOKUP(E244,'Enga manuel'!$D$7:$P$356,8,FALSE)),"",VLOOKUP(E244,'Enga manuel'!$D$7:$P$356,8,FALSE))</f>
        <v/>
      </c>
      <c r="R244" t="str">
        <f>IF(ISNA(VLOOKUP(E244,'Enga manuel'!$D$7:$P$356,9,FALSE)),"",VLOOKUP(E244,'Enga manuel'!$D$7:$P$356,9,FALSE))</f>
        <v/>
      </c>
      <c r="S244" t="str">
        <f>IF(ISNA(VLOOKUP(E244,'Enga manuel'!$D$7:$P$356,10,FALSE)),"",VLOOKUP(E244,'Enga manuel'!$D$7:$P$356,10,FALSE))</f>
        <v/>
      </c>
      <c r="T244" t="str">
        <f>IF(ISNA(VLOOKUP(E244,'Enga manuel'!$D$7:$P$356,11,FALSE)),"",VLOOKUP(E244,'Enga manuel'!$D$7:$P$356,11,FALSE))</f>
        <v/>
      </c>
      <c r="U244" t="str">
        <f>IF(ISNA(VLOOKUP(E244,'Enga manuel'!$D$7:$P$356,12,FALSE)),"",VLOOKUP(E244,'Enga manuel'!$D$7:$P$356,12,FALSE))</f>
        <v/>
      </c>
      <c r="W244">
        <f t="shared" si="44"/>
        <v>2043</v>
      </c>
      <c r="X244" s="107">
        <f t="shared" si="36"/>
        <v>0</v>
      </c>
      <c r="Y244" s="107" t="str">
        <f t="shared" si="40"/>
        <v/>
      </c>
      <c r="Z244" s="107" t="str">
        <f t="shared" si="41"/>
        <v/>
      </c>
      <c r="AA244" s="107" t="str">
        <f t="shared" si="42"/>
        <v/>
      </c>
      <c r="AB244" s="107" t="str">
        <f t="shared" si="37"/>
        <v/>
      </c>
      <c r="AC244" s="107" t="str">
        <f t="shared" si="37"/>
        <v/>
      </c>
      <c r="AD244" s="107" t="str">
        <f t="shared" si="38"/>
        <v/>
      </c>
      <c r="AE244" s="107" t="str">
        <f t="shared" si="39"/>
        <v/>
      </c>
      <c r="AF244">
        <f t="shared" si="43"/>
        <v>0</v>
      </c>
    </row>
    <row r="245" spans="5:32" x14ac:dyDescent="0.2">
      <c r="E245">
        <v>2044</v>
      </c>
      <c r="F245" s="101">
        <f>'Ext A2'!F50</f>
        <v>0</v>
      </c>
      <c r="G245" s="100">
        <f>'Ext A2'!C50</f>
        <v>0</v>
      </c>
      <c r="H245" s="100">
        <f>'Ext A2'!D50</f>
        <v>0</v>
      </c>
      <c r="I245" s="100">
        <f>'Ext A2'!J50</f>
        <v>0</v>
      </c>
      <c r="J245" s="194">
        <f>'Ext A2'!G50</f>
        <v>0</v>
      </c>
      <c r="K245">
        <f>IF('Ext A2'!H50="",'Ext A2'!G50,'Ext A2'!H50)</f>
        <v>0</v>
      </c>
      <c r="L245" s="100">
        <f>'Ext A2'!E50</f>
        <v>0</v>
      </c>
      <c r="M245" t="str">
        <f>MID('Ext A2'!M50,7,4)</f>
        <v/>
      </c>
      <c r="O245" s="101">
        <f>IF(ISNA(VLOOKUP(E245,'Enga manuel'!$D$7:$P$356,6,FALSE)),0,VLOOKUP(E245,'Enga manuel'!$D$7:$P$356,6,FALSE))</f>
        <v>0</v>
      </c>
      <c r="P245" t="str">
        <f>IF(ISNA(VLOOKUP(E245,'Enga manuel'!$D$7:$P$356,7,FALSE)),"",VLOOKUP(E245,'Enga manuel'!$D$7:$P$356,7,FALSE))</f>
        <v/>
      </c>
      <c r="Q245" t="str">
        <f>IF(ISNA(VLOOKUP(E245,'Enga manuel'!$D$7:$P$356,8,FALSE)),"",VLOOKUP(E245,'Enga manuel'!$D$7:$P$356,8,FALSE))</f>
        <v/>
      </c>
      <c r="R245" t="str">
        <f>IF(ISNA(VLOOKUP(E245,'Enga manuel'!$D$7:$P$356,9,FALSE)),"",VLOOKUP(E245,'Enga manuel'!$D$7:$P$356,9,FALSE))</f>
        <v/>
      </c>
      <c r="S245" t="str">
        <f>IF(ISNA(VLOOKUP(E245,'Enga manuel'!$D$7:$P$356,10,FALSE)),"",VLOOKUP(E245,'Enga manuel'!$D$7:$P$356,10,FALSE))</f>
        <v/>
      </c>
      <c r="T245" t="str">
        <f>IF(ISNA(VLOOKUP(E245,'Enga manuel'!$D$7:$P$356,11,FALSE)),"",VLOOKUP(E245,'Enga manuel'!$D$7:$P$356,11,FALSE))</f>
        <v/>
      </c>
      <c r="U245" t="str">
        <f>IF(ISNA(VLOOKUP(E245,'Enga manuel'!$D$7:$P$356,12,FALSE)),"",VLOOKUP(E245,'Enga manuel'!$D$7:$P$356,12,FALSE))</f>
        <v/>
      </c>
      <c r="W245">
        <f t="shared" si="44"/>
        <v>2044</v>
      </c>
      <c r="X245" s="107">
        <f t="shared" si="36"/>
        <v>0</v>
      </c>
      <c r="Y245" s="107" t="str">
        <f t="shared" si="40"/>
        <v/>
      </c>
      <c r="Z245" s="107" t="str">
        <f t="shared" si="41"/>
        <v/>
      </c>
      <c r="AA245" s="107" t="str">
        <f t="shared" si="42"/>
        <v/>
      </c>
      <c r="AB245" s="107" t="str">
        <f t="shared" si="37"/>
        <v/>
      </c>
      <c r="AC245" s="107" t="str">
        <f t="shared" si="37"/>
        <v/>
      </c>
      <c r="AD245" s="107" t="str">
        <f t="shared" si="38"/>
        <v/>
      </c>
      <c r="AE245" s="107" t="str">
        <f t="shared" si="39"/>
        <v/>
      </c>
      <c r="AF245">
        <f t="shared" si="43"/>
        <v>0</v>
      </c>
    </row>
    <row r="246" spans="5:32" x14ac:dyDescent="0.2">
      <c r="E246">
        <v>2045</v>
      </c>
      <c r="F246" s="101">
        <f>'Ext A2'!F51</f>
        <v>0</v>
      </c>
      <c r="G246" s="100">
        <f>'Ext A2'!C51</f>
        <v>0</v>
      </c>
      <c r="H246" s="100">
        <f>'Ext A2'!D51</f>
        <v>0</v>
      </c>
      <c r="I246" s="100">
        <f>'Ext A2'!J51</f>
        <v>0</v>
      </c>
      <c r="J246" s="194">
        <f>'Ext A2'!G51</f>
        <v>0</v>
      </c>
      <c r="K246">
        <f>IF('Ext A2'!H51="",'Ext A2'!G51,'Ext A2'!H51)</f>
        <v>0</v>
      </c>
      <c r="L246" s="100">
        <f>'Ext A2'!E51</f>
        <v>0</v>
      </c>
      <c r="M246" t="str">
        <f>MID('Ext A2'!M51,7,4)</f>
        <v/>
      </c>
      <c r="O246" s="101">
        <f>IF(ISNA(VLOOKUP(E246,'Enga manuel'!$D$7:$P$356,6,FALSE)),0,VLOOKUP(E246,'Enga manuel'!$D$7:$P$356,6,FALSE))</f>
        <v>0</v>
      </c>
      <c r="P246" t="str">
        <f>IF(ISNA(VLOOKUP(E246,'Enga manuel'!$D$7:$P$356,7,FALSE)),"",VLOOKUP(E246,'Enga manuel'!$D$7:$P$356,7,FALSE))</f>
        <v/>
      </c>
      <c r="Q246" t="str">
        <f>IF(ISNA(VLOOKUP(E246,'Enga manuel'!$D$7:$P$356,8,FALSE)),"",VLOOKUP(E246,'Enga manuel'!$D$7:$P$356,8,FALSE))</f>
        <v/>
      </c>
      <c r="R246" t="str">
        <f>IF(ISNA(VLOOKUP(E246,'Enga manuel'!$D$7:$P$356,9,FALSE)),"",VLOOKUP(E246,'Enga manuel'!$D$7:$P$356,9,FALSE))</f>
        <v/>
      </c>
      <c r="S246" t="str">
        <f>IF(ISNA(VLOOKUP(E246,'Enga manuel'!$D$7:$P$356,10,FALSE)),"",VLOOKUP(E246,'Enga manuel'!$D$7:$P$356,10,FALSE))</f>
        <v/>
      </c>
      <c r="T246" t="str">
        <f>IF(ISNA(VLOOKUP(E246,'Enga manuel'!$D$7:$P$356,11,FALSE)),"",VLOOKUP(E246,'Enga manuel'!$D$7:$P$356,11,FALSE))</f>
        <v/>
      </c>
      <c r="U246" t="str">
        <f>IF(ISNA(VLOOKUP(E246,'Enga manuel'!$D$7:$P$356,12,FALSE)),"",VLOOKUP(E246,'Enga manuel'!$D$7:$P$356,12,FALSE))</f>
        <v/>
      </c>
      <c r="W246">
        <f t="shared" si="44"/>
        <v>2045</v>
      </c>
      <c r="X246" s="107">
        <f t="shared" si="36"/>
        <v>0</v>
      </c>
      <c r="Y246" s="107" t="str">
        <f t="shared" si="40"/>
        <v/>
      </c>
      <c r="Z246" s="107" t="str">
        <f t="shared" si="41"/>
        <v/>
      </c>
      <c r="AA246" s="107" t="str">
        <f t="shared" si="42"/>
        <v/>
      </c>
      <c r="AB246" s="107" t="str">
        <f t="shared" si="37"/>
        <v/>
      </c>
      <c r="AC246" s="107" t="str">
        <f t="shared" si="37"/>
        <v/>
      </c>
      <c r="AD246" s="107" t="str">
        <f t="shared" si="38"/>
        <v/>
      </c>
      <c r="AE246" s="107" t="str">
        <f t="shared" si="39"/>
        <v/>
      </c>
      <c r="AF246">
        <f t="shared" si="43"/>
        <v>0</v>
      </c>
    </row>
    <row r="247" spans="5:32" x14ac:dyDescent="0.2">
      <c r="E247">
        <v>2046</v>
      </c>
      <c r="F247" s="101">
        <f>'Ext A2'!F52</f>
        <v>0</v>
      </c>
      <c r="G247" s="100">
        <f>'Ext A2'!C52</f>
        <v>0</v>
      </c>
      <c r="H247" s="100">
        <f>'Ext A2'!D52</f>
        <v>0</v>
      </c>
      <c r="I247" s="100">
        <f>'Ext A2'!J52</f>
        <v>0</v>
      </c>
      <c r="J247" s="194">
        <f>'Ext A2'!G52</f>
        <v>0</v>
      </c>
      <c r="K247">
        <f>IF('Ext A2'!H52="",'Ext A2'!G52,'Ext A2'!H52)</f>
        <v>0</v>
      </c>
      <c r="L247" s="100">
        <f>'Ext A2'!E52</f>
        <v>0</v>
      </c>
      <c r="M247" t="str">
        <f>MID('Ext A2'!M52,7,4)</f>
        <v/>
      </c>
      <c r="O247" s="101">
        <f>IF(ISNA(VLOOKUP(E247,'Enga manuel'!$D$7:$P$356,6,FALSE)),0,VLOOKUP(E247,'Enga manuel'!$D$7:$P$356,6,FALSE))</f>
        <v>0</v>
      </c>
      <c r="P247" t="str">
        <f>IF(ISNA(VLOOKUP(E247,'Enga manuel'!$D$7:$P$356,7,FALSE)),"",VLOOKUP(E247,'Enga manuel'!$D$7:$P$356,7,FALSE))</f>
        <v/>
      </c>
      <c r="Q247" t="str">
        <f>IF(ISNA(VLOOKUP(E247,'Enga manuel'!$D$7:$P$356,8,FALSE)),"",VLOOKUP(E247,'Enga manuel'!$D$7:$P$356,8,FALSE))</f>
        <v/>
      </c>
      <c r="R247" t="str">
        <f>IF(ISNA(VLOOKUP(E247,'Enga manuel'!$D$7:$P$356,9,FALSE)),"",VLOOKUP(E247,'Enga manuel'!$D$7:$P$356,9,FALSE))</f>
        <v/>
      </c>
      <c r="S247" t="str">
        <f>IF(ISNA(VLOOKUP(E247,'Enga manuel'!$D$7:$P$356,10,FALSE)),"",VLOOKUP(E247,'Enga manuel'!$D$7:$P$356,10,FALSE))</f>
        <v/>
      </c>
      <c r="T247" t="str">
        <f>IF(ISNA(VLOOKUP(E247,'Enga manuel'!$D$7:$P$356,11,FALSE)),"",VLOOKUP(E247,'Enga manuel'!$D$7:$P$356,11,FALSE))</f>
        <v/>
      </c>
      <c r="U247" t="str">
        <f>IF(ISNA(VLOOKUP(E247,'Enga manuel'!$D$7:$P$356,12,FALSE)),"",VLOOKUP(E247,'Enga manuel'!$D$7:$P$356,12,FALSE))</f>
        <v/>
      </c>
      <c r="W247">
        <f t="shared" si="44"/>
        <v>2046</v>
      </c>
      <c r="X247" s="107">
        <f t="shared" si="36"/>
        <v>0</v>
      </c>
      <c r="Y247" s="107" t="str">
        <f t="shared" si="40"/>
        <v/>
      </c>
      <c r="Z247" s="107" t="str">
        <f t="shared" si="41"/>
        <v/>
      </c>
      <c r="AA247" s="107" t="str">
        <f t="shared" si="42"/>
        <v/>
      </c>
      <c r="AB247" s="107" t="str">
        <f t="shared" si="37"/>
        <v/>
      </c>
      <c r="AC247" s="107" t="str">
        <f t="shared" si="37"/>
        <v/>
      </c>
      <c r="AD247" s="107" t="str">
        <f t="shared" si="38"/>
        <v/>
      </c>
      <c r="AE247" s="107" t="str">
        <f t="shared" si="39"/>
        <v/>
      </c>
      <c r="AF247">
        <f t="shared" si="43"/>
        <v>0</v>
      </c>
    </row>
    <row r="248" spans="5:32" x14ac:dyDescent="0.2">
      <c r="E248">
        <v>2047</v>
      </c>
      <c r="F248" s="101">
        <f>'Ext A2'!F53</f>
        <v>0</v>
      </c>
      <c r="G248" s="100">
        <f>'Ext A2'!C53</f>
        <v>0</v>
      </c>
      <c r="H248" s="100">
        <f>'Ext A2'!D53</f>
        <v>0</v>
      </c>
      <c r="I248" s="100">
        <f>'Ext A2'!J53</f>
        <v>0</v>
      </c>
      <c r="J248" s="194">
        <f>'Ext A2'!G53</f>
        <v>0</v>
      </c>
      <c r="K248">
        <f>IF('Ext A2'!H53="",'Ext A2'!G53,'Ext A2'!H53)</f>
        <v>0</v>
      </c>
      <c r="L248" s="100">
        <f>'Ext A2'!E53</f>
        <v>0</v>
      </c>
      <c r="M248" t="str">
        <f>MID('Ext A2'!M53,7,4)</f>
        <v/>
      </c>
      <c r="O248" s="101">
        <f>IF(ISNA(VLOOKUP(E248,'Enga manuel'!$D$7:$P$356,6,FALSE)),0,VLOOKUP(E248,'Enga manuel'!$D$7:$P$356,6,FALSE))</f>
        <v>0</v>
      </c>
      <c r="P248" t="str">
        <f>IF(ISNA(VLOOKUP(E248,'Enga manuel'!$D$7:$P$356,7,FALSE)),"",VLOOKUP(E248,'Enga manuel'!$D$7:$P$356,7,FALSE))</f>
        <v/>
      </c>
      <c r="Q248" t="str">
        <f>IF(ISNA(VLOOKUP(E248,'Enga manuel'!$D$7:$P$356,8,FALSE)),"",VLOOKUP(E248,'Enga manuel'!$D$7:$P$356,8,FALSE))</f>
        <v/>
      </c>
      <c r="R248" t="str">
        <f>IF(ISNA(VLOOKUP(E248,'Enga manuel'!$D$7:$P$356,9,FALSE)),"",VLOOKUP(E248,'Enga manuel'!$D$7:$P$356,9,FALSE))</f>
        <v/>
      </c>
      <c r="S248" t="str">
        <f>IF(ISNA(VLOOKUP(E248,'Enga manuel'!$D$7:$P$356,10,FALSE)),"",VLOOKUP(E248,'Enga manuel'!$D$7:$P$356,10,FALSE))</f>
        <v/>
      </c>
      <c r="T248" t="str">
        <f>IF(ISNA(VLOOKUP(E248,'Enga manuel'!$D$7:$P$356,11,FALSE)),"",VLOOKUP(E248,'Enga manuel'!$D$7:$P$356,11,FALSE))</f>
        <v/>
      </c>
      <c r="U248" t="str">
        <f>IF(ISNA(VLOOKUP(E248,'Enga manuel'!$D$7:$P$356,12,FALSE)),"",VLOOKUP(E248,'Enga manuel'!$D$7:$P$356,12,FALSE))</f>
        <v/>
      </c>
      <c r="W248">
        <f t="shared" si="44"/>
        <v>2047</v>
      </c>
      <c r="X248" s="107">
        <f t="shared" si="36"/>
        <v>0</v>
      </c>
      <c r="Y248" s="107" t="str">
        <f t="shared" si="40"/>
        <v/>
      </c>
      <c r="Z248" s="107" t="str">
        <f t="shared" si="41"/>
        <v/>
      </c>
      <c r="AA248" s="107" t="str">
        <f t="shared" si="42"/>
        <v/>
      </c>
      <c r="AB248" s="107" t="str">
        <f t="shared" si="37"/>
        <v/>
      </c>
      <c r="AC248" s="107" t="str">
        <f t="shared" si="37"/>
        <v/>
      </c>
      <c r="AD248" s="107" t="str">
        <f t="shared" si="38"/>
        <v/>
      </c>
      <c r="AE248" s="107" t="str">
        <f t="shared" si="39"/>
        <v/>
      </c>
      <c r="AF248">
        <f t="shared" si="43"/>
        <v>0</v>
      </c>
    </row>
    <row r="249" spans="5:32" x14ac:dyDescent="0.2">
      <c r="E249">
        <v>2048</v>
      </c>
      <c r="F249" s="101">
        <f>'Ext A2'!F54</f>
        <v>0</v>
      </c>
      <c r="G249" s="100">
        <f>'Ext A2'!C54</f>
        <v>0</v>
      </c>
      <c r="H249" s="100">
        <f>'Ext A2'!D54</f>
        <v>0</v>
      </c>
      <c r="I249" s="100">
        <f>'Ext A2'!J54</f>
        <v>0</v>
      </c>
      <c r="J249" s="194">
        <f>'Ext A2'!G54</f>
        <v>0</v>
      </c>
      <c r="K249">
        <f>IF('Ext A2'!H54="",'Ext A2'!G54,'Ext A2'!H54)</f>
        <v>0</v>
      </c>
      <c r="L249" s="100">
        <f>'Ext A2'!E54</f>
        <v>0</v>
      </c>
      <c r="M249" t="str">
        <f>MID('Ext A2'!M54,7,4)</f>
        <v/>
      </c>
      <c r="O249" s="101">
        <f>IF(ISNA(VLOOKUP(E249,'Enga manuel'!$D$7:$P$356,6,FALSE)),0,VLOOKUP(E249,'Enga manuel'!$D$7:$P$356,6,FALSE))</f>
        <v>0</v>
      </c>
      <c r="P249" t="str">
        <f>IF(ISNA(VLOOKUP(E249,'Enga manuel'!$D$7:$P$356,7,FALSE)),"",VLOOKUP(E249,'Enga manuel'!$D$7:$P$356,7,FALSE))</f>
        <v/>
      </c>
      <c r="Q249" t="str">
        <f>IF(ISNA(VLOOKUP(E249,'Enga manuel'!$D$7:$P$356,8,FALSE)),"",VLOOKUP(E249,'Enga manuel'!$D$7:$P$356,8,FALSE))</f>
        <v/>
      </c>
      <c r="R249" t="str">
        <f>IF(ISNA(VLOOKUP(E249,'Enga manuel'!$D$7:$P$356,9,FALSE)),"",VLOOKUP(E249,'Enga manuel'!$D$7:$P$356,9,FALSE))</f>
        <v/>
      </c>
      <c r="S249" t="str">
        <f>IF(ISNA(VLOOKUP(E249,'Enga manuel'!$D$7:$P$356,10,FALSE)),"",VLOOKUP(E249,'Enga manuel'!$D$7:$P$356,10,FALSE))</f>
        <v/>
      </c>
      <c r="T249" t="str">
        <f>IF(ISNA(VLOOKUP(E249,'Enga manuel'!$D$7:$P$356,11,FALSE)),"",VLOOKUP(E249,'Enga manuel'!$D$7:$P$356,11,FALSE))</f>
        <v/>
      </c>
      <c r="U249" t="str">
        <f>IF(ISNA(VLOOKUP(E249,'Enga manuel'!$D$7:$P$356,12,FALSE)),"",VLOOKUP(E249,'Enga manuel'!$D$7:$P$356,12,FALSE))</f>
        <v/>
      </c>
      <c r="W249">
        <f t="shared" si="44"/>
        <v>2048</v>
      </c>
      <c r="X249" s="107">
        <f t="shared" si="36"/>
        <v>0</v>
      </c>
      <c r="Y249" s="107" t="str">
        <f t="shared" si="40"/>
        <v/>
      </c>
      <c r="Z249" s="107" t="str">
        <f t="shared" si="41"/>
        <v/>
      </c>
      <c r="AA249" s="107" t="str">
        <f t="shared" si="42"/>
        <v/>
      </c>
      <c r="AB249" s="107" t="str">
        <f t="shared" si="37"/>
        <v/>
      </c>
      <c r="AC249" s="107" t="str">
        <f t="shared" si="37"/>
        <v/>
      </c>
      <c r="AD249" s="107" t="str">
        <f t="shared" si="38"/>
        <v/>
      </c>
      <c r="AE249" s="107" t="str">
        <f t="shared" si="39"/>
        <v/>
      </c>
      <c r="AF249">
        <f t="shared" si="43"/>
        <v>0</v>
      </c>
    </row>
    <row r="250" spans="5:32" x14ac:dyDescent="0.2">
      <c r="E250">
        <v>2049</v>
      </c>
      <c r="F250" s="101">
        <f>'Ext A2'!F55</f>
        <v>0</v>
      </c>
      <c r="G250" s="100">
        <f>'Ext A2'!C55</f>
        <v>0</v>
      </c>
      <c r="H250" s="100">
        <f>'Ext A2'!D55</f>
        <v>0</v>
      </c>
      <c r="I250" s="100">
        <f>'Ext A2'!J55</f>
        <v>0</v>
      </c>
      <c r="J250" s="194">
        <f>'Ext A2'!G55</f>
        <v>0</v>
      </c>
      <c r="K250">
        <f>IF('Ext A2'!H55="",'Ext A2'!G55,'Ext A2'!H55)</f>
        <v>0</v>
      </c>
      <c r="L250" s="100">
        <f>'Ext A2'!E55</f>
        <v>0</v>
      </c>
      <c r="M250" t="str">
        <f>MID('Ext A2'!M55,7,4)</f>
        <v/>
      </c>
      <c r="O250" s="101">
        <f>IF(ISNA(VLOOKUP(E250,'Enga manuel'!$D$7:$P$356,6,FALSE)),0,VLOOKUP(E250,'Enga manuel'!$D$7:$P$356,6,FALSE))</f>
        <v>0</v>
      </c>
      <c r="P250" t="str">
        <f>IF(ISNA(VLOOKUP(E250,'Enga manuel'!$D$7:$P$356,7,FALSE)),"",VLOOKUP(E250,'Enga manuel'!$D$7:$P$356,7,FALSE))</f>
        <v/>
      </c>
      <c r="Q250" t="str">
        <f>IF(ISNA(VLOOKUP(E250,'Enga manuel'!$D$7:$P$356,8,FALSE)),"",VLOOKUP(E250,'Enga manuel'!$D$7:$P$356,8,FALSE))</f>
        <v/>
      </c>
      <c r="R250" t="str">
        <f>IF(ISNA(VLOOKUP(E250,'Enga manuel'!$D$7:$P$356,9,FALSE)),"",VLOOKUP(E250,'Enga manuel'!$D$7:$P$356,9,FALSE))</f>
        <v/>
      </c>
      <c r="S250" t="str">
        <f>IF(ISNA(VLOOKUP(E250,'Enga manuel'!$D$7:$P$356,10,FALSE)),"",VLOOKUP(E250,'Enga manuel'!$D$7:$P$356,10,FALSE))</f>
        <v/>
      </c>
      <c r="T250" t="str">
        <f>IF(ISNA(VLOOKUP(E250,'Enga manuel'!$D$7:$P$356,11,FALSE)),"",VLOOKUP(E250,'Enga manuel'!$D$7:$P$356,11,FALSE))</f>
        <v/>
      </c>
      <c r="U250" t="str">
        <f>IF(ISNA(VLOOKUP(E250,'Enga manuel'!$D$7:$P$356,12,FALSE)),"",VLOOKUP(E250,'Enga manuel'!$D$7:$P$356,12,FALSE))</f>
        <v/>
      </c>
      <c r="W250">
        <f t="shared" si="44"/>
        <v>2049</v>
      </c>
      <c r="X250" s="107">
        <f t="shared" si="36"/>
        <v>0</v>
      </c>
      <c r="Y250" s="107" t="str">
        <f t="shared" si="40"/>
        <v/>
      </c>
      <c r="Z250" s="107" t="str">
        <f t="shared" si="41"/>
        <v/>
      </c>
      <c r="AA250" s="107" t="str">
        <f t="shared" si="42"/>
        <v/>
      </c>
      <c r="AB250" s="107" t="str">
        <f t="shared" si="37"/>
        <v/>
      </c>
      <c r="AC250" s="107" t="str">
        <f t="shared" si="37"/>
        <v/>
      </c>
      <c r="AD250" s="107" t="str">
        <f t="shared" si="38"/>
        <v/>
      </c>
      <c r="AE250" s="107" t="str">
        <f t="shared" si="39"/>
        <v/>
      </c>
      <c r="AF250">
        <f t="shared" si="43"/>
        <v>0</v>
      </c>
    </row>
    <row r="251" spans="5:32" x14ac:dyDescent="0.2">
      <c r="E251">
        <v>2050</v>
      </c>
      <c r="F251" s="101">
        <f>'Ext A2'!F56</f>
        <v>0</v>
      </c>
      <c r="G251" s="100">
        <f>'Ext A2'!C56</f>
        <v>0</v>
      </c>
      <c r="H251" s="100">
        <f>'Ext A2'!D56</f>
        <v>0</v>
      </c>
      <c r="I251" s="100">
        <f>'Ext A2'!J56</f>
        <v>0</v>
      </c>
      <c r="J251" s="194">
        <f>'Ext A2'!G56</f>
        <v>0</v>
      </c>
      <c r="K251">
        <f>IF('Ext A2'!H56="",'Ext A2'!G56,'Ext A2'!H56)</f>
        <v>0</v>
      </c>
      <c r="L251" s="100">
        <f>'Ext A2'!E56</f>
        <v>0</v>
      </c>
      <c r="M251" t="str">
        <f>MID('Ext A2'!M56,7,4)</f>
        <v/>
      </c>
      <c r="O251" s="101">
        <f>IF(ISNA(VLOOKUP(E251,'Enga manuel'!$D$7:$P$356,6,FALSE)),0,VLOOKUP(E251,'Enga manuel'!$D$7:$P$356,6,FALSE))</f>
        <v>0</v>
      </c>
      <c r="P251" t="str">
        <f>IF(ISNA(VLOOKUP(E251,'Enga manuel'!$D$7:$P$356,7,FALSE)),"",VLOOKUP(E251,'Enga manuel'!$D$7:$P$356,7,FALSE))</f>
        <v/>
      </c>
      <c r="Q251" t="str">
        <f>IF(ISNA(VLOOKUP(E251,'Enga manuel'!$D$7:$P$356,8,FALSE)),"",VLOOKUP(E251,'Enga manuel'!$D$7:$P$356,8,FALSE))</f>
        <v/>
      </c>
      <c r="R251" t="str">
        <f>IF(ISNA(VLOOKUP(E251,'Enga manuel'!$D$7:$P$356,9,FALSE)),"",VLOOKUP(E251,'Enga manuel'!$D$7:$P$356,9,FALSE))</f>
        <v/>
      </c>
      <c r="S251" t="str">
        <f>IF(ISNA(VLOOKUP(E251,'Enga manuel'!$D$7:$P$356,10,FALSE)),"",VLOOKUP(E251,'Enga manuel'!$D$7:$P$356,10,FALSE))</f>
        <v/>
      </c>
      <c r="T251" t="str">
        <f>IF(ISNA(VLOOKUP(E251,'Enga manuel'!$D$7:$P$356,11,FALSE)),"",VLOOKUP(E251,'Enga manuel'!$D$7:$P$356,11,FALSE))</f>
        <v/>
      </c>
      <c r="U251" t="str">
        <f>IF(ISNA(VLOOKUP(E251,'Enga manuel'!$D$7:$P$356,12,FALSE)),"",VLOOKUP(E251,'Enga manuel'!$D$7:$P$356,12,FALSE))</f>
        <v/>
      </c>
      <c r="W251">
        <f t="shared" si="44"/>
        <v>2050</v>
      </c>
      <c r="X251" s="107">
        <f t="shared" si="36"/>
        <v>0</v>
      </c>
      <c r="Y251" s="107" t="str">
        <f t="shared" si="40"/>
        <v/>
      </c>
      <c r="Z251" s="107" t="str">
        <f t="shared" si="41"/>
        <v/>
      </c>
      <c r="AA251" s="107" t="str">
        <f t="shared" si="42"/>
        <v/>
      </c>
      <c r="AB251" s="107" t="str">
        <f t="shared" si="37"/>
        <v/>
      </c>
      <c r="AC251" s="107" t="str">
        <f t="shared" si="37"/>
        <v/>
      </c>
      <c r="AD251" s="107" t="str">
        <f t="shared" si="38"/>
        <v/>
      </c>
      <c r="AE251" s="107" t="str">
        <f t="shared" si="39"/>
        <v/>
      </c>
      <c r="AF251">
        <f t="shared" si="43"/>
        <v>0</v>
      </c>
    </row>
    <row r="252" spans="5:32" x14ac:dyDescent="0.2">
      <c r="E252">
        <v>2051</v>
      </c>
      <c r="F252" s="101">
        <f>'Ext A2'!F57</f>
        <v>0</v>
      </c>
      <c r="G252" s="100">
        <f>'Ext A2'!C57</f>
        <v>0</v>
      </c>
      <c r="H252" s="100">
        <f>'Ext A2'!D57</f>
        <v>0</v>
      </c>
      <c r="I252" s="100">
        <f>'Ext A2'!J57</f>
        <v>0</v>
      </c>
      <c r="J252" s="194">
        <f>'Ext A2'!G57</f>
        <v>0</v>
      </c>
      <c r="K252">
        <f>IF('Ext A2'!H57="",'Ext A2'!G57,'Ext A2'!H57)</f>
        <v>0</v>
      </c>
      <c r="L252" s="100">
        <f>'Ext A2'!E57</f>
        <v>0</v>
      </c>
      <c r="M252" t="str">
        <f>MID('Ext A2'!M57,7,4)</f>
        <v/>
      </c>
      <c r="O252" s="101">
        <f>IF(ISNA(VLOOKUP(E252,'Enga manuel'!$D$7:$P$356,6,FALSE)),0,VLOOKUP(E252,'Enga manuel'!$D$7:$P$356,6,FALSE))</f>
        <v>0</v>
      </c>
      <c r="P252" t="str">
        <f>IF(ISNA(VLOOKUP(E252,'Enga manuel'!$D$7:$P$356,7,FALSE)),"",VLOOKUP(E252,'Enga manuel'!$D$7:$P$356,7,FALSE))</f>
        <v/>
      </c>
      <c r="Q252" t="str">
        <f>IF(ISNA(VLOOKUP(E252,'Enga manuel'!$D$7:$P$356,8,FALSE)),"",VLOOKUP(E252,'Enga manuel'!$D$7:$P$356,8,FALSE))</f>
        <v/>
      </c>
      <c r="R252" t="str">
        <f>IF(ISNA(VLOOKUP(E252,'Enga manuel'!$D$7:$P$356,9,FALSE)),"",VLOOKUP(E252,'Enga manuel'!$D$7:$P$356,9,FALSE))</f>
        <v/>
      </c>
      <c r="S252" t="str">
        <f>IF(ISNA(VLOOKUP(E252,'Enga manuel'!$D$7:$P$356,10,FALSE)),"",VLOOKUP(E252,'Enga manuel'!$D$7:$P$356,10,FALSE))</f>
        <v/>
      </c>
      <c r="T252" t="str">
        <f>IF(ISNA(VLOOKUP(E252,'Enga manuel'!$D$7:$P$356,11,FALSE)),"",VLOOKUP(E252,'Enga manuel'!$D$7:$P$356,11,FALSE))</f>
        <v/>
      </c>
      <c r="U252" t="str">
        <f>IF(ISNA(VLOOKUP(E252,'Enga manuel'!$D$7:$P$356,12,FALSE)),"",VLOOKUP(E252,'Enga manuel'!$D$7:$P$356,12,FALSE))</f>
        <v/>
      </c>
      <c r="W252">
        <f t="shared" si="44"/>
        <v>2051</v>
      </c>
      <c r="X252" s="107">
        <f t="shared" si="36"/>
        <v>0</v>
      </c>
      <c r="Y252" s="107" t="str">
        <f t="shared" si="40"/>
        <v/>
      </c>
      <c r="Z252" s="107" t="str">
        <f t="shared" si="41"/>
        <v/>
      </c>
      <c r="AA252" s="107" t="str">
        <f t="shared" si="42"/>
        <v/>
      </c>
      <c r="AB252" s="107" t="str">
        <f t="shared" si="37"/>
        <v/>
      </c>
      <c r="AC252" s="107" t="str">
        <f t="shared" si="37"/>
        <v/>
      </c>
      <c r="AD252" s="107" t="str">
        <f t="shared" si="38"/>
        <v/>
      </c>
      <c r="AE252" s="107" t="str">
        <f t="shared" si="39"/>
        <v/>
      </c>
      <c r="AF252">
        <f t="shared" si="43"/>
        <v>0</v>
      </c>
    </row>
    <row r="253" spans="5:32" x14ac:dyDescent="0.2">
      <c r="E253">
        <v>2052</v>
      </c>
      <c r="F253" s="101">
        <f>'Ext A2'!F58</f>
        <v>0</v>
      </c>
      <c r="G253" s="100">
        <f>'Ext A2'!C58</f>
        <v>0</v>
      </c>
      <c r="H253" s="100">
        <f>'Ext A2'!D58</f>
        <v>0</v>
      </c>
      <c r="I253" s="100">
        <f>'Ext A2'!J58</f>
        <v>0</v>
      </c>
      <c r="J253" s="194">
        <f>'Ext A2'!G58</f>
        <v>0</v>
      </c>
      <c r="K253">
        <f>IF('Ext A2'!H58="",'Ext A2'!G58,'Ext A2'!H58)</f>
        <v>0</v>
      </c>
      <c r="L253" s="100">
        <f>'Ext A2'!E58</f>
        <v>0</v>
      </c>
      <c r="M253" t="str">
        <f>MID('Ext A2'!M58,7,4)</f>
        <v/>
      </c>
      <c r="O253" s="101">
        <f>IF(ISNA(VLOOKUP(E253,'Enga manuel'!$D$7:$P$356,6,FALSE)),0,VLOOKUP(E253,'Enga manuel'!$D$7:$P$356,6,FALSE))</f>
        <v>0</v>
      </c>
      <c r="P253" t="str">
        <f>IF(ISNA(VLOOKUP(E253,'Enga manuel'!$D$7:$P$356,7,FALSE)),"",VLOOKUP(E253,'Enga manuel'!$D$7:$P$356,7,FALSE))</f>
        <v/>
      </c>
      <c r="Q253" t="str">
        <f>IF(ISNA(VLOOKUP(E253,'Enga manuel'!$D$7:$P$356,8,FALSE)),"",VLOOKUP(E253,'Enga manuel'!$D$7:$P$356,8,FALSE))</f>
        <v/>
      </c>
      <c r="R253" t="str">
        <f>IF(ISNA(VLOOKUP(E253,'Enga manuel'!$D$7:$P$356,9,FALSE)),"",VLOOKUP(E253,'Enga manuel'!$D$7:$P$356,9,FALSE))</f>
        <v/>
      </c>
      <c r="S253" t="str">
        <f>IF(ISNA(VLOOKUP(E253,'Enga manuel'!$D$7:$P$356,10,FALSE)),"",VLOOKUP(E253,'Enga manuel'!$D$7:$P$356,10,FALSE))</f>
        <v/>
      </c>
      <c r="T253" t="str">
        <f>IF(ISNA(VLOOKUP(E253,'Enga manuel'!$D$7:$P$356,11,FALSE)),"",VLOOKUP(E253,'Enga manuel'!$D$7:$P$356,11,FALSE))</f>
        <v/>
      </c>
      <c r="U253" t="str">
        <f>IF(ISNA(VLOOKUP(E253,'Enga manuel'!$D$7:$P$356,12,FALSE)),"",VLOOKUP(E253,'Enga manuel'!$D$7:$P$356,12,FALSE))</f>
        <v/>
      </c>
      <c r="W253">
        <f t="shared" si="44"/>
        <v>2052</v>
      </c>
      <c r="X253" s="107">
        <f t="shared" si="36"/>
        <v>0</v>
      </c>
      <c r="Y253" s="107" t="str">
        <f t="shared" si="40"/>
        <v/>
      </c>
      <c r="Z253" s="107" t="str">
        <f t="shared" si="41"/>
        <v/>
      </c>
      <c r="AA253" s="107" t="str">
        <f t="shared" si="42"/>
        <v/>
      </c>
      <c r="AB253" s="107" t="str">
        <f t="shared" si="37"/>
        <v/>
      </c>
      <c r="AC253" s="107" t="str">
        <f t="shared" si="37"/>
        <v/>
      </c>
      <c r="AD253" s="107" t="str">
        <f t="shared" si="38"/>
        <v/>
      </c>
      <c r="AE253" s="107" t="str">
        <f t="shared" si="39"/>
        <v/>
      </c>
      <c r="AF253">
        <f t="shared" si="43"/>
        <v>0</v>
      </c>
    </row>
    <row r="254" spans="5:32" x14ac:dyDescent="0.2">
      <c r="E254">
        <v>2053</v>
      </c>
      <c r="F254" s="101">
        <f>'Ext A2'!F59</f>
        <v>0</v>
      </c>
      <c r="G254" s="100">
        <f>'Ext A2'!C59</f>
        <v>0</v>
      </c>
      <c r="H254" s="100">
        <f>'Ext A2'!D59</f>
        <v>0</v>
      </c>
      <c r="I254" s="100">
        <f>'Ext A2'!J59</f>
        <v>0</v>
      </c>
      <c r="J254" s="194">
        <f>'Ext A2'!G59</f>
        <v>0</v>
      </c>
      <c r="K254">
        <f>IF('Ext A2'!H59="",'Ext A2'!G59,'Ext A2'!H59)</f>
        <v>0</v>
      </c>
      <c r="L254" s="100">
        <f>'Ext A2'!E59</f>
        <v>0</v>
      </c>
      <c r="M254" t="str">
        <f>MID('Ext A2'!M59,7,4)</f>
        <v/>
      </c>
      <c r="O254" s="101">
        <f>IF(ISNA(VLOOKUP(E254,'Enga manuel'!$D$7:$P$356,6,FALSE)),0,VLOOKUP(E254,'Enga manuel'!$D$7:$P$356,6,FALSE))</f>
        <v>0</v>
      </c>
      <c r="P254" t="str">
        <f>IF(ISNA(VLOOKUP(E254,'Enga manuel'!$D$7:$P$356,7,FALSE)),"",VLOOKUP(E254,'Enga manuel'!$D$7:$P$356,7,FALSE))</f>
        <v/>
      </c>
      <c r="Q254" t="str">
        <f>IF(ISNA(VLOOKUP(E254,'Enga manuel'!$D$7:$P$356,8,FALSE)),"",VLOOKUP(E254,'Enga manuel'!$D$7:$P$356,8,FALSE))</f>
        <v/>
      </c>
      <c r="R254" t="str">
        <f>IF(ISNA(VLOOKUP(E254,'Enga manuel'!$D$7:$P$356,9,FALSE)),"",VLOOKUP(E254,'Enga manuel'!$D$7:$P$356,9,FALSE))</f>
        <v/>
      </c>
      <c r="S254" t="str">
        <f>IF(ISNA(VLOOKUP(E254,'Enga manuel'!$D$7:$P$356,10,FALSE)),"",VLOOKUP(E254,'Enga manuel'!$D$7:$P$356,10,FALSE))</f>
        <v/>
      </c>
      <c r="T254" t="str">
        <f>IF(ISNA(VLOOKUP(E254,'Enga manuel'!$D$7:$P$356,11,FALSE)),"",VLOOKUP(E254,'Enga manuel'!$D$7:$P$356,11,FALSE))</f>
        <v/>
      </c>
      <c r="U254" t="str">
        <f>IF(ISNA(VLOOKUP(E254,'Enga manuel'!$D$7:$P$356,12,FALSE)),"",VLOOKUP(E254,'Enga manuel'!$D$7:$P$356,12,FALSE))</f>
        <v/>
      </c>
      <c r="W254">
        <f t="shared" si="44"/>
        <v>2053</v>
      </c>
      <c r="X254" s="107">
        <f t="shared" si="36"/>
        <v>0</v>
      </c>
      <c r="Y254" s="107" t="str">
        <f t="shared" si="40"/>
        <v/>
      </c>
      <c r="Z254" s="107" t="str">
        <f t="shared" si="41"/>
        <v/>
      </c>
      <c r="AA254" s="107" t="str">
        <f t="shared" si="42"/>
        <v/>
      </c>
      <c r="AB254" s="107" t="str">
        <f t="shared" si="37"/>
        <v/>
      </c>
      <c r="AC254" s="107" t="str">
        <f t="shared" si="37"/>
        <v/>
      </c>
      <c r="AD254" s="107" t="str">
        <f t="shared" si="38"/>
        <v/>
      </c>
      <c r="AE254" s="107" t="str">
        <f t="shared" si="39"/>
        <v/>
      </c>
      <c r="AF254">
        <f t="shared" si="43"/>
        <v>0</v>
      </c>
    </row>
    <row r="255" spans="5:32" x14ac:dyDescent="0.2">
      <c r="E255">
        <v>2054</v>
      </c>
      <c r="F255" s="101">
        <f>'Ext A2'!F60</f>
        <v>0</v>
      </c>
      <c r="G255" s="100">
        <f>'Ext A2'!C60</f>
        <v>0</v>
      </c>
      <c r="H255" s="100">
        <f>'Ext A2'!D60</f>
        <v>0</v>
      </c>
      <c r="I255" s="100">
        <f>'Ext A2'!J60</f>
        <v>0</v>
      </c>
      <c r="J255" s="194">
        <f>'Ext A2'!G60</f>
        <v>0</v>
      </c>
      <c r="K255">
        <f>IF('Ext A2'!H60="",'Ext A2'!G60,'Ext A2'!H60)</f>
        <v>0</v>
      </c>
      <c r="L255" s="100">
        <f>'Ext A2'!E60</f>
        <v>0</v>
      </c>
      <c r="M255" t="str">
        <f>MID('Ext A2'!M60,7,4)</f>
        <v/>
      </c>
      <c r="O255" s="101">
        <f>IF(ISNA(VLOOKUP(E255,'Enga manuel'!$D$7:$P$356,6,FALSE)),0,VLOOKUP(E255,'Enga manuel'!$D$7:$P$356,6,FALSE))</f>
        <v>0</v>
      </c>
      <c r="P255" t="str">
        <f>IF(ISNA(VLOOKUP(E255,'Enga manuel'!$D$7:$P$356,7,FALSE)),"",VLOOKUP(E255,'Enga manuel'!$D$7:$P$356,7,FALSE))</f>
        <v/>
      </c>
      <c r="Q255" t="str">
        <f>IF(ISNA(VLOOKUP(E255,'Enga manuel'!$D$7:$P$356,8,FALSE)),"",VLOOKUP(E255,'Enga manuel'!$D$7:$P$356,8,FALSE))</f>
        <v/>
      </c>
      <c r="R255" t="str">
        <f>IF(ISNA(VLOOKUP(E255,'Enga manuel'!$D$7:$P$356,9,FALSE)),"",VLOOKUP(E255,'Enga manuel'!$D$7:$P$356,9,FALSE))</f>
        <v/>
      </c>
      <c r="S255" t="str">
        <f>IF(ISNA(VLOOKUP(E255,'Enga manuel'!$D$7:$P$356,10,FALSE)),"",VLOOKUP(E255,'Enga manuel'!$D$7:$P$356,10,FALSE))</f>
        <v/>
      </c>
      <c r="T255" t="str">
        <f>IF(ISNA(VLOOKUP(E255,'Enga manuel'!$D$7:$P$356,11,FALSE)),"",VLOOKUP(E255,'Enga manuel'!$D$7:$P$356,11,FALSE))</f>
        <v/>
      </c>
      <c r="U255" t="str">
        <f>IF(ISNA(VLOOKUP(E255,'Enga manuel'!$D$7:$P$356,12,FALSE)),"",VLOOKUP(E255,'Enga manuel'!$D$7:$P$356,12,FALSE))</f>
        <v/>
      </c>
      <c r="W255">
        <f t="shared" si="44"/>
        <v>2054</v>
      </c>
      <c r="X255" s="107">
        <f t="shared" si="36"/>
        <v>0</v>
      </c>
      <c r="Y255" s="107" t="str">
        <f t="shared" si="40"/>
        <v/>
      </c>
      <c r="Z255" s="107" t="str">
        <f t="shared" si="41"/>
        <v/>
      </c>
      <c r="AA255" s="107" t="str">
        <f t="shared" si="42"/>
        <v/>
      </c>
      <c r="AB255" s="107" t="str">
        <f t="shared" si="37"/>
        <v/>
      </c>
      <c r="AC255" s="107" t="str">
        <f t="shared" si="37"/>
        <v/>
      </c>
      <c r="AD255" s="107" t="str">
        <f t="shared" si="38"/>
        <v/>
      </c>
      <c r="AE255" s="107" t="str">
        <f t="shared" si="39"/>
        <v/>
      </c>
      <c r="AF255">
        <f t="shared" si="43"/>
        <v>0</v>
      </c>
    </row>
    <row r="256" spans="5:32" x14ac:dyDescent="0.2">
      <c r="E256">
        <v>2055</v>
      </c>
      <c r="F256" s="101">
        <f>'Ext A2'!F61</f>
        <v>0</v>
      </c>
      <c r="G256" s="100">
        <f>'Ext A2'!C61</f>
        <v>0</v>
      </c>
      <c r="H256" s="100">
        <f>'Ext A2'!D61</f>
        <v>0</v>
      </c>
      <c r="I256" s="100">
        <f>'Ext A2'!J61</f>
        <v>0</v>
      </c>
      <c r="J256" s="194">
        <f>'Ext A2'!G61</f>
        <v>0</v>
      </c>
      <c r="K256">
        <f>IF('Ext A2'!H61="",'Ext A2'!G61,'Ext A2'!H61)</f>
        <v>0</v>
      </c>
      <c r="L256" s="100">
        <f>'Ext A2'!E61</f>
        <v>0</v>
      </c>
      <c r="M256" t="str">
        <f>MID('Ext A2'!M61,7,4)</f>
        <v/>
      </c>
      <c r="O256" s="101">
        <f>IF(ISNA(VLOOKUP(E256,'Enga manuel'!$D$7:$P$356,6,FALSE)),0,VLOOKUP(E256,'Enga manuel'!$D$7:$P$356,6,FALSE))</f>
        <v>0</v>
      </c>
      <c r="P256" t="str">
        <f>IF(ISNA(VLOOKUP(E256,'Enga manuel'!$D$7:$P$356,7,FALSE)),"",VLOOKUP(E256,'Enga manuel'!$D$7:$P$356,7,FALSE))</f>
        <v/>
      </c>
      <c r="Q256" t="str">
        <f>IF(ISNA(VLOOKUP(E256,'Enga manuel'!$D$7:$P$356,8,FALSE)),"",VLOOKUP(E256,'Enga manuel'!$D$7:$P$356,8,FALSE))</f>
        <v/>
      </c>
      <c r="R256" t="str">
        <f>IF(ISNA(VLOOKUP(E256,'Enga manuel'!$D$7:$P$356,9,FALSE)),"",VLOOKUP(E256,'Enga manuel'!$D$7:$P$356,9,FALSE))</f>
        <v/>
      </c>
      <c r="S256" t="str">
        <f>IF(ISNA(VLOOKUP(E256,'Enga manuel'!$D$7:$P$356,10,FALSE)),"",VLOOKUP(E256,'Enga manuel'!$D$7:$P$356,10,FALSE))</f>
        <v/>
      </c>
      <c r="T256" t="str">
        <f>IF(ISNA(VLOOKUP(E256,'Enga manuel'!$D$7:$P$356,11,FALSE)),"",VLOOKUP(E256,'Enga manuel'!$D$7:$P$356,11,FALSE))</f>
        <v/>
      </c>
      <c r="U256" t="str">
        <f>IF(ISNA(VLOOKUP(E256,'Enga manuel'!$D$7:$P$356,12,FALSE)),"",VLOOKUP(E256,'Enga manuel'!$D$7:$P$356,12,FALSE))</f>
        <v/>
      </c>
      <c r="W256">
        <f t="shared" si="44"/>
        <v>2055</v>
      </c>
      <c r="X256" s="107">
        <f t="shared" si="36"/>
        <v>0</v>
      </c>
      <c r="Y256" s="107" t="str">
        <f t="shared" si="40"/>
        <v/>
      </c>
      <c r="Z256" s="107" t="str">
        <f t="shared" si="41"/>
        <v/>
      </c>
      <c r="AA256" s="107" t="str">
        <f t="shared" si="42"/>
        <v/>
      </c>
      <c r="AB256" s="107" t="str">
        <f t="shared" si="37"/>
        <v/>
      </c>
      <c r="AC256" s="107" t="str">
        <f t="shared" si="37"/>
        <v/>
      </c>
      <c r="AD256" s="107" t="str">
        <f t="shared" si="38"/>
        <v/>
      </c>
      <c r="AE256" s="107" t="str">
        <f t="shared" si="39"/>
        <v/>
      </c>
      <c r="AF256">
        <f t="shared" si="43"/>
        <v>0</v>
      </c>
    </row>
    <row r="257" spans="5:32" x14ac:dyDescent="0.2">
      <c r="E257">
        <v>2056</v>
      </c>
      <c r="F257" s="101">
        <f>'Ext A2'!F62</f>
        <v>0</v>
      </c>
      <c r="G257" s="100">
        <f>'Ext A2'!C62</f>
        <v>0</v>
      </c>
      <c r="H257" s="100">
        <f>'Ext A2'!D62</f>
        <v>0</v>
      </c>
      <c r="I257" s="100">
        <f>'Ext A2'!J62</f>
        <v>0</v>
      </c>
      <c r="J257" s="194">
        <f>'Ext A2'!G62</f>
        <v>0</v>
      </c>
      <c r="K257">
        <f>IF('Ext A2'!H62="",'Ext A2'!G62,'Ext A2'!H62)</f>
        <v>0</v>
      </c>
      <c r="L257" s="100">
        <f>'Ext A2'!E62</f>
        <v>0</v>
      </c>
      <c r="M257" t="str">
        <f>MID('Ext A2'!M62,7,4)</f>
        <v/>
      </c>
      <c r="O257" s="101">
        <f>IF(ISNA(VLOOKUP(E257,'Enga manuel'!$D$7:$P$356,6,FALSE)),0,VLOOKUP(E257,'Enga manuel'!$D$7:$P$356,6,FALSE))</f>
        <v>0</v>
      </c>
      <c r="P257" t="str">
        <f>IF(ISNA(VLOOKUP(E257,'Enga manuel'!$D$7:$P$356,7,FALSE)),"",VLOOKUP(E257,'Enga manuel'!$D$7:$P$356,7,FALSE))</f>
        <v/>
      </c>
      <c r="Q257" t="str">
        <f>IF(ISNA(VLOOKUP(E257,'Enga manuel'!$D$7:$P$356,8,FALSE)),"",VLOOKUP(E257,'Enga manuel'!$D$7:$P$356,8,FALSE))</f>
        <v/>
      </c>
      <c r="R257" t="str">
        <f>IF(ISNA(VLOOKUP(E257,'Enga manuel'!$D$7:$P$356,9,FALSE)),"",VLOOKUP(E257,'Enga manuel'!$D$7:$P$356,9,FALSE))</f>
        <v/>
      </c>
      <c r="S257" t="str">
        <f>IF(ISNA(VLOOKUP(E257,'Enga manuel'!$D$7:$P$356,10,FALSE)),"",VLOOKUP(E257,'Enga manuel'!$D$7:$P$356,10,FALSE))</f>
        <v/>
      </c>
      <c r="T257" t="str">
        <f>IF(ISNA(VLOOKUP(E257,'Enga manuel'!$D$7:$P$356,11,FALSE)),"",VLOOKUP(E257,'Enga manuel'!$D$7:$P$356,11,FALSE))</f>
        <v/>
      </c>
      <c r="U257" t="str">
        <f>IF(ISNA(VLOOKUP(E257,'Enga manuel'!$D$7:$P$356,12,FALSE)),"",VLOOKUP(E257,'Enga manuel'!$D$7:$P$356,12,FALSE))</f>
        <v/>
      </c>
      <c r="W257">
        <f t="shared" si="44"/>
        <v>2056</v>
      </c>
      <c r="X257" s="107">
        <f t="shared" si="36"/>
        <v>0</v>
      </c>
      <c r="Y257" s="107" t="str">
        <f t="shared" si="40"/>
        <v/>
      </c>
      <c r="Z257" s="107" t="str">
        <f t="shared" si="41"/>
        <v/>
      </c>
      <c r="AA257" s="107" t="str">
        <f t="shared" si="42"/>
        <v/>
      </c>
      <c r="AB257" s="107" t="str">
        <f t="shared" si="37"/>
        <v/>
      </c>
      <c r="AC257" s="107" t="str">
        <f t="shared" si="37"/>
        <v/>
      </c>
      <c r="AD257" s="107" t="str">
        <f t="shared" si="38"/>
        <v/>
      </c>
      <c r="AE257" s="107" t="str">
        <f t="shared" si="39"/>
        <v/>
      </c>
      <c r="AF257">
        <f t="shared" si="43"/>
        <v>0</v>
      </c>
    </row>
    <row r="258" spans="5:32" x14ac:dyDescent="0.2">
      <c r="E258">
        <v>2057</v>
      </c>
      <c r="F258" s="101">
        <f>'Ext A2'!F63</f>
        <v>0</v>
      </c>
      <c r="G258" s="100">
        <f>'Ext A2'!C63</f>
        <v>0</v>
      </c>
      <c r="H258" s="100">
        <f>'Ext A2'!D63</f>
        <v>0</v>
      </c>
      <c r="I258" s="100">
        <f>'Ext A2'!J63</f>
        <v>0</v>
      </c>
      <c r="J258" s="194">
        <f>'Ext A2'!G63</f>
        <v>0</v>
      </c>
      <c r="K258">
        <f>IF('Ext A2'!H63="",'Ext A2'!G63,'Ext A2'!H63)</f>
        <v>0</v>
      </c>
      <c r="L258" s="100">
        <f>'Ext A2'!E63</f>
        <v>0</v>
      </c>
      <c r="M258" t="str">
        <f>MID('Ext A2'!M63,7,4)</f>
        <v/>
      </c>
      <c r="O258" s="101">
        <f>IF(ISNA(VLOOKUP(E258,'Enga manuel'!$D$7:$P$356,6,FALSE)),0,VLOOKUP(E258,'Enga manuel'!$D$7:$P$356,6,FALSE))</f>
        <v>0</v>
      </c>
      <c r="P258" t="str">
        <f>IF(ISNA(VLOOKUP(E258,'Enga manuel'!$D$7:$P$356,7,FALSE)),"",VLOOKUP(E258,'Enga manuel'!$D$7:$P$356,7,FALSE))</f>
        <v/>
      </c>
      <c r="Q258" t="str">
        <f>IF(ISNA(VLOOKUP(E258,'Enga manuel'!$D$7:$P$356,8,FALSE)),"",VLOOKUP(E258,'Enga manuel'!$D$7:$P$356,8,FALSE))</f>
        <v/>
      </c>
      <c r="R258" t="str">
        <f>IF(ISNA(VLOOKUP(E258,'Enga manuel'!$D$7:$P$356,9,FALSE)),"",VLOOKUP(E258,'Enga manuel'!$D$7:$P$356,9,FALSE))</f>
        <v/>
      </c>
      <c r="S258" t="str">
        <f>IF(ISNA(VLOOKUP(E258,'Enga manuel'!$D$7:$P$356,10,FALSE)),"",VLOOKUP(E258,'Enga manuel'!$D$7:$P$356,10,FALSE))</f>
        <v/>
      </c>
      <c r="T258" t="str">
        <f>IF(ISNA(VLOOKUP(E258,'Enga manuel'!$D$7:$P$356,11,FALSE)),"",VLOOKUP(E258,'Enga manuel'!$D$7:$P$356,11,FALSE))</f>
        <v/>
      </c>
      <c r="U258" t="str">
        <f>IF(ISNA(VLOOKUP(E258,'Enga manuel'!$D$7:$P$356,12,FALSE)),"",VLOOKUP(E258,'Enga manuel'!$D$7:$P$356,12,FALSE))</f>
        <v/>
      </c>
      <c r="W258">
        <f t="shared" ref="W258:W266" si="45">E258</f>
        <v>2057</v>
      </c>
      <c r="X258" s="107">
        <f t="shared" si="36"/>
        <v>0</v>
      </c>
      <c r="Y258" s="107" t="str">
        <f t="shared" si="40"/>
        <v/>
      </c>
      <c r="Z258" s="107" t="str">
        <f t="shared" si="41"/>
        <v/>
      </c>
      <c r="AA258" s="107" t="str">
        <f t="shared" si="42"/>
        <v/>
      </c>
      <c r="AB258" s="107" t="str">
        <f t="shared" si="37"/>
        <v/>
      </c>
      <c r="AC258" s="107" t="str">
        <f t="shared" si="37"/>
        <v/>
      </c>
      <c r="AD258" s="107" t="str">
        <f t="shared" si="38"/>
        <v/>
      </c>
      <c r="AE258" s="107" t="str">
        <f t="shared" si="39"/>
        <v/>
      </c>
      <c r="AF258">
        <f t="shared" si="43"/>
        <v>0</v>
      </c>
    </row>
    <row r="259" spans="5:32" x14ac:dyDescent="0.2">
      <c r="E259">
        <v>2058</v>
      </c>
      <c r="F259" s="101">
        <f>'Ext A2'!F64</f>
        <v>0</v>
      </c>
      <c r="G259" s="100">
        <f>'Ext A2'!C64</f>
        <v>0</v>
      </c>
      <c r="H259" s="100">
        <f>'Ext A2'!D64</f>
        <v>0</v>
      </c>
      <c r="I259" s="100">
        <f>'Ext A2'!J64</f>
        <v>0</v>
      </c>
      <c r="J259" s="194">
        <f>'Ext A2'!G64</f>
        <v>0</v>
      </c>
      <c r="K259">
        <f>IF('Ext A2'!H64="",'Ext A2'!G64,'Ext A2'!H64)</f>
        <v>0</v>
      </c>
      <c r="L259" s="100">
        <f>'Ext A2'!E64</f>
        <v>0</v>
      </c>
      <c r="M259" t="str">
        <f>MID('Ext A2'!M64,7,4)</f>
        <v/>
      </c>
      <c r="O259" s="101">
        <f>IF(ISNA(VLOOKUP(E259,'Enga manuel'!$D$7:$P$356,6,FALSE)),0,VLOOKUP(E259,'Enga manuel'!$D$7:$P$356,6,FALSE))</f>
        <v>0</v>
      </c>
      <c r="P259" t="str">
        <f>IF(ISNA(VLOOKUP(E259,'Enga manuel'!$D$7:$P$356,7,FALSE)),"",VLOOKUP(E259,'Enga manuel'!$D$7:$P$356,7,FALSE))</f>
        <v/>
      </c>
      <c r="Q259" t="str">
        <f>IF(ISNA(VLOOKUP(E259,'Enga manuel'!$D$7:$P$356,8,FALSE)),"",VLOOKUP(E259,'Enga manuel'!$D$7:$P$356,8,FALSE))</f>
        <v/>
      </c>
      <c r="R259" t="str">
        <f>IF(ISNA(VLOOKUP(E259,'Enga manuel'!$D$7:$P$356,9,FALSE)),"",VLOOKUP(E259,'Enga manuel'!$D$7:$P$356,9,FALSE))</f>
        <v/>
      </c>
      <c r="S259" t="str">
        <f>IF(ISNA(VLOOKUP(E259,'Enga manuel'!$D$7:$P$356,10,FALSE)),"",VLOOKUP(E259,'Enga manuel'!$D$7:$P$356,10,FALSE))</f>
        <v/>
      </c>
      <c r="T259" t="str">
        <f>IF(ISNA(VLOOKUP(E259,'Enga manuel'!$D$7:$P$356,11,FALSE)),"",VLOOKUP(E259,'Enga manuel'!$D$7:$P$356,11,FALSE))</f>
        <v/>
      </c>
      <c r="U259" t="str">
        <f>IF(ISNA(VLOOKUP(E259,'Enga manuel'!$D$7:$P$356,12,FALSE)),"",VLOOKUP(E259,'Enga manuel'!$D$7:$P$356,12,FALSE))</f>
        <v/>
      </c>
      <c r="W259">
        <f t="shared" si="45"/>
        <v>2058</v>
      </c>
      <c r="X259" s="107">
        <f t="shared" ref="X259:X322" si="46">IF(AND(F259&gt;0,O259=0),F259,O259)</f>
        <v>0</v>
      </c>
      <c r="Y259" s="107" t="str">
        <f t="shared" si="40"/>
        <v/>
      </c>
      <c r="Z259" s="107" t="str">
        <f t="shared" si="41"/>
        <v/>
      </c>
      <c r="AA259" s="107" t="str">
        <f t="shared" si="42"/>
        <v/>
      </c>
      <c r="AB259" s="107" t="str">
        <f t="shared" ref="AB259:AC322" si="47">IF(AND($F259&gt;0,$O259=0),J259,S259)</f>
        <v/>
      </c>
      <c r="AC259" s="107" t="str">
        <f t="shared" si="47"/>
        <v/>
      </c>
      <c r="AD259" s="107" t="str">
        <f t="shared" ref="AD259:AD322" si="48">IF(O259&gt;0,U259,IF(F259&gt;0,L259,""))</f>
        <v/>
      </c>
      <c r="AE259" s="107" t="str">
        <f t="shared" ref="AE259:AE322" si="49">IF(O259&gt;0,V259,IF(F259&gt;0,M259,""))</f>
        <v/>
      </c>
      <c r="AF259">
        <f t="shared" si="43"/>
        <v>0</v>
      </c>
    </row>
    <row r="260" spans="5:32" x14ac:dyDescent="0.2">
      <c r="E260">
        <v>2059</v>
      </c>
      <c r="F260" s="101">
        <f>'Ext A2'!F65</f>
        <v>0</v>
      </c>
      <c r="G260" s="100">
        <f>'Ext A2'!C65</f>
        <v>0</v>
      </c>
      <c r="H260" s="100">
        <f>'Ext A2'!D65</f>
        <v>0</v>
      </c>
      <c r="I260" s="100">
        <f>'Ext A2'!J65</f>
        <v>0</v>
      </c>
      <c r="J260" s="194">
        <f>'Ext A2'!G65</f>
        <v>0</v>
      </c>
      <c r="K260">
        <f>IF('Ext A2'!H65="",'Ext A2'!G65,'Ext A2'!H65)</f>
        <v>0</v>
      </c>
      <c r="L260" s="100">
        <f>'Ext A2'!E65</f>
        <v>0</v>
      </c>
      <c r="M260" t="str">
        <f>MID('Ext A2'!M65,7,4)</f>
        <v/>
      </c>
      <c r="O260" s="101">
        <f>IF(ISNA(VLOOKUP(E260,'Enga manuel'!$D$7:$P$356,6,FALSE)),0,VLOOKUP(E260,'Enga manuel'!$D$7:$P$356,6,FALSE))</f>
        <v>0</v>
      </c>
      <c r="P260" t="str">
        <f>IF(ISNA(VLOOKUP(E260,'Enga manuel'!$D$7:$P$356,7,FALSE)),"",VLOOKUP(E260,'Enga manuel'!$D$7:$P$356,7,FALSE))</f>
        <v/>
      </c>
      <c r="Q260" t="str">
        <f>IF(ISNA(VLOOKUP(E260,'Enga manuel'!$D$7:$P$356,8,FALSE)),"",VLOOKUP(E260,'Enga manuel'!$D$7:$P$356,8,FALSE))</f>
        <v/>
      </c>
      <c r="R260" t="str">
        <f>IF(ISNA(VLOOKUP(E260,'Enga manuel'!$D$7:$P$356,9,FALSE)),"",VLOOKUP(E260,'Enga manuel'!$D$7:$P$356,9,FALSE))</f>
        <v/>
      </c>
      <c r="S260" t="str">
        <f>IF(ISNA(VLOOKUP(E260,'Enga manuel'!$D$7:$P$356,10,FALSE)),"",VLOOKUP(E260,'Enga manuel'!$D$7:$P$356,10,FALSE))</f>
        <v/>
      </c>
      <c r="T260" t="str">
        <f>IF(ISNA(VLOOKUP(E260,'Enga manuel'!$D$7:$P$356,11,FALSE)),"",VLOOKUP(E260,'Enga manuel'!$D$7:$P$356,11,FALSE))</f>
        <v/>
      </c>
      <c r="U260" t="str">
        <f>IF(ISNA(VLOOKUP(E260,'Enga manuel'!$D$7:$P$356,12,FALSE)),"",VLOOKUP(E260,'Enga manuel'!$D$7:$P$356,12,FALSE))</f>
        <v/>
      </c>
      <c r="W260">
        <f t="shared" si="45"/>
        <v>2059</v>
      </c>
      <c r="X260" s="107">
        <f t="shared" si="46"/>
        <v>0</v>
      </c>
      <c r="Y260" s="107" t="str">
        <f t="shared" si="40"/>
        <v/>
      </c>
      <c r="Z260" s="107" t="str">
        <f t="shared" si="41"/>
        <v/>
      </c>
      <c r="AA260" s="107" t="str">
        <f t="shared" si="42"/>
        <v/>
      </c>
      <c r="AB260" s="107" t="str">
        <f t="shared" si="47"/>
        <v/>
      </c>
      <c r="AC260" s="107" t="str">
        <f t="shared" si="47"/>
        <v/>
      </c>
      <c r="AD260" s="107" t="str">
        <f t="shared" si="48"/>
        <v/>
      </c>
      <c r="AE260" s="107" t="str">
        <f t="shared" si="49"/>
        <v/>
      </c>
      <c r="AF260">
        <f t="shared" si="43"/>
        <v>0</v>
      </c>
    </row>
    <row r="261" spans="5:32" x14ac:dyDescent="0.2">
      <c r="E261">
        <v>2060</v>
      </c>
      <c r="F261" s="101">
        <f>'Ext A2'!F66</f>
        <v>0</v>
      </c>
      <c r="G261" s="100">
        <f>'Ext A2'!C66</f>
        <v>0</v>
      </c>
      <c r="H261" s="100">
        <f>'Ext A2'!D66</f>
        <v>0</v>
      </c>
      <c r="I261" s="100">
        <f>'Ext A2'!J66</f>
        <v>0</v>
      </c>
      <c r="J261" s="194">
        <f>'Ext A2'!G66</f>
        <v>0</v>
      </c>
      <c r="K261">
        <f>IF('Ext A2'!H66="",'Ext A2'!G66,'Ext A2'!H66)</f>
        <v>0</v>
      </c>
      <c r="L261" s="100">
        <f>'Ext A2'!E66</f>
        <v>0</v>
      </c>
      <c r="M261" t="str">
        <f>MID('Ext A2'!M66,7,4)</f>
        <v/>
      </c>
      <c r="O261" s="101">
        <f>IF(ISNA(VLOOKUP(E261,'Enga manuel'!$D$7:$P$356,6,FALSE)),0,VLOOKUP(E261,'Enga manuel'!$D$7:$P$356,6,FALSE))</f>
        <v>0</v>
      </c>
      <c r="P261" t="str">
        <f>IF(ISNA(VLOOKUP(E261,'Enga manuel'!$D$7:$P$356,7,FALSE)),"",VLOOKUP(E261,'Enga manuel'!$D$7:$P$356,7,FALSE))</f>
        <v/>
      </c>
      <c r="Q261" t="str">
        <f>IF(ISNA(VLOOKUP(E261,'Enga manuel'!$D$7:$P$356,8,FALSE)),"",VLOOKUP(E261,'Enga manuel'!$D$7:$P$356,8,FALSE))</f>
        <v/>
      </c>
      <c r="R261" t="str">
        <f>IF(ISNA(VLOOKUP(E261,'Enga manuel'!$D$7:$P$356,9,FALSE)),"",VLOOKUP(E261,'Enga manuel'!$D$7:$P$356,9,FALSE))</f>
        <v/>
      </c>
      <c r="S261" t="str">
        <f>IF(ISNA(VLOOKUP(E261,'Enga manuel'!$D$7:$P$356,10,FALSE)),"",VLOOKUP(E261,'Enga manuel'!$D$7:$P$356,10,FALSE))</f>
        <v/>
      </c>
      <c r="T261" t="str">
        <f>IF(ISNA(VLOOKUP(E261,'Enga manuel'!$D$7:$P$356,11,FALSE)),"",VLOOKUP(E261,'Enga manuel'!$D$7:$P$356,11,FALSE))</f>
        <v/>
      </c>
      <c r="U261" t="str">
        <f>IF(ISNA(VLOOKUP(E261,'Enga manuel'!$D$7:$P$356,12,FALSE)),"",VLOOKUP(E261,'Enga manuel'!$D$7:$P$356,12,FALSE))</f>
        <v/>
      </c>
      <c r="W261">
        <f t="shared" si="45"/>
        <v>2060</v>
      </c>
      <c r="X261" s="107">
        <f t="shared" si="46"/>
        <v>0</v>
      </c>
      <c r="Y261" s="107" t="str">
        <f t="shared" si="40"/>
        <v/>
      </c>
      <c r="Z261" s="107" t="str">
        <f t="shared" si="41"/>
        <v/>
      </c>
      <c r="AA261" s="107" t="str">
        <f t="shared" si="42"/>
        <v/>
      </c>
      <c r="AB261" s="107" t="str">
        <f t="shared" si="47"/>
        <v/>
      </c>
      <c r="AC261" s="107" t="str">
        <f t="shared" si="47"/>
        <v/>
      </c>
      <c r="AD261" s="107" t="str">
        <f t="shared" si="48"/>
        <v/>
      </c>
      <c r="AE261" s="107" t="str">
        <f t="shared" si="49"/>
        <v/>
      </c>
      <c r="AF261">
        <f t="shared" si="43"/>
        <v>0</v>
      </c>
    </row>
    <row r="262" spans="5:32" x14ac:dyDescent="0.2">
      <c r="E262">
        <v>2061</v>
      </c>
      <c r="F262" s="101">
        <f>'Ext A2'!F67</f>
        <v>0</v>
      </c>
      <c r="G262" s="100">
        <f>'Ext A2'!C67</f>
        <v>0</v>
      </c>
      <c r="H262" s="100">
        <f>'Ext A2'!D67</f>
        <v>0</v>
      </c>
      <c r="I262" s="100">
        <f>'Ext A2'!J67</f>
        <v>0</v>
      </c>
      <c r="J262" s="194">
        <f>'Ext A2'!G67</f>
        <v>0</v>
      </c>
      <c r="K262">
        <f>IF('Ext A2'!H67="",'Ext A2'!G67,'Ext A2'!H67)</f>
        <v>0</v>
      </c>
      <c r="L262" s="100">
        <f>'Ext A2'!E67</f>
        <v>0</v>
      </c>
      <c r="M262" t="str">
        <f>MID('Ext A2'!M67,7,4)</f>
        <v/>
      </c>
      <c r="O262" s="101">
        <f>IF(ISNA(VLOOKUP(E262,'Enga manuel'!$D$7:$P$356,6,FALSE)),0,VLOOKUP(E262,'Enga manuel'!$D$7:$P$356,6,FALSE))</f>
        <v>0</v>
      </c>
      <c r="P262" t="str">
        <f>IF(ISNA(VLOOKUP(E262,'Enga manuel'!$D$7:$P$356,7,FALSE)),"",VLOOKUP(E262,'Enga manuel'!$D$7:$P$356,7,FALSE))</f>
        <v/>
      </c>
      <c r="Q262" t="str">
        <f>IF(ISNA(VLOOKUP(E262,'Enga manuel'!$D$7:$P$356,8,FALSE)),"",VLOOKUP(E262,'Enga manuel'!$D$7:$P$356,8,FALSE))</f>
        <v/>
      </c>
      <c r="R262" t="str">
        <f>IF(ISNA(VLOOKUP(E262,'Enga manuel'!$D$7:$P$356,9,FALSE)),"",VLOOKUP(E262,'Enga manuel'!$D$7:$P$356,9,FALSE))</f>
        <v/>
      </c>
      <c r="S262" t="str">
        <f>IF(ISNA(VLOOKUP(E262,'Enga manuel'!$D$7:$P$356,10,FALSE)),"",VLOOKUP(E262,'Enga manuel'!$D$7:$P$356,10,FALSE))</f>
        <v/>
      </c>
      <c r="T262" t="str">
        <f>IF(ISNA(VLOOKUP(E262,'Enga manuel'!$D$7:$P$356,11,FALSE)),"",VLOOKUP(E262,'Enga manuel'!$D$7:$P$356,11,FALSE))</f>
        <v/>
      </c>
      <c r="U262" t="str">
        <f>IF(ISNA(VLOOKUP(E262,'Enga manuel'!$D$7:$P$356,12,FALSE)),"",VLOOKUP(E262,'Enga manuel'!$D$7:$P$356,12,FALSE))</f>
        <v/>
      </c>
      <c r="W262">
        <f t="shared" si="45"/>
        <v>2061</v>
      </c>
      <c r="X262" s="107">
        <f t="shared" si="46"/>
        <v>0</v>
      </c>
      <c r="Y262" s="107" t="str">
        <f t="shared" si="40"/>
        <v/>
      </c>
      <c r="Z262" s="107" t="str">
        <f t="shared" si="41"/>
        <v/>
      </c>
      <c r="AA262" s="107" t="str">
        <f t="shared" si="42"/>
        <v/>
      </c>
      <c r="AB262" s="107" t="str">
        <f t="shared" si="47"/>
        <v/>
      </c>
      <c r="AC262" s="107" t="str">
        <f t="shared" si="47"/>
        <v/>
      </c>
      <c r="AD262" s="107" t="str">
        <f t="shared" si="48"/>
        <v/>
      </c>
      <c r="AE262" s="107" t="str">
        <f t="shared" si="49"/>
        <v/>
      </c>
      <c r="AF262">
        <f t="shared" si="43"/>
        <v>0</v>
      </c>
    </row>
    <row r="263" spans="5:32" x14ac:dyDescent="0.2">
      <c r="E263">
        <v>2062</v>
      </c>
      <c r="F263" s="101">
        <f>'Ext A2'!F68</f>
        <v>0</v>
      </c>
      <c r="G263" s="100">
        <f>'Ext A2'!C68</f>
        <v>0</v>
      </c>
      <c r="H263" s="100">
        <f>'Ext A2'!D68</f>
        <v>0</v>
      </c>
      <c r="I263" s="100">
        <f>'Ext A2'!J68</f>
        <v>0</v>
      </c>
      <c r="J263" s="194">
        <f>'Ext A2'!G68</f>
        <v>0</v>
      </c>
      <c r="K263">
        <f>IF('Ext A2'!H68="",'Ext A2'!G68,'Ext A2'!H68)</f>
        <v>0</v>
      </c>
      <c r="L263" s="100">
        <f>'Ext A2'!E68</f>
        <v>0</v>
      </c>
      <c r="M263" t="str">
        <f>MID('Ext A2'!M68,7,4)</f>
        <v/>
      </c>
      <c r="O263" s="101">
        <f>IF(ISNA(VLOOKUP(E263,'Enga manuel'!$D$7:$P$356,6,FALSE)),0,VLOOKUP(E263,'Enga manuel'!$D$7:$P$356,6,FALSE))</f>
        <v>0</v>
      </c>
      <c r="P263" t="str">
        <f>IF(ISNA(VLOOKUP(E263,'Enga manuel'!$D$7:$P$356,7,FALSE)),"",VLOOKUP(E263,'Enga manuel'!$D$7:$P$356,7,FALSE))</f>
        <v/>
      </c>
      <c r="Q263" t="str">
        <f>IF(ISNA(VLOOKUP(E263,'Enga manuel'!$D$7:$P$356,8,FALSE)),"",VLOOKUP(E263,'Enga manuel'!$D$7:$P$356,8,FALSE))</f>
        <v/>
      </c>
      <c r="R263" t="str">
        <f>IF(ISNA(VLOOKUP(E263,'Enga manuel'!$D$7:$P$356,9,FALSE)),"",VLOOKUP(E263,'Enga manuel'!$D$7:$P$356,9,FALSE))</f>
        <v/>
      </c>
      <c r="S263" t="str">
        <f>IF(ISNA(VLOOKUP(E263,'Enga manuel'!$D$7:$P$356,10,FALSE)),"",VLOOKUP(E263,'Enga manuel'!$D$7:$P$356,10,FALSE))</f>
        <v/>
      </c>
      <c r="T263" t="str">
        <f>IF(ISNA(VLOOKUP(E263,'Enga manuel'!$D$7:$P$356,11,FALSE)),"",VLOOKUP(E263,'Enga manuel'!$D$7:$P$356,11,FALSE))</f>
        <v/>
      </c>
      <c r="U263" t="str">
        <f>IF(ISNA(VLOOKUP(E263,'Enga manuel'!$D$7:$P$356,12,FALSE)),"",VLOOKUP(E263,'Enga manuel'!$D$7:$P$356,12,FALSE))</f>
        <v/>
      </c>
      <c r="W263">
        <f t="shared" si="45"/>
        <v>2062</v>
      </c>
      <c r="X263" s="107">
        <f t="shared" si="46"/>
        <v>0</v>
      </c>
      <c r="Y263" s="107" t="str">
        <f t="shared" si="40"/>
        <v/>
      </c>
      <c r="Z263" s="107" t="str">
        <f t="shared" si="41"/>
        <v/>
      </c>
      <c r="AA263" s="107" t="str">
        <f t="shared" si="42"/>
        <v/>
      </c>
      <c r="AB263" s="107" t="str">
        <f t="shared" si="47"/>
        <v/>
      </c>
      <c r="AC263" s="107" t="str">
        <f t="shared" si="47"/>
        <v/>
      </c>
      <c r="AD263" s="107" t="str">
        <f t="shared" si="48"/>
        <v/>
      </c>
      <c r="AE263" s="107" t="str">
        <f t="shared" si="49"/>
        <v/>
      </c>
      <c r="AF263">
        <f t="shared" si="43"/>
        <v>0</v>
      </c>
    </row>
    <row r="264" spans="5:32" x14ac:dyDescent="0.2">
      <c r="E264">
        <v>2063</v>
      </c>
      <c r="F264" s="101">
        <f>'Ext A2'!F69</f>
        <v>0</v>
      </c>
      <c r="G264" s="100">
        <f>'Ext A2'!C69</f>
        <v>0</v>
      </c>
      <c r="H264" s="100">
        <f>'Ext A2'!D69</f>
        <v>0</v>
      </c>
      <c r="I264" s="100">
        <f>'Ext A2'!J69</f>
        <v>0</v>
      </c>
      <c r="J264" s="194">
        <f>'Ext A2'!G69</f>
        <v>0</v>
      </c>
      <c r="K264">
        <f>IF('Ext A2'!H69="",'Ext A2'!G69,'Ext A2'!H69)</f>
        <v>0</v>
      </c>
      <c r="L264" s="100">
        <f>'Ext A2'!E69</f>
        <v>0</v>
      </c>
      <c r="M264" t="str">
        <f>MID('Ext A2'!M69,7,4)</f>
        <v/>
      </c>
      <c r="O264" s="101">
        <f>IF(ISNA(VLOOKUP(E264,'Enga manuel'!$D$7:$P$356,6,FALSE)),0,VLOOKUP(E264,'Enga manuel'!$D$7:$P$356,6,FALSE))</f>
        <v>0</v>
      </c>
      <c r="P264" t="str">
        <f>IF(ISNA(VLOOKUP(E264,'Enga manuel'!$D$7:$P$356,7,FALSE)),"",VLOOKUP(E264,'Enga manuel'!$D$7:$P$356,7,FALSE))</f>
        <v/>
      </c>
      <c r="Q264" t="str">
        <f>IF(ISNA(VLOOKUP(E264,'Enga manuel'!$D$7:$P$356,8,FALSE)),"",VLOOKUP(E264,'Enga manuel'!$D$7:$P$356,8,FALSE))</f>
        <v/>
      </c>
      <c r="R264" t="str">
        <f>IF(ISNA(VLOOKUP(E264,'Enga manuel'!$D$7:$P$356,9,FALSE)),"",VLOOKUP(E264,'Enga manuel'!$D$7:$P$356,9,FALSE))</f>
        <v/>
      </c>
      <c r="S264" t="str">
        <f>IF(ISNA(VLOOKUP(E264,'Enga manuel'!$D$7:$P$356,10,FALSE)),"",VLOOKUP(E264,'Enga manuel'!$D$7:$P$356,10,FALSE))</f>
        <v/>
      </c>
      <c r="T264" t="str">
        <f>IF(ISNA(VLOOKUP(E264,'Enga manuel'!$D$7:$P$356,11,FALSE)),"",VLOOKUP(E264,'Enga manuel'!$D$7:$P$356,11,FALSE))</f>
        <v/>
      </c>
      <c r="U264" t="str">
        <f>IF(ISNA(VLOOKUP(E264,'Enga manuel'!$D$7:$P$356,12,FALSE)),"",VLOOKUP(E264,'Enga manuel'!$D$7:$P$356,12,FALSE))</f>
        <v/>
      </c>
      <c r="W264">
        <f t="shared" si="45"/>
        <v>2063</v>
      </c>
      <c r="X264" s="107">
        <f t="shared" si="46"/>
        <v>0</v>
      </c>
      <c r="Y264" s="107" t="str">
        <f t="shared" si="40"/>
        <v/>
      </c>
      <c r="Z264" s="107" t="str">
        <f t="shared" si="41"/>
        <v/>
      </c>
      <c r="AA264" s="107" t="str">
        <f t="shared" si="42"/>
        <v/>
      </c>
      <c r="AB264" s="107" t="str">
        <f t="shared" si="47"/>
        <v/>
      </c>
      <c r="AC264" s="107" t="str">
        <f t="shared" si="47"/>
        <v/>
      </c>
      <c r="AD264" s="107" t="str">
        <f t="shared" si="48"/>
        <v/>
      </c>
      <c r="AE264" s="107" t="str">
        <f t="shared" si="49"/>
        <v/>
      </c>
      <c r="AF264">
        <f t="shared" si="43"/>
        <v>0</v>
      </c>
    </row>
    <row r="265" spans="5:32" x14ac:dyDescent="0.2">
      <c r="E265">
        <v>2064</v>
      </c>
      <c r="F265" s="101">
        <f>'Ext A2'!F70</f>
        <v>0</v>
      </c>
      <c r="G265" s="100">
        <f>'Ext A2'!C70</f>
        <v>0</v>
      </c>
      <c r="H265" s="100">
        <f>'Ext A2'!D70</f>
        <v>0</v>
      </c>
      <c r="I265" s="100">
        <f>'Ext A2'!J70</f>
        <v>0</v>
      </c>
      <c r="J265" s="194">
        <f>'Ext A2'!G70</f>
        <v>0</v>
      </c>
      <c r="K265">
        <f>IF('Ext A2'!H70="",'Ext A2'!G70,'Ext A2'!H70)</f>
        <v>0</v>
      </c>
      <c r="L265" s="100">
        <f>'Ext A2'!E70</f>
        <v>0</v>
      </c>
      <c r="M265" t="str">
        <f>MID('Ext A2'!M70,7,4)</f>
        <v/>
      </c>
      <c r="O265" s="101">
        <f>IF(ISNA(VLOOKUP(E265,'Enga manuel'!$D$7:$P$356,6,FALSE)),0,VLOOKUP(E265,'Enga manuel'!$D$7:$P$356,6,FALSE))</f>
        <v>0</v>
      </c>
      <c r="P265" t="str">
        <f>IF(ISNA(VLOOKUP(E265,'Enga manuel'!$D$7:$P$356,7,FALSE)),"",VLOOKUP(E265,'Enga manuel'!$D$7:$P$356,7,FALSE))</f>
        <v/>
      </c>
      <c r="Q265" t="str">
        <f>IF(ISNA(VLOOKUP(E265,'Enga manuel'!$D$7:$P$356,8,FALSE)),"",VLOOKUP(E265,'Enga manuel'!$D$7:$P$356,8,FALSE))</f>
        <v/>
      </c>
      <c r="R265" t="str">
        <f>IF(ISNA(VLOOKUP(E265,'Enga manuel'!$D$7:$P$356,9,FALSE)),"",VLOOKUP(E265,'Enga manuel'!$D$7:$P$356,9,FALSE))</f>
        <v/>
      </c>
      <c r="S265" t="str">
        <f>IF(ISNA(VLOOKUP(E265,'Enga manuel'!$D$7:$P$356,10,FALSE)),"",VLOOKUP(E265,'Enga manuel'!$D$7:$P$356,10,FALSE))</f>
        <v/>
      </c>
      <c r="T265" t="str">
        <f>IF(ISNA(VLOOKUP(E265,'Enga manuel'!$D$7:$P$356,11,FALSE)),"",VLOOKUP(E265,'Enga manuel'!$D$7:$P$356,11,FALSE))</f>
        <v/>
      </c>
      <c r="U265" t="str">
        <f>IF(ISNA(VLOOKUP(E265,'Enga manuel'!$D$7:$P$356,12,FALSE)),"",VLOOKUP(E265,'Enga manuel'!$D$7:$P$356,12,FALSE))</f>
        <v/>
      </c>
      <c r="W265">
        <f t="shared" si="45"/>
        <v>2064</v>
      </c>
      <c r="X265" s="107">
        <f t="shared" si="46"/>
        <v>0</v>
      </c>
      <c r="Y265" s="107" t="str">
        <f t="shared" si="40"/>
        <v/>
      </c>
      <c r="Z265" s="107" t="str">
        <f t="shared" si="41"/>
        <v/>
      </c>
      <c r="AA265" s="107" t="str">
        <f t="shared" si="42"/>
        <v/>
      </c>
      <c r="AB265" s="107" t="str">
        <f t="shared" si="47"/>
        <v/>
      </c>
      <c r="AC265" s="107" t="str">
        <f t="shared" si="47"/>
        <v/>
      </c>
      <c r="AD265" s="107" t="str">
        <f t="shared" si="48"/>
        <v/>
      </c>
      <c r="AE265" s="107" t="str">
        <f t="shared" si="49"/>
        <v/>
      </c>
      <c r="AF265">
        <f t="shared" si="43"/>
        <v>0</v>
      </c>
    </row>
    <row r="266" spans="5:32" x14ac:dyDescent="0.2">
      <c r="E266">
        <v>2065</v>
      </c>
      <c r="F266" s="101">
        <f>'Ext A2'!F71</f>
        <v>0</v>
      </c>
      <c r="G266" s="100">
        <f>'Ext A2'!C71</f>
        <v>0</v>
      </c>
      <c r="H266" s="100">
        <f>'Ext A2'!D71</f>
        <v>0</v>
      </c>
      <c r="I266" s="100">
        <f>'Ext A2'!J71</f>
        <v>0</v>
      </c>
      <c r="J266" s="194">
        <f>'Ext A2'!G71</f>
        <v>0</v>
      </c>
      <c r="K266">
        <f>IF('Ext A2'!H71="",'Ext A2'!G71,'Ext A2'!H71)</f>
        <v>0</v>
      </c>
      <c r="L266" s="100">
        <f>'Ext A2'!E71</f>
        <v>0</v>
      </c>
      <c r="M266" t="str">
        <f>MID('Ext A2'!M71,7,4)</f>
        <v/>
      </c>
      <c r="O266" s="101">
        <f>IF(ISNA(VLOOKUP(E266,'Enga manuel'!$D$7:$P$356,6,FALSE)),0,VLOOKUP(E266,'Enga manuel'!$D$7:$P$356,6,FALSE))</f>
        <v>0</v>
      </c>
      <c r="P266" t="str">
        <f>IF(ISNA(VLOOKUP(E266,'Enga manuel'!$D$7:$P$356,7,FALSE)),"",VLOOKUP(E266,'Enga manuel'!$D$7:$P$356,7,FALSE))</f>
        <v/>
      </c>
      <c r="Q266" t="str">
        <f>IF(ISNA(VLOOKUP(E266,'Enga manuel'!$D$7:$P$356,8,FALSE)),"",VLOOKUP(E266,'Enga manuel'!$D$7:$P$356,8,FALSE))</f>
        <v/>
      </c>
      <c r="R266" t="str">
        <f>IF(ISNA(VLOOKUP(E266,'Enga manuel'!$D$7:$P$356,9,FALSE)),"",VLOOKUP(E266,'Enga manuel'!$D$7:$P$356,9,FALSE))</f>
        <v/>
      </c>
      <c r="S266" t="str">
        <f>IF(ISNA(VLOOKUP(E266,'Enga manuel'!$D$7:$P$356,10,FALSE)),"",VLOOKUP(E266,'Enga manuel'!$D$7:$P$356,10,FALSE))</f>
        <v/>
      </c>
      <c r="T266" t="str">
        <f>IF(ISNA(VLOOKUP(E266,'Enga manuel'!$D$7:$P$356,11,FALSE)),"",VLOOKUP(E266,'Enga manuel'!$D$7:$P$356,11,FALSE))</f>
        <v/>
      </c>
      <c r="U266" t="str">
        <f>IF(ISNA(VLOOKUP(E266,'Enga manuel'!$D$7:$P$356,12,FALSE)),"",VLOOKUP(E266,'Enga manuel'!$D$7:$P$356,12,FALSE))</f>
        <v/>
      </c>
      <c r="W266">
        <f t="shared" si="45"/>
        <v>2065</v>
      </c>
      <c r="X266" s="107">
        <f t="shared" si="46"/>
        <v>0</v>
      </c>
      <c r="Y266" s="107" t="str">
        <f t="shared" ref="Y266:Y329" si="50">IF(O266&gt;0,P266,IF(F266&gt;0,G266,""))</f>
        <v/>
      </c>
      <c r="Z266" s="107" t="str">
        <f t="shared" ref="Z266:Z329" si="51">IF(O266&gt;0,Q266,IF(F266&gt;0,H266,""))</f>
        <v/>
      </c>
      <c r="AA266" s="107" t="str">
        <f t="shared" ref="AA266:AA329" si="52">IF(O266&gt;0,R266,IF(F266&gt;0,I266,""))</f>
        <v/>
      </c>
      <c r="AB266" s="107" t="str">
        <f t="shared" si="47"/>
        <v/>
      </c>
      <c r="AC266" s="107" t="str">
        <f t="shared" si="47"/>
        <v/>
      </c>
      <c r="AD266" s="107" t="str">
        <f t="shared" si="48"/>
        <v/>
      </c>
      <c r="AE266" s="107" t="str">
        <f t="shared" si="49"/>
        <v/>
      </c>
      <c r="AF266">
        <f t="shared" ref="AF266:AF329" si="53">IF(O266&gt;0,1,0)</f>
        <v>0</v>
      </c>
    </row>
    <row r="267" spans="5:32" x14ac:dyDescent="0.2">
      <c r="E267">
        <v>2066</v>
      </c>
      <c r="F267" s="101">
        <f>'Ext A2'!F72</f>
        <v>0</v>
      </c>
      <c r="G267" s="100">
        <f>'Ext A2'!C72</f>
        <v>0</v>
      </c>
      <c r="H267" s="100">
        <f>'Ext A2'!D72</f>
        <v>0</v>
      </c>
      <c r="I267" s="100">
        <f>'Ext A2'!J72</f>
        <v>0</v>
      </c>
      <c r="J267" s="194">
        <f>'Ext A2'!G72</f>
        <v>0</v>
      </c>
      <c r="K267">
        <f>IF('Ext A2'!H72="",'Ext A2'!G72,'Ext A2'!H72)</f>
        <v>0</v>
      </c>
      <c r="L267" s="100">
        <f>'Ext A2'!E72</f>
        <v>0</v>
      </c>
      <c r="M267" t="str">
        <f>MID('Ext A2'!M72,7,4)</f>
        <v/>
      </c>
      <c r="O267" s="101">
        <f>IF(ISNA(VLOOKUP(E267,'Enga manuel'!$D$7:$P$356,6,FALSE)),0,VLOOKUP(E267,'Enga manuel'!$D$7:$P$356,6,FALSE))</f>
        <v>0</v>
      </c>
      <c r="P267" t="str">
        <f>IF(ISNA(VLOOKUP(E267,'Enga manuel'!$D$7:$P$356,7,FALSE)),"",VLOOKUP(E267,'Enga manuel'!$D$7:$P$356,7,FALSE))</f>
        <v/>
      </c>
      <c r="Q267" t="str">
        <f>IF(ISNA(VLOOKUP(E267,'Enga manuel'!$D$7:$P$356,8,FALSE)),"",VLOOKUP(E267,'Enga manuel'!$D$7:$P$356,8,FALSE))</f>
        <v/>
      </c>
      <c r="R267" t="str">
        <f>IF(ISNA(VLOOKUP(E267,'Enga manuel'!$D$7:$P$356,9,FALSE)),"",VLOOKUP(E267,'Enga manuel'!$D$7:$P$356,9,FALSE))</f>
        <v/>
      </c>
      <c r="S267" t="str">
        <f>IF(ISNA(VLOOKUP(E267,'Enga manuel'!$D$7:$P$356,10,FALSE)),"",VLOOKUP(E267,'Enga manuel'!$D$7:$P$356,10,FALSE))</f>
        <v/>
      </c>
      <c r="T267" t="str">
        <f>IF(ISNA(VLOOKUP(E267,'Enga manuel'!$D$7:$P$356,11,FALSE)),"",VLOOKUP(E267,'Enga manuel'!$D$7:$P$356,11,FALSE))</f>
        <v/>
      </c>
      <c r="U267" t="str">
        <f>IF(ISNA(VLOOKUP(E267,'Enga manuel'!$D$7:$P$356,12,FALSE)),"",VLOOKUP(E267,'Enga manuel'!$D$7:$P$356,12,FALSE))</f>
        <v/>
      </c>
      <c r="W267">
        <f t="shared" ref="W267:W330" si="54">E267</f>
        <v>2066</v>
      </c>
      <c r="X267" s="107">
        <f t="shared" si="46"/>
        <v>0</v>
      </c>
      <c r="Y267" s="107" t="str">
        <f t="shared" si="50"/>
        <v/>
      </c>
      <c r="Z267" s="107" t="str">
        <f t="shared" si="51"/>
        <v/>
      </c>
      <c r="AA267" s="107" t="str">
        <f t="shared" si="52"/>
        <v/>
      </c>
      <c r="AB267" s="107" t="str">
        <f t="shared" si="47"/>
        <v/>
      </c>
      <c r="AC267" s="107" t="str">
        <f t="shared" si="47"/>
        <v/>
      </c>
      <c r="AD267" s="107" t="str">
        <f t="shared" si="48"/>
        <v/>
      </c>
      <c r="AE267" s="107" t="str">
        <f t="shared" si="49"/>
        <v/>
      </c>
      <c r="AF267">
        <f t="shared" si="53"/>
        <v>0</v>
      </c>
    </row>
    <row r="268" spans="5:32" x14ac:dyDescent="0.2">
      <c r="E268">
        <v>2067</v>
      </c>
      <c r="F268" s="101">
        <f>'Ext A2'!F73</f>
        <v>0</v>
      </c>
      <c r="G268" s="100">
        <f>'Ext A2'!C73</f>
        <v>0</v>
      </c>
      <c r="H268" s="100">
        <f>'Ext A2'!D73</f>
        <v>0</v>
      </c>
      <c r="I268" s="100">
        <f>'Ext A2'!J73</f>
        <v>0</v>
      </c>
      <c r="J268" s="194">
        <f>'Ext A2'!G73</f>
        <v>0</v>
      </c>
      <c r="K268">
        <f>IF('Ext A2'!H73="",'Ext A2'!G73,'Ext A2'!H73)</f>
        <v>0</v>
      </c>
      <c r="L268" s="100">
        <f>'Ext A2'!E73</f>
        <v>0</v>
      </c>
      <c r="M268" t="str">
        <f>MID('Ext A2'!M73,7,4)</f>
        <v/>
      </c>
      <c r="O268" s="101">
        <f>IF(ISNA(VLOOKUP(E268,'Enga manuel'!$D$7:$P$356,6,FALSE)),0,VLOOKUP(E268,'Enga manuel'!$D$7:$P$356,6,FALSE))</f>
        <v>0</v>
      </c>
      <c r="P268" t="str">
        <f>IF(ISNA(VLOOKUP(E268,'Enga manuel'!$D$7:$P$356,7,FALSE)),"",VLOOKUP(E268,'Enga manuel'!$D$7:$P$356,7,FALSE))</f>
        <v/>
      </c>
      <c r="Q268" t="str">
        <f>IF(ISNA(VLOOKUP(E268,'Enga manuel'!$D$7:$P$356,8,FALSE)),"",VLOOKUP(E268,'Enga manuel'!$D$7:$P$356,8,FALSE))</f>
        <v/>
      </c>
      <c r="R268" t="str">
        <f>IF(ISNA(VLOOKUP(E268,'Enga manuel'!$D$7:$P$356,9,FALSE)),"",VLOOKUP(E268,'Enga manuel'!$D$7:$P$356,9,FALSE))</f>
        <v/>
      </c>
      <c r="S268" t="str">
        <f>IF(ISNA(VLOOKUP(E268,'Enga manuel'!$D$7:$P$356,10,FALSE)),"",VLOOKUP(E268,'Enga manuel'!$D$7:$P$356,10,FALSE))</f>
        <v/>
      </c>
      <c r="T268" t="str">
        <f>IF(ISNA(VLOOKUP(E268,'Enga manuel'!$D$7:$P$356,11,FALSE)),"",VLOOKUP(E268,'Enga manuel'!$D$7:$P$356,11,FALSE))</f>
        <v/>
      </c>
      <c r="U268" t="str">
        <f>IF(ISNA(VLOOKUP(E268,'Enga manuel'!$D$7:$P$356,12,FALSE)),"",VLOOKUP(E268,'Enga manuel'!$D$7:$P$356,12,FALSE))</f>
        <v/>
      </c>
      <c r="W268">
        <f t="shared" si="54"/>
        <v>2067</v>
      </c>
      <c r="X268" s="107">
        <f t="shared" si="46"/>
        <v>0</v>
      </c>
      <c r="Y268" s="107" t="str">
        <f t="shared" si="50"/>
        <v/>
      </c>
      <c r="Z268" s="107" t="str">
        <f t="shared" si="51"/>
        <v/>
      </c>
      <c r="AA268" s="107" t="str">
        <f t="shared" si="52"/>
        <v/>
      </c>
      <c r="AB268" s="107" t="str">
        <f t="shared" si="47"/>
        <v/>
      </c>
      <c r="AC268" s="107" t="str">
        <f t="shared" si="47"/>
        <v/>
      </c>
      <c r="AD268" s="107" t="str">
        <f t="shared" si="48"/>
        <v/>
      </c>
      <c r="AE268" s="107" t="str">
        <f t="shared" si="49"/>
        <v/>
      </c>
      <c r="AF268">
        <f t="shared" si="53"/>
        <v>0</v>
      </c>
    </row>
    <row r="269" spans="5:32" x14ac:dyDescent="0.2">
      <c r="E269">
        <v>2068</v>
      </c>
      <c r="F269" s="101">
        <f>'Ext A2'!F74</f>
        <v>0</v>
      </c>
      <c r="G269" s="100">
        <f>'Ext A2'!C74</f>
        <v>0</v>
      </c>
      <c r="H269" s="100">
        <f>'Ext A2'!D74</f>
        <v>0</v>
      </c>
      <c r="I269" s="100">
        <f>'Ext A2'!J74</f>
        <v>0</v>
      </c>
      <c r="J269" s="194">
        <f>'Ext A2'!G74</f>
        <v>0</v>
      </c>
      <c r="K269">
        <f>IF('Ext A2'!H74="",'Ext A2'!G74,'Ext A2'!H74)</f>
        <v>0</v>
      </c>
      <c r="L269" s="100">
        <f>'Ext A2'!E74</f>
        <v>0</v>
      </c>
      <c r="M269" t="str">
        <f>MID('Ext A2'!M74,7,4)</f>
        <v/>
      </c>
      <c r="O269" s="101">
        <f>IF(ISNA(VLOOKUP(E269,'Enga manuel'!$D$7:$P$356,6,FALSE)),0,VLOOKUP(E269,'Enga manuel'!$D$7:$P$356,6,FALSE))</f>
        <v>0</v>
      </c>
      <c r="P269" t="str">
        <f>IF(ISNA(VLOOKUP(E269,'Enga manuel'!$D$7:$P$356,7,FALSE)),"",VLOOKUP(E269,'Enga manuel'!$D$7:$P$356,7,FALSE))</f>
        <v/>
      </c>
      <c r="Q269" t="str">
        <f>IF(ISNA(VLOOKUP(E269,'Enga manuel'!$D$7:$P$356,8,FALSE)),"",VLOOKUP(E269,'Enga manuel'!$D$7:$P$356,8,FALSE))</f>
        <v/>
      </c>
      <c r="R269" t="str">
        <f>IF(ISNA(VLOOKUP(E269,'Enga manuel'!$D$7:$P$356,9,FALSE)),"",VLOOKUP(E269,'Enga manuel'!$D$7:$P$356,9,FALSE))</f>
        <v/>
      </c>
      <c r="S269" t="str">
        <f>IF(ISNA(VLOOKUP(E269,'Enga manuel'!$D$7:$P$356,10,FALSE)),"",VLOOKUP(E269,'Enga manuel'!$D$7:$P$356,10,FALSE))</f>
        <v/>
      </c>
      <c r="T269" t="str">
        <f>IF(ISNA(VLOOKUP(E269,'Enga manuel'!$D$7:$P$356,11,FALSE)),"",VLOOKUP(E269,'Enga manuel'!$D$7:$P$356,11,FALSE))</f>
        <v/>
      </c>
      <c r="U269" t="str">
        <f>IF(ISNA(VLOOKUP(E269,'Enga manuel'!$D$7:$P$356,12,FALSE)),"",VLOOKUP(E269,'Enga manuel'!$D$7:$P$356,12,FALSE))</f>
        <v/>
      </c>
      <c r="W269">
        <f t="shared" si="54"/>
        <v>2068</v>
      </c>
      <c r="X269" s="107">
        <f t="shared" si="46"/>
        <v>0</v>
      </c>
      <c r="Y269" s="107" t="str">
        <f t="shared" si="50"/>
        <v/>
      </c>
      <c r="Z269" s="107" t="str">
        <f t="shared" si="51"/>
        <v/>
      </c>
      <c r="AA269" s="107" t="str">
        <f t="shared" si="52"/>
        <v/>
      </c>
      <c r="AB269" s="107" t="str">
        <f t="shared" si="47"/>
        <v/>
      </c>
      <c r="AC269" s="107" t="str">
        <f t="shared" si="47"/>
        <v/>
      </c>
      <c r="AD269" s="107" t="str">
        <f t="shared" si="48"/>
        <v/>
      </c>
      <c r="AE269" s="107" t="str">
        <f t="shared" si="49"/>
        <v/>
      </c>
      <c r="AF269">
        <f t="shared" si="53"/>
        <v>0</v>
      </c>
    </row>
    <row r="270" spans="5:32" x14ac:dyDescent="0.2">
      <c r="E270">
        <v>2069</v>
      </c>
      <c r="F270" s="101">
        <f>'Ext A2'!F75</f>
        <v>0</v>
      </c>
      <c r="G270" s="100">
        <f>'Ext A2'!C75</f>
        <v>0</v>
      </c>
      <c r="H270" s="100">
        <f>'Ext A2'!D75</f>
        <v>0</v>
      </c>
      <c r="I270" s="100">
        <f>'Ext A2'!J75</f>
        <v>0</v>
      </c>
      <c r="J270" s="194">
        <f>'Ext A2'!G75</f>
        <v>0</v>
      </c>
      <c r="K270">
        <f>IF('Ext A2'!H75="",'Ext A2'!G75,'Ext A2'!H75)</f>
        <v>0</v>
      </c>
      <c r="L270" s="100">
        <f>'Ext A2'!E75</f>
        <v>0</v>
      </c>
      <c r="M270" t="str">
        <f>MID('Ext A2'!M75,7,4)</f>
        <v/>
      </c>
      <c r="O270" s="101">
        <f>IF(ISNA(VLOOKUP(E270,'Enga manuel'!$D$7:$P$356,6,FALSE)),0,VLOOKUP(E270,'Enga manuel'!$D$7:$P$356,6,FALSE))</f>
        <v>0</v>
      </c>
      <c r="P270" t="str">
        <f>IF(ISNA(VLOOKUP(E270,'Enga manuel'!$D$7:$P$356,7,FALSE)),"",VLOOKUP(E270,'Enga manuel'!$D$7:$P$356,7,FALSE))</f>
        <v/>
      </c>
      <c r="Q270" t="str">
        <f>IF(ISNA(VLOOKUP(E270,'Enga manuel'!$D$7:$P$356,8,FALSE)),"",VLOOKUP(E270,'Enga manuel'!$D$7:$P$356,8,FALSE))</f>
        <v/>
      </c>
      <c r="R270" t="str">
        <f>IF(ISNA(VLOOKUP(E270,'Enga manuel'!$D$7:$P$356,9,FALSE)),"",VLOOKUP(E270,'Enga manuel'!$D$7:$P$356,9,FALSE))</f>
        <v/>
      </c>
      <c r="S270" t="str">
        <f>IF(ISNA(VLOOKUP(E270,'Enga manuel'!$D$7:$P$356,10,FALSE)),"",VLOOKUP(E270,'Enga manuel'!$D$7:$P$356,10,FALSE))</f>
        <v/>
      </c>
      <c r="T270" t="str">
        <f>IF(ISNA(VLOOKUP(E270,'Enga manuel'!$D$7:$P$356,11,FALSE)),"",VLOOKUP(E270,'Enga manuel'!$D$7:$P$356,11,FALSE))</f>
        <v/>
      </c>
      <c r="U270" t="str">
        <f>IF(ISNA(VLOOKUP(E270,'Enga manuel'!$D$7:$P$356,12,FALSE)),"",VLOOKUP(E270,'Enga manuel'!$D$7:$P$356,12,FALSE))</f>
        <v/>
      </c>
      <c r="W270">
        <f t="shared" si="54"/>
        <v>2069</v>
      </c>
      <c r="X270" s="107">
        <f t="shared" si="46"/>
        <v>0</v>
      </c>
      <c r="Y270" s="107" t="str">
        <f t="shared" si="50"/>
        <v/>
      </c>
      <c r="Z270" s="107" t="str">
        <f t="shared" si="51"/>
        <v/>
      </c>
      <c r="AA270" s="107" t="str">
        <f t="shared" si="52"/>
        <v/>
      </c>
      <c r="AB270" s="107" t="str">
        <f t="shared" si="47"/>
        <v/>
      </c>
      <c r="AC270" s="107" t="str">
        <f t="shared" si="47"/>
        <v/>
      </c>
      <c r="AD270" s="107" t="str">
        <f t="shared" si="48"/>
        <v/>
      </c>
      <c r="AE270" s="107" t="str">
        <f t="shared" si="49"/>
        <v/>
      </c>
      <c r="AF270">
        <f t="shared" si="53"/>
        <v>0</v>
      </c>
    </row>
    <row r="271" spans="5:32" x14ac:dyDescent="0.2">
      <c r="E271">
        <v>2070</v>
      </c>
      <c r="F271" s="101">
        <f>'Ext A2'!F76</f>
        <v>0</v>
      </c>
      <c r="G271" s="100">
        <f>'Ext A2'!C76</f>
        <v>0</v>
      </c>
      <c r="H271" s="100">
        <f>'Ext A2'!D76</f>
        <v>0</v>
      </c>
      <c r="I271" s="100">
        <f>'Ext A2'!J76</f>
        <v>0</v>
      </c>
      <c r="J271" s="194">
        <f>'Ext A2'!G76</f>
        <v>0</v>
      </c>
      <c r="K271">
        <f>IF('Ext A2'!H76="",'Ext A2'!G76,'Ext A2'!H76)</f>
        <v>0</v>
      </c>
      <c r="L271" s="100">
        <f>'Ext A2'!E76</f>
        <v>0</v>
      </c>
      <c r="M271" t="str">
        <f>MID('Ext A2'!M76,7,4)</f>
        <v/>
      </c>
      <c r="O271" s="101">
        <f>IF(ISNA(VLOOKUP(E271,'Enga manuel'!$D$7:$P$356,6,FALSE)),0,VLOOKUP(E271,'Enga manuel'!$D$7:$P$356,6,FALSE))</f>
        <v>0</v>
      </c>
      <c r="P271" t="str">
        <f>IF(ISNA(VLOOKUP(E271,'Enga manuel'!$D$7:$P$356,7,FALSE)),"",VLOOKUP(E271,'Enga manuel'!$D$7:$P$356,7,FALSE))</f>
        <v/>
      </c>
      <c r="Q271" t="str">
        <f>IF(ISNA(VLOOKUP(E271,'Enga manuel'!$D$7:$P$356,8,FALSE)),"",VLOOKUP(E271,'Enga manuel'!$D$7:$P$356,8,FALSE))</f>
        <v/>
      </c>
      <c r="R271" t="str">
        <f>IF(ISNA(VLOOKUP(E271,'Enga manuel'!$D$7:$P$356,9,FALSE)),"",VLOOKUP(E271,'Enga manuel'!$D$7:$P$356,9,FALSE))</f>
        <v/>
      </c>
      <c r="S271" t="str">
        <f>IF(ISNA(VLOOKUP(E271,'Enga manuel'!$D$7:$P$356,10,FALSE)),"",VLOOKUP(E271,'Enga manuel'!$D$7:$P$356,10,FALSE))</f>
        <v/>
      </c>
      <c r="T271" t="str">
        <f>IF(ISNA(VLOOKUP(E271,'Enga manuel'!$D$7:$P$356,11,FALSE)),"",VLOOKUP(E271,'Enga manuel'!$D$7:$P$356,11,FALSE))</f>
        <v/>
      </c>
      <c r="U271" t="str">
        <f>IF(ISNA(VLOOKUP(E271,'Enga manuel'!$D$7:$P$356,12,FALSE)),"",VLOOKUP(E271,'Enga manuel'!$D$7:$P$356,12,FALSE))</f>
        <v/>
      </c>
      <c r="W271">
        <f t="shared" si="54"/>
        <v>2070</v>
      </c>
      <c r="X271" s="107">
        <f t="shared" si="46"/>
        <v>0</v>
      </c>
      <c r="Y271" s="107" t="str">
        <f t="shared" si="50"/>
        <v/>
      </c>
      <c r="Z271" s="107" t="str">
        <f t="shared" si="51"/>
        <v/>
      </c>
      <c r="AA271" s="107" t="str">
        <f t="shared" si="52"/>
        <v/>
      </c>
      <c r="AB271" s="107" t="str">
        <f t="shared" si="47"/>
        <v/>
      </c>
      <c r="AC271" s="107" t="str">
        <f t="shared" si="47"/>
        <v/>
      </c>
      <c r="AD271" s="107" t="str">
        <f t="shared" si="48"/>
        <v/>
      </c>
      <c r="AE271" s="107" t="str">
        <f t="shared" si="49"/>
        <v/>
      </c>
      <c r="AF271">
        <f t="shared" si="53"/>
        <v>0</v>
      </c>
    </row>
    <row r="272" spans="5:32" x14ac:dyDescent="0.2">
      <c r="E272">
        <v>2071</v>
      </c>
      <c r="F272" s="101">
        <f>'Ext A2'!F77</f>
        <v>0</v>
      </c>
      <c r="G272" s="100">
        <f>'Ext A2'!C77</f>
        <v>0</v>
      </c>
      <c r="H272" s="100">
        <f>'Ext A2'!D77</f>
        <v>0</v>
      </c>
      <c r="I272" s="100">
        <f>'Ext A2'!J77</f>
        <v>0</v>
      </c>
      <c r="J272" s="194">
        <f>'Ext A2'!G77</f>
        <v>0</v>
      </c>
      <c r="K272">
        <f>IF('Ext A2'!H77="",'Ext A2'!G77,'Ext A2'!H77)</f>
        <v>0</v>
      </c>
      <c r="L272" s="100">
        <f>'Ext A2'!E77</f>
        <v>0</v>
      </c>
      <c r="M272" t="str">
        <f>MID('Ext A2'!M77,7,4)</f>
        <v/>
      </c>
      <c r="O272" s="101">
        <f>IF(ISNA(VLOOKUP(E272,'Enga manuel'!$D$7:$P$356,6,FALSE)),0,VLOOKUP(E272,'Enga manuel'!$D$7:$P$356,6,FALSE))</f>
        <v>0</v>
      </c>
      <c r="P272" t="str">
        <f>IF(ISNA(VLOOKUP(E272,'Enga manuel'!$D$7:$P$356,7,FALSE)),"",VLOOKUP(E272,'Enga manuel'!$D$7:$P$356,7,FALSE))</f>
        <v/>
      </c>
      <c r="Q272" t="str">
        <f>IF(ISNA(VLOOKUP(E272,'Enga manuel'!$D$7:$P$356,8,FALSE)),"",VLOOKUP(E272,'Enga manuel'!$D$7:$P$356,8,FALSE))</f>
        <v/>
      </c>
      <c r="R272" t="str">
        <f>IF(ISNA(VLOOKUP(E272,'Enga manuel'!$D$7:$P$356,9,FALSE)),"",VLOOKUP(E272,'Enga manuel'!$D$7:$P$356,9,FALSE))</f>
        <v/>
      </c>
      <c r="S272" t="str">
        <f>IF(ISNA(VLOOKUP(E272,'Enga manuel'!$D$7:$P$356,10,FALSE)),"",VLOOKUP(E272,'Enga manuel'!$D$7:$P$356,10,FALSE))</f>
        <v/>
      </c>
      <c r="T272" t="str">
        <f>IF(ISNA(VLOOKUP(E272,'Enga manuel'!$D$7:$P$356,11,FALSE)),"",VLOOKUP(E272,'Enga manuel'!$D$7:$P$356,11,FALSE))</f>
        <v/>
      </c>
      <c r="U272" t="str">
        <f>IF(ISNA(VLOOKUP(E272,'Enga manuel'!$D$7:$P$356,12,FALSE)),"",VLOOKUP(E272,'Enga manuel'!$D$7:$P$356,12,FALSE))</f>
        <v/>
      </c>
      <c r="W272">
        <f t="shared" si="54"/>
        <v>2071</v>
      </c>
      <c r="X272" s="107">
        <f t="shared" si="46"/>
        <v>0</v>
      </c>
      <c r="Y272" s="107" t="str">
        <f t="shared" si="50"/>
        <v/>
      </c>
      <c r="Z272" s="107" t="str">
        <f t="shared" si="51"/>
        <v/>
      </c>
      <c r="AA272" s="107" t="str">
        <f t="shared" si="52"/>
        <v/>
      </c>
      <c r="AB272" s="107" t="str">
        <f t="shared" si="47"/>
        <v/>
      </c>
      <c r="AC272" s="107" t="str">
        <f t="shared" si="47"/>
        <v/>
      </c>
      <c r="AD272" s="107" t="str">
        <f t="shared" si="48"/>
        <v/>
      </c>
      <c r="AE272" s="107" t="str">
        <f t="shared" si="49"/>
        <v/>
      </c>
      <c r="AF272">
        <f t="shared" si="53"/>
        <v>0</v>
      </c>
    </row>
    <row r="273" spans="5:32" x14ac:dyDescent="0.2">
      <c r="E273">
        <v>2072</v>
      </c>
      <c r="F273" s="101">
        <f>'Ext A2'!F78</f>
        <v>0</v>
      </c>
      <c r="G273" s="100">
        <f>'Ext A2'!C78</f>
        <v>0</v>
      </c>
      <c r="H273" s="100">
        <f>'Ext A2'!D78</f>
        <v>0</v>
      </c>
      <c r="I273" s="100">
        <f>'Ext A2'!J78</f>
        <v>0</v>
      </c>
      <c r="J273" s="194">
        <f>'Ext A2'!G78</f>
        <v>0</v>
      </c>
      <c r="K273">
        <f>IF('Ext A2'!H78="",'Ext A2'!G78,'Ext A2'!H78)</f>
        <v>0</v>
      </c>
      <c r="L273" s="100">
        <f>'Ext A2'!E78</f>
        <v>0</v>
      </c>
      <c r="M273" t="str">
        <f>MID('Ext A2'!M78,7,4)</f>
        <v/>
      </c>
      <c r="O273" s="101">
        <f>IF(ISNA(VLOOKUP(E273,'Enga manuel'!$D$7:$P$356,6,FALSE)),0,VLOOKUP(E273,'Enga manuel'!$D$7:$P$356,6,FALSE))</f>
        <v>0</v>
      </c>
      <c r="P273" t="str">
        <f>IF(ISNA(VLOOKUP(E273,'Enga manuel'!$D$7:$P$356,7,FALSE)),"",VLOOKUP(E273,'Enga manuel'!$D$7:$P$356,7,FALSE))</f>
        <v/>
      </c>
      <c r="Q273" t="str">
        <f>IF(ISNA(VLOOKUP(E273,'Enga manuel'!$D$7:$P$356,8,FALSE)),"",VLOOKUP(E273,'Enga manuel'!$D$7:$P$356,8,FALSE))</f>
        <v/>
      </c>
      <c r="R273" t="str">
        <f>IF(ISNA(VLOOKUP(E273,'Enga manuel'!$D$7:$P$356,9,FALSE)),"",VLOOKUP(E273,'Enga manuel'!$D$7:$P$356,9,FALSE))</f>
        <v/>
      </c>
      <c r="S273" t="str">
        <f>IF(ISNA(VLOOKUP(E273,'Enga manuel'!$D$7:$P$356,10,FALSE)),"",VLOOKUP(E273,'Enga manuel'!$D$7:$P$356,10,FALSE))</f>
        <v/>
      </c>
      <c r="T273" t="str">
        <f>IF(ISNA(VLOOKUP(E273,'Enga manuel'!$D$7:$P$356,11,FALSE)),"",VLOOKUP(E273,'Enga manuel'!$D$7:$P$356,11,FALSE))</f>
        <v/>
      </c>
      <c r="U273" t="str">
        <f>IF(ISNA(VLOOKUP(E273,'Enga manuel'!$D$7:$P$356,12,FALSE)),"",VLOOKUP(E273,'Enga manuel'!$D$7:$P$356,12,FALSE))</f>
        <v/>
      </c>
      <c r="W273">
        <f t="shared" si="54"/>
        <v>2072</v>
      </c>
      <c r="X273" s="107">
        <f t="shared" si="46"/>
        <v>0</v>
      </c>
      <c r="Y273" s="107" t="str">
        <f t="shared" si="50"/>
        <v/>
      </c>
      <c r="Z273" s="107" t="str">
        <f t="shared" si="51"/>
        <v/>
      </c>
      <c r="AA273" s="107" t="str">
        <f t="shared" si="52"/>
        <v/>
      </c>
      <c r="AB273" s="107" t="str">
        <f t="shared" si="47"/>
        <v/>
      </c>
      <c r="AC273" s="107" t="str">
        <f t="shared" si="47"/>
        <v/>
      </c>
      <c r="AD273" s="107" t="str">
        <f t="shared" si="48"/>
        <v/>
      </c>
      <c r="AE273" s="107" t="str">
        <f t="shared" si="49"/>
        <v/>
      </c>
      <c r="AF273">
        <f t="shared" si="53"/>
        <v>0</v>
      </c>
    </row>
    <row r="274" spans="5:32" x14ac:dyDescent="0.2">
      <c r="E274">
        <v>2073</v>
      </c>
      <c r="F274" s="101">
        <f>'Ext A2'!F79</f>
        <v>0</v>
      </c>
      <c r="G274" s="100">
        <f>'Ext A2'!C79</f>
        <v>0</v>
      </c>
      <c r="H274" s="100">
        <f>'Ext A2'!D79</f>
        <v>0</v>
      </c>
      <c r="I274" s="100">
        <f>'Ext A2'!J79</f>
        <v>0</v>
      </c>
      <c r="J274" s="194">
        <f>'Ext A2'!G79</f>
        <v>0</v>
      </c>
      <c r="K274">
        <f>IF('Ext A2'!H79="",'Ext A2'!G79,'Ext A2'!H79)</f>
        <v>0</v>
      </c>
      <c r="L274" s="100">
        <f>'Ext A2'!E79</f>
        <v>0</v>
      </c>
      <c r="M274" t="str">
        <f>MID('Ext A2'!M79,7,4)</f>
        <v/>
      </c>
      <c r="O274" s="101">
        <f>IF(ISNA(VLOOKUP(E274,'Enga manuel'!$D$7:$P$356,6,FALSE)),0,VLOOKUP(E274,'Enga manuel'!$D$7:$P$356,6,FALSE))</f>
        <v>0</v>
      </c>
      <c r="P274" t="str">
        <f>IF(ISNA(VLOOKUP(E274,'Enga manuel'!$D$7:$P$356,7,FALSE)),"",VLOOKUP(E274,'Enga manuel'!$D$7:$P$356,7,FALSE))</f>
        <v/>
      </c>
      <c r="Q274" t="str">
        <f>IF(ISNA(VLOOKUP(E274,'Enga manuel'!$D$7:$P$356,8,FALSE)),"",VLOOKUP(E274,'Enga manuel'!$D$7:$P$356,8,FALSE))</f>
        <v/>
      </c>
      <c r="R274" t="str">
        <f>IF(ISNA(VLOOKUP(E274,'Enga manuel'!$D$7:$P$356,9,FALSE)),"",VLOOKUP(E274,'Enga manuel'!$D$7:$P$356,9,FALSE))</f>
        <v/>
      </c>
      <c r="S274" t="str">
        <f>IF(ISNA(VLOOKUP(E274,'Enga manuel'!$D$7:$P$356,10,FALSE)),"",VLOOKUP(E274,'Enga manuel'!$D$7:$P$356,10,FALSE))</f>
        <v/>
      </c>
      <c r="T274" t="str">
        <f>IF(ISNA(VLOOKUP(E274,'Enga manuel'!$D$7:$P$356,11,FALSE)),"",VLOOKUP(E274,'Enga manuel'!$D$7:$P$356,11,FALSE))</f>
        <v/>
      </c>
      <c r="U274" t="str">
        <f>IF(ISNA(VLOOKUP(E274,'Enga manuel'!$D$7:$P$356,12,FALSE)),"",VLOOKUP(E274,'Enga manuel'!$D$7:$P$356,12,FALSE))</f>
        <v/>
      </c>
      <c r="W274">
        <f t="shared" si="54"/>
        <v>2073</v>
      </c>
      <c r="X274" s="107">
        <f t="shared" si="46"/>
        <v>0</v>
      </c>
      <c r="Y274" s="107" t="str">
        <f t="shared" si="50"/>
        <v/>
      </c>
      <c r="Z274" s="107" t="str">
        <f t="shared" si="51"/>
        <v/>
      </c>
      <c r="AA274" s="107" t="str">
        <f t="shared" si="52"/>
        <v/>
      </c>
      <c r="AB274" s="107" t="str">
        <f t="shared" si="47"/>
        <v/>
      </c>
      <c r="AC274" s="107" t="str">
        <f t="shared" si="47"/>
        <v/>
      </c>
      <c r="AD274" s="107" t="str">
        <f t="shared" si="48"/>
        <v/>
      </c>
      <c r="AE274" s="107" t="str">
        <f t="shared" si="49"/>
        <v/>
      </c>
      <c r="AF274">
        <f t="shared" si="53"/>
        <v>0</v>
      </c>
    </row>
    <row r="275" spans="5:32" x14ac:dyDescent="0.2">
      <c r="E275">
        <v>2074</v>
      </c>
      <c r="F275" s="101">
        <f>'Ext A2'!F80</f>
        <v>0</v>
      </c>
      <c r="G275" s="100">
        <f>'Ext A2'!C80</f>
        <v>0</v>
      </c>
      <c r="H275" s="100">
        <f>'Ext A2'!D80</f>
        <v>0</v>
      </c>
      <c r="I275" s="100">
        <f>'Ext A2'!J80</f>
        <v>0</v>
      </c>
      <c r="J275" s="194">
        <f>'Ext A2'!G80</f>
        <v>0</v>
      </c>
      <c r="K275">
        <f>IF('Ext A2'!H80="",'Ext A2'!G80,'Ext A2'!H80)</f>
        <v>0</v>
      </c>
      <c r="L275" s="100">
        <f>'Ext A2'!E80</f>
        <v>0</v>
      </c>
      <c r="M275" t="str">
        <f>MID('Ext A2'!M80,7,4)</f>
        <v/>
      </c>
      <c r="O275" s="101">
        <f>IF(ISNA(VLOOKUP(E275,'Enga manuel'!$D$7:$P$356,6,FALSE)),0,VLOOKUP(E275,'Enga manuel'!$D$7:$P$356,6,FALSE))</f>
        <v>0</v>
      </c>
      <c r="P275" t="str">
        <f>IF(ISNA(VLOOKUP(E275,'Enga manuel'!$D$7:$P$356,7,FALSE)),"",VLOOKUP(E275,'Enga manuel'!$D$7:$P$356,7,FALSE))</f>
        <v/>
      </c>
      <c r="Q275" t="str">
        <f>IF(ISNA(VLOOKUP(E275,'Enga manuel'!$D$7:$P$356,8,FALSE)),"",VLOOKUP(E275,'Enga manuel'!$D$7:$P$356,8,FALSE))</f>
        <v/>
      </c>
      <c r="R275" t="str">
        <f>IF(ISNA(VLOOKUP(E275,'Enga manuel'!$D$7:$P$356,9,FALSE)),"",VLOOKUP(E275,'Enga manuel'!$D$7:$P$356,9,FALSE))</f>
        <v/>
      </c>
      <c r="S275" t="str">
        <f>IF(ISNA(VLOOKUP(E275,'Enga manuel'!$D$7:$P$356,10,FALSE)),"",VLOOKUP(E275,'Enga manuel'!$D$7:$P$356,10,FALSE))</f>
        <v/>
      </c>
      <c r="T275" t="str">
        <f>IF(ISNA(VLOOKUP(E275,'Enga manuel'!$D$7:$P$356,11,FALSE)),"",VLOOKUP(E275,'Enga manuel'!$D$7:$P$356,11,FALSE))</f>
        <v/>
      </c>
      <c r="U275" t="str">
        <f>IF(ISNA(VLOOKUP(E275,'Enga manuel'!$D$7:$P$356,12,FALSE)),"",VLOOKUP(E275,'Enga manuel'!$D$7:$P$356,12,FALSE))</f>
        <v/>
      </c>
      <c r="W275">
        <f t="shared" si="54"/>
        <v>2074</v>
      </c>
      <c r="X275" s="107">
        <f t="shared" si="46"/>
        <v>0</v>
      </c>
      <c r="Y275" s="107" t="str">
        <f t="shared" si="50"/>
        <v/>
      </c>
      <c r="Z275" s="107" t="str">
        <f t="shared" si="51"/>
        <v/>
      </c>
      <c r="AA275" s="107" t="str">
        <f t="shared" si="52"/>
        <v/>
      </c>
      <c r="AB275" s="107" t="str">
        <f t="shared" si="47"/>
        <v/>
      </c>
      <c r="AC275" s="107" t="str">
        <f t="shared" si="47"/>
        <v/>
      </c>
      <c r="AD275" s="107" t="str">
        <f t="shared" si="48"/>
        <v/>
      </c>
      <c r="AE275" s="107" t="str">
        <f t="shared" si="49"/>
        <v/>
      </c>
      <c r="AF275">
        <f t="shared" si="53"/>
        <v>0</v>
      </c>
    </row>
    <row r="276" spans="5:32" x14ac:dyDescent="0.2">
      <c r="E276">
        <v>2075</v>
      </c>
      <c r="F276" s="101">
        <f>'Ext A2'!F81</f>
        <v>0</v>
      </c>
      <c r="G276" s="100">
        <f>'Ext A2'!C81</f>
        <v>0</v>
      </c>
      <c r="H276" s="100">
        <f>'Ext A2'!D81</f>
        <v>0</v>
      </c>
      <c r="I276" s="100">
        <f>'Ext A2'!J81</f>
        <v>0</v>
      </c>
      <c r="J276" s="194">
        <f>'Ext A2'!G81</f>
        <v>0</v>
      </c>
      <c r="K276">
        <f>IF('Ext A2'!H81="",'Ext A2'!G81,'Ext A2'!H81)</f>
        <v>0</v>
      </c>
      <c r="L276" s="100">
        <f>'Ext A2'!E81</f>
        <v>0</v>
      </c>
      <c r="M276" t="str">
        <f>MID('Ext A2'!M81,7,4)</f>
        <v/>
      </c>
      <c r="O276" s="101">
        <f>IF(ISNA(VLOOKUP(E276,'Enga manuel'!$D$7:$P$356,6,FALSE)),0,VLOOKUP(E276,'Enga manuel'!$D$7:$P$356,6,FALSE))</f>
        <v>0</v>
      </c>
      <c r="P276" t="str">
        <f>IF(ISNA(VLOOKUP(E276,'Enga manuel'!$D$7:$P$356,7,FALSE)),"",VLOOKUP(E276,'Enga manuel'!$D$7:$P$356,7,FALSE))</f>
        <v/>
      </c>
      <c r="Q276" t="str">
        <f>IF(ISNA(VLOOKUP(E276,'Enga manuel'!$D$7:$P$356,8,FALSE)),"",VLOOKUP(E276,'Enga manuel'!$D$7:$P$356,8,FALSE))</f>
        <v/>
      </c>
      <c r="R276" t="str">
        <f>IF(ISNA(VLOOKUP(E276,'Enga manuel'!$D$7:$P$356,9,FALSE)),"",VLOOKUP(E276,'Enga manuel'!$D$7:$P$356,9,FALSE))</f>
        <v/>
      </c>
      <c r="S276" t="str">
        <f>IF(ISNA(VLOOKUP(E276,'Enga manuel'!$D$7:$P$356,10,FALSE)),"",VLOOKUP(E276,'Enga manuel'!$D$7:$P$356,10,FALSE))</f>
        <v/>
      </c>
      <c r="T276" t="str">
        <f>IF(ISNA(VLOOKUP(E276,'Enga manuel'!$D$7:$P$356,11,FALSE)),"",VLOOKUP(E276,'Enga manuel'!$D$7:$P$356,11,FALSE))</f>
        <v/>
      </c>
      <c r="U276" t="str">
        <f>IF(ISNA(VLOOKUP(E276,'Enga manuel'!$D$7:$P$356,12,FALSE)),"",VLOOKUP(E276,'Enga manuel'!$D$7:$P$356,12,FALSE))</f>
        <v/>
      </c>
      <c r="W276">
        <f t="shared" si="54"/>
        <v>2075</v>
      </c>
      <c r="X276" s="107">
        <f t="shared" si="46"/>
        <v>0</v>
      </c>
      <c r="Y276" s="107" t="str">
        <f t="shared" si="50"/>
        <v/>
      </c>
      <c r="Z276" s="107" t="str">
        <f t="shared" si="51"/>
        <v/>
      </c>
      <c r="AA276" s="107" t="str">
        <f t="shared" si="52"/>
        <v/>
      </c>
      <c r="AB276" s="107" t="str">
        <f t="shared" si="47"/>
        <v/>
      </c>
      <c r="AC276" s="107" t="str">
        <f t="shared" si="47"/>
        <v/>
      </c>
      <c r="AD276" s="107" t="str">
        <f t="shared" si="48"/>
        <v/>
      </c>
      <c r="AE276" s="107" t="str">
        <f t="shared" si="49"/>
        <v/>
      </c>
      <c r="AF276">
        <f t="shared" si="53"/>
        <v>0</v>
      </c>
    </row>
    <row r="277" spans="5:32" x14ac:dyDescent="0.2">
      <c r="E277">
        <v>2076</v>
      </c>
      <c r="F277" s="101">
        <f>'Ext A2'!F82</f>
        <v>0</v>
      </c>
      <c r="G277" s="100">
        <f>'Ext A2'!C82</f>
        <v>0</v>
      </c>
      <c r="H277" s="100">
        <f>'Ext A2'!D82</f>
        <v>0</v>
      </c>
      <c r="I277" s="100">
        <f>'Ext A2'!J82</f>
        <v>0</v>
      </c>
      <c r="J277" s="194">
        <f>'Ext A2'!G82</f>
        <v>0</v>
      </c>
      <c r="K277">
        <f>IF('Ext A2'!H82="",'Ext A2'!G82,'Ext A2'!H82)</f>
        <v>0</v>
      </c>
      <c r="L277" s="100">
        <f>'Ext A2'!E82</f>
        <v>0</v>
      </c>
      <c r="M277" t="str">
        <f>MID('Ext A2'!M82,7,4)</f>
        <v/>
      </c>
      <c r="O277" s="101">
        <f>IF(ISNA(VLOOKUP(E277,'Enga manuel'!$D$7:$P$356,6,FALSE)),0,VLOOKUP(E277,'Enga manuel'!$D$7:$P$356,6,FALSE))</f>
        <v>0</v>
      </c>
      <c r="P277" t="str">
        <f>IF(ISNA(VLOOKUP(E277,'Enga manuel'!$D$7:$P$356,7,FALSE)),"",VLOOKUP(E277,'Enga manuel'!$D$7:$P$356,7,FALSE))</f>
        <v/>
      </c>
      <c r="Q277" t="str">
        <f>IF(ISNA(VLOOKUP(E277,'Enga manuel'!$D$7:$P$356,8,FALSE)),"",VLOOKUP(E277,'Enga manuel'!$D$7:$P$356,8,FALSE))</f>
        <v/>
      </c>
      <c r="R277" t="str">
        <f>IF(ISNA(VLOOKUP(E277,'Enga manuel'!$D$7:$P$356,9,FALSE)),"",VLOOKUP(E277,'Enga manuel'!$D$7:$P$356,9,FALSE))</f>
        <v/>
      </c>
      <c r="S277" t="str">
        <f>IF(ISNA(VLOOKUP(E277,'Enga manuel'!$D$7:$P$356,10,FALSE)),"",VLOOKUP(E277,'Enga manuel'!$D$7:$P$356,10,FALSE))</f>
        <v/>
      </c>
      <c r="T277" t="str">
        <f>IF(ISNA(VLOOKUP(E277,'Enga manuel'!$D$7:$P$356,11,FALSE)),"",VLOOKUP(E277,'Enga manuel'!$D$7:$P$356,11,FALSE))</f>
        <v/>
      </c>
      <c r="U277" t="str">
        <f>IF(ISNA(VLOOKUP(E277,'Enga manuel'!$D$7:$P$356,12,FALSE)),"",VLOOKUP(E277,'Enga manuel'!$D$7:$P$356,12,FALSE))</f>
        <v/>
      </c>
      <c r="W277">
        <f t="shared" si="54"/>
        <v>2076</v>
      </c>
      <c r="X277" s="107">
        <f t="shared" si="46"/>
        <v>0</v>
      </c>
      <c r="Y277" s="107" t="str">
        <f t="shared" si="50"/>
        <v/>
      </c>
      <c r="Z277" s="107" t="str">
        <f t="shared" si="51"/>
        <v/>
      </c>
      <c r="AA277" s="107" t="str">
        <f t="shared" si="52"/>
        <v/>
      </c>
      <c r="AB277" s="107" t="str">
        <f t="shared" si="47"/>
        <v/>
      </c>
      <c r="AC277" s="107" t="str">
        <f t="shared" si="47"/>
        <v/>
      </c>
      <c r="AD277" s="107" t="str">
        <f t="shared" si="48"/>
        <v/>
      </c>
      <c r="AE277" s="107" t="str">
        <f t="shared" si="49"/>
        <v/>
      </c>
      <c r="AF277">
        <f t="shared" si="53"/>
        <v>0</v>
      </c>
    </row>
    <row r="278" spans="5:32" x14ac:dyDescent="0.2">
      <c r="E278">
        <v>2077</v>
      </c>
      <c r="F278" s="101">
        <f>'Ext A2'!F83</f>
        <v>0</v>
      </c>
      <c r="G278" s="100">
        <f>'Ext A2'!C83</f>
        <v>0</v>
      </c>
      <c r="H278" s="100">
        <f>'Ext A2'!D83</f>
        <v>0</v>
      </c>
      <c r="I278" s="100">
        <f>'Ext A2'!J83</f>
        <v>0</v>
      </c>
      <c r="J278" s="194">
        <f>'Ext A2'!G83</f>
        <v>0</v>
      </c>
      <c r="K278">
        <f>IF('Ext A2'!H83="",'Ext A2'!G83,'Ext A2'!H83)</f>
        <v>0</v>
      </c>
      <c r="L278" s="100">
        <f>'Ext A2'!E83</f>
        <v>0</v>
      </c>
      <c r="M278" t="str">
        <f>MID('Ext A2'!M83,7,4)</f>
        <v/>
      </c>
      <c r="O278" s="101">
        <f>IF(ISNA(VLOOKUP(E278,'Enga manuel'!$D$7:$P$356,6,FALSE)),0,VLOOKUP(E278,'Enga manuel'!$D$7:$P$356,6,FALSE))</f>
        <v>0</v>
      </c>
      <c r="P278" t="str">
        <f>IF(ISNA(VLOOKUP(E278,'Enga manuel'!$D$7:$P$356,7,FALSE)),"",VLOOKUP(E278,'Enga manuel'!$D$7:$P$356,7,FALSE))</f>
        <v/>
      </c>
      <c r="Q278" t="str">
        <f>IF(ISNA(VLOOKUP(E278,'Enga manuel'!$D$7:$P$356,8,FALSE)),"",VLOOKUP(E278,'Enga manuel'!$D$7:$P$356,8,FALSE))</f>
        <v/>
      </c>
      <c r="R278" t="str">
        <f>IF(ISNA(VLOOKUP(E278,'Enga manuel'!$D$7:$P$356,9,FALSE)),"",VLOOKUP(E278,'Enga manuel'!$D$7:$P$356,9,FALSE))</f>
        <v/>
      </c>
      <c r="S278" t="str">
        <f>IF(ISNA(VLOOKUP(E278,'Enga manuel'!$D$7:$P$356,10,FALSE)),"",VLOOKUP(E278,'Enga manuel'!$D$7:$P$356,10,FALSE))</f>
        <v/>
      </c>
      <c r="T278" t="str">
        <f>IF(ISNA(VLOOKUP(E278,'Enga manuel'!$D$7:$P$356,11,FALSE)),"",VLOOKUP(E278,'Enga manuel'!$D$7:$P$356,11,FALSE))</f>
        <v/>
      </c>
      <c r="U278" t="str">
        <f>IF(ISNA(VLOOKUP(E278,'Enga manuel'!$D$7:$P$356,12,FALSE)),"",VLOOKUP(E278,'Enga manuel'!$D$7:$P$356,12,FALSE))</f>
        <v/>
      </c>
      <c r="W278">
        <f t="shared" si="54"/>
        <v>2077</v>
      </c>
      <c r="X278" s="107">
        <f t="shared" si="46"/>
        <v>0</v>
      </c>
      <c r="Y278" s="107" t="str">
        <f t="shared" si="50"/>
        <v/>
      </c>
      <c r="Z278" s="107" t="str">
        <f t="shared" si="51"/>
        <v/>
      </c>
      <c r="AA278" s="107" t="str">
        <f t="shared" si="52"/>
        <v/>
      </c>
      <c r="AB278" s="107" t="str">
        <f t="shared" si="47"/>
        <v/>
      </c>
      <c r="AC278" s="107" t="str">
        <f t="shared" si="47"/>
        <v/>
      </c>
      <c r="AD278" s="107" t="str">
        <f t="shared" si="48"/>
        <v/>
      </c>
      <c r="AE278" s="107" t="str">
        <f t="shared" si="49"/>
        <v/>
      </c>
      <c r="AF278">
        <f t="shared" si="53"/>
        <v>0</v>
      </c>
    </row>
    <row r="279" spans="5:32" x14ac:dyDescent="0.2">
      <c r="E279">
        <v>2078</v>
      </c>
      <c r="F279" s="101">
        <f>'Ext A2'!F84</f>
        <v>0</v>
      </c>
      <c r="G279" s="100">
        <f>'Ext A2'!C84</f>
        <v>0</v>
      </c>
      <c r="H279" s="100">
        <f>'Ext A2'!D84</f>
        <v>0</v>
      </c>
      <c r="I279" s="100">
        <f>'Ext A2'!J84</f>
        <v>0</v>
      </c>
      <c r="J279" s="194">
        <f>'Ext A2'!G84</f>
        <v>0</v>
      </c>
      <c r="K279">
        <f>IF('Ext A2'!H84="",'Ext A2'!G84,'Ext A2'!H84)</f>
        <v>0</v>
      </c>
      <c r="L279" s="100">
        <f>'Ext A2'!E84</f>
        <v>0</v>
      </c>
      <c r="M279" t="str">
        <f>MID('Ext A2'!M84,7,4)</f>
        <v/>
      </c>
      <c r="O279" s="101">
        <f>IF(ISNA(VLOOKUP(E279,'Enga manuel'!$D$7:$P$356,6,FALSE)),0,VLOOKUP(E279,'Enga manuel'!$D$7:$P$356,6,FALSE))</f>
        <v>0</v>
      </c>
      <c r="P279" t="str">
        <f>IF(ISNA(VLOOKUP(E279,'Enga manuel'!$D$7:$P$356,7,FALSE)),"",VLOOKUP(E279,'Enga manuel'!$D$7:$P$356,7,FALSE))</f>
        <v/>
      </c>
      <c r="Q279" t="str">
        <f>IF(ISNA(VLOOKUP(E279,'Enga manuel'!$D$7:$P$356,8,FALSE)),"",VLOOKUP(E279,'Enga manuel'!$D$7:$P$356,8,FALSE))</f>
        <v/>
      </c>
      <c r="R279" t="str">
        <f>IF(ISNA(VLOOKUP(E279,'Enga manuel'!$D$7:$P$356,9,FALSE)),"",VLOOKUP(E279,'Enga manuel'!$D$7:$P$356,9,FALSE))</f>
        <v/>
      </c>
      <c r="S279" t="str">
        <f>IF(ISNA(VLOOKUP(E279,'Enga manuel'!$D$7:$P$356,10,FALSE)),"",VLOOKUP(E279,'Enga manuel'!$D$7:$P$356,10,FALSE))</f>
        <v/>
      </c>
      <c r="T279" t="str">
        <f>IF(ISNA(VLOOKUP(E279,'Enga manuel'!$D$7:$P$356,11,FALSE)),"",VLOOKUP(E279,'Enga manuel'!$D$7:$P$356,11,FALSE))</f>
        <v/>
      </c>
      <c r="U279" t="str">
        <f>IF(ISNA(VLOOKUP(E279,'Enga manuel'!$D$7:$P$356,12,FALSE)),"",VLOOKUP(E279,'Enga manuel'!$D$7:$P$356,12,FALSE))</f>
        <v/>
      </c>
      <c r="W279">
        <f t="shared" si="54"/>
        <v>2078</v>
      </c>
      <c r="X279" s="107">
        <f t="shared" si="46"/>
        <v>0</v>
      </c>
      <c r="Y279" s="107" t="str">
        <f t="shared" si="50"/>
        <v/>
      </c>
      <c r="Z279" s="107" t="str">
        <f t="shared" si="51"/>
        <v/>
      </c>
      <c r="AA279" s="107" t="str">
        <f t="shared" si="52"/>
        <v/>
      </c>
      <c r="AB279" s="107" t="str">
        <f t="shared" si="47"/>
        <v/>
      </c>
      <c r="AC279" s="107" t="str">
        <f t="shared" si="47"/>
        <v/>
      </c>
      <c r="AD279" s="107" t="str">
        <f t="shared" si="48"/>
        <v/>
      </c>
      <c r="AE279" s="107" t="str">
        <f t="shared" si="49"/>
        <v/>
      </c>
      <c r="AF279">
        <f t="shared" si="53"/>
        <v>0</v>
      </c>
    </row>
    <row r="280" spans="5:32" x14ac:dyDescent="0.2">
      <c r="E280">
        <v>2079</v>
      </c>
      <c r="F280" s="101">
        <f>'Ext A2'!F85</f>
        <v>0</v>
      </c>
      <c r="G280" s="100">
        <f>'Ext A2'!C85</f>
        <v>0</v>
      </c>
      <c r="H280" s="100">
        <f>'Ext A2'!D85</f>
        <v>0</v>
      </c>
      <c r="I280" s="100">
        <f>'Ext A2'!J85</f>
        <v>0</v>
      </c>
      <c r="J280" s="194">
        <f>'Ext A2'!G85</f>
        <v>0</v>
      </c>
      <c r="K280">
        <f>IF('Ext A2'!H85="",'Ext A2'!G85,'Ext A2'!H85)</f>
        <v>0</v>
      </c>
      <c r="L280" s="100">
        <f>'Ext A2'!E85</f>
        <v>0</v>
      </c>
      <c r="M280" t="str">
        <f>MID('Ext A2'!M85,7,4)</f>
        <v/>
      </c>
      <c r="O280" s="101">
        <f>IF(ISNA(VLOOKUP(E280,'Enga manuel'!$D$7:$P$356,6,FALSE)),0,VLOOKUP(E280,'Enga manuel'!$D$7:$P$356,6,FALSE))</f>
        <v>0</v>
      </c>
      <c r="P280" t="str">
        <f>IF(ISNA(VLOOKUP(E280,'Enga manuel'!$D$7:$P$356,7,FALSE)),"",VLOOKUP(E280,'Enga manuel'!$D$7:$P$356,7,FALSE))</f>
        <v/>
      </c>
      <c r="Q280" t="str">
        <f>IF(ISNA(VLOOKUP(E280,'Enga manuel'!$D$7:$P$356,8,FALSE)),"",VLOOKUP(E280,'Enga manuel'!$D$7:$P$356,8,FALSE))</f>
        <v/>
      </c>
      <c r="R280" t="str">
        <f>IF(ISNA(VLOOKUP(E280,'Enga manuel'!$D$7:$P$356,9,FALSE)),"",VLOOKUP(E280,'Enga manuel'!$D$7:$P$356,9,FALSE))</f>
        <v/>
      </c>
      <c r="S280" t="str">
        <f>IF(ISNA(VLOOKUP(E280,'Enga manuel'!$D$7:$P$356,10,FALSE)),"",VLOOKUP(E280,'Enga manuel'!$D$7:$P$356,10,FALSE))</f>
        <v/>
      </c>
      <c r="T280" t="str">
        <f>IF(ISNA(VLOOKUP(E280,'Enga manuel'!$D$7:$P$356,11,FALSE)),"",VLOOKUP(E280,'Enga manuel'!$D$7:$P$356,11,FALSE))</f>
        <v/>
      </c>
      <c r="U280" t="str">
        <f>IF(ISNA(VLOOKUP(E280,'Enga manuel'!$D$7:$P$356,12,FALSE)),"",VLOOKUP(E280,'Enga manuel'!$D$7:$P$356,12,FALSE))</f>
        <v/>
      </c>
      <c r="W280">
        <f t="shared" si="54"/>
        <v>2079</v>
      </c>
      <c r="X280" s="107">
        <f t="shared" si="46"/>
        <v>0</v>
      </c>
      <c r="Y280" s="107" t="str">
        <f t="shared" si="50"/>
        <v/>
      </c>
      <c r="Z280" s="107" t="str">
        <f t="shared" si="51"/>
        <v/>
      </c>
      <c r="AA280" s="107" t="str">
        <f t="shared" si="52"/>
        <v/>
      </c>
      <c r="AB280" s="107" t="str">
        <f t="shared" si="47"/>
        <v/>
      </c>
      <c r="AC280" s="107" t="str">
        <f t="shared" si="47"/>
        <v/>
      </c>
      <c r="AD280" s="107" t="str">
        <f t="shared" si="48"/>
        <v/>
      </c>
      <c r="AE280" s="107" t="str">
        <f t="shared" si="49"/>
        <v/>
      </c>
      <c r="AF280">
        <f t="shared" si="53"/>
        <v>0</v>
      </c>
    </row>
    <row r="281" spans="5:32" x14ac:dyDescent="0.2">
      <c r="E281">
        <v>2080</v>
      </c>
      <c r="F281" s="101">
        <f>'Ext A2'!F86</f>
        <v>0</v>
      </c>
      <c r="G281" s="100">
        <f>'Ext A2'!C86</f>
        <v>0</v>
      </c>
      <c r="H281" s="100">
        <f>'Ext A2'!D86</f>
        <v>0</v>
      </c>
      <c r="I281" s="100">
        <f>'Ext A2'!J86</f>
        <v>0</v>
      </c>
      <c r="J281" s="194">
        <f>'Ext A2'!G86</f>
        <v>0</v>
      </c>
      <c r="K281">
        <f>IF('Ext A2'!H86="",'Ext A2'!G86,'Ext A2'!H86)</f>
        <v>0</v>
      </c>
      <c r="L281" s="100">
        <f>'Ext A2'!E86</f>
        <v>0</v>
      </c>
      <c r="M281" t="str">
        <f>MID('Ext A2'!M86,7,4)</f>
        <v/>
      </c>
      <c r="O281" s="101">
        <f>IF(ISNA(VLOOKUP(E281,'Enga manuel'!$D$7:$P$356,6,FALSE)),0,VLOOKUP(E281,'Enga manuel'!$D$7:$P$356,6,FALSE))</f>
        <v>0</v>
      </c>
      <c r="P281" t="str">
        <f>IF(ISNA(VLOOKUP(E281,'Enga manuel'!$D$7:$P$356,7,FALSE)),"",VLOOKUP(E281,'Enga manuel'!$D$7:$P$356,7,FALSE))</f>
        <v/>
      </c>
      <c r="Q281" t="str">
        <f>IF(ISNA(VLOOKUP(E281,'Enga manuel'!$D$7:$P$356,8,FALSE)),"",VLOOKUP(E281,'Enga manuel'!$D$7:$P$356,8,FALSE))</f>
        <v/>
      </c>
      <c r="R281" t="str">
        <f>IF(ISNA(VLOOKUP(E281,'Enga manuel'!$D$7:$P$356,9,FALSE)),"",VLOOKUP(E281,'Enga manuel'!$D$7:$P$356,9,FALSE))</f>
        <v/>
      </c>
      <c r="S281" t="str">
        <f>IF(ISNA(VLOOKUP(E281,'Enga manuel'!$D$7:$P$356,10,FALSE)),"",VLOOKUP(E281,'Enga manuel'!$D$7:$P$356,10,FALSE))</f>
        <v/>
      </c>
      <c r="T281" t="str">
        <f>IF(ISNA(VLOOKUP(E281,'Enga manuel'!$D$7:$P$356,11,FALSE)),"",VLOOKUP(E281,'Enga manuel'!$D$7:$P$356,11,FALSE))</f>
        <v/>
      </c>
      <c r="U281" t="str">
        <f>IF(ISNA(VLOOKUP(E281,'Enga manuel'!$D$7:$P$356,12,FALSE)),"",VLOOKUP(E281,'Enga manuel'!$D$7:$P$356,12,FALSE))</f>
        <v/>
      </c>
      <c r="W281">
        <f t="shared" si="54"/>
        <v>2080</v>
      </c>
      <c r="X281" s="107">
        <f t="shared" si="46"/>
        <v>0</v>
      </c>
      <c r="Y281" s="107" t="str">
        <f t="shared" si="50"/>
        <v/>
      </c>
      <c r="Z281" s="107" t="str">
        <f t="shared" si="51"/>
        <v/>
      </c>
      <c r="AA281" s="107" t="str">
        <f t="shared" si="52"/>
        <v/>
      </c>
      <c r="AB281" s="107" t="str">
        <f t="shared" si="47"/>
        <v/>
      </c>
      <c r="AC281" s="107" t="str">
        <f t="shared" si="47"/>
        <v/>
      </c>
      <c r="AD281" s="107" t="str">
        <f t="shared" si="48"/>
        <v/>
      </c>
      <c r="AE281" s="107" t="str">
        <f t="shared" si="49"/>
        <v/>
      </c>
      <c r="AF281">
        <f t="shared" si="53"/>
        <v>0</v>
      </c>
    </row>
    <row r="282" spans="5:32" x14ac:dyDescent="0.2">
      <c r="E282">
        <v>2081</v>
      </c>
      <c r="F282" s="101">
        <f>'Ext A2'!F87</f>
        <v>0</v>
      </c>
      <c r="G282" s="100">
        <f>'Ext A2'!C87</f>
        <v>0</v>
      </c>
      <c r="H282" s="100">
        <f>'Ext A2'!D87</f>
        <v>0</v>
      </c>
      <c r="I282" s="100">
        <f>'Ext A2'!J87</f>
        <v>0</v>
      </c>
      <c r="J282" s="194">
        <f>'Ext A2'!G87</f>
        <v>0</v>
      </c>
      <c r="K282">
        <f>IF('Ext A2'!H87="",'Ext A2'!G87,'Ext A2'!H87)</f>
        <v>0</v>
      </c>
      <c r="L282" s="100">
        <f>'Ext A2'!E87</f>
        <v>0</v>
      </c>
      <c r="M282" t="str">
        <f>MID('Ext A2'!M87,7,4)</f>
        <v/>
      </c>
      <c r="O282" s="101">
        <f>IF(ISNA(VLOOKUP(E282,'Enga manuel'!$D$7:$P$356,6,FALSE)),0,VLOOKUP(E282,'Enga manuel'!$D$7:$P$356,6,FALSE))</f>
        <v>0</v>
      </c>
      <c r="P282" t="str">
        <f>IF(ISNA(VLOOKUP(E282,'Enga manuel'!$D$7:$P$356,7,FALSE)),"",VLOOKUP(E282,'Enga manuel'!$D$7:$P$356,7,FALSE))</f>
        <v/>
      </c>
      <c r="Q282" t="str">
        <f>IF(ISNA(VLOOKUP(E282,'Enga manuel'!$D$7:$P$356,8,FALSE)),"",VLOOKUP(E282,'Enga manuel'!$D$7:$P$356,8,FALSE))</f>
        <v/>
      </c>
      <c r="R282" t="str">
        <f>IF(ISNA(VLOOKUP(E282,'Enga manuel'!$D$7:$P$356,9,FALSE)),"",VLOOKUP(E282,'Enga manuel'!$D$7:$P$356,9,FALSE))</f>
        <v/>
      </c>
      <c r="S282" t="str">
        <f>IF(ISNA(VLOOKUP(E282,'Enga manuel'!$D$7:$P$356,10,FALSE)),"",VLOOKUP(E282,'Enga manuel'!$D$7:$P$356,10,FALSE))</f>
        <v/>
      </c>
      <c r="T282" t="str">
        <f>IF(ISNA(VLOOKUP(E282,'Enga manuel'!$D$7:$P$356,11,FALSE)),"",VLOOKUP(E282,'Enga manuel'!$D$7:$P$356,11,FALSE))</f>
        <v/>
      </c>
      <c r="U282" t="str">
        <f>IF(ISNA(VLOOKUP(E282,'Enga manuel'!$D$7:$P$356,12,FALSE)),"",VLOOKUP(E282,'Enga manuel'!$D$7:$P$356,12,FALSE))</f>
        <v/>
      </c>
      <c r="W282">
        <f t="shared" si="54"/>
        <v>2081</v>
      </c>
      <c r="X282" s="107">
        <f t="shared" si="46"/>
        <v>0</v>
      </c>
      <c r="Y282" s="107" t="str">
        <f t="shared" si="50"/>
        <v/>
      </c>
      <c r="Z282" s="107" t="str">
        <f t="shared" si="51"/>
        <v/>
      </c>
      <c r="AA282" s="107" t="str">
        <f t="shared" si="52"/>
        <v/>
      </c>
      <c r="AB282" s="107" t="str">
        <f t="shared" si="47"/>
        <v/>
      </c>
      <c r="AC282" s="107" t="str">
        <f t="shared" si="47"/>
        <v/>
      </c>
      <c r="AD282" s="107" t="str">
        <f t="shared" si="48"/>
        <v/>
      </c>
      <c r="AE282" s="107" t="str">
        <f t="shared" si="49"/>
        <v/>
      </c>
      <c r="AF282">
        <f t="shared" si="53"/>
        <v>0</v>
      </c>
    </row>
    <row r="283" spans="5:32" x14ac:dyDescent="0.2">
      <c r="E283">
        <v>2082</v>
      </c>
      <c r="F283" s="101">
        <f>'Ext A2'!F88</f>
        <v>0</v>
      </c>
      <c r="G283" s="100">
        <f>'Ext A2'!C88</f>
        <v>0</v>
      </c>
      <c r="H283" s="100">
        <f>'Ext A2'!D88</f>
        <v>0</v>
      </c>
      <c r="I283" s="100">
        <f>'Ext A2'!J88</f>
        <v>0</v>
      </c>
      <c r="J283" s="194">
        <f>'Ext A2'!G88</f>
        <v>0</v>
      </c>
      <c r="K283">
        <f>IF('Ext A2'!H88="",'Ext A2'!G88,'Ext A2'!H88)</f>
        <v>0</v>
      </c>
      <c r="L283" s="100">
        <f>'Ext A2'!E88</f>
        <v>0</v>
      </c>
      <c r="M283" t="str">
        <f>MID('Ext A2'!M88,7,4)</f>
        <v/>
      </c>
      <c r="O283" s="101">
        <f>IF(ISNA(VLOOKUP(E283,'Enga manuel'!$D$7:$P$356,6,FALSE)),0,VLOOKUP(E283,'Enga manuel'!$D$7:$P$356,6,FALSE))</f>
        <v>0</v>
      </c>
      <c r="P283" t="str">
        <f>IF(ISNA(VLOOKUP(E283,'Enga manuel'!$D$7:$P$356,7,FALSE)),"",VLOOKUP(E283,'Enga manuel'!$D$7:$P$356,7,FALSE))</f>
        <v/>
      </c>
      <c r="Q283" t="str">
        <f>IF(ISNA(VLOOKUP(E283,'Enga manuel'!$D$7:$P$356,8,FALSE)),"",VLOOKUP(E283,'Enga manuel'!$D$7:$P$356,8,FALSE))</f>
        <v/>
      </c>
      <c r="R283" t="str">
        <f>IF(ISNA(VLOOKUP(E283,'Enga manuel'!$D$7:$P$356,9,FALSE)),"",VLOOKUP(E283,'Enga manuel'!$D$7:$P$356,9,FALSE))</f>
        <v/>
      </c>
      <c r="S283" t="str">
        <f>IF(ISNA(VLOOKUP(E283,'Enga manuel'!$D$7:$P$356,10,FALSE)),"",VLOOKUP(E283,'Enga manuel'!$D$7:$P$356,10,FALSE))</f>
        <v/>
      </c>
      <c r="T283" t="str">
        <f>IF(ISNA(VLOOKUP(E283,'Enga manuel'!$D$7:$P$356,11,FALSE)),"",VLOOKUP(E283,'Enga manuel'!$D$7:$P$356,11,FALSE))</f>
        <v/>
      </c>
      <c r="U283" t="str">
        <f>IF(ISNA(VLOOKUP(E283,'Enga manuel'!$D$7:$P$356,12,FALSE)),"",VLOOKUP(E283,'Enga manuel'!$D$7:$P$356,12,FALSE))</f>
        <v/>
      </c>
      <c r="W283">
        <f t="shared" si="54"/>
        <v>2082</v>
      </c>
      <c r="X283" s="107">
        <f t="shared" si="46"/>
        <v>0</v>
      </c>
      <c r="Y283" s="107" t="str">
        <f t="shared" si="50"/>
        <v/>
      </c>
      <c r="Z283" s="107" t="str">
        <f t="shared" si="51"/>
        <v/>
      </c>
      <c r="AA283" s="107" t="str">
        <f t="shared" si="52"/>
        <v/>
      </c>
      <c r="AB283" s="107" t="str">
        <f t="shared" si="47"/>
        <v/>
      </c>
      <c r="AC283" s="107" t="str">
        <f t="shared" si="47"/>
        <v/>
      </c>
      <c r="AD283" s="107" t="str">
        <f t="shared" si="48"/>
        <v/>
      </c>
      <c r="AE283" s="107" t="str">
        <f t="shared" si="49"/>
        <v/>
      </c>
      <c r="AF283">
        <f t="shared" si="53"/>
        <v>0</v>
      </c>
    </row>
    <row r="284" spans="5:32" x14ac:dyDescent="0.2">
      <c r="E284">
        <v>2083</v>
      </c>
      <c r="F284" s="101">
        <f>'Ext A2'!F89</f>
        <v>0</v>
      </c>
      <c r="G284" s="100">
        <f>'Ext A2'!C89</f>
        <v>0</v>
      </c>
      <c r="H284" s="100">
        <f>'Ext A2'!D89</f>
        <v>0</v>
      </c>
      <c r="I284" s="100">
        <f>'Ext A2'!J89</f>
        <v>0</v>
      </c>
      <c r="J284" s="194">
        <f>'Ext A2'!G89</f>
        <v>0</v>
      </c>
      <c r="K284">
        <f>IF('Ext A2'!H89="",'Ext A2'!G89,'Ext A2'!H89)</f>
        <v>0</v>
      </c>
      <c r="L284" s="100">
        <f>'Ext A2'!E89</f>
        <v>0</v>
      </c>
      <c r="M284" t="str">
        <f>MID('Ext A2'!M89,7,4)</f>
        <v/>
      </c>
      <c r="O284" s="101">
        <f>IF(ISNA(VLOOKUP(E284,'Enga manuel'!$D$7:$P$356,6,FALSE)),0,VLOOKUP(E284,'Enga manuel'!$D$7:$P$356,6,FALSE))</f>
        <v>0</v>
      </c>
      <c r="P284" t="str">
        <f>IF(ISNA(VLOOKUP(E284,'Enga manuel'!$D$7:$P$356,7,FALSE)),"",VLOOKUP(E284,'Enga manuel'!$D$7:$P$356,7,FALSE))</f>
        <v/>
      </c>
      <c r="Q284" t="str">
        <f>IF(ISNA(VLOOKUP(E284,'Enga manuel'!$D$7:$P$356,8,FALSE)),"",VLOOKUP(E284,'Enga manuel'!$D$7:$P$356,8,FALSE))</f>
        <v/>
      </c>
      <c r="R284" t="str">
        <f>IF(ISNA(VLOOKUP(E284,'Enga manuel'!$D$7:$P$356,9,FALSE)),"",VLOOKUP(E284,'Enga manuel'!$D$7:$P$356,9,FALSE))</f>
        <v/>
      </c>
      <c r="S284" t="str">
        <f>IF(ISNA(VLOOKUP(E284,'Enga manuel'!$D$7:$P$356,10,FALSE)),"",VLOOKUP(E284,'Enga manuel'!$D$7:$P$356,10,FALSE))</f>
        <v/>
      </c>
      <c r="T284" t="str">
        <f>IF(ISNA(VLOOKUP(E284,'Enga manuel'!$D$7:$P$356,11,FALSE)),"",VLOOKUP(E284,'Enga manuel'!$D$7:$P$356,11,FALSE))</f>
        <v/>
      </c>
      <c r="U284" t="str">
        <f>IF(ISNA(VLOOKUP(E284,'Enga manuel'!$D$7:$P$356,12,FALSE)),"",VLOOKUP(E284,'Enga manuel'!$D$7:$P$356,12,FALSE))</f>
        <v/>
      </c>
      <c r="W284">
        <f t="shared" si="54"/>
        <v>2083</v>
      </c>
      <c r="X284" s="107">
        <f t="shared" si="46"/>
        <v>0</v>
      </c>
      <c r="Y284" s="107" t="str">
        <f t="shared" si="50"/>
        <v/>
      </c>
      <c r="Z284" s="107" t="str">
        <f t="shared" si="51"/>
        <v/>
      </c>
      <c r="AA284" s="107" t="str">
        <f t="shared" si="52"/>
        <v/>
      </c>
      <c r="AB284" s="107" t="str">
        <f t="shared" si="47"/>
        <v/>
      </c>
      <c r="AC284" s="107" t="str">
        <f t="shared" si="47"/>
        <v/>
      </c>
      <c r="AD284" s="107" t="str">
        <f t="shared" si="48"/>
        <v/>
      </c>
      <c r="AE284" s="107" t="str">
        <f t="shared" si="49"/>
        <v/>
      </c>
      <c r="AF284">
        <f t="shared" si="53"/>
        <v>0</v>
      </c>
    </row>
    <row r="285" spans="5:32" x14ac:dyDescent="0.2">
      <c r="E285">
        <v>2084</v>
      </c>
      <c r="F285" s="101">
        <f>'Ext A2'!F90</f>
        <v>0</v>
      </c>
      <c r="G285" s="100">
        <f>'Ext A2'!C90</f>
        <v>0</v>
      </c>
      <c r="H285" s="100">
        <f>'Ext A2'!D90</f>
        <v>0</v>
      </c>
      <c r="I285" s="100">
        <f>'Ext A2'!J90</f>
        <v>0</v>
      </c>
      <c r="J285" s="194">
        <f>'Ext A2'!G90</f>
        <v>0</v>
      </c>
      <c r="K285">
        <f>IF('Ext A2'!H90="",'Ext A2'!G90,'Ext A2'!H90)</f>
        <v>0</v>
      </c>
      <c r="L285" s="100">
        <f>'Ext A2'!E90</f>
        <v>0</v>
      </c>
      <c r="M285" t="str">
        <f>MID('Ext A2'!M90,7,4)</f>
        <v/>
      </c>
      <c r="O285" s="101">
        <f>IF(ISNA(VLOOKUP(E285,'Enga manuel'!$D$7:$P$356,6,FALSE)),0,VLOOKUP(E285,'Enga manuel'!$D$7:$P$356,6,FALSE))</f>
        <v>0</v>
      </c>
      <c r="P285" t="str">
        <f>IF(ISNA(VLOOKUP(E285,'Enga manuel'!$D$7:$P$356,7,FALSE)),"",VLOOKUP(E285,'Enga manuel'!$D$7:$P$356,7,FALSE))</f>
        <v/>
      </c>
      <c r="Q285" t="str">
        <f>IF(ISNA(VLOOKUP(E285,'Enga manuel'!$D$7:$P$356,8,FALSE)),"",VLOOKUP(E285,'Enga manuel'!$D$7:$P$356,8,FALSE))</f>
        <v/>
      </c>
      <c r="R285" t="str">
        <f>IF(ISNA(VLOOKUP(E285,'Enga manuel'!$D$7:$P$356,9,FALSE)),"",VLOOKUP(E285,'Enga manuel'!$D$7:$P$356,9,FALSE))</f>
        <v/>
      </c>
      <c r="S285" t="str">
        <f>IF(ISNA(VLOOKUP(E285,'Enga manuel'!$D$7:$P$356,10,FALSE)),"",VLOOKUP(E285,'Enga manuel'!$D$7:$P$356,10,FALSE))</f>
        <v/>
      </c>
      <c r="T285" t="str">
        <f>IF(ISNA(VLOOKUP(E285,'Enga manuel'!$D$7:$P$356,11,FALSE)),"",VLOOKUP(E285,'Enga manuel'!$D$7:$P$356,11,FALSE))</f>
        <v/>
      </c>
      <c r="U285" t="str">
        <f>IF(ISNA(VLOOKUP(E285,'Enga manuel'!$D$7:$P$356,12,FALSE)),"",VLOOKUP(E285,'Enga manuel'!$D$7:$P$356,12,FALSE))</f>
        <v/>
      </c>
      <c r="W285">
        <f t="shared" si="54"/>
        <v>2084</v>
      </c>
      <c r="X285" s="107">
        <f t="shared" si="46"/>
        <v>0</v>
      </c>
      <c r="Y285" s="107" t="str">
        <f t="shared" si="50"/>
        <v/>
      </c>
      <c r="Z285" s="107" t="str">
        <f t="shared" si="51"/>
        <v/>
      </c>
      <c r="AA285" s="107" t="str">
        <f t="shared" si="52"/>
        <v/>
      </c>
      <c r="AB285" s="107" t="str">
        <f t="shared" si="47"/>
        <v/>
      </c>
      <c r="AC285" s="107" t="str">
        <f t="shared" si="47"/>
        <v/>
      </c>
      <c r="AD285" s="107" t="str">
        <f t="shared" si="48"/>
        <v/>
      </c>
      <c r="AE285" s="107" t="str">
        <f t="shared" si="49"/>
        <v/>
      </c>
      <c r="AF285">
        <f t="shared" si="53"/>
        <v>0</v>
      </c>
    </row>
    <row r="286" spans="5:32" x14ac:dyDescent="0.2">
      <c r="E286">
        <v>2085</v>
      </c>
      <c r="F286" s="101">
        <f>'Ext A2'!F91</f>
        <v>0</v>
      </c>
      <c r="G286" s="100">
        <f>'Ext A2'!C91</f>
        <v>0</v>
      </c>
      <c r="H286" s="100">
        <f>'Ext A2'!D91</f>
        <v>0</v>
      </c>
      <c r="I286" s="100">
        <f>'Ext A2'!J91</f>
        <v>0</v>
      </c>
      <c r="J286" s="194">
        <f>'Ext A2'!G91</f>
        <v>0</v>
      </c>
      <c r="K286">
        <f>IF('Ext A2'!H91="",'Ext A2'!G91,'Ext A2'!H91)</f>
        <v>0</v>
      </c>
      <c r="L286" s="100">
        <f>'Ext A2'!E91</f>
        <v>0</v>
      </c>
      <c r="M286" t="str">
        <f>MID('Ext A2'!M91,7,4)</f>
        <v/>
      </c>
      <c r="O286" s="101">
        <f>IF(ISNA(VLOOKUP(E286,'Enga manuel'!$D$7:$P$356,6,FALSE)),0,VLOOKUP(E286,'Enga manuel'!$D$7:$P$356,6,FALSE))</f>
        <v>0</v>
      </c>
      <c r="P286" t="str">
        <f>IF(ISNA(VLOOKUP(E286,'Enga manuel'!$D$7:$P$356,7,FALSE)),"",VLOOKUP(E286,'Enga manuel'!$D$7:$P$356,7,FALSE))</f>
        <v/>
      </c>
      <c r="Q286" t="str">
        <f>IF(ISNA(VLOOKUP(E286,'Enga manuel'!$D$7:$P$356,8,FALSE)),"",VLOOKUP(E286,'Enga manuel'!$D$7:$P$356,8,FALSE))</f>
        <v/>
      </c>
      <c r="R286" t="str">
        <f>IF(ISNA(VLOOKUP(E286,'Enga manuel'!$D$7:$P$356,9,FALSE)),"",VLOOKUP(E286,'Enga manuel'!$D$7:$P$356,9,FALSE))</f>
        <v/>
      </c>
      <c r="S286" t="str">
        <f>IF(ISNA(VLOOKUP(E286,'Enga manuel'!$D$7:$P$356,10,FALSE)),"",VLOOKUP(E286,'Enga manuel'!$D$7:$P$356,10,FALSE))</f>
        <v/>
      </c>
      <c r="T286" t="str">
        <f>IF(ISNA(VLOOKUP(E286,'Enga manuel'!$D$7:$P$356,11,FALSE)),"",VLOOKUP(E286,'Enga manuel'!$D$7:$P$356,11,FALSE))</f>
        <v/>
      </c>
      <c r="U286" t="str">
        <f>IF(ISNA(VLOOKUP(E286,'Enga manuel'!$D$7:$P$356,12,FALSE)),"",VLOOKUP(E286,'Enga manuel'!$D$7:$P$356,12,FALSE))</f>
        <v/>
      </c>
      <c r="W286">
        <f t="shared" si="54"/>
        <v>2085</v>
      </c>
      <c r="X286" s="107">
        <f t="shared" si="46"/>
        <v>0</v>
      </c>
      <c r="Y286" s="107" t="str">
        <f t="shared" si="50"/>
        <v/>
      </c>
      <c r="Z286" s="107" t="str">
        <f t="shared" si="51"/>
        <v/>
      </c>
      <c r="AA286" s="107" t="str">
        <f t="shared" si="52"/>
        <v/>
      </c>
      <c r="AB286" s="107" t="str">
        <f t="shared" si="47"/>
        <v/>
      </c>
      <c r="AC286" s="107" t="str">
        <f t="shared" si="47"/>
        <v/>
      </c>
      <c r="AD286" s="107" t="str">
        <f t="shared" si="48"/>
        <v/>
      </c>
      <c r="AE286" s="107" t="str">
        <f t="shared" si="49"/>
        <v/>
      </c>
      <c r="AF286">
        <f t="shared" si="53"/>
        <v>0</v>
      </c>
    </row>
    <row r="287" spans="5:32" x14ac:dyDescent="0.2">
      <c r="E287">
        <v>2086</v>
      </c>
      <c r="F287" s="101">
        <f>'Ext A2'!F92</f>
        <v>0</v>
      </c>
      <c r="G287" s="100">
        <f>'Ext A2'!C92</f>
        <v>0</v>
      </c>
      <c r="H287" s="100">
        <f>'Ext A2'!D92</f>
        <v>0</v>
      </c>
      <c r="I287" s="100">
        <f>'Ext A2'!J92</f>
        <v>0</v>
      </c>
      <c r="J287" s="194">
        <f>'Ext A2'!G92</f>
        <v>0</v>
      </c>
      <c r="K287">
        <f>IF('Ext A2'!H92="",'Ext A2'!G92,'Ext A2'!H92)</f>
        <v>0</v>
      </c>
      <c r="L287" s="100">
        <f>'Ext A2'!E92</f>
        <v>0</v>
      </c>
      <c r="M287" t="str">
        <f>MID('Ext A2'!M92,7,4)</f>
        <v/>
      </c>
      <c r="O287" s="101">
        <f>IF(ISNA(VLOOKUP(E287,'Enga manuel'!$D$7:$P$356,6,FALSE)),0,VLOOKUP(E287,'Enga manuel'!$D$7:$P$356,6,FALSE))</f>
        <v>0</v>
      </c>
      <c r="P287" t="str">
        <f>IF(ISNA(VLOOKUP(E287,'Enga manuel'!$D$7:$P$356,7,FALSE)),"",VLOOKUP(E287,'Enga manuel'!$D$7:$P$356,7,FALSE))</f>
        <v/>
      </c>
      <c r="Q287" t="str">
        <f>IF(ISNA(VLOOKUP(E287,'Enga manuel'!$D$7:$P$356,8,FALSE)),"",VLOOKUP(E287,'Enga manuel'!$D$7:$P$356,8,FALSE))</f>
        <v/>
      </c>
      <c r="R287" t="str">
        <f>IF(ISNA(VLOOKUP(E287,'Enga manuel'!$D$7:$P$356,9,FALSE)),"",VLOOKUP(E287,'Enga manuel'!$D$7:$P$356,9,FALSE))</f>
        <v/>
      </c>
      <c r="S287" t="str">
        <f>IF(ISNA(VLOOKUP(E287,'Enga manuel'!$D$7:$P$356,10,FALSE)),"",VLOOKUP(E287,'Enga manuel'!$D$7:$P$356,10,FALSE))</f>
        <v/>
      </c>
      <c r="T287" t="str">
        <f>IF(ISNA(VLOOKUP(E287,'Enga manuel'!$D$7:$P$356,11,FALSE)),"",VLOOKUP(E287,'Enga manuel'!$D$7:$P$356,11,FALSE))</f>
        <v/>
      </c>
      <c r="U287" t="str">
        <f>IF(ISNA(VLOOKUP(E287,'Enga manuel'!$D$7:$P$356,12,FALSE)),"",VLOOKUP(E287,'Enga manuel'!$D$7:$P$356,12,FALSE))</f>
        <v/>
      </c>
      <c r="W287">
        <f t="shared" si="54"/>
        <v>2086</v>
      </c>
      <c r="X287" s="107">
        <f t="shared" si="46"/>
        <v>0</v>
      </c>
      <c r="Y287" s="107" t="str">
        <f t="shared" si="50"/>
        <v/>
      </c>
      <c r="Z287" s="107" t="str">
        <f t="shared" si="51"/>
        <v/>
      </c>
      <c r="AA287" s="107" t="str">
        <f t="shared" si="52"/>
        <v/>
      </c>
      <c r="AB287" s="107" t="str">
        <f t="shared" si="47"/>
        <v/>
      </c>
      <c r="AC287" s="107" t="str">
        <f t="shared" si="47"/>
        <v/>
      </c>
      <c r="AD287" s="107" t="str">
        <f t="shared" si="48"/>
        <v/>
      </c>
      <c r="AE287" s="107" t="str">
        <f t="shared" si="49"/>
        <v/>
      </c>
      <c r="AF287">
        <f t="shared" si="53"/>
        <v>0</v>
      </c>
    </row>
    <row r="288" spans="5:32" x14ac:dyDescent="0.2">
      <c r="E288">
        <v>2087</v>
      </c>
      <c r="F288" s="101">
        <f>'Ext A2'!F93</f>
        <v>0</v>
      </c>
      <c r="G288" s="100">
        <f>'Ext A2'!C93</f>
        <v>0</v>
      </c>
      <c r="H288" s="100">
        <f>'Ext A2'!D93</f>
        <v>0</v>
      </c>
      <c r="I288" s="100">
        <f>'Ext A2'!J93</f>
        <v>0</v>
      </c>
      <c r="J288" s="194">
        <f>'Ext A2'!G93</f>
        <v>0</v>
      </c>
      <c r="K288">
        <f>IF('Ext A2'!H93="",'Ext A2'!G93,'Ext A2'!H93)</f>
        <v>0</v>
      </c>
      <c r="L288" s="100">
        <f>'Ext A2'!E93</f>
        <v>0</v>
      </c>
      <c r="M288" t="str">
        <f>MID('Ext A2'!M93,7,4)</f>
        <v/>
      </c>
      <c r="O288" s="101">
        <f>IF(ISNA(VLOOKUP(E288,'Enga manuel'!$D$7:$P$356,6,FALSE)),0,VLOOKUP(E288,'Enga manuel'!$D$7:$P$356,6,FALSE))</f>
        <v>0</v>
      </c>
      <c r="P288" t="str">
        <f>IF(ISNA(VLOOKUP(E288,'Enga manuel'!$D$7:$P$356,7,FALSE)),"",VLOOKUP(E288,'Enga manuel'!$D$7:$P$356,7,FALSE))</f>
        <v/>
      </c>
      <c r="Q288" t="str">
        <f>IF(ISNA(VLOOKUP(E288,'Enga manuel'!$D$7:$P$356,8,FALSE)),"",VLOOKUP(E288,'Enga manuel'!$D$7:$P$356,8,FALSE))</f>
        <v/>
      </c>
      <c r="R288" t="str">
        <f>IF(ISNA(VLOOKUP(E288,'Enga manuel'!$D$7:$P$356,9,FALSE)),"",VLOOKUP(E288,'Enga manuel'!$D$7:$P$356,9,FALSE))</f>
        <v/>
      </c>
      <c r="S288" t="str">
        <f>IF(ISNA(VLOOKUP(E288,'Enga manuel'!$D$7:$P$356,10,FALSE)),"",VLOOKUP(E288,'Enga manuel'!$D$7:$P$356,10,FALSE))</f>
        <v/>
      </c>
      <c r="T288" t="str">
        <f>IF(ISNA(VLOOKUP(E288,'Enga manuel'!$D$7:$P$356,11,FALSE)),"",VLOOKUP(E288,'Enga manuel'!$D$7:$P$356,11,FALSE))</f>
        <v/>
      </c>
      <c r="U288" t="str">
        <f>IF(ISNA(VLOOKUP(E288,'Enga manuel'!$D$7:$P$356,12,FALSE)),"",VLOOKUP(E288,'Enga manuel'!$D$7:$P$356,12,FALSE))</f>
        <v/>
      </c>
      <c r="W288">
        <f t="shared" si="54"/>
        <v>2087</v>
      </c>
      <c r="X288" s="107">
        <f t="shared" si="46"/>
        <v>0</v>
      </c>
      <c r="Y288" s="107" t="str">
        <f t="shared" si="50"/>
        <v/>
      </c>
      <c r="Z288" s="107" t="str">
        <f t="shared" si="51"/>
        <v/>
      </c>
      <c r="AA288" s="107" t="str">
        <f t="shared" si="52"/>
        <v/>
      </c>
      <c r="AB288" s="107" t="str">
        <f t="shared" si="47"/>
        <v/>
      </c>
      <c r="AC288" s="107" t="str">
        <f t="shared" si="47"/>
        <v/>
      </c>
      <c r="AD288" s="107" t="str">
        <f t="shared" si="48"/>
        <v/>
      </c>
      <c r="AE288" s="107" t="str">
        <f t="shared" si="49"/>
        <v/>
      </c>
      <c r="AF288">
        <f t="shared" si="53"/>
        <v>0</v>
      </c>
    </row>
    <row r="289" spans="5:32" x14ac:dyDescent="0.2">
      <c r="E289">
        <v>2088</v>
      </c>
      <c r="F289" s="101">
        <f>'Ext A2'!F94</f>
        <v>0</v>
      </c>
      <c r="G289" s="100">
        <f>'Ext A2'!C94</f>
        <v>0</v>
      </c>
      <c r="H289" s="100">
        <f>'Ext A2'!D94</f>
        <v>0</v>
      </c>
      <c r="I289" s="100">
        <f>'Ext A2'!J94</f>
        <v>0</v>
      </c>
      <c r="J289" s="194">
        <f>'Ext A2'!G94</f>
        <v>0</v>
      </c>
      <c r="K289">
        <f>IF('Ext A2'!H94="",'Ext A2'!G94,'Ext A2'!H94)</f>
        <v>0</v>
      </c>
      <c r="L289" s="100">
        <f>'Ext A2'!E94</f>
        <v>0</v>
      </c>
      <c r="M289" t="str">
        <f>MID('Ext A2'!M94,7,4)</f>
        <v/>
      </c>
      <c r="O289" s="101">
        <f>IF(ISNA(VLOOKUP(E289,'Enga manuel'!$D$7:$P$356,6,FALSE)),0,VLOOKUP(E289,'Enga manuel'!$D$7:$P$356,6,FALSE))</f>
        <v>0</v>
      </c>
      <c r="P289" t="str">
        <f>IF(ISNA(VLOOKUP(E289,'Enga manuel'!$D$7:$P$356,7,FALSE)),"",VLOOKUP(E289,'Enga manuel'!$D$7:$P$356,7,FALSE))</f>
        <v/>
      </c>
      <c r="Q289" t="str">
        <f>IF(ISNA(VLOOKUP(E289,'Enga manuel'!$D$7:$P$356,8,FALSE)),"",VLOOKUP(E289,'Enga manuel'!$D$7:$P$356,8,FALSE))</f>
        <v/>
      </c>
      <c r="R289" t="str">
        <f>IF(ISNA(VLOOKUP(E289,'Enga manuel'!$D$7:$P$356,9,FALSE)),"",VLOOKUP(E289,'Enga manuel'!$D$7:$P$356,9,FALSE))</f>
        <v/>
      </c>
      <c r="S289" t="str">
        <f>IF(ISNA(VLOOKUP(E289,'Enga manuel'!$D$7:$P$356,10,FALSE)),"",VLOOKUP(E289,'Enga manuel'!$D$7:$P$356,10,FALSE))</f>
        <v/>
      </c>
      <c r="T289" t="str">
        <f>IF(ISNA(VLOOKUP(E289,'Enga manuel'!$D$7:$P$356,11,FALSE)),"",VLOOKUP(E289,'Enga manuel'!$D$7:$P$356,11,FALSE))</f>
        <v/>
      </c>
      <c r="U289" t="str">
        <f>IF(ISNA(VLOOKUP(E289,'Enga manuel'!$D$7:$P$356,12,FALSE)),"",VLOOKUP(E289,'Enga manuel'!$D$7:$P$356,12,FALSE))</f>
        <v/>
      </c>
      <c r="W289">
        <f t="shared" si="54"/>
        <v>2088</v>
      </c>
      <c r="X289" s="107">
        <f t="shared" si="46"/>
        <v>0</v>
      </c>
      <c r="Y289" s="107" t="str">
        <f t="shared" si="50"/>
        <v/>
      </c>
      <c r="Z289" s="107" t="str">
        <f t="shared" si="51"/>
        <v/>
      </c>
      <c r="AA289" s="107" t="str">
        <f t="shared" si="52"/>
        <v/>
      </c>
      <c r="AB289" s="107" t="str">
        <f t="shared" si="47"/>
        <v/>
      </c>
      <c r="AC289" s="107" t="str">
        <f t="shared" si="47"/>
        <v/>
      </c>
      <c r="AD289" s="107" t="str">
        <f t="shared" si="48"/>
        <v/>
      </c>
      <c r="AE289" s="107" t="str">
        <f t="shared" si="49"/>
        <v/>
      </c>
      <c r="AF289">
        <f t="shared" si="53"/>
        <v>0</v>
      </c>
    </row>
    <row r="290" spans="5:32" x14ac:dyDescent="0.2">
      <c r="E290">
        <v>2089</v>
      </c>
      <c r="F290" s="101">
        <f>'Ext A2'!F95</f>
        <v>0</v>
      </c>
      <c r="G290" s="100">
        <f>'Ext A2'!C95</f>
        <v>0</v>
      </c>
      <c r="H290" s="100">
        <f>'Ext A2'!D95</f>
        <v>0</v>
      </c>
      <c r="I290" s="100">
        <f>'Ext A2'!J95</f>
        <v>0</v>
      </c>
      <c r="J290" s="194">
        <f>'Ext A2'!G95</f>
        <v>0</v>
      </c>
      <c r="K290">
        <f>IF('Ext A2'!H95="",'Ext A2'!G95,'Ext A2'!H95)</f>
        <v>0</v>
      </c>
      <c r="L290" s="100">
        <f>'Ext A2'!E95</f>
        <v>0</v>
      </c>
      <c r="M290" t="str">
        <f>MID('Ext A2'!M95,7,4)</f>
        <v/>
      </c>
      <c r="O290" s="101">
        <f>IF(ISNA(VLOOKUP(E290,'Enga manuel'!$D$7:$P$356,6,FALSE)),0,VLOOKUP(E290,'Enga manuel'!$D$7:$P$356,6,FALSE))</f>
        <v>0</v>
      </c>
      <c r="P290" t="str">
        <f>IF(ISNA(VLOOKUP(E290,'Enga manuel'!$D$7:$P$356,7,FALSE)),"",VLOOKUP(E290,'Enga manuel'!$D$7:$P$356,7,FALSE))</f>
        <v/>
      </c>
      <c r="Q290" t="str">
        <f>IF(ISNA(VLOOKUP(E290,'Enga manuel'!$D$7:$P$356,8,FALSE)),"",VLOOKUP(E290,'Enga manuel'!$D$7:$P$356,8,FALSE))</f>
        <v/>
      </c>
      <c r="R290" t="str">
        <f>IF(ISNA(VLOOKUP(E290,'Enga manuel'!$D$7:$P$356,9,FALSE)),"",VLOOKUP(E290,'Enga manuel'!$D$7:$P$356,9,FALSE))</f>
        <v/>
      </c>
      <c r="S290" t="str">
        <f>IF(ISNA(VLOOKUP(E290,'Enga manuel'!$D$7:$P$356,10,FALSE)),"",VLOOKUP(E290,'Enga manuel'!$D$7:$P$356,10,FALSE))</f>
        <v/>
      </c>
      <c r="T290" t="str">
        <f>IF(ISNA(VLOOKUP(E290,'Enga manuel'!$D$7:$P$356,11,FALSE)),"",VLOOKUP(E290,'Enga manuel'!$D$7:$P$356,11,FALSE))</f>
        <v/>
      </c>
      <c r="U290" t="str">
        <f>IF(ISNA(VLOOKUP(E290,'Enga manuel'!$D$7:$P$356,12,FALSE)),"",VLOOKUP(E290,'Enga manuel'!$D$7:$P$356,12,FALSE))</f>
        <v/>
      </c>
      <c r="W290">
        <f t="shared" si="54"/>
        <v>2089</v>
      </c>
      <c r="X290" s="107">
        <f t="shared" si="46"/>
        <v>0</v>
      </c>
      <c r="Y290" s="107" t="str">
        <f t="shared" si="50"/>
        <v/>
      </c>
      <c r="Z290" s="107" t="str">
        <f t="shared" si="51"/>
        <v/>
      </c>
      <c r="AA290" s="107" t="str">
        <f t="shared" si="52"/>
        <v/>
      </c>
      <c r="AB290" s="107" t="str">
        <f t="shared" si="47"/>
        <v/>
      </c>
      <c r="AC290" s="107" t="str">
        <f t="shared" si="47"/>
        <v/>
      </c>
      <c r="AD290" s="107" t="str">
        <f t="shared" si="48"/>
        <v/>
      </c>
      <c r="AE290" s="107" t="str">
        <f t="shared" si="49"/>
        <v/>
      </c>
      <c r="AF290">
        <f t="shared" si="53"/>
        <v>0</v>
      </c>
    </row>
    <row r="291" spans="5:32" x14ac:dyDescent="0.2">
      <c r="E291">
        <v>2090</v>
      </c>
      <c r="F291" s="101">
        <f>'Ext A2'!F96</f>
        <v>0</v>
      </c>
      <c r="G291" s="100">
        <f>'Ext A2'!C96</f>
        <v>0</v>
      </c>
      <c r="H291" s="100">
        <f>'Ext A2'!D96</f>
        <v>0</v>
      </c>
      <c r="I291" s="100">
        <f>'Ext A2'!J96</f>
        <v>0</v>
      </c>
      <c r="J291" s="194">
        <f>'Ext A2'!G96</f>
        <v>0</v>
      </c>
      <c r="K291">
        <f>IF('Ext A2'!H96="",'Ext A2'!G96,'Ext A2'!H96)</f>
        <v>0</v>
      </c>
      <c r="L291" s="100">
        <f>'Ext A2'!E96</f>
        <v>0</v>
      </c>
      <c r="M291" t="str">
        <f>MID('Ext A2'!M96,7,4)</f>
        <v/>
      </c>
      <c r="O291" s="101">
        <f>IF(ISNA(VLOOKUP(E291,'Enga manuel'!$D$7:$P$356,6,FALSE)),0,VLOOKUP(E291,'Enga manuel'!$D$7:$P$356,6,FALSE))</f>
        <v>0</v>
      </c>
      <c r="P291" t="str">
        <f>IF(ISNA(VLOOKUP(E291,'Enga manuel'!$D$7:$P$356,7,FALSE)),"",VLOOKUP(E291,'Enga manuel'!$D$7:$P$356,7,FALSE))</f>
        <v/>
      </c>
      <c r="Q291" t="str">
        <f>IF(ISNA(VLOOKUP(E291,'Enga manuel'!$D$7:$P$356,8,FALSE)),"",VLOOKUP(E291,'Enga manuel'!$D$7:$P$356,8,FALSE))</f>
        <v/>
      </c>
      <c r="R291" t="str">
        <f>IF(ISNA(VLOOKUP(E291,'Enga manuel'!$D$7:$P$356,9,FALSE)),"",VLOOKUP(E291,'Enga manuel'!$D$7:$P$356,9,FALSE))</f>
        <v/>
      </c>
      <c r="S291" t="str">
        <f>IF(ISNA(VLOOKUP(E291,'Enga manuel'!$D$7:$P$356,10,FALSE)),"",VLOOKUP(E291,'Enga manuel'!$D$7:$P$356,10,FALSE))</f>
        <v/>
      </c>
      <c r="T291" t="str">
        <f>IF(ISNA(VLOOKUP(E291,'Enga manuel'!$D$7:$P$356,11,FALSE)),"",VLOOKUP(E291,'Enga manuel'!$D$7:$P$356,11,FALSE))</f>
        <v/>
      </c>
      <c r="U291" t="str">
        <f>IF(ISNA(VLOOKUP(E291,'Enga manuel'!$D$7:$P$356,12,FALSE)),"",VLOOKUP(E291,'Enga manuel'!$D$7:$P$356,12,FALSE))</f>
        <v/>
      </c>
      <c r="W291">
        <f t="shared" si="54"/>
        <v>2090</v>
      </c>
      <c r="X291" s="107">
        <f t="shared" si="46"/>
        <v>0</v>
      </c>
      <c r="Y291" s="107" t="str">
        <f t="shared" si="50"/>
        <v/>
      </c>
      <c r="Z291" s="107" t="str">
        <f t="shared" si="51"/>
        <v/>
      </c>
      <c r="AA291" s="107" t="str">
        <f t="shared" si="52"/>
        <v/>
      </c>
      <c r="AB291" s="107" t="str">
        <f t="shared" si="47"/>
        <v/>
      </c>
      <c r="AC291" s="107" t="str">
        <f t="shared" si="47"/>
        <v/>
      </c>
      <c r="AD291" s="107" t="str">
        <f t="shared" si="48"/>
        <v/>
      </c>
      <c r="AE291" s="107" t="str">
        <f t="shared" si="49"/>
        <v/>
      </c>
      <c r="AF291">
        <f t="shared" si="53"/>
        <v>0</v>
      </c>
    </row>
    <row r="292" spans="5:32" x14ac:dyDescent="0.2">
      <c r="E292">
        <v>2091</v>
      </c>
      <c r="F292" s="101">
        <f>'Ext A2'!F97</f>
        <v>0</v>
      </c>
      <c r="G292" s="100">
        <f>'Ext A2'!C97</f>
        <v>0</v>
      </c>
      <c r="H292" s="100">
        <f>'Ext A2'!D97</f>
        <v>0</v>
      </c>
      <c r="I292" s="100">
        <f>'Ext A2'!J97</f>
        <v>0</v>
      </c>
      <c r="J292" s="194">
        <f>'Ext A2'!G97</f>
        <v>0</v>
      </c>
      <c r="K292">
        <f>IF('Ext A2'!H97="",'Ext A2'!G97,'Ext A2'!H97)</f>
        <v>0</v>
      </c>
      <c r="L292" s="100">
        <f>'Ext A2'!E97</f>
        <v>0</v>
      </c>
      <c r="M292" t="str">
        <f>MID('Ext A2'!M97,7,4)</f>
        <v/>
      </c>
      <c r="O292" s="101">
        <f>IF(ISNA(VLOOKUP(E292,'Enga manuel'!$D$7:$P$356,6,FALSE)),0,VLOOKUP(E292,'Enga manuel'!$D$7:$P$356,6,FALSE))</f>
        <v>0</v>
      </c>
      <c r="P292" t="str">
        <f>IF(ISNA(VLOOKUP(E292,'Enga manuel'!$D$7:$P$356,7,FALSE)),"",VLOOKUP(E292,'Enga manuel'!$D$7:$P$356,7,FALSE))</f>
        <v/>
      </c>
      <c r="Q292" t="str">
        <f>IF(ISNA(VLOOKUP(E292,'Enga manuel'!$D$7:$P$356,8,FALSE)),"",VLOOKUP(E292,'Enga manuel'!$D$7:$P$356,8,FALSE))</f>
        <v/>
      </c>
      <c r="R292" t="str">
        <f>IF(ISNA(VLOOKUP(E292,'Enga manuel'!$D$7:$P$356,9,FALSE)),"",VLOOKUP(E292,'Enga manuel'!$D$7:$P$356,9,FALSE))</f>
        <v/>
      </c>
      <c r="S292" t="str">
        <f>IF(ISNA(VLOOKUP(E292,'Enga manuel'!$D$7:$P$356,10,FALSE)),"",VLOOKUP(E292,'Enga manuel'!$D$7:$P$356,10,FALSE))</f>
        <v/>
      </c>
      <c r="T292" t="str">
        <f>IF(ISNA(VLOOKUP(E292,'Enga manuel'!$D$7:$P$356,11,FALSE)),"",VLOOKUP(E292,'Enga manuel'!$D$7:$P$356,11,FALSE))</f>
        <v/>
      </c>
      <c r="U292" t="str">
        <f>IF(ISNA(VLOOKUP(E292,'Enga manuel'!$D$7:$P$356,12,FALSE)),"",VLOOKUP(E292,'Enga manuel'!$D$7:$P$356,12,FALSE))</f>
        <v/>
      </c>
      <c r="W292">
        <f t="shared" si="54"/>
        <v>2091</v>
      </c>
      <c r="X292" s="107">
        <f t="shared" si="46"/>
        <v>0</v>
      </c>
      <c r="Y292" s="107" t="str">
        <f t="shared" si="50"/>
        <v/>
      </c>
      <c r="Z292" s="107" t="str">
        <f t="shared" si="51"/>
        <v/>
      </c>
      <c r="AA292" s="107" t="str">
        <f t="shared" si="52"/>
        <v/>
      </c>
      <c r="AB292" s="107" t="str">
        <f t="shared" si="47"/>
        <v/>
      </c>
      <c r="AC292" s="107" t="str">
        <f t="shared" si="47"/>
        <v/>
      </c>
      <c r="AD292" s="107" t="str">
        <f t="shared" si="48"/>
        <v/>
      </c>
      <c r="AE292" s="107" t="str">
        <f t="shared" si="49"/>
        <v/>
      </c>
      <c r="AF292">
        <f t="shared" si="53"/>
        <v>0</v>
      </c>
    </row>
    <row r="293" spans="5:32" x14ac:dyDescent="0.2">
      <c r="E293">
        <v>2092</v>
      </c>
      <c r="F293" s="101">
        <f>'Ext A2'!F98</f>
        <v>0</v>
      </c>
      <c r="G293" s="100">
        <f>'Ext A2'!C98</f>
        <v>0</v>
      </c>
      <c r="H293" s="100">
        <f>'Ext A2'!D98</f>
        <v>0</v>
      </c>
      <c r="I293" s="100">
        <f>'Ext A2'!J98</f>
        <v>0</v>
      </c>
      <c r="J293" s="194">
        <f>'Ext A2'!G98</f>
        <v>0</v>
      </c>
      <c r="K293">
        <f>IF('Ext A2'!H98="",'Ext A2'!G98,'Ext A2'!H98)</f>
        <v>0</v>
      </c>
      <c r="L293" s="100">
        <f>'Ext A2'!E98</f>
        <v>0</v>
      </c>
      <c r="M293" t="str">
        <f>MID('Ext A2'!M98,7,4)</f>
        <v/>
      </c>
      <c r="O293" s="101">
        <f>IF(ISNA(VLOOKUP(E293,'Enga manuel'!$D$7:$P$356,6,FALSE)),0,VLOOKUP(E293,'Enga manuel'!$D$7:$P$356,6,FALSE))</f>
        <v>0</v>
      </c>
      <c r="P293" t="str">
        <f>IF(ISNA(VLOOKUP(E293,'Enga manuel'!$D$7:$P$356,7,FALSE)),"",VLOOKUP(E293,'Enga manuel'!$D$7:$P$356,7,FALSE))</f>
        <v/>
      </c>
      <c r="Q293" t="str">
        <f>IF(ISNA(VLOOKUP(E293,'Enga manuel'!$D$7:$P$356,8,FALSE)),"",VLOOKUP(E293,'Enga manuel'!$D$7:$P$356,8,FALSE))</f>
        <v/>
      </c>
      <c r="R293" t="str">
        <f>IF(ISNA(VLOOKUP(E293,'Enga manuel'!$D$7:$P$356,9,FALSE)),"",VLOOKUP(E293,'Enga manuel'!$D$7:$P$356,9,FALSE))</f>
        <v/>
      </c>
      <c r="S293" t="str">
        <f>IF(ISNA(VLOOKUP(E293,'Enga manuel'!$D$7:$P$356,10,FALSE)),"",VLOOKUP(E293,'Enga manuel'!$D$7:$P$356,10,FALSE))</f>
        <v/>
      </c>
      <c r="T293" t="str">
        <f>IF(ISNA(VLOOKUP(E293,'Enga manuel'!$D$7:$P$356,11,FALSE)),"",VLOOKUP(E293,'Enga manuel'!$D$7:$P$356,11,FALSE))</f>
        <v/>
      </c>
      <c r="U293" t="str">
        <f>IF(ISNA(VLOOKUP(E293,'Enga manuel'!$D$7:$P$356,12,FALSE)),"",VLOOKUP(E293,'Enga manuel'!$D$7:$P$356,12,FALSE))</f>
        <v/>
      </c>
      <c r="W293">
        <f t="shared" si="54"/>
        <v>2092</v>
      </c>
      <c r="X293" s="107">
        <f t="shared" si="46"/>
        <v>0</v>
      </c>
      <c r="Y293" s="107" t="str">
        <f t="shared" si="50"/>
        <v/>
      </c>
      <c r="Z293" s="107" t="str">
        <f t="shared" si="51"/>
        <v/>
      </c>
      <c r="AA293" s="107" t="str">
        <f t="shared" si="52"/>
        <v/>
      </c>
      <c r="AB293" s="107" t="str">
        <f t="shared" si="47"/>
        <v/>
      </c>
      <c r="AC293" s="107" t="str">
        <f t="shared" si="47"/>
        <v/>
      </c>
      <c r="AD293" s="107" t="str">
        <f t="shared" si="48"/>
        <v/>
      </c>
      <c r="AE293" s="107" t="str">
        <f t="shared" si="49"/>
        <v/>
      </c>
      <c r="AF293">
        <f t="shared" si="53"/>
        <v>0</v>
      </c>
    </row>
    <row r="294" spans="5:32" x14ac:dyDescent="0.2">
      <c r="E294">
        <v>2093</v>
      </c>
      <c r="F294" s="101">
        <f>'Ext A2'!F99</f>
        <v>0</v>
      </c>
      <c r="G294" s="100">
        <f>'Ext A2'!C99</f>
        <v>0</v>
      </c>
      <c r="H294" s="100">
        <f>'Ext A2'!D99</f>
        <v>0</v>
      </c>
      <c r="I294" s="100">
        <f>'Ext A2'!J99</f>
        <v>0</v>
      </c>
      <c r="J294" s="194">
        <f>'Ext A2'!G99</f>
        <v>0</v>
      </c>
      <c r="K294">
        <f>IF('Ext A2'!H99="",'Ext A2'!G99,'Ext A2'!H99)</f>
        <v>0</v>
      </c>
      <c r="L294" s="100">
        <f>'Ext A2'!E99</f>
        <v>0</v>
      </c>
      <c r="M294" t="str">
        <f>MID('Ext A2'!M99,7,4)</f>
        <v/>
      </c>
      <c r="O294" s="101">
        <f>IF(ISNA(VLOOKUP(E294,'Enga manuel'!$D$7:$P$356,6,FALSE)),0,VLOOKUP(E294,'Enga manuel'!$D$7:$P$356,6,FALSE))</f>
        <v>0</v>
      </c>
      <c r="P294" t="str">
        <f>IF(ISNA(VLOOKUP(E294,'Enga manuel'!$D$7:$P$356,7,FALSE)),"",VLOOKUP(E294,'Enga manuel'!$D$7:$P$356,7,FALSE))</f>
        <v/>
      </c>
      <c r="Q294" t="str">
        <f>IF(ISNA(VLOOKUP(E294,'Enga manuel'!$D$7:$P$356,8,FALSE)),"",VLOOKUP(E294,'Enga manuel'!$D$7:$P$356,8,FALSE))</f>
        <v/>
      </c>
      <c r="R294" t="str">
        <f>IF(ISNA(VLOOKUP(E294,'Enga manuel'!$D$7:$P$356,9,FALSE)),"",VLOOKUP(E294,'Enga manuel'!$D$7:$P$356,9,FALSE))</f>
        <v/>
      </c>
      <c r="S294" t="str">
        <f>IF(ISNA(VLOOKUP(E294,'Enga manuel'!$D$7:$P$356,10,FALSE)),"",VLOOKUP(E294,'Enga manuel'!$D$7:$P$356,10,FALSE))</f>
        <v/>
      </c>
      <c r="T294" t="str">
        <f>IF(ISNA(VLOOKUP(E294,'Enga manuel'!$D$7:$P$356,11,FALSE)),"",VLOOKUP(E294,'Enga manuel'!$D$7:$P$356,11,FALSE))</f>
        <v/>
      </c>
      <c r="U294" t="str">
        <f>IF(ISNA(VLOOKUP(E294,'Enga manuel'!$D$7:$P$356,12,FALSE)),"",VLOOKUP(E294,'Enga manuel'!$D$7:$P$356,12,FALSE))</f>
        <v/>
      </c>
      <c r="W294">
        <f t="shared" si="54"/>
        <v>2093</v>
      </c>
      <c r="X294" s="107">
        <f t="shared" si="46"/>
        <v>0</v>
      </c>
      <c r="Y294" s="107" t="str">
        <f t="shared" si="50"/>
        <v/>
      </c>
      <c r="Z294" s="107" t="str">
        <f t="shared" si="51"/>
        <v/>
      </c>
      <c r="AA294" s="107" t="str">
        <f t="shared" si="52"/>
        <v/>
      </c>
      <c r="AB294" s="107" t="str">
        <f t="shared" si="47"/>
        <v/>
      </c>
      <c r="AC294" s="107" t="str">
        <f t="shared" si="47"/>
        <v/>
      </c>
      <c r="AD294" s="107" t="str">
        <f t="shared" si="48"/>
        <v/>
      </c>
      <c r="AE294" s="107" t="str">
        <f t="shared" si="49"/>
        <v/>
      </c>
      <c r="AF294">
        <f t="shared" si="53"/>
        <v>0</v>
      </c>
    </row>
    <row r="295" spans="5:32" x14ac:dyDescent="0.2">
      <c r="E295">
        <v>2094</v>
      </c>
      <c r="F295" s="101">
        <f>'Ext A2'!F100</f>
        <v>0</v>
      </c>
      <c r="G295" s="100">
        <f>'Ext A2'!C100</f>
        <v>0</v>
      </c>
      <c r="H295" s="100">
        <f>'Ext A2'!D100</f>
        <v>0</v>
      </c>
      <c r="I295" s="100">
        <f>'Ext A2'!J100</f>
        <v>0</v>
      </c>
      <c r="J295" s="194">
        <f>'Ext A2'!G100</f>
        <v>0</v>
      </c>
      <c r="K295">
        <f>IF('Ext A2'!H100="",'Ext A2'!G100,'Ext A2'!H100)</f>
        <v>0</v>
      </c>
      <c r="L295" s="100">
        <f>'Ext A2'!E100</f>
        <v>0</v>
      </c>
      <c r="M295" t="str">
        <f>MID('Ext A2'!M100,7,4)</f>
        <v/>
      </c>
      <c r="O295" s="101">
        <f>IF(ISNA(VLOOKUP(E295,'Enga manuel'!$D$7:$P$356,6,FALSE)),0,VLOOKUP(E295,'Enga manuel'!$D$7:$P$356,6,FALSE))</f>
        <v>0</v>
      </c>
      <c r="P295" t="str">
        <f>IF(ISNA(VLOOKUP(E295,'Enga manuel'!$D$7:$P$356,7,FALSE)),"",VLOOKUP(E295,'Enga manuel'!$D$7:$P$356,7,FALSE))</f>
        <v/>
      </c>
      <c r="Q295" t="str">
        <f>IF(ISNA(VLOOKUP(E295,'Enga manuel'!$D$7:$P$356,8,FALSE)),"",VLOOKUP(E295,'Enga manuel'!$D$7:$P$356,8,FALSE))</f>
        <v/>
      </c>
      <c r="R295" t="str">
        <f>IF(ISNA(VLOOKUP(E295,'Enga manuel'!$D$7:$P$356,9,FALSE)),"",VLOOKUP(E295,'Enga manuel'!$D$7:$P$356,9,FALSE))</f>
        <v/>
      </c>
      <c r="S295" t="str">
        <f>IF(ISNA(VLOOKUP(E295,'Enga manuel'!$D$7:$P$356,10,FALSE)),"",VLOOKUP(E295,'Enga manuel'!$D$7:$P$356,10,FALSE))</f>
        <v/>
      </c>
      <c r="T295" t="str">
        <f>IF(ISNA(VLOOKUP(E295,'Enga manuel'!$D$7:$P$356,11,FALSE)),"",VLOOKUP(E295,'Enga manuel'!$D$7:$P$356,11,FALSE))</f>
        <v/>
      </c>
      <c r="U295" t="str">
        <f>IF(ISNA(VLOOKUP(E295,'Enga manuel'!$D$7:$P$356,12,FALSE)),"",VLOOKUP(E295,'Enga manuel'!$D$7:$P$356,12,FALSE))</f>
        <v/>
      </c>
      <c r="W295">
        <f t="shared" si="54"/>
        <v>2094</v>
      </c>
      <c r="X295" s="107">
        <f t="shared" si="46"/>
        <v>0</v>
      </c>
      <c r="Y295" s="107" t="str">
        <f t="shared" si="50"/>
        <v/>
      </c>
      <c r="Z295" s="107" t="str">
        <f t="shared" si="51"/>
        <v/>
      </c>
      <c r="AA295" s="107" t="str">
        <f t="shared" si="52"/>
        <v/>
      </c>
      <c r="AB295" s="107" t="str">
        <f t="shared" si="47"/>
        <v/>
      </c>
      <c r="AC295" s="107" t="str">
        <f t="shared" si="47"/>
        <v/>
      </c>
      <c r="AD295" s="107" t="str">
        <f t="shared" si="48"/>
        <v/>
      </c>
      <c r="AE295" s="107" t="str">
        <f t="shared" si="49"/>
        <v/>
      </c>
      <c r="AF295">
        <f t="shared" si="53"/>
        <v>0</v>
      </c>
    </row>
    <row r="296" spans="5:32" x14ac:dyDescent="0.2">
      <c r="E296">
        <v>2095</v>
      </c>
      <c r="F296" s="101">
        <f>'Ext A2'!F101</f>
        <v>0</v>
      </c>
      <c r="G296" s="100">
        <f>'Ext A2'!C101</f>
        <v>0</v>
      </c>
      <c r="H296" s="100">
        <f>'Ext A2'!D101</f>
        <v>0</v>
      </c>
      <c r="I296" s="100">
        <f>'Ext A2'!J101</f>
        <v>0</v>
      </c>
      <c r="J296" s="194">
        <f>'Ext A2'!G101</f>
        <v>0</v>
      </c>
      <c r="K296">
        <f>IF('Ext A2'!H101="",'Ext A2'!G101,'Ext A2'!H101)</f>
        <v>0</v>
      </c>
      <c r="L296" s="100">
        <f>'Ext A2'!E101</f>
        <v>0</v>
      </c>
      <c r="M296" t="str">
        <f>MID('Ext A2'!M101,7,4)</f>
        <v/>
      </c>
      <c r="O296" s="101">
        <f>IF(ISNA(VLOOKUP(E296,'Enga manuel'!$D$7:$P$356,6,FALSE)),0,VLOOKUP(E296,'Enga manuel'!$D$7:$P$356,6,FALSE))</f>
        <v>0</v>
      </c>
      <c r="P296" t="str">
        <f>IF(ISNA(VLOOKUP(E296,'Enga manuel'!$D$7:$P$356,7,FALSE)),"",VLOOKUP(E296,'Enga manuel'!$D$7:$P$356,7,FALSE))</f>
        <v/>
      </c>
      <c r="Q296" t="str">
        <f>IF(ISNA(VLOOKUP(E296,'Enga manuel'!$D$7:$P$356,8,FALSE)),"",VLOOKUP(E296,'Enga manuel'!$D$7:$P$356,8,FALSE))</f>
        <v/>
      </c>
      <c r="R296" t="str">
        <f>IF(ISNA(VLOOKUP(E296,'Enga manuel'!$D$7:$P$356,9,FALSE)),"",VLOOKUP(E296,'Enga manuel'!$D$7:$P$356,9,FALSE))</f>
        <v/>
      </c>
      <c r="S296" t="str">
        <f>IF(ISNA(VLOOKUP(E296,'Enga manuel'!$D$7:$P$356,10,FALSE)),"",VLOOKUP(E296,'Enga manuel'!$D$7:$P$356,10,FALSE))</f>
        <v/>
      </c>
      <c r="T296" t="str">
        <f>IF(ISNA(VLOOKUP(E296,'Enga manuel'!$D$7:$P$356,11,FALSE)),"",VLOOKUP(E296,'Enga manuel'!$D$7:$P$356,11,FALSE))</f>
        <v/>
      </c>
      <c r="U296" t="str">
        <f>IF(ISNA(VLOOKUP(E296,'Enga manuel'!$D$7:$P$356,12,FALSE)),"",VLOOKUP(E296,'Enga manuel'!$D$7:$P$356,12,FALSE))</f>
        <v/>
      </c>
      <c r="W296">
        <f t="shared" si="54"/>
        <v>2095</v>
      </c>
      <c r="X296" s="107">
        <f t="shared" si="46"/>
        <v>0</v>
      </c>
      <c r="Y296" s="107" t="str">
        <f t="shared" si="50"/>
        <v/>
      </c>
      <c r="Z296" s="107" t="str">
        <f t="shared" si="51"/>
        <v/>
      </c>
      <c r="AA296" s="107" t="str">
        <f t="shared" si="52"/>
        <v/>
      </c>
      <c r="AB296" s="107" t="str">
        <f t="shared" si="47"/>
        <v/>
      </c>
      <c r="AC296" s="107" t="str">
        <f t="shared" si="47"/>
        <v/>
      </c>
      <c r="AD296" s="107" t="str">
        <f t="shared" si="48"/>
        <v/>
      </c>
      <c r="AE296" s="107" t="str">
        <f t="shared" si="49"/>
        <v/>
      </c>
      <c r="AF296">
        <f t="shared" si="53"/>
        <v>0</v>
      </c>
    </row>
    <row r="297" spans="5:32" x14ac:dyDescent="0.2">
      <c r="E297">
        <v>2096</v>
      </c>
      <c r="F297" s="101">
        <f>'Ext A2'!F102</f>
        <v>0</v>
      </c>
      <c r="G297" s="100">
        <f>'Ext A2'!C102</f>
        <v>0</v>
      </c>
      <c r="H297" s="100">
        <f>'Ext A2'!D102</f>
        <v>0</v>
      </c>
      <c r="I297" s="100">
        <f>'Ext A2'!J102</f>
        <v>0</v>
      </c>
      <c r="J297" s="194">
        <f>'Ext A2'!G102</f>
        <v>0</v>
      </c>
      <c r="K297">
        <f>IF('Ext A2'!H102="",'Ext A2'!G102,'Ext A2'!H102)</f>
        <v>0</v>
      </c>
      <c r="L297" s="100">
        <f>'Ext A2'!E102</f>
        <v>0</v>
      </c>
      <c r="M297" t="str">
        <f>MID('Ext A2'!M102,7,4)</f>
        <v/>
      </c>
      <c r="O297" s="101">
        <f>IF(ISNA(VLOOKUP(E297,'Enga manuel'!$D$7:$P$356,6,FALSE)),0,VLOOKUP(E297,'Enga manuel'!$D$7:$P$356,6,FALSE))</f>
        <v>0</v>
      </c>
      <c r="P297" t="str">
        <f>IF(ISNA(VLOOKUP(E297,'Enga manuel'!$D$7:$P$356,7,FALSE)),"",VLOOKUP(E297,'Enga manuel'!$D$7:$P$356,7,FALSE))</f>
        <v/>
      </c>
      <c r="Q297" t="str">
        <f>IF(ISNA(VLOOKUP(E297,'Enga manuel'!$D$7:$P$356,8,FALSE)),"",VLOOKUP(E297,'Enga manuel'!$D$7:$P$356,8,FALSE))</f>
        <v/>
      </c>
      <c r="R297" t="str">
        <f>IF(ISNA(VLOOKUP(E297,'Enga manuel'!$D$7:$P$356,9,FALSE)),"",VLOOKUP(E297,'Enga manuel'!$D$7:$P$356,9,FALSE))</f>
        <v/>
      </c>
      <c r="S297" t="str">
        <f>IF(ISNA(VLOOKUP(E297,'Enga manuel'!$D$7:$P$356,10,FALSE)),"",VLOOKUP(E297,'Enga manuel'!$D$7:$P$356,10,FALSE))</f>
        <v/>
      </c>
      <c r="T297" t="str">
        <f>IF(ISNA(VLOOKUP(E297,'Enga manuel'!$D$7:$P$356,11,FALSE)),"",VLOOKUP(E297,'Enga manuel'!$D$7:$P$356,11,FALSE))</f>
        <v/>
      </c>
      <c r="U297" t="str">
        <f>IF(ISNA(VLOOKUP(E297,'Enga manuel'!$D$7:$P$356,12,FALSE)),"",VLOOKUP(E297,'Enga manuel'!$D$7:$P$356,12,FALSE))</f>
        <v/>
      </c>
      <c r="W297">
        <f t="shared" si="54"/>
        <v>2096</v>
      </c>
      <c r="X297" s="107">
        <f t="shared" si="46"/>
        <v>0</v>
      </c>
      <c r="Y297" s="107" t="str">
        <f t="shared" si="50"/>
        <v/>
      </c>
      <c r="Z297" s="107" t="str">
        <f t="shared" si="51"/>
        <v/>
      </c>
      <c r="AA297" s="107" t="str">
        <f t="shared" si="52"/>
        <v/>
      </c>
      <c r="AB297" s="107" t="str">
        <f t="shared" si="47"/>
        <v/>
      </c>
      <c r="AC297" s="107" t="str">
        <f t="shared" si="47"/>
        <v/>
      </c>
      <c r="AD297" s="107" t="str">
        <f t="shared" si="48"/>
        <v/>
      </c>
      <c r="AE297" s="107" t="str">
        <f t="shared" si="49"/>
        <v/>
      </c>
      <c r="AF297">
        <f t="shared" si="53"/>
        <v>0</v>
      </c>
    </row>
    <row r="298" spans="5:32" x14ac:dyDescent="0.2">
      <c r="E298">
        <v>2097</v>
      </c>
      <c r="F298" s="101">
        <f>'Ext A2'!F103</f>
        <v>0</v>
      </c>
      <c r="G298" s="100">
        <f>'Ext A2'!C103</f>
        <v>0</v>
      </c>
      <c r="H298" s="100">
        <f>'Ext A2'!D103</f>
        <v>0</v>
      </c>
      <c r="I298" s="100">
        <f>'Ext A2'!J103</f>
        <v>0</v>
      </c>
      <c r="J298" s="194">
        <f>'Ext A2'!G103</f>
        <v>0</v>
      </c>
      <c r="K298">
        <f>IF('Ext A2'!H103="",'Ext A2'!G103,'Ext A2'!H103)</f>
        <v>0</v>
      </c>
      <c r="L298" s="100">
        <f>'Ext A2'!E103</f>
        <v>0</v>
      </c>
      <c r="M298" t="str">
        <f>MID('Ext A2'!M103,7,4)</f>
        <v/>
      </c>
      <c r="O298" s="101">
        <f>IF(ISNA(VLOOKUP(E298,'Enga manuel'!$D$7:$P$356,6,FALSE)),0,VLOOKUP(E298,'Enga manuel'!$D$7:$P$356,6,FALSE))</f>
        <v>0</v>
      </c>
      <c r="P298" t="str">
        <f>IF(ISNA(VLOOKUP(E298,'Enga manuel'!$D$7:$P$356,7,FALSE)),"",VLOOKUP(E298,'Enga manuel'!$D$7:$P$356,7,FALSE))</f>
        <v/>
      </c>
      <c r="Q298" t="str">
        <f>IF(ISNA(VLOOKUP(E298,'Enga manuel'!$D$7:$P$356,8,FALSE)),"",VLOOKUP(E298,'Enga manuel'!$D$7:$P$356,8,FALSE))</f>
        <v/>
      </c>
      <c r="R298" t="str">
        <f>IF(ISNA(VLOOKUP(E298,'Enga manuel'!$D$7:$P$356,9,FALSE)),"",VLOOKUP(E298,'Enga manuel'!$D$7:$P$356,9,FALSE))</f>
        <v/>
      </c>
      <c r="S298" t="str">
        <f>IF(ISNA(VLOOKUP(E298,'Enga manuel'!$D$7:$P$356,10,FALSE)),"",VLOOKUP(E298,'Enga manuel'!$D$7:$P$356,10,FALSE))</f>
        <v/>
      </c>
      <c r="T298" t="str">
        <f>IF(ISNA(VLOOKUP(E298,'Enga manuel'!$D$7:$P$356,11,FALSE)),"",VLOOKUP(E298,'Enga manuel'!$D$7:$P$356,11,FALSE))</f>
        <v/>
      </c>
      <c r="U298" t="str">
        <f>IF(ISNA(VLOOKUP(E298,'Enga manuel'!$D$7:$P$356,12,FALSE)),"",VLOOKUP(E298,'Enga manuel'!$D$7:$P$356,12,FALSE))</f>
        <v/>
      </c>
      <c r="W298">
        <f t="shared" si="54"/>
        <v>2097</v>
      </c>
      <c r="X298" s="107">
        <f t="shared" si="46"/>
        <v>0</v>
      </c>
      <c r="Y298" s="107" t="str">
        <f t="shared" si="50"/>
        <v/>
      </c>
      <c r="Z298" s="107" t="str">
        <f t="shared" si="51"/>
        <v/>
      </c>
      <c r="AA298" s="107" t="str">
        <f t="shared" si="52"/>
        <v/>
      </c>
      <c r="AB298" s="107" t="str">
        <f t="shared" si="47"/>
        <v/>
      </c>
      <c r="AC298" s="107" t="str">
        <f t="shared" si="47"/>
        <v/>
      </c>
      <c r="AD298" s="107" t="str">
        <f t="shared" si="48"/>
        <v/>
      </c>
      <c r="AE298" s="107" t="str">
        <f t="shared" si="49"/>
        <v/>
      </c>
      <c r="AF298">
        <f t="shared" si="53"/>
        <v>0</v>
      </c>
    </row>
    <row r="299" spans="5:32" x14ac:dyDescent="0.2">
      <c r="E299">
        <v>2098</v>
      </c>
      <c r="F299" s="101">
        <f>'Ext A2'!F104</f>
        <v>0</v>
      </c>
      <c r="G299" s="100">
        <f>'Ext A2'!C104</f>
        <v>0</v>
      </c>
      <c r="H299" s="100">
        <f>'Ext A2'!D104</f>
        <v>0</v>
      </c>
      <c r="I299" s="100">
        <f>'Ext A2'!J104</f>
        <v>0</v>
      </c>
      <c r="J299" s="194">
        <f>'Ext A2'!G104</f>
        <v>0</v>
      </c>
      <c r="K299">
        <f>IF('Ext A2'!H104="",'Ext A2'!G104,'Ext A2'!H104)</f>
        <v>0</v>
      </c>
      <c r="L299" s="100">
        <f>'Ext A2'!E104</f>
        <v>0</v>
      </c>
      <c r="M299" t="str">
        <f>MID('Ext A2'!M104,7,4)</f>
        <v/>
      </c>
      <c r="O299" s="101">
        <f>IF(ISNA(VLOOKUP(E299,'Enga manuel'!$D$7:$P$356,6,FALSE)),0,VLOOKUP(E299,'Enga manuel'!$D$7:$P$356,6,FALSE))</f>
        <v>0</v>
      </c>
      <c r="P299" t="str">
        <f>IF(ISNA(VLOOKUP(E299,'Enga manuel'!$D$7:$P$356,7,FALSE)),"",VLOOKUP(E299,'Enga manuel'!$D$7:$P$356,7,FALSE))</f>
        <v/>
      </c>
      <c r="Q299" t="str">
        <f>IF(ISNA(VLOOKUP(E299,'Enga manuel'!$D$7:$P$356,8,FALSE)),"",VLOOKUP(E299,'Enga manuel'!$D$7:$P$356,8,FALSE))</f>
        <v/>
      </c>
      <c r="R299" t="str">
        <f>IF(ISNA(VLOOKUP(E299,'Enga manuel'!$D$7:$P$356,9,FALSE)),"",VLOOKUP(E299,'Enga manuel'!$D$7:$P$356,9,FALSE))</f>
        <v/>
      </c>
      <c r="S299" t="str">
        <f>IF(ISNA(VLOOKUP(E299,'Enga manuel'!$D$7:$P$356,10,FALSE)),"",VLOOKUP(E299,'Enga manuel'!$D$7:$P$356,10,FALSE))</f>
        <v/>
      </c>
      <c r="T299" t="str">
        <f>IF(ISNA(VLOOKUP(E299,'Enga manuel'!$D$7:$P$356,11,FALSE)),"",VLOOKUP(E299,'Enga manuel'!$D$7:$P$356,11,FALSE))</f>
        <v/>
      </c>
      <c r="U299" t="str">
        <f>IF(ISNA(VLOOKUP(E299,'Enga manuel'!$D$7:$P$356,12,FALSE)),"",VLOOKUP(E299,'Enga manuel'!$D$7:$P$356,12,FALSE))</f>
        <v/>
      </c>
      <c r="W299">
        <f t="shared" si="54"/>
        <v>2098</v>
      </c>
      <c r="X299" s="107">
        <f t="shared" si="46"/>
        <v>0</v>
      </c>
      <c r="Y299" s="107" t="str">
        <f t="shared" si="50"/>
        <v/>
      </c>
      <c r="Z299" s="107" t="str">
        <f t="shared" si="51"/>
        <v/>
      </c>
      <c r="AA299" s="107" t="str">
        <f t="shared" si="52"/>
        <v/>
      </c>
      <c r="AB299" s="107" t="str">
        <f t="shared" si="47"/>
        <v/>
      </c>
      <c r="AC299" s="107" t="str">
        <f t="shared" si="47"/>
        <v/>
      </c>
      <c r="AD299" s="107" t="str">
        <f t="shared" si="48"/>
        <v/>
      </c>
      <c r="AE299" s="107" t="str">
        <f t="shared" si="49"/>
        <v/>
      </c>
      <c r="AF299">
        <f t="shared" si="53"/>
        <v>0</v>
      </c>
    </row>
    <row r="300" spans="5:32" x14ac:dyDescent="0.2">
      <c r="E300">
        <v>2099</v>
      </c>
      <c r="F300" s="101">
        <f>'Ext A2'!F105</f>
        <v>0</v>
      </c>
      <c r="G300" s="100">
        <f>'Ext A2'!C105</f>
        <v>0</v>
      </c>
      <c r="H300" s="100">
        <f>'Ext A2'!D105</f>
        <v>0</v>
      </c>
      <c r="I300" s="100">
        <f>'Ext A2'!J105</f>
        <v>0</v>
      </c>
      <c r="J300" s="194">
        <f>'Ext A2'!G105</f>
        <v>0</v>
      </c>
      <c r="K300">
        <f>IF('Ext A2'!H105="",'Ext A2'!G105,'Ext A2'!H105)</f>
        <v>0</v>
      </c>
      <c r="L300" s="100">
        <f>'Ext A2'!E105</f>
        <v>0</v>
      </c>
      <c r="M300" t="str">
        <f>MID('Ext A2'!M105,7,4)</f>
        <v/>
      </c>
      <c r="O300" s="101">
        <f>IF(ISNA(VLOOKUP(E300,'Enga manuel'!$D$7:$P$356,6,FALSE)),0,VLOOKUP(E300,'Enga manuel'!$D$7:$P$356,6,FALSE))</f>
        <v>0</v>
      </c>
      <c r="P300" t="str">
        <f>IF(ISNA(VLOOKUP(E300,'Enga manuel'!$D$7:$P$356,7,FALSE)),"",VLOOKUP(E300,'Enga manuel'!$D$7:$P$356,7,FALSE))</f>
        <v/>
      </c>
      <c r="Q300" t="str">
        <f>IF(ISNA(VLOOKUP(E300,'Enga manuel'!$D$7:$P$356,8,FALSE)),"",VLOOKUP(E300,'Enga manuel'!$D$7:$P$356,8,FALSE))</f>
        <v/>
      </c>
      <c r="R300" t="str">
        <f>IF(ISNA(VLOOKUP(E300,'Enga manuel'!$D$7:$P$356,9,FALSE)),"",VLOOKUP(E300,'Enga manuel'!$D$7:$P$356,9,FALSE))</f>
        <v/>
      </c>
      <c r="S300" t="str">
        <f>IF(ISNA(VLOOKUP(E300,'Enga manuel'!$D$7:$P$356,10,FALSE)),"",VLOOKUP(E300,'Enga manuel'!$D$7:$P$356,10,FALSE))</f>
        <v/>
      </c>
      <c r="T300" t="str">
        <f>IF(ISNA(VLOOKUP(E300,'Enga manuel'!$D$7:$P$356,11,FALSE)),"",VLOOKUP(E300,'Enga manuel'!$D$7:$P$356,11,FALSE))</f>
        <v/>
      </c>
      <c r="U300" t="str">
        <f>IF(ISNA(VLOOKUP(E300,'Enga manuel'!$D$7:$P$356,12,FALSE)),"",VLOOKUP(E300,'Enga manuel'!$D$7:$P$356,12,FALSE))</f>
        <v/>
      </c>
      <c r="W300">
        <f t="shared" si="54"/>
        <v>2099</v>
      </c>
      <c r="X300" s="107">
        <f t="shared" si="46"/>
        <v>0</v>
      </c>
      <c r="Y300" s="107" t="str">
        <f t="shared" si="50"/>
        <v/>
      </c>
      <c r="Z300" s="107" t="str">
        <f t="shared" si="51"/>
        <v/>
      </c>
      <c r="AA300" s="107" t="str">
        <f t="shared" si="52"/>
        <v/>
      </c>
      <c r="AB300" s="107" t="str">
        <f t="shared" si="47"/>
        <v/>
      </c>
      <c r="AC300" s="107" t="str">
        <f t="shared" si="47"/>
        <v/>
      </c>
      <c r="AD300" s="107" t="str">
        <f t="shared" si="48"/>
        <v/>
      </c>
      <c r="AE300" s="107" t="str">
        <f t="shared" si="49"/>
        <v/>
      </c>
      <c r="AF300">
        <f t="shared" si="53"/>
        <v>0</v>
      </c>
    </row>
    <row r="301" spans="5:32" x14ac:dyDescent="0.2">
      <c r="E301">
        <v>2100</v>
      </c>
      <c r="F301" s="101">
        <f>'Ext A2'!F106</f>
        <v>0</v>
      </c>
      <c r="G301" s="100">
        <f>'Ext A2'!C106</f>
        <v>0</v>
      </c>
      <c r="H301" s="100">
        <f>'Ext A2'!D106</f>
        <v>0</v>
      </c>
      <c r="I301" s="100">
        <f>'Ext A2'!J106</f>
        <v>0</v>
      </c>
      <c r="J301" s="194">
        <f>'Ext A2'!G106</f>
        <v>0</v>
      </c>
      <c r="K301">
        <f>IF('Ext A2'!H106="",'Ext A2'!G106,'Ext A2'!H106)</f>
        <v>0</v>
      </c>
      <c r="L301" s="100">
        <f>'Ext A2'!E106</f>
        <v>0</v>
      </c>
      <c r="M301" t="str">
        <f>MID('Ext A2'!M106,7,4)</f>
        <v/>
      </c>
      <c r="O301" s="101">
        <f>IF(ISNA(VLOOKUP(E301,'Enga manuel'!$D$7:$P$356,6,FALSE)),0,VLOOKUP(E301,'Enga manuel'!$D$7:$P$356,6,FALSE))</f>
        <v>0</v>
      </c>
      <c r="P301" t="str">
        <f>IF(ISNA(VLOOKUP(E301,'Enga manuel'!$D$7:$P$356,7,FALSE)),"",VLOOKUP(E301,'Enga manuel'!$D$7:$P$356,7,FALSE))</f>
        <v/>
      </c>
      <c r="Q301" t="str">
        <f>IF(ISNA(VLOOKUP(E301,'Enga manuel'!$D$7:$P$356,8,FALSE)),"",VLOOKUP(E301,'Enga manuel'!$D$7:$P$356,8,FALSE))</f>
        <v/>
      </c>
      <c r="R301" t="str">
        <f>IF(ISNA(VLOOKUP(E301,'Enga manuel'!$D$7:$P$356,9,FALSE)),"",VLOOKUP(E301,'Enga manuel'!$D$7:$P$356,9,FALSE))</f>
        <v/>
      </c>
      <c r="S301" t="str">
        <f>IF(ISNA(VLOOKUP(E301,'Enga manuel'!$D$7:$P$356,10,FALSE)),"",VLOOKUP(E301,'Enga manuel'!$D$7:$P$356,10,FALSE))</f>
        <v/>
      </c>
      <c r="T301" t="str">
        <f>IF(ISNA(VLOOKUP(E301,'Enga manuel'!$D$7:$P$356,11,FALSE)),"",VLOOKUP(E301,'Enga manuel'!$D$7:$P$356,11,FALSE))</f>
        <v/>
      </c>
      <c r="U301" t="str">
        <f>IF(ISNA(VLOOKUP(E301,'Enga manuel'!$D$7:$P$356,12,FALSE)),"",VLOOKUP(E301,'Enga manuel'!$D$7:$P$356,12,FALSE))</f>
        <v/>
      </c>
      <c r="W301">
        <f t="shared" si="54"/>
        <v>2100</v>
      </c>
      <c r="X301" s="107">
        <f t="shared" si="46"/>
        <v>0</v>
      </c>
      <c r="Y301" s="107" t="str">
        <f t="shared" si="50"/>
        <v/>
      </c>
      <c r="Z301" s="107" t="str">
        <f t="shared" si="51"/>
        <v/>
      </c>
      <c r="AA301" s="107" t="str">
        <f t="shared" si="52"/>
        <v/>
      </c>
      <c r="AB301" s="107" t="str">
        <f t="shared" si="47"/>
        <v/>
      </c>
      <c r="AC301" s="107" t="str">
        <f t="shared" si="47"/>
        <v/>
      </c>
      <c r="AD301" s="107" t="str">
        <f t="shared" si="48"/>
        <v/>
      </c>
      <c r="AE301" s="107" t="str">
        <f t="shared" si="49"/>
        <v/>
      </c>
      <c r="AF301">
        <f t="shared" si="53"/>
        <v>0</v>
      </c>
    </row>
    <row r="302" spans="5:32" x14ac:dyDescent="0.2">
      <c r="E302">
        <v>2101</v>
      </c>
      <c r="F302" s="101">
        <f>'Ext A2'!F107</f>
        <v>0</v>
      </c>
      <c r="G302" s="100">
        <f>'Ext A2'!C107</f>
        <v>0</v>
      </c>
      <c r="H302" s="100">
        <f>'Ext A2'!D107</f>
        <v>0</v>
      </c>
      <c r="I302" s="100">
        <f>'Ext A2'!J107</f>
        <v>0</v>
      </c>
      <c r="J302" s="194">
        <f>'Ext A2'!G107</f>
        <v>0</v>
      </c>
      <c r="K302">
        <f>IF('Ext A2'!H107="",'Ext A2'!G107,'Ext A2'!H107)</f>
        <v>0</v>
      </c>
      <c r="L302" s="100">
        <f>'Ext A2'!E107</f>
        <v>0</v>
      </c>
      <c r="M302" t="str">
        <f>MID('Ext A2'!M107,7,4)</f>
        <v/>
      </c>
      <c r="O302" s="101">
        <f>IF(ISNA(VLOOKUP(E302,'Enga manuel'!$D$7:$P$356,6,FALSE)),0,VLOOKUP(E302,'Enga manuel'!$D$7:$P$356,6,FALSE))</f>
        <v>0</v>
      </c>
      <c r="P302" t="str">
        <f>IF(ISNA(VLOOKUP(E302,'Enga manuel'!$D$7:$P$356,7,FALSE)),"",VLOOKUP(E302,'Enga manuel'!$D$7:$P$356,7,FALSE))</f>
        <v/>
      </c>
      <c r="Q302" t="str">
        <f>IF(ISNA(VLOOKUP(E302,'Enga manuel'!$D$7:$P$356,8,FALSE)),"",VLOOKUP(E302,'Enga manuel'!$D$7:$P$356,8,FALSE))</f>
        <v/>
      </c>
      <c r="R302" t="str">
        <f>IF(ISNA(VLOOKUP(E302,'Enga manuel'!$D$7:$P$356,9,FALSE)),"",VLOOKUP(E302,'Enga manuel'!$D$7:$P$356,9,FALSE))</f>
        <v/>
      </c>
      <c r="S302" t="str">
        <f>IF(ISNA(VLOOKUP(E302,'Enga manuel'!$D$7:$P$356,10,FALSE)),"",VLOOKUP(E302,'Enga manuel'!$D$7:$P$356,10,FALSE))</f>
        <v/>
      </c>
      <c r="T302" t="str">
        <f>IF(ISNA(VLOOKUP(E302,'Enga manuel'!$D$7:$P$356,11,FALSE)),"",VLOOKUP(E302,'Enga manuel'!$D$7:$P$356,11,FALSE))</f>
        <v/>
      </c>
      <c r="U302" t="str">
        <f>IF(ISNA(VLOOKUP(E302,'Enga manuel'!$D$7:$P$356,12,FALSE)),"",VLOOKUP(E302,'Enga manuel'!$D$7:$P$356,12,FALSE))</f>
        <v/>
      </c>
      <c r="W302">
        <f t="shared" si="54"/>
        <v>2101</v>
      </c>
      <c r="X302" s="107">
        <f t="shared" si="46"/>
        <v>0</v>
      </c>
      <c r="Y302" s="107" t="str">
        <f t="shared" si="50"/>
        <v/>
      </c>
      <c r="Z302" s="107" t="str">
        <f t="shared" si="51"/>
        <v/>
      </c>
      <c r="AA302" s="107" t="str">
        <f t="shared" si="52"/>
        <v/>
      </c>
      <c r="AB302" s="107" t="str">
        <f t="shared" si="47"/>
        <v/>
      </c>
      <c r="AC302" s="107" t="str">
        <f t="shared" si="47"/>
        <v/>
      </c>
      <c r="AD302" s="107" t="str">
        <f t="shared" si="48"/>
        <v/>
      </c>
      <c r="AE302" s="107" t="str">
        <f t="shared" si="49"/>
        <v/>
      </c>
      <c r="AF302">
        <f t="shared" si="53"/>
        <v>0</v>
      </c>
    </row>
    <row r="303" spans="5:32" x14ac:dyDescent="0.2">
      <c r="E303">
        <v>2102</v>
      </c>
      <c r="F303" s="101">
        <f>'Ext A2'!F108</f>
        <v>0</v>
      </c>
      <c r="G303" s="100">
        <f>'Ext A2'!C108</f>
        <v>0</v>
      </c>
      <c r="H303" s="100">
        <f>'Ext A2'!D108</f>
        <v>0</v>
      </c>
      <c r="I303" s="100">
        <f>'Ext A2'!J108</f>
        <v>0</v>
      </c>
      <c r="J303" s="194">
        <f>'Ext A2'!G108</f>
        <v>0</v>
      </c>
      <c r="K303">
        <f>IF('Ext A2'!H108="",'Ext A2'!G108,'Ext A2'!H108)</f>
        <v>0</v>
      </c>
      <c r="L303" s="100">
        <f>'Ext A2'!E108</f>
        <v>0</v>
      </c>
      <c r="M303" t="str">
        <f>MID('Ext A2'!M108,7,4)</f>
        <v/>
      </c>
      <c r="O303" s="101">
        <f>IF(ISNA(VLOOKUP(E303,'Enga manuel'!$D$7:$P$356,6,FALSE)),0,VLOOKUP(E303,'Enga manuel'!$D$7:$P$356,6,FALSE))</f>
        <v>0</v>
      </c>
      <c r="P303" t="str">
        <f>IF(ISNA(VLOOKUP(E303,'Enga manuel'!$D$7:$P$356,7,FALSE)),"",VLOOKUP(E303,'Enga manuel'!$D$7:$P$356,7,FALSE))</f>
        <v/>
      </c>
      <c r="Q303" t="str">
        <f>IF(ISNA(VLOOKUP(E303,'Enga manuel'!$D$7:$P$356,8,FALSE)),"",VLOOKUP(E303,'Enga manuel'!$D$7:$P$356,8,FALSE))</f>
        <v/>
      </c>
      <c r="R303" t="str">
        <f>IF(ISNA(VLOOKUP(E303,'Enga manuel'!$D$7:$P$356,9,FALSE)),"",VLOOKUP(E303,'Enga manuel'!$D$7:$P$356,9,FALSE))</f>
        <v/>
      </c>
      <c r="S303" t="str">
        <f>IF(ISNA(VLOOKUP(E303,'Enga manuel'!$D$7:$P$356,10,FALSE)),"",VLOOKUP(E303,'Enga manuel'!$D$7:$P$356,10,FALSE))</f>
        <v/>
      </c>
      <c r="T303" t="str">
        <f>IF(ISNA(VLOOKUP(E303,'Enga manuel'!$D$7:$P$356,11,FALSE)),"",VLOOKUP(E303,'Enga manuel'!$D$7:$P$356,11,FALSE))</f>
        <v/>
      </c>
      <c r="U303" t="str">
        <f>IF(ISNA(VLOOKUP(E303,'Enga manuel'!$D$7:$P$356,12,FALSE)),"",VLOOKUP(E303,'Enga manuel'!$D$7:$P$356,12,FALSE))</f>
        <v/>
      </c>
      <c r="W303">
        <f t="shared" si="54"/>
        <v>2102</v>
      </c>
      <c r="X303" s="107">
        <f t="shared" si="46"/>
        <v>0</v>
      </c>
      <c r="Y303" s="107" t="str">
        <f t="shared" si="50"/>
        <v/>
      </c>
      <c r="Z303" s="107" t="str">
        <f t="shared" si="51"/>
        <v/>
      </c>
      <c r="AA303" s="107" t="str">
        <f t="shared" si="52"/>
        <v/>
      </c>
      <c r="AB303" s="107" t="str">
        <f t="shared" si="47"/>
        <v/>
      </c>
      <c r="AC303" s="107" t="str">
        <f t="shared" si="47"/>
        <v/>
      </c>
      <c r="AD303" s="107" t="str">
        <f t="shared" si="48"/>
        <v/>
      </c>
      <c r="AE303" s="107" t="str">
        <f t="shared" si="49"/>
        <v/>
      </c>
      <c r="AF303">
        <f t="shared" si="53"/>
        <v>0</v>
      </c>
    </row>
    <row r="304" spans="5:32" x14ac:dyDescent="0.2">
      <c r="E304">
        <v>2103</v>
      </c>
      <c r="F304" s="101">
        <f>'Ext A2'!F109</f>
        <v>0</v>
      </c>
      <c r="G304" s="100">
        <f>'Ext A2'!C109</f>
        <v>0</v>
      </c>
      <c r="H304" s="100">
        <f>'Ext A2'!D109</f>
        <v>0</v>
      </c>
      <c r="I304" s="100">
        <f>'Ext A2'!J109</f>
        <v>0</v>
      </c>
      <c r="J304" s="194">
        <f>'Ext A2'!G109</f>
        <v>0</v>
      </c>
      <c r="K304">
        <f>IF('Ext A2'!H109="",'Ext A2'!G109,'Ext A2'!H109)</f>
        <v>0</v>
      </c>
      <c r="L304" s="100">
        <f>'Ext A2'!E109</f>
        <v>0</v>
      </c>
      <c r="M304" t="str">
        <f>MID('Ext A2'!M109,7,4)</f>
        <v/>
      </c>
      <c r="O304" s="101">
        <f>IF(ISNA(VLOOKUP(E304,'Enga manuel'!$D$7:$P$356,6,FALSE)),0,VLOOKUP(E304,'Enga manuel'!$D$7:$P$356,6,FALSE))</f>
        <v>0</v>
      </c>
      <c r="P304" t="str">
        <f>IF(ISNA(VLOOKUP(E304,'Enga manuel'!$D$7:$P$356,7,FALSE)),"",VLOOKUP(E304,'Enga manuel'!$D$7:$P$356,7,FALSE))</f>
        <v/>
      </c>
      <c r="Q304" t="str">
        <f>IF(ISNA(VLOOKUP(E304,'Enga manuel'!$D$7:$P$356,8,FALSE)),"",VLOOKUP(E304,'Enga manuel'!$D$7:$P$356,8,FALSE))</f>
        <v/>
      </c>
      <c r="R304" t="str">
        <f>IF(ISNA(VLOOKUP(E304,'Enga manuel'!$D$7:$P$356,9,FALSE)),"",VLOOKUP(E304,'Enga manuel'!$D$7:$P$356,9,FALSE))</f>
        <v/>
      </c>
      <c r="S304" t="str">
        <f>IF(ISNA(VLOOKUP(E304,'Enga manuel'!$D$7:$P$356,10,FALSE)),"",VLOOKUP(E304,'Enga manuel'!$D$7:$P$356,10,FALSE))</f>
        <v/>
      </c>
      <c r="T304" t="str">
        <f>IF(ISNA(VLOOKUP(E304,'Enga manuel'!$D$7:$P$356,11,FALSE)),"",VLOOKUP(E304,'Enga manuel'!$D$7:$P$356,11,FALSE))</f>
        <v/>
      </c>
      <c r="U304" t="str">
        <f>IF(ISNA(VLOOKUP(E304,'Enga manuel'!$D$7:$P$356,12,FALSE)),"",VLOOKUP(E304,'Enga manuel'!$D$7:$P$356,12,FALSE))</f>
        <v/>
      </c>
      <c r="W304">
        <f t="shared" si="54"/>
        <v>2103</v>
      </c>
      <c r="X304" s="107">
        <f t="shared" si="46"/>
        <v>0</v>
      </c>
      <c r="Y304" s="107" t="str">
        <f t="shared" si="50"/>
        <v/>
      </c>
      <c r="Z304" s="107" t="str">
        <f t="shared" si="51"/>
        <v/>
      </c>
      <c r="AA304" s="107" t="str">
        <f t="shared" si="52"/>
        <v/>
      </c>
      <c r="AB304" s="107" t="str">
        <f t="shared" si="47"/>
        <v/>
      </c>
      <c r="AC304" s="107" t="str">
        <f t="shared" si="47"/>
        <v/>
      </c>
      <c r="AD304" s="107" t="str">
        <f t="shared" si="48"/>
        <v/>
      </c>
      <c r="AE304" s="107" t="str">
        <f t="shared" si="49"/>
        <v/>
      </c>
      <c r="AF304">
        <f t="shared" si="53"/>
        <v>0</v>
      </c>
    </row>
    <row r="305" spans="5:32" x14ac:dyDescent="0.2">
      <c r="E305">
        <v>2104</v>
      </c>
      <c r="F305" s="101">
        <f>'Ext A2'!F110</f>
        <v>0</v>
      </c>
      <c r="G305" s="100">
        <f>'Ext A2'!C110</f>
        <v>0</v>
      </c>
      <c r="H305" s="100">
        <f>'Ext A2'!D110</f>
        <v>0</v>
      </c>
      <c r="I305" s="100">
        <f>'Ext A2'!J110</f>
        <v>0</v>
      </c>
      <c r="J305" s="194">
        <f>'Ext A2'!G110</f>
        <v>0</v>
      </c>
      <c r="K305">
        <f>IF('Ext A2'!H110="",'Ext A2'!G110,'Ext A2'!H110)</f>
        <v>0</v>
      </c>
      <c r="L305" s="100">
        <f>'Ext A2'!E110</f>
        <v>0</v>
      </c>
      <c r="M305" t="str">
        <f>MID('Ext A2'!M110,7,4)</f>
        <v/>
      </c>
      <c r="O305" s="101">
        <f>IF(ISNA(VLOOKUP(E305,'Enga manuel'!$D$7:$P$356,6,FALSE)),0,VLOOKUP(E305,'Enga manuel'!$D$7:$P$356,6,FALSE))</f>
        <v>0</v>
      </c>
      <c r="P305" t="str">
        <f>IF(ISNA(VLOOKUP(E305,'Enga manuel'!$D$7:$P$356,7,FALSE)),"",VLOOKUP(E305,'Enga manuel'!$D$7:$P$356,7,FALSE))</f>
        <v/>
      </c>
      <c r="Q305" t="str">
        <f>IF(ISNA(VLOOKUP(E305,'Enga manuel'!$D$7:$P$356,8,FALSE)),"",VLOOKUP(E305,'Enga manuel'!$D$7:$P$356,8,FALSE))</f>
        <v/>
      </c>
      <c r="R305" t="str">
        <f>IF(ISNA(VLOOKUP(E305,'Enga manuel'!$D$7:$P$356,9,FALSE)),"",VLOOKUP(E305,'Enga manuel'!$D$7:$P$356,9,FALSE))</f>
        <v/>
      </c>
      <c r="S305" t="str">
        <f>IF(ISNA(VLOOKUP(E305,'Enga manuel'!$D$7:$P$356,10,FALSE)),"",VLOOKUP(E305,'Enga manuel'!$D$7:$P$356,10,FALSE))</f>
        <v/>
      </c>
      <c r="T305" t="str">
        <f>IF(ISNA(VLOOKUP(E305,'Enga manuel'!$D$7:$P$356,11,FALSE)),"",VLOOKUP(E305,'Enga manuel'!$D$7:$P$356,11,FALSE))</f>
        <v/>
      </c>
      <c r="U305" t="str">
        <f>IF(ISNA(VLOOKUP(E305,'Enga manuel'!$D$7:$P$356,12,FALSE)),"",VLOOKUP(E305,'Enga manuel'!$D$7:$P$356,12,FALSE))</f>
        <v/>
      </c>
      <c r="W305">
        <f t="shared" si="54"/>
        <v>2104</v>
      </c>
      <c r="X305" s="107">
        <f t="shared" si="46"/>
        <v>0</v>
      </c>
      <c r="Y305" s="107" t="str">
        <f t="shared" si="50"/>
        <v/>
      </c>
      <c r="Z305" s="107" t="str">
        <f t="shared" si="51"/>
        <v/>
      </c>
      <c r="AA305" s="107" t="str">
        <f t="shared" si="52"/>
        <v/>
      </c>
      <c r="AB305" s="107" t="str">
        <f t="shared" si="47"/>
        <v/>
      </c>
      <c r="AC305" s="107" t="str">
        <f t="shared" si="47"/>
        <v/>
      </c>
      <c r="AD305" s="107" t="str">
        <f t="shared" si="48"/>
        <v/>
      </c>
      <c r="AE305" s="107" t="str">
        <f t="shared" si="49"/>
        <v/>
      </c>
      <c r="AF305">
        <f t="shared" si="53"/>
        <v>0</v>
      </c>
    </row>
    <row r="306" spans="5:32" x14ac:dyDescent="0.2">
      <c r="E306">
        <v>2105</v>
      </c>
      <c r="F306" s="101">
        <f>'Ext A2'!F111</f>
        <v>0</v>
      </c>
      <c r="G306" s="100">
        <f>'Ext A2'!C111</f>
        <v>0</v>
      </c>
      <c r="H306" s="100">
        <f>'Ext A2'!D111</f>
        <v>0</v>
      </c>
      <c r="I306" s="100">
        <f>'Ext A2'!J111</f>
        <v>0</v>
      </c>
      <c r="J306" s="194">
        <f>'Ext A2'!G111</f>
        <v>0</v>
      </c>
      <c r="K306">
        <f>IF('Ext A2'!H111="",'Ext A2'!G111,'Ext A2'!H111)</f>
        <v>0</v>
      </c>
      <c r="L306" s="100">
        <f>'Ext A2'!E111</f>
        <v>0</v>
      </c>
      <c r="M306" t="str">
        <f>MID('Ext A2'!M111,7,4)</f>
        <v/>
      </c>
      <c r="O306" s="101">
        <f>IF(ISNA(VLOOKUP(E306,'Enga manuel'!$D$7:$P$356,6,FALSE)),0,VLOOKUP(E306,'Enga manuel'!$D$7:$P$356,6,FALSE))</f>
        <v>0</v>
      </c>
      <c r="P306" t="str">
        <f>IF(ISNA(VLOOKUP(E306,'Enga manuel'!$D$7:$P$356,7,FALSE)),"",VLOOKUP(E306,'Enga manuel'!$D$7:$P$356,7,FALSE))</f>
        <v/>
      </c>
      <c r="Q306" t="str">
        <f>IF(ISNA(VLOOKUP(E306,'Enga manuel'!$D$7:$P$356,8,FALSE)),"",VLOOKUP(E306,'Enga manuel'!$D$7:$P$356,8,FALSE))</f>
        <v/>
      </c>
      <c r="R306" t="str">
        <f>IF(ISNA(VLOOKUP(E306,'Enga manuel'!$D$7:$P$356,9,FALSE)),"",VLOOKUP(E306,'Enga manuel'!$D$7:$P$356,9,FALSE))</f>
        <v/>
      </c>
      <c r="S306" t="str">
        <f>IF(ISNA(VLOOKUP(E306,'Enga manuel'!$D$7:$P$356,10,FALSE)),"",VLOOKUP(E306,'Enga manuel'!$D$7:$P$356,10,FALSE))</f>
        <v/>
      </c>
      <c r="T306" t="str">
        <f>IF(ISNA(VLOOKUP(E306,'Enga manuel'!$D$7:$P$356,11,FALSE)),"",VLOOKUP(E306,'Enga manuel'!$D$7:$P$356,11,FALSE))</f>
        <v/>
      </c>
      <c r="U306" t="str">
        <f>IF(ISNA(VLOOKUP(E306,'Enga manuel'!$D$7:$P$356,12,FALSE)),"",VLOOKUP(E306,'Enga manuel'!$D$7:$P$356,12,FALSE))</f>
        <v/>
      </c>
      <c r="W306">
        <f t="shared" si="54"/>
        <v>2105</v>
      </c>
      <c r="X306" s="107">
        <f t="shared" si="46"/>
        <v>0</v>
      </c>
      <c r="Y306" s="107" t="str">
        <f t="shared" si="50"/>
        <v/>
      </c>
      <c r="Z306" s="107" t="str">
        <f t="shared" si="51"/>
        <v/>
      </c>
      <c r="AA306" s="107" t="str">
        <f t="shared" si="52"/>
        <v/>
      </c>
      <c r="AB306" s="107" t="str">
        <f t="shared" si="47"/>
        <v/>
      </c>
      <c r="AC306" s="107" t="str">
        <f t="shared" si="47"/>
        <v/>
      </c>
      <c r="AD306" s="107" t="str">
        <f t="shared" si="48"/>
        <v/>
      </c>
      <c r="AE306" s="107" t="str">
        <f t="shared" si="49"/>
        <v/>
      </c>
      <c r="AF306">
        <f t="shared" si="53"/>
        <v>0</v>
      </c>
    </row>
    <row r="307" spans="5:32" x14ac:dyDescent="0.2">
      <c r="E307">
        <v>2106</v>
      </c>
      <c r="F307" s="101">
        <f>'Ext A2'!F112</f>
        <v>0</v>
      </c>
      <c r="G307" s="100">
        <f>'Ext A2'!C112</f>
        <v>0</v>
      </c>
      <c r="H307" s="100">
        <f>'Ext A2'!D112</f>
        <v>0</v>
      </c>
      <c r="I307" s="100">
        <f>'Ext A2'!J112</f>
        <v>0</v>
      </c>
      <c r="J307" s="194">
        <f>'Ext A2'!G112</f>
        <v>0</v>
      </c>
      <c r="K307">
        <f>IF('Ext A2'!H112="",'Ext A2'!G112,'Ext A2'!H112)</f>
        <v>0</v>
      </c>
      <c r="L307" s="100">
        <f>'Ext A2'!E112</f>
        <v>0</v>
      </c>
      <c r="M307" t="str">
        <f>MID('Ext A2'!M112,7,4)</f>
        <v/>
      </c>
      <c r="O307" s="101">
        <f>IF(ISNA(VLOOKUP(E307,'Enga manuel'!$D$7:$P$356,6,FALSE)),0,VLOOKUP(E307,'Enga manuel'!$D$7:$P$356,6,FALSE))</f>
        <v>0</v>
      </c>
      <c r="P307" t="str">
        <f>IF(ISNA(VLOOKUP(E307,'Enga manuel'!$D$7:$P$356,7,FALSE)),"",VLOOKUP(E307,'Enga manuel'!$D$7:$P$356,7,FALSE))</f>
        <v/>
      </c>
      <c r="Q307" t="str">
        <f>IF(ISNA(VLOOKUP(E307,'Enga manuel'!$D$7:$P$356,8,FALSE)),"",VLOOKUP(E307,'Enga manuel'!$D$7:$P$356,8,FALSE))</f>
        <v/>
      </c>
      <c r="R307" t="str">
        <f>IF(ISNA(VLOOKUP(E307,'Enga manuel'!$D$7:$P$356,9,FALSE)),"",VLOOKUP(E307,'Enga manuel'!$D$7:$P$356,9,FALSE))</f>
        <v/>
      </c>
      <c r="S307" t="str">
        <f>IF(ISNA(VLOOKUP(E307,'Enga manuel'!$D$7:$P$356,10,FALSE)),"",VLOOKUP(E307,'Enga manuel'!$D$7:$P$356,10,FALSE))</f>
        <v/>
      </c>
      <c r="T307" t="str">
        <f>IF(ISNA(VLOOKUP(E307,'Enga manuel'!$D$7:$P$356,11,FALSE)),"",VLOOKUP(E307,'Enga manuel'!$D$7:$P$356,11,FALSE))</f>
        <v/>
      </c>
      <c r="U307" t="str">
        <f>IF(ISNA(VLOOKUP(E307,'Enga manuel'!$D$7:$P$356,12,FALSE)),"",VLOOKUP(E307,'Enga manuel'!$D$7:$P$356,12,FALSE))</f>
        <v/>
      </c>
      <c r="W307">
        <f t="shared" si="54"/>
        <v>2106</v>
      </c>
      <c r="X307" s="107">
        <f t="shared" si="46"/>
        <v>0</v>
      </c>
      <c r="Y307" s="107" t="str">
        <f t="shared" si="50"/>
        <v/>
      </c>
      <c r="Z307" s="107" t="str">
        <f t="shared" si="51"/>
        <v/>
      </c>
      <c r="AA307" s="107" t="str">
        <f t="shared" si="52"/>
        <v/>
      </c>
      <c r="AB307" s="107" t="str">
        <f t="shared" si="47"/>
        <v/>
      </c>
      <c r="AC307" s="107" t="str">
        <f t="shared" si="47"/>
        <v/>
      </c>
      <c r="AD307" s="107" t="str">
        <f t="shared" si="48"/>
        <v/>
      </c>
      <c r="AE307" s="107" t="str">
        <f t="shared" si="49"/>
        <v/>
      </c>
      <c r="AF307">
        <f t="shared" si="53"/>
        <v>0</v>
      </c>
    </row>
    <row r="308" spans="5:32" x14ac:dyDescent="0.2">
      <c r="E308">
        <v>2107</v>
      </c>
      <c r="F308" s="101">
        <f>'Ext A2'!F113</f>
        <v>0</v>
      </c>
      <c r="G308" s="100">
        <f>'Ext A2'!C113</f>
        <v>0</v>
      </c>
      <c r="H308" s="100">
        <f>'Ext A2'!D113</f>
        <v>0</v>
      </c>
      <c r="I308" s="100">
        <f>'Ext A2'!J113</f>
        <v>0</v>
      </c>
      <c r="J308" s="194">
        <f>'Ext A2'!G113</f>
        <v>0</v>
      </c>
      <c r="K308">
        <f>IF('Ext A2'!H113="",'Ext A2'!G113,'Ext A2'!H113)</f>
        <v>0</v>
      </c>
      <c r="L308" s="100">
        <f>'Ext A2'!E113</f>
        <v>0</v>
      </c>
      <c r="M308" t="str">
        <f>MID('Ext A2'!M113,7,4)</f>
        <v/>
      </c>
      <c r="O308" s="101">
        <f>IF(ISNA(VLOOKUP(E308,'Enga manuel'!$D$7:$P$356,6,FALSE)),0,VLOOKUP(E308,'Enga manuel'!$D$7:$P$356,6,FALSE))</f>
        <v>0</v>
      </c>
      <c r="P308" t="str">
        <f>IF(ISNA(VLOOKUP(E308,'Enga manuel'!$D$7:$P$356,7,FALSE)),"",VLOOKUP(E308,'Enga manuel'!$D$7:$P$356,7,FALSE))</f>
        <v/>
      </c>
      <c r="Q308" t="str">
        <f>IF(ISNA(VLOOKUP(E308,'Enga manuel'!$D$7:$P$356,8,FALSE)),"",VLOOKUP(E308,'Enga manuel'!$D$7:$P$356,8,FALSE))</f>
        <v/>
      </c>
      <c r="R308" t="str">
        <f>IF(ISNA(VLOOKUP(E308,'Enga manuel'!$D$7:$P$356,9,FALSE)),"",VLOOKUP(E308,'Enga manuel'!$D$7:$P$356,9,FALSE))</f>
        <v/>
      </c>
      <c r="S308" t="str">
        <f>IF(ISNA(VLOOKUP(E308,'Enga manuel'!$D$7:$P$356,10,FALSE)),"",VLOOKUP(E308,'Enga manuel'!$D$7:$P$356,10,FALSE))</f>
        <v/>
      </c>
      <c r="T308" t="str">
        <f>IF(ISNA(VLOOKUP(E308,'Enga manuel'!$D$7:$P$356,11,FALSE)),"",VLOOKUP(E308,'Enga manuel'!$D$7:$P$356,11,FALSE))</f>
        <v/>
      </c>
      <c r="U308" t="str">
        <f>IF(ISNA(VLOOKUP(E308,'Enga manuel'!$D$7:$P$356,12,FALSE)),"",VLOOKUP(E308,'Enga manuel'!$D$7:$P$356,12,FALSE))</f>
        <v/>
      </c>
      <c r="W308">
        <f t="shared" si="54"/>
        <v>2107</v>
      </c>
      <c r="X308" s="107">
        <f t="shared" si="46"/>
        <v>0</v>
      </c>
      <c r="Y308" s="107" t="str">
        <f t="shared" si="50"/>
        <v/>
      </c>
      <c r="Z308" s="107" t="str">
        <f t="shared" si="51"/>
        <v/>
      </c>
      <c r="AA308" s="107" t="str">
        <f t="shared" si="52"/>
        <v/>
      </c>
      <c r="AB308" s="107" t="str">
        <f t="shared" si="47"/>
        <v/>
      </c>
      <c r="AC308" s="107" t="str">
        <f t="shared" si="47"/>
        <v/>
      </c>
      <c r="AD308" s="107" t="str">
        <f t="shared" si="48"/>
        <v/>
      </c>
      <c r="AE308" s="107" t="str">
        <f t="shared" si="49"/>
        <v/>
      </c>
      <c r="AF308">
        <f t="shared" si="53"/>
        <v>0</v>
      </c>
    </row>
    <row r="309" spans="5:32" x14ac:dyDescent="0.2">
      <c r="E309">
        <v>2108</v>
      </c>
      <c r="F309" s="101">
        <f>'Ext A2'!F114</f>
        <v>0</v>
      </c>
      <c r="G309" s="100">
        <f>'Ext A2'!C114</f>
        <v>0</v>
      </c>
      <c r="H309" s="100">
        <f>'Ext A2'!D114</f>
        <v>0</v>
      </c>
      <c r="I309" s="100">
        <f>'Ext A2'!J114</f>
        <v>0</v>
      </c>
      <c r="J309" s="194">
        <f>'Ext A2'!G114</f>
        <v>0</v>
      </c>
      <c r="K309">
        <f>IF('Ext A2'!H114="",'Ext A2'!G114,'Ext A2'!H114)</f>
        <v>0</v>
      </c>
      <c r="L309" s="100">
        <f>'Ext A2'!E114</f>
        <v>0</v>
      </c>
      <c r="M309" t="str">
        <f>MID('Ext A2'!M114,7,4)</f>
        <v/>
      </c>
      <c r="O309" s="101">
        <f>IF(ISNA(VLOOKUP(E309,'Enga manuel'!$D$7:$P$356,6,FALSE)),0,VLOOKUP(E309,'Enga manuel'!$D$7:$P$356,6,FALSE))</f>
        <v>0</v>
      </c>
      <c r="P309" t="str">
        <f>IF(ISNA(VLOOKUP(E309,'Enga manuel'!$D$7:$P$356,7,FALSE)),"",VLOOKUP(E309,'Enga manuel'!$D$7:$P$356,7,FALSE))</f>
        <v/>
      </c>
      <c r="Q309" t="str">
        <f>IF(ISNA(VLOOKUP(E309,'Enga manuel'!$D$7:$P$356,8,FALSE)),"",VLOOKUP(E309,'Enga manuel'!$D$7:$P$356,8,FALSE))</f>
        <v/>
      </c>
      <c r="R309" t="str">
        <f>IF(ISNA(VLOOKUP(E309,'Enga manuel'!$D$7:$P$356,9,FALSE)),"",VLOOKUP(E309,'Enga manuel'!$D$7:$P$356,9,FALSE))</f>
        <v/>
      </c>
      <c r="S309" t="str">
        <f>IF(ISNA(VLOOKUP(E309,'Enga manuel'!$D$7:$P$356,10,FALSE)),"",VLOOKUP(E309,'Enga manuel'!$D$7:$P$356,10,FALSE))</f>
        <v/>
      </c>
      <c r="T309" t="str">
        <f>IF(ISNA(VLOOKUP(E309,'Enga manuel'!$D$7:$P$356,11,FALSE)),"",VLOOKUP(E309,'Enga manuel'!$D$7:$P$356,11,FALSE))</f>
        <v/>
      </c>
      <c r="U309" t="str">
        <f>IF(ISNA(VLOOKUP(E309,'Enga manuel'!$D$7:$P$356,12,FALSE)),"",VLOOKUP(E309,'Enga manuel'!$D$7:$P$356,12,FALSE))</f>
        <v/>
      </c>
      <c r="W309">
        <f t="shared" si="54"/>
        <v>2108</v>
      </c>
      <c r="X309" s="107">
        <f t="shared" si="46"/>
        <v>0</v>
      </c>
      <c r="Y309" s="107" t="str">
        <f t="shared" si="50"/>
        <v/>
      </c>
      <c r="Z309" s="107" t="str">
        <f t="shared" si="51"/>
        <v/>
      </c>
      <c r="AA309" s="107" t="str">
        <f t="shared" si="52"/>
        <v/>
      </c>
      <c r="AB309" s="107" t="str">
        <f t="shared" si="47"/>
        <v/>
      </c>
      <c r="AC309" s="107" t="str">
        <f t="shared" si="47"/>
        <v/>
      </c>
      <c r="AD309" s="107" t="str">
        <f t="shared" si="48"/>
        <v/>
      </c>
      <c r="AE309" s="107" t="str">
        <f t="shared" si="49"/>
        <v/>
      </c>
      <c r="AF309">
        <f t="shared" si="53"/>
        <v>0</v>
      </c>
    </row>
    <row r="310" spans="5:32" x14ac:dyDescent="0.2">
      <c r="E310">
        <v>2109</v>
      </c>
      <c r="F310" s="101">
        <f>'Ext A2'!F115</f>
        <v>0</v>
      </c>
      <c r="G310" s="100">
        <f>'Ext A2'!C115</f>
        <v>0</v>
      </c>
      <c r="H310" s="100">
        <f>'Ext A2'!D115</f>
        <v>0</v>
      </c>
      <c r="I310" s="100">
        <f>'Ext A2'!J115</f>
        <v>0</v>
      </c>
      <c r="J310" s="194">
        <f>'Ext A2'!G115</f>
        <v>0</v>
      </c>
      <c r="K310">
        <f>IF('Ext A2'!H115="",'Ext A2'!G115,'Ext A2'!H115)</f>
        <v>0</v>
      </c>
      <c r="L310" s="100">
        <f>'Ext A2'!E115</f>
        <v>0</v>
      </c>
      <c r="M310" t="str">
        <f>MID('Ext A2'!M115,7,4)</f>
        <v/>
      </c>
      <c r="O310" s="101">
        <f>IF(ISNA(VLOOKUP(E310,'Enga manuel'!$D$7:$P$356,6,FALSE)),0,VLOOKUP(E310,'Enga manuel'!$D$7:$P$356,6,FALSE))</f>
        <v>0</v>
      </c>
      <c r="P310" t="str">
        <f>IF(ISNA(VLOOKUP(E310,'Enga manuel'!$D$7:$P$356,7,FALSE)),"",VLOOKUP(E310,'Enga manuel'!$D$7:$P$356,7,FALSE))</f>
        <v/>
      </c>
      <c r="Q310" t="str">
        <f>IF(ISNA(VLOOKUP(E310,'Enga manuel'!$D$7:$P$356,8,FALSE)),"",VLOOKUP(E310,'Enga manuel'!$D$7:$P$356,8,FALSE))</f>
        <v/>
      </c>
      <c r="R310" t="str">
        <f>IF(ISNA(VLOOKUP(E310,'Enga manuel'!$D$7:$P$356,9,FALSE)),"",VLOOKUP(E310,'Enga manuel'!$D$7:$P$356,9,FALSE))</f>
        <v/>
      </c>
      <c r="S310" t="str">
        <f>IF(ISNA(VLOOKUP(E310,'Enga manuel'!$D$7:$P$356,10,FALSE)),"",VLOOKUP(E310,'Enga manuel'!$D$7:$P$356,10,FALSE))</f>
        <v/>
      </c>
      <c r="T310" t="str">
        <f>IF(ISNA(VLOOKUP(E310,'Enga manuel'!$D$7:$P$356,11,FALSE)),"",VLOOKUP(E310,'Enga manuel'!$D$7:$P$356,11,FALSE))</f>
        <v/>
      </c>
      <c r="U310" t="str">
        <f>IF(ISNA(VLOOKUP(E310,'Enga manuel'!$D$7:$P$356,12,FALSE)),"",VLOOKUP(E310,'Enga manuel'!$D$7:$P$356,12,FALSE))</f>
        <v/>
      </c>
      <c r="W310">
        <f t="shared" si="54"/>
        <v>2109</v>
      </c>
      <c r="X310" s="107">
        <f t="shared" si="46"/>
        <v>0</v>
      </c>
      <c r="Y310" s="107" t="str">
        <f t="shared" si="50"/>
        <v/>
      </c>
      <c r="Z310" s="107" t="str">
        <f t="shared" si="51"/>
        <v/>
      </c>
      <c r="AA310" s="107" t="str">
        <f t="shared" si="52"/>
        <v/>
      </c>
      <c r="AB310" s="107" t="str">
        <f t="shared" si="47"/>
        <v/>
      </c>
      <c r="AC310" s="107" t="str">
        <f t="shared" si="47"/>
        <v/>
      </c>
      <c r="AD310" s="107" t="str">
        <f t="shared" si="48"/>
        <v/>
      </c>
      <c r="AE310" s="107" t="str">
        <f t="shared" si="49"/>
        <v/>
      </c>
      <c r="AF310">
        <f t="shared" si="53"/>
        <v>0</v>
      </c>
    </row>
    <row r="311" spans="5:32" x14ac:dyDescent="0.2">
      <c r="E311">
        <v>2110</v>
      </c>
      <c r="F311" s="101">
        <f>'Ext A2'!F116</f>
        <v>0</v>
      </c>
      <c r="G311" s="100">
        <f>'Ext A2'!C116</f>
        <v>0</v>
      </c>
      <c r="H311" s="100">
        <f>'Ext A2'!D116</f>
        <v>0</v>
      </c>
      <c r="I311" s="100">
        <f>'Ext A2'!J116</f>
        <v>0</v>
      </c>
      <c r="J311" s="194">
        <f>'Ext A2'!G116</f>
        <v>0</v>
      </c>
      <c r="K311">
        <f>IF('Ext A2'!H116="",'Ext A2'!G116,'Ext A2'!H116)</f>
        <v>0</v>
      </c>
      <c r="L311" s="100">
        <f>'Ext A2'!E116</f>
        <v>0</v>
      </c>
      <c r="M311" t="str">
        <f>MID('Ext A2'!M116,7,4)</f>
        <v/>
      </c>
      <c r="O311" s="101">
        <f>IF(ISNA(VLOOKUP(E311,'Enga manuel'!$D$7:$P$356,6,FALSE)),0,VLOOKUP(E311,'Enga manuel'!$D$7:$P$356,6,FALSE))</f>
        <v>0</v>
      </c>
      <c r="P311" t="str">
        <f>IF(ISNA(VLOOKUP(E311,'Enga manuel'!$D$7:$P$356,7,FALSE)),"",VLOOKUP(E311,'Enga manuel'!$D$7:$P$356,7,FALSE))</f>
        <v/>
      </c>
      <c r="Q311" t="str">
        <f>IF(ISNA(VLOOKUP(E311,'Enga manuel'!$D$7:$P$356,8,FALSE)),"",VLOOKUP(E311,'Enga manuel'!$D$7:$P$356,8,FALSE))</f>
        <v/>
      </c>
      <c r="R311" t="str">
        <f>IF(ISNA(VLOOKUP(E311,'Enga manuel'!$D$7:$P$356,9,FALSE)),"",VLOOKUP(E311,'Enga manuel'!$D$7:$P$356,9,FALSE))</f>
        <v/>
      </c>
      <c r="S311" t="str">
        <f>IF(ISNA(VLOOKUP(E311,'Enga manuel'!$D$7:$P$356,10,FALSE)),"",VLOOKUP(E311,'Enga manuel'!$D$7:$P$356,10,FALSE))</f>
        <v/>
      </c>
      <c r="T311" t="str">
        <f>IF(ISNA(VLOOKUP(E311,'Enga manuel'!$D$7:$P$356,11,FALSE)),"",VLOOKUP(E311,'Enga manuel'!$D$7:$P$356,11,FALSE))</f>
        <v/>
      </c>
      <c r="U311" t="str">
        <f>IF(ISNA(VLOOKUP(E311,'Enga manuel'!$D$7:$P$356,12,FALSE)),"",VLOOKUP(E311,'Enga manuel'!$D$7:$P$356,12,FALSE))</f>
        <v/>
      </c>
      <c r="W311">
        <f t="shared" si="54"/>
        <v>2110</v>
      </c>
      <c r="X311" s="107">
        <f t="shared" si="46"/>
        <v>0</v>
      </c>
      <c r="Y311" s="107" t="str">
        <f t="shared" si="50"/>
        <v/>
      </c>
      <c r="Z311" s="107" t="str">
        <f t="shared" si="51"/>
        <v/>
      </c>
      <c r="AA311" s="107" t="str">
        <f t="shared" si="52"/>
        <v/>
      </c>
      <c r="AB311" s="107" t="str">
        <f t="shared" si="47"/>
        <v/>
      </c>
      <c r="AC311" s="107" t="str">
        <f t="shared" si="47"/>
        <v/>
      </c>
      <c r="AD311" s="107" t="str">
        <f t="shared" si="48"/>
        <v/>
      </c>
      <c r="AE311" s="107" t="str">
        <f t="shared" si="49"/>
        <v/>
      </c>
      <c r="AF311">
        <f t="shared" si="53"/>
        <v>0</v>
      </c>
    </row>
    <row r="312" spans="5:32" x14ac:dyDescent="0.2">
      <c r="E312">
        <v>2111</v>
      </c>
      <c r="F312" s="101">
        <f>'Ext A2'!F117</f>
        <v>0</v>
      </c>
      <c r="G312" s="100">
        <f>'Ext A2'!C117</f>
        <v>0</v>
      </c>
      <c r="H312" s="100">
        <f>'Ext A2'!D117</f>
        <v>0</v>
      </c>
      <c r="I312" s="100">
        <f>'Ext A2'!J117</f>
        <v>0</v>
      </c>
      <c r="J312" s="194">
        <f>'Ext A2'!G117</f>
        <v>0</v>
      </c>
      <c r="K312">
        <f>IF('Ext A2'!H117="",'Ext A2'!G117,'Ext A2'!H117)</f>
        <v>0</v>
      </c>
      <c r="L312" s="100">
        <f>'Ext A2'!E117</f>
        <v>0</v>
      </c>
      <c r="M312" t="str">
        <f>MID('Ext A2'!M117,7,4)</f>
        <v/>
      </c>
      <c r="O312" s="101">
        <f>IF(ISNA(VLOOKUP(E312,'Enga manuel'!$D$7:$P$356,6,FALSE)),0,VLOOKUP(E312,'Enga manuel'!$D$7:$P$356,6,FALSE))</f>
        <v>0</v>
      </c>
      <c r="P312" t="str">
        <f>IF(ISNA(VLOOKUP(E312,'Enga manuel'!$D$7:$P$356,7,FALSE)),"",VLOOKUP(E312,'Enga manuel'!$D$7:$P$356,7,FALSE))</f>
        <v/>
      </c>
      <c r="Q312" t="str">
        <f>IF(ISNA(VLOOKUP(E312,'Enga manuel'!$D$7:$P$356,8,FALSE)),"",VLOOKUP(E312,'Enga manuel'!$D$7:$P$356,8,FALSE))</f>
        <v/>
      </c>
      <c r="R312" t="str">
        <f>IF(ISNA(VLOOKUP(E312,'Enga manuel'!$D$7:$P$356,9,FALSE)),"",VLOOKUP(E312,'Enga manuel'!$D$7:$P$356,9,FALSE))</f>
        <v/>
      </c>
      <c r="S312" t="str">
        <f>IF(ISNA(VLOOKUP(E312,'Enga manuel'!$D$7:$P$356,10,FALSE)),"",VLOOKUP(E312,'Enga manuel'!$D$7:$P$356,10,FALSE))</f>
        <v/>
      </c>
      <c r="T312" t="str">
        <f>IF(ISNA(VLOOKUP(E312,'Enga manuel'!$D$7:$P$356,11,FALSE)),"",VLOOKUP(E312,'Enga manuel'!$D$7:$P$356,11,FALSE))</f>
        <v/>
      </c>
      <c r="U312" t="str">
        <f>IF(ISNA(VLOOKUP(E312,'Enga manuel'!$D$7:$P$356,12,FALSE)),"",VLOOKUP(E312,'Enga manuel'!$D$7:$P$356,12,FALSE))</f>
        <v/>
      </c>
      <c r="W312">
        <f t="shared" si="54"/>
        <v>2111</v>
      </c>
      <c r="X312" s="107">
        <f t="shared" si="46"/>
        <v>0</v>
      </c>
      <c r="Y312" s="107" t="str">
        <f t="shared" si="50"/>
        <v/>
      </c>
      <c r="Z312" s="107" t="str">
        <f t="shared" si="51"/>
        <v/>
      </c>
      <c r="AA312" s="107" t="str">
        <f t="shared" si="52"/>
        <v/>
      </c>
      <c r="AB312" s="107" t="str">
        <f t="shared" si="47"/>
        <v/>
      </c>
      <c r="AC312" s="107" t="str">
        <f t="shared" si="47"/>
        <v/>
      </c>
      <c r="AD312" s="107" t="str">
        <f t="shared" si="48"/>
        <v/>
      </c>
      <c r="AE312" s="107" t="str">
        <f t="shared" si="49"/>
        <v/>
      </c>
      <c r="AF312">
        <f t="shared" si="53"/>
        <v>0</v>
      </c>
    </row>
    <row r="313" spans="5:32" x14ac:dyDescent="0.2">
      <c r="E313">
        <v>2112</v>
      </c>
      <c r="F313" s="101">
        <f>'Ext A2'!F118</f>
        <v>0</v>
      </c>
      <c r="G313" s="100">
        <f>'Ext A2'!C118</f>
        <v>0</v>
      </c>
      <c r="H313" s="100">
        <f>'Ext A2'!D118</f>
        <v>0</v>
      </c>
      <c r="I313" s="100">
        <f>'Ext A2'!J118</f>
        <v>0</v>
      </c>
      <c r="J313" s="194">
        <f>'Ext A2'!G118</f>
        <v>0</v>
      </c>
      <c r="K313">
        <f>IF('Ext A2'!H118="",'Ext A2'!G118,'Ext A2'!H118)</f>
        <v>0</v>
      </c>
      <c r="L313" s="100">
        <f>'Ext A2'!E118</f>
        <v>0</v>
      </c>
      <c r="M313" t="str">
        <f>MID('Ext A2'!M118,7,4)</f>
        <v/>
      </c>
      <c r="O313" s="101">
        <f>IF(ISNA(VLOOKUP(E313,'Enga manuel'!$D$7:$P$356,6,FALSE)),0,VLOOKUP(E313,'Enga manuel'!$D$7:$P$356,6,FALSE))</f>
        <v>0</v>
      </c>
      <c r="P313" t="str">
        <f>IF(ISNA(VLOOKUP(E313,'Enga manuel'!$D$7:$P$356,7,FALSE)),"",VLOOKUP(E313,'Enga manuel'!$D$7:$P$356,7,FALSE))</f>
        <v/>
      </c>
      <c r="Q313" t="str">
        <f>IF(ISNA(VLOOKUP(E313,'Enga manuel'!$D$7:$P$356,8,FALSE)),"",VLOOKUP(E313,'Enga manuel'!$D$7:$P$356,8,FALSE))</f>
        <v/>
      </c>
      <c r="R313" t="str">
        <f>IF(ISNA(VLOOKUP(E313,'Enga manuel'!$D$7:$P$356,9,FALSE)),"",VLOOKUP(E313,'Enga manuel'!$D$7:$P$356,9,FALSE))</f>
        <v/>
      </c>
      <c r="S313" t="str">
        <f>IF(ISNA(VLOOKUP(E313,'Enga manuel'!$D$7:$P$356,10,FALSE)),"",VLOOKUP(E313,'Enga manuel'!$D$7:$P$356,10,FALSE))</f>
        <v/>
      </c>
      <c r="T313" t="str">
        <f>IF(ISNA(VLOOKUP(E313,'Enga manuel'!$D$7:$P$356,11,FALSE)),"",VLOOKUP(E313,'Enga manuel'!$D$7:$P$356,11,FALSE))</f>
        <v/>
      </c>
      <c r="U313" t="str">
        <f>IF(ISNA(VLOOKUP(E313,'Enga manuel'!$D$7:$P$356,12,FALSE)),"",VLOOKUP(E313,'Enga manuel'!$D$7:$P$356,12,FALSE))</f>
        <v/>
      </c>
      <c r="W313">
        <f t="shared" si="54"/>
        <v>2112</v>
      </c>
      <c r="X313" s="107">
        <f t="shared" si="46"/>
        <v>0</v>
      </c>
      <c r="Y313" s="107" t="str">
        <f t="shared" si="50"/>
        <v/>
      </c>
      <c r="Z313" s="107" t="str">
        <f t="shared" si="51"/>
        <v/>
      </c>
      <c r="AA313" s="107" t="str">
        <f t="shared" si="52"/>
        <v/>
      </c>
      <c r="AB313" s="107" t="str">
        <f t="shared" si="47"/>
        <v/>
      </c>
      <c r="AC313" s="107" t="str">
        <f t="shared" si="47"/>
        <v/>
      </c>
      <c r="AD313" s="107" t="str">
        <f t="shared" si="48"/>
        <v/>
      </c>
      <c r="AE313" s="107" t="str">
        <f t="shared" si="49"/>
        <v/>
      </c>
      <c r="AF313">
        <f t="shared" si="53"/>
        <v>0</v>
      </c>
    </row>
    <row r="314" spans="5:32" x14ac:dyDescent="0.2">
      <c r="E314">
        <v>2113</v>
      </c>
      <c r="F314" s="101">
        <f>'Ext A2'!F119</f>
        <v>0</v>
      </c>
      <c r="G314" s="100">
        <f>'Ext A2'!C119</f>
        <v>0</v>
      </c>
      <c r="H314" s="100">
        <f>'Ext A2'!D119</f>
        <v>0</v>
      </c>
      <c r="I314" s="100">
        <f>'Ext A2'!J119</f>
        <v>0</v>
      </c>
      <c r="J314" s="194">
        <f>'Ext A2'!G119</f>
        <v>0</v>
      </c>
      <c r="K314">
        <f>IF('Ext A2'!H119="",'Ext A2'!G119,'Ext A2'!H119)</f>
        <v>0</v>
      </c>
      <c r="L314" s="100">
        <f>'Ext A2'!E119</f>
        <v>0</v>
      </c>
      <c r="M314" t="str">
        <f>MID('Ext A2'!M119,7,4)</f>
        <v/>
      </c>
      <c r="O314" s="101">
        <f>IF(ISNA(VLOOKUP(E314,'Enga manuel'!$D$7:$P$356,6,FALSE)),0,VLOOKUP(E314,'Enga manuel'!$D$7:$P$356,6,FALSE))</f>
        <v>0</v>
      </c>
      <c r="P314" t="str">
        <f>IF(ISNA(VLOOKUP(E314,'Enga manuel'!$D$7:$P$356,7,FALSE)),"",VLOOKUP(E314,'Enga manuel'!$D$7:$P$356,7,FALSE))</f>
        <v/>
      </c>
      <c r="Q314" t="str">
        <f>IF(ISNA(VLOOKUP(E314,'Enga manuel'!$D$7:$P$356,8,FALSE)),"",VLOOKUP(E314,'Enga manuel'!$D$7:$P$356,8,FALSE))</f>
        <v/>
      </c>
      <c r="R314" t="str">
        <f>IF(ISNA(VLOOKUP(E314,'Enga manuel'!$D$7:$P$356,9,FALSE)),"",VLOOKUP(E314,'Enga manuel'!$D$7:$P$356,9,FALSE))</f>
        <v/>
      </c>
      <c r="S314" t="str">
        <f>IF(ISNA(VLOOKUP(E314,'Enga manuel'!$D$7:$P$356,10,FALSE)),"",VLOOKUP(E314,'Enga manuel'!$D$7:$P$356,10,FALSE))</f>
        <v/>
      </c>
      <c r="T314" t="str">
        <f>IF(ISNA(VLOOKUP(E314,'Enga manuel'!$D$7:$P$356,11,FALSE)),"",VLOOKUP(E314,'Enga manuel'!$D$7:$P$356,11,FALSE))</f>
        <v/>
      </c>
      <c r="U314" t="str">
        <f>IF(ISNA(VLOOKUP(E314,'Enga manuel'!$D$7:$P$356,12,FALSE)),"",VLOOKUP(E314,'Enga manuel'!$D$7:$P$356,12,FALSE))</f>
        <v/>
      </c>
      <c r="W314">
        <f t="shared" si="54"/>
        <v>2113</v>
      </c>
      <c r="X314" s="107">
        <f t="shared" si="46"/>
        <v>0</v>
      </c>
      <c r="Y314" s="107" t="str">
        <f t="shared" si="50"/>
        <v/>
      </c>
      <c r="Z314" s="107" t="str">
        <f t="shared" si="51"/>
        <v/>
      </c>
      <c r="AA314" s="107" t="str">
        <f t="shared" si="52"/>
        <v/>
      </c>
      <c r="AB314" s="107" t="str">
        <f t="shared" si="47"/>
        <v/>
      </c>
      <c r="AC314" s="107" t="str">
        <f t="shared" si="47"/>
        <v/>
      </c>
      <c r="AD314" s="107" t="str">
        <f t="shared" si="48"/>
        <v/>
      </c>
      <c r="AE314" s="107" t="str">
        <f t="shared" si="49"/>
        <v/>
      </c>
      <c r="AF314">
        <f t="shared" si="53"/>
        <v>0</v>
      </c>
    </row>
    <row r="315" spans="5:32" x14ac:dyDescent="0.2">
      <c r="E315">
        <v>2114</v>
      </c>
      <c r="F315" s="101">
        <f>'Ext A2'!F120</f>
        <v>0</v>
      </c>
      <c r="G315" s="100">
        <f>'Ext A2'!C120</f>
        <v>0</v>
      </c>
      <c r="H315" s="100">
        <f>'Ext A2'!D120</f>
        <v>0</v>
      </c>
      <c r="I315" s="100">
        <f>'Ext A2'!J120</f>
        <v>0</v>
      </c>
      <c r="J315" s="194">
        <f>'Ext A2'!G120</f>
        <v>0</v>
      </c>
      <c r="K315">
        <f>IF('Ext A2'!H120="",'Ext A2'!G120,'Ext A2'!H120)</f>
        <v>0</v>
      </c>
      <c r="L315" s="100">
        <f>'Ext A2'!E120</f>
        <v>0</v>
      </c>
      <c r="M315" t="str">
        <f>MID('Ext A2'!M120,7,4)</f>
        <v/>
      </c>
      <c r="O315" s="101">
        <f>IF(ISNA(VLOOKUP(E315,'Enga manuel'!$D$7:$P$356,6,FALSE)),0,VLOOKUP(E315,'Enga manuel'!$D$7:$P$356,6,FALSE))</f>
        <v>0</v>
      </c>
      <c r="P315" t="str">
        <f>IF(ISNA(VLOOKUP(E315,'Enga manuel'!$D$7:$P$356,7,FALSE)),"",VLOOKUP(E315,'Enga manuel'!$D$7:$P$356,7,FALSE))</f>
        <v/>
      </c>
      <c r="Q315" t="str">
        <f>IF(ISNA(VLOOKUP(E315,'Enga manuel'!$D$7:$P$356,8,FALSE)),"",VLOOKUP(E315,'Enga manuel'!$D$7:$P$356,8,FALSE))</f>
        <v/>
      </c>
      <c r="R315" t="str">
        <f>IF(ISNA(VLOOKUP(E315,'Enga manuel'!$D$7:$P$356,9,FALSE)),"",VLOOKUP(E315,'Enga manuel'!$D$7:$P$356,9,FALSE))</f>
        <v/>
      </c>
      <c r="S315" t="str">
        <f>IF(ISNA(VLOOKUP(E315,'Enga manuel'!$D$7:$P$356,10,FALSE)),"",VLOOKUP(E315,'Enga manuel'!$D$7:$P$356,10,FALSE))</f>
        <v/>
      </c>
      <c r="T315" t="str">
        <f>IF(ISNA(VLOOKUP(E315,'Enga manuel'!$D$7:$P$356,11,FALSE)),"",VLOOKUP(E315,'Enga manuel'!$D$7:$P$356,11,FALSE))</f>
        <v/>
      </c>
      <c r="U315" t="str">
        <f>IF(ISNA(VLOOKUP(E315,'Enga manuel'!$D$7:$P$356,12,FALSE)),"",VLOOKUP(E315,'Enga manuel'!$D$7:$P$356,12,FALSE))</f>
        <v/>
      </c>
      <c r="W315">
        <f t="shared" si="54"/>
        <v>2114</v>
      </c>
      <c r="X315" s="107">
        <f t="shared" si="46"/>
        <v>0</v>
      </c>
      <c r="Y315" s="107" t="str">
        <f t="shared" si="50"/>
        <v/>
      </c>
      <c r="Z315" s="107" t="str">
        <f t="shared" si="51"/>
        <v/>
      </c>
      <c r="AA315" s="107" t="str">
        <f t="shared" si="52"/>
        <v/>
      </c>
      <c r="AB315" s="107" t="str">
        <f t="shared" si="47"/>
        <v/>
      </c>
      <c r="AC315" s="107" t="str">
        <f t="shared" si="47"/>
        <v/>
      </c>
      <c r="AD315" s="107" t="str">
        <f t="shared" si="48"/>
        <v/>
      </c>
      <c r="AE315" s="107" t="str">
        <f t="shared" si="49"/>
        <v/>
      </c>
      <c r="AF315">
        <f t="shared" si="53"/>
        <v>0</v>
      </c>
    </row>
    <row r="316" spans="5:32" x14ac:dyDescent="0.2">
      <c r="E316">
        <v>2115</v>
      </c>
      <c r="F316" s="101">
        <f>'Ext A2'!F121</f>
        <v>0</v>
      </c>
      <c r="G316" s="100">
        <f>'Ext A2'!C121</f>
        <v>0</v>
      </c>
      <c r="H316" s="100">
        <f>'Ext A2'!D121</f>
        <v>0</v>
      </c>
      <c r="I316" s="100">
        <f>'Ext A2'!J121</f>
        <v>0</v>
      </c>
      <c r="J316" s="194">
        <f>'Ext A2'!G121</f>
        <v>0</v>
      </c>
      <c r="K316">
        <f>IF('Ext A2'!H121="",'Ext A2'!G121,'Ext A2'!H121)</f>
        <v>0</v>
      </c>
      <c r="L316" s="100">
        <f>'Ext A2'!E121</f>
        <v>0</v>
      </c>
      <c r="M316" t="str">
        <f>MID('Ext A2'!M121,7,4)</f>
        <v/>
      </c>
      <c r="O316" s="101">
        <f>IF(ISNA(VLOOKUP(E316,'Enga manuel'!$D$7:$P$356,6,FALSE)),0,VLOOKUP(E316,'Enga manuel'!$D$7:$P$356,6,FALSE))</f>
        <v>0</v>
      </c>
      <c r="P316" t="str">
        <f>IF(ISNA(VLOOKUP(E316,'Enga manuel'!$D$7:$P$356,7,FALSE)),"",VLOOKUP(E316,'Enga manuel'!$D$7:$P$356,7,FALSE))</f>
        <v/>
      </c>
      <c r="Q316" t="str">
        <f>IF(ISNA(VLOOKUP(E316,'Enga manuel'!$D$7:$P$356,8,FALSE)),"",VLOOKUP(E316,'Enga manuel'!$D$7:$P$356,8,FALSE))</f>
        <v/>
      </c>
      <c r="R316" t="str">
        <f>IF(ISNA(VLOOKUP(E316,'Enga manuel'!$D$7:$P$356,9,FALSE)),"",VLOOKUP(E316,'Enga manuel'!$D$7:$P$356,9,FALSE))</f>
        <v/>
      </c>
      <c r="S316" t="str">
        <f>IF(ISNA(VLOOKUP(E316,'Enga manuel'!$D$7:$P$356,10,FALSE)),"",VLOOKUP(E316,'Enga manuel'!$D$7:$P$356,10,FALSE))</f>
        <v/>
      </c>
      <c r="T316" t="str">
        <f>IF(ISNA(VLOOKUP(E316,'Enga manuel'!$D$7:$P$356,11,FALSE)),"",VLOOKUP(E316,'Enga manuel'!$D$7:$P$356,11,FALSE))</f>
        <v/>
      </c>
      <c r="U316" t="str">
        <f>IF(ISNA(VLOOKUP(E316,'Enga manuel'!$D$7:$P$356,12,FALSE)),"",VLOOKUP(E316,'Enga manuel'!$D$7:$P$356,12,FALSE))</f>
        <v/>
      </c>
      <c r="W316">
        <f t="shared" si="54"/>
        <v>2115</v>
      </c>
      <c r="X316" s="107">
        <f t="shared" si="46"/>
        <v>0</v>
      </c>
      <c r="Y316" s="107" t="str">
        <f t="shared" si="50"/>
        <v/>
      </c>
      <c r="Z316" s="107" t="str">
        <f t="shared" si="51"/>
        <v/>
      </c>
      <c r="AA316" s="107" t="str">
        <f t="shared" si="52"/>
        <v/>
      </c>
      <c r="AB316" s="107" t="str">
        <f t="shared" si="47"/>
        <v/>
      </c>
      <c r="AC316" s="107" t="str">
        <f t="shared" si="47"/>
        <v/>
      </c>
      <c r="AD316" s="107" t="str">
        <f t="shared" si="48"/>
        <v/>
      </c>
      <c r="AE316" s="107" t="str">
        <f t="shared" si="49"/>
        <v/>
      </c>
      <c r="AF316">
        <f t="shared" si="53"/>
        <v>0</v>
      </c>
    </row>
    <row r="317" spans="5:32" x14ac:dyDescent="0.2">
      <c r="E317">
        <v>2116</v>
      </c>
      <c r="F317" s="101">
        <f>'Ext A2'!F122</f>
        <v>0</v>
      </c>
      <c r="G317" s="100">
        <f>'Ext A2'!C122</f>
        <v>0</v>
      </c>
      <c r="H317" s="100">
        <f>'Ext A2'!D122</f>
        <v>0</v>
      </c>
      <c r="I317" s="100">
        <f>'Ext A2'!J122</f>
        <v>0</v>
      </c>
      <c r="J317" s="194">
        <f>'Ext A2'!G122</f>
        <v>0</v>
      </c>
      <c r="K317">
        <f>IF('Ext A2'!H122="",'Ext A2'!G122,'Ext A2'!H122)</f>
        <v>0</v>
      </c>
      <c r="L317" s="100">
        <f>'Ext A2'!E122</f>
        <v>0</v>
      </c>
      <c r="M317" t="str">
        <f>MID('Ext A2'!M122,7,4)</f>
        <v/>
      </c>
      <c r="O317" s="101">
        <f>IF(ISNA(VLOOKUP(E317,'Enga manuel'!$D$7:$P$356,6,FALSE)),0,VLOOKUP(E317,'Enga manuel'!$D$7:$P$356,6,FALSE))</f>
        <v>0</v>
      </c>
      <c r="P317" t="str">
        <f>IF(ISNA(VLOOKUP(E317,'Enga manuel'!$D$7:$P$356,7,FALSE)),"",VLOOKUP(E317,'Enga manuel'!$D$7:$P$356,7,FALSE))</f>
        <v/>
      </c>
      <c r="Q317" t="str">
        <f>IF(ISNA(VLOOKUP(E317,'Enga manuel'!$D$7:$P$356,8,FALSE)),"",VLOOKUP(E317,'Enga manuel'!$D$7:$P$356,8,FALSE))</f>
        <v/>
      </c>
      <c r="R317" t="str">
        <f>IF(ISNA(VLOOKUP(E317,'Enga manuel'!$D$7:$P$356,9,FALSE)),"",VLOOKUP(E317,'Enga manuel'!$D$7:$P$356,9,FALSE))</f>
        <v/>
      </c>
      <c r="S317" t="str">
        <f>IF(ISNA(VLOOKUP(E317,'Enga manuel'!$D$7:$P$356,10,FALSE)),"",VLOOKUP(E317,'Enga manuel'!$D$7:$P$356,10,FALSE))</f>
        <v/>
      </c>
      <c r="T317" t="str">
        <f>IF(ISNA(VLOOKUP(E317,'Enga manuel'!$D$7:$P$356,11,FALSE)),"",VLOOKUP(E317,'Enga manuel'!$D$7:$P$356,11,FALSE))</f>
        <v/>
      </c>
      <c r="U317" t="str">
        <f>IF(ISNA(VLOOKUP(E317,'Enga manuel'!$D$7:$P$356,12,FALSE)),"",VLOOKUP(E317,'Enga manuel'!$D$7:$P$356,12,FALSE))</f>
        <v/>
      </c>
      <c r="W317">
        <f t="shared" si="54"/>
        <v>2116</v>
      </c>
      <c r="X317" s="107">
        <f t="shared" si="46"/>
        <v>0</v>
      </c>
      <c r="Y317" s="107" t="str">
        <f t="shared" si="50"/>
        <v/>
      </c>
      <c r="Z317" s="107" t="str">
        <f t="shared" si="51"/>
        <v/>
      </c>
      <c r="AA317" s="107" t="str">
        <f t="shared" si="52"/>
        <v/>
      </c>
      <c r="AB317" s="107" t="str">
        <f t="shared" si="47"/>
        <v/>
      </c>
      <c r="AC317" s="107" t="str">
        <f t="shared" si="47"/>
        <v/>
      </c>
      <c r="AD317" s="107" t="str">
        <f t="shared" si="48"/>
        <v/>
      </c>
      <c r="AE317" s="107" t="str">
        <f t="shared" si="49"/>
        <v/>
      </c>
      <c r="AF317">
        <f t="shared" si="53"/>
        <v>0</v>
      </c>
    </row>
    <row r="318" spans="5:32" x14ac:dyDescent="0.2">
      <c r="E318">
        <v>2117</v>
      </c>
      <c r="F318" s="101">
        <f>'Ext A2'!F123</f>
        <v>0</v>
      </c>
      <c r="G318" s="100">
        <f>'Ext A2'!C123</f>
        <v>0</v>
      </c>
      <c r="H318" s="100">
        <f>'Ext A2'!D123</f>
        <v>0</v>
      </c>
      <c r="I318" s="100">
        <f>'Ext A2'!J123</f>
        <v>0</v>
      </c>
      <c r="J318" s="194">
        <f>'Ext A2'!G123</f>
        <v>0</v>
      </c>
      <c r="K318">
        <f>IF('Ext A2'!H123="",'Ext A2'!G123,'Ext A2'!H123)</f>
        <v>0</v>
      </c>
      <c r="L318" s="100">
        <f>'Ext A2'!E123</f>
        <v>0</v>
      </c>
      <c r="M318" t="str">
        <f>MID('Ext A2'!M123,7,4)</f>
        <v/>
      </c>
      <c r="O318" s="101">
        <f>IF(ISNA(VLOOKUP(E318,'Enga manuel'!$D$7:$P$356,6,FALSE)),0,VLOOKUP(E318,'Enga manuel'!$D$7:$P$356,6,FALSE))</f>
        <v>0</v>
      </c>
      <c r="P318" t="str">
        <f>IF(ISNA(VLOOKUP(E318,'Enga manuel'!$D$7:$P$356,7,FALSE)),"",VLOOKUP(E318,'Enga manuel'!$D$7:$P$356,7,FALSE))</f>
        <v/>
      </c>
      <c r="Q318" t="str">
        <f>IF(ISNA(VLOOKUP(E318,'Enga manuel'!$D$7:$P$356,8,FALSE)),"",VLOOKUP(E318,'Enga manuel'!$D$7:$P$356,8,FALSE))</f>
        <v/>
      </c>
      <c r="R318" t="str">
        <f>IF(ISNA(VLOOKUP(E318,'Enga manuel'!$D$7:$P$356,9,FALSE)),"",VLOOKUP(E318,'Enga manuel'!$D$7:$P$356,9,FALSE))</f>
        <v/>
      </c>
      <c r="S318" t="str">
        <f>IF(ISNA(VLOOKUP(E318,'Enga manuel'!$D$7:$P$356,10,FALSE)),"",VLOOKUP(E318,'Enga manuel'!$D$7:$P$356,10,FALSE))</f>
        <v/>
      </c>
      <c r="T318" t="str">
        <f>IF(ISNA(VLOOKUP(E318,'Enga manuel'!$D$7:$P$356,11,FALSE)),"",VLOOKUP(E318,'Enga manuel'!$D$7:$P$356,11,FALSE))</f>
        <v/>
      </c>
      <c r="U318" t="str">
        <f>IF(ISNA(VLOOKUP(E318,'Enga manuel'!$D$7:$P$356,12,FALSE)),"",VLOOKUP(E318,'Enga manuel'!$D$7:$P$356,12,FALSE))</f>
        <v/>
      </c>
      <c r="W318">
        <f t="shared" si="54"/>
        <v>2117</v>
      </c>
      <c r="X318" s="107">
        <f t="shared" si="46"/>
        <v>0</v>
      </c>
      <c r="Y318" s="107" t="str">
        <f t="shared" si="50"/>
        <v/>
      </c>
      <c r="Z318" s="107" t="str">
        <f t="shared" si="51"/>
        <v/>
      </c>
      <c r="AA318" s="107" t="str">
        <f t="shared" si="52"/>
        <v/>
      </c>
      <c r="AB318" s="107" t="str">
        <f t="shared" si="47"/>
        <v/>
      </c>
      <c r="AC318" s="107" t="str">
        <f t="shared" si="47"/>
        <v/>
      </c>
      <c r="AD318" s="107" t="str">
        <f t="shared" si="48"/>
        <v/>
      </c>
      <c r="AE318" s="107" t="str">
        <f t="shared" si="49"/>
        <v/>
      </c>
      <c r="AF318">
        <f t="shared" si="53"/>
        <v>0</v>
      </c>
    </row>
    <row r="319" spans="5:32" x14ac:dyDescent="0.2">
      <c r="E319">
        <v>2118</v>
      </c>
      <c r="F319" s="101">
        <f>'Ext A2'!F124</f>
        <v>0</v>
      </c>
      <c r="G319" s="100">
        <f>'Ext A2'!C124</f>
        <v>0</v>
      </c>
      <c r="H319" s="100">
        <f>'Ext A2'!D124</f>
        <v>0</v>
      </c>
      <c r="I319" s="100">
        <f>'Ext A2'!J124</f>
        <v>0</v>
      </c>
      <c r="J319" s="194">
        <f>'Ext A2'!G124</f>
        <v>0</v>
      </c>
      <c r="K319">
        <f>IF('Ext A2'!H124="",'Ext A2'!G124,'Ext A2'!H124)</f>
        <v>0</v>
      </c>
      <c r="L319" s="100">
        <f>'Ext A2'!E124</f>
        <v>0</v>
      </c>
      <c r="M319" t="str">
        <f>MID('Ext A2'!M124,7,4)</f>
        <v/>
      </c>
      <c r="O319" s="101">
        <f>IF(ISNA(VLOOKUP(E319,'Enga manuel'!$D$7:$P$356,6,FALSE)),0,VLOOKUP(E319,'Enga manuel'!$D$7:$P$356,6,FALSE))</f>
        <v>0</v>
      </c>
      <c r="P319" t="str">
        <f>IF(ISNA(VLOOKUP(E319,'Enga manuel'!$D$7:$P$356,7,FALSE)),"",VLOOKUP(E319,'Enga manuel'!$D$7:$P$356,7,FALSE))</f>
        <v/>
      </c>
      <c r="Q319" t="str">
        <f>IF(ISNA(VLOOKUP(E319,'Enga manuel'!$D$7:$P$356,8,FALSE)),"",VLOOKUP(E319,'Enga manuel'!$D$7:$P$356,8,FALSE))</f>
        <v/>
      </c>
      <c r="R319" t="str">
        <f>IF(ISNA(VLOOKUP(E319,'Enga manuel'!$D$7:$P$356,9,FALSE)),"",VLOOKUP(E319,'Enga manuel'!$D$7:$P$356,9,FALSE))</f>
        <v/>
      </c>
      <c r="S319" t="str">
        <f>IF(ISNA(VLOOKUP(E319,'Enga manuel'!$D$7:$P$356,10,FALSE)),"",VLOOKUP(E319,'Enga manuel'!$D$7:$P$356,10,FALSE))</f>
        <v/>
      </c>
      <c r="T319" t="str">
        <f>IF(ISNA(VLOOKUP(E319,'Enga manuel'!$D$7:$P$356,11,FALSE)),"",VLOOKUP(E319,'Enga manuel'!$D$7:$P$356,11,FALSE))</f>
        <v/>
      </c>
      <c r="U319" t="str">
        <f>IF(ISNA(VLOOKUP(E319,'Enga manuel'!$D$7:$P$356,12,FALSE)),"",VLOOKUP(E319,'Enga manuel'!$D$7:$P$356,12,FALSE))</f>
        <v/>
      </c>
      <c r="W319">
        <f t="shared" si="54"/>
        <v>2118</v>
      </c>
      <c r="X319" s="107">
        <f t="shared" si="46"/>
        <v>0</v>
      </c>
      <c r="Y319" s="107" t="str">
        <f t="shared" si="50"/>
        <v/>
      </c>
      <c r="Z319" s="107" t="str">
        <f t="shared" si="51"/>
        <v/>
      </c>
      <c r="AA319" s="107" t="str">
        <f t="shared" si="52"/>
        <v/>
      </c>
      <c r="AB319" s="107" t="str">
        <f t="shared" si="47"/>
        <v/>
      </c>
      <c r="AC319" s="107" t="str">
        <f t="shared" si="47"/>
        <v/>
      </c>
      <c r="AD319" s="107" t="str">
        <f t="shared" si="48"/>
        <v/>
      </c>
      <c r="AE319" s="107" t="str">
        <f t="shared" si="49"/>
        <v/>
      </c>
      <c r="AF319">
        <f t="shared" si="53"/>
        <v>0</v>
      </c>
    </row>
    <row r="320" spans="5:32" x14ac:dyDescent="0.2">
      <c r="E320">
        <v>2119</v>
      </c>
      <c r="F320" s="101">
        <f>'Ext A2'!F125</f>
        <v>0</v>
      </c>
      <c r="G320" s="100">
        <f>'Ext A2'!C125</f>
        <v>0</v>
      </c>
      <c r="H320" s="100">
        <f>'Ext A2'!D125</f>
        <v>0</v>
      </c>
      <c r="I320" s="100">
        <f>'Ext A2'!J125</f>
        <v>0</v>
      </c>
      <c r="J320" s="194">
        <f>'Ext A2'!G125</f>
        <v>0</v>
      </c>
      <c r="K320">
        <f>IF('Ext A2'!H125="",'Ext A2'!G125,'Ext A2'!H125)</f>
        <v>0</v>
      </c>
      <c r="L320" s="100">
        <f>'Ext A2'!E125</f>
        <v>0</v>
      </c>
      <c r="M320" t="str">
        <f>MID('Ext A2'!M125,7,4)</f>
        <v/>
      </c>
      <c r="O320" s="101">
        <f>IF(ISNA(VLOOKUP(E320,'Enga manuel'!$D$7:$P$356,6,FALSE)),0,VLOOKUP(E320,'Enga manuel'!$D$7:$P$356,6,FALSE))</f>
        <v>0</v>
      </c>
      <c r="P320" t="str">
        <f>IF(ISNA(VLOOKUP(E320,'Enga manuel'!$D$7:$P$356,7,FALSE)),"",VLOOKUP(E320,'Enga manuel'!$D$7:$P$356,7,FALSE))</f>
        <v/>
      </c>
      <c r="Q320" t="str">
        <f>IF(ISNA(VLOOKUP(E320,'Enga manuel'!$D$7:$P$356,8,FALSE)),"",VLOOKUP(E320,'Enga manuel'!$D$7:$P$356,8,FALSE))</f>
        <v/>
      </c>
      <c r="R320" t="str">
        <f>IF(ISNA(VLOOKUP(E320,'Enga manuel'!$D$7:$P$356,9,FALSE)),"",VLOOKUP(E320,'Enga manuel'!$D$7:$P$356,9,FALSE))</f>
        <v/>
      </c>
      <c r="S320" t="str">
        <f>IF(ISNA(VLOOKUP(E320,'Enga manuel'!$D$7:$P$356,10,FALSE)),"",VLOOKUP(E320,'Enga manuel'!$D$7:$P$356,10,FALSE))</f>
        <v/>
      </c>
      <c r="T320" t="str">
        <f>IF(ISNA(VLOOKUP(E320,'Enga manuel'!$D$7:$P$356,11,FALSE)),"",VLOOKUP(E320,'Enga manuel'!$D$7:$P$356,11,FALSE))</f>
        <v/>
      </c>
      <c r="U320" t="str">
        <f>IF(ISNA(VLOOKUP(E320,'Enga manuel'!$D$7:$P$356,12,FALSE)),"",VLOOKUP(E320,'Enga manuel'!$D$7:$P$356,12,FALSE))</f>
        <v/>
      </c>
      <c r="W320">
        <f t="shared" si="54"/>
        <v>2119</v>
      </c>
      <c r="X320" s="107">
        <f t="shared" si="46"/>
        <v>0</v>
      </c>
      <c r="Y320" s="107" t="str">
        <f t="shared" si="50"/>
        <v/>
      </c>
      <c r="Z320" s="107" t="str">
        <f t="shared" si="51"/>
        <v/>
      </c>
      <c r="AA320" s="107" t="str">
        <f t="shared" si="52"/>
        <v/>
      </c>
      <c r="AB320" s="107" t="str">
        <f t="shared" si="47"/>
        <v/>
      </c>
      <c r="AC320" s="107" t="str">
        <f t="shared" si="47"/>
        <v/>
      </c>
      <c r="AD320" s="107" t="str">
        <f t="shared" si="48"/>
        <v/>
      </c>
      <c r="AE320" s="107" t="str">
        <f t="shared" si="49"/>
        <v/>
      </c>
      <c r="AF320">
        <f t="shared" si="53"/>
        <v>0</v>
      </c>
    </row>
    <row r="321" spans="5:32" x14ac:dyDescent="0.2">
      <c r="E321">
        <v>2120</v>
      </c>
      <c r="F321" s="101">
        <f>'Ext A2'!F126</f>
        <v>0</v>
      </c>
      <c r="G321" s="100">
        <f>'Ext A2'!C126</f>
        <v>0</v>
      </c>
      <c r="H321" s="100">
        <f>'Ext A2'!D126</f>
        <v>0</v>
      </c>
      <c r="I321" s="100">
        <f>'Ext A2'!J126</f>
        <v>0</v>
      </c>
      <c r="J321" s="194">
        <f>'Ext A2'!G126</f>
        <v>0</v>
      </c>
      <c r="K321">
        <f>IF('Ext A2'!H126="",'Ext A2'!G126,'Ext A2'!H126)</f>
        <v>0</v>
      </c>
      <c r="L321" s="100">
        <f>'Ext A2'!E126</f>
        <v>0</v>
      </c>
      <c r="M321" t="str">
        <f>MID('Ext A2'!M126,7,4)</f>
        <v/>
      </c>
      <c r="O321" s="101">
        <f>IF(ISNA(VLOOKUP(E321,'Enga manuel'!$D$7:$P$356,6,FALSE)),0,VLOOKUP(E321,'Enga manuel'!$D$7:$P$356,6,FALSE))</f>
        <v>0</v>
      </c>
      <c r="P321" t="str">
        <f>IF(ISNA(VLOOKUP(E321,'Enga manuel'!$D$7:$P$356,7,FALSE)),"",VLOOKUP(E321,'Enga manuel'!$D$7:$P$356,7,FALSE))</f>
        <v/>
      </c>
      <c r="Q321" t="str">
        <f>IF(ISNA(VLOOKUP(E321,'Enga manuel'!$D$7:$P$356,8,FALSE)),"",VLOOKUP(E321,'Enga manuel'!$D$7:$P$356,8,FALSE))</f>
        <v/>
      </c>
      <c r="R321" t="str">
        <f>IF(ISNA(VLOOKUP(E321,'Enga manuel'!$D$7:$P$356,9,FALSE)),"",VLOOKUP(E321,'Enga manuel'!$D$7:$P$356,9,FALSE))</f>
        <v/>
      </c>
      <c r="S321" t="str">
        <f>IF(ISNA(VLOOKUP(E321,'Enga manuel'!$D$7:$P$356,10,FALSE)),"",VLOOKUP(E321,'Enga manuel'!$D$7:$P$356,10,FALSE))</f>
        <v/>
      </c>
      <c r="T321" t="str">
        <f>IF(ISNA(VLOOKUP(E321,'Enga manuel'!$D$7:$P$356,11,FALSE)),"",VLOOKUP(E321,'Enga manuel'!$D$7:$P$356,11,FALSE))</f>
        <v/>
      </c>
      <c r="U321" t="str">
        <f>IF(ISNA(VLOOKUP(E321,'Enga manuel'!$D$7:$P$356,12,FALSE)),"",VLOOKUP(E321,'Enga manuel'!$D$7:$P$356,12,FALSE))</f>
        <v/>
      </c>
      <c r="W321">
        <f t="shared" si="54"/>
        <v>2120</v>
      </c>
      <c r="X321" s="107">
        <f t="shared" si="46"/>
        <v>0</v>
      </c>
      <c r="Y321" s="107" t="str">
        <f t="shared" si="50"/>
        <v/>
      </c>
      <c r="Z321" s="107" t="str">
        <f t="shared" si="51"/>
        <v/>
      </c>
      <c r="AA321" s="107" t="str">
        <f t="shared" si="52"/>
        <v/>
      </c>
      <c r="AB321" s="107" t="str">
        <f t="shared" si="47"/>
        <v/>
      </c>
      <c r="AC321" s="107" t="str">
        <f t="shared" si="47"/>
        <v/>
      </c>
      <c r="AD321" s="107" t="str">
        <f t="shared" si="48"/>
        <v/>
      </c>
      <c r="AE321" s="107" t="str">
        <f t="shared" si="49"/>
        <v/>
      </c>
      <c r="AF321">
        <f t="shared" si="53"/>
        <v>0</v>
      </c>
    </row>
    <row r="322" spans="5:32" x14ac:dyDescent="0.2">
      <c r="E322">
        <v>2121</v>
      </c>
      <c r="F322" s="101">
        <f>'Ext A2'!F127</f>
        <v>0</v>
      </c>
      <c r="G322" s="100">
        <f>'Ext A2'!C127</f>
        <v>0</v>
      </c>
      <c r="H322" s="100">
        <f>'Ext A2'!D127</f>
        <v>0</v>
      </c>
      <c r="I322" s="100">
        <f>'Ext A2'!J127</f>
        <v>0</v>
      </c>
      <c r="J322" s="194">
        <f>'Ext A2'!G127</f>
        <v>0</v>
      </c>
      <c r="K322">
        <f>IF('Ext A2'!H127="",'Ext A2'!G127,'Ext A2'!H127)</f>
        <v>0</v>
      </c>
      <c r="L322" s="100">
        <f>'Ext A2'!E127</f>
        <v>0</v>
      </c>
      <c r="M322" t="str">
        <f>MID('Ext A2'!M127,7,4)</f>
        <v/>
      </c>
      <c r="O322" s="101">
        <f>IF(ISNA(VLOOKUP(E322,'Enga manuel'!$D$7:$P$356,6,FALSE)),0,VLOOKUP(E322,'Enga manuel'!$D$7:$P$356,6,FALSE))</f>
        <v>0</v>
      </c>
      <c r="P322" t="str">
        <f>IF(ISNA(VLOOKUP(E322,'Enga manuel'!$D$7:$P$356,7,FALSE)),"",VLOOKUP(E322,'Enga manuel'!$D$7:$P$356,7,FALSE))</f>
        <v/>
      </c>
      <c r="Q322" t="str">
        <f>IF(ISNA(VLOOKUP(E322,'Enga manuel'!$D$7:$P$356,8,FALSE)),"",VLOOKUP(E322,'Enga manuel'!$D$7:$P$356,8,FALSE))</f>
        <v/>
      </c>
      <c r="R322" t="str">
        <f>IF(ISNA(VLOOKUP(E322,'Enga manuel'!$D$7:$P$356,9,FALSE)),"",VLOOKUP(E322,'Enga manuel'!$D$7:$P$356,9,FALSE))</f>
        <v/>
      </c>
      <c r="S322" t="str">
        <f>IF(ISNA(VLOOKUP(E322,'Enga manuel'!$D$7:$P$356,10,FALSE)),"",VLOOKUP(E322,'Enga manuel'!$D$7:$P$356,10,FALSE))</f>
        <v/>
      </c>
      <c r="T322" t="str">
        <f>IF(ISNA(VLOOKUP(E322,'Enga manuel'!$D$7:$P$356,11,FALSE)),"",VLOOKUP(E322,'Enga manuel'!$D$7:$P$356,11,FALSE))</f>
        <v/>
      </c>
      <c r="U322" t="str">
        <f>IF(ISNA(VLOOKUP(E322,'Enga manuel'!$D$7:$P$356,12,FALSE)),"",VLOOKUP(E322,'Enga manuel'!$D$7:$P$356,12,FALSE))</f>
        <v/>
      </c>
      <c r="W322">
        <f t="shared" si="54"/>
        <v>2121</v>
      </c>
      <c r="X322" s="107">
        <f t="shared" si="46"/>
        <v>0</v>
      </c>
      <c r="Y322" s="107" t="str">
        <f t="shared" si="50"/>
        <v/>
      </c>
      <c r="Z322" s="107" t="str">
        <f t="shared" si="51"/>
        <v/>
      </c>
      <c r="AA322" s="107" t="str">
        <f t="shared" si="52"/>
        <v/>
      </c>
      <c r="AB322" s="107" t="str">
        <f t="shared" si="47"/>
        <v/>
      </c>
      <c r="AC322" s="107" t="str">
        <f t="shared" si="47"/>
        <v/>
      </c>
      <c r="AD322" s="107" t="str">
        <f t="shared" si="48"/>
        <v/>
      </c>
      <c r="AE322" s="107" t="str">
        <f t="shared" si="49"/>
        <v/>
      </c>
      <c r="AF322">
        <f t="shared" si="53"/>
        <v>0</v>
      </c>
    </row>
    <row r="323" spans="5:32" x14ac:dyDescent="0.2">
      <c r="E323">
        <v>2122</v>
      </c>
      <c r="F323" s="101">
        <f>'Ext A2'!F128</f>
        <v>0</v>
      </c>
      <c r="G323" s="100">
        <f>'Ext A2'!C128</f>
        <v>0</v>
      </c>
      <c r="H323" s="100">
        <f>'Ext A2'!D128</f>
        <v>0</v>
      </c>
      <c r="I323" s="100">
        <f>'Ext A2'!J128</f>
        <v>0</v>
      </c>
      <c r="J323" s="194">
        <f>'Ext A2'!G128</f>
        <v>0</v>
      </c>
      <c r="K323">
        <f>IF('Ext A2'!H128="",'Ext A2'!G128,'Ext A2'!H128)</f>
        <v>0</v>
      </c>
      <c r="L323" s="100">
        <f>'Ext A2'!E128</f>
        <v>0</v>
      </c>
      <c r="M323" t="str">
        <f>MID('Ext A2'!M128,7,4)</f>
        <v/>
      </c>
      <c r="O323" s="101">
        <f>IF(ISNA(VLOOKUP(E323,'Enga manuel'!$D$7:$P$356,6,FALSE)),0,VLOOKUP(E323,'Enga manuel'!$D$7:$P$356,6,FALSE))</f>
        <v>0</v>
      </c>
      <c r="P323" t="str">
        <f>IF(ISNA(VLOOKUP(E323,'Enga manuel'!$D$7:$P$356,7,FALSE)),"",VLOOKUP(E323,'Enga manuel'!$D$7:$P$356,7,FALSE))</f>
        <v/>
      </c>
      <c r="Q323" t="str">
        <f>IF(ISNA(VLOOKUP(E323,'Enga manuel'!$D$7:$P$356,8,FALSE)),"",VLOOKUP(E323,'Enga manuel'!$D$7:$P$356,8,FALSE))</f>
        <v/>
      </c>
      <c r="R323" t="str">
        <f>IF(ISNA(VLOOKUP(E323,'Enga manuel'!$D$7:$P$356,9,FALSE)),"",VLOOKUP(E323,'Enga manuel'!$D$7:$P$356,9,FALSE))</f>
        <v/>
      </c>
      <c r="S323" t="str">
        <f>IF(ISNA(VLOOKUP(E323,'Enga manuel'!$D$7:$P$356,10,FALSE)),"",VLOOKUP(E323,'Enga manuel'!$D$7:$P$356,10,FALSE))</f>
        <v/>
      </c>
      <c r="T323" t="str">
        <f>IF(ISNA(VLOOKUP(E323,'Enga manuel'!$D$7:$P$356,11,FALSE)),"",VLOOKUP(E323,'Enga manuel'!$D$7:$P$356,11,FALSE))</f>
        <v/>
      </c>
      <c r="U323" t="str">
        <f>IF(ISNA(VLOOKUP(E323,'Enga manuel'!$D$7:$P$356,12,FALSE)),"",VLOOKUP(E323,'Enga manuel'!$D$7:$P$356,12,FALSE))</f>
        <v/>
      </c>
      <c r="W323">
        <f t="shared" si="54"/>
        <v>2122</v>
      </c>
      <c r="X323" s="107">
        <f t="shared" ref="X323:X386" si="55">IF(AND(F323&gt;0,O323=0),F323,O323)</f>
        <v>0</v>
      </c>
      <c r="Y323" s="107" t="str">
        <f t="shared" si="50"/>
        <v/>
      </c>
      <c r="Z323" s="107" t="str">
        <f t="shared" si="51"/>
        <v/>
      </c>
      <c r="AA323" s="107" t="str">
        <f t="shared" si="52"/>
        <v/>
      </c>
      <c r="AB323" s="107" t="str">
        <f t="shared" ref="AB323:AC386" si="56">IF(AND($F323&gt;0,$O323=0),J323,S323)</f>
        <v/>
      </c>
      <c r="AC323" s="107" t="str">
        <f t="shared" si="56"/>
        <v/>
      </c>
      <c r="AD323" s="107" t="str">
        <f t="shared" ref="AD323:AD386" si="57">IF(O323&gt;0,U323,IF(F323&gt;0,L323,""))</f>
        <v/>
      </c>
      <c r="AE323" s="107" t="str">
        <f t="shared" ref="AE323:AE386" si="58">IF(O323&gt;0,V323,IF(F323&gt;0,M323,""))</f>
        <v/>
      </c>
      <c r="AF323">
        <f t="shared" si="53"/>
        <v>0</v>
      </c>
    </row>
    <row r="324" spans="5:32" x14ac:dyDescent="0.2">
      <c r="E324">
        <v>2123</v>
      </c>
      <c r="F324" s="101">
        <f>'Ext A2'!F129</f>
        <v>0</v>
      </c>
      <c r="G324" s="100">
        <f>'Ext A2'!C129</f>
        <v>0</v>
      </c>
      <c r="H324" s="100">
        <f>'Ext A2'!D129</f>
        <v>0</v>
      </c>
      <c r="I324" s="100">
        <f>'Ext A2'!J129</f>
        <v>0</v>
      </c>
      <c r="J324" s="194">
        <f>'Ext A2'!G129</f>
        <v>0</v>
      </c>
      <c r="K324">
        <f>IF('Ext A2'!H129="",'Ext A2'!G129,'Ext A2'!H129)</f>
        <v>0</v>
      </c>
      <c r="L324" s="100">
        <f>'Ext A2'!E129</f>
        <v>0</v>
      </c>
      <c r="M324" t="str">
        <f>MID('Ext A2'!M129,7,4)</f>
        <v/>
      </c>
      <c r="O324" s="101">
        <f>IF(ISNA(VLOOKUP(E324,'Enga manuel'!$D$7:$P$356,6,FALSE)),0,VLOOKUP(E324,'Enga manuel'!$D$7:$P$356,6,FALSE))</f>
        <v>0</v>
      </c>
      <c r="P324" t="str">
        <f>IF(ISNA(VLOOKUP(E324,'Enga manuel'!$D$7:$P$356,7,FALSE)),"",VLOOKUP(E324,'Enga manuel'!$D$7:$P$356,7,FALSE))</f>
        <v/>
      </c>
      <c r="Q324" t="str">
        <f>IF(ISNA(VLOOKUP(E324,'Enga manuel'!$D$7:$P$356,8,FALSE)),"",VLOOKUP(E324,'Enga manuel'!$D$7:$P$356,8,FALSE))</f>
        <v/>
      </c>
      <c r="R324" t="str">
        <f>IF(ISNA(VLOOKUP(E324,'Enga manuel'!$D$7:$P$356,9,FALSE)),"",VLOOKUP(E324,'Enga manuel'!$D$7:$P$356,9,FALSE))</f>
        <v/>
      </c>
      <c r="S324" t="str">
        <f>IF(ISNA(VLOOKUP(E324,'Enga manuel'!$D$7:$P$356,10,FALSE)),"",VLOOKUP(E324,'Enga manuel'!$D$7:$P$356,10,FALSE))</f>
        <v/>
      </c>
      <c r="T324" t="str">
        <f>IF(ISNA(VLOOKUP(E324,'Enga manuel'!$D$7:$P$356,11,FALSE)),"",VLOOKUP(E324,'Enga manuel'!$D$7:$P$356,11,FALSE))</f>
        <v/>
      </c>
      <c r="U324" t="str">
        <f>IF(ISNA(VLOOKUP(E324,'Enga manuel'!$D$7:$P$356,12,FALSE)),"",VLOOKUP(E324,'Enga manuel'!$D$7:$P$356,12,FALSE))</f>
        <v/>
      </c>
      <c r="W324">
        <f t="shared" si="54"/>
        <v>2123</v>
      </c>
      <c r="X324" s="107">
        <f t="shared" si="55"/>
        <v>0</v>
      </c>
      <c r="Y324" s="107" t="str">
        <f t="shared" si="50"/>
        <v/>
      </c>
      <c r="Z324" s="107" t="str">
        <f t="shared" si="51"/>
        <v/>
      </c>
      <c r="AA324" s="107" t="str">
        <f t="shared" si="52"/>
        <v/>
      </c>
      <c r="AB324" s="107" t="str">
        <f t="shared" si="56"/>
        <v/>
      </c>
      <c r="AC324" s="107" t="str">
        <f t="shared" si="56"/>
        <v/>
      </c>
      <c r="AD324" s="107" t="str">
        <f t="shared" si="57"/>
        <v/>
      </c>
      <c r="AE324" s="107" t="str">
        <f t="shared" si="58"/>
        <v/>
      </c>
      <c r="AF324">
        <f t="shared" si="53"/>
        <v>0</v>
      </c>
    </row>
    <row r="325" spans="5:32" x14ac:dyDescent="0.2">
      <c r="E325">
        <v>2124</v>
      </c>
      <c r="F325" s="101">
        <f>'Ext A2'!F130</f>
        <v>0</v>
      </c>
      <c r="G325" s="100">
        <f>'Ext A2'!C130</f>
        <v>0</v>
      </c>
      <c r="H325" s="100">
        <f>'Ext A2'!D130</f>
        <v>0</v>
      </c>
      <c r="I325" s="100">
        <f>'Ext A2'!J130</f>
        <v>0</v>
      </c>
      <c r="J325" s="194">
        <f>'Ext A2'!G130</f>
        <v>0</v>
      </c>
      <c r="K325">
        <f>IF('Ext A2'!H130="",'Ext A2'!G130,'Ext A2'!H130)</f>
        <v>0</v>
      </c>
      <c r="L325" s="100">
        <f>'Ext A2'!E130</f>
        <v>0</v>
      </c>
      <c r="M325" t="str">
        <f>MID('Ext A2'!M130,7,4)</f>
        <v/>
      </c>
      <c r="O325" s="101">
        <f>IF(ISNA(VLOOKUP(E325,'Enga manuel'!$D$7:$P$356,6,FALSE)),0,VLOOKUP(E325,'Enga manuel'!$D$7:$P$356,6,FALSE))</f>
        <v>0</v>
      </c>
      <c r="P325" t="str">
        <f>IF(ISNA(VLOOKUP(E325,'Enga manuel'!$D$7:$P$356,7,FALSE)),"",VLOOKUP(E325,'Enga manuel'!$D$7:$P$356,7,FALSE))</f>
        <v/>
      </c>
      <c r="Q325" t="str">
        <f>IF(ISNA(VLOOKUP(E325,'Enga manuel'!$D$7:$P$356,8,FALSE)),"",VLOOKUP(E325,'Enga manuel'!$D$7:$P$356,8,FALSE))</f>
        <v/>
      </c>
      <c r="R325" t="str">
        <f>IF(ISNA(VLOOKUP(E325,'Enga manuel'!$D$7:$P$356,9,FALSE)),"",VLOOKUP(E325,'Enga manuel'!$D$7:$P$356,9,FALSE))</f>
        <v/>
      </c>
      <c r="S325" t="str">
        <f>IF(ISNA(VLOOKUP(E325,'Enga manuel'!$D$7:$P$356,10,FALSE)),"",VLOOKUP(E325,'Enga manuel'!$D$7:$P$356,10,FALSE))</f>
        <v/>
      </c>
      <c r="T325" t="str">
        <f>IF(ISNA(VLOOKUP(E325,'Enga manuel'!$D$7:$P$356,11,FALSE)),"",VLOOKUP(E325,'Enga manuel'!$D$7:$P$356,11,FALSE))</f>
        <v/>
      </c>
      <c r="U325" t="str">
        <f>IF(ISNA(VLOOKUP(E325,'Enga manuel'!$D$7:$P$356,12,FALSE)),"",VLOOKUP(E325,'Enga manuel'!$D$7:$P$356,12,FALSE))</f>
        <v/>
      </c>
      <c r="W325">
        <f t="shared" si="54"/>
        <v>2124</v>
      </c>
      <c r="X325" s="107">
        <f t="shared" si="55"/>
        <v>0</v>
      </c>
      <c r="Y325" s="107" t="str">
        <f t="shared" si="50"/>
        <v/>
      </c>
      <c r="Z325" s="107" t="str">
        <f t="shared" si="51"/>
        <v/>
      </c>
      <c r="AA325" s="107" t="str">
        <f t="shared" si="52"/>
        <v/>
      </c>
      <c r="AB325" s="107" t="str">
        <f t="shared" si="56"/>
        <v/>
      </c>
      <c r="AC325" s="107" t="str">
        <f t="shared" si="56"/>
        <v/>
      </c>
      <c r="AD325" s="107" t="str">
        <f t="shared" si="57"/>
        <v/>
      </c>
      <c r="AE325" s="107" t="str">
        <f t="shared" si="58"/>
        <v/>
      </c>
      <c r="AF325">
        <f t="shared" si="53"/>
        <v>0</v>
      </c>
    </row>
    <row r="326" spans="5:32" x14ac:dyDescent="0.2">
      <c r="E326">
        <v>2125</v>
      </c>
      <c r="F326" s="101">
        <f>'Ext A2'!F131</f>
        <v>0</v>
      </c>
      <c r="G326" s="100">
        <f>'Ext A2'!C131</f>
        <v>0</v>
      </c>
      <c r="H326" s="100">
        <f>'Ext A2'!D131</f>
        <v>0</v>
      </c>
      <c r="I326" s="100">
        <f>'Ext A2'!J131</f>
        <v>0</v>
      </c>
      <c r="J326" s="194">
        <f>'Ext A2'!G131</f>
        <v>0</v>
      </c>
      <c r="K326">
        <f>IF('Ext A2'!H131="",'Ext A2'!G131,'Ext A2'!H131)</f>
        <v>0</v>
      </c>
      <c r="L326" s="100">
        <f>'Ext A2'!E131</f>
        <v>0</v>
      </c>
      <c r="M326" t="str">
        <f>MID('Ext A2'!M131,7,4)</f>
        <v/>
      </c>
      <c r="O326" s="101">
        <f>IF(ISNA(VLOOKUP(E326,'Enga manuel'!$D$7:$P$356,6,FALSE)),0,VLOOKUP(E326,'Enga manuel'!$D$7:$P$356,6,FALSE))</f>
        <v>0</v>
      </c>
      <c r="P326" t="str">
        <f>IF(ISNA(VLOOKUP(E326,'Enga manuel'!$D$7:$P$356,7,FALSE)),"",VLOOKUP(E326,'Enga manuel'!$D$7:$P$356,7,FALSE))</f>
        <v/>
      </c>
      <c r="Q326" t="str">
        <f>IF(ISNA(VLOOKUP(E326,'Enga manuel'!$D$7:$P$356,8,FALSE)),"",VLOOKUP(E326,'Enga manuel'!$D$7:$P$356,8,FALSE))</f>
        <v/>
      </c>
      <c r="R326" t="str">
        <f>IF(ISNA(VLOOKUP(E326,'Enga manuel'!$D$7:$P$356,9,FALSE)),"",VLOOKUP(E326,'Enga manuel'!$D$7:$P$356,9,FALSE))</f>
        <v/>
      </c>
      <c r="S326" t="str">
        <f>IF(ISNA(VLOOKUP(E326,'Enga manuel'!$D$7:$P$356,10,FALSE)),"",VLOOKUP(E326,'Enga manuel'!$D$7:$P$356,10,FALSE))</f>
        <v/>
      </c>
      <c r="T326" t="str">
        <f>IF(ISNA(VLOOKUP(E326,'Enga manuel'!$D$7:$P$356,11,FALSE)),"",VLOOKUP(E326,'Enga manuel'!$D$7:$P$356,11,FALSE))</f>
        <v/>
      </c>
      <c r="U326" t="str">
        <f>IF(ISNA(VLOOKUP(E326,'Enga manuel'!$D$7:$P$356,12,FALSE)),"",VLOOKUP(E326,'Enga manuel'!$D$7:$P$356,12,FALSE))</f>
        <v/>
      </c>
      <c r="W326">
        <f t="shared" si="54"/>
        <v>2125</v>
      </c>
      <c r="X326" s="107">
        <f t="shared" si="55"/>
        <v>0</v>
      </c>
      <c r="Y326" s="107" t="str">
        <f t="shared" si="50"/>
        <v/>
      </c>
      <c r="Z326" s="107" t="str">
        <f t="shared" si="51"/>
        <v/>
      </c>
      <c r="AA326" s="107" t="str">
        <f t="shared" si="52"/>
        <v/>
      </c>
      <c r="AB326" s="107" t="str">
        <f t="shared" si="56"/>
        <v/>
      </c>
      <c r="AC326" s="107" t="str">
        <f t="shared" si="56"/>
        <v/>
      </c>
      <c r="AD326" s="107" t="str">
        <f t="shared" si="57"/>
        <v/>
      </c>
      <c r="AE326" s="107" t="str">
        <f t="shared" si="58"/>
        <v/>
      </c>
      <c r="AF326">
        <f t="shared" si="53"/>
        <v>0</v>
      </c>
    </row>
    <row r="327" spans="5:32" x14ac:dyDescent="0.2">
      <c r="E327">
        <v>2126</v>
      </c>
      <c r="F327" s="101">
        <f>'Ext A2'!F132</f>
        <v>0</v>
      </c>
      <c r="G327" s="100">
        <f>'Ext A2'!C132</f>
        <v>0</v>
      </c>
      <c r="H327" s="100">
        <f>'Ext A2'!D132</f>
        <v>0</v>
      </c>
      <c r="I327" s="100">
        <f>'Ext A2'!J132</f>
        <v>0</v>
      </c>
      <c r="J327" s="194">
        <f>'Ext A2'!G132</f>
        <v>0</v>
      </c>
      <c r="K327">
        <f>IF('Ext A2'!H132="",'Ext A2'!G132,'Ext A2'!H132)</f>
        <v>0</v>
      </c>
      <c r="L327" s="100">
        <f>'Ext A2'!E132</f>
        <v>0</v>
      </c>
      <c r="M327" t="str">
        <f>MID('Ext A2'!M132,7,4)</f>
        <v/>
      </c>
      <c r="O327" s="101">
        <f>IF(ISNA(VLOOKUP(E327,'Enga manuel'!$D$7:$P$356,6,FALSE)),0,VLOOKUP(E327,'Enga manuel'!$D$7:$P$356,6,FALSE))</f>
        <v>0</v>
      </c>
      <c r="P327" t="str">
        <f>IF(ISNA(VLOOKUP(E327,'Enga manuel'!$D$7:$P$356,7,FALSE)),"",VLOOKUP(E327,'Enga manuel'!$D$7:$P$356,7,FALSE))</f>
        <v/>
      </c>
      <c r="Q327" t="str">
        <f>IF(ISNA(VLOOKUP(E327,'Enga manuel'!$D$7:$P$356,8,FALSE)),"",VLOOKUP(E327,'Enga manuel'!$D$7:$P$356,8,FALSE))</f>
        <v/>
      </c>
      <c r="R327" t="str">
        <f>IF(ISNA(VLOOKUP(E327,'Enga manuel'!$D$7:$P$356,9,FALSE)),"",VLOOKUP(E327,'Enga manuel'!$D$7:$P$356,9,FALSE))</f>
        <v/>
      </c>
      <c r="S327" t="str">
        <f>IF(ISNA(VLOOKUP(E327,'Enga manuel'!$D$7:$P$356,10,FALSE)),"",VLOOKUP(E327,'Enga manuel'!$D$7:$P$356,10,FALSE))</f>
        <v/>
      </c>
      <c r="T327" t="str">
        <f>IF(ISNA(VLOOKUP(E327,'Enga manuel'!$D$7:$P$356,11,FALSE)),"",VLOOKUP(E327,'Enga manuel'!$D$7:$P$356,11,FALSE))</f>
        <v/>
      </c>
      <c r="U327" t="str">
        <f>IF(ISNA(VLOOKUP(E327,'Enga manuel'!$D$7:$P$356,12,FALSE)),"",VLOOKUP(E327,'Enga manuel'!$D$7:$P$356,12,FALSE))</f>
        <v/>
      </c>
      <c r="W327">
        <f t="shared" si="54"/>
        <v>2126</v>
      </c>
      <c r="X327" s="107">
        <f t="shared" si="55"/>
        <v>0</v>
      </c>
      <c r="Y327" s="107" t="str">
        <f t="shared" si="50"/>
        <v/>
      </c>
      <c r="Z327" s="107" t="str">
        <f t="shared" si="51"/>
        <v/>
      </c>
      <c r="AA327" s="107" t="str">
        <f t="shared" si="52"/>
        <v/>
      </c>
      <c r="AB327" s="107" t="str">
        <f t="shared" si="56"/>
        <v/>
      </c>
      <c r="AC327" s="107" t="str">
        <f t="shared" si="56"/>
        <v/>
      </c>
      <c r="AD327" s="107" t="str">
        <f t="shared" si="57"/>
        <v/>
      </c>
      <c r="AE327" s="107" t="str">
        <f t="shared" si="58"/>
        <v/>
      </c>
      <c r="AF327">
        <f t="shared" si="53"/>
        <v>0</v>
      </c>
    </row>
    <row r="328" spans="5:32" x14ac:dyDescent="0.2">
      <c r="E328">
        <v>2127</v>
      </c>
      <c r="F328" s="101">
        <f>'Ext A2'!F133</f>
        <v>0</v>
      </c>
      <c r="G328" s="100">
        <f>'Ext A2'!C133</f>
        <v>0</v>
      </c>
      <c r="H328" s="100">
        <f>'Ext A2'!D133</f>
        <v>0</v>
      </c>
      <c r="I328" s="100">
        <f>'Ext A2'!J133</f>
        <v>0</v>
      </c>
      <c r="J328" s="194">
        <f>'Ext A2'!G133</f>
        <v>0</v>
      </c>
      <c r="K328">
        <f>IF('Ext A2'!H133="",'Ext A2'!G133,'Ext A2'!H133)</f>
        <v>0</v>
      </c>
      <c r="L328" s="100">
        <f>'Ext A2'!E133</f>
        <v>0</v>
      </c>
      <c r="M328" t="str">
        <f>MID('Ext A2'!M133,7,4)</f>
        <v/>
      </c>
      <c r="O328" s="101">
        <f>IF(ISNA(VLOOKUP(E328,'Enga manuel'!$D$7:$P$356,6,FALSE)),0,VLOOKUP(E328,'Enga manuel'!$D$7:$P$356,6,FALSE))</f>
        <v>0</v>
      </c>
      <c r="P328" t="str">
        <f>IF(ISNA(VLOOKUP(E328,'Enga manuel'!$D$7:$P$356,7,FALSE)),"",VLOOKUP(E328,'Enga manuel'!$D$7:$P$356,7,FALSE))</f>
        <v/>
      </c>
      <c r="Q328" t="str">
        <f>IF(ISNA(VLOOKUP(E328,'Enga manuel'!$D$7:$P$356,8,FALSE)),"",VLOOKUP(E328,'Enga manuel'!$D$7:$P$356,8,FALSE))</f>
        <v/>
      </c>
      <c r="R328" t="str">
        <f>IF(ISNA(VLOOKUP(E328,'Enga manuel'!$D$7:$P$356,9,FALSE)),"",VLOOKUP(E328,'Enga manuel'!$D$7:$P$356,9,FALSE))</f>
        <v/>
      </c>
      <c r="S328" t="str">
        <f>IF(ISNA(VLOOKUP(E328,'Enga manuel'!$D$7:$P$356,10,FALSE)),"",VLOOKUP(E328,'Enga manuel'!$D$7:$P$356,10,FALSE))</f>
        <v/>
      </c>
      <c r="T328" t="str">
        <f>IF(ISNA(VLOOKUP(E328,'Enga manuel'!$D$7:$P$356,11,FALSE)),"",VLOOKUP(E328,'Enga manuel'!$D$7:$P$356,11,FALSE))</f>
        <v/>
      </c>
      <c r="U328" t="str">
        <f>IF(ISNA(VLOOKUP(E328,'Enga manuel'!$D$7:$P$356,12,FALSE)),"",VLOOKUP(E328,'Enga manuel'!$D$7:$P$356,12,FALSE))</f>
        <v/>
      </c>
      <c r="W328">
        <f t="shared" si="54"/>
        <v>2127</v>
      </c>
      <c r="X328" s="107">
        <f t="shared" si="55"/>
        <v>0</v>
      </c>
      <c r="Y328" s="107" t="str">
        <f t="shared" si="50"/>
        <v/>
      </c>
      <c r="Z328" s="107" t="str">
        <f t="shared" si="51"/>
        <v/>
      </c>
      <c r="AA328" s="107" t="str">
        <f t="shared" si="52"/>
        <v/>
      </c>
      <c r="AB328" s="107" t="str">
        <f t="shared" si="56"/>
        <v/>
      </c>
      <c r="AC328" s="107" t="str">
        <f t="shared" si="56"/>
        <v/>
      </c>
      <c r="AD328" s="107" t="str">
        <f t="shared" si="57"/>
        <v/>
      </c>
      <c r="AE328" s="107" t="str">
        <f t="shared" si="58"/>
        <v/>
      </c>
      <c r="AF328">
        <f t="shared" si="53"/>
        <v>0</v>
      </c>
    </row>
    <row r="329" spans="5:32" x14ac:dyDescent="0.2">
      <c r="E329">
        <v>2128</v>
      </c>
      <c r="F329" s="101">
        <f>'Ext A2'!F134</f>
        <v>0</v>
      </c>
      <c r="G329" s="100">
        <f>'Ext A2'!C134</f>
        <v>0</v>
      </c>
      <c r="H329" s="100">
        <f>'Ext A2'!D134</f>
        <v>0</v>
      </c>
      <c r="I329" s="100">
        <f>'Ext A2'!J134</f>
        <v>0</v>
      </c>
      <c r="J329" s="194">
        <f>'Ext A2'!G134</f>
        <v>0</v>
      </c>
      <c r="K329">
        <f>IF('Ext A2'!H134="",'Ext A2'!G134,'Ext A2'!H134)</f>
        <v>0</v>
      </c>
      <c r="L329" s="100">
        <f>'Ext A2'!E134</f>
        <v>0</v>
      </c>
      <c r="M329" t="str">
        <f>MID('Ext A2'!M134,7,4)</f>
        <v/>
      </c>
      <c r="O329" s="101">
        <f>IF(ISNA(VLOOKUP(E329,'Enga manuel'!$D$7:$P$356,6,FALSE)),0,VLOOKUP(E329,'Enga manuel'!$D$7:$P$356,6,FALSE))</f>
        <v>0</v>
      </c>
      <c r="P329" t="str">
        <f>IF(ISNA(VLOOKUP(E329,'Enga manuel'!$D$7:$P$356,7,FALSE)),"",VLOOKUP(E329,'Enga manuel'!$D$7:$P$356,7,FALSE))</f>
        <v/>
      </c>
      <c r="Q329" t="str">
        <f>IF(ISNA(VLOOKUP(E329,'Enga manuel'!$D$7:$P$356,8,FALSE)),"",VLOOKUP(E329,'Enga manuel'!$D$7:$P$356,8,FALSE))</f>
        <v/>
      </c>
      <c r="R329" t="str">
        <f>IF(ISNA(VLOOKUP(E329,'Enga manuel'!$D$7:$P$356,9,FALSE)),"",VLOOKUP(E329,'Enga manuel'!$D$7:$P$356,9,FALSE))</f>
        <v/>
      </c>
      <c r="S329" t="str">
        <f>IF(ISNA(VLOOKUP(E329,'Enga manuel'!$D$7:$P$356,10,FALSE)),"",VLOOKUP(E329,'Enga manuel'!$D$7:$P$356,10,FALSE))</f>
        <v/>
      </c>
      <c r="T329" t="str">
        <f>IF(ISNA(VLOOKUP(E329,'Enga manuel'!$D$7:$P$356,11,FALSE)),"",VLOOKUP(E329,'Enga manuel'!$D$7:$P$356,11,FALSE))</f>
        <v/>
      </c>
      <c r="U329" t="str">
        <f>IF(ISNA(VLOOKUP(E329,'Enga manuel'!$D$7:$P$356,12,FALSE)),"",VLOOKUP(E329,'Enga manuel'!$D$7:$P$356,12,FALSE))</f>
        <v/>
      </c>
      <c r="W329">
        <f t="shared" si="54"/>
        <v>2128</v>
      </c>
      <c r="X329" s="107">
        <f t="shared" si="55"/>
        <v>0</v>
      </c>
      <c r="Y329" s="107" t="str">
        <f t="shared" si="50"/>
        <v/>
      </c>
      <c r="Z329" s="107" t="str">
        <f t="shared" si="51"/>
        <v/>
      </c>
      <c r="AA329" s="107" t="str">
        <f t="shared" si="52"/>
        <v/>
      </c>
      <c r="AB329" s="107" t="str">
        <f t="shared" si="56"/>
        <v/>
      </c>
      <c r="AC329" s="107" t="str">
        <f t="shared" si="56"/>
        <v/>
      </c>
      <c r="AD329" s="107" t="str">
        <f t="shared" si="57"/>
        <v/>
      </c>
      <c r="AE329" s="107" t="str">
        <f t="shared" si="58"/>
        <v/>
      </c>
      <c r="AF329">
        <f t="shared" si="53"/>
        <v>0</v>
      </c>
    </row>
    <row r="330" spans="5:32" x14ac:dyDescent="0.2">
      <c r="E330">
        <v>2129</v>
      </c>
      <c r="F330" s="101">
        <f>'Ext A2'!F135</f>
        <v>0</v>
      </c>
      <c r="G330" s="100">
        <f>'Ext A2'!C135</f>
        <v>0</v>
      </c>
      <c r="H330" s="100">
        <f>'Ext A2'!D135</f>
        <v>0</v>
      </c>
      <c r="I330" s="100">
        <f>'Ext A2'!J135</f>
        <v>0</v>
      </c>
      <c r="J330" s="194">
        <f>'Ext A2'!G135</f>
        <v>0</v>
      </c>
      <c r="K330">
        <f>IF('Ext A2'!H135="",'Ext A2'!G135,'Ext A2'!H135)</f>
        <v>0</v>
      </c>
      <c r="L330" s="100">
        <f>'Ext A2'!E135</f>
        <v>0</v>
      </c>
      <c r="M330" t="str">
        <f>MID('Ext A2'!M135,7,4)</f>
        <v/>
      </c>
      <c r="O330" s="101">
        <f>IF(ISNA(VLOOKUP(E330,'Enga manuel'!$D$7:$P$356,6,FALSE)),0,VLOOKUP(E330,'Enga manuel'!$D$7:$P$356,6,FALSE))</f>
        <v>0</v>
      </c>
      <c r="P330" t="str">
        <f>IF(ISNA(VLOOKUP(E330,'Enga manuel'!$D$7:$P$356,7,FALSE)),"",VLOOKUP(E330,'Enga manuel'!$D$7:$P$356,7,FALSE))</f>
        <v/>
      </c>
      <c r="Q330" t="str">
        <f>IF(ISNA(VLOOKUP(E330,'Enga manuel'!$D$7:$P$356,8,FALSE)),"",VLOOKUP(E330,'Enga manuel'!$D$7:$P$356,8,FALSE))</f>
        <v/>
      </c>
      <c r="R330" t="str">
        <f>IF(ISNA(VLOOKUP(E330,'Enga manuel'!$D$7:$P$356,9,FALSE)),"",VLOOKUP(E330,'Enga manuel'!$D$7:$P$356,9,FALSE))</f>
        <v/>
      </c>
      <c r="S330" t="str">
        <f>IF(ISNA(VLOOKUP(E330,'Enga manuel'!$D$7:$P$356,10,FALSE)),"",VLOOKUP(E330,'Enga manuel'!$D$7:$P$356,10,FALSE))</f>
        <v/>
      </c>
      <c r="T330" t="str">
        <f>IF(ISNA(VLOOKUP(E330,'Enga manuel'!$D$7:$P$356,11,FALSE)),"",VLOOKUP(E330,'Enga manuel'!$D$7:$P$356,11,FALSE))</f>
        <v/>
      </c>
      <c r="U330" t="str">
        <f>IF(ISNA(VLOOKUP(E330,'Enga manuel'!$D$7:$P$356,12,FALSE)),"",VLOOKUP(E330,'Enga manuel'!$D$7:$P$356,12,FALSE))</f>
        <v/>
      </c>
      <c r="W330">
        <f t="shared" si="54"/>
        <v>2129</v>
      </c>
      <c r="X330" s="107">
        <f t="shared" si="55"/>
        <v>0</v>
      </c>
      <c r="Y330" s="107" t="str">
        <f t="shared" ref="Y330:Y393" si="59">IF(O330&gt;0,P330,IF(F330&gt;0,G330,""))</f>
        <v/>
      </c>
      <c r="Z330" s="107" t="str">
        <f t="shared" ref="Z330:Z393" si="60">IF(O330&gt;0,Q330,IF(F330&gt;0,H330,""))</f>
        <v/>
      </c>
      <c r="AA330" s="107" t="str">
        <f t="shared" ref="AA330:AA393" si="61">IF(O330&gt;0,R330,IF(F330&gt;0,I330,""))</f>
        <v/>
      </c>
      <c r="AB330" s="107" t="str">
        <f t="shared" si="56"/>
        <v/>
      </c>
      <c r="AC330" s="107" t="str">
        <f t="shared" si="56"/>
        <v/>
      </c>
      <c r="AD330" s="107" t="str">
        <f t="shared" si="57"/>
        <v/>
      </c>
      <c r="AE330" s="107" t="str">
        <f t="shared" si="58"/>
        <v/>
      </c>
      <c r="AF330">
        <f t="shared" ref="AF330:AF393" si="62">IF(O330&gt;0,1,0)</f>
        <v>0</v>
      </c>
    </row>
    <row r="331" spans="5:32" x14ac:dyDescent="0.2">
      <c r="E331">
        <v>2130</v>
      </c>
      <c r="F331" s="101">
        <f>'Ext A2'!F136</f>
        <v>0</v>
      </c>
      <c r="G331" s="100">
        <f>'Ext A2'!C136</f>
        <v>0</v>
      </c>
      <c r="H331" s="100">
        <f>'Ext A2'!D136</f>
        <v>0</v>
      </c>
      <c r="I331" s="100">
        <f>'Ext A2'!J136</f>
        <v>0</v>
      </c>
      <c r="J331" s="194">
        <f>'Ext A2'!G136</f>
        <v>0</v>
      </c>
      <c r="K331">
        <f>IF('Ext A2'!H136="",'Ext A2'!G136,'Ext A2'!H136)</f>
        <v>0</v>
      </c>
      <c r="L331" s="100">
        <f>'Ext A2'!E136</f>
        <v>0</v>
      </c>
      <c r="M331" t="str">
        <f>MID('Ext A2'!M136,7,4)</f>
        <v/>
      </c>
      <c r="O331" s="101">
        <f>IF(ISNA(VLOOKUP(E331,'Enga manuel'!$D$7:$P$356,6,FALSE)),0,VLOOKUP(E331,'Enga manuel'!$D$7:$P$356,6,FALSE))</f>
        <v>0</v>
      </c>
      <c r="P331" t="str">
        <f>IF(ISNA(VLOOKUP(E331,'Enga manuel'!$D$7:$P$356,7,FALSE)),"",VLOOKUP(E331,'Enga manuel'!$D$7:$P$356,7,FALSE))</f>
        <v/>
      </c>
      <c r="Q331" t="str">
        <f>IF(ISNA(VLOOKUP(E331,'Enga manuel'!$D$7:$P$356,8,FALSE)),"",VLOOKUP(E331,'Enga manuel'!$D$7:$P$356,8,FALSE))</f>
        <v/>
      </c>
      <c r="R331" t="str">
        <f>IF(ISNA(VLOOKUP(E331,'Enga manuel'!$D$7:$P$356,9,FALSE)),"",VLOOKUP(E331,'Enga manuel'!$D$7:$P$356,9,FALSE))</f>
        <v/>
      </c>
      <c r="S331" t="str">
        <f>IF(ISNA(VLOOKUP(E331,'Enga manuel'!$D$7:$P$356,10,FALSE)),"",VLOOKUP(E331,'Enga manuel'!$D$7:$P$356,10,FALSE))</f>
        <v/>
      </c>
      <c r="T331" t="str">
        <f>IF(ISNA(VLOOKUP(E331,'Enga manuel'!$D$7:$P$356,11,FALSE)),"",VLOOKUP(E331,'Enga manuel'!$D$7:$P$356,11,FALSE))</f>
        <v/>
      </c>
      <c r="U331" t="str">
        <f>IF(ISNA(VLOOKUP(E331,'Enga manuel'!$D$7:$P$356,12,FALSE)),"",VLOOKUP(E331,'Enga manuel'!$D$7:$P$356,12,FALSE))</f>
        <v/>
      </c>
      <c r="W331">
        <f t="shared" ref="W331:W394" si="63">E331</f>
        <v>2130</v>
      </c>
      <c r="X331" s="107">
        <f t="shared" si="55"/>
        <v>0</v>
      </c>
      <c r="Y331" s="107" t="str">
        <f t="shared" si="59"/>
        <v/>
      </c>
      <c r="Z331" s="107" t="str">
        <f t="shared" si="60"/>
        <v/>
      </c>
      <c r="AA331" s="107" t="str">
        <f t="shared" si="61"/>
        <v/>
      </c>
      <c r="AB331" s="107" t="str">
        <f t="shared" si="56"/>
        <v/>
      </c>
      <c r="AC331" s="107" t="str">
        <f t="shared" si="56"/>
        <v/>
      </c>
      <c r="AD331" s="107" t="str">
        <f t="shared" si="57"/>
        <v/>
      </c>
      <c r="AE331" s="107" t="str">
        <f t="shared" si="58"/>
        <v/>
      </c>
      <c r="AF331">
        <f t="shared" si="62"/>
        <v>0</v>
      </c>
    </row>
    <row r="332" spans="5:32" x14ac:dyDescent="0.2">
      <c r="E332">
        <v>2131</v>
      </c>
      <c r="F332" s="101">
        <f>'Ext A2'!F137</f>
        <v>0</v>
      </c>
      <c r="G332" s="100">
        <f>'Ext A2'!C137</f>
        <v>0</v>
      </c>
      <c r="H332" s="100">
        <f>'Ext A2'!D137</f>
        <v>0</v>
      </c>
      <c r="I332" s="100">
        <f>'Ext A2'!J137</f>
        <v>0</v>
      </c>
      <c r="J332" s="194">
        <f>'Ext A2'!G137</f>
        <v>0</v>
      </c>
      <c r="K332">
        <f>IF('Ext A2'!H137="",'Ext A2'!G137,'Ext A2'!H137)</f>
        <v>0</v>
      </c>
      <c r="L332" s="100">
        <f>'Ext A2'!E137</f>
        <v>0</v>
      </c>
      <c r="M332" t="str">
        <f>MID('Ext A2'!M137,7,4)</f>
        <v/>
      </c>
      <c r="O332" s="101">
        <f>IF(ISNA(VLOOKUP(E332,'Enga manuel'!$D$7:$P$356,6,FALSE)),0,VLOOKUP(E332,'Enga manuel'!$D$7:$P$356,6,FALSE))</f>
        <v>0</v>
      </c>
      <c r="P332" t="str">
        <f>IF(ISNA(VLOOKUP(E332,'Enga manuel'!$D$7:$P$356,7,FALSE)),"",VLOOKUP(E332,'Enga manuel'!$D$7:$P$356,7,FALSE))</f>
        <v/>
      </c>
      <c r="Q332" t="str">
        <f>IF(ISNA(VLOOKUP(E332,'Enga manuel'!$D$7:$P$356,8,FALSE)),"",VLOOKUP(E332,'Enga manuel'!$D$7:$P$356,8,FALSE))</f>
        <v/>
      </c>
      <c r="R332" t="str">
        <f>IF(ISNA(VLOOKUP(E332,'Enga manuel'!$D$7:$P$356,9,FALSE)),"",VLOOKUP(E332,'Enga manuel'!$D$7:$P$356,9,FALSE))</f>
        <v/>
      </c>
      <c r="S332" t="str">
        <f>IF(ISNA(VLOOKUP(E332,'Enga manuel'!$D$7:$P$356,10,FALSE)),"",VLOOKUP(E332,'Enga manuel'!$D$7:$P$356,10,FALSE))</f>
        <v/>
      </c>
      <c r="T332" t="str">
        <f>IF(ISNA(VLOOKUP(E332,'Enga manuel'!$D$7:$P$356,11,FALSE)),"",VLOOKUP(E332,'Enga manuel'!$D$7:$P$356,11,FALSE))</f>
        <v/>
      </c>
      <c r="U332" t="str">
        <f>IF(ISNA(VLOOKUP(E332,'Enga manuel'!$D$7:$P$356,12,FALSE)),"",VLOOKUP(E332,'Enga manuel'!$D$7:$P$356,12,FALSE))</f>
        <v/>
      </c>
      <c r="W332">
        <f t="shared" si="63"/>
        <v>2131</v>
      </c>
      <c r="X332" s="107">
        <f t="shared" si="55"/>
        <v>0</v>
      </c>
      <c r="Y332" s="107" t="str">
        <f t="shared" si="59"/>
        <v/>
      </c>
      <c r="Z332" s="107" t="str">
        <f t="shared" si="60"/>
        <v/>
      </c>
      <c r="AA332" s="107" t="str">
        <f t="shared" si="61"/>
        <v/>
      </c>
      <c r="AB332" s="107" t="str">
        <f t="shared" si="56"/>
        <v/>
      </c>
      <c r="AC332" s="107" t="str">
        <f t="shared" si="56"/>
        <v/>
      </c>
      <c r="AD332" s="107" t="str">
        <f t="shared" si="57"/>
        <v/>
      </c>
      <c r="AE332" s="107" t="str">
        <f t="shared" si="58"/>
        <v/>
      </c>
      <c r="AF332">
        <f t="shared" si="62"/>
        <v>0</v>
      </c>
    </row>
    <row r="333" spans="5:32" x14ac:dyDescent="0.2">
      <c r="E333">
        <v>2132</v>
      </c>
      <c r="F333" s="101">
        <f>'Ext A2'!F138</f>
        <v>0</v>
      </c>
      <c r="G333" s="100">
        <f>'Ext A2'!C138</f>
        <v>0</v>
      </c>
      <c r="H333" s="100">
        <f>'Ext A2'!D138</f>
        <v>0</v>
      </c>
      <c r="I333" s="100">
        <f>'Ext A2'!J138</f>
        <v>0</v>
      </c>
      <c r="J333" s="194">
        <f>'Ext A2'!G138</f>
        <v>0</v>
      </c>
      <c r="K333">
        <f>IF('Ext A2'!H138="",'Ext A2'!G138,'Ext A2'!H138)</f>
        <v>0</v>
      </c>
      <c r="L333" s="100">
        <f>'Ext A2'!E138</f>
        <v>0</v>
      </c>
      <c r="M333" t="str">
        <f>MID('Ext A2'!M138,7,4)</f>
        <v/>
      </c>
      <c r="O333" s="101">
        <f>IF(ISNA(VLOOKUP(E333,'Enga manuel'!$D$7:$P$356,6,FALSE)),0,VLOOKUP(E333,'Enga manuel'!$D$7:$P$356,6,FALSE))</f>
        <v>0</v>
      </c>
      <c r="P333" t="str">
        <f>IF(ISNA(VLOOKUP(E333,'Enga manuel'!$D$7:$P$356,7,FALSE)),"",VLOOKUP(E333,'Enga manuel'!$D$7:$P$356,7,FALSE))</f>
        <v/>
      </c>
      <c r="Q333" t="str">
        <f>IF(ISNA(VLOOKUP(E333,'Enga manuel'!$D$7:$P$356,8,FALSE)),"",VLOOKUP(E333,'Enga manuel'!$D$7:$P$356,8,FALSE))</f>
        <v/>
      </c>
      <c r="R333" t="str">
        <f>IF(ISNA(VLOOKUP(E333,'Enga manuel'!$D$7:$P$356,9,FALSE)),"",VLOOKUP(E333,'Enga manuel'!$D$7:$P$356,9,FALSE))</f>
        <v/>
      </c>
      <c r="S333" t="str">
        <f>IF(ISNA(VLOOKUP(E333,'Enga manuel'!$D$7:$P$356,10,FALSE)),"",VLOOKUP(E333,'Enga manuel'!$D$7:$P$356,10,FALSE))</f>
        <v/>
      </c>
      <c r="T333" t="str">
        <f>IF(ISNA(VLOOKUP(E333,'Enga manuel'!$D$7:$P$356,11,FALSE)),"",VLOOKUP(E333,'Enga manuel'!$D$7:$P$356,11,FALSE))</f>
        <v/>
      </c>
      <c r="U333" t="str">
        <f>IF(ISNA(VLOOKUP(E333,'Enga manuel'!$D$7:$P$356,12,FALSE)),"",VLOOKUP(E333,'Enga manuel'!$D$7:$P$356,12,FALSE))</f>
        <v/>
      </c>
      <c r="W333">
        <f t="shared" si="63"/>
        <v>2132</v>
      </c>
      <c r="X333" s="107">
        <f t="shared" si="55"/>
        <v>0</v>
      </c>
      <c r="Y333" s="107" t="str">
        <f t="shared" si="59"/>
        <v/>
      </c>
      <c r="Z333" s="107" t="str">
        <f t="shared" si="60"/>
        <v/>
      </c>
      <c r="AA333" s="107" t="str">
        <f t="shared" si="61"/>
        <v/>
      </c>
      <c r="AB333" s="107" t="str">
        <f t="shared" si="56"/>
        <v/>
      </c>
      <c r="AC333" s="107" t="str">
        <f t="shared" si="56"/>
        <v/>
      </c>
      <c r="AD333" s="107" t="str">
        <f t="shared" si="57"/>
        <v/>
      </c>
      <c r="AE333" s="107" t="str">
        <f t="shared" si="58"/>
        <v/>
      </c>
      <c r="AF333">
        <f t="shared" si="62"/>
        <v>0</v>
      </c>
    </row>
    <row r="334" spans="5:32" x14ac:dyDescent="0.2">
      <c r="E334">
        <v>2133</v>
      </c>
      <c r="F334" s="101">
        <f>'Ext A2'!F139</f>
        <v>0</v>
      </c>
      <c r="G334" s="100">
        <f>'Ext A2'!C139</f>
        <v>0</v>
      </c>
      <c r="H334" s="100">
        <f>'Ext A2'!D139</f>
        <v>0</v>
      </c>
      <c r="I334" s="100">
        <f>'Ext A2'!J139</f>
        <v>0</v>
      </c>
      <c r="J334" s="194">
        <f>'Ext A2'!G139</f>
        <v>0</v>
      </c>
      <c r="K334">
        <f>IF('Ext A2'!H139="",'Ext A2'!G139,'Ext A2'!H139)</f>
        <v>0</v>
      </c>
      <c r="L334" s="100">
        <f>'Ext A2'!E139</f>
        <v>0</v>
      </c>
      <c r="M334" t="str">
        <f>MID('Ext A2'!M139,7,4)</f>
        <v/>
      </c>
      <c r="O334" s="101">
        <f>IF(ISNA(VLOOKUP(E334,'Enga manuel'!$D$7:$P$356,6,FALSE)),0,VLOOKUP(E334,'Enga manuel'!$D$7:$P$356,6,FALSE))</f>
        <v>0</v>
      </c>
      <c r="P334" t="str">
        <f>IF(ISNA(VLOOKUP(E334,'Enga manuel'!$D$7:$P$356,7,FALSE)),"",VLOOKUP(E334,'Enga manuel'!$D$7:$P$356,7,FALSE))</f>
        <v/>
      </c>
      <c r="Q334" t="str">
        <f>IF(ISNA(VLOOKUP(E334,'Enga manuel'!$D$7:$P$356,8,FALSE)),"",VLOOKUP(E334,'Enga manuel'!$D$7:$P$356,8,FALSE))</f>
        <v/>
      </c>
      <c r="R334" t="str">
        <f>IF(ISNA(VLOOKUP(E334,'Enga manuel'!$D$7:$P$356,9,FALSE)),"",VLOOKUP(E334,'Enga manuel'!$D$7:$P$356,9,FALSE))</f>
        <v/>
      </c>
      <c r="S334" t="str">
        <f>IF(ISNA(VLOOKUP(E334,'Enga manuel'!$D$7:$P$356,10,FALSE)),"",VLOOKUP(E334,'Enga manuel'!$D$7:$P$356,10,FALSE))</f>
        <v/>
      </c>
      <c r="T334" t="str">
        <f>IF(ISNA(VLOOKUP(E334,'Enga manuel'!$D$7:$P$356,11,FALSE)),"",VLOOKUP(E334,'Enga manuel'!$D$7:$P$356,11,FALSE))</f>
        <v/>
      </c>
      <c r="U334" t="str">
        <f>IF(ISNA(VLOOKUP(E334,'Enga manuel'!$D$7:$P$356,12,FALSE)),"",VLOOKUP(E334,'Enga manuel'!$D$7:$P$356,12,FALSE))</f>
        <v/>
      </c>
      <c r="W334">
        <f t="shared" si="63"/>
        <v>2133</v>
      </c>
      <c r="X334" s="107">
        <f t="shared" si="55"/>
        <v>0</v>
      </c>
      <c r="Y334" s="107" t="str">
        <f t="shared" si="59"/>
        <v/>
      </c>
      <c r="Z334" s="107" t="str">
        <f t="shared" si="60"/>
        <v/>
      </c>
      <c r="AA334" s="107" t="str">
        <f t="shared" si="61"/>
        <v/>
      </c>
      <c r="AB334" s="107" t="str">
        <f t="shared" si="56"/>
        <v/>
      </c>
      <c r="AC334" s="107" t="str">
        <f t="shared" si="56"/>
        <v/>
      </c>
      <c r="AD334" s="107" t="str">
        <f t="shared" si="57"/>
        <v/>
      </c>
      <c r="AE334" s="107" t="str">
        <f t="shared" si="58"/>
        <v/>
      </c>
      <c r="AF334">
        <f t="shared" si="62"/>
        <v>0</v>
      </c>
    </row>
    <row r="335" spans="5:32" x14ac:dyDescent="0.2">
      <c r="E335">
        <v>2134</v>
      </c>
      <c r="F335" s="101">
        <f>'Ext A2'!F140</f>
        <v>0</v>
      </c>
      <c r="G335" s="100">
        <f>'Ext A2'!C140</f>
        <v>0</v>
      </c>
      <c r="H335" s="100">
        <f>'Ext A2'!D140</f>
        <v>0</v>
      </c>
      <c r="I335" s="100">
        <f>'Ext A2'!J140</f>
        <v>0</v>
      </c>
      <c r="J335" s="194">
        <f>'Ext A2'!G140</f>
        <v>0</v>
      </c>
      <c r="K335">
        <f>IF('Ext A2'!H140="",'Ext A2'!G140,'Ext A2'!H140)</f>
        <v>0</v>
      </c>
      <c r="L335" s="100">
        <f>'Ext A2'!E140</f>
        <v>0</v>
      </c>
      <c r="M335" t="str">
        <f>MID('Ext A2'!M140,7,4)</f>
        <v/>
      </c>
      <c r="O335" s="101">
        <f>IF(ISNA(VLOOKUP(E335,'Enga manuel'!$D$7:$P$356,6,FALSE)),0,VLOOKUP(E335,'Enga manuel'!$D$7:$P$356,6,FALSE))</f>
        <v>0</v>
      </c>
      <c r="P335" t="str">
        <f>IF(ISNA(VLOOKUP(E335,'Enga manuel'!$D$7:$P$356,7,FALSE)),"",VLOOKUP(E335,'Enga manuel'!$D$7:$P$356,7,FALSE))</f>
        <v/>
      </c>
      <c r="Q335" t="str">
        <f>IF(ISNA(VLOOKUP(E335,'Enga manuel'!$D$7:$P$356,8,FALSE)),"",VLOOKUP(E335,'Enga manuel'!$D$7:$P$356,8,FALSE))</f>
        <v/>
      </c>
      <c r="R335" t="str">
        <f>IF(ISNA(VLOOKUP(E335,'Enga manuel'!$D$7:$P$356,9,FALSE)),"",VLOOKUP(E335,'Enga manuel'!$D$7:$P$356,9,FALSE))</f>
        <v/>
      </c>
      <c r="S335" t="str">
        <f>IF(ISNA(VLOOKUP(E335,'Enga manuel'!$D$7:$P$356,10,FALSE)),"",VLOOKUP(E335,'Enga manuel'!$D$7:$P$356,10,FALSE))</f>
        <v/>
      </c>
      <c r="T335" t="str">
        <f>IF(ISNA(VLOOKUP(E335,'Enga manuel'!$D$7:$P$356,11,FALSE)),"",VLOOKUP(E335,'Enga manuel'!$D$7:$P$356,11,FALSE))</f>
        <v/>
      </c>
      <c r="U335" t="str">
        <f>IF(ISNA(VLOOKUP(E335,'Enga manuel'!$D$7:$P$356,12,FALSE)),"",VLOOKUP(E335,'Enga manuel'!$D$7:$P$356,12,FALSE))</f>
        <v/>
      </c>
      <c r="W335">
        <f t="shared" si="63"/>
        <v>2134</v>
      </c>
      <c r="X335" s="107">
        <f t="shared" si="55"/>
        <v>0</v>
      </c>
      <c r="Y335" s="107" t="str">
        <f t="shared" si="59"/>
        <v/>
      </c>
      <c r="Z335" s="107" t="str">
        <f t="shared" si="60"/>
        <v/>
      </c>
      <c r="AA335" s="107" t="str">
        <f t="shared" si="61"/>
        <v/>
      </c>
      <c r="AB335" s="107" t="str">
        <f t="shared" si="56"/>
        <v/>
      </c>
      <c r="AC335" s="107" t="str">
        <f t="shared" si="56"/>
        <v/>
      </c>
      <c r="AD335" s="107" t="str">
        <f t="shared" si="57"/>
        <v/>
      </c>
      <c r="AE335" s="107" t="str">
        <f t="shared" si="58"/>
        <v/>
      </c>
      <c r="AF335">
        <f t="shared" si="62"/>
        <v>0</v>
      </c>
    </row>
    <row r="336" spans="5:32" x14ac:dyDescent="0.2">
      <c r="E336">
        <v>2135</v>
      </c>
      <c r="F336" s="101">
        <f>'Ext A2'!F141</f>
        <v>0</v>
      </c>
      <c r="G336" s="100">
        <f>'Ext A2'!C141</f>
        <v>0</v>
      </c>
      <c r="H336" s="100">
        <f>'Ext A2'!D141</f>
        <v>0</v>
      </c>
      <c r="I336" s="100">
        <f>'Ext A2'!J141</f>
        <v>0</v>
      </c>
      <c r="J336" s="194">
        <f>'Ext A2'!G141</f>
        <v>0</v>
      </c>
      <c r="K336">
        <f>IF('Ext A2'!H141="",'Ext A2'!G141,'Ext A2'!H141)</f>
        <v>0</v>
      </c>
      <c r="L336" s="100">
        <f>'Ext A2'!E141</f>
        <v>0</v>
      </c>
      <c r="M336" t="str">
        <f>MID('Ext A2'!M141,7,4)</f>
        <v/>
      </c>
      <c r="O336" s="101">
        <f>IF(ISNA(VLOOKUP(E336,'Enga manuel'!$D$7:$P$356,6,FALSE)),0,VLOOKUP(E336,'Enga manuel'!$D$7:$P$356,6,FALSE))</f>
        <v>0</v>
      </c>
      <c r="P336" t="str">
        <f>IF(ISNA(VLOOKUP(E336,'Enga manuel'!$D$7:$P$356,7,FALSE)),"",VLOOKUP(E336,'Enga manuel'!$D$7:$P$356,7,FALSE))</f>
        <v/>
      </c>
      <c r="Q336" t="str">
        <f>IF(ISNA(VLOOKUP(E336,'Enga manuel'!$D$7:$P$356,8,FALSE)),"",VLOOKUP(E336,'Enga manuel'!$D$7:$P$356,8,FALSE))</f>
        <v/>
      </c>
      <c r="R336" t="str">
        <f>IF(ISNA(VLOOKUP(E336,'Enga manuel'!$D$7:$P$356,9,FALSE)),"",VLOOKUP(E336,'Enga manuel'!$D$7:$P$356,9,FALSE))</f>
        <v/>
      </c>
      <c r="S336" t="str">
        <f>IF(ISNA(VLOOKUP(E336,'Enga manuel'!$D$7:$P$356,10,FALSE)),"",VLOOKUP(E336,'Enga manuel'!$D$7:$P$356,10,FALSE))</f>
        <v/>
      </c>
      <c r="T336" t="str">
        <f>IF(ISNA(VLOOKUP(E336,'Enga manuel'!$D$7:$P$356,11,FALSE)),"",VLOOKUP(E336,'Enga manuel'!$D$7:$P$356,11,FALSE))</f>
        <v/>
      </c>
      <c r="U336" t="str">
        <f>IF(ISNA(VLOOKUP(E336,'Enga manuel'!$D$7:$P$356,12,FALSE)),"",VLOOKUP(E336,'Enga manuel'!$D$7:$P$356,12,FALSE))</f>
        <v/>
      </c>
      <c r="W336">
        <f t="shared" si="63"/>
        <v>2135</v>
      </c>
      <c r="X336" s="107">
        <f t="shared" si="55"/>
        <v>0</v>
      </c>
      <c r="Y336" s="107" t="str">
        <f t="shared" si="59"/>
        <v/>
      </c>
      <c r="Z336" s="107" t="str">
        <f t="shared" si="60"/>
        <v/>
      </c>
      <c r="AA336" s="107" t="str">
        <f t="shared" si="61"/>
        <v/>
      </c>
      <c r="AB336" s="107" t="str">
        <f t="shared" si="56"/>
        <v/>
      </c>
      <c r="AC336" s="107" t="str">
        <f t="shared" si="56"/>
        <v/>
      </c>
      <c r="AD336" s="107" t="str">
        <f t="shared" si="57"/>
        <v/>
      </c>
      <c r="AE336" s="107" t="str">
        <f t="shared" si="58"/>
        <v/>
      </c>
      <c r="AF336">
        <f t="shared" si="62"/>
        <v>0</v>
      </c>
    </row>
    <row r="337" spans="5:32" x14ac:dyDescent="0.2">
      <c r="E337">
        <v>2136</v>
      </c>
      <c r="F337" s="101">
        <f>'Ext A2'!F142</f>
        <v>0</v>
      </c>
      <c r="G337" s="100">
        <f>'Ext A2'!C142</f>
        <v>0</v>
      </c>
      <c r="H337" s="100">
        <f>'Ext A2'!D142</f>
        <v>0</v>
      </c>
      <c r="I337" s="100">
        <f>'Ext A2'!J142</f>
        <v>0</v>
      </c>
      <c r="J337" s="194">
        <f>'Ext A2'!G142</f>
        <v>0</v>
      </c>
      <c r="K337">
        <f>IF('Ext A2'!H142="",'Ext A2'!G142,'Ext A2'!H142)</f>
        <v>0</v>
      </c>
      <c r="L337" s="100">
        <f>'Ext A2'!E142</f>
        <v>0</v>
      </c>
      <c r="M337" t="str">
        <f>MID('Ext A2'!M142,7,4)</f>
        <v/>
      </c>
      <c r="O337" s="101">
        <f>IF(ISNA(VLOOKUP(E337,'Enga manuel'!$D$7:$P$356,6,FALSE)),0,VLOOKUP(E337,'Enga manuel'!$D$7:$P$356,6,FALSE))</f>
        <v>0</v>
      </c>
      <c r="P337" t="str">
        <f>IF(ISNA(VLOOKUP(E337,'Enga manuel'!$D$7:$P$356,7,FALSE)),"",VLOOKUP(E337,'Enga manuel'!$D$7:$P$356,7,FALSE))</f>
        <v/>
      </c>
      <c r="Q337" t="str">
        <f>IF(ISNA(VLOOKUP(E337,'Enga manuel'!$D$7:$P$356,8,FALSE)),"",VLOOKUP(E337,'Enga manuel'!$D$7:$P$356,8,FALSE))</f>
        <v/>
      </c>
      <c r="R337" t="str">
        <f>IF(ISNA(VLOOKUP(E337,'Enga manuel'!$D$7:$P$356,9,FALSE)),"",VLOOKUP(E337,'Enga manuel'!$D$7:$P$356,9,FALSE))</f>
        <v/>
      </c>
      <c r="S337" t="str">
        <f>IF(ISNA(VLOOKUP(E337,'Enga manuel'!$D$7:$P$356,10,FALSE)),"",VLOOKUP(E337,'Enga manuel'!$D$7:$P$356,10,FALSE))</f>
        <v/>
      </c>
      <c r="T337" t="str">
        <f>IF(ISNA(VLOOKUP(E337,'Enga manuel'!$D$7:$P$356,11,FALSE)),"",VLOOKUP(E337,'Enga manuel'!$D$7:$P$356,11,FALSE))</f>
        <v/>
      </c>
      <c r="U337" t="str">
        <f>IF(ISNA(VLOOKUP(E337,'Enga manuel'!$D$7:$P$356,12,FALSE)),"",VLOOKUP(E337,'Enga manuel'!$D$7:$P$356,12,FALSE))</f>
        <v/>
      </c>
      <c r="W337">
        <f t="shared" si="63"/>
        <v>2136</v>
      </c>
      <c r="X337" s="107">
        <f t="shared" si="55"/>
        <v>0</v>
      </c>
      <c r="Y337" s="107" t="str">
        <f t="shared" si="59"/>
        <v/>
      </c>
      <c r="Z337" s="107" t="str">
        <f t="shared" si="60"/>
        <v/>
      </c>
      <c r="AA337" s="107" t="str">
        <f t="shared" si="61"/>
        <v/>
      </c>
      <c r="AB337" s="107" t="str">
        <f t="shared" si="56"/>
        <v/>
      </c>
      <c r="AC337" s="107" t="str">
        <f t="shared" si="56"/>
        <v/>
      </c>
      <c r="AD337" s="107" t="str">
        <f t="shared" si="57"/>
        <v/>
      </c>
      <c r="AE337" s="107" t="str">
        <f t="shared" si="58"/>
        <v/>
      </c>
      <c r="AF337">
        <f t="shared" si="62"/>
        <v>0</v>
      </c>
    </row>
    <row r="338" spans="5:32" x14ac:dyDescent="0.2">
      <c r="E338">
        <v>2137</v>
      </c>
      <c r="F338" s="101">
        <f>'Ext A2'!F143</f>
        <v>0</v>
      </c>
      <c r="G338" s="100">
        <f>'Ext A2'!C143</f>
        <v>0</v>
      </c>
      <c r="H338" s="100">
        <f>'Ext A2'!D143</f>
        <v>0</v>
      </c>
      <c r="I338" s="100">
        <f>'Ext A2'!J143</f>
        <v>0</v>
      </c>
      <c r="J338" s="194">
        <f>'Ext A2'!G143</f>
        <v>0</v>
      </c>
      <c r="K338">
        <f>IF('Ext A2'!H143="",'Ext A2'!G143,'Ext A2'!H143)</f>
        <v>0</v>
      </c>
      <c r="L338" s="100">
        <f>'Ext A2'!E143</f>
        <v>0</v>
      </c>
      <c r="M338" t="str">
        <f>MID('Ext A2'!M143,7,4)</f>
        <v/>
      </c>
      <c r="O338" s="101">
        <f>IF(ISNA(VLOOKUP(E338,'Enga manuel'!$D$7:$P$356,6,FALSE)),0,VLOOKUP(E338,'Enga manuel'!$D$7:$P$356,6,FALSE))</f>
        <v>0</v>
      </c>
      <c r="P338" t="str">
        <f>IF(ISNA(VLOOKUP(E338,'Enga manuel'!$D$7:$P$356,7,FALSE)),"",VLOOKUP(E338,'Enga manuel'!$D$7:$P$356,7,FALSE))</f>
        <v/>
      </c>
      <c r="Q338" t="str">
        <f>IF(ISNA(VLOOKUP(E338,'Enga manuel'!$D$7:$P$356,8,FALSE)),"",VLOOKUP(E338,'Enga manuel'!$D$7:$P$356,8,FALSE))</f>
        <v/>
      </c>
      <c r="R338" t="str">
        <f>IF(ISNA(VLOOKUP(E338,'Enga manuel'!$D$7:$P$356,9,FALSE)),"",VLOOKUP(E338,'Enga manuel'!$D$7:$P$356,9,FALSE))</f>
        <v/>
      </c>
      <c r="S338" t="str">
        <f>IF(ISNA(VLOOKUP(E338,'Enga manuel'!$D$7:$P$356,10,FALSE)),"",VLOOKUP(E338,'Enga manuel'!$D$7:$P$356,10,FALSE))</f>
        <v/>
      </c>
      <c r="T338" t="str">
        <f>IF(ISNA(VLOOKUP(E338,'Enga manuel'!$D$7:$P$356,11,FALSE)),"",VLOOKUP(E338,'Enga manuel'!$D$7:$P$356,11,FALSE))</f>
        <v/>
      </c>
      <c r="U338" t="str">
        <f>IF(ISNA(VLOOKUP(E338,'Enga manuel'!$D$7:$P$356,12,FALSE)),"",VLOOKUP(E338,'Enga manuel'!$D$7:$P$356,12,FALSE))</f>
        <v/>
      </c>
      <c r="W338">
        <f t="shared" si="63"/>
        <v>2137</v>
      </c>
      <c r="X338" s="107">
        <f t="shared" si="55"/>
        <v>0</v>
      </c>
      <c r="Y338" s="107" t="str">
        <f t="shared" si="59"/>
        <v/>
      </c>
      <c r="Z338" s="107" t="str">
        <f t="shared" si="60"/>
        <v/>
      </c>
      <c r="AA338" s="107" t="str">
        <f t="shared" si="61"/>
        <v/>
      </c>
      <c r="AB338" s="107" t="str">
        <f t="shared" si="56"/>
        <v/>
      </c>
      <c r="AC338" s="107" t="str">
        <f t="shared" si="56"/>
        <v/>
      </c>
      <c r="AD338" s="107" t="str">
        <f t="shared" si="57"/>
        <v/>
      </c>
      <c r="AE338" s="107" t="str">
        <f t="shared" si="58"/>
        <v/>
      </c>
      <c r="AF338">
        <f t="shared" si="62"/>
        <v>0</v>
      </c>
    </row>
    <row r="339" spans="5:32" x14ac:dyDescent="0.2">
      <c r="E339">
        <v>2138</v>
      </c>
      <c r="F339" s="101">
        <f>'Ext A2'!F144</f>
        <v>0</v>
      </c>
      <c r="G339" s="100">
        <f>'Ext A2'!C144</f>
        <v>0</v>
      </c>
      <c r="H339" s="100">
        <f>'Ext A2'!D144</f>
        <v>0</v>
      </c>
      <c r="I339" s="100">
        <f>'Ext A2'!J144</f>
        <v>0</v>
      </c>
      <c r="J339" s="194">
        <f>'Ext A2'!G144</f>
        <v>0</v>
      </c>
      <c r="K339">
        <f>IF('Ext A2'!H144="",'Ext A2'!G144,'Ext A2'!H144)</f>
        <v>0</v>
      </c>
      <c r="L339" s="100">
        <f>'Ext A2'!E144</f>
        <v>0</v>
      </c>
      <c r="M339" t="str">
        <f>MID('Ext A2'!M144,7,4)</f>
        <v/>
      </c>
      <c r="O339" s="101">
        <f>IF(ISNA(VLOOKUP(E339,'Enga manuel'!$D$7:$P$356,6,FALSE)),0,VLOOKUP(E339,'Enga manuel'!$D$7:$P$356,6,FALSE))</f>
        <v>0</v>
      </c>
      <c r="P339" t="str">
        <f>IF(ISNA(VLOOKUP(E339,'Enga manuel'!$D$7:$P$356,7,FALSE)),"",VLOOKUP(E339,'Enga manuel'!$D$7:$P$356,7,FALSE))</f>
        <v/>
      </c>
      <c r="Q339" t="str">
        <f>IF(ISNA(VLOOKUP(E339,'Enga manuel'!$D$7:$P$356,8,FALSE)),"",VLOOKUP(E339,'Enga manuel'!$D$7:$P$356,8,FALSE))</f>
        <v/>
      </c>
      <c r="R339" t="str">
        <f>IF(ISNA(VLOOKUP(E339,'Enga manuel'!$D$7:$P$356,9,FALSE)),"",VLOOKUP(E339,'Enga manuel'!$D$7:$P$356,9,FALSE))</f>
        <v/>
      </c>
      <c r="S339" t="str">
        <f>IF(ISNA(VLOOKUP(E339,'Enga manuel'!$D$7:$P$356,10,FALSE)),"",VLOOKUP(E339,'Enga manuel'!$D$7:$P$356,10,FALSE))</f>
        <v/>
      </c>
      <c r="T339" t="str">
        <f>IF(ISNA(VLOOKUP(E339,'Enga manuel'!$D$7:$P$356,11,FALSE)),"",VLOOKUP(E339,'Enga manuel'!$D$7:$P$356,11,FALSE))</f>
        <v/>
      </c>
      <c r="U339" t="str">
        <f>IF(ISNA(VLOOKUP(E339,'Enga manuel'!$D$7:$P$356,12,FALSE)),"",VLOOKUP(E339,'Enga manuel'!$D$7:$P$356,12,FALSE))</f>
        <v/>
      </c>
      <c r="W339">
        <f t="shared" si="63"/>
        <v>2138</v>
      </c>
      <c r="X339" s="107">
        <f t="shared" si="55"/>
        <v>0</v>
      </c>
      <c r="Y339" s="107" t="str">
        <f t="shared" si="59"/>
        <v/>
      </c>
      <c r="Z339" s="107" t="str">
        <f t="shared" si="60"/>
        <v/>
      </c>
      <c r="AA339" s="107" t="str">
        <f t="shared" si="61"/>
        <v/>
      </c>
      <c r="AB339" s="107" t="str">
        <f t="shared" si="56"/>
        <v/>
      </c>
      <c r="AC339" s="107" t="str">
        <f t="shared" si="56"/>
        <v/>
      </c>
      <c r="AD339" s="107" t="str">
        <f t="shared" si="57"/>
        <v/>
      </c>
      <c r="AE339" s="107" t="str">
        <f t="shared" si="58"/>
        <v/>
      </c>
      <c r="AF339">
        <f t="shared" si="62"/>
        <v>0</v>
      </c>
    </row>
    <row r="340" spans="5:32" x14ac:dyDescent="0.2">
      <c r="E340">
        <v>2139</v>
      </c>
      <c r="F340" s="101">
        <f>'Ext A2'!F145</f>
        <v>0</v>
      </c>
      <c r="G340" s="100">
        <f>'Ext A2'!C145</f>
        <v>0</v>
      </c>
      <c r="H340" s="100">
        <f>'Ext A2'!D145</f>
        <v>0</v>
      </c>
      <c r="I340" s="100">
        <f>'Ext A2'!J145</f>
        <v>0</v>
      </c>
      <c r="J340" s="194">
        <f>'Ext A2'!G145</f>
        <v>0</v>
      </c>
      <c r="K340">
        <f>IF('Ext A2'!H145="",'Ext A2'!G145,'Ext A2'!H145)</f>
        <v>0</v>
      </c>
      <c r="L340" s="100">
        <f>'Ext A2'!E145</f>
        <v>0</v>
      </c>
      <c r="M340" t="str">
        <f>MID('Ext A2'!M145,7,4)</f>
        <v/>
      </c>
      <c r="O340" s="101">
        <f>IF(ISNA(VLOOKUP(E340,'Enga manuel'!$D$7:$P$356,6,FALSE)),0,VLOOKUP(E340,'Enga manuel'!$D$7:$P$356,6,FALSE))</f>
        <v>0</v>
      </c>
      <c r="P340" t="str">
        <f>IF(ISNA(VLOOKUP(E340,'Enga manuel'!$D$7:$P$356,7,FALSE)),"",VLOOKUP(E340,'Enga manuel'!$D$7:$P$356,7,FALSE))</f>
        <v/>
      </c>
      <c r="Q340" t="str">
        <f>IF(ISNA(VLOOKUP(E340,'Enga manuel'!$D$7:$P$356,8,FALSE)),"",VLOOKUP(E340,'Enga manuel'!$D$7:$P$356,8,FALSE))</f>
        <v/>
      </c>
      <c r="R340" t="str">
        <f>IF(ISNA(VLOOKUP(E340,'Enga manuel'!$D$7:$P$356,9,FALSE)),"",VLOOKUP(E340,'Enga manuel'!$D$7:$P$356,9,FALSE))</f>
        <v/>
      </c>
      <c r="S340" t="str">
        <f>IF(ISNA(VLOOKUP(E340,'Enga manuel'!$D$7:$P$356,10,FALSE)),"",VLOOKUP(E340,'Enga manuel'!$D$7:$P$356,10,FALSE))</f>
        <v/>
      </c>
      <c r="T340" t="str">
        <f>IF(ISNA(VLOOKUP(E340,'Enga manuel'!$D$7:$P$356,11,FALSE)),"",VLOOKUP(E340,'Enga manuel'!$D$7:$P$356,11,FALSE))</f>
        <v/>
      </c>
      <c r="U340" t="str">
        <f>IF(ISNA(VLOOKUP(E340,'Enga manuel'!$D$7:$P$356,12,FALSE)),"",VLOOKUP(E340,'Enga manuel'!$D$7:$P$356,12,FALSE))</f>
        <v/>
      </c>
      <c r="W340">
        <f t="shared" si="63"/>
        <v>2139</v>
      </c>
      <c r="X340" s="107">
        <f t="shared" si="55"/>
        <v>0</v>
      </c>
      <c r="Y340" s="107" t="str">
        <f t="shared" si="59"/>
        <v/>
      </c>
      <c r="Z340" s="107" t="str">
        <f t="shared" si="60"/>
        <v/>
      </c>
      <c r="AA340" s="107" t="str">
        <f t="shared" si="61"/>
        <v/>
      </c>
      <c r="AB340" s="107" t="str">
        <f t="shared" si="56"/>
        <v/>
      </c>
      <c r="AC340" s="107" t="str">
        <f t="shared" si="56"/>
        <v/>
      </c>
      <c r="AD340" s="107" t="str">
        <f t="shared" si="57"/>
        <v/>
      </c>
      <c r="AE340" s="107" t="str">
        <f t="shared" si="58"/>
        <v/>
      </c>
      <c r="AF340">
        <f t="shared" si="62"/>
        <v>0</v>
      </c>
    </row>
    <row r="341" spans="5:32" x14ac:dyDescent="0.2">
      <c r="E341">
        <v>2140</v>
      </c>
      <c r="F341" s="101">
        <f>'Ext A2'!F146</f>
        <v>0</v>
      </c>
      <c r="G341" s="100">
        <f>'Ext A2'!C146</f>
        <v>0</v>
      </c>
      <c r="H341" s="100">
        <f>'Ext A2'!D146</f>
        <v>0</v>
      </c>
      <c r="I341" s="100">
        <f>'Ext A2'!J146</f>
        <v>0</v>
      </c>
      <c r="J341" s="194">
        <f>'Ext A2'!G146</f>
        <v>0</v>
      </c>
      <c r="K341">
        <f>IF('Ext A2'!H146="",'Ext A2'!G146,'Ext A2'!H146)</f>
        <v>0</v>
      </c>
      <c r="L341" s="100">
        <f>'Ext A2'!E146</f>
        <v>0</v>
      </c>
      <c r="M341" t="str">
        <f>MID('Ext A2'!M146,7,4)</f>
        <v/>
      </c>
      <c r="O341" s="101">
        <f>IF(ISNA(VLOOKUP(E341,'Enga manuel'!$D$7:$P$356,6,FALSE)),0,VLOOKUP(E341,'Enga manuel'!$D$7:$P$356,6,FALSE))</f>
        <v>0</v>
      </c>
      <c r="P341" t="str">
        <f>IF(ISNA(VLOOKUP(E341,'Enga manuel'!$D$7:$P$356,7,FALSE)),"",VLOOKUP(E341,'Enga manuel'!$D$7:$P$356,7,FALSE))</f>
        <v/>
      </c>
      <c r="Q341" t="str">
        <f>IF(ISNA(VLOOKUP(E341,'Enga manuel'!$D$7:$P$356,8,FALSE)),"",VLOOKUP(E341,'Enga manuel'!$D$7:$P$356,8,FALSE))</f>
        <v/>
      </c>
      <c r="R341" t="str">
        <f>IF(ISNA(VLOOKUP(E341,'Enga manuel'!$D$7:$P$356,9,FALSE)),"",VLOOKUP(E341,'Enga manuel'!$D$7:$P$356,9,FALSE))</f>
        <v/>
      </c>
      <c r="S341" t="str">
        <f>IF(ISNA(VLOOKUP(E341,'Enga manuel'!$D$7:$P$356,10,FALSE)),"",VLOOKUP(E341,'Enga manuel'!$D$7:$P$356,10,FALSE))</f>
        <v/>
      </c>
      <c r="T341" t="str">
        <f>IF(ISNA(VLOOKUP(E341,'Enga manuel'!$D$7:$P$356,11,FALSE)),"",VLOOKUP(E341,'Enga manuel'!$D$7:$P$356,11,FALSE))</f>
        <v/>
      </c>
      <c r="U341" t="str">
        <f>IF(ISNA(VLOOKUP(E341,'Enga manuel'!$D$7:$P$356,12,FALSE)),"",VLOOKUP(E341,'Enga manuel'!$D$7:$P$356,12,FALSE))</f>
        <v/>
      </c>
      <c r="W341">
        <f t="shared" si="63"/>
        <v>2140</v>
      </c>
      <c r="X341" s="107">
        <f t="shared" si="55"/>
        <v>0</v>
      </c>
      <c r="Y341" s="107" t="str">
        <f t="shared" si="59"/>
        <v/>
      </c>
      <c r="Z341" s="107" t="str">
        <f t="shared" si="60"/>
        <v/>
      </c>
      <c r="AA341" s="107" t="str">
        <f t="shared" si="61"/>
        <v/>
      </c>
      <c r="AB341" s="107" t="str">
        <f t="shared" si="56"/>
        <v/>
      </c>
      <c r="AC341" s="107" t="str">
        <f t="shared" si="56"/>
        <v/>
      </c>
      <c r="AD341" s="107" t="str">
        <f t="shared" si="57"/>
        <v/>
      </c>
      <c r="AE341" s="107" t="str">
        <f t="shared" si="58"/>
        <v/>
      </c>
      <c r="AF341">
        <f t="shared" si="62"/>
        <v>0</v>
      </c>
    </row>
    <row r="342" spans="5:32" x14ac:dyDescent="0.2">
      <c r="E342">
        <v>2141</v>
      </c>
      <c r="F342" s="101">
        <f>'Ext A2'!F147</f>
        <v>0</v>
      </c>
      <c r="G342" s="100">
        <f>'Ext A2'!C147</f>
        <v>0</v>
      </c>
      <c r="H342" s="100">
        <f>'Ext A2'!D147</f>
        <v>0</v>
      </c>
      <c r="I342" s="100">
        <f>'Ext A2'!J147</f>
        <v>0</v>
      </c>
      <c r="J342" s="194">
        <f>'Ext A2'!G147</f>
        <v>0</v>
      </c>
      <c r="K342">
        <f>IF('Ext A2'!H147="",'Ext A2'!G147,'Ext A2'!H147)</f>
        <v>0</v>
      </c>
      <c r="L342" s="100">
        <f>'Ext A2'!E147</f>
        <v>0</v>
      </c>
      <c r="M342" t="str">
        <f>MID('Ext A2'!M147,7,4)</f>
        <v/>
      </c>
      <c r="O342" s="101">
        <f>IF(ISNA(VLOOKUP(E342,'Enga manuel'!$D$7:$P$356,6,FALSE)),0,VLOOKUP(E342,'Enga manuel'!$D$7:$P$356,6,FALSE))</f>
        <v>0</v>
      </c>
      <c r="P342" t="str">
        <f>IF(ISNA(VLOOKUP(E342,'Enga manuel'!$D$7:$P$356,7,FALSE)),"",VLOOKUP(E342,'Enga manuel'!$D$7:$P$356,7,FALSE))</f>
        <v/>
      </c>
      <c r="Q342" t="str">
        <f>IF(ISNA(VLOOKUP(E342,'Enga manuel'!$D$7:$P$356,8,FALSE)),"",VLOOKUP(E342,'Enga manuel'!$D$7:$P$356,8,FALSE))</f>
        <v/>
      </c>
      <c r="R342" t="str">
        <f>IF(ISNA(VLOOKUP(E342,'Enga manuel'!$D$7:$P$356,9,FALSE)),"",VLOOKUP(E342,'Enga manuel'!$D$7:$P$356,9,FALSE))</f>
        <v/>
      </c>
      <c r="S342" t="str">
        <f>IF(ISNA(VLOOKUP(E342,'Enga manuel'!$D$7:$P$356,10,FALSE)),"",VLOOKUP(E342,'Enga manuel'!$D$7:$P$356,10,FALSE))</f>
        <v/>
      </c>
      <c r="T342" t="str">
        <f>IF(ISNA(VLOOKUP(E342,'Enga manuel'!$D$7:$P$356,11,FALSE)),"",VLOOKUP(E342,'Enga manuel'!$D$7:$P$356,11,FALSE))</f>
        <v/>
      </c>
      <c r="U342" t="str">
        <f>IF(ISNA(VLOOKUP(E342,'Enga manuel'!$D$7:$P$356,12,FALSE)),"",VLOOKUP(E342,'Enga manuel'!$D$7:$P$356,12,FALSE))</f>
        <v/>
      </c>
      <c r="W342">
        <f t="shared" si="63"/>
        <v>2141</v>
      </c>
      <c r="X342" s="107">
        <f t="shared" si="55"/>
        <v>0</v>
      </c>
      <c r="Y342" s="107" t="str">
        <f t="shared" si="59"/>
        <v/>
      </c>
      <c r="Z342" s="107" t="str">
        <f t="shared" si="60"/>
        <v/>
      </c>
      <c r="AA342" s="107" t="str">
        <f t="shared" si="61"/>
        <v/>
      </c>
      <c r="AB342" s="107" t="str">
        <f t="shared" si="56"/>
        <v/>
      </c>
      <c r="AC342" s="107" t="str">
        <f t="shared" si="56"/>
        <v/>
      </c>
      <c r="AD342" s="107" t="str">
        <f t="shared" si="57"/>
        <v/>
      </c>
      <c r="AE342" s="107" t="str">
        <f t="shared" si="58"/>
        <v/>
      </c>
      <c r="AF342">
        <f t="shared" si="62"/>
        <v>0</v>
      </c>
    </row>
    <row r="343" spans="5:32" x14ac:dyDescent="0.2">
      <c r="E343">
        <v>2142</v>
      </c>
      <c r="F343" s="101">
        <f>'Ext A2'!F148</f>
        <v>0</v>
      </c>
      <c r="G343" s="100">
        <f>'Ext A2'!C148</f>
        <v>0</v>
      </c>
      <c r="H343" s="100">
        <f>'Ext A2'!D148</f>
        <v>0</v>
      </c>
      <c r="I343" s="100">
        <f>'Ext A2'!J148</f>
        <v>0</v>
      </c>
      <c r="J343" s="194">
        <f>'Ext A2'!G148</f>
        <v>0</v>
      </c>
      <c r="K343">
        <f>IF('Ext A2'!H148="",'Ext A2'!G148,'Ext A2'!H148)</f>
        <v>0</v>
      </c>
      <c r="L343" s="100">
        <f>'Ext A2'!E148</f>
        <v>0</v>
      </c>
      <c r="M343" t="str">
        <f>MID('Ext A2'!M148,7,4)</f>
        <v/>
      </c>
      <c r="O343" s="101">
        <f>IF(ISNA(VLOOKUP(E343,'Enga manuel'!$D$7:$P$356,6,FALSE)),0,VLOOKUP(E343,'Enga manuel'!$D$7:$P$356,6,FALSE))</f>
        <v>0</v>
      </c>
      <c r="P343" t="str">
        <f>IF(ISNA(VLOOKUP(E343,'Enga manuel'!$D$7:$P$356,7,FALSE)),"",VLOOKUP(E343,'Enga manuel'!$D$7:$P$356,7,FALSE))</f>
        <v/>
      </c>
      <c r="Q343" t="str">
        <f>IF(ISNA(VLOOKUP(E343,'Enga manuel'!$D$7:$P$356,8,FALSE)),"",VLOOKUP(E343,'Enga manuel'!$D$7:$P$356,8,FALSE))</f>
        <v/>
      </c>
      <c r="R343" t="str">
        <f>IF(ISNA(VLOOKUP(E343,'Enga manuel'!$D$7:$P$356,9,FALSE)),"",VLOOKUP(E343,'Enga manuel'!$D$7:$P$356,9,FALSE))</f>
        <v/>
      </c>
      <c r="S343" t="str">
        <f>IF(ISNA(VLOOKUP(E343,'Enga manuel'!$D$7:$P$356,10,FALSE)),"",VLOOKUP(E343,'Enga manuel'!$D$7:$P$356,10,FALSE))</f>
        <v/>
      </c>
      <c r="T343" t="str">
        <f>IF(ISNA(VLOOKUP(E343,'Enga manuel'!$D$7:$P$356,11,FALSE)),"",VLOOKUP(E343,'Enga manuel'!$D$7:$P$356,11,FALSE))</f>
        <v/>
      </c>
      <c r="U343" t="str">
        <f>IF(ISNA(VLOOKUP(E343,'Enga manuel'!$D$7:$P$356,12,FALSE)),"",VLOOKUP(E343,'Enga manuel'!$D$7:$P$356,12,FALSE))</f>
        <v/>
      </c>
      <c r="W343">
        <f t="shared" si="63"/>
        <v>2142</v>
      </c>
      <c r="X343" s="107">
        <f t="shared" si="55"/>
        <v>0</v>
      </c>
      <c r="Y343" s="107" t="str">
        <f t="shared" si="59"/>
        <v/>
      </c>
      <c r="Z343" s="107" t="str">
        <f t="shared" si="60"/>
        <v/>
      </c>
      <c r="AA343" s="107" t="str">
        <f t="shared" si="61"/>
        <v/>
      </c>
      <c r="AB343" s="107" t="str">
        <f t="shared" si="56"/>
        <v/>
      </c>
      <c r="AC343" s="107" t="str">
        <f t="shared" si="56"/>
        <v/>
      </c>
      <c r="AD343" s="107" t="str">
        <f t="shared" si="57"/>
        <v/>
      </c>
      <c r="AE343" s="107" t="str">
        <f t="shared" si="58"/>
        <v/>
      </c>
      <c r="AF343">
        <f t="shared" si="62"/>
        <v>0</v>
      </c>
    </row>
    <row r="344" spans="5:32" x14ac:dyDescent="0.2">
      <c r="E344">
        <v>2143</v>
      </c>
      <c r="F344" s="101">
        <f>'Ext A2'!F149</f>
        <v>0</v>
      </c>
      <c r="G344" s="100">
        <f>'Ext A2'!C149</f>
        <v>0</v>
      </c>
      <c r="H344" s="100">
        <f>'Ext A2'!D149</f>
        <v>0</v>
      </c>
      <c r="I344" s="100">
        <f>'Ext A2'!J149</f>
        <v>0</v>
      </c>
      <c r="J344" s="194">
        <f>'Ext A2'!G149</f>
        <v>0</v>
      </c>
      <c r="K344">
        <f>IF('Ext A2'!H149="",'Ext A2'!G149,'Ext A2'!H149)</f>
        <v>0</v>
      </c>
      <c r="L344" s="100">
        <f>'Ext A2'!E149</f>
        <v>0</v>
      </c>
      <c r="M344" t="str">
        <f>MID('Ext A2'!M149,7,4)</f>
        <v/>
      </c>
      <c r="O344" s="101">
        <f>IF(ISNA(VLOOKUP(E344,'Enga manuel'!$D$7:$P$356,6,FALSE)),0,VLOOKUP(E344,'Enga manuel'!$D$7:$P$356,6,FALSE))</f>
        <v>0</v>
      </c>
      <c r="P344" t="str">
        <f>IF(ISNA(VLOOKUP(E344,'Enga manuel'!$D$7:$P$356,7,FALSE)),"",VLOOKUP(E344,'Enga manuel'!$D$7:$P$356,7,FALSE))</f>
        <v/>
      </c>
      <c r="Q344" t="str">
        <f>IF(ISNA(VLOOKUP(E344,'Enga manuel'!$D$7:$P$356,8,FALSE)),"",VLOOKUP(E344,'Enga manuel'!$D$7:$P$356,8,FALSE))</f>
        <v/>
      </c>
      <c r="R344" t="str">
        <f>IF(ISNA(VLOOKUP(E344,'Enga manuel'!$D$7:$P$356,9,FALSE)),"",VLOOKUP(E344,'Enga manuel'!$D$7:$P$356,9,FALSE))</f>
        <v/>
      </c>
      <c r="S344" t="str">
        <f>IF(ISNA(VLOOKUP(E344,'Enga manuel'!$D$7:$P$356,10,FALSE)),"",VLOOKUP(E344,'Enga manuel'!$D$7:$P$356,10,FALSE))</f>
        <v/>
      </c>
      <c r="T344" t="str">
        <f>IF(ISNA(VLOOKUP(E344,'Enga manuel'!$D$7:$P$356,11,FALSE)),"",VLOOKUP(E344,'Enga manuel'!$D$7:$P$356,11,FALSE))</f>
        <v/>
      </c>
      <c r="U344" t="str">
        <f>IF(ISNA(VLOOKUP(E344,'Enga manuel'!$D$7:$P$356,12,FALSE)),"",VLOOKUP(E344,'Enga manuel'!$D$7:$P$356,12,FALSE))</f>
        <v/>
      </c>
      <c r="W344">
        <f t="shared" si="63"/>
        <v>2143</v>
      </c>
      <c r="X344" s="107">
        <f t="shared" si="55"/>
        <v>0</v>
      </c>
      <c r="Y344" s="107" t="str">
        <f t="shared" si="59"/>
        <v/>
      </c>
      <c r="Z344" s="107" t="str">
        <f t="shared" si="60"/>
        <v/>
      </c>
      <c r="AA344" s="107" t="str">
        <f t="shared" si="61"/>
        <v/>
      </c>
      <c r="AB344" s="107" t="str">
        <f t="shared" si="56"/>
        <v/>
      </c>
      <c r="AC344" s="107" t="str">
        <f t="shared" si="56"/>
        <v/>
      </c>
      <c r="AD344" s="107" t="str">
        <f t="shared" si="57"/>
        <v/>
      </c>
      <c r="AE344" s="107" t="str">
        <f t="shared" si="58"/>
        <v/>
      </c>
      <c r="AF344">
        <f t="shared" si="62"/>
        <v>0</v>
      </c>
    </row>
    <row r="345" spans="5:32" x14ac:dyDescent="0.2">
      <c r="E345">
        <v>2144</v>
      </c>
      <c r="F345" s="101">
        <f>'Ext A2'!F150</f>
        <v>0</v>
      </c>
      <c r="G345" s="100">
        <f>'Ext A2'!C150</f>
        <v>0</v>
      </c>
      <c r="H345" s="100">
        <f>'Ext A2'!D150</f>
        <v>0</v>
      </c>
      <c r="I345" s="100">
        <f>'Ext A2'!J150</f>
        <v>0</v>
      </c>
      <c r="J345" s="194">
        <f>'Ext A2'!G150</f>
        <v>0</v>
      </c>
      <c r="K345">
        <f>IF('Ext A2'!H150="",'Ext A2'!G150,'Ext A2'!H150)</f>
        <v>0</v>
      </c>
      <c r="L345" s="100">
        <f>'Ext A2'!E150</f>
        <v>0</v>
      </c>
      <c r="M345" t="str">
        <f>MID('Ext A2'!M150,7,4)</f>
        <v/>
      </c>
      <c r="O345" s="101">
        <f>IF(ISNA(VLOOKUP(E345,'Enga manuel'!$D$7:$P$356,6,FALSE)),0,VLOOKUP(E345,'Enga manuel'!$D$7:$P$356,6,FALSE))</f>
        <v>0</v>
      </c>
      <c r="P345" t="str">
        <f>IF(ISNA(VLOOKUP(E345,'Enga manuel'!$D$7:$P$356,7,FALSE)),"",VLOOKUP(E345,'Enga manuel'!$D$7:$P$356,7,FALSE))</f>
        <v/>
      </c>
      <c r="Q345" t="str">
        <f>IF(ISNA(VLOOKUP(E345,'Enga manuel'!$D$7:$P$356,8,FALSE)),"",VLOOKUP(E345,'Enga manuel'!$D$7:$P$356,8,FALSE))</f>
        <v/>
      </c>
      <c r="R345" t="str">
        <f>IF(ISNA(VLOOKUP(E345,'Enga manuel'!$D$7:$P$356,9,FALSE)),"",VLOOKUP(E345,'Enga manuel'!$D$7:$P$356,9,FALSE))</f>
        <v/>
      </c>
      <c r="S345" t="str">
        <f>IF(ISNA(VLOOKUP(E345,'Enga manuel'!$D$7:$P$356,10,FALSE)),"",VLOOKUP(E345,'Enga manuel'!$D$7:$P$356,10,FALSE))</f>
        <v/>
      </c>
      <c r="T345" t="str">
        <f>IF(ISNA(VLOOKUP(E345,'Enga manuel'!$D$7:$P$356,11,FALSE)),"",VLOOKUP(E345,'Enga manuel'!$D$7:$P$356,11,FALSE))</f>
        <v/>
      </c>
      <c r="U345" t="str">
        <f>IF(ISNA(VLOOKUP(E345,'Enga manuel'!$D$7:$P$356,12,FALSE)),"",VLOOKUP(E345,'Enga manuel'!$D$7:$P$356,12,FALSE))</f>
        <v/>
      </c>
      <c r="W345">
        <f t="shared" si="63"/>
        <v>2144</v>
      </c>
      <c r="X345" s="107">
        <f t="shared" si="55"/>
        <v>0</v>
      </c>
      <c r="Y345" s="107" t="str">
        <f t="shared" si="59"/>
        <v/>
      </c>
      <c r="Z345" s="107" t="str">
        <f t="shared" si="60"/>
        <v/>
      </c>
      <c r="AA345" s="107" t="str">
        <f t="shared" si="61"/>
        <v/>
      </c>
      <c r="AB345" s="107" t="str">
        <f t="shared" si="56"/>
        <v/>
      </c>
      <c r="AC345" s="107" t="str">
        <f t="shared" si="56"/>
        <v/>
      </c>
      <c r="AD345" s="107" t="str">
        <f t="shared" si="57"/>
        <v/>
      </c>
      <c r="AE345" s="107" t="str">
        <f t="shared" si="58"/>
        <v/>
      </c>
      <c r="AF345">
        <f t="shared" si="62"/>
        <v>0</v>
      </c>
    </row>
    <row r="346" spans="5:32" x14ac:dyDescent="0.2">
      <c r="E346">
        <v>2145</v>
      </c>
      <c r="F346" s="101">
        <f>'Ext A2'!F151</f>
        <v>0</v>
      </c>
      <c r="G346" s="100">
        <f>'Ext A2'!C151</f>
        <v>0</v>
      </c>
      <c r="H346" s="100">
        <f>'Ext A2'!D151</f>
        <v>0</v>
      </c>
      <c r="I346" s="100">
        <f>'Ext A2'!J151</f>
        <v>0</v>
      </c>
      <c r="J346" s="194">
        <f>'Ext A2'!G151</f>
        <v>0</v>
      </c>
      <c r="K346">
        <f>IF('Ext A2'!H151="",'Ext A2'!G151,'Ext A2'!H151)</f>
        <v>0</v>
      </c>
      <c r="L346" s="100">
        <f>'Ext A2'!E151</f>
        <v>0</v>
      </c>
      <c r="M346" t="str">
        <f>MID('Ext A2'!M151,7,4)</f>
        <v/>
      </c>
      <c r="O346" s="101">
        <f>IF(ISNA(VLOOKUP(E346,'Enga manuel'!$D$7:$P$356,6,FALSE)),0,VLOOKUP(E346,'Enga manuel'!$D$7:$P$356,6,FALSE))</f>
        <v>0</v>
      </c>
      <c r="P346" t="str">
        <f>IF(ISNA(VLOOKUP(E346,'Enga manuel'!$D$7:$P$356,7,FALSE)),"",VLOOKUP(E346,'Enga manuel'!$D$7:$P$356,7,FALSE))</f>
        <v/>
      </c>
      <c r="Q346" t="str">
        <f>IF(ISNA(VLOOKUP(E346,'Enga manuel'!$D$7:$P$356,8,FALSE)),"",VLOOKUP(E346,'Enga manuel'!$D$7:$P$356,8,FALSE))</f>
        <v/>
      </c>
      <c r="R346" t="str">
        <f>IF(ISNA(VLOOKUP(E346,'Enga manuel'!$D$7:$P$356,9,FALSE)),"",VLOOKUP(E346,'Enga manuel'!$D$7:$P$356,9,FALSE))</f>
        <v/>
      </c>
      <c r="S346" t="str">
        <f>IF(ISNA(VLOOKUP(E346,'Enga manuel'!$D$7:$P$356,10,FALSE)),"",VLOOKUP(E346,'Enga manuel'!$D$7:$P$356,10,FALSE))</f>
        <v/>
      </c>
      <c r="T346" t="str">
        <f>IF(ISNA(VLOOKUP(E346,'Enga manuel'!$D$7:$P$356,11,FALSE)),"",VLOOKUP(E346,'Enga manuel'!$D$7:$P$356,11,FALSE))</f>
        <v/>
      </c>
      <c r="U346" t="str">
        <f>IF(ISNA(VLOOKUP(E346,'Enga manuel'!$D$7:$P$356,12,FALSE)),"",VLOOKUP(E346,'Enga manuel'!$D$7:$P$356,12,FALSE))</f>
        <v/>
      </c>
      <c r="W346">
        <f t="shared" si="63"/>
        <v>2145</v>
      </c>
      <c r="X346" s="107">
        <f t="shared" si="55"/>
        <v>0</v>
      </c>
      <c r="Y346" s="107" t="str">
        <f t="shared" si="59"/>
        <v/>
      </c>
      <c r="Z346" s="107" t="str">
        <f t="shared" si="60"/>
        <v/>
      </c>
      <c r="AA346" s="107" t="str">
        <f t="shared" si="61"/>
        <v/>
      </c>
      <c r="AB346" s="107" t="str">
        <f t="shared" si="56"/>
        <v/>
      </c>
      <c r="AC346" s="107" t="str">
        <f t="shared" si="56"/>
        <v/>
      </c>
      <c r="AD346" s="107" t="str">
        <f t="shared" si="57"/>
        <v/>
      </c>
      <c r="AE346" s="107" t="str">
        <f t="shared" si="58"/>
        <v/>
      </c>
      <c r="AF346">
        <f t="shared" si="62"/>
        <v>0</v>
      </c>
    </row>
    <row r="347" spans="5:32" x14ac:dyDescent="0.2">
      <c r="E347">
        <v>2146</v>
      </c>
      <c r="F347" s="101">
        <f>'Ext A2'!F152</f>
        <v>0</v>
      </c>
      <c r="G347" s="100">
        <f>'Ext A2'!C152</f>
        <v>0</v>
      </c>
      <c r="H347" s="100">
        <f>'Ext A2'!D152</f>
        <v>0</v>
      </c>
      <c r="I347" s="100">
        <f>'Ext A2'!J152</f>
        <v>0</v>
      </c>
      <c r="J347" s="194">
        <f>'Ext A2'!G152</f>
        <v>0</v>
      </c>
      <c r="K347">
        <f>IF('Ext A2'!H152="",'Ext A2'!G152,'Ext A2'!H152)</f>
        <v>0</v>
      </c>
      <c r="L347" s="100">
        <f>'Ext A2'!E152</f>
        <v>0</v>
      </c>
      <c r="M347" t="str">
        <f>MID('Ext A2'!M152,7,4)</f>
        <v/>
      </c>
      <c r="O347" s="101">
        <f>IF(ISNA(VLOOKUP(E347,'Enga manuel'!$D$7:$P$356,6,FALSE)),0,VLOOKUP(E347,'Enga manuel'!$D$7:$P$356,6,FALSE))</f>
        <v>0</v>
      </c>
      <c r="P347" t="str">
        <f>IF(ISNA(VLOOKUP(E347,'Enga manuel'!$D$7:$P$356,7,FALSE)),"",VLOOKUP(E347,'Enga manuel'!$D$7:$P$356,7,FALSE))</f>
        <v/>
      </c>
      <c r="Q347" t="str">
        <f>IF(ISNA(VLOOKUP(E347,'Enga manuel'!$D$7:$P$356,8,FALSE)),"",VLOOKUP(E347,'Enga manuel'!$D$7:$P$356,8,FALSE))</f>
        <v/>
      </c>
      <c r="R347" t="str">
        <f>IF(ISNA(VLOOKUP(E347,'Enga manuel'!$D$7:$P$356,9,FALSE)),"",VLOOKUP(E347,'Enga manuel'!$D$7:$P$356,9,FALSE))</f>
        <v/>
      </c>
      <c r="S347" t="str">
        <f>IF(ISNA(VLOOKUP(E347,'Enga manuel'!$D$7:$P$356,10,FALSE)),"",VLOOKUP(E347,'Enga manuel'!$D$7:$P$356,10,FALSE))</f>
        <v/>
      </c>
      <c r="T347" t="str">
        <f>IF(ISNA(VLOOKUP(E347,'Enga manuel'!$D$7:$P$356,11,FALSE)),"",VLOOKUP(E347,'Enga manuel'!$D$7:$P$356,11,FALSE))</f>
        <v/>
      </c>
      <c r="U347" t="str">
        <f>IF(ISNA(VLOOKUP(E347,'Enga manuel'!$D$7:$P$356,12,FALSE)),"",VLOOKUP(E347,'Enga manuel'!$D$7:$P$356,12,FALSE))</f>
        <v/>
      </c>
      <c r="W347">
        <f t="shared" si="63"/>
        <v>2146</v>
      </c>
      <c r="X347" s="107">
        <f t="shared" si="55"/>
        <v>0</v>
      </c>
      <c r="Y347" s="107" t="str">
        <f t="shared" si="59"/>
        <v/>
      </c>
      <c r="Z347" s="107" t="str">
        <f t="shared" si="60"/>
        <v/>
      </c>
      <c r="AA347" s="107" t="str">
        <f t="shared" si="61"/>
        <v/>
      </c>
      <c r="AB347" s="107" t="str">
        <f t="shared" si="56"/>
        <v/>
      </c>
      <c r="AC347" s="107" t="str">
        <f t="shared" si="56"/>
        <v/>
      </c>
      <c r="AD347" s="107" t="str">
        <f t="shared" si="57"/>
        <v/>
      </c>
      <c r="AE347" s="107" t="str">
        <f t="shared" si="58"/>
        <v/>
      </c>
      <c r="AF347">
        <f t="shared" si="62"/>
        <v>0</v>
      </c>
    </row>
    <row r="348" spans="5:32" x14ac:dyDescent="0.2">
      <c r="E348">
        <v>2147</v>
      </c>
      <c r="F348" s="101">
        <f>'Ext A2'!F153</f>
        <v>0</v>
      </c>
      <c r="G348" s="100">
        <f>'Ext A2'!C153</f>
        <v>0</v>
      </c>
      <c r="H348" s="100">
        <f>'Ext A2'!D153</f>
        <v>0</v>
      </c>
      <c r="I348" s="100">
        <f>'Ext A2'!J153</f>
        <v>0</v>
      </c>
      <c r="J348" s="194">
        <f>'Ext A2'!G153</f>
        <v>0</v>
      </c>
      <c r="K348">
        <f>IF('Ext A2'!H153="",'Ext A2'!G153,'Ext A2'!H153)</f>
        <v>0</v>
      </c>
      <c r="L348" s="100">
        <f>'Ext A2'!E153</f>
        <v>0</v>
      </c>
      <c r="M348" t="str">
        <f>MID('Ext A2'!M153,7,4)</f>
        <v/>
      </c>
      <c r="O348" s="101">
        <f>IF(ISNA(VLOOKUP(E348,'Enga manuel'!$D$7:$P$356,6,FALSE)),0,VLOOKUP(E348,'Enga manuel'!$D$7:$P$356,6,FALSE))</f>
        <v>0</v>
      </c>
      <c r="P348" t="str">
        <f>IF(ISNA(VLOOKUP(E348,'Enga manuel'!$D$7:$P$356,7,FALSE)),"",VLOOKUP(E348,'Enga manuel'!$D$7:$P$356,7,FALSE))</f>
        <v/>
      </c>
      <c r="Q348" t="str">
        <f>IF(ISNA(VLOOKUP(E348,'Enga manuel'!$D$7:$P$356,8,FALSE)),"",VLOOKUP(E348,'Enga manuel'!$D$7:$P$356,8,FALSE))</f>
        <v/>
      </c>
      <c r="R348" t="str">
        <f>IF(ISNA(VLOOKUP(E348,'Enga manuel'!$D$7:$P$356,9,FALSE)),"",VLOOKUP(E348,'Enga manuel'!$D$7:$P$356,9,FALSE))</f>
        <v/>
      </c>
      <c r="S348" t="str">
        <f>IF(ISNA(VLOOKUP(E348,'Enga manuel'!$D$7:$P$356,10,FALSE)),"",VLOOKUP(E348,'Enga manuel'!$D$7:$P$356,10,FALSE))</f>
        <v/>
      </c>
      <c r="T348" t="str">
        <f>IF(ISNA(VLOOKUP(E348,'Enga manuel'!$D$7:$P$356,11,FALSE)),"",VLOOKUP(E348,'Enga manuel'!$D$7:$P$356,11,FALSE))</f>
        <v/>
      </c>
      <c r="U348" t="str">
        <f>IF(ISNA(VLOOKUP(E348,'Enga manuel'!$D$7:$P$356,12,FALSE)),"",VLOOKUP(E348,'Enga manuel'!$D$7:$P$356,12,FALSE))</f>
        <v/>
      </c>
      <c r="W348">
        <f t="shared" si="63"/>
        <v>2147</v>
      </c>
      <c r="X348" s="107">
        <f t="shared" si="55"/>
        <v>0</v>
      </c>
      <c r="Y348" s="107" t="str">
        <f t="shared" si="59"/>
        <v/>
      </c>
      <c r="Z348" s="107" t="str">
        <f t="shared" si="60"/>
        <v/>
      </c>
      <c r="AA348" s="107" t="str">
        <f t="shared" si="61"/>
        <v/>
      </c>
      <c r="AB348" s="107" t="str">
        <f t="shared" si="56"/>
        <v/>
      </c>
      <c r="AC348" s="107" t="str">
        <f t="shared" si="56"/>
        <v/>
      </c>
      <c r="AD348" s="107" t="str">
        <f t="shared" si="57"/>
        <v/>
      </c>
      <c r="AE348" s="107" t="str">
        <f t="shared" si="58"/>
        <v/>
      </c>
      <c r="AF348">
        <f t="shared" si="62"/>
        <v>0</v>
      </c>
    </row>
    <row r="349" spans="5:32" x14ac:dyDescent="0.2">
      <c r="E349">
        <v>2148</v>
      </c>
      <c r="F349" s="101">
        <f>'Ext A2'!F154</f>
        <v>0</v>
      </c>
      <c r="G349" s="100">
        <f>'Ext A2'!C154</f>
        <v>0</v>
      </c>
      <c r="H349" s="100">
        <f>'Ext A2'!D154</f>
        <v>0</v>
      </c>
      <c r="I349" s="100">
        <f>'Ext A2'!J154</f>
        <v>0</v>
      </c>
      <c r="J349" s="194">
        <f>'Ext A2'!G154</f>
        <v>0</v>
      </c>
      <c r="K349">
        <f>IF('Ext A2'!H154="",'Ext A2'!G154,'Ext A2'!H154)</f>
        <v>0</v>
      </c>
      <c r="L349" s="100">
        <f>'Ext A2'!E154</f>
        <v>0</v>
      </c>
      <c r="M349" t="str">
        <f>MID('Ext A2'!M154,7,4)</f>
        <v/>
      </c>
      <c r="O349" s="101">
        <f>IF(ISNA(VLOOKUP(E349,'Enga manuel'!$D$7:$P$356,6,FALSE)),0,VLOOKUP(E349,'Enga manuel'!$D$7:$P$356,6,FALSE))</f>
        <v>0</v>
      </c>
      <c r="P349" t="str">
        <f>IF(ISNA(VLOOKUP(E349,'Enga manuel'!$D$7:$P$356,7,FALSE)),"",VLOOKUP(E349,'Enga manuel'!$D$7:$P$356,7,FALSE))</f>
        <v/>
      </c>
      <c r="Q349" t="str">
        <f>IF(ISNA(VLOOKUP(E349,'Enga manuel'!$D$7:$P$356,8,FALSE)),"",VLOOKUP(E349,'Enga manuel'!$D$7:$P$356,8,FALSE))</f>
        <v/>
      </c>
      <c r="R349" t="str">
        <f>IF(ISNA(VLOOKUP(E349,'Enga manuel'!$D$7:$P$356,9,FALSE)),"",VLOOKUP(E349,'Enga manuel'!$D$7:$P$356,9,FALSE))</f>
        <v/>
      </c>
      <c r="S349" t="str">
        <f>IF(ISNA(VLOOKUP(E349,'Enga manuel'!$D$7:$P$356,10,FALSE)),"",VLOOKUP(E349,'Enga manuel'!$D$7:$P$356,10,FALSE))</f>
        <v/>
      </c>
      <c r="T349" t="str">
        <f>IF(ISNA(VLOOKUP(E349,'Enga manuel'!$D$7:$P$356,11,FALSE)),"",VLOOKUP(E349,'Enga manuel'!$D$7:$P$356,11,FALSE))</f>
        <v/>
      </c>
      <c r="U349" t="str">
        <f>IF(ISNA(VLOOKUP(E349,'Enga manuel'!$D$7:$P$356,12,FALSE)),"",VLOOKUP(E349,'Enga manuel'!$D$7:$P$356,12,FALSE))</f>
        <v/>
      </c>
      <c r="W349">
        <f t="shared" si="63"/>
        <v>2148</v>
      </c>
      <c r="X349" s="107">
        <f t="shared" si="55"/>
        <v>0</v>
      </c>
      <c r="Y349" s="107" t="str">
        <f t="shared" si="59"/>
        <v/>
      </c>
      <c r="Z349" s="107" t="str">
        <f t="shared" si="60"/>
        <v/>
      </c>
      <c r="AA349" s="107" t="str">
        <f t="shared" si="61"/>
        <v/>
      </c>
      <c r="AB349" s="107" t="str">
        <f t="shared" si="56"/>
        <v/>
      </c>
      <c r="AC349" s="107" t="str">
        <f t="shared" si="56"/>
        <v/>
      </c>
      <c r="AD349" s="107" t="str">
        <f t="shared" si="57"/>
        <v/>
      </c>
      <c r="AE349" s="107" t="str">
        <f t="shared" si="58"/>
        <v/>
      </c>
      <c r="AF349">
        <f t="shared" si="62"/>
        <v>0</v>
      </c>
    </row>
    <row r="350" spans="5:32" x14ac:dyDescent="0.2">
      <c r="E350">
        <v>2149</v>
      </c>
      <c r="F350" s="101">
        <f>'Ext A2'!F155</f>
        <v>0</v>
      </c>
      <c r="G350" s="100">
        <f>'Ext A2'!C155</f>
        <v>0</v>
      </c>
      <c r="H350" s="100">
        <f>'Ext A2'!D155</f>
        <v>0</v>
      </c>
      <c r="I350" s="100">
        <f>'Ext A2'!J155</f>
        <v>0</v>
      </c>
      <c r="J350" s="194">
        <f>'Ext A2'!G155</f>
        <v>0</v>
      </c>
      <c r="K350">
        <f>IF('Ext A2'!H155="",'Ext A2'!G155,'Ext A2'!H155)</f>
        <v>0</v>
      </c>
      <c r="L350" s="100">
        <f>'Ext A2'!E155</f>
        <v>0</v>
      </c>
      <c r="M350" t="str">
        <f>MID('Ext A2'!M155,7,4)</f>
        <v/>
      </c>
      <c r="O350" s="101">
        <f>IF(ISNA(VLOOKUP(E350,'Enga manuel'!$D$7:$P$356,6,FALSE)),0,VLOOKUP(E350,'Enga manuel'!$D$7:$P$356,6,FALSE))</f>
        <v>0</v>
      </c>
      <c r="P350" t="str">
        <f>IF(ISNA(VLOOKUP(E350,'Enga manuel'!$D$7:$P$356,7,FALSE)),"",VLOOKUP(E350,'Enga manuel'!$D$7:$P$356,7,FALSE))</f>
        <v/>
      </c>
      <c r="Q350" t="str">
        <f>IF(ISNA(VLOOKUP(E350,'Enga manuel'!$D$7:$P$356,8,FALSE)),"",VLOOKUP(E350,'Enga manuel'!$D$7:$P$356,8,FALSE))</f>
        <v/>
      </c>
      <c r="R350" t="str">
        <f>IF(ISNA(VLOOKUP(E350,'Enga manuel'!$D$7:$P$356,9,FALSE)),"",VLOOKUP(E350,'Enga manuel'!$D$7:$P$356,9,FALSE))</f>
        <v/>
      </c>
      <c r="S350" t="str">
        <f>IF(ISNA(VLOOKUP(E350,'Enga manuel'!$D$7:$P$356,10,FALSE)),"",VLOOKUP(E350,'Enga manuel'!$D$7:$P$356,10,FALSE))</f>
        <v/>
      </c>
      <c r="T350" t="str">
        <f>IF(ISNA(VLOOKUP(E350,'Enga manuel'!$D$7:$P$356,11,FALSE)),"",VLOOKUP(E350,'Enga manuel'!$D$7:$P$356,11,FALSE))</f>
        <v/>
      </c>
      <c r="U350" t="str">
        <f>IF(ISNA(VLOOKUP(E350,'Enga manuel'!$D$7:$P$356,12,FALSE)),"",VLOOKUP(E350,'Enga manuel'!$D$7:$P$356,12,FALSE))</f>
        <v/>
      </c>
      <c r="W350">
        <f t="shared" si="63"/>
        <v>2149</v>
      </c>
      <c r="X350" s="107">
        <f t="shared" si="55"/>
        <v>0</v>
      </c>
      <c r="Y350" s="107" t="str">
        <f t="shared" si="59"/>
        <v/>
      </c>
      <c r="Z350" s="107" t="str">
        <f t="shared" si="60"/>
        <v/>
      </c>
      <c r="AA350" s="107" t="str">
        <f t="shared" si="61"/>
        <v/>
      </c>
      <c r="AB350" s="107" t="str">
        <f t="shared" si="56"/>
        <v/>
      </c>
      <c r="AC350" s="107" t="str">
        <f t="shared" si="56"/>
        <v/>
      </c>
      <c r="AD350" s="107" t="str">
        <f t="shared" si="57"/>
        <v/>
      </c>
      <c r="AE350" s="107" t="str">
        <f t="shared" si="58"/>
        <v/>
      </c>
      <c r="AF350">
        <f t="shared" si="62"/>
        <v>0</v>
      </c>
    </row>
    <row r="351" spans="5:32" x14ac:dyDescent="0.2">
      <c r="E351">
        <v>2150</v>
      </c>
      <c r="F351" s="101">
        <f>'Ext A2'!F156</f>
        <v>0</v>
      </c>
      <c r="G351" s="100">
        <f>'Ext A2'!C156</f>
        <v>0</v>
      </c>
      <c r="H351" s="100">
        <f>'Ext A2'!D156</f>
        <v>0</v>
      </c>
      <c r="I351" s="100">
        <f>'Ext A2'!J156</f>
        <v>0</v>
      </c>
      <c r="J351" s="194">
        <f>'Ext A2'!G156</f>
        <v>0</v>
      </c>
      <c r="K351">
        <f>IF('Ext A2'!H156="",'Ext A2'!G156,'Ext A2'!H156)</f>
        <v>0</v>
      </c>
      <c r="L351" s="100">
        <f>'Ext A2'!E156</f>
        <v>0</v>
      </c>
      <c r="M351" t="str">
        <f>MID('Ext A2'!M156,7,4)</f>
        <v/>
      </c>
      <c r="O351" s="101">
        <f>IF(ISNA(VLOOKUP(E351,'Enga manuel'!$D$7:$P$356,6,FALSE)),0,VLOOKUP(E351,'Enga manuel'!$D$7:$P$356,6,FALSE))</f>
        <v>0</v>
      </c>
      <c r="P351" t="str">
        <f>IF(ISNA(VLOOKUP(E351,'Enga manuel'!$D$7:$P$356,7,FALSE)),"",VLOOKUP(E351,'Enga manuel'!$D$7:$P$356,7,FALSE))</f>
        <v/>
      </c>
      <c r="Q351" t="str">
        <f>IF(ISNA(VLOOKUP(E351,'Enga manuel'!$D$7:$P$356,8,FALSE)),"",VLOOKUP(E351,'Enga manuel'!$D$7:$P$356,8,FALSE))</f>
        <v/>
      </c>
      <c r="R351" t="str">
        <f>IF(ISNA(VLOOKUP(E351,'Enga manuel'!$D$7:$P$356,9,FALSE)),"",VLOOKUP(E351,'Enga manuel'!$D$7:$P$356,9,FALSE))</f>
        <v/>
      </c>
      <c r="S351" t="str">
        <f>IF(ISNA(VLOOKUP(E351,'Enga manuel'!$D$7:$P$356,10,FALSE)),"",VLOOKUP(E351,'Enga manuel'!$D$7:$P$356,10,FALSE))</f>
        <v/>
      </c>
      <c r="T351" t="str">
        <f>IF(ISNA(VLOOKUP(E351,'Enga manuel'!$D$7:$P$356,11,FALSE)),"",VLOOKUP(E351,'Enga manuel'!$D$7:$P$356,11,FALSE))</f>
        <v/>
      </c>
      <c r="U351" t="str">
        <f>IF(ISNA(VLOOKUP(E351,'Enga manuel'!$D$7:$P$356,12,FALSE)),"",VLOOKUP(E351,'Enga manuel'!$D$7:$P$356,12,FALSE))</f>
        <v/>
      </c>
      <c r="W351">
        <f t="shared" si="63"/>
        <v>2150</v>
      </c>
      <c r="X351" s="107">
        <f t="shared" si="55"/>
        <v>0</v>
      </c>
      <c r="Y351" s="107" t="str">
        <f t="shared" si="59"/>
        <v/>
      </c>
      <c r="Z351" s="107" t="str">
        <f t="shared" si="60"/>
        <v/>
      </c>
      <c r="AA351" s="107" t="str">
        <f t="shared" si="61"/>
        <v/>
      </c>
      <c r="AB351" s="107" t="str">
        <f t="shared" si="56"/>
        <v/>
      </c>
      <c r="AC351" s="107" t="str">
        <f t="shared" si="56"/>
        <v/>
      </c>
      <c r="AD351" s="107" t="str">
        <f t="shared" si="57"/>
        <v/>
      </c>
      <c r="AE351" s="107" t="str">
        <f t="shared" si="58"/>
        <v/>
      </c>
      <c r="AF351">
        <f t="shared" si="62"/>
        <v>0</v>
      </c>
    </row>
    <row r="352" spans="5:32" x14ac:dyDescent="0.2">
      <c r="E352">
        <v>2151</v>
      </c>
      <c r="F352" s="101">
        <f>'Ext A2'!F157</f>
        <v>0</v>
      </c>
      <c r="G352" s="100">
        <f>'Ext A2'!C157</f>
        <v>0</v>
      </c>
      <c r="H352" s="100">
        <f>'Ext A2'!D157</f>
        <v>0</v>
      </c>
      <c r="I352" s="100">
        <f>'Ext A2'!J157</f>
        <v>0</v>
      </c>
      <c r="J352" s="194">
        <f>'Ext A2'!G157</f>
        <v>0</v>
      </c>
      <c r="K352">
        <f>IF('Ext A2'!H157="",'Ext A2'!G157,'Ext A2'!H157)</f>
        <v>0</v>
      </c>
      <c r="L352" s="100">
        <f>'Ext A2'!E157</f>
        <v>0</v>
      </c>
      <c r="M352" t="str">
        <f>MID('Ext A2'!M157,7,4)</f>
        <v/>
      </c>
      <c r="O352" s="101">
        <f>IF(ISNA(VLOOKUP(E352,'Enga manuel'!$D$7:$P$356,6,FALSE)),0,VLOOKUP(E352,'Enga manuel'!$D$7:$P$356,6,FALSE))</f>
        <v>0</v>
      </c>
      <c r="P352" t="str">
        <f>IF(ISNA(VLOOKUP(E352,'Enga manuel'!$D$7:$P$356,7,FALSE)),"",VLOOKUP(E352,'Enga manuel'!$D$7:$P$356,7,FALSE))</f>
        <v/>
      </c>
      <c r="Q352" t="str">
        <f>IF(ISNA(VLOOKUP(E352,'Enga manuel'!$D$7:$P$356,8,FALSE)),"",VLOOKUP(E352,'Enga manuel'!$D$7:$P$356,8,FALSE))</f>
        <v/>
      </c>
      <c r="R352" t="str">
        <f>IF(ISNA(VLOOKUP(E352,'Enga manuel'!$D$7:$P$356,9,FALSE)),"",VLOOKUP(E352,'Enga manuel'!$D$7:$P$356,9,FALSE))</f>
        <v/>
      </c>
      <c r="S352" t="str">
        <f>IF(ISNA(VLOOKUP(E352,'Enga manuel'!$D$7:$P$356,10,FALSE)),"",VLOOKUP(E352,'Enga manuel'!$D$7:$P$356,10,FALSE))</f>
        <v/>
      </c>
      <c r="T352" t="str">
        <f>IF(ISNA(VLOOKUP(E352,'Enga manuel'!$D$7:$P$356,11,FALSE)),"",VLOOKUP(E352,'Enga manuel'!$D$7:$P$356,11,FALSE))</f>
        <v/>
      </c>
      <c r="U352" t="str">
        <f>IF(ISNA(VLOOKUP(E352,'Enga manuel'!$D$7:$P$356,12,FALSE)),"",VLOOKUP(E352,'Enga manuel'!$D$7:$P$356,12,FALSE))</f>
        <v/>
      </c>
      <c r="W352">
        <f t="shared" si="63"/>
        <v>2151</v>
      </c>
      <c r="X352" s="107">
        <f t="shared" si="55"/>
        <v>0</v>
      </c>
      <c r="Y352" s="107" t="str">
        <f t="shared" si="59"/>
        <v/>
      </c>
      <c r="Z352" s="107" t="str">
        <f t="shared" si="60"/>
        <v/>
      </c>
      <c r="AA352" s="107" t="str">
        <f t="shared" si="61"/>
        <v/>
      </c>
      <c r="AB352" s="107" t="str">
        <f t="shared" si="56"/>
        <v/>
      </c>
      <c r="AC352" s="107" t="str">
        <f t="shared" si="56"/>
        <v/>
      </c>
      <c r="AD352" s="107" t="str">
        <f t="shared" si="57"/>
        <v/>
      </c>
      <c r="AE352" s="107" t="str">
        <f t="shared" si="58"/>
        <v/>
      </c>
      <c r="AF352">
        <f t="shared" si="62"/>
        <v>0</v>
      </c>
    </row>
    <row r="353" spans="5:32" x14ac:dyDescent="0.2">
      <c r="E353">
        <v>2152</v>
      </c>
      <c r="F353" s="101">
        <f>'Ext A2'!F158</f>
        <v>0</v>
      </c>
      <c r="G353" s="100">
        <f>'Ext A2'!C158</f>
        <v>0</v>
      </c>
      <c r="H353" s="100">
        <f>'Ext A2'!D158</f>
        <v>0</v>
      </c>
      <c r="I353" s="100">
        <f>'Ext A2'!J158</f>
        <v>0</v>
      </c>
      <c r="J353" s="194">
        <f>'Ext A2'!G158</f>
        <v>0</v>
      </c>
      <c r="K353">
        <f>IF('Ext A2'!H158="",'Ext A2'!G158,'Ext A2'!H158)</f>
        <v>0</v>
      </c>
      <c r="L353" s="100">
        <f>'Ext A2'!E158</f>
        <v>0</v>
      </c>
      <c r="M353" t="str">
        <f>MID('Ext A2'!M158,7,4)</f>
        <v/>
      </c>
      <c r="O353" s="101">
        <f>IF(ISNA(VLOOKUP(E353,'Enga manuel'!$D$7:$P$356,6,FALSE)),0,VLOOKUP(E353,'Enga manuel'!$D$7:$P$356,6,FALSE))</f>
        <v>0</v>
      </c>
      <c r="P353" t="str">
        <f>IF(ISNA(VLOOKUP(E353,'Enga manuel'!$D$7:$P$356,7,FALSE)),"",VLOOKUP(E353,'Enga manuel'!$D$7:$P$356,7,FALSE))</f>
        <v/>
      </c>
      <c r="Q353" t="str">
        <f>IF(ISNA(VLOOKUP(E353,'Enga manuel'!$D$7:$P$356,8,FALSE)),"",VLOOKUP(E353,'Enga manuel'!$D$7:$P$356,8,FALSE))</f>
        <v/>
      </c>
      <c r="R353" t="str">
        <f>IF(ISNA(VLOOKUP(E353,'Enga manuel'!$D$7:$P$356,9,FALSE)),"",VLOOKUP(E353,'Enga manuel'!$D$7:$P$356,9,FALSE))</f>
        <v/>
      </c>
      <c r="S353" t="str">
        <f>IF(ISNA(VLOOKUP(E353,'Enga manuel'!$D$7:$P$356,10,FALSE)),"",VLOOKUP(E353,'Enga manuel'!$D$7:$P$356,10,FALSE))</f>
        <v/>
      </c>
      <c r="T353" t="str">
        <f>IF(ISNA(VLOOKUP(E353,'Enga manuel'!$D$7:$P$356,11,FALSE)),"",VLOOKUP(E353,'Enga manuel'!$D$7:$P$356,11,FALSE))</f>
        <v/>
      </c>
      <c r="U353" t="str">
        <f>IF(ISNA(VLOOKUP(E353,'Enga manuel'!$D$7:$P$356,12,FALSE)),"",VLOOKUP(E353,'Enga manuel'!$D$7:$P$356,12,FALSE))</f>
        <v/>
      </c>
      <c r="W353">
        <f t="shared" si="63"/>
        <v>2152</v>
      </c>
      <c r="X353" s="107">
        <f t="shared" si="55"/>
        <v>0</v>
      </c>
      <c r="Y353" s="107" t="str">
        <f t="shared" si="59"/>
        <v/>
      </c>
      <c r="Z353" s="107" t="str">
        <f t="shared" si="60"/>
        <v/>
      </c>
      <c r="AA353" s="107" t="str">
        <f t="shared" si="61"/>
        <v/>
      </c>
      <c r="AB353" s="107" t="str">
        <f t="shared" si="56"/>
        <v/>
      </c>
      <c r="AC353" s="107" t="str">
        <f t="shared" si="56"/>
        <v/>
      </c>
      <c r="AD353" s="107" t="str">
        <f t="shared" si="57"/>
        <v/>
      </c>
      <c r="AE353" s="107" t="str">
        <f t="shared" si="58"/>
        <v/>
      </c>
      <c r="AF353">
        <f t="shared" si="62"/>
        <v>0</v>
      </c>
    </row>
    <row r="354" spans="5:32" x14ac:dyDescent="0.2">
      <c r="E354">
        <v>2153</v>
      </c>
      <c r="F354" s="101">
        <f>'Ext A2'!F159</f>
        <v>0</v>
      </c>
      <c r="G354" s="100">
        <f>'Ext A2'!C159</f>
        <v>0</v>
      </c>
      <c r="H354" s="100">
        <f>'Ext A2'!D159</f>
        <v>0</v>
      </c>
      <c r="I354" s="100">
        <f>'Ext A2'!J159</f>
        <v>0</v>
      </c>
      <c r="J354" s="194">
        <f>'Ext A2'!G159</f>
        <v>0</v>
      </c>
      <c r="K354">
        <f>IF('Ext A2'!H159="",'Ext A2'!G159,'Ext A2'!H159)</f>
        <v>0</v>
      </c>
      <c r="L354" s="100">
        <f>'Ext A2'!E159</f>
        <v>0</v>
      </c>
      <c r="M354" t="str">
        <f>MID('Ext A2'!M159,7,4)</f>
        <v/>
      </c>
      <c r="O354" s="101">
        <f>IF(ISNA(VLOOKUP(E354,'Enga manuel'!$D$7:$P$356,6,FALSE)),0,VLOOKUP(E354,'Enga manuel'!$D$7:$P$356,6,FALSE))</f>
        <v>0</v>
      </c>
      <c r="P354" t="str">
        <f>IF(ISNA(VLOOKUP(E354,'Enga manuel'!$D$7:$P$356,7,FALSE)),"",VLOOKUP(E354,'Enga manuel'!$D$7:$P$356,7,FALSE))</f>
        <v/>
      </c>
      <c r="Q354" t="str">
        <f>IF(ISNA(VLOOKUP(E354,'Enga manuel'!$D$7:$P$356,8,FALSE)),"",VLOOKUP(E354,'Enga manuel'!$D$7:$P$356,8,FALSE))</f>
        <v/>
      </c>
      <c r="R354" t="str">
        <f>IF(ISNA(VLOOKUP(E354,'Enga manuel'!$D$7:$P$356,9,FALSE)),"",VLOOKUP(E354,'Enga manuel'!$D$7:$P$356,9,FALSE))</f>
        <v/>
      </c>
      <c r="S354" t="str">
        <f>IF(ISNA(VLOOKUP(E354,'Enga manuel'!$D$7:$P$356,10,FALSE)),"",VLOOKUP(E354,'Enga manuel'!$D$7:$P$356,10,FALSE))</f>
        <v/>
      </c>
      <c r="T354" t="str">
        <f>IF(ISNA(VLOOKUP(E354,'Enga manuel'!$D$7:$P$356,11,FALSE)),"",VLOOKUP(E354,'Enga manuel'!$D$7:$P$356,11,FALSE))</f>
        <v/>
      </c>
      <c r="U354" t="str">
        <f>IF(ISNA(VLOOKUP(E354,'Enga manuel'!$D$7:$P$356,12,FALSE)),"",VLOOKUP(E354,'Enga manuel'!$D$7:$P$356,12,FALSE))</f>
        <v/>
      </c>
      <c r="W354">
        <f t="shared" si="63"/>
        <v>2153</v>
      </c>
      <c r="X354" s="107">
        <f t="shared" si="55"/>
        <v>0</v>
      </c>
      <c r="Y354" s="107" t="str">
        <f t="shared" si="59"/>
        <v/>
      </c>
      <c r="Z354" s="107" t="str">
        <f t="shared" si="60"/>
        <v/>
      </c>
      <c r="AA354" s="107" t="str">
        <f t="shared" si="61"/>
        <v/>
      </c>
      <c r="AB354" s="107" t="str">
        <f t="shared" si="56"/>
        <v/>
      </c>
      <c r="AC354" s="107" t="str">
        <f t="shared" si="56"/>
        <v/>
      </c>
      <c r="AD354" s="107" t="str">
        <f t="shared" si="57"/>
        <v/>
      </c>
      <c r="AE354" s="107" t="str">
        <f t="shared" si="58"/>
        <v/>
      </c>
      <c r="AF354">
        <f t="shared" si="62"/>
        <v>0</v>
      </c>
    </row>
    <row r="355" spans="5:32" x14ac:dyDescent="0.2">
      <c r="E355">
        <v>2154</v>
      </c>
      <c r="F355" s="101">
        <f>'Ext A2'!F160</f>
        <v>0</v>
      </c>
      <c r="G355" s="100">
        <f>'Ext A2'!C160</f>
        <v>0</v>
      </c>
      <c r="H355" s="100">
        <f>'Ext A2'!D160</f>
        <v>0</v>
      </c>
      <c r="I355" s="100">
        <f>'Ext A2'!J160</f>
        <v>0</v>
      </c>
      <c r="J355" s="194">
        <f>'Ext A2'!G160</f>
        <v>0</v>
      </c>
      <c r="K355">
        <f>IF('Ext A2'!H160="",'Ext A2'!G160,'Ext A2'!H160)</f>
        <v>0</v>
      </c>
      <c r="L355" s="100">
        <f>'Ext A2'!E160</f>
        <v>0</v>
      </c>
      <c r="M355" t="str">
        <f>MID('Ext A2'!M160,7,4)</f>
        <v/>
      </c>
      <c r="O355" s="101">
        <f>IF(ISNA(VLOOKUP(E355,'Enga manuel'!$D$7:$P$356,6,FALSE)),0,VLOOKUP(E355,'Enga manuel'!$D$7:$P$356,6,FALSE))</f>
        <v>0</v>
      </c>
      <c r="P355" t="str">
        <f>IF(ISNA(VLOOKUP(E355,'Enga manuel'!$D$7:$P$356,7,FALSE)),"",VLOOKUP(E355,'Enga manuel'!$D$7:$P$356,7,FALSE))</f>
        <v/>
      </c>
      <c r="Q355" t="str">
        <f>IF(ISNA(VLOOKUP(E355,'Enga manuel'!$D$7:$P$356,8,FALSE)),"",VLOOKUP(E355,'Enga manuel'!$D$7:$P$356,8,FALSE))</f>
        <v/>
      </c>
      <c r="R355" t="str">
        <f>IF(ISNA(VLOOKUP(E355,'Enga manuel'!$D$7:$P$356,9,FALSE)),"",VLOOKUP(E355,'Enga manuel'!$D$7:$P$356,9,FALSE))</f>
        <v/>
      </c>
      <c r="S355" t="str">
        <f>IF(ISNA(VLOOKUP(E355,'Enga manuel'!$D$7:$P$356,10,FALSE)),"",VLOOKUP(E355,'Enga manuel'!$D$7:$P$356,10,FALSE))</f>
        <v/>
      </c>
      <c r="T355" t="str">
        <f>IF(ISNA(VLOOKUP(E355,'Enga manuel'!$D$7:$P$356,11,FALSE)),"",VLOOKUP(E355,'Enga manuel'!$D$7:$P$356,11,FALSE))</f>
        <v/>
      </c>
      <c r="U355" t="str">
        <f>IF(ISNA(VLOOKUP(E355,'Enga manuel'!$D$7:$P$356,12,FALSE)),"",VLOOKUP(E355,'Enga manuel'!$D$7:$P$356,12,FALSE))</f>
        <v/>
      </c>
      <c r="W355">
        <f t="shared" si="63"/>
        <v>2154</v>
      </c>
      <c r="X355" s="107">
        <f t="shared" si="55"/>
        <v>0</v>
      </c>
      <c r="Y355" s="107" t="str">
        <f t="shared" si="59"/>
        <v/>
      </c>
      <c r="Z355" s="107" t="str">
        <f t="shared" si="60"/>
        <v/>
      </c>
      <c r="AA355" s="107" t="str">
        <f t="shared" si="61"/>
        <v/>
      </c>
      <c r="AB355" s="107" t="str">
        <f t="shared" si="56"/>
        <v/>
      </c>
      <c r="AC355" s="107" t="str">
        <f t="shared" si="56"/>
        <v/>
      </c>
      <c r="AD355" s="107" t="str">
        <f t="shared" si="57"/>
        <v/>
      </c>
      <c r="AE355" s="107" t="str">
        <f t="shared" si="58"/>
        <v/>
      </c>
      <c r="AF355">
        <f t="shared" si="62"/>
        <v>0</v>
      </c>
    </row>
    <row r="356" spans="5:32" x14ac:dyDescent="0.2">
      <c r="E356">
        <v>2155</v>
      </c>
      <c r="F356" s="101">
        <f>'Ext A2'!F161</f>
        <v>0</v>
      </c>
      <c r="G356" s="100">
        <f>'Ext A2'!C161</f>
        <v>0</v>
      </c>
      <c r="H356" s="100">
        <f>'Ext A2'!D161</f>
        <v>0</v>
      </c>
      <c r="I356" s="100">
        <f>'Ext A2'!J161</f>
        <v>0</v>
      </c>
      <c r="J356" s="194">
        <f>'Ext A2'!G161</f>
        <v>0</v>
      </c>
      <c r="K356">
        <f>IF('Ext A2'!H161="",'Ext A2'!G161,'Ext A2'!H161)</f>
        <v>0</v>
      </c>
      <c r="L356" s="100">
        <f>'Ext A2'!E161</f>
        <v>0</v>
      </c>
      <c r="M356" t="str">
        <f>MID('Ext A2'!M161,7,4)</f>
        <v/>
      </c>
      <c r="O356" s="101">
        <f>IF(ISNA(VLOOKUP(E356,'Enga manuel'!$D$7:$P$356,6,FALSE)),0,VLOOKUP(E356,'Enga manuel'!$D$7:$P$356,6,FALSE))</f>
        <v>0</v>
      </c>
      <c r="P356" t="str">
        <f>IF(ISNA(VLOOKUP(E356,'Enga manuel'!$D$7:$P$356,7,FALSE)),"",VLOOKUP(E356,'Enga manuel'!$D$7:$P$356,7,FALSE))</f>
        <v/>
      </c>
      <c r="Q356" t="str">
        <f>IF(ISNA(VLOOKUP(E356,'Enga manuel'!$D$7:$P$356,8,FALSE)),"",VLOOKUP(E356,'Enga manuel'!$D$7:$P$356,8,FALSE))</f>
        <v/>
      </c>
      <c r="R356" t="str">
        <f>IF(ISNA(VLOOKUP(E356,'Enga manuel'!$D$7:$P$356,9,FALSE)),"",VLOOKUP(E356,'Enga manuel'!$D$7:$P$356,9,FALSE))</f>
        <v/>
      </c>
      <c r="S356" t="str">
        <f>IF(ISNA(VLOOKUP(E356,'Enga manuel'!$D$7:$P$356,10,FALSE)),"",VLOOKUP(E356,'Enga manuel'!$D$7:$P$356,10,FALSE))</f>
        <v/>
      </c>
      <c r="T356" t="str">
        <f>IF(ISNA(VLOOKUP(E356,'Enga manuel'!$D$7:$P$356,11,FALSE)),"",VLOOKUP(E356,'Enga manuel'!$D$7:$P$356,11,FALSE))</f>
        <v/>
      </c>
      <c r="U356" t="str">
        <f>IF(ISNA(VLOOKUP(E356,'Enga manuel'!$D$7:$P$356,12,FALSE)),"",VLOOKUP(E356,'Enga manuel'!$D$7:$P$356,12,FALSE))</f>
        <v/>
      </c>
      <c r="W356">
        <f t="shared" si="63"/>
        <v>2155</v>
      </c>
      <c r="X356" s="107">
        <f t="shared" si="55"/>
        <v>0</v>
      </c>
      <c r="Y356" s="107" t="str">
        <f t="shared" si="59"/>
        <v/>
      </c>
      <c r="Z356" s="107" t="str">
        <f t="shared" si="60"/>
        <v/>
      </c>
      <c r="AA356" s="107" t="str">
        <f t="shared" si="61"/>
        <v/>
      </c>
      <c r="AB356" s="107" t="str">
        <f t="shared" si="56"/>
        <v/>
      </c>
      <c r="AC356" s="107" t="str">
        <f t="shared" si="56"/>
        <v/>
      </c>
      <c r="AD356" s="107" t="str">
        <f t="shared" si="57"/>
        <v/>
      </c>
      <c r="AE356" s="107" t="str">
        <f t="shared" si="58"/>
        <v/>
      </c>
      <c r="AF356">
        <f t="shared" si="62"/>
        <v>0</v>
      </c>
    </row>
    <row r="357" spans="5:32" x14ac:dyDescent="0.2">
      <c r="E357">
        <v>2156</v>
      </c>
      <c r="F357" s="101">
        <f>'Ext A2'!F162</f>
        <v>0</v>
      </c>
      <c r="G357" s="100">
        <f>'Ext A2'!C162</f>
        <v>0</v>
      </c>
      <c r="H357" s="100">
        <f>'Ext A2'!D162</f>
        <v>0</v>
      </c>
      <c r="I357" s="100">
        <f>'Ext A2'!J162</f>
        <v>0</v>
      </c>
      <c r="J357" s="194">
        <f>'Ext A2'!G162</f>
        <v>0</v>
      </c>
      <c r="K357">
        <f>IF('Ext A2'!H162="",'Ext A2'!G162,'Ext A2'!H162)</f>
        <v>0</v>
      </c>
      <c r="L357" s="100">
        <f>'Ext A2'!E162</f>
        <v>0</v>
      </c>
      <c r="M357" t="str">
        <f>MID('Ext A2'!M162,7,4)</f>
        <v/>
      </c>
      <c r="O357" s="101">
        <f>IF(ISNA(VLOOKUP(E357,'Enga manuel'!$D$7:$P$356,6,FALSE)),0,VLOOKUP(E357,'Enga manuel'!$D$7:$P$356,6,FALSE))</f>
        <v>0</v>
      </c>
      <c r="P357" t="str">
        <f>IF(ISNA(VLOOKUP(E357,'Enga manuel'!$D$7:$P$356,7,FALSE)),"",VLOOKUP(E357,'Enga manuel'!$D$7:$P$356,7,FALSE))</f>
        <v/>
      </c>
      <c r="Q357" t="str">
        <f>IF(ISNA(VLOOKUP(E357,'Enga manuel'!$D$7:$P$356,8,FALSE)),"",VLOOKUP(E357,'Enga manuel'!$D$7:$P$356,8,FALSE))</f>
        <v/>
      </c>
      <c r="R357" t="str">
        <f>IF(ISNA(VLOOKUP(E357,'Enga manuel'!$D$7:$P$356,9,FALSE)),"",VLOOKUP(E357,'Enga manuel'!$D$7:$P$356,9,FALSE))</f>
        <v/>
      </c>
      <c r="S357" t="str">
        <f>IF(ISNA(VLOOKUP(E357,'Enga manuel'!$D$7:$P$356,10,FALSE)),"",VLOOKUP(E357,'Enga manuel'!$D$7:$P$356,10,FALSE))</f>
        <v/>
      </c>
      <c r="T357" t="str">
        <f>IF(ISNA(VLOOKUP(E357,'Enga manuel'!$D$7:$P$356,11,FALSE)),"",VLOOKUP(E357,'Enga manuel'!$D$7:$P$356,11,FALSE))</f>
        <v/>
      </c>
      <c r="U357" t="str">
        <f>IF(ISNA(VLOOKUP(E357,'Enga manuel'!$D$7:$P$356,12,FALSE)),"",VLOOKUP(E357,'Enga manuel'!$D$7:$P$356,12,FALSE))</f>
        <v/>
      </c>
      <c r="W357">
        <f t="shared" si="63"/>
        <v>2156</v>
      </c>
      <c r="X357" s="107">
        <f t="shared" si="55"/>
        <v>0</v>
      </c>
      <c r="Y357" s="107" t="str">
        <f t="shared" si="59"/>
        <v/>
      </c>
      <c r="Z357" s="107" t="str">
        <f t="shared" si="60"/>
        <v/>
      </c>
      <c r="AA357" s="107" t="str">
        <f t="shared" si="61"/>
        <v/>
      </c>
      <c r="AB357" s="107" t="str">
        <f t="shared" si="56"/>
        <v/>
      </c>
      <c r="AC357" s="107" t="str">
        <f t="shared" si="56"/>
        <v/>
      </c>
      <c r="AD357" s="107" t="str">
        <f t="shared" si="57"/>
        <v/>
      </c>
      <c r="AE357" s="107" t="str">
        <f t="shared" si="58"/>
        <v/>
      </c>
      <c r="AF357">
        <f t="shared" si="62"/>
        <v>0</v>
      </c>
    </row>
    <row r="358" spans="5:32" x14ac:dyDescent="0.2">
      <c r="E358">
        <v>2157</v>
      </c>
      <c r="F358" s="101">
        <f>'Ext A2'!F163</f>
        <v>0</v>
      </c>
      <c r="G358" s="100">
        <f>'Ext A2'!C163</f>
        <v>0</v>
      </c>
      <c r="H358" s="100">
        <f>'Ext A2'!D163</f>
        <v>0</v>
      </c>
      <c r="I358" s="100">
        <f>'Ext A2'!J163</f>
        <v>0</v>
      </c>
      <c r="J358" s="194">
        <f>'Ext A2'!G163</f>
        <v>0</v>
      </c>
      <c r="K358">
        <f>IF('Ext A2'!H163="",'Ext A2'!G163,'Ext A2'!H163)</f>
        <v>0</v>
      </c>
      <c r="L358" s="100">
        <f>'Ext A2'!E163</f>
        <v>0</v>
      </c>
      <c r="M358" t="str">
        <f>MID('Ext A2'!M163,7,4)</f>
        <v/>
      </c>
      <c r="O358" s="101">
        <f>IF(ISNA(VLOOKUP(E358,'Enga manuel'!$D$7:$P$356,6,FALSE)),0,VLOOKUP(E358,'Enga manuel'!$D$7:$P$356,6,FALSE))</f>
        <v>0</v>
      </c>
      <c r="P358" t="str">
        <f>IF(ISNA(VLOOKUP(E358,'Enga manuel'!$D$7:$P$356,7,FALSE)),"",VLOOKUP(E358,'Enga manuel'!$D$7:$P$356,7,FALSE))</f>
        <v/>
      </c>
      <c r="Q358" t="str">
        <f>IF(ISNA(VLOOKUP(E358,'Enga manuel'!$D$7:$P$356,8,FALSE)),"",VLOOKUP(E358,'Enga manuel'!$D$7:$P$356,8,FALSE))</f>
        <v/>
      </c>
      <c r="R358" t="str">
        <f>IF(ISNA(VLOOKUP(E358,'Enga manuel'!$D$7:$P$356,9,FALSE)),"",VLOOKUP(E358,'Enga manuel'!$D$7:$P$356,9,FALSE))</f>
        <v/>
      </c>
      <c r="S358" t="str">
        <f>IF(ISNA(VLOOKUP(E358,'Enga manuel'!$D$7:$P$356,10,FALSE)),"",VLOOKUP(E358,'Enga manuel'!$D$7:$P$356,10,FALSE))</f>
        <v/>
      </c>
      <c r="T358" t="str">
        <f>IF(ISNA(VLOOKUP(E358,'Enga manuel'!$D$7:$P$356,11,FALSE)),"",VLOOKUP(E358,'Enga manuel'!$D$7:$P$356,11,FALSE))</f>
        <v/>
      </c>
      <c r="U358" t="str">
        <f>IF(ISNA(VLOOKUP(E358,'Enga manuel'!$D$7:$P$356,12,FALSE)),"",VLOOKUP(E358,'Enga manuel'!$D$7:$P$356,12,FALSE))</f>
        <v/>
      </c>
      <c r="W358">
        <f t="shared" si="63"/>
        <v>2157</v>
      </c>
      <c r="X358" s="107">
        <f t="shared" si="55"/>
        <v>0</v>
      </c>
      <c r="Y358" s="107" t="str">
        <f t="shared" si="59"/>
        <v/>
      </c>
      <c r="Z358" s="107" t="str">
        <f t="shared" si="60"/>
        <v/>
      </c>
      <c r="AA358" s="107" t="str">
        <f t="shared" si="61"/>
        <v/>
      </c>
      <c r="AB358" s="107" t="str">
        <f t="shared" si="56"/>
        <v/>
      </c>
      <c r="AC358" s="107" t="str">
        <f t="shared" si="56"/>
        <v/>
      </c>
      <c r="AD358" s="107" t="str">
        <f t="shared" si="57"/>
        <v/>
      </c>
      <c r="AE358" s="107" t="str">
        <f t="shared" si="58"/>
        <v/>
      </c>
      <c r="AF358">
        <f t="shared" si="62"/>
        <v>0</v>
      </c>
    </row>
    <row r="359" spans="5:32" x14ac:dyDescent="0.2">
      <c r="E359">
        <v>2158</v>
      </c>
      <c r="F359" s="101">
        <f>'Ext A2'!F164</f>
        <v>0</v>
      </c>
      <c r="G359" s="100">
        <f>'Ext A2'!C164</f>
        <v>0</v>
      </c>
      <c r="H359" s="100">
        <f>'Ext A2'!D164</f>
        <v>0</v>
      </c>
      <c r="I359" s="100">
        <f>'Ext A2'!J164</f>
        <v>0</v>
      </c>
      <c r="J359" s="194">
        <f>'Ext A2'!G164</f>
        <v>0</v>
      </c>
      <c r="K359">
        <f>IF('Ext A2'!H164="",'Ext A2'!G164,'Ext A2'!H164)</f>
        <v>0</v>
      </c>
      <c r="L359" s="100">
        <f>'Ext A2'!E164</f>
        <v>0</v>
      </c>
      <c r="M359" t="str">
        <f>MID('Ext A2'!M164,7,4)</f>
        <v/>
      </c>
      <c r="O359" s="101">
        <f>IF(ISNA(VLOOKUP(E359,'Enga manuel'!$D$7:$P$356,6,FALSE)),0,VLOOKUP(E359,'Enga manuel'!$D$7:$P$356,6,FALSE))</f>
        <v>0</v>
      </c>
      <c r="P359" t="str">
        <f>IF(ISNA(VLOOKUP(E359,'Enga manuel'!$D$7:$P$356,7,FALSE)),"",VLOOKUP(E359,'Enga manuel'!$D$7:$P$356,7,FALSE))</f>
        <v/>
      </c>
      <c r="Q359" t="str">
        <f>IF(ISNA(VLOOKUP(E359,'Enga manuel'!$D$7:$P$356,8,FALSE)),"",VLOOKUP(E359,'Enga manuel'!$D$7:$P$356,8,FALSE))</f>
        <v/>
      </c>
      <c r="R359" t="str">
        <f>IF(ISNA(VLOOKUP(E359,'Enga manuel'!$D$7:$P$356,9,FALSE)),"",VLOOKUP(E359,'Enga manuel'!$D$7:$P$356,9,FALSE))</f>
        <v/>
      </c>
      <c r="S359" t="str">
        <f>IF(ISNA(VLOOKUP(E359,'Enga manuel'!$D$7:$P$356,10,FALSE)),"",VLOOKUP(E359,'Enga manuel'!$D$7:$P$356,10,FALSE))</f>
        <v/>
      </c>
      <c r="T359" t="str">
        <f>IF(ISNA(VLOOKUP(E359,'Enga manuel'!$D$7:$P$356,11,FALSE)),"",VLOOKUP(E359,'Enga manuel'!$D$7:$P$356,11,FALSE))</f>
        <v/>
      </c>
      <c r="U359" t="str">
        <f>IF(ISNA(VLOOKUP(E359,'Enga manuel'!$D$7:$P$356,12,FALSE)),"",VLOOKUP(E359,'Enga manuel'!$D$7:$P$356,12,FALSE))</f>
        <v/>
      </c>
      <c r="W359">
        <f t="shared" si="63"/>
        <v>2158</v>
      </c>
      <c r="X359" s="107">
        <f t="shared" si="55"/>
        <v>0</v>
      </c>
      <c r="Y359" s="107" t="str">
        <f t="shared" si="59"/>
        <v/>
      </c>
      <c r="Z359" s="107" t="str">
        <f t="shared" si="60"/>
        <v/>
      </c>
      <c r="AA359" s="107" t="str">
        <f t="shared" si="61"/>
        <v/>
      </c>
      <c r="AB359" s="107" t="str">
        <f t="shared" si="56"/>
        <v/>
      </c>
      <c r="AC359" s="107" t="str">
        <f t="shared" si="56"/>
        <v/>
      </c>
      <c r="AD359" s="107" t="str">
        <f t="shared" si="57"/>
        <v/>
      </c>
      <c r="AE359" s="107" t="str">
        <f t="shared" si="58"/>
        <v/>
      </c>
      <c r="AF359">
        <f t="shared" si="62"/>
        <v>0</v>
      </c>
    </row>
    <row r="360" spans="5:32" x14ac:dyDescent="0.2">
      <c r="E360">
        <v>2159</v>
      </c>
      <c r="F360" s="101">
        <f>'Ext A2'!F165</f>
        <v>0</v>
      </c>
      <c r="G360" s="100">
        <f>'Ext A2'!C165</f>
        <v>0</v>
      </c>
      <c r="H360" s="100">
        <f>'Ext A2'!D165</f>
        <v>0</v>
      </c>
      <c r="I360" s="100">
        <f>'Ext A2'!J165</f>
        <v>0</v>
      </c>
      <c r="J360" s="194">
        <f>'Ext A2'!G165</f>
        <v>0</v>
      </c>
      <c r="K360">
        <f>IF('Ext A2'!H165="",'Ext A2'!G165,'Ext A2'!H165)</f>
        <v>0</v>
      </c>
      <c r="L360" s="100">
        <f>'Ext A2'!E165</f>
        <v>0</v>
      </c>
      <c r="M360" t="str">
        <f>MID('Ext A2'!M165,7,4)</f>
        <v/>
      </c>
      <c r="O360" s="101">
        <f>IF(ISNA(VLOOKUP(E360,'Enga manuel'!$D$7:$P$356,6,FALSE)),0,VLOOKUP(E360,'Enga manuel'!$D$7:$P$356,6,FALSE))</f>
        <v>0</v>
      </c>
      <c r="P360" t="str">
        <f>IF(ISNA(VLOOKUP(E360,'Enga manuel'!$D$7:$P$356,7,FALSE)),"",VLOOKUP(E360,'Enga manuel'!$D$7:$P$356,7,FALSE))</f>
        <v/>
      </c>
      <c r="Q360" t="str">
        <f>IF(ISNA(VLOOKUP(E360,'Enga manuel'!$D$7:$P$356,8,FALSE)),"",VLOOKUP(E360,'Enga manuel'!$D$7:$P$356,8,FALSE))</f>
        <v/>
      </c>
      <c r="R360" t="str">
        <f>IF(ISNA(VLOOKUP(E360,'Enga manuel'!$D$7:$P$356,9,FALSE)),"",VLOOKUP(E360,'Enga manuel'!$D$7:$P$356,9,FALSE))</f>
        <v/>
      </c>
      <c r="S360" t="str">
        <f>IF(ISNA(VLOOKUP(E360,'Enga manuel'!$D$7:$P$356,10,FALSE)),"",VLOOKUP(E360,'Enga manuel'!$D$7:$P$356,10,FALSE))</f>
        <v/>
      </c>
      <c r="T360" t="str">
        <f>IF(ISNA(VLOOKUP(E360,'Enga manuel'!$D$7:$P$356,11,FALSE)),"",VLOOKUP(E360,'Enga manuel'!$D$7:$P$356,11,FALSE))</f>
        <v/>
      </c>
      <c r="U360" t="str">
        <f>IF(ISNA(VLOOKUP(E360,'Enga manuel'!$D$7:$P$356,12,FALSE)),"",VLOOKUP(E360,'Enga manuel'!$D$7:$P$356,12,FALSE))</f>
        <v/>
      </c>
      <c r="W360">
        <f t="shared" si="63"/>
        <v>2159</v>
      </c>
      <c r="X360" s="107">
        <f t="shared" si="55"/>
        <v>0</v>
      </c>
      <c r="Y360" s="107" t="str">
        <f t="shared" si="59"/>
        <v/>
      </c>
      <c r="Z360" s="107" t="str">
        <f t="shared" si="60"/>
        <v/>
      </c>
      <c r="AA360" s="107" t="str">
        <f t="shared" si="61"/>
        <v/>
      </c>
      <c r="AB360" s="107" t="str">
        <f t="shared" si="56"/>
        <v/>
      </c>
      <c r="AC360" s="107" t="str">
        <f t="shared" si="56"/>
        <v/>
      </c>
      <c r="AD360" s="107" t="str">
        <f t="shared" si="57"/>
        <v/>
      </c>
      <c r="AE360" s="107" t="str">
        <f t="shared" si="58"/>
        <v/>
      </c>
      <c r="AF360">
        <f t="shared" si="62"/>
        <v>0</v>
      </c>
    </row>
    <row r="361" spans="5:32" x14ac:dyDescent="0.2">
      <c r="E361">
        <v>2160</v>
      </c>
      <c r="F361" s="101">
        <f>'Ext A2'!F166</f>
        <v>0</v>
      </c>
      <c r="G361" s="100">
        <f>'Ext A2'!C166</f>
        <v>0</v>
      </c>
      <c r="H361" s="100">
        <f>'Ext A2'!D166</f>
        <v>0</v>
      </c>
      <c r="I361" s="100">
        <f>'Ext A2'!J166</f>
        <v>0</v>
      </c>
      <c r="J361" s="194">
        <f>'Ext A2'!G166</f>
        <v>0</v>
      </c>
      <c r="K361">
        <f>IF('Ext A2'!H166="",'Ext A2'!G166,'Ext A2'!H166)</f>
        <v>0</v>
      </c>
      <c r="L361" s="100">
        <f>'Ext A2'!E166</f>
        <v>0</v>
      </c>
      <c r="M361" t="str">
        <f>MID('Ext A2'!M166,7,4)</f>
        <v/>
      </c>
      <c r="O361" s="101">
        <f>IF(ISNA(VLOOKUP(E361,'Enga manuel'!$D$7:$P$356,6,FALSE)),0,VLOOKUP(E361,'Enga manuel'!$D$7:$P$356,6,FALSE))</f>
        <v>0</v>
      </c>
      <c r="P361" t="str">
        <f>IF(ISNA(VLOOKUP(E361,'Enga manuel'!$D$7:$P$356,7,FALSE)),"",VLOOKUP(E361,'Enga manuel'!$D$7:$P$356,7,FALSE))</f>
        <v/>
      </c>
      <c r="Q361" t="str">
        <f>IF(ISNA(VLOOKUP(E361,'Enga manuel'!$D$7:$P$356,8,FALSE)),"",VLOOKUP(E361,'Enga manuel'!$D$7:$P$356,8,FALSE))</f>
        <v/>
      </c>
      <c r="R361" t="str">
        <f>IF(ISNA(VLOOKUP(E361,'Enga manuel'!$D$7:$P$356,9,FALSE)),"",VLOOKUP(E361,'Enga manuel'!$D$7:$P$356,9,FALSE))</f>
        <v/>
      </c>
      <c r="S361" t="str">
        <f>IF(ISNA(VLOOKUP(E361,'Enga manuel'!$D$7:$P$356,10,FALSE)),"",VLOOKUP(E361,'Enga manuel'!$D$7:$P$356,10,FALSE))</f>
        <v/>
      </c>
      <c r="T361" t="str">
        <f>IF(ISNA(VLOOKUP(E361,'Enga manuel'!$D$7:$P$356,11,FALSE)),"",VLOOKUP(E361,'Enga manuel'!$D$7:$P$356,11,FALSE))</f>
        <v/>
      </c>
      <c r="U361" t="str">
        <f>IF(ISNA(VLOOKUP(E361,'Enga manuel'!$D$7:$P$356,12,FALSE)),"",VLOOKUP(E361,'Enga manuel'!$D$7:$P$356,12,FALSE))</f>
        <v/>
      </c>
      <c r="W361">
        <f t="shared" si="63"/>
        <v>2160</v>
      </c>
      <c r="X361" s="107">
        <f t="shared" si="55"/>
        <v>0</v>
      </c>
      <c r="Y361" s="107" t="str">
        <f t="shared" si="59"/>
        <v/>
      </c>
      <c r="Z361" s="107" t="str">
        <f t="shared" si="60"/>
        <v/>
      </c>
      <c r="AA361" s="107" t="str">
        <f t="shared" si="61"/>
        <v/>
      </c>
      <c r="AB361" s="107" t="str">
        <f t="shared" si="56"/>
        <v/>
      </c>
      <c r="AC361" s="107" t="str">
        <f t="shared" si="56"/>
        <v/>
      </c>
      <c r="AD361" s="107" t="str">
        <f t="shared" si="57"/>
        <v/>
      </c>
      <c r="AE361" s="107" t="str">
        <f t="shared" si="58"/>
        <v/>
      </c>
      <c r="AF361">
        <f t="shared" si="62"/>
        <v>0</v>
      </c>
    </row>
    <row r="362" spans="5:32" x14ac:dyDescent="0.2">
      <c r="E362">
        <v>2161</v>
      </c>
      <c r="F362" s="101">
        <f>'Ext A2'!F167</f>
        <v>0</v>
      </c>
      <c r="G362" s="100">
        <f>'Ext A2'!C167</f>
        <v>0</v>
      </c>
      <c r="H362" s="100">
        <f>'Ext A2'!D167</f>
        <v>0</v>
      </c>
      <c r="I362" s="100">
        <f>'Ext A2'!J167</f>
        <v>0</v>
      </c>
      <c r="J362" s="194">
        <f>'Ext A2'!G167</f>
        <v>0</v>
      </c>
      <c r="K362">
        <f>IF('Ext A2'!H167="",'Ext A2'!G167,'Ext A2'!H167)</f>
        <v>0</v>
      </c>
      <c r="L362" s="100">
        <f>'Ext A2'!E167</f>
        <v>0</v>
      </c>
      <c r="M362" t="str">
        <f>MID('Ext A2'!M167,7,4)</f>
        <v/>
      </c>
      <c r="O362" s="101">
        <f>IF(ISNA(VLOOKUP(E362,'Enga manuel'!$D$7:$P$356,6,FALSE)),0,VLOOKUP(E362,'Enga manuel'!$D$7:$P$356,6,FALSE))</f>
        <v>0</v>
      </c>
      <c r="P362" t="str">
        <f>IF(ISNA(VLOOKUP(E362,'Enga manuel'!$D$7:$P$356,7,FALSE)),"",VLOOKUP(E362,'Enga manuel'!$D$7:$P$356,7,FALSE))</f>
        <v/>
      </c>
      <c r="Q362" t="str">
        <f>IF(ISNA(VLOOKUP(E362,'Enga manuel'!$D$7:$P$356,8,FALSE)),"",VLOOKUP(E362,'Enga manuel'!$D$7:$P$356,8,FALSE))</f>
        <v/>
      </c>
      <c r="R362" t="str">
        <f>IF(ISNA(VLOOKUP(E362,'Enga manuel'!$D$7:$P$356,9,FALSE)),"",VLOOKUP(E362,'Enga manuel'!$D$7:$P$356,9,FALSE))</f>
        <v/>
      </c>
      <c r="S362" t="str">
        <f>IF(ISNA(VLOOKUP(E362,'Enga manuel'!$D$7:$P$356,10,FALSE)),"",VLOOKUP(E362,'Enga manuel'!$D$7:$P$356,10,FALSE))</f>
        <v/>
      </c>
      <c r="T362" t="str">
        <f>IF(ISNA(VLOOKUP(E362,'Enga manuel'!$D$7:$P$356,11,FALSE)),"",VLOOKUP(E362,'Enga manuel'!$D$7:$P$356,11,FALSE))</f>
        <v/>
      </c>
      <c r="U362" t="str">
        <f>IF(ISNA(VLOOKUP(E362,'Enga manuel'!$D$7:$P$356,12,FALSE)),"",VLOOKUP(E362,'Enga manuel'!$D$7:$P$356,12,FALSE))</f>
        <v/>
      </c>
      <c r="W362">
        <f t="shared" si="63"/>
        <v>2161</v>
      </c>
      <c r="X362" s="107">
        <f t="shared" si="55"/>
        <v>0</v>
      </c>
      <c r="Y362" s="107" t="str">
        <f t="shared" si="59"/>
        <v/>
      </c>
      <c r="Z362" s="107" t="str">
        <f t="shared" si="60"/>
        <v/>
      </c>
      <c r="AA362" s="107" t="str">
        <f t="shared" si="61"/>
        <v/>
      </c>
      <c r="AB362" s="107" t="str">
        <f t="shared" si="56"/>
        <v/>
      </c>
      <c r="AC362" s="107" t="str">
        <f t="shared" si="56"/>
        <v/>
      </c>
      <c r="AD362" s="107" t="str">
        <f t="shared" si="57"/>
        <v/>
      </c>
      <c r="AE362" s="107" t="str">
        <f t="shared" si="58"/>
        <v/>
      </c>
      <c r="AF362">
        <f t="shared" si="62"/>
        <v>0</v>
      </c>
    </row>
    <row r="363" spans="5:32" x14ac:dyDescent="0.2">
      <c r="E363">
        <v>2162</v>
      </c>
      <c r="F363" s="101">
        <f>'Ext A2'!F168</f>
        <v>0</v>
      </c>
      <c r="G363" s="100">
        <f>'Ext A2'!C168</f>
        <v>0</v>
      </c>
      <c r="H363" s="100">
        <f>'Ext A2'!D168</f>
        <v>0</v>
      </c>
      <c r="I363" s="100">
        <f>'Ext A2'!J168</f>
        <v>0</v>
      </c>
      <c r="J363" s="194">
        <f>'Ext A2'!G168</f>
        <v>0</v>
      </c>
      <c r="K363">
        <f>IF('Ext A2'!H168="",'Ext A2'!G168,'Ext A2'!H168)</f>
        <v>0</v>
      </c>
      <c r="L363" s="100">
        <f>'Ext A2'!E168</f>
        <v>0</v>
      </c>
      <c r="M363" t="str">
        <f>MID('Ext A2'!M168,7,4)</f>
        <v/>
      </c>
      <c r="O363" s="101">
        <f>IF(ISNA(VLOOKUP(E363,'Enga manuel'!$D$7:$P$356,6,FALSE)),0,VLOOKUP(E363,'Enga manuel'!$D$7:$P$356,6,FALSE))</f>
        <v>0</v>
      </c>
      <c r="P363" t="str">
        <f>IF(ISNA(VLOOKUP(E363,'Enga manuel'!$D$7:$P$356,7,FALSE)),"",VLOOKUP(E363,'Enga manuel'!$D$7:$P$356,7,FALSE))</f>
        <v/>
      </c>
      <c r="Q363" t="str">
        <f>IF(ISNA(VLOOKUP(E363,'Enga manuel'!$D$7:$P$356,8,FALSE)),"",VLOOKUP(E363,'Enga manuel'!$D$7:$P$356,8,FALSE))</f>
        <v/>
      </c>
      <c r="R363" t="str">
        <f>IF(ISNA(VLOOKUP(E363,'Enga manuel'!$D$7:$P$356,9,FALSE)),"",VLOOKUP(E363,'Enga manuel'!$D$7:$P$356,9,FALSE))</f>
        <v/>
      </c>
      <c r="S363" t="str">
        <f>IF(ISNA(VLOOKUP(E363,'Enga manuel'!$D$7:$P$356,10,FALSE)),"",VLOOKUP(E363,'Enga manuel'!$D$7:$P$356,10,FALSE))</f>
        <v/>
      </c>
      <c r="T363" t="str">
        <f>IF(ISNA(VLOOKUP(E363,'Enga manuel'!$D$7:$P$356,11,FALSE)),"",VLOOKUP(E363,'Enga manuel'!$D$7:$P$356,11,FALSE))</f>
        <v/>
      </c>
      <c r="U363" t="str">
        <f>IF(ISNA(VLOOKUP(E363,'Enga manuel'!$D$7:$P$356,12,FALSE)),"",VLOOKUP(E363,'Enga manuel'!$D$7:$P$356,12,FALSE))</f>
        <v/>
      </c>
      <c r="W363">
        <f t="shared" si="63"/>
        <v>2162</v>
      </c>
      <c r="X363" s="107">
        <f t="shared" si="55"/>
        <v>0</v>
      </c>
      <c r="Y363" s="107" t="str">
        <f t="shared" si="59"/>
        <v/>
      </c>
      <c r="Z363" s="107" t="str">
        <f t="shared" si="60"/>
        <v/>
      </c>
      <c r="AA363" s="107" t="str">
        <f t="shared" si="61"/>
        <v/>
      </c>
      <c r="AB363" s="107" t="str">
        <f t="shared" si="56"/>
        <v/>
      </c>
      <c r="AC363" s="107" t="str">
        <f t="shared" si="56"/>
        <v/>
      </c>
      <c r="AD363" s="107" t="str">
        <f t="shared" si="57"/>
        <v/>
      </c>
      <c r="AE363" s="107" t="str">
        <f t="shared" si="58"/>
        <v/>
      </c>
      <c r="AF363">
        <f t="shared" si="62"/>
        <v>0</v>
      </c>
    </row>
    <row r="364" spans="5:32" x14ac:dyDescent="0.2">
      <c r="E364">
        <v>2163</v>
      </c>
      <c r="F364" s="101">
        <f>'Ext A2'!F169</f>
        <v>0</v>
      </c>
      <c r="G364" s="100">
        <f>'Ext A2'!C169</f>
        <v>0</v>
      </c>
      <c r="H364" s="100">
        <f>'Ext A2'!D169</f>
        <v>0</v>
      </c>
      <c r="I364" s="100">
        <f>'Ext A2'!J169</f>
        <v>0</v>
      </c>
      <c r="J364" s="194">
        <f>'Ext A2'!G169</f>
        <v>0</v>
      </c>
      <c r="K364">
        <f>IF('Ext A2'!H169="",'Ext A2'!G169,'Ext A2'!H169)</f>
        <v>0</v>
      </c>
      <c r="L364" s="100">
        <f>'Ext A2'!E169</f>
        <v>0</v>
      </c>
      <c r="M364" t="str">
        <f>MID('Ext A2'!M169,7,4)</f>
        <v/>
      </c>
      <c r="O364" s="101">
        <f>IF(ISNA(VLOOKUP(E364,'Enga manuel'!$D$7:$P$356,6,FALSE)),0,VLOOKUP(E364,'Enga manuel'!$D$7:$P$356,6,FALSE))</f>
        <v>0</v>
      </c>
      <c r="P364" t="str">
        <f>IF(ISNA(VLOOKUP(E364,'Enga manuel'!$D$7:$P$356,7,FALSE)),"",VLOOKUP(E364,'Enga manuel'!$D$7:$P$356,7,FALSE))</f>
        <v/>
      </c>
      <c r="Q364" t="str">
        <f>IF(ISNA(VLOOKUP(E364,'Enga manuel'!$D$7:$P$356,8,FALSE)),"",VLOOKUP(E364,'Enga manuel'!$D$7:$P$356,8,FALSE))</f>
        <v/>
      </c>
      <c r="R364" t="str">
        <f>IF(ISNA(VLOOKUP(E364,'Enga manuel'!$D$7:$P$356,9,FALSE)),"",VLOOKUP(E364,'Enga manuel'!$D$7:$P$356,9,FALSE))</f>
        <v/>
      </c>
      <c r="S364" t="str">
        <f>IF(ISNA(VLOOKUP(E364,'Enga manuel'!$D$7:$P$356,10,FALSE)),"",VLOOKUP(E364,'Enga manuel'!$D$7:$P$356,10,FALSE))</f>
        <v/>
      </c>
      <c r="T364" t="str">
        <f>IF(ISNA(VLOOKUP(E364,'Enga manuel'!$D$7:$P$356,11,FALSE)),"",VLOOKUP(E364,'Enga manuel'!$D$7:$P$356,11,FALSE))</f>
        <v/>
      </c>
      <c r="U364" t="str">
        <f>IF(ISNA(VLOOKUP(E364,'Enga manuel'!$D$7:$P$356,12,FALSE)),"",VLOOKUP(E364,'Enga manuel'!$D$7:$P$356,12,FALSE))</f>
        <v/>
      </c>
      <c r="W364">
        <f t="shared" si="63"/>
        <v>2163</v>
      </c>
      <c r="X364" s="107">
        <f t="shared" si="55"/>
        <v>0</v>
      </c>
      <c r="Y364" s="107" t="str">
        <f t="shared" si="59"/>
        <v/>
      </c>
      <c r="Z364" s="107" t="str">
        <f t="shared" si="60"/>
        <v/>
      </c>
      <c r="AA364" s="107" t="str">
        <f t="shared" si="61"/>
        <v/>
      </c>
      <c r="AB364" s="107" t="str">
        <f t="shared" si="56"/>
        <v/>
      </c>
      <c r="AC364" s="107" t="str">
        <f t="shared" si="56"/>
        <v/>
      </c>
      <c r="AD364" s="107" t="str">
        <f t="shared" si="57"/>
        <v/>
      </c>
      <c r="AE364" s="107" t="str">
        <f t="shared" si="58"/>
        <v/>
      </c>
      <c r="AF364">
        <f t="shared" si="62"/>
        <v>0</v>
      </c>
    </row>
    <row r="365" spans="5:32" x14ac:dyDescent="0.2">
      <c r="E365">
        <v>2164</v>
      </c>
      <c r="F365" s="101">
        <f>'Ext A2'!F170</f>
        <v>0</v>
      </c>
      <c r="G365" s="100">
        <f>'Ext A2'!C170</f>
        <v>0</v>
      </c>
      <c r="H365" s="100">
        <f>'Ext A2'!D170</f>
        <v>0</v>
      </c>
      <c r="I365" s="100">
        <f>'Ext A2'!J170</f>
        <v>0</v>
      </c>
      <c r="J365" s="194">
        <f>'Ext A2'!G170</f>
        <v>0</v>
      </c>
      <c r="K365">
        <f>IF('Ext A2'!H170="",'Ext A2'!G170,'Ext A2'!H170)</f>
        <v>0</v>
      </c>
      <c r="L365" s="100">
        <f>'Ext A2'!E170</f>
        <v>0</v>
      </c>
      <c r="M365" t="str">
        <f>MID('Ext A2'!M170,7,4)</f>
        <v/>
      </c>
      <c r="O365" s="101">
        <f>IF(ISNA(VLOOKUP(E365,'Enga manuel'!$D$7:$P$356,6,FALSE)),0,VLOOKUP(E365,'Enga manuel'!$D$7:$P$356,6,FALSE))</f>
        <v>0</v>
      </c>
      <c r="P365" t="str">
        <f>IF(ISNA(VLOOKUP(E365,'Enga manuel'!$D$7:$P$356,7,FALSE)),"",VLOOKUP(E365,'Enga manuel'!$D$7:$P$356,7,FALSE))</f>
        <v/>
      </c>
      <c r="Q365" t="str">
        <f>IF(ISNA(VLOOKUP(E365,'Enga manuel'!$D$7:$P$356,8,FALSE)),"",VLOOKUP(E365,'Enga manuel'!$D$7:$P$356,8,FALSE))</f>
        <v/>
      </c>
      <c r="R365" t="str">
        <f>IF(ISNA(VLOOKUP(E365,'Enga manuel'!$D$7:$P$356,9,FALSE)),"",VLOOKUP(E365,'Enga manuel'!$D$7:$P$356,9,FALSE))</f>
        <v/>
      </c>
      <c r="S365" t="str">
        <f>IF(ISNA(VLOOKUP(E365,'Enga manuel'!$D$7:$P$356,10,FALSE)),"",VLOOKUP(E365,'Enga manuel'!$D$7:$P$356,10,FALSE))</f>
        <v/>
      </c>
      <c r="T365" t="str">
        <f>IF(ISNA(VLOOKUP(E365,'Enga manuel'!$D$7:$P$356,11,FALSE)),"",VLOOKUP(E365,'Enga manuel'!$D$7:$P$356,11,FALSE))</f>
        <v/>
      </c>
      <c r="U365" t="str">
        <f>IF(ISNA(VLOOKUP(E365,'Enga manuel'!$D$7:$P$356,12,FALSE)),"",VLOOKUP(E365,'Enga manuel'!$D$7:$P$356,12,FALSE))</f>
        <v/>
      </c>
      <c r="W365">
        <f t="shared" si="63"/>
        <v>2164</v>
      </c>
      <c r="X365" s="107">
        <f t="shared" si="55"/>
        <v>0</v>
      </c>
      <c r="Y365" s="107" t="str">
        <f t="shared" si="59"/>
        <v/>
      </c>
      <c r="Z365" s="107" t="str">
        <f t="shared" si="60"/>
        <v/>
      </c>
      <c r="AA365" s="107" t="str">
        <f t="shared" si="61"/>
        <v/>
      </c>
      <c r="AB365" s="107" t="str">
        <f t="shared" si="56"/>
        <v/>
      </c>
      <c r="AC365" s="107" t="str">
        <f t="shared" si="56"/>
        <v/>
      </c>
      <c r="AD365" s="107" t="str">
        <f t="shared" si="57"/>
        <v/>
      </c>
      <c r="AE365" s="107" t="str">
        <f t="shared" si="58"/>
        <v/>
      </c>
      <c r="AF365">
        <f t="shared" si="62"/>
        <v>0</v>
      </c>
    </row>
    <row r="366" spans="5:32" x14ac:dyDescent="0.2">
      <c r="E366">
        <v>2165</v>
      </c>
      <c r="F366" s="101">
        <f>'Ext A2'!F171</f>
        <v>0</v>
      </c>
      <c r="G366" s="100">
        <f>'Ext A2'!C171</f>
        <v>0</v>
      </c>
      <c r="H366" s="100">
        <f>'Ext A2'!D171</f>
        <v>0</v>
      </c>
      <c r="I366" s="100">
        <f>'Ext A2'!J171</f>
        <v>0</v>
      </c>
      <c r="J366" s="194">
        <f>'Ext A2'!G171</f>
        <v>0</v>
      </c>
      <c r="K366">
        <f>IF('Ext A2'!H171="",'Ext A2'!G171,'Ext A2'!H171)</f>
        <v>0</v>
      </c>
      <c r="L366" s="100">
        <f>'Ext A2'!E171</f>
        <v>0</v>
      </c>
      <c r="M366" t="str">
        <f>MID('Ext A2'!M171,7,4)</f>
        <v/>
      </c>
      <c r="O366" s="101">
        <f>IF(ISNA(VLOOKUP(E366,'Enga manuel'!$D$7:$P$356,6,FALSE)),0,VLOOKUP(E366,'Enga manuel'!$D$7:$P$356,6,FALSE))</f>
        <v>0</v>
      </c>
      <c r="P366" t="str">
        <f>IF(ISNA(VLOOKUP(E366,'Enga manuel'!$D$7:$P$356,7,FALSE)),"",VLOOKUP(E366,'Enga manuel'!$D$7:$P$356,7,FALSE))</f>
        <v/>
      </c>
      <c r="Q366" t="str">
        <f>IF(ISNA(VLOOKUP(E366,'Enga manuel'!$D$7:$P$356,8,FALSE)),"",VLOOKUP(E366,'Enga manuel'!$D$7:$P$356,8,FALSE))</f>
        <v/>
      </c>
      <c r="R366" t="str">
        <f>IF(ISNA(VLOOKUP(E366,'Enga manuel'!$D$7:$P$356,9,FALSE)),"",VLOOKUP(E366,'Enga manuel'!$D$7:$P$356,9,FALSE))</f>
        <v/>
      </c>
      <c r="S366" t="str">
        <f>IF(ISNA(VLOOKUP(E366,'Enga manuel'!$D$7:$P$356,10,FALSE)),"",VLOOKUP(E366,'Enga manuel'!$D$7:$P$356,10,FALSE))</f>
        <v/>
      </c>
      <c r="T366" t="str">
        <f>IF(ISNA(VLOOKUP(E366,'Enga manuel'!$D$7:$P$356,11,FALSE)),"",VLOOKUP(E366,'Enga manuel'!$D$7:$P$356,11,FALSE))</f>
        <v/>
      </c>
      <c r="U366" t="str">
        <f>IF(ISNA(VLOOKUP(E366,'Enga manuel'!$D$7:$P$356,12,FALSE)),"",VLOOKUP(E366,'Enga manuel'!$D$7:$P$356,12,FALSE))</f>
        <v/>
      </c>
      <c r="W366">
        <f t="shared" si="63"/>
        <v>2165</v>
      </c>
      <c r="X366" s="107">
        <f t="shared" si="55"/>
        <v>0</v>
      </c>
      <c r="Y366" s="107" t="str">
        <f t="shared" si="59"/>
        <v/>
      </c>
      <c r="Z366" s="107" t="str">
        <f t="shared" si="60"/>
        <v/>
      </c>
      <c r="AA366" s="107" t="str">
        <f t="shared" si="61"/>
        <v/>
      </c>
      <c r="AB366" s="107" t="str">
        <f t="shared" si="56"/>
        <v/>
      </c>
      <c r="AC366" s="107" t="str">
        <f t="shared" si="56"/>
        <v/>
      </c>
      <c r="AD366" s="107" t="str">
        <f t="shared" si="57"/>
        <v/>
      </c>
      <c r="AE366" s="107" t="str">
        <f t="shared" si="58"/>
        <v/>
      </c>
      <c r="AF366">
        <f t="shared" si="62"/>
        <v>0</v>
      </c>
    </row>
    <row r="367" spans="5:32" x14ac:dyDescent="0.2">
      <c r="E367">
        <v>2166</v>
      </c>
      <c r="F367" s="101">
        <f>'Ext A2'!F172</f>
        <v>0</v>
      </c>
      <c r="G367" s="100">
        <f>'Ext A2'!C172</f>
        <v>0</v>
      </c>
      <c r="H367" s="100">
        <f>'Ext A2'!D172</f>
        <v>0</v>
      </c>
      <c r="I367" s="100">
        <f>'Ext A2'!J172</f>
        <v>0</v>
      </c>
      <c r="J367" s="194">
        <f>'Ext A2'!G172</f>
        <v>0</v>
      </c>
      <c r="K367">
        <f>IF('Ext A2'!H172="",'Ext A2'!G172,'Ext A2'!H172)</f>
        <v>0</v>
      </c>
      <c r="L367" s="100">
        <f>'Ext A2'!E172</f>
        <v>0</v>
      </c>
      <c r="M367" t="str">
        <f>MID('Ext A2'!M172,7,4)</f>
        <v/>
      </c>
      <c r="O367" s="101">
        <f>IF(ISNA(VLOOKUP(E367,'Enga manuel'!$D$7:$P$356,6,FALSE)),0,VLOOKUP(E367,'Enga manuel'!$D$7:$P$356,6,FALSE))</f>
        <v>0</v>
      </c>
      <c r="P367" t="str">
        <f>IF(ISNA(VLOOKUP(E367,'Enga manuel'!$D$7:$P$356,7,FALSE)),"",VLOOKUP(E367,'Enga manuel'!$D$7:$P$356,7,FALSE))</f>
        <v/>
      </c>
      <c r="Q367" t="str">
        <f>IF(ISNA(VLOOKUP(E367,'Enga manuel'!$D$7:$P$356,8,FALSE)),"",VLOOKUP(E367,'Enga manuel'!$D$7:$P$356,8,FALSE))</f>
        <v/>
      </c>
      <c r="R367" t="str">
        <f>IF(ISNA(VLOOKUP(E367,'Enga manuel'!$D$7:$P$356,9,FALSE)),"",VLOOKUP(E367,'Enga manuel'!$D$7:$P$356,9,FALSE))</f>
        <v/>
      </c>
      <c r="S367" t="str">
        <f>IF(ISNA(VLOOKUP(E367,'Enga manuel'!$D$7:$P$356,10,FALSE)),"",VLOOKUP(E367,'Enga manuel'!$D$7:$P$356,10,FALSE))</f>
        <v/>
      </c>
      <c r="T367" t="str">
        <f>IF(ISNA(VLOOKUP(E367,'Enga manuel'!$D$7:$P$356,11,FALSE)),"",VLOOKUP(E367,'Enga manuel'!$D$7:$P$356,11,FALSE))</f>
        <v/>
      </c>
      <c r="U367" t="str">
        <f>IF(ISNA(VLOOKUP(E367,'Enga manuel'!$D$7:$P$356,12,FALSE)),"",VLOOKUP(E367,'Enga manuel'!$D$7:$P$356,12,FALSE))</f>
        <v/>
      </c>
      <c r="W367">
        <f t="shared" si="63"/>
        <v>2166</v>
      </c>
      <c r="X367" s="107">
        <f t="shared" si="55"/>
        <v>0</v>
      </c>
      <c r="Y367" s="107" t="str">
        <f t="shared" si="59"/>
        <v/>
      </c>
      <c r="Z367" s="107" t="str">
        <f t="shared" si="60"/>
        <v/>
      </c>
      <c r="AA367" s="107" t="str">
        <f t="shared" si="61"/>
        <v/>
      </c>
      <c r="AB367" s="107" t="str">
        <f t="shared" si="56"/>
        <v/>
      </c>
      <c r="AC367" s="107" t="str">
        <f t="shared" si="56"/>
        <v/>
      </c>
      <c r="AD367" s="107" t="str">
        <f t="shared" si="57"/>
        <v/>
      </c>
      <c r="AE367" s="107" t="str">
        <f t="shared" si="58"/>
        <v/>
      </c>
      <c r="AF367">
        <f t="shared" si="62"/>
        <v>0</v>
      </c>
    </row>
    <row r="368" spans="5:32" x14ac:dyDescent="0.2">
      <c r="E368">
        <v>2167</v>
      </c>
      <c r="F368" s="101">
        <f>'Ext A2'!F173</f>
        <v>0</v>
      </c>
      <c r="G368" s="100">
        <f>'Ext A2'!C173</f>
        <v>0</v>
      </c>
      <c r="H368" s="100">
        <f>'Ext A2'!D173</f>
        <v>0</v>
      </c>
      <c r="I368" s="100">
        <f>'Ext A2'!J173</f>
        <v>0</v>
      </c>
      <c r="J368" s="194">
        <f>'Ext A2'!G173</f>
        <v>0</v>
      </c>
      <c r="K368">
        <f>IF('Ext A2'!H173="",'Ext A2'!G173,'Ext A2'!H173)</f>
        <v>0</v>
      </c>
      <c r="L368" s="100">
        <f>'Ext A2'!E173</f>
        <v>0</v>
      </c>
      <c r="M368" t="str">
        <f>MID('Ext A2'!M173,7,4)</f>
        <v/>
      </c>
      <c r="O368" s="101">
        <f>IF(ISNA(VLOOKUP(E368,'Enga manuel'!$D$7:$P$356,6,FALSE)),0,VLOOKUP(E368,'Enga manuel'!$D$7:$P$356,6,FALSE))</f>
        <v>0</v>
      </c>
      <c r="P368" t="str">
        <f>IF(ISNA(VLOOKUP(E368,'Enga manuel'!$D$7:$P$356,7,FALSE)),"",VLOOKUP(E368,'Enga manuel'!$D$7:$P$356,7,FALSE))</f>
        <v/>
      </c>
      <c r="Q368" t="str">
        <f>IF(ISNA(VLOOKUP(E368,'Enga manuel'!$D$7:$P$356,8,FALSE)),"",VLOOKUP(E368,'Enga manuel'!$D$7:$P$356,8,FALSE))</f>
        <v/>
      </c>
      <c r="R368" t="str">
        <f>IF(ISNA(VLOOKUP(E368,'Enga manuel'!$D$7:$P$356,9,FALSE)),"",VLOOKUP(E368,'Enga manuel'!$D$7:$P$356,9,FALSE))</f>
        <v/>
      </c>
      <c r="S368" t="str">
        <f>IF(ISNA(VLOOKUP(E368,'Enga manuel'!$D$7:$P$356,10,FALSE)),"",VLOOKUP(E368,'Enga manuel'!$D$7:$P$356,10,FALSE))</f>
        <v/>
      </c>
      <c r="T368" t="str">
        <f>IF(ISNA(VLOOKUP(E368,'Enga manuel'!$D$7:$P$356,11,FALSE)),"",VLOOKUP(E368,'Enga manuel'!$D$7:$P$356,11,FALSE))</f>
        <v/>
      </c>
      <c r="U368" t="str">
        <f>IF(ISNA(VLOOKUP(E368,'Enga manuel'!$D$7:$P$356,12,FALSE)),"",VLOOKUP(E368,'Enga manuel'!$D$7:$P$356,12,FALSE))</f>
        <v/>
      </c>
      <c r="W368">
        <f t="shared" si="63"/>
        <v>2167</v>
      </c>
      <c r="X368" s="107">
        <f t="shared" si="55"/>
        <v>0</v>
      </c>
      <c r="Y368" s="107" t="str">
        <f t="shared" si="59"/>
        <v/>
      </c>
      <c r="Z368" s="107" t="str">
        <f t="shared" si="60"/>
        <v/>
      </c>
      <c r="AA368" s="107" t="str">
        <f t="shared" si="61"/>
        <v/>
      </c>
      <c r="AB368" s="107" t="str">
        <f t="shared" si="56"/>
        <v/>
      </c>
      <c r="AC368" s="107" t="str">
        <f t="shared" si="56"/>
        <v/>
      </c>
      <c r="AD368" s="107" t="str">
        <f t="shared" si="57"/>
        <v/>
      </c>
      <c r="AE368" s="107" t="str">
        <f t="shared" si="58"/>
        <v/>
      </c>
      <c r="AF368">
        <f t="shared" si="62"/>
        <v>0</v>
      </c>
    </row>
    <row r="369" spans="5:32" x14ac:dyDescent="0.2">
      <c r="E369">
        <v>2168</v>
      </c>
      <c r="F369" s="101">
        <f>'Ext A2'!F174</f>
        <v>0</v>
      </c>
      <c r="G369" s="100">
        <f>'Ext A2'!C174</f>
        <v>0</v>
      </c>
      <c r="H369" s="100">
        <f>'Ext A2'!D174</f>
        <v>0</v>
      </c>
      <c r="I369" s="100">
        <f>'Ext A2'!J174</f>
        <v>0</v>
      </c>
      <c r="J369" s="194">
        <f>'Ext A2'!G174</f>
        <v>0</v>
      </c>
      <c r="K369">
        <f>IF('Ext A2'!H174="",'Ext A2'!G174,'Ext A2'!H174)</f>
        <v>0</v>
      </c>
      <c r="L369" s="100">
        <f>'Ext A2'!E174</f>
        <v>0</v>
      </c>
      <c r="M369" t="str">
        <f>MID('Ext A2'!M174,7,4)</f>
        <v/>
      </c>
      <c r="O369" s="101">
        <f>IF(ISNA(VLOOKUP(E369,'Enga manuel'!$D$7:$P$356,6,FALSE)),0,VLOOKUP(E369,'Enga manuel'!$D$7:$P$356,6,FALSE))</f>
        <v>0</v>
      </c>
      <c r="P369" t="str">
        <f>IF(ISNA(VLOOKUP(E369,'Enga manuel'!$D$7:$P$356,7,FALSE)),"",VLOOKUP(E369,'Enga manuel'!$D$7:$P$356,7,FALSE))</f>
        <v/>
      </c>
      <c r="Q369" t="str">
        <f>IF(ISNA(VLOOKUP(E369,'Enga manuel'!$D$7:$P$356,8,FALSE)),"",VLOOKUP(E369,'Enga manuel'!$D$7:$P$356,8,FALSE))</f>
        <v/>
      </c>
      <c r="R369" t="str">
        <f>IF(ISNA(VLOOKUP(E369,'Enga manuel'!$D$7:$P$356,9,FALSE)),"",VLOOKUP(E369,'Enga manuel'!$D$7:$P$356,9,FALSE))</f>
        <v/>
      </c>
      <c r="S369" t="str">
        <f>IF(ISNA(VLOOKUP(E369,'Enga manuel'!$D$7:$P$356,10,FALSE)),"",VLOOKUP(E369,'Enga manuel'!$D$7:$P$356,10,FALSE))</f>
        <v/>
      </c>
      <c r="T369" t="str">
        <f>IF(ISNA(VLOOKUP(E369,'Enga manuel'!$D$7:$P$356,11,FALSE)),"",VLOOKUP(E369,'Enga manuel'!$D$7:$P$356,11,FALSE))</f>
        <v/>
      </c>
      <c r="U369" t="str">
        <f>IF(ISNA(VLOOKUP(E369,'Enga manuel'!$D$7:$P$356,12,FALSE)),"",VLOOKUP(E369,'Enga manuel'!$D$7:$P$356,12,FALSE))</f>
        <v/>
      </c>
      <c r="W369">
        <f t="shared" si="63"/>
        <v>2168</v>
      </c>
      <c r="X369" s="107">
        <f t="shared" si="55"/>
        <v>0</v>
      </c>
      <c r="Y369" s="107" t="str">
        <f t="shared" si="59"/>
        <v/>
      </c>
      <c r="Z369" s="107" t="str">
        <f t="shared" si="60"/>
        <v/>
      </c>
      <c r="AA369" s="107" t="str">
        <f t="shared" si="61"/>
        <v/>
      </c>
      <c r="AB369" s="107" t="str">
        <f t="shared" si="56"/>
        <v/>
      </c>
      <c r="AC369" s="107" t="str">
        <f t="shared" si="56"/>
        <v/>
      </c>
      <c r="AD369" s="107" t="str">
        <f t="shared" si="57"/>
        <v/>
      </c>
      <c r="AE369" s="107" t="str">
        <f t="shared" si="58"/>
        <v/>
      </c>
      <c r="AF369">
        <f t="shared" si="62"/>
        <v>0</v>
      </c>
    </row>
    <row r="370" spans="5:32" x14ac:dyDescent="0.2">
      <c r="E370">
        <v>2169</v>
      </c>
      <c r="F370" s="101">
        <f>'Ext A2'!F175</f>
        <v>0</v>
      </c>
      <c r="G370" s="100">
        <f>'Ext A2'!C175</f>
        <v>0</v>
      </c>
      <c r="H370" s="100">
        <f>'Ext A2'!D175</f>
        <v>0</v>
      </c>
      <c r="I370" s="100">
        <f>'Ext A2'!J175</f>
        <v>0</v>
      </c>
      <c r="J370" s="194">
        <f>'Ext A2'!G175</f>
        <v>0</v>
      </c>
      <c r="K370">
        <f>IF('Ext A2'!H175="",'Ext A2'!G175,'Ext A2'!H175)</f>
        <v>0</v>
      </c>
      <c r="L370" s="100">
        <f>'Ext A2'!E175</f>
        <v>0</v>
      </c>
      <c r="M370" t="str">
        <f>MID('Ext A2'!M175,7,4)</f>
        <v/>
      </c>
      <c r="O370" s="101">
        <f>IF(ISNA(VLOOKUP(E370,'Enga manuel'!$D$7:$P$356,6,FALSE)),0,VLOOKUP(E370,'Enga manuel'!$D$7:$P$356,6,FALSE))</f>
        <v>0</v>
      </c>
      <c r="P370" t="str">
        <f>IF(ISNA(VLOOKUP(E370,'Enga manuel'!$D$7:$P$356,7,FALSE)),"",VLOOKUP(E370,'Enga manuel'!$D$7:$P$356,7,FALSE))</f>
        <v/>
      </c>
      <c r="Q370" t="str">
        <f>IF(ISNA(VLOOKUP(E370,'Enga manuel'!$D$7:$P$356,8,FALSE)),"",VLOOKUP(E370,'Enga manuel'!$D$7:$P$356,8,FALSE))</f>
        <v/>
      </c>
      <c r="R370" t="str">
        <f>IF(ISNA(VLOOKUP(E370,'Enga manuel'!$D$7:$P$356,9,FALSE)),"",VLOOKUP(E370,'Enga manuel'!$D$7:$P$356,9,FALSE))</f>
        <v/>
      </c>
      <c r="S370" t="str">
        <f>IF(ISNA(VLOOKUP(E370,'Enga manuel'!$D$7:$P$356,10,FALSE)),"",VLOOKUP(E370,'Enga manuel'!$D$7:$P$356,10,FALSE))</f>
        <v/>
      </c>
      <c r="T370" t="str">
        <f>IF(ISNA(VLOOKUP(E370,'Enga manuel'!$D$7:$P$356,11,FALSE)),"",VLOOKUP(E370,'Enga manuel'!$D$7:$P$356,11,FALSE))</f>
        <v/>
      </c>
      <c r="U370" t="str">
        <f>IF(ISNA(VLOOKUP(E370,'Enga manuel'!$D$7:$P$356,12,FALSE)),"",VLOOKUP(E370,'Enga manuel'!$D$7:$P$356,12,FALSE))</f>
        <v/>
      </c>
      <c r="W370">
        <f t="shared" si="63"/>
        <v>2169</v>
      </c>
      <c r="X370" s="107">
        <f t="shared" si="55"/>
        <v>0</v>
      </c>
      <c r="Y370" s="107" t="str">
        <f t="shared" si="59"/>
        <v/>
      </c>
      <c r="Z370" s="107" t="str">
        <f t="shared" si="60"/>
        <v/>
      </c>
      <c r="AA370" s="107" t="str">
        <f t="shared" si="61"/>
        <v/>
      </c>
      <c r="AB370" s="107" t="str">
        <f t="shared" si="56"/>
        <v/>
      </c>
      <c r="AC370" s="107" t="str">
        <f t="shared" si="56"/>
        <v/>
      </c>
      <c r="AD370" s="107" t="str">
        <f t="shared" si="57"/>
        <v/>
      </c>
      <c r="AE370" s="107" t="str">
        <f t="shared" si="58"/>
        <v/>
      </c>
      <c r="AF370">
        <f t="shared" si="62"/>
        <v>0</v>
      </c>
    </row>
    <row r="371" spans="5:32" x14ac:dyDescent="0.2">
      <c r="E371">
        <v>2170</v>
      </c>
      <c r="F371" s="101">
        <f>'Ext A2'!F176</f>
        <v>0</v>
      </c>
      <c r="G371" s="100">
        <f>'Ext A2'!C176</f>
        <v>0</v>
      </c>
      <c r="H371" s="100">
        <f>'Ext A2'!D176</f>
        <v>0</v>
      </c>
      <c r="I371" s="100">
        <f>'Ext A2'!J176</f>
        <v>0</v>
      </c>
      <c r="J371" s="194">
        <f>'Ext A2'!G176</f>
        <v>0</v>
      </c>
      <c r="K371">
        <f>IF('Ext A2'!H176="",'Ext A2'!G176,'Ext A2'!H176)</f>
        <v>0</v>
      </c>
      <c r="L371" s="100">
        <f>'Ext A2'!E176</f>
        <v>0</v>
      </c>
      <c r="M371" t="str">
        <f>MID('Ext A2'!M176,7,4)</f>
        <v/>
      </c>
      <c r="O371" s="101">
        <f>IF(ISNA(VLOOKUP(E371,'Enga manuel'!$D$7:$P$356,6,FALSE)),0,VLOOKUP(E371,'Enga manuel'!$D$7:$P$356,6,FALSE))</f>
        <v>0</v>
      </c>
      <c r="P371" t="str">
        <f>IF(ISNA(VLOOKUP(E371,'Enga manuel'!$D$7:$P$356,7,FALSE)),"",VLOOKUP(E371,'Enga manuel'!$D$7:$P$356,7,FALSE))</f>
        <v/>
      </c>
      <c r="Q371" t="str">
        <f>IF(ISNA(VLOOKUP(E371,'Enga manuel'!$D$7:$P$356,8,FALSE)),"",VLOOKUP(E371,'Enga manuel'!$D$7:$P$356,8,FALSE))</f>
        <v/>
      </c>
      <c r="R371" t="str">
        <f>IF(ISNA(VLOOKUP(E371,'Enga manuel'!$D$7:$P$356,9,FALSE)),"",VLOOKUP(E371,'Enga manuel'!$D$7:$P$356,9,FALSE))</f>
        <v/>
      </c>
      <c r="S371" t="str">
        <f>IF(ISNA(VLOOKUP(E371,'Enga manuel'!$D$7:$P$356,10,FALSE)),"",VLOOKUP(E371,'Enga manuel'!$D$7:$P$356,10,FALSE))</f>
        <v/>
      </c>
      <c r="T371" t="str">
        <f>IF(ISNA(VLOOKUP(E371,'Enga manuel'!$D$7:$P$356,11,FALSE)),"",VLOOKUP(E371,'Enga manuel'!$D$7:$P$356,11,FALSE))</f>
        <v/>
      </c>
      <c r="U371" t="str">
        <f>IF(ISNA(VLOOKUP(E371,'Enga manuel'!$D$7:$P$356,12,FALSE)),"",VLOOKUP(E371,'Enga manuel'!$D$7:$P$356,12,FALSE))</f>
        <v/>
      </c>
      <c r="W371">
        <f t="shared" si="63"/>
        <v>2170</v>
      </c>
      <c r="X371" s="107">
        <f t="shared" si="55"/>
        <v>0</v>
      </c>
      <c r="Y371" s="107" t="str">
        <f t="shared" si="59"/>
        <v/>
      </c>
      <c r="Z371" s="107" t="str">
        <f t="shared" si="60"/>
        <v/>
      </c>
      <c r="AA371" s="107" t="str">
        <f t="shared" si="61"/>
        <v/>
      </c>
      <c r="AB371" s="107" t="str">
        <f t="shared" si="56"/>
        <v/>
      </c>
      <c r="AC371" s="107" t="str">
        <f t="shared" si="56"/>
        <v/>
      </c>
      <c r="AD371" s="107" t="str">
        <f t="shared" si="57"/>
        <v/>
      </c>
      <c r="AE371" s="107" t="str">
        <f t="shared" si="58"/>
        <v/>
      </c>
      <c r="AF371">
        <f t="shared" si="62"/>
        <v>0</v>
      </c>
    </row>
    <row r="372" spans="5:32" x14ac:dyDescent="0.2">
      <c r="E372">
        <v>2171</v>
      </c>
      <c r="F372" s="101">
        <f>'Ext A2'!F177</f>
        <v>0</v>
      </c>
      <c r="G372" s="100">
        <f>'Ext A2'!C177</f>
        <v>0</v>
      </c>
      <c r="H372" s="100">
        <f>'Ext A2'!D177</f>
        <v>0</v>
      </c>
      <c r="I372" s="100">
        <f>'Ext A2'!J177</f>
        <v>0</v>
      </c>
      <c r="J372" s="194">
        <f>'Ext A2'!G177</f>
        <v>0</v>
      </c>
      <c r="K372">
        <f>IF('Ext A2'!H177="",'Ext A2'!G177,'Ext A2'!H177)</f>
        <v>0</v>
      </c>
      <c r="L372" s="100">
        <f>'Ext A2'!E177</f>
        <v>0</v>
      </c>
      <c r="M372" t="str">
        <f>MID('Ext A2'!M177,7,4)</f>
        <v/>
      </c>
      <c r="O372" s="101">
        <f>IF(ISNA(VLOOKUP(E372,'Enga manuel'!$D$7:$P$356,6,FALSE)),0,VLOOKUP(E372,'Enga manuel'!$D$7:$P$356,6,FALSE))</f>
        <v>0</v>
      </c>
      <c r="P372" t="str">
        <f>IF(ISNA(VLOOKUP(E372,'Enga manuel'!$D$7:$P$356,7,FALSE)),"",VLOOKUP(E372,'Enga manuel'!$D$7:$P$356,7,FALSE))</f>
        <v/>
      </c>
      <c r="Q372" t="str">
        <f>IF(ISNA(VLOOKUP(E372,'Enga manuel'!$D$7:$P$356,8,FALSE)),"",VLOOKUP(E372,'Enga manuel'!$D$7:$P$356,8,FALSE))</f>
        <v/>
      </c>
      <c r="R372" t="str">
        <f>IF(ISNA(VLOOKUP(E372,'Enga manuel'!$D$7:$P$356,9,FALSE)),"",VLOOKUP(E372,'Enga manuel'!$D$7:$P$356,9,FALSE))</f>
        <v/>
      </c>
      <c r="S372" t="str">
        <f>IF(ISNA(VLOOKUP(E372,'Enga manuel'!$D$7:$P$356,10,FALSE)),"",VLOOKUP(E372,'Enga manuel'!$D$7:$P$356,10,FALSE))</f>
        <v/>
      </c>
      <c r="T372" t="str">
        <f>IF(ISNA(VLOOKUP(E372,'Enga manuel'!$D$7:$P$356,11,FALSE)),"",VLOOKUP(E372,'Enga manuel'!$D$7:$P$356,11,FALSE))</f>
        <v/>
      </c>
      <c r="U372" t="str">
        <f>IF(ISNA(VLOOKUP(E372,'Enga manuel'!$D$7:$P$356,12,FALSE)),"",VLOOKUP(E372,'Enga manuel'!$D$7:$P$356,12,FALSE))</f>
        <v/>
      </c>
      <c r="W372">
        <f t="shared" si="63"/>
        <v>2171</v>
      </c>
      <c r="X372" s="107">
        <f t="shared" si="55"/>
        <v>0</v>
      </c>
      <c r="Y372" s="107" t="str">
        <f t="shared" si="59"/>
        <v/>
      </c>
      <c r="Z372" s="107" t="str">
        <f t="shared" si="60"/>
        <v/>
      </c>
      <c r="AA372" s="107" t="str">
        <f t="shared" si="61"/>
        <v/>
      </c>
      <c r="AB372" s="107" t="str">
        <f t="shared" si="56"/>
        <v/>
      </c>
      <c r="AC372" s="107" t="str">
        <f t="shared" si="56"/>
        <v/>
      </c>
      <c r="AD372" s="107" t="str">
        <f t="shared" si="57"/>
        <v/>
      </c>
      <c r="AE372" s="107" t="str">
        <f t="shared" si="58"/>
        <v/>
      </c>
      <c r="AF372">
        <f t="shared" si="62"/>
        <v>0</v>
      </c>
    </row>
    <row r="373" spans="5:32" x14ac:dyDescent="0.2">
      <c r="E373">
        <v>2172</v>
      </c>
      <c r="F373" s="101">
        <f>'Ext A2'!F178</f>
        <v>0</v>
      </c>
      <c r="G373" s="100">
        <f>'Ext A2'!C178</f>
        <v>0</v>
      </c>
      <c r="H373" s="100">
        <f>'Ext A2'!D178</f>
        <v>0</v>
      </c>
      <c r="I373" s="100">
        <f>'Ext A2'!J178</f>
        <v>0</v>
      </c>
      <c r="J373" s="194">
        <f>'Ext A2'!G178</f>
        <v>0</v>
      </c>
      <c r="K373">
        <f>IF('Ext A2'!H178="",'Ext A2'!G178,'Ext A2'!H178)</f>
        <v>0</v>
      </c>
      <c r="L373" s="100">
        <f>'Ext A2'!E178</f>
        <v>0</v>
      </c>
      <c r="M373" t="str">
        <f>MID('Ext A2'!M178,7,4)</f>
        <v/>
      </c>
      <c r="O373" s="101">
        <f>IF(ISNA(VLOOKUP(E373,'Enga manuel'!$D$7:$P$356,6,FALSE)),0,VLOOKUP(E373,'Enga manuel'!$D$7:$P$356,6,FALSE))</f>
        <v>0</v>
      </c>
      <c r="P373" t="str">
        <f>IF(ISNA(VLOOKUP(E373,'Enga manuel'!$D$7:$P$356,7,FALSE)),"",VLOOKUP(E373,'Enga manuel'!$D$7:$P$356,7,FALSE))</f>
        <v/>
      </c>
      <c r="Q373" t="str">
        <f>IF(ISNA(VLOOKUP(E373,'Enga manuel'!$D$7:$P$356,8,FALSE)),"",VLOOKUP(E373,'Enga manuel'!$D$7:$P$356,8,FALSE))</f>
        <v/>
      </c>
      <c r="R373" t="str">
        <f>IF(ISNA(VLOOKUP(E373,'Enga manuel'!$D$7:$P$356,9,FALSE)),"",VLOOKUP(E373,'Enga manuel'!$D$7:$P$356,9,FALSE))</f>
        <v/>
      </c>
      <c r="S373" t="str">
        <f>IF(ISNA(VLOOKUP(E373,'Enga manuel'!$D$7:$P$356,10,FALSE)),"",VLOOKUP(E373,'Enga manuel'!$D$7:$P$356,10,FALSE))</f>
        <v/>
      </c>
      <c r="T373" t="str">
        <f>IF(ISNA(VLOOKUP(E373,'Enga manuel'!$D$7:$P$356,11,FALSE)),"",VLOOKUP(E373,'Enga manuel'!$D$7:$P$356,11,FALSE))</f>
        <v/>
      </c>
      <c r="U373" t="str">
        <f>IF(ISNA(VLOOKUP(E373,'Enga manuel'!$D$7:$P$356,12,FALSE)),"",VLOOKUP(E373,'Enga manuel'!$D$7:$P$356,12,FALSE))</f>
        <v/>
      </c>
      <c r="W373">
        <f t="shared" si="63"/>
        <v>2172</v>
      </c>
      <c r="X373" s="107">
        <f t="shared" si="55"/>
        <v>0</v>
      </c>
      <c r="Y373" s="107" t="str">
        <f t="shared" si="59"/>
        <v/>
      </c>
      <c r="Z373" s="107" t="str">
        <f t="shared" si="60"/>
        <v/>
      </c>
      <c r="AA373" s="107" t="str">
        <f t="shared" si="61"/>
        <v/>
      </c>
      <c r="AB373" s="107" t="str">
        <f t="shared" si="56"/>
        <v/>
      </c>
      <c r="AC373" s="107" t="str">
        <f t="shared" si="56"/>
        <v/>
      </c>
      <c r="AD373" s="107" t="str">
        <f t="shared" si="57"/>
        <v/>
      </c>
      <c r="AE373" s="107" t="str">
        <f t="shared" si="58"/>
        <v/>
      </c>
      <c r="AF373">
        <f t="shared" si="62"/>
        <v>0</v>
      </c>
    </row>
    <row r="374" spans="5:32" x14ac:dyDescent="0.2">
      <c r="E374">
        <v>2173</v>
      </c>
      <c r="F374" s="101">
        <f>'Ext A2'!F179</f>
        <v>0</v>
      </c>
      <c r="G374" s="100">
        <f>'Ext A2'!C179</f>
        <v>0</v>
      </c>
      <c r="H374" s="100">
        <f>'Ext A2'!D179</f>
        <v>0</v>
      </c>
      <c r="I374" s="100">
        <f>'Ext A2'!J179</f>
        <v>0</v>
      </c>
      <c r="J374" s="194">
        <f>'Ext A2'!G179</f>
        <v>0</v>
      </c>
      <c r="K374">
        <f>IF('Ext A2'!H179="",'Ext A2'!G179,'Ext A2'!H179)</f>
        <v>0</v>
      </c>
      <c r="L374" s="100">
        <f>'Ext A2'!E179</f>
        <v>0</v>
      </c>
      <c r="M374" t="str">
        <f>MID('Ext A2'!M179,7,4)</f>
        <v/>
      </c>
      <c r="O374" s="101">
        <f>IF(ISNA(VLOOKUP(E374,'Enga manuel'!$D$7:$P$356,6,FALSE)),0,VLOOKUP(E374,'Enga manuel'!$D$7:$P$356,6,FALSE))</f>
        <v>0</v>
      </c>
      <c r="P374" t="str">
        <f>IF(ISNA(VLOOKUP(E374,'Enga manuel'!$D$7:$P$356,7,FALSE)),"",VLOOKUP(E374,'Enga manuel'!$D$7:$P$356,7,FALSE))</f>
        <v/>
      </c>
      <c r="Q374" t="str">
        <f>IF(ISNA(VLOOKUP(E374,'Enga manuel'!$D$7:$P$356,8,FALSE)),"",VLOOKUP(E374,'Enga manuel'!$D$7:$P$356,8,FALSE))</f>
        <v/>
      </c>
      <c r="R374" t="str">
        <f>IF(ISNA(VLOOKUP(E374,'Enga manuel'!$D$7:$P$356,9,FALSE)),"",VLOOKUP(E374,'Enga manuel'!$D$7:$P$356,9,FALSE))</f>
        <v/>
      </c>
      <c r="S374" t="str">
        <f>IF(ISNA(VLOOKUP(E374,'Enga manuel'!$D$7:$P$356,10,FALSE)),"",VLOOKUP(E374,'Enga manuel'!$D$7:$P$356,10,FALSE))</f>
        <v/>
      </c>
      <c r="T374" t="str">
        <f>IF(ISNA(VLOOKUP(E374,'Enga manuel'!$D$7:$P$356,11,FALSE)),"",VLOOKUP(E374,'Enga manuel'!$D$7:$P$356,11,FALSE))</f>
        <v/>
      </c>
      <c r="U374" t="str">
        <f>IF(ISNA(VLOOKUP(E374,'Enga manuel'!$D$7:$P$356,12,FALSE)),"",VLOOKUP(E374,'Enga manuel'!$D$7:$P$356,12,FALSE))</f>
        <v/>
      </c>
      <c r="W374">
        <f t="shared" si="63"/>
        <v>2173</v>
      </c>
      <c r="X374" s="107">
        <f t="shared" si="55"/>
        <v>0</v>
      </c>
      <c r="Y374" s="107" t="str">
        <f t="shared" si="59"/>
        <v/>
      </c>
      <c r="Z374" s="107" t="str">
        <f t="shared" si="60"/>
        <v/>
      </c>
      <c r="AA374" s="107" t="str">
        <f t="shared" si="61"/>
        <v/>
      </c>
      <c r="AB374" s="107" t="str">
        <f t="shared" si="56"/>
        <v/>
      </c>
      <c r="AC374" s="107" t="str">
        <f t="shared" si="56"/>
        <v/>
      </c>
      <c r="AD374" s="107" t="str">
        <f t="shared" si="57"/>
        <v/>
      </c>
      <c r="AE374" s="107" t="str">
        <f t="shared" si="58"/>
        <v/>
      </c>
      <c r="AF374">
        <f t="shared" si="62"/>
        <v>0</v>
      </c>
    </row>
    <row r="375" spans="5:32" x14ac:dyDescent="0.2">
      <c r="E375">
        <v>2174</v>
      </c>
      <c r="F375" s="101">
        <f>'Ext A2'!F180</f>
        <v>0</v>
      </c>
      <c r="G375" s="100">
        <f>'Ext A2'!C180</f>
        <v>0</v>
      </c>
      <c r="H375" s="100">
        <f>'Ext A2'!D180</f>
        <v>0</v>
      </c>
      <c r="I375" s="100">
        <f>'Ext A2'!J180</f>
        <v>0</v>
      </c>
      <c r="J375" s="194">
        <f>'Ext A2'!G180</f>
        <v>0</v>
      </c>
      <c r="K375">
        <f>IF('Ext A2'!H180="",'Ext A2'!G180,'Ext A2'!H180)</f>
        <v>0</v>
      </c>
      <c r="L375" s="100">
        <f>'Ext A2'!E180</f>
        <v>0</v>
      </c>
      <c r="M375" t="str">
        <f>MID('Ext A2'!M180,7,4)</f>
        <v/>
      </c>
      <c r="O375" s="101">
        <f>IF(ISNA(VLOOKUP(E375,'Enga manuel'!$D$7:$P$356,6,FALSE)),0,VLOOKUP(E375,'Enga manuel'!$D$7:$P$356,6,FALSE))</f>
        <v>0</v>
      </c>
      <c r="P375" t="str">
        <f>IF(ISNA(VLOOKUP(E375,'Enga manuel'!$D$7:$P$356,7,FALSE)),"",VLOOKUP(E375,'Enga manuel'!$D$7:$P$356,7,FALSE))</f>
        <v/>
      </c>
      <c r="Q375" t="str">
        <f>IF(ISNA(VLOOKUP(E375,'Enga manuel'!$D$7:$P$356,8,FALSE)),"",VLOOKUP(E375,'Enga manuel'!$D$7:$P$356,8,FALSE))</f>
        <v/>
      </c>
      <c r="R375" t="str">
        <f>IF(ISNA(VLOOKUP(E375,'Enga manuel'!$D$7:$P$356,9,FALSE)),"",VLOOKUP(E375,'Enga manuel'!$D$7:$P$356,9,FALSE))</f>
        <v/>
      </c>
      <c r="S375" t="str">
        <f>IF(ISNA(VLOOKUP(E375,'Enga manuel'!$D$7:$P$356,10,FALSE)),"",VLOOKUP(E375,'Enga manuel'!$D$7:$P$356,10,FALSE))</f>
        <v/>
      </c>
      <c r="T375" t="str">
        <f>IF(ISNA(VLOOKUP(E375,'Enga manuel'!$D$7:$P$356,11,FALSE)),"",VLOOKUP(E375,'Enga manuel'!$D$7:$P$356,11,FALSE))</f>
        <v/>
      </c>
      <c r="U375" t="str">
        <f>IF(ISNA(VLOOKUP(E375,'Enga manuel'!$D$7:$P$356,12,FALSE)),"",VLOOKUP(E375,'Enga manuel'!$D$7:$P$356,12,FALSE))</f>
        <v/>
      </c>
      <c r="W375">
        <f t="shared" si="63"/>
        <v>2174</v>
      </c>
      <c r="X375" s="107">
        <f t="shared" si="55"/>
        <v>0</v>
      </c>
      <c r="Y375" s="107" t="str">
        <f t="shared" si="59"/>
        <v/>
      </c>
      <c r="Z375" s="107" t="str">
        <f t="shared" si="60"/>
        <v/>
      </c>
      <c r="AA375" s="107" t="str">
        <f t="shared" si="61"/>
        <v/>
      </c>
      <c r="AB375" s="107" t="str">
        <f t="shared" si="56"/>
        <v/>
      </c>
      <c r="AC375" s="107" t="str">
        <f t="shared" si="56"/>
        <v/>
      </c>
      <c r="AD375" s="107" t="str">
        <f t="shared" si="57"/>
        <v/>
      </c>
      <c r="AE375" s="107" t="str">
        <f t="shared" si="58"/>
        <v/>
      </c>
      <c r="AF375">
        <f t="shared" si="62"/>
        <v>0</v>
      </c>
    </row>
    <row r="376" spans="5:32" x14ac:dyDescent="0.2">
      <c r="E376">
        <v>2175</v>
      </c>
      <c r="F376" s="101">
        <f>'Ext A2'!F181</f>
        <v>0</v>
      </c>
      <c r="G376" s="100">
        <f>'Ext A2'!C181</f>
        <v>0</v>
      </c>
      <c r="H376" s="100">
        <f>'Ext A2'!D181</f>
        <v>0</v>
      </c>
      <c r="I376" s="100">
        <f>'Ext A2'!J181</f>
        <v>0</v>
      </c>
      <c r="J376" s="194">
        <f>'Ext A2'!G181</f>
        <v>0</v>
      </c>
      <c r="K376">
        <f>IF('Ext A2'!H181="",'Ext A2'!G181,'Ext A2'!H181)</f>
        <v>0</v>
      </c>
      <c r="L376" s="100">
        <f>'Ext A2'!E181</f>
        <v>0</v>
      </c>
      <c r="M376" t="str">
        <f>MID('Ext A2'!M181,7,4)</f>
        <v/>
      </c>
      <c r="O376" s="101">
        <f>IF(ISNA(VLOOKUP(E376,'Enga manuel'!$D$7:$P$356,6,FALSE)),0,VLOOKUP(E376,'Enga manuel'!$D$7:$P$356,6,FALSE))</f>
        <v>0</v>
      </c>
      <c r="P376" t="str">
        <f>IF(ISNA(VLOOKUP(E376,'Enga manuel'!$D$7:$P$356,7,FALSE)),"",VLOOKUP(E376,'Enga manuel'!$D$7:$P$356,7,FALSE))</f>
        <v/>
      </c>
      <c r="Q376" t="str">
        <f>IF(ISNA(VLOOKUP(E376,'Enga manuel'!$D$7:$P$356,8,FALSE)),"",VLOOKUP(E376,'Enga manuel'!$D$7:$P$356,8,FALSE))</f>
        <v/>
      </c>
      <c r="R376" t="str">
        <f>IF(ISNA(VLOOKUP(E376,'Enga manuel'!$D$7:$P$356,9,FALSE)),"",VLOOKUP(E376,'Enga manuel'!$D$7:$P$356,9,FALSE))</f>
        <v/>
      </c>
      <c r="S376" t="str">
        <f>IF(ISNA(VLOOKUP(E376,'Enga manuel'!$D$7:$P$356,10,FALSE)),"",VLOOKUP(E376,'Enga manuel'!$D$7:$P$356,10,FALSE))</f>
        <v/>
      </c>
      <c r="T376" t="str">
        <f>IF(ISNA(VLOOKUP(E376,'Enga manuel'!$D$7:$P$356,11,FALSE)),"",VLOOKUP(E376,'Enga manuel'!$D$7:$P$356,11,FALSE))</f>
        <v/>
      </c>
      <c r="U376" t="str">
        <f>IF(ISNA(VLOOKUP(E376,'Enga manuel'!$D$7:$P$356,12,FALSE)),"",VLOOKUP(E376,'Enga manuel'!$D$7:$P$356,12,FALSE))</f>
        <v/>
      </c>
      <c r="W376">
        <f t="shared" si="63"/>
        <v>2175</v>
      </c>
      <c r="X376" s="107">
        <f t="shared" si="55"/>
        <v>0</v>
      </c>
      <c r="Y376" s="107" t="str">
        <f t="shared" si="59"/>
        <v/>
      </c>
      <c r="Z376" s="107" t="str">
        <f t="shared" si="60"/>
        <v/>
      </c>
      <c r="AA376" s="107" t="str">
        <f t="shared" si="61"/>
        <v/>
      </c>
      <c r="AB376" s="107" t="str">
        <f t="shared" si="56"/>
        <v/>
      </c>
      <c r="AC376" s="107" t="str">
        <f t="shared" si="56"/>
        <v/>
      </c>
      <c r="AD376" s="107" t="str">
        <f t="shared" si="57"/>
        <v/>
      </c>
      <c r="AE376" s="107" t="str">
        <f t="shared" si="58"/>
        <v/>
      </c>
      <c r="AF376">
        <f t="shared" si="62"/>
        <v>0</v>
      </c>
    </row>
    <row r="377" spans="5:32" x14ac:dyDescent="0.2">
      <c r="E377">
        <v>2176</v>
      </c>
      <c r="F377" s="101">
        <f>'Ext A2'!F182</f>
        <v>0</v>
      </c>
      <c r="G377" s="100">
        <f>'Ext A2'!C182</f>
        <v>0</v>
      </c>
      <c r="H377" s="100">
        <f>'Ext A2'!D182</f>
        <v>0</v>
      </c>
      <c r="I377" s="100">
        <f>'Ext A2'!J182</f>
        <v>0</v>
      </c>
      <c r="J377" s="194">
        <f>'Ext A2'!G182</f>
        <v>0</v>
      </c>
      <c r="K377">
        <f>IF('Ext A2'!H182="",'Ext A2'!G182,'Ext A2'!H182)</f>
        <v>0</v>
      </c>
      <c r="L377" s="100">
        <f>'Ext A2'!E182</f>
        <v>0</v>
      </c>
      <c r="M377" t="str">
        <f>MID('Ext A2'!M182,7,4)</f>
        <v/>
      </c>
      <c r="O377" s="101">
        <f>IF(ISNA(VLOOKUP(E377,'Enga manuel'!$D$7:$P$356,6,FALSE)),0,VLOOKUP(E377,'Enga manuel'!$D$7:$P$356,6,FALSE))</f>
        <v>0</v>
      </c>
      <c r="P377" t="str">
        <f>IF(ISNA(VLOOKUP(E377,'Enga manuel'!$D$7:$P$356,7,FALSE)),"",VLOOKUP(E377,'Enga manuel'!$D$7:$P$356,7,FALSE))</f>
        <v/>
      </c>
      <c r="Q377" t="str">
        <f>IF(ISNA(VLOOKUP(E377,'Enga manuel'!$D$7:$P$356,8,FALSE)),"",VLOOKUP(E377,'Enga manuel'!$D$7:$P$356,8,FALSE))</f>
        <v/>
      </c>
      <c r="R377" t="str">
        <f>IF(ISNA(VLOOKUP(E377,'Enga manuel'!$D$7:$P$356,9,FALSE)),"",VLOOKUP(E377,'Enga manuel'!$D$7:$P$356,9,FALSE))</f>
        <v/>
      </c>
      <c r="S377" t="str">
        <f>IF(ISNA(VLOOKUP(E377,'Enga manuel'!$D$7:$P$356,10,FALSE)),"",VLOOKUP(E377,'Enga manuel'!$D$7:$P$356,10,FALSE))</f>
        <v/>
      </c>
      <c r="T377" t="str">
        <f>IF(ISNA(VLOOKUP(E377,'Enga manuel'!$D$7:$P$356,11,FALSE)),"",VLOOKUP(E377,'Enga manuel'!$D$7:$P$356,11,FALSE))</f>
        <v/>
      </c>
      <c r="U377" t="str">
        <f>IF(ISNA(VLOOKUP(E377,'Enga manuel'!$D$7:$P$356,12,FALSE)),"",VLOOKUP(E377,'Enga manuel'!$D$7:$P$356,12,FALSE))</f>
        <v/>
      </c>
      <c r="W377">
        <f t="shared" si="63"/>
        <v>2176</v>
      </c>
      <c r="X377" s="107">
        <f t="shared" si="55"/>
        <v>0</v>
      </c>
      <c r="Y377" s="107" t="str">
        <f t="shared" si="59"/>
        <v/>
      </c>
      <c r="Z377" s="107" t="str">
        <f t="shared" si="60"/>
        <v/>
      </c>
      <c r="AA377" s="107" t="str">
        <f t="shared" si="61"/>
        <v/>
      </c>
      <c r="AB377" s="107" t="str">
        <f t="shared" si="56"/>
        <v/>
      </c>
      <c r="AC377" s="107" t="str">
        <f t="shared" si="56"/>
        <v/>
      </c>
      <c r="AD377" s="107" t="str">
        <f t="shared" si="57"/>
        <v/>
      </c>
      <c r="AE377" s="107" t="str">
        <f t="shared" si="58"/>
        <v/>
      </c>
      <c r="AF377">
        <f t="shared" si="62"/>
        <v>0</v>
      </c>
    </row>
    <row r="378" spans="5:32" x14ac:dyDescent="0.2">
      <c r="E378">
        <v>2177</v>
      </c>
      <c r="F378" s="101">
        <f>'Ext A2'!F183</f>
        <v>0</v>
      </c>
      <c r="G378" s="100">
        <f>'Ext A2'!C183</f>
        <v>0</v>
      </c>
      <c r="H378" s="100">
        <f>'Ext A2'!D183</f>
        <v>0</v>
      </c>
      <c r="I378" s="100">
        <f>'Ext A2'!J183</f>
        <v>0</v>
      </c>
      <c r="J378" s="194">
        <f>'Ext A2'!G183</f>
        <v>0</v>
      </c>
      <c r="K378">
        <f>IF('Ext A2'!H183="",'Ext A2'!G183,'Ext A2'!H183)</f>
        <v>0</v>
      </c>
      <c r="L378" s="100">
        <f>'Ext A2'!E183</f>
        <v>0</v>
      </c>
      <c r="M378" t="str">
        <f>MID('Ext A2'!M183,7,4)</f>
        <v/>
      </c>
      <c r="O378" s="101">
        <f>IF(ISNA(VLOOKUP(E378,'Enga manuel'!$D$7:$P$356,6,FALSE)),0,VLOOKUP(E378,'Enga manuel'!$D$7:$P$356,6,FALSE))</f>
        <v>0</v>
      </c>
      <c r="P378" t="str">
        <f>IF(ISNA(VLOOKUP(E378,'Enga manuel'!$D$7:$P$356,7,FALSE)),"",VLOOKUP(E378,'Enga manuel'!$D$7:$P$356,7,FALSE))</f>
        <v/>
      </c>
      <c r="Q378" t="str">
        <f>IF(ISNA(VLOOKUP(E378,'Enga manuel'!$D$7:$P$356,8,FALSE)),"",VLOOKUP(E378,'Enga manuel'!$D$7:$P$356,8,FALSE))</f>
        <v/>
      </c>
      <c r="R378" t="str">
        <f>IF(ISNA(VLOOKUP(E378,'Enga manuel'!$D$7:$P$356,9,FALSE)),"",VLOOKUP(E378,'Enga manuel'!$D$7:$P$356,9,FALSE))</f>
        <v/>
      </c>
      <c r="S378" t="str">
        <f>IF(ISNA(VLOOKUP(E378,'Enga manuel'!$D$7:$P$356,10,FALSE)),"",VLOOKUP(E378,'Enga manuel'!$D$7:$P$356,10,FALSE))</f>
        <v/>
      </c>
      <c r="T378" t="str">
        <f>IF(ISNA(VLOOKUP(E378,'Enga manuel'!$D$7:$P$356,11,FALSE)),"",VLOOKUP(E378,'Enga manuel'!$D$7:$P$356,11,FALSE))</f>
        <v/>
      </c>
      <c r="U378" t="str">
        <f>IF(ISNA(VLOOKUP(E378,'Enga manuel'!$D$7:$P$356,12,FALSE)),"",VLOOKUP(E378,'Enga manuel'!$D$7:$P$356,12,FALSE))</f>
        <v/>
      </c>
      <c r="W378">
        <f t="shared" si="63"/>
        <v>2177</v>
      </c>
      <c r="X378" s="107">
        <f t="shared" si="55"/>
        <v>0</v>
      </c>
      <c r="Y378" s="107" t="str">
        <f t="shared" si="59"/>
        <v/>
      </c>
      <c r="Z378" s="107" t="str">
        <f t="shared" si="60"/>
        <v/>
      </c>
      <c r="AA378" s="107" t="str">
        <f t="shared" si="61"/>
        <v/>
      </c>
      <c r="AB378" s="107" t="str">
        <f t="shared" si="56"/>
        <v/>
      </c>
      <c r="AC378" s="107" t="str">
        <f t="shared" si="56"/>
        <v/>
      </c>
      <c r="AD378" s="107" t="str">
        <f t="shared" si="57"/>
        <v/>
      </c>
      <c r="AE378" s="107" t="str">
        <f t="shared" si="58"/>
        <v/>
      </c>
      <c r="AF378">
        <f t="shared" si="62"/>
        <v>0</v>
      </c>
    </row>
    <row r="379" spans="5:32" x14ac:dyDescent="0.2">
      <c r="E379">
        <v>2178</v>
      </c>
      <c r="F379" s="101">
        <f>'Ext A2'!F184</f>
        <v>0</v>
      </c>
      <c r="G379" s="100">
        <f>'Ext A2'!C184</f>
        <v>0</v>
      </c>
      <c r="H379" s="100">
        <f>'Ext A2'!D184</f>
        <v>0</v>
      </c>
      <c r="I379" s="100">
        <f>'Ext A2'!J184</f>
        <v>0</v>
      </c>
      <c r="J379" s="194">
        <f>'Ext A2'!G184</f>
        <v>0</v>
      </c>
      <c r="K379">
        <f>IF('Ext A2'!H184="",'Ext A2'!G184,'Ext A2'!H184)</f>
        <v>0</v>
      </c>
      <c r="L379" s="100">
        <f>'Ext A2'!E184</f>
        <v>0</v>
      </c>
      <c r="M379" t="str">
        <f>MID('Ext A2'!M184,7,4)</f>
        <v/>
      </c>
      <c r="O379" s="101">
        <f>IF(ISNA(VLOOKUP(E379,'Enga manuel'!$D$7:$P$356,6,FALSE)),0,VLOOKUP(E379,'Enga manuel'!$D$7:$P$356,6,FALSE))</f>
        <v>0</v>
      </c>
      <c r="P379" t="str">
        <f>IF(ISNA(VLOOKUP(E379,'Enga manuel'!$D$7:$P$356,7,FALSE)),"",VLOOKUP(E379,'Enga manuel'!$D$7:$P$356,7,FALSE))</f>
        <v/>
      </c>
      <c r="Q379" t="str">
        <f>IF(ISNA(VLOOKUP(E379,'Enga manuel'!$D$7:$P$356,8,FALSE)),"",VLOOKUP(E379,'Enga manuel'!$D$7:$P$356,8,FALSE))</f>
        <v/>
      </c>
      <c r="R379" t="str">
        <f>IF(ISNA(VLOOKUP(E379,'Enga manuel'!$D$7:$P$356,9,FALSE)),"",VLOOKUP(E379,'Enga manuel'!$D$7:$P$356,9,FALSE))</f>
        <v/>
      </c>
      <c r="S379" t="str">
        <f>IF(ISNA(VLOOKUP(E379,'Enga manuel'!$D$7:$P$356,10,FALSE)),"",VLOOKUP(E379,'Enga manuel'!$D$7:$P$356,10,FALSE))</f>
        <v/>
      </c>
      <c r="T379" t="str">
        <f>IF(ISNA(VLOOKUP(E379,'Enga manuel'!$D$7:$P$356,11,FALSE)),"",VLOOKUP(E379,'Enga manuel'!$D$7:$P$356,11,FALSE))</f>
        <v/>
      </c>
      <c r="U379" t="str">
        <f>IF(ISNA(VLOOKUP(E379,'Enga manuel'!$D$7:$P$356,12,FALSE)),"",VLOOKUP(E379,'Enga manuel'!$D$7:$P$356,12,FALSE))</f>
        <v/>
      </c>
      <c r="W379">
        <f t="shared" si="63"/>
        <v>2178</v>
      </c>
      <c r="X379" s="107">
        <f t="shared" si="55"/>
        <v>0</v>
      </c>
      <c r="Y379" s="107" t="str">
        <f t="shared" si="59"/>
        <v/>
      </c>
      <c r="Z379" s="107" t="str">
        <f t="shared" si="60"/>
        <v/>
      </c>
      <c r="AA379" s="107" t="str">
        <f t="shared" si="61"/>
        <v/>
      </c>
      <c r="AB379" s="107" t="str">
        <f t="shared" si="56"/>
        <v/>
      </c>
      <c r="AC379" s="107" t="str">
        <f t="shared" si="56"/>
        <v/>
      </c>
      <c r="AD379" s="107" t="str">
        <f t="shared" si="57"/>
        <v/>
      </c>
      <c r="AE379" s="107" t="str">
        <f t="shared" si="58"/>
        <v/>
      </c>
      <c r="AF379">
        <f t="shared" si="62"/>
        <v>0</v>
      </c>
    </row>
    <row r="380" spans="5:32" x14ac:dyDescent="0.2">
      <c r="E380">
        <v>2179</v>
      </c>
      <c r="F380" s="101">
        <f>'Ext A2'!F185</f>
        <v>0</v>
      </c>
      <c r="G380" s="100">
        <f>'Ext A2'!C185</f>
        <v>0</v>
      </c>
      <c r="H380" s="100">
        <f>'Ext A2'!D185</f>
        <v>0</v>
      </c>
      <c r="I380" s="100">
        <f>'Ext A2'!J185</f>
        <v>0</v>
      </c>
      <c r="J380" s="194">
        <f>'Ext A2'!G185</f>
        <v>0</v>
      </c>
      <c r="K380">
        <f>IF('Ext A2'!H185="",'Ext A2'!G185,'Ext A2'!H185)</f>
        <v>0</v>
      </c>
      <c r="L380" s="100">
        <f>'Ext A2'!E185</f>
        <v>0</v>
      </c>
      <c r="M380" t="str">
        <f>MID('Ext A2'!M185,7,4)</f>
        <v/>
      </c>
      <c r="O380" s="101">
        <f>IF(ISNA(VLOOKUP(E380,'Enga manuel'!$D$7:$P$356,6,FALSE)),0,VLOOKUP(E380,'Enga manuel'!$D$7:$P$356,6,FALSE))</f>
        <v>0</v>
      </c>
      <c r="P380" t="str">
        <f>IF(ISNA(VLOOKUP(E380,'Enga manuel'!$D$7:$P$356,7,FALSE)),"",VLOOKUP(E380,'Enga manuel'!$D$7:$P$356,7,FALSE))</f>
        <v/>
      </c>
      <c r="Q380" t="str">
        <f>IF(ISNA(VLOOKUP(E380,'Enga manuel'!$D$7:$P$356,8,FALSE)),"",VLOOKUP(E380,'Enga manuel'!$D$7:$P$356,8,FALSE))</f>
        <v/>
      </c>
      <c r="R380" t="str">
        <f>IF(ISNA(VLOOKUP(E380,'Enga manuel'!$D$7:$P$356,9,FALSE)),"",VLOOKUP(E380,'Enga manuel'!$D$7:$P$356,9,FALSE))</f>
        <v/>
      </c>
      <c r="S380" t="str">
        <f>IF(ISNA(VLOOKUP(E380,'Enga manuel'!$D$7:$P$356,10,FALSE)),"",VLOOKUP(E380,'Enga manuel'!$D$7:$P$356,10,FALSE))</f>
        <v/>
      </c>
      <c r="T380" t="str">
        <f>IF(ISNA(VLOOKUP(E380,'Enga manuel'!$D$7:$P$356,11,FALSE)),"",VLOOKUP(E380,'Enga manuel'!$D$7:$P$356,11,FALSE))</f>
        <v/>
      </c>
      <c r="U380" t="str">
        <f>IF(ISNA(VLOOKUP(E380,'Enga manuel'!$D$7:$P$356,12,FALSE)),"",VLOOKUP(E380,'Enga manuel'!$D$7:$P$356,12,FALSE))</f>
        <v/>
      </c>
      <c r="W380">
        <f t="shared" si="63"/>
        <v>2179</v>
      </c>
      <c r="X380" s="107">
        <f t="shared" si="55"/>
        <v>0</v>
      </c>
      <c r="Y380" s="107" t="str">
        <f t="shared" si="59"/>
        <v/>
      </c>
      <c r="Z380" s="107" t="str">
        <f t="shared" si="60"/>
        <v/>
      </c>
      <c r="AA380" s="107" t="str">
        <f t="shared" si="61"/>
        <v/>
      </c>
      <c r="AB380" s="107" t="str">
        <f t="shared" si="56"/>
        <v/>
      </c>
      <c r="AC380" s="107" t="str">
        <f t="shared" si="56"/>
        <v/>
      </c>
      <c r="AD380" s="107" t="str">
        <f t="shared" si="57"/>
        <v/>
      </c>
      <c r="AE380" s="107" t="str">
        <f t="shared" si="58"/>
        <v/>
      </c>
      <c r="AF380">
        <f t="shared" si="62"/>
        <v>0</v>
      </c>
    </row>
    <row r="381" spans="5:32" x14ac:dyDescent="0.2">
      <c r="E381">
        <v>2180</v>
      </c>
      <c r="F381" s="101">
        <f>'Ext A2'!F186</f>
        <v>0</v>
      </c>
      <c r="G381" s="100">
        <f>'Ext A2'!C186</f>
        <v>0</v>
      </c>
      <c r="H381" s="100">
        <f>'Ext A2'!D186</f>
        <v>0</v>
      </c>
      <c r="I381" s="100">
        <f>'Ext A2'!J186</f>
        <v>0</v>
      </c>
      <c r="J381" s="194">
        <f>'Ext A2'!G186</f>
        <v>0</v>
      </c>
      <c r="K381">
        <f>IF('Ext A2'!H186="",'Ext A2'!G186,'Ext A2'!H186)</f>
        <v>0</v>
      </c>
      <c r="L381" s="100">
        <f>'Ext A2'!E186</f>
        <v>0</v>
      </c>
      <c r="M381" t="str">
        <f>MID('Ext A2'!M186,7,4)</f>
        <v/>
      </c>
      <c r="O381" s="101">
        <f>IF(ISNA(VLOOKUP(E381,'Enga manuel'!$D$7:$P$356,6,FALSE)),0,VLOOKUP(E381,'Enga manuel'!$D$7:$P$356,6,FALSE))</f>
        <v>0</v>
      </c>
      <c r="P381" t="str">
        <f>IF(ISNA(VLOOKUP(E381,'Enga manuel'!$D$7:$P$356,7,FALSE)),"",VLOOKUP(E381,'Enga manuel'!$D$7:$P$356,7,FALSE))</f>
        <v/>
      </c>
      <c r="Q381" t="str">
        <f>IF(ISNA(VLOOKUP(E381,'Enga manuel'!$D$7:$P$356,8,FALSE)),"",VLOOKUP(E381,'Enga manuel'!$D$7:$P$356,8,FALSE))</f>
        <v/>
      </c>
      <c r="R381" t="str">
        <f>IF(ISNA(VLOOKUP(E381,'Enga manuel'!$D$7:$P$356,9,FALSE)),"",VLOOKUP(E381,'Enga manuel'!$D$7:$P$356,9,FALSE))</f>
        <v/>
      </c>
      <c r="S381" t="str">
        <f>IF(ISNA(VLOOKUP(E381,'Enga manuel'!$D$7:$P$356,10,FALSE)),"",VLOOKUP(E381,'Enga manuel'!$D$7:$P$356,10,FALSE))</f>
        <v/>
      </c>
      <c r="T381" t="str">
        <f>IF(ISNA(VLOOKUP(E381,'Enga manuel'!$D$7:$P$356,11,FALSE)),"",VLOOKUP(E381,'Enga manuel'!$D$7:$P$356,11,FALSE))</f>
        <v/>
      </c>
      <c r="U381" t="str">
        <f>IF(ISNA(VLOOKUP(E381,'Enga manuel'!$D$7:$P$356,12,FALSE)),"",VLOOKUP(E381,'Enga manuel'!$D$7:$P$356,12,FALSE))</f>
        <v/>
      </c>
      <c r="W381">
        <f t="shared" si="63"/>
        <v>2180</v>
      </c>
      <c r="X381" s="107">
        <f t="shared" si="55"/>
        <v>0</v>
      </c>
      <c r="Y381" s="107" t="str">
        <f t="shared" si="59"/>
        <v/>
      </c>
      <c r="Z381" s="107" t="str">
        <f t="shared" si="60"/>
        <v/>
      </c>
      <c r="AA381" s="107" t="str">
        <f t="shared" si="61"/>
        <v/>
      </c>
      <c r="AB381" s="107" t="str">
        <f t="shared" si="56"/>
        <v/>
      </c>
      <c r="AC381" s="107" t="str">
        <f t="shared" si="56"/>
        <v/>
      </c>
      <c r="AD381" s="107" t="str">
        <f t="shared" si="57"/>
        <v/>
      </c>
      <c r="AE381" s="107" t="str">
        <f t="shared" si="58"/>
        <v/>
      </c>
      <c r="AF381">
        <f t="shared" si="62"/>
        <v>0</v>
      </c>
    </row>
    <row r="382" spans="5:32" x14ac:dyDescent="0.2">
      <c r="E382">
        <v>2181</v>
      </c>
      <c r="F382" s="101">
        <f>'Ext A2'!F187</f>
        <v>0</v>
      </c>
      <c r="G382" s="100">
        <f>'Ext A2'!C187</f>
        <v>0</v>
      </c>
      <c r="H382" s="100">
        <f>'Ext A2'!D187</f>
        <v>0</v>
      </c>
      <c r="I382" s="100">
        <f>'Ext A2'!J187</f>
        <v>0</v>
      </c>
      <c r="J382" s="194">
        <f>'Ext A2'!G187</f>
        <v>0</v>
      </c>
      <c r="K382">
        <f>IF('Ext A2'!H187="",'Ext A2'!G187,'Ext A2'!H187)</f>
        <v>0</v>
      </c>
      <c r="L382" s="100">
        <f>'Ext A2'!E187</f>
        <v>0</v>
      </c>
      <c r="M382" t="str">
        <f>MID('Ext A2'!M187,7,4)</f>
        <v/>
      </c>
      <c r="O382" s="101">
        <f>IF(ISNA(VLOOKUP(E382,'Enga manuel'!$D$7:$P$356,6,FALSE)),0,VLOOKUP(E382,'Enga manuel'!$D$7:$P$356,6,FALSE))</f>
        <v>0</v>
      </c>
      <c r="P382" t="str">
        <f>IF(ISNA(VLOOKUP(E382,'Enga manuel'!$D$7:$P$356,7,FALSE)),"",VLOOKUP(E382,'Enga manuel'!$D$7:$P$356,7,FALSE))</f>
        <v/>
      </c>
      <c r="Q382" t="str">
        <f>IF(ISNA(VLOOKUP(E382,'Enga manuel'!$D$7:$P$356,8,FALSE)),"",VLOOKUP(E382,'Enga manuel'!$D$7:$P$356,8,FALSE))</f>
        <v/>
      </c>
      <c r="R382" t="str">
        <f>IF(ISNA(VLOOKUP(E382,'Enga manuel'!$D$7:$P$356,9,FALSE)),"",VLOOKUP(E382,'Enga manuel'!$D$7:$P$356,9,FALSE))</f>
        <v/>
      </c>
      <c r="S382" t="str">
        <f>IF(ISNA(VLOOKUP(E382,'Enga manuel'!$D$7:$P$356,10,FALSE)),"",VLOOKUP(E382,'Enga manuel'!$D$7:$P$356,10,FALSE))</f>
        <v/>
      </c>
      <c r="T382" t="str">
        <f>IF(ISNA(VLOOKUP(E382,'Enga manuel'!$D$7:$P$356,11,FALSE)),"",VLOOKUP(E382,'Enga manuel'!$D$7:$P$356,11,FALSE))</f>
        <v/>
      </c>
      <c r="U382" t="str">
        <f>IF(ISNA(VLOOKUP(E382,'Enga manuel'!$D$7:$P$356,12,FALSE)),"",VLOOKUP(E382,'Enga manuel'!$D$7:$P$356,12,FALSE))</f>
        <v/>
      </c>
      <c r="W382">
        <f t="shared" si="63"/>
        <v>2181</v>
      </c>
      <c r="X382" s="107">
        <f t="shared" si="55"/>
        <v>0</v>
      </c>
      <c r="Y382" s="107" t="str">
        <f t="shared" si="59"/>
        <v/>
      </c>
      <c r="Z382" s="107" t="str">
        <f t="shared" si="60"/>
        <v/>
      </c>
      <c r="AA382" s="107" t="str">
        <f t="shared" si="61"/>
        <v/>
      </c>
      <c r="AB382" s="107" t="str">
        <f t="shared" si="56"/>
        <v/>
      </c>
      <c r="AC382" s="107" t="str">
        <f t="shared" si="56"/>
        <v/>
      </c>
      <c r="AD382" s="107" t="str">
        <f t="shared" si="57"/>
        <v/>
      </c>
      <c r="AE382" s="107" t="str">
        <f t="shared" si="58"/>
        <v/>
      </c>
      <c r="AF382">
        <f t="shared" si="62"/>
        <v>0</v>
      </c>
    </row>
    <row r="383" spans="5:32" x14ac:dyDescent="0.2">
      <c r="E383">
        <v>2182</v>
      </c>
      <c r="F383" s="101">
        <f>'Ext A2'!F188</f>
        <v>0</v>
      </c>
      <c r="G383" s="100">
        <f>'Ext A2'!C188</f>
        <v>0</v>
      </c>
      <c r="H383" s="100">
        <f>'Ext A2'!D188</f>
        <v>0</v>
      </c>
      <c r="I383" s="100">
        <f>'Ext A2'!J188</f>
        <v>0</v>
      </c>
      <c r="J383" s="194">
        <f>'Ext A2'!G188</f>
        <v>0</v>
      </c>
      <c r="K383">
        <f>IF('Ext A2'!H188="",'Ext A2'!G188,'Ext A2'!H188)</f>
        <v>0</v>
      </c>
      <c r="L383" s="100">
        <f>'Ext A2'!E188</f>
        <v>0</v>
      </c>
      <c r="M383" t="str">
        <f>MID('Ext A2'!M188,7,4)</f>
        <v/>
      </c>
      <c r="O383" s="101">
        <f>IF(ISNA(VLOOKUP(E383,'Enga manuel'!$D$7:$P$356,6,FALSE)),0,VLOOKUP(E383,'Enga manuel'!$D$7:$P$356,6,FALSE))</f>
        <v>0</v>
      </c>
      <c r="P383" t="str">
        <f>IF(ISNA(VLOOKUP(E383,'Enga manuel'!$D$7:$P$356,7,FALSE)),"",VLOOKUP(E383,'Enga manuel'!$D$7:$P$356,7,FALSE))</f>
        <v/>
      </c>
      <c r="Q383" t="str">
        <f>IF(ISNA(VLOOKUP(E383,'Enga manuel'!$D$7:$P$356,8,FALSE)),"",VLOOKUP(E383,'Enga manuel'!$D$7:$P$356,8,FALSE))</f>
        <v/>
      </c>
      <c r="R383" t="str">
        <f>IF(ISNA(VLOOKUP(E383,'Enga manuel'!$D$7:$P$356,9,FALSE)),"",VLOOKUP(E383,'Enga manuel'!$D$7:$P$356,9,FALSE))</f>
        <v/>
      </c>
      <c r="S383" t="str">
        <f>IF(ISNA(VLOOKUP(E383,'Enga manuel'!$D$7:$P$356,10,FALSE)),"",VLOOKUP(E383,'Enga manuel'!$D$7:$P$356,10,FALSE))</f>
        <v/>
      </c>
      <c r="T383" t="str">
        <f>IF(ISNA(VLOOKUP(E383,'Enga manuel'!$D$7:$P$356,11,FALSE)),"",VLOOKUP(E383,'Enga manuel'!$D$7:$P$356,11,FALSE))</f>
        <v/>
      </c>
      <c r="U383" t="str">
        <f>IF(ISNA(VLOOKUP(E383,'Enga manuel'!$D$7:$P$356,12,FALSE)),"",VLOOKUP(E383,'Enga manuel'!$D$7:$P$356,12,FALSE))</f>
        <v/>
      </c>
      <c r="W383">
        <f t="shared" si="63"/>
        <v>2182</v>
      </c>
      <c r="X383" s="107">
        <f t="shared" si="55"/>
        <v>0</v>
      </c>
      <c r="Y383" s="107" t="str">
        <f t="shared" si="59"/>
        <v/>
      </c>
      <c r="Z383" s="107" t="str">
        <f t="shared" si="60"/>
        <v/>
      </c>
      <c r="AA383" s="107" t="str">
        <f t="shared" si="61"/>
        <v/>
      </c>
      <c r="AB383" s="107" t="str">
        <f t="shared" si="56"/>
        <v/>
      </c>
      <c r="AC383" s="107" t="str">
        <f t="shared" si="56"/>
        <v/>
      </c>
      <c r="AD383" s="107" t="str">
        <f t="shared" si="57"/>
        <v/>
      </c>
      <c r="AE383" s="107" t="str">
        <f t="shared" si="58"/>
        <v/>
      </c>
      <c r="AF383">
        <f t="shared" si="62"/>
        <v>0</v>
      </c>
    </row>
    <row r="384" spans="5:32" x14ac:dyDescent="0.2">
      <c r="E384">
        <v>2183</v>
      </c>
      <c r="F384" s="101">
        <f>'Ext A2'!F189</f>
        <v>0</v>
      </c>
      <c r="G384" s="100">
        <f>'Ext A2'!C189</f>
        <v>0</v>
      </c>
      <c r="H384" s="100">
        <f>'Ext A2'!D189</f>
        <v>0</v>
      </c>
      <c r="I384" s="100">
        <f>'Ext A2'!J189</f>
        <v>0</v>
      </c>
      <c r="J384" s="194">
        <f>'Ext A2'!G189</f>
        <v>0</v>
      </c>
      <c r="K384">
        <f>IF('Ext A2'!H189="",'Ext A2'!G189,'Ext A2'!H189)</f>
        <v>0</v>
      </c>
      <c r="L384" s="100">
        <f>'Ext A2'!E189</f>
        <v>0</v>
      </c>
      <c r="M384" t="str">
        <f>MID('Ext A2'!M189,7,4)</f>
        <v/>
      </c>
      <c r="O384" s="101">
        <f>IF(ISNA(VLOOKUP(E384,'Enga manuel'!$D$7:$P$356,6,FALSE)),0,VLOOKUP(E384,'Enga manuel'!$D$7:$P$356,6,FALSE))</f>
        <v>0</v>
      </c>
      <c r="P384" t="str">
        <f>IF(ISNA(VLOOKUP(E384,'Enga manuel'!$D$7:$P$356,7,FALSE)),"",VLOOKUP(E384,'Enga manuel'!$D$7:$P$356,7,FALSE))</f>
        <v/>
      </c>
      <c r="Q384" t="str">
        <f>IF(ISNA(VLOOKUP(E384,'Enga manuel'!$D$7:$P$356,8,FALSE)),"",VLOOKUP(E384,'Enga manuel'!$D$7:$P$356,8,FALSE))</f>
        <v/>
      </c>
      <c r="R384" t="str">
        <f>IF(ISNA(VLOOKUP(E384,'Enga manuel'!$D$7:$P$356,9,FALSE)),"",VLOOKUP(E384,'Enga manuel'!$D$7:$P$356,9,FALSE))</f>
        <v/>
      </c>
      <c r="S384" t="str">
        <f>IF(ISNA(VLOOKUP(E384,'Enga manuel'!$D$7:$P$356,10,FALSE)),"",VLOOKUP(E384,'Enga manuel'!$D$7:$P$356,10,FALSE))</f>
        <v/>
      </c>
      <c r="T384" t="str">
        <f>IF(ISNA(VLOOKUP(E384,'Enga manuel'!$D$7:$P$356,11,FALSE)),"",VLOOKUP(E384,'Enga manuel'!$D$7:$P$356,11,FALSE))</f>
        <v/>
      </c>
      <c r="U384" t="str">
        <f>IF(ISNA(VLOOKUP(E384,'Enga manuel'!$D$7:$P$356,12,FALSE)),"",VLOOKUP(E384,'Enga manuel'!$D$7:$P$356,12,FALSE))</f>
        <v/>
      </c>
      <c r="W384">
        <f t="shared" si="63"/>
        <v>2183</v>
      </c>
      <c r="X384" s="107">
        <f t="shared" si="55"/>
        <v>0</v>
      </c>
      <c r="Y384" s="107" t="str">
        <f t="shared" si="59"/>
        <v/>
      </c>
      <c r="Z384" s="107" t="str">
        <f t="shared" si="60"/>
        <v/>
      </c>
      <c r="AA384" s="107" t="str">
        <f t="shared" si="61"/>
        <v/>
      </c>
      <c r="AB384" s="107" t="str">
        <f t="shared" si="56"/>
        <v/>
      </c>
      <c r="AC384" s="107" t="str">
        <f t="shared" si="56"/>
        <v/>
      </c>
      <c r="AD384" s="107" t="str">
        <f t="shared" si="57"/>
        <v/>
      </c>
      <c r="AE384" s="107" t="str">
        <f t="shared" si="58"/>
        <v/>
      </c>
      <c r="AF384">
        <f t="shared" si="62"/>
        <v>0</v>
      </c>
    </row>
    <row r="385" spans="5:32" x14ac:dyDescent="0.2">
      <c r="E385">
        <v>2184</v>
      </c>
      <c r="F385" s="101">
        <f>'Ext A2'!F190</f>
        <v>0</v>
      </c>
      <c r="G385" s="100">
        <f>'Ext A2'!C190</f>
        <v>0</v>
      </c>
      <c r="H385" s="100">
        <f>'Ext A2'!D190</f>
        <v>0</v>
      </c>
      <c r="I385" s="100">
        <f>'Ext A2'!J190</f>
        <v>0</v>
      </c>
      <c r="J385" s="194">
        <f>'Ext A2'!G190</f>
        <v>0</v>
      </c>
      <c r="K385">
        <f>IF('Ext A2'!H190="",'Ext A2'!G190,'Ext A2'!H190)</f>
        <v>0</v>
      </c>
      <c r="L385" s="100">
        <f>'Ext A2'!E190</f>
        <v>0</v>
      </c>
      <c r="M385" t="str">
        <f>MID('Ext A2'!M190,7,4)</f>
        <v/>
      </c>
      <c r="O385" s="101">
        <f>IF(ISNA(VLOOKUP(E385,'Enga manuel'!$D$7:$P$356,6,FALSE)),0,VLOOKUP(E385,'Enga manuel'!$D$7:$P$356,6,FALSE))</f>
        <v>0</v>
      </c>
      <c r="P385" t="str">
        <f>IF(ISNA(VLOOKUP(E385,'Enga manuel'!$D$7:$P$356,7,FALSE)),"",VLOOKUP(E385,'Enga manuel'!$D$7:$P$356,7,FALSE))</f>
        <v/>
      </c>
      <c r="Q385" t="str">
        <f>IF(ISNA(VLOOKUP(E385,'Enga manuel'!$D$7:$P$356,8,FALSE)),"",VLOOKUP(E385,'Enga manuel'!$D$7:$P$356,8,FALSE))</f>
        <v/>
      </c>
      <c r="R385" t="str">
        <f>IF(ISNA(VLOOKUP(E385,'Enga manuel'!$D$7:$P$356,9,FALSE)),"",VLOOKUP(E385,'Enga manuel'!$D$7:$P$356,9,FALSE))</f>
        <v/>
      </c>
      <c r="S385" t="str">
        <f>IF(ISNA(VLOOKUP(E385,'Enga manuel'!$D$7:$P$356,10,FALSE)),"",VLOOKUP(E385,'Enga manuel'!$D$7:$P$356,10,FALSE))</f>
        <v/>
      </c>
      <c r="T385" t="str">
        <f>IF(ISNA(VLOOKUP(E385,'Enga manuel'!$D$7:$P$356,11,FALSE)),"",VLOOKUP(E385,'Enga manuel'!$D$7:$P$356,11,FALSE))</f>
        <v/>
      </c>
      <c r="U385" t="str">
        <f>IF(ISNA(VLOOKUP(E385,'Enga manuel'!$D$7:$P$356,12,FALSE)),"",VLOOKUP(E385,'Enga manuel'!$D$7:$P$356,12,FALSE))</f>
        <v/>
      </c>
      <c r="W385">
        <f t="shared" si="63"/>
        <v>2184</v>
      </c>
      <c r="X385" s="107">
        <f t="shared" si="55"/>
        <v>0</v>
      </c>
      <c r="Y385" s="107" t="str">
        <f t="shared" si="59"/>
        <v/>
      </c>
      <c r="Z385" s="107" t="str">
        <f t="shared" si="60"/>
        <v/>
      </c>
      <c r="AA385" s="107" t="str">
        <f t="shared" si="61"/>
        <v/>
      </c>
      <c r="AB385" s="107" t="str">
        <f t="shared" si="56"/>
        <v/>
      </c>
      <c r="AC385" s="107" t="str">
        <f t="shared" si="56"/>
        <v/>
      </c>
      <c r="AD385" s="107" t="str">
        <f t="shared" si="57"/>
        <v/>
      </c>
      <c r="AE385" s="107" t="str">
        <f t="shared" si="58"/>
        <v/>
      </c>
      <c r="AF385">
        <f t="shared" si="62"/>
        <v>0</v>
      </c>
    </row>
    <row r="386" spans="5:32" x14ac:dyDescent="0.2">
      <c r="E386">
        <v>2185</v>
      </c>
      <c r="F386" s="101">
        <f>'Ext A2'!F191</f>
        <v>0</v>
      </c>
      <c r="G386" s="100">
        <f>'Ext A2'!C191</f>
        <v>0</v>
      </c>
      <c r="H386" s="100">
        <f>'Ext A2'!D191</f>
        <v>0</v>
      </c>
      <c r="I386" s="100">
        <f>'Ext A2'!J191</f>
        <v>0</v>
      </c>
      <c r="J386" s="194">
        <f>'Ext A2'!G191</f>
        <v>0</v>
      </c>
      <c r="K386">
        <f>IF('Ext A2'!H191="",'Ext A2'!G191,'Ext A2'!H191)</f>
        <v>0</v>
      </c>
      <c r="L386" s="100">
        <f>'Ext A2'!E191</f>
        <v>0</v>
      </c>
      <c r="M386" t="str">
        <f>MID('Ext A2'!M191,7,4)</f>
        <v/>
      </c>
      <c r="O386" s="101">
        <f>IF(ISNA(VLOOKUP(E386,'Enga manuel'!$D$7:$P$356,6,FALSE)),0,VLOOKUP(E386,'Enga manuel'!$D$7:$P$356,6,FALSE))</f>
        <v>0</v>
      </c>
      <c r="P386" t="str">
        <f>IF(ISNA(VLOOKUP(E386,'Enga manuel'!$D$7:$P$356,7,FALSE)),"",VLOOKUP(E386,'Enga manuel'!$D$7:$P$356,7,FALSE))</f>
        <v/>
      </c>
      <c r="Q386" t="str">
        <f>IF(ISNA(VLOOKUP(E386,'Enga manuel'!$D$7:$P$356,8,FALSE)),"",VLOOKUP(E386,'Enga manuel'!$D$7:$P$356,8,FALSE))</f>
        <v/>
      </c>
      <c r="R386" t="str">
        <f>IF(ISNA(VLOOKUP(E386,'Enga manuel'!$D$7:$P$356,9,FALSE)),"",VLOOKUP(E386,'Enga manuel'!$D$7:$P$356,9,FALSE))</f>
        <v/>
      </c>
      <c r="S386" t="str">
        <f>IF(ISNA(VLOOKUP(E386,'Enga manuel'!$D$7:$P$356,10,FALSE)),"",VLOOKUP(E386,'Enga manuel'!$D$7:$P$356,10,FALSE))</f>
        <v/>
      </c>
      <c r="T386" t="str">
        <f>IF(ISNA(VLOOKUP(E386,'Enga manuel'!$D$7:$P$356,11,FALSE)),"",VLOOKUP(E386,'Enga manuel'!$D$7:$P$356,11,FALSE))</f>
        <v/>
      </c>
      <c r="U386" t="str">
        <f>IF(ISNA(VLOOKUP(E386,'Enga manuel'!$D$7:$P$356,12,FALSE)),"",VLOOKUP(E386,'Enga manuel'!$D$7:$P$356,12,FALSE))</f>
        <v/>
      </c>
      <c r="W386">
        <f t="shared" si="63"/>
        <v>2185</v>
      </c>
      <c r="X386" s="107">
        <f t="shared" si="55"/>
        <v>0</v>
      </c>
      <c r="Y386" s="107" t="str">
        <f t="shared" si="59"/>
        <v/>
      </c>
      <c r="Z386" s="107" t="str">
        <f t="shared" si="60"/>
        <v/>
      </c>
      <c r="AA386" s="107" t="str">
        <f t="shared" si="61"/>
        <v/>
      </c>
      <c r="AB386" s="107" t="str">
        <f t="shared" si="56"/>
        <v/>
      </c>
      <c r="AC386" s="107" t="str">
        <f t="shared" si="56"/>
        <v/>
      </c>
      <c r="AD386" s="107" t="str">
        <f t="shared" si="57"/>
        <v/>
      </c>
      <c r="AE386" s="107" t="str">
        <f t="shared" si="58"/>
        <v/>
      </c>
      <c r="AF386">
        <f t="shared" si="62"/>
        <v>0</v>
      </c>
    </row>
    <row r="387" spans="5:32" x14ac:dyDescent="0.2">
      <c r="E387">
        <v>2186</v>
      </c>
      <c r="F387" s="101">
        <f>'Ext A2'!F192</f>
        <v>0</v>
      </c>
      <c r="G387" s="100">
        <f>'Ext A2'!C192</f>
        <v>0</v>
      </c>
      <c r="H387" s="100">
        <f>'Ext A2'!D192</f>
        <v>0</v>
      </c>
      <c r="I387" s="100">
        <f>'Ext A2'!J192</f>
        <v>0</v>
      </c>
      <c r="J387" s="194">
        <f>'Ext A2'!G192</f>
        <v>0</v>
      </c>
      <c r="K387">
        <f>IF('Ext A2'!H192="",'Ext A2'!G192,'Ext A2'!H192)</f>
        <v>0</v>
      </c>
      <c r="L387" s="100">
        <f>'Ext A2'!E192</f>
        <v>0</v>
      </c>
      <c r="M387" t="str">
        <f>MID('Ext A2'!M192,7,4)</f>
        <v/>
      </c>
      <c r="O387" s="101">
        <f>IF(ISNA(VLOOKUP(E387,'Enga manuel'!$D$7:$P$356,6,FALSE)),0,VLOOKUP(E387,'Enga manuel'!$D$7:$P$356,6,FALSE))</f>
        <v>0</v>
      </c>
      <c r="P387" t="str">
        <f>IF(ISNA(VLOOKUP(E387,'Enga manuel'!$D$7:$P$356,7,FALSE)),"",VLOOKUP(E387,'Enga manuel'!$D$7:$P$356,7,FALSE))</f>
        <v/>
      </c>
      <c r="Q387" t="str">
        <f>IF(ISNA(VLOOKUP(E387,'Enga manuel'!$D$7:$P$356,8,FALSE)),"",VLOOKUP(E387,'Enga manuel'!$D$7:$P$356,8,FALSE))</f>
        <v/>
      </c>
      <c r="R387" t="str">
        <f>IF(ISNA(VLOOKUP(E387,'Enga manuel'!$D$7:$P$356,9,FALSE)),"",VLOOKUP(E387,'Enga manuel'!$D$7:$P$356,9,FALSE))</f>
        <v/>
      </c>
      <c r="S387" t="str">
        <f>IF(ISNA(VLOOKUP(E387,'Enga manuel'!$D$7:$P$356,10,FALSE)),"",VLOOKUP(E387,'Enga manuel'!$D$7:$P$356,10,FALSE))</f>
        <v/>
      </c>
      <c r="T387" t="str">
        <f>IF(ISNA(VLOOKUP(E387,'Enga manuel'!$D$7:$P$356,11,FALSE)),"",VLOOKUP(E387,'Enga manuel'!$D$7:$P$356,11,FALSE))</f>
        <v/>
      </c>
      <c r="U387" t="str">
        <f>IF(ISNA(VLOOKUP(E387,'Enga manuel'!$D$7:$P$356,12,FALSE)),"",VLOOKUP(E387,'Enga manuel'!$D$7:$P$356,12,FALSE))</f>
        <v/>
      </c>
      <c r="W387">
        <f t="shared" si="63"/>
        <v>2186</v>
      </c>
      <c r="X387" s="107">
        <f t="shared" ref="X387:X450" si="64">IF(AND(F387&gt;0,O387=0),F387,O387)</f>
        <v>0</v>
      </c>
      <c r="Y387" s="107" t="str">
        <f t="shared" si="59"/>
        <v/>
      </c>
      <c r="Z387" s="107" t="str">
        <f t="shared" si="60"/>
        <v/>
      </c>
      <c r="AA387" s="107" t="str">
        <f t="shared" si="61"/>
        <v/>
      </c>
      <c r="AB387" s="107" t="str">
        <f t="shared" ref="AB387:AC450" si="65">IF(AND($F387&gt;0,$O387=0),J387,S387)</f>
        <v/>
      </c>
      <c r="AC387" s="107" t="str">
        <f t="shared" si="65"/>
        <v/>
      </c>
      <c r="AD387" s="107" t="str">
        <f t="shared" ref="AD387:AD450" si="66">IF(O387&gt;0,U387,IF(F387&gt;0,L387,""))</f>
        <v/>
      </c>
      <c r="AE387" s="107" t="str">
        <f t="shared" ref="AE387:AE450" si="67">IF(O387&gt;0,V387,IF(F387&gt;0,M387,""))</f>
        <v/>
      </c>
      <c r="AF387">
        <f t="shared" si="62"/>
        <v>0</v>
      </c>
    </row>
    <row r="388" spans="5:32" x14ac:dyDescent="0.2">
      <c r="E388">
        <v>2187</v>
      </c>
      <c r="F388" s="101">
        <f>'Ext A2'!F193</f>
        <v>0</v>
      </c>
      <c r="G388" s="100">
        <f>'Ext A2'!C193</f>
        <v>0</v>
      </c>
      <c r="H388" s="100">
        <f>'Ext A2'!D193</f>
        <v>0</v>
      </c>
      <c r="I388" s="100">
        <f>'Ext A2'!J193</f>
        <v>0</v>
      </c>
      <c r="J388" s="194">
        <f>'Ext A2'!G193</f>
        <v>0</v>
      </c>
      <c r="K388">
        <f>IF('Ext A2'!H193="",'Ext A2'!G193,'Ext A2'!H193)</f>
        <v>0</v>
      </c>
      <c r="L388" s="100">
        <f>'Ext A2'!E193</f>
        <v>0</v>
      </c>
      <c r="M388" t="str">
        <f>MID('Ext A2'!M193,7,4)</f>
        <v/>
      </c>
      <c r="O388" s="101">
        <f>IF(ISNA(VLOOKUP(E388,'Enga manuel'!$D$7:$P$356,6,FALSE)),0,VLOOKUP(E388,'Enga manuel'!$D$7:$P$356,6,FALSE))</f>
        <v>0</v>
      </c>
      <c r="P388" t="str">
        <f>IF(ISNA(VLOOKUP(E388,'Enga manuel'!$D$7:$P$356,7,FALSE)),"",VLOOKUP(E388,'Enga manuel'!$D$7:$P$356,7,FALSE))</f>
        <v/>
      </c>
      <c r="Q388" t="str">
        <f>IF(ISNA(VLOOKUP(E388,'Enga manuel'!$D$7:$P$356,8,FALSE)),"",VLOOKUP(E388,'Enga manuel'!$D$7:$P$356,8,FALSE))</f>
        <v/>
      </c>
      <c r="R388" t="str">
        <f>IF(ISNA(VLOOKUP(E388,'Enga manuel'!$D$7:$P$356,9,FALSE)),"",VLOOKUP(E388,'Enga manuel'!$D$7:$P$356,9,FALSE))</f>
        <v/>
      </c>
      <c r="S388" t="str">
        <f>IF(ISNA(VLOOKUP(E388,'Enga manuel'!$D$7:$P$356,10,FALSE)),"",VLOOKUP(E388,'Enga manuel'!$D$7:$P$356,10,FALSE))</f>
        <v/>
      </c>
      <c r="T388" t="str">
        <f>IF(ISNA(VLOOKUP(E388,'Enga manuel'!$D$7:$P$356,11,FALSE)),"",VLOOKUP(E388,'Enga manuel'!$D$7:$P$356,11,FALSE))</f>
        <v/>
      </c>
      <c r="U388" t="str">
        <f>IF(ISNA(VLOOKUP(E388,'Enga manuel'!$D$7:$P$356,12,FALSE)),"",VLOOKUP(E388,'Enga manuel'!$D$7:$P$356,12,FALSE))</f>
        <v/>
      </c>
      <c r="W388">
        <f t="shared" si="63"/>
        <v>2187</v>
      </c>
      <c r="X388" s="107">
        <f t="shared" si="64"/>
        <v>0</v>
      </c>
      <c r="Y388" s="107" t="str">
        <f t="shared" si="59"/>
        <v/>
      </c>
      <c r="Z388" s="107" t="str">
        <f t="shared" si="60"/>
        <v/>
      </c>
      <c r="AA388" s="107" t="str">
        <f t="shared" si="61"/>
        <v/>
      </c>
      <c r="AB388" s="107" t="str">
        <f t="shared" si="65"/>
        <v/>
      </c>
      <c r="AC388" s="107" t="str">
        <f t="shared" si="65"/>
        <v/>
      </c>
      <c r="AD388" s="107" t="str">
        <f t="shared" si="66"/>
        <v/>
      </c>
      <c r="AE388" s="107" t="str">
        <f t="shared" si="67"/>
        <v/>
      </c>
      <c r="AF388">
        <f t="shared" si="62"/>
        <v>0</v>
      </c>
    </row>
    <row r="389" spans="5:32" x14ac:dyDescent="0.2">
      <c r="E389">
        <v>2188</v>
      </c>
      <c r="F389" s="101">
        <f>'Ext A2'!F194</f>
        <v>0</v>
      </c>
      <c r="G389" s="100">
        <f>'Ext A2'!C194</f>
        <v>0</v>
      </c>
      <c r="H389" s="100">
        <f>'Ext A2'!D194</f>
        <v>0</v>
      </c>
      <c r="I389" s="100">
        <f>'Ext A2'!J194</f>
        <v>0</v>
      </c>
      <c r="J389" s="194">
        <f>'Ext A2'!G194</f>
        <v>0</v>
      </c>
      <c r="K389">
        <f>IF('Ext A2'!H194="",'Ext A2'!G194,'Ext A2'!H194)</f>
        <v>0</v>
      </c>
      <c r="L389" s="100">
        <f>'Ext A2'!E194</f>
        <v>0</v>
      </c>
      <c r="M389" t="str">
        <f>MID('Ext A2'!M194,7,4)</f>
        <v/>
      </c>
      <c r="O389" s="101">
        <f>IF(ISNA(VLOOKUP(E389,'Enga manuel'!$D$7:$P$356,6,FALSE)),0,VLOOKUP(E389,'Enga manuel'!$D$7:$P$356,6,FALSE))</f>
        <v>0</v>
      </c>
      <c r="P389" t="str">
        <f>IF(ISNA(VLOOKUP(E389,'Enga manuel'!$D$7:$P$356,7,FALSE)),"",VLOOKUP(E389,'Enga manuel'!$D$7:$P$356,7,FALSE))</f>
        <v/>
      </c>
      <c r="Q389" t="str">
        <f>IF(ISNA(VLOOKUP(E389,'Enga manuel'!$D$7:$P$356,8,FALSE)),"",VLOOKUP(E389,'Enga manuel'!$D$7:$P$356,8,FALSE))</f>
        <v/>
      </c>
      <c r="R389" t="str">
        <f>IF(ISNA(VLOOKUP(E389,'Enga manuel'!$D$7:$P$356,9,FALSE)),"",VLOOKUP(E389,'Enga manuel'!$D$7:$P$356,9,FALSE))</f>
        <v/>
      </c>
      <c r="S389" t="str">
        <f>IF(ISNA(VLOOKUP(E389,'Enga manuel'!$D$7:$P$356,10,FALSE)),"",VLOOKUP(E389,'Enga manuel'!$D$7:$P$356,10,FALSE))</f>
        <v/>
      </c>
      <c r="T389" t="str">
        <f>IF(ISNA(VLOOKUP(E389,'Enga manuel'!$D$7:$P$356,11,FALSE)),"",VLOOKUP(E389,'Enga manuel'!$D$7:$P$356,11,FALSE))</f>
        <v/>
      </c>
      <c r="U389" t="str">
        <f>IF(ISNA(VLOOKUP(E389,'Enga manuel'!$D$7:$P$356,12,FALSE)),"",VLOOKUP(E389,'Enga manuel'!$D$7:$P$356,12,FALSE))</f>
        <v/>
      </c>
      <c r="W389">
        <f t="shared" si="63"/>
        <v>2188</v>
      </c>
      <c r="X389" s="107">
        <f t="shared" si="64"/>
        <v>0</v>
      </c>
      <c r="Y389" s="107" t="str">
        <f t="shared" si="59"/>
        <v/>
      </c>
      <c r="Z389" s="107" t="str">
        <f t="shared" si="60"/>
        <v/>
      </c>
      <c r="AA389" s="107" t="str">
        <f t="shared" si="61"/>
        <v/>
      </c>
      <c r="AB389" s="107" t="str">
        <f t="shared" si="65"/>
        <v/>
      </c>
      <c r="AC389" s="107" t="str">
        <f t="shared" si="65"/>
        <v/>
      </c>
      <c r="AD389" s="107" t="str">
        <f t="shared" si="66"/>
        <v/>
      </c>
      <c r="AE389" s="107" t="str">
        <f t="shared" si="67"/>
        <v/>
      </c>
      <c r="AF389">
        <f t="shared" si="62"/>
        <v>0</v>
      </c>
    </row>
    <row r="390" spans="5:32" x14ac:dyDescent="0.2">
      <c r="E390">
        <v>2189</v>
      </c>
      <c r="F390" s="101">
        <f>'Ext A2'!F195</f>
        <v>0</v>
      </c>
      <c r="G390" s="100">
        <f>'Ext A2'!C195</f>
        <v>0</v>
      </c>
      <c r="H390" s="100">
        <f>'Ext A2'!D195</f>
        <v>0</v>
      </c>
      <c r="I390" s="100">
        <f>'Ext A2'!J195</f>
        <v>0</v>
      </c>
      <c r="J390" s="194">
        <f>'Ext A2'!G195</f>
        <v>0</v>
      </c>
      <c r="K390">
        <f>IF('Ext A2'!H195="",'Ext A2'!G195,'Ext A2'!H195)</f>
        <v>0</v>
      </c>
      <c r="L390" s="100">
        <f>'Ext A2'!E195</f>
        <v>0</v>
      </c>
      <c r="M390" t="str">
        <f>MID('Ext A2'!M195,7,4)</f>
        <v/>
      </c>
      <c r="O390" s="101">
        <f>IF(ISNA(VLOOKUP(E390,'Enga manuel'!$D$7:$P$356,6,FALSE)),0,VLOOKUP(E390,'Enga manuel'!$D$7:$P$356,6,FALSE))</f>
        <v>0</v>
      </c>
      <c r="P390" t="str">
        <f>IF(ISNA(VLOOKUP(E390,'Enga manuel'!$D$7:$P$356,7,FALSE)),"",VLOOKUP(E390,'Enga manuel'!$D$7:$P$356,7,FALSE))</f>
        <v/>
      </c>
      <c r="Q390" t="str">
        <f>IF(ISNA(VLOOKUP(E390,'Enga manuel'!$D$7:$P$356,8,FALSE)),"",VLOOKUP(E390,'Enga manuel'!$D$7:$P$356,8,FALSE))</f>
        <v/>
      </c>
      <c r="R390" t="str">
        <f>IF(ISNA(VLOOKUP(E390,'Enga manuel'!$D$7:$P$356,9,FALSE)),"",VLOOKUP(E390,'Enga manuel'!$D$7:$P$356,9,FALSE))</f>
        <v/>
      </c>
      <c r="S390" t="str">
        <f>IF(ISNA(VLOOKUP(E390,'Enga manuel'!$D$7:$P$356,10,FALSE)),"",VLOOKUP(E390,'Enga manuel'!$D$7:$P$356,10,FALSE))</f>
        <v/>
      </c>
      <c r="T390" t="str">
        <f>IF(ISNA(VLOOKUP(E390,'Enga manuel'!$D$7:$P$356,11,FALSE)),"",VLOOKUP(E390,'Enga manuel'!$D$7:$P$356,11,FALSE))</f>
        <v/>
      </c>
      <c r="U390" t="str">
        <f>IF(ISNA(VLOOKUP(E390,'Enga manuel'!$D$7:$P$356,12,FALSE)),"",VLOOKUP(E390,'Enga manuel'!$D$7:$P$356,12,FALSE))</f>
        <v/>
      </c>
      <c r="W390">
        <f t="shared" si="63"/>
        <v>2189</v>
      </c>
      <c r="X390" s="107">
        <f t="shared" si="64"/>
        <v>0</v>
      </c>
      <c r="Y390" s="107" t="str">
        <f t="shared" si="59"/>
        <v/>
      </c>
      <c r="Z390" s="107" t="str">
        <f t="shared" si="60"/>
        <v/>
      </c>
      <c r="AA390" s="107" t="str">
        <f t="shared" si="61"/>
        <v/>
      </c>
      <c r="AB390" s="107" t="str">
        <f t="shared" si="65"/>
        <v/>
      </c>
      <c r="AC390" s="107" t="str">
        <f t="shared" si="65"/>
        <v/>
      </c>
      <c r="AD390" s="107" t="str">
        <f t="shared" si="66"/>
        <v/>
      </c>
      <c r="AE390" s="107" t="str">
        <f t="shared" si="67"/>
        <v/>
      </c>
      <c r="AF390">
        <f t="shared" si="62"/>
        <v>0</v>
      </c>
    </row>
    <row r="391" spans="5:32" x14ac:dyDescent="0.2">
      <c r="E391">
        <v>2190</v>
      </c>
      <c r="F391" s="101">
        <f>'Ext A2'!F196</f>
        <v>0</v>
      </c>
      <c r="G391" s="100">
        <f>'Ext A2'!C196</f>
        <v>0</v>
      </c>
      <c r="H391" s="100">
        <f>'Ext A2'!D196</f>
        <v>0</v>
      </c>
      <c r="I391" s="100">
        <f>'Ext A2'!J196</f>
        <v>0</v>
      </c>
      <c r="J391" s="194">
        <f>'Ext A2'!G196</f>
        <v>0</v>
      </c>
      <c r="K391">
        <f>IF('Ext A2'!H196="",'Ext A2'!G196,'Ext A2'!H196)</f>
        <v>0</v>
      </c>
      <c r="L391" s="100">
        <f>'Ext A2'!E196</f>
        <v>0</v>
      </c>
      <c r="M391" t="str">
        <f>MID('Ext A2'!M196,7,4)</f>
        <v/>
      </c>
      <c r="O391" s="101">
        <f>IF(ISNA(VLOOKUP(E391,'Enga manuel'!$D$7:$P$356,6,FALSE)),0,VLOOKUP(E391,'Enga manuel'!$D$7:$P$356,6,FALSE))</f>
        <v>0</v>
      </c>
      <c r="P391" t="str">
        <f>IF(ISNA(VLOOKUP(E391,'Enga manuel'!$D$7:$P$356,7,FALSE)),"",VLOOKUP(E391,'Enga manuel'!$D$7:$P$356,7,FALSE))</f>
        <v/>
      </c>
      <c r="Q391" t="str">
        <f>IF(ISNA(VLOOKUP(E391,'Enga manuel'!$D$7:$P$356,8,FALSE)),"",VLOOKUP(E391,'Enga manuel'!$D$7:$P$356,8,FALSE))</f>
        <v/>
      </c>
      <c r="R391" t="str">
        <f>IF(ISNA(VLOOKUP(E391,'Enga manuel'!$D$7:$P$356,9,FALSE)),"",VLOOKUP(E391,'Enga manuel'!$D$7:$P$356,9,FALSE))</f>
        <v/>
      </c>
      <c r="S391" t="str">
        <f>IF(ISNA(VLOOKUP(E391,'Enga manuel'!$D$7:$P$356,10,FALSE)),"",VLOOKUP(E391,'Enga manuel'!$D$7:$P$356,10,FALSE))</f>
        <v/>
      </c>
      <c r="T391" t="str">
        <f>IF(ISNA(VLOOKUP(E391,'Enga manuel'!$D$7:$P$356,11,FALSE)),"",VLOOKUP(E391,'Enga manuel'!$D$7:$P$356,11,FALSE))</f>
        <v/>
      </c>
      <c r="U391" t="str">
        <f>IF(ISNA(VLOOKUP(E391,'Enga manuel'!$D$7:$P$356,12,FALSE)),"",VLOOKUP(E391,'Enga manuel'!$D$7:$P$356,12,FALSE))</f>
        <v/>
      </c>
      <c r="W391">
        <f t="shared" si="63"/>
        <v>2190</v>
      </c>
      <c r="X391" s="107">
        <f t="shared" si="64"/>
        <v>0</v>
      </c>
      <c r="Y391" s="107" t="str">
        <f t="shared" si="59"/>
        <v/>
      </c>
      <c r="Z391" s="107" t="str">
        <f t="shared" si="60"/>
        <v/>
      </c>
      <c r="AA391" s="107" t="str">
        <f t="shared" si="61"/>
        <v/>
      </c>
      <c r="AB391" s="107" t="str">
        <f t="shared" si="65"/>
        <v/>
      </c>
      <c r="AC391" s="107" t="str">
        <f t="shared" si="65"/>
        <v/>
      </c>
      <c r="AD391" s="107" t="str">
        <f t="shared" si="66"/>
        <v/>
      </c>
      <c r="AE391" s="107" t="str">
        <f t="shared" si="67"/>
        <v/>
      </c>
      <c r="AF391">
        <f t="shared" si="62"/>
        <v>0</v>
      </c>
    </row>
    <row r="392" spans="5:32" x14ac:dyDescent="0.2">
      <c r="E392">
        <v>2191</v>
      </c>
      <c r="F392" s="101">
        <f>'Ext A2'!F197</f>
        <v>0</v>
      </c>
      <c r="G392" s="100">
        <f>'Ext A2'!C197</f>
        <v>0</v>
      </c>
      <c r="H392" s="100">
        <f>'Ext A2'!D197</f>
        <v>0</v>
      </c>
      <c r="I392" s="100">
        <f>'Ext A2'!J197</f>
        <v>0</v>
      </c>
      <c r="J392" s="194">
        <f>'Ext A2'!G197</f>
        <v>0</v>
      </c>
      <c r="K392">
        <f>IF('Ext A2'!H197="",'Ext A2'!G197,'Ext A2'!H197)</f>
        <v>0</v>
      </c>
      <c r="L392" s="100">
        <f>'Ext A2'!E197</f>
        <v>0</v>
      </c>
      <c r="M392" t="str">
        <f>MID('Ext A2'!M197,7,4)</f>
        <v/>
      </c>
      <c r="O392" s="101">
        <f>IF(ISNA(VLOOKUP(E392,'Enga manuel'!$D$7:$P$356,6,FALSE)),0,VLOOKUP(E392,'Enga manuel'!$D$7:$P$356,6,FALSE))</f>
        <v>0</v>
      </c>
      <c r="P392" t="str">
        <f>IF(ISNA(VLOOKUP(E392,'Enga manuel'!$D$7:$P$356,7,FALSE)),"",VLOOKUP(E392,'Enga manuel'!$D$7:$P$356,7,FALSE))</f>
        <v/>
      </c>
      <c r="Q392" t="str">
        <f>IF(ISNA(VLOOKUP(E392,'Enga manuel'!$D$7:$P$356,8,FALSE)),"",VLOOKUP(E392,'Enga manuel'!$D$7:$P$356,8,FALSE))</f>
        <v/>
      </c>
      <c r="R392" t="str">
        <f>IF(ISNA(VLOOKUP(E392,'Enga manuel'!$D$7:$P$356,9,FALSE)),"",VLOOKUP(E392,'Enga manuel'!$D$7:$P$356,9,FALSE))</f>
        <v/>
      </c>
      <c r="S392" t="str">
        <f>IF(ISNA(VLOOKUP(E392,'Enga manuel'!$D$7:$P$356,10,FALSE)),"",VLOOKUP(E392,'Enga manuel'!$D$7:$P$356,10,FALSE))</f>
        <v/>
      </c>
      <c r="T392" t="str">
        <f>IF(ISNA(VLOOKUP(E392,'Enga manuel'!$D$7:$P$356,11,FALSE)),"",VLOOKUP(E392,'Enga manuel'!$D$7:$P$356,11,FALSE))</f>
        <v/>
      </c>
      <c r="U392" t="str">
        <f>IF(ISNA(VLOOKUP(E392,'Enga manuel'!$D$7:$P$356,12,FALSE)),"",VLOOKUP(E392,'Enga manuel'!$D$7:$P$356,12,FALSE))</f>
        <v/>
      </c>
      <c r="W392">
        <f t="shared" si="63"/>
        <v>2191</v>
      </c>
      <c r="X392" s="107">
        <f t="shared" si="64"/>
        <v>0</v>
      </c>
      <c r="Y392" s="107" t="str">
        <f t="shared" si="59"/>
        <v/>
      </c>
      <c r="Z392" s="107" t="str">
        <f t="shared" si="60"/>
        <v/>
      </c>
      <c r="AA392" s="107" t="str">
        <f t="shared" si="61"/>
        <v/>
      </c>
      <c r="AB392" s="107" t="str">
        <f t="shared" si="65"/>
        <v/>
      </c>
      <c r="AC392" s="107" t="str">
        <f t="shared" si="65"/>
        <v/>
      </c>
      <c r="AD392" s="107" t="str">
        <f t="shared" si="66"/>
        <v/>
      </c>
      <c r="AE392" s="107" t="str">
        <f t="shared" si="67"/>
        <v/>
      </c>
      <c r="AF392">
        <f t="shared" si="62"/>
        <v>0</v>
      </c>
    </row>
    <row r="393" spans="5:32" x14ac:dyDescent="0.2">
      <c r="E393">
        <v>2192</v>
      </c>
      <c r="F393" s="101">
        <f>'Ext A2'!F198</f>
        <v>0</v>
      </c>
      <c r="G393" s="100">
        <f>'Ext A2'!C198</f>
        <v>0</v>
      </c>
      <c r="H393" s="100">
        <f>'Ext A2'!D198</f>
        <v>0</v>
      </c>
      <c r="I393" s="100">
        <f>'Ext A2'!J198</f>
        <v>0</v>
      </c>
      <c r="J393" s="194">
        <f>'Ext A2'!G198</f>
        <v>0</v>
      </c>
      <c r="K393">
        <f>IF('Ext A2'!H198="",'Ext A2'!G198,'Ext A2'!H198)</f>
        <v>0</v>
      </c>
      <c r="L393" s="100">
        <f>'Ext A2'!E198</f>
        <v>0</v>
      </c>
      <c r="M393" t="str">
        <f>MID('Ext A2'!M198,7,4)</f>
        <v/>
      </c>
      <c r="O393" s="101">
        <f>IF(ISNA(VLOOKUP(E393,'Enga manuel'!$D$7:$P$356,6,FALSE)),0,VLOOKUP(E393,'Enga manuel'!$D$7:$P$356,6,FALSE))</f>
        <v>0</v>
      </c>
      <c r="P393" t="str">
        <f>IF(ISNA(VLOOKUP(E393,'Enga manuel'!$D$7:$P$356,7,FALSE)),"",VLOOKUP(E393,'Enga manuel'!$D$7:$P$356,7,FALSE))</f>
        <v/>
      </c>
      <c r="Q393" t="str">
        <f>IF(ISNA(VLOOKUP(E393,'Enga manuel'!$D$7:$P$356,8,FALSE)),"",VLOOKUP(E393,'Enga manuel'!$D$7:$P$356,8,FALSE))</f>
        <v/>
      </c>
      <c r="R393" t="str">
        <f>IF(ISNA(VLOOKUP(E393,'Enga manuel'!$D$7:$P$356,9,FALSE)),"",VLOOKUP(E393,'Enga manuel'!$D$7:$P$356,9,FALSE))</f>
        <v/>
      </c>
      <c r="S393" t="str">
        <f>IF(ISNA(VLOOKUP(E393,'Enga manuel'!$D$7:$P$356,10,FALSE)),"",VLOOKUP(E393,'Enga manuel'!$D$7:$P$356,10,FALSE))</f>
        <v/>
      </c>
      <c r="T393" t="str">
        <f>IF(ISNA(VLOOKUP(E393,'Enga manuel'!$D$7:$P$356,11,FALSE)),"",VLOOKUP(E393,'Enga manuel'!$D$7:$P$356,11,FALSE))</f>
        <v/>
      </c>
      <c r="U393" t="str">
        <f>IF(ISNA(VLOOKUP(E393,'Enga manuel'!$D$7:$P$356,12,FALSE)),"",VLOOKUP(E393,'Enga manuel'!$D$7:$P$356,12,FALSE))</f>
        <v/>
      </c>
      <c r="W393">
        <f t="shared" si="63"/>
        <v>2192</v>
      </c>
      <c r="X393" s="107">
        <f t="shared" si="64"/>
        <v>0</v>
      </c>
      <c r="Y393" s="107" t="str">
        <f t="shared" si="59"/>
        <v/>
      </c>
      <c r="Z393" s="107" t="str">
        <f t="shared" si="60"/>
        <v/>
      </c>
      <c r="AA393" s="107" t="str">
        <f t="shared" si="61"/>
        <v/>
      </c>
      <c r="AB393" s="107" t="str">
        <f t="shared" si="65"/>
        <v/>
      </c>
      <c r="AC393" s="107" t="str">
        <f t="shared" si="65"/>
        <v/>
      </c>
      <c r="AD393" s="107" t="str">
        <f t="shared" si="66"/>
        <v/>
      </c>
      <c r="AE393" s="107" t="str">
        <f t="shared" si="67"/>
        <v/>
      </c>
      <c r="AF393">
        <f t="shared" si="62"/>
        <v>0</v>
      </c>
    </row>
    <row r="394" spans="5:32" x14ac:dyDescent="0.2">
      <c r="E394">
        <v>2193</v>
      </c>
      <c r="F394" s="101">
        <f>'Ext A2'!F199</f>
        <v>0</v>
      </c>
      <c r="G394" s="100">
        <f>'Ext A2'!C199</f>
        <v>0</v>
      </c>
      <c r="H394" s="100">
        <f>'Ext A2'!D199</f>
        <v>0</v>
      </c>
      <c r="I394" s="100">
        <f>'Ext A2'!J199</f>
        <v>0</v>
      </c>
      <c r="J394" s="194">
        <f>'Ext A2'!G199</f>
        <v>0</v>
      </c>
      <c r="K394">
        <f>IF('Ext A2'!H199="",'Ext A2'!G199,'Ext A2'!H199)</f>
        <v>0</v>
      </c>
      <c r="L394" s="100">
        <f>'Ext A2'!E199</f>
        <v>0</v>
      </c>
      <c r="M394" t="str">
        <f>MID('Ext A2'!M199,7,4)</f>
        <v/>
      </c>
      <c r="O394" s="101">
        <f>IF(ISNA(VLOOKUP(E394,'Enga manuel'!$D$7:$P$356,6,FALSE)),0,VLOOKUP(E394,'Enga manuel'!$D$7:$P$356,6,FALSE))</f>
        <v>0</v>
      </c>
      <c r="P394" t="str">
        <f>IF(ISNA(VLOOKUP(E394,'Enga manuel'!$D$7:$P$356,7,FALSE)),"",VLOOKUP(E394,'Enga manuel'!$D$7:$P$356,7,FALSE))</f>
        <v/>
      </c>
      <c r="Q394" t="str">
        <f>IF(ISNA(VLOOKUP(E394,'Enga manuel'!$D$7:$P$356,8,FALSE)),"",VLOOKUP(E394,'Enga manuel'!$D$7:$P$356,8,FALSE))</f>
        <v/>
      </c>
      <c r="R394" t="str">
        <f>IF(ISNA(VLOOKUP(E394,'Enga manuel'!$D$7:$P$356,9,FALSE)),"",VLOOKUP(E394,'Enga manuel'!$D$7:$P$356,9,FALSE))</f>
        <v/>
      </c>
      <c r="S394" t="str">
        <f>IF(ISNA(VLOOKUP(E394,'Enga manuel'!$D$7:$P$356,10,FALSE)),"",VLOOKUP(E394,'Enga manuel'!$D$7:$P$356,10,FALSE))</f>
        <v/>
      </c>
      <c r="T394" t="str">
        <f>IF(ISNA(VLOOKUP(E394,'Enga manuel'!$D$7:$P$356,11,FALSE)),"",VLOOKUP(E394,'Enga manuel'!$D$7:$P$356,11,FALSE))</f>
        <v/>
      </c>
      <c r="U394" t="str">
        <f>IF(ISNA(VLOOKUP(E394,'Enga manuel'!$D$7:$P$356,12,FALSE)),"",VLOOKUP(E394,'Enga manuel'!$D$7:$P$356,12,FALSE))</f>
        <v/>
      </c>
      <c r="W394">
        <f t="shared" si="63"/>
        <v>2193</v>
      </c>
      <c r="X394" s="107">
        <f t="shared" si="64"/>
        <v>0</v>
      </c>
      <c r="Y394" s="107" t="str">
        <f t="shared" ref="Y394:Y401" si="68">IF(O394&gt;0,P394,IF(F394&gt;0,G394,""))</f>
        <v/>
      </c>
      <c r="Z394" s="107" t="str">
        <f t="shared" ref="Z394:Z401" si="69">IF(O394&gt;0,Q394,IF(F394&gt;0,H394,""))</f>
        <v/>
      </c>
      <c r="AA394" s="107" t="str">
        <f t="shared" ref="AA394:AA401" si="70">IF(O394&gt;0,R394,IF(F394&gt;0,I394,""))</f>
        <v/>
      </c>
      <c r="AB394" s="107" t="str">
        <f t="shared" si="65"/>
        <v/>
      </c>
      <c r="AC394" s="107" t="str">
        <f t="shared" si="65"/>
        <v/>
      </c>
      <c r="AD394" s="107" t="str">
        <f t="shared" si="66"/>
        <v/>
      </c>
      <c r="AE394" s="107" t="str">
        <f t="shared" si="67"/>
        <v/>
      </c>
      <c r="AF394">
        <f t="shared" ref="AF394:AF401" si="71">IF(O394&gt;0,1,0)</f>
        <v>0</v>
      </c>
    </row>
    <row r="395" spans="5:32" x14ac:dyDescent="0.2">
      <c r="E395">
        <v>2194</v>
      </c>
      <c r="F395" s="101">
        <f>'Ext A2'!F200</f>
        <v>0</v>
      </c>
      <c r="G395" s="100">
        <f>'Ext A2'!C200</f>
        <v>0</v>
      </c>
      <c r="H395" s="100">
        <f>'Ext A2'!D200</f>
        <v>0</v>
      </c>
      <c r="I395" s="100">
        <f>'Ext A2'!J200</f>
        <v>0</v>
      </c>
      <c r="J395" s="194">
        <f>'Ext A2'!G200</f>
        <v>0</v>
      </c>
      <c r="K395">
        <f>IF('Ext A2'!H200="",'Ext A2'!G200,'Ext A2'!H200)</f>
        <v>0</v>
      </c>
      <c r="L395" s="100">
        <f>'Ext A2'!E200</f>
        <v>0</v>
      </c>
      <c r="M395" t="str">
        <f>MID('Ext A2'!M200,7,4)</f>
        <v/>
      </c>
      <c r="O395" s="101">
        <f>IF(ISNA(VLOOKUP(E395,'Enga manuel'!$D$7:$P$356,6,FALSE)),0,VLOOKUP(E395,'Enga manuel'!$D$7:$P$356,6,FALSE))</f>
        <v>0</v>
      </c>
      <c r="P395" t="str">
        <f>IF(ISNA(VLOOKUP(E395,'Enga manuel'!$D$7:$P$356,7,FALSE)),"",VLOOKUP(E395,'Enga manuel'!$D$7:$P$356,7,FALSE))</f>
        <v/>
      </c>
      <c r="Q395" t="str">
        <f>IF(ISNA(VLOOKUP(E395,'Enga manuel'!$D$7:$P$356,8,FALSE)),"",VLOOKUP(E395,'Enga manuel'!$D$7:$P$356,8,FALSE))</f>
        <v/>
      </c>
      <c r="R395" t="str">
        <f>IF(ISNA(VLOOKUP(E395,'Enga manuel'!$D$7:$P$356,9,FALSE)),"",VLOOKUP(E395,'Enga manuel'!$D$7:$P$356,9,FALSE))</f>
        <v/>
      </c>
      <c r="S395" t="str">
        <f>IF(ISNA(VLOOKUP(E395,'Enga manuel'!$D$7:$P$356,10,FALSE)),"",VLOOKUP(E395,'Enga manuel'!$D$7:$P$356,10,FALSE))</f>
        <v/>
      </c>
      <c r="T395" t="str">
        <f>IF(ISNA(VLOOKUP(E395,'Enga manuel'!$D$7:$P$356,11,FALSE)),"",VLOOKUP(E395,'Enga manuel'!$D$7:$P$356,11,FALSE))</f>
        <v/>
      </c>
      <c r="U395" t="str">
        <f>IF(ISNA(VLOOKUP(E395,'Enga manuel'!$D$7:$P$356,12,FALSE)),"",VLOOKUP(E395,'Enga manuel'!$D$7:$P$356,12,FALSE))</f>
        <v/>
      </c>
      <c r="W395">
        <f t="shared" ref="W395:W401" si="72">E395</f>
        <v>2194</v>
      </c>
      <c r="X395" s="107">
        <f t="shared" si="64"/>
        <v>0</v>
      </c>
      <c r="Y395" s="107" t="str">
        <f t="shared" si="68"/>
        <v/>
      </c>
      <c r="Z395" s="107" t="str">
        <f t="shared" si="69"/>
        <v/>
      </c>
      <c r="AA395" s="107" t="str">
        <f t="shared" si="70"/>
        <v/>
      </c>
      <c r="AB395" s="107" t="str">
        <f t="shared" si="65"/>
        <v/>
      </c>
      <c r="AC395" s="107" t="str">
        <f t="shared" si="65"/>
        <v/>
      </c>
      <c r="AD395" s="107" t="str">
        <f t="shared" si="66"/>
        <v/>
      </c>
      <c r="AE395" s="107" t="str">
        <f t="shared" si="67"/>
        <v/>
      </c>
      <c r="AF395">
        <f t="shared" si="71"/>
        <v>0</v>
      </c>
    </row>
    <row r="396" spans="5:32" x14ac:dyDescent="0.2">
      <c r="E396">
        <v>2195</v>
      </c>
      <c r="F396" s="101">
        <f>'Ext A2'!F201</f>
        <v>0</v>
      </c>
      <c r="G396" s="100">
        <f>'Ext A2'!C201</f>
        <v>0</v>
      </c>
      <c r="H396" s="100">
        <f>'Ext A2'!D201</f>
        <v>0</v>
      </c>
      <c r="I396" s="100">
        <f>'Ext A2'!J201</f>
        <v>0</v>
      </c>
      <c r="J396" s="194">
        <f>'Ext A2'!G201</f>
        <v>0</v>
      </c>
      <c r="K396">
        <f>IF('Ext A2'!H201="",'Ext A2'!G201,'Ext A2'!H201)</f>
        <v>0</v>
      </c>
      <c r="L396" s="100">
        <f>'Ext A2'!E201</f>
        <v>0</v>
      </c>
      <c r="M396" t="str">
        <f>MID('Ext A2'!M201,7,4)</f>
        <v/>
      </c>
      <c r="O396" s="101">
        <f>IF(ISNA(VLOOKUP(E396,'Enga manuel'!$D$7:$P$356,6,FALSE)),0,VLOOKUP(E396,'Enga manuel'!$D$7:$P$356,6,FALSE))</f>
        <v>0</v>
      </c>
      <c r="P396" t="str">
        <f>IF(ISNA(VLOOKUP(E396,'Enga manuel'!$D$7:$P$356,7,FALSE)),"",VLOOKUP(E396,'Enga manuel'!$D$7:$P$356,7,FALSE))</f>
        <v/>
      </c>
      <c r="Q396" t="str">
        <f>IF(ISNA(VLOOKUP(E396,'Enga manuel'!$D$7:$P$356,8,FALSE)),"",VLOOKUP(E396,'Enga manuel'!$D$7:$P$356,8,FALSE))</f>
        <v/>
      </c>
      <c r="R396" t="str">
        <f>IF(ISNA(VLOOKUP(E396,'Enga manuel'!$D$7:$P$356,9,FALSE)),"",VLOOKUP(E396,'Enga manuel'!$D$7:$P$356,9,FALSE))</f>
        <v/>
      </c>
      <c r="S396" t="str">
        <f>IF(ISNA(VLOOKUP(E396,'Enga manuel'!$D$7:$P$356,10,FALSE)),"",VLOOKUP(E396,'Enga manuel'!$D$7:$P$356,10,FALSE))</f>
        <v/>
      </c>
      <c r="T396" t="str">
        <f>IF(ISNA(VLOOKUP(E396,'Enga manuel'!$D$7:$P$356,11,FALSE)),"",VLOOKUP(E396,'Enga manuel'!$D$7:$P$356,11,FALSE))</f>
        <v/>
      </c>
      <c r="U396" t="str">
        <f>IF(ISNA(VLOOKUP(E396,'Enga manuel'!$D$7:$P$356,12,FALSE)),"",VLOOKUP(E396,'Enga manuel'!$D$7:$P$356,12,FALSE))</f>
        <v/>
      </c>
      <c r="W396">
        <f t="shared" si="72"/>
        <v>2195</v>
      </c>
      <c r="X396" s="107">
        <f t="shared" si="64"/>
        <v>0</v>
      </c>
      <c r="Y396" s="107" t="str">
        <f t="shared" si="68"/>
        <v/>
      </c>
      <c r="Z396" s="107" t="str">
        <f t="shared" si="69"/>
        <v/>
      </c>
      <c r="AA396" s="107" t="str">
        <f t="shared" si="70"/>
        <v/>
      </c>
      <c r="AB396" s="107" t="str">
        <f t="shared" si="65"/>
        <v/>
      </c>
      <c r="AC396" s="107" t="str">
        <f t="shared" si="65"/>
        <v/>
      </c>
      <c r="AD396" s="107" t="str">
        <f t="shared" si="66"/>
        <v/>
      </c>
      <c r="AE396" s="107" t="str">
        <f t="shared" si="67"/>
        <v/>
      </c>
      <c r="AF396">
        <f t="shared" si="71"/>
        <v>0</v>
      </c>
    </row>
    <row r="397" spans="5:32" x14ac:dyDescent="0.2">
      <c r="E397">
        <v>2196</v>
      </c>
      <c r="F397" s="101">
        <f>'Ext A2'!F202</f>
        <v>0</v>
      </c>
      <c r="G397" s="100">
        <f>'Ext A2'!C202</f>
        <v>0</v>
      </c>
      <c r="H397" s="100">
        <f>'Ext A2'!D202</f>
        <v>0</v>
      </c>
      <c r="I397" s="100">
        <f>'Ext A2'!J202</f>
        <v>0</v>
      </c>
      <c r="J397" s="194">
        <f>'Ext A2'!G202</f>
        <v>0</v>
      </c>
      <c r="K397">
        <f>IF('Ext A2'!H202="",'Ext A2'!G202,'Ext A2'!H202)</f>
        <v>0</v>
      </c>
      <c r="L397" s="100">
        <f>'Ext A2'!E202</f>
        <v>0</v>
      </c>
      <c r="M397" t="str">
        <f>MID('Ext A2'!M202,7,4)</f>
        <v/>
      </c>
      <c r="O397" s="101">
        <f>IF(ISNA(VLOOKUP(E397,'Enga manuel'!$D$7:$P$356,6,FALSE)),0,VLOOKUP(E397,'Enga manuel'!$D$7:$P$356,6,FALSE))</f>
        <v>0</v>
      </c>
      <c r="P397" t="str">
        <f>IF(ISNA(VLOOKUP(E397,'Enga manuel'!$D$7:$P$356,7,FALSE)),"",VLOOKUP(E397,'Enga manuel'!$D$7:$P$356,7,FALSE))</f>
        <v/>
      </c>
      <c r="Q397" t="str">
        <f>IF(ISNA(VLOOKUP(E397,'Enga manuel'!$D$7:$P$356,8,FALSE)),"",VLOOKUP(E397,'Enga manuel'!$D$7:$P$356,8,FALSE))</f>
        <v/>
      </c>
      <c r="R397" t="str">
        <f>IF(ISNA(VLOOKUP(E397,'Enga manuel'!$D$7:$P$356,9,FALSE)),"",VLOOKUP(E397,'Enga manuel'!$D$7:$P$356,9,FALSE))</f>
        <v/>
      </c>
      <c r="S397" t="str">
        <f>IF(ISNA(VLOOKUP(E397,'Enga manuel'!$D$7:$P$356,10,FALSE)),"",VLOOKUP(E397,'Enga manuel'!$D$7:$P$356,10,FALSE))</f>
        <v/>
      </c>
      <c r="T397" t="str">
        <f>IF(ISNA(VLOOKUP(E397,'Enga manuel'!$D$7:$P$356,11,FALSE)),"",VLOOKUP(E397,'Enga manuel'!$D$7:$P$356,11,FALSE))</f>
        <v/>
      </c>
      <c r="U397" t="str">
        <f>IF(ISNA(VLOOKUP(E397,'Enga manuel'!$D$7:$P$356,12,FALSE)),"",VLOOKUP(E397,'Enga manuel'!$D$7:$P$356,12,FALSE))</f>
        <v/>
      </c>
      <c r="W397">
        <f t="shared" si="72"/>
        <v>2196</v>
      </c>
      <c r="X397" s="107">
        <f t="shared" si="64"/>
        <v>0</v>
      </c>
      <c r="Y397" s="107" t="str">
        <f t="shared" si="68"/>
        <v/>
      </c>
      <c r="Z397" s="107" t="str">
        <f t="shared" si="69"/>
        <v/>
      </c>
      <c r="AA397" s="107" t="str">
        <f t="shared" si="70"/>
        <v/>
      </c>
      <c r="AB397" s="107" t="str">
        <f t="shared" si="65"/>
        <v/>
      </c>
      <c r="AC397" s="107" t="str">
        <f t="shared" si="65"/>
        <v/>
      </c>
      <c r="AD397" s="107" t="str">
        <f t="shared" si="66"/>
        <v/>
      </c>
      <c r="AE397" s="107" t="str">
        <f t="shared" si="67"/>
        <v/>
      </c>
      <c r="AF397">
        <f t="shared" si="71"/>
        <v>0</v>
      </c>
    </row>
    <row r="398" spans="5:32" x14ac:dyDescent="0.2">
      <c r="E398">
        <v>2197</v>
      </c>
      <c r="F398" s="101">
        <f>'Ext A2'!F203</f>
        <v>0</v>
      </c>
      <c r="G398" s="100">
        <f>'Ext A2'!C203</f>
        <v>0</v>
      </c>
      <c r="H398" s="100">
        <f>'Ext A2'!D203</f>
        <v>0</v>
      </c>
      <c r="I398" s="100">
        <f>'Ext A2'!J203</f>
        <v>0</v>
      </c>
      <c r="J398" s="194">
        <f>'Ext A2'!G203</f>
        <v>0</v>
      </c>
      <c r="K398">
        <f>IF('Ext A2'!H203="",'Ext A2'!G203,'Ext A2'!H203)</f>
        <v>0</v>
      </c>
      <c r="L398" s="100">
        <f>'Ext A2'!E203</f>
        <v>0</v>
      </c>
      <c r="M398" t="str">
        <f>MID('Ext A2'!M203,7,4)</f>
        <v/>
      </c>
      <c r="O398" s="101">
        <f>IF(ISNA(VLOOKUP(E398,'Enga manuel'!$D$7:$P$356,6,FALSE)),0,VLOOKUP(E398,'Enga manuel'!$D$7:$P$356,6,FALSE))</f>
        <v>0</v>
      </c>
      <c r="P398" t="str">
        <f>IF(ISNA(VLOOKUP(E398,'Enga manuel'!$D$7:$P$356,7,FALSE)),"",VLOOKUP(E398,'Enga manuel'!$D$7:$P$356,7,FALSE))</f>
        <v/>
      </c>
      <c r="Q398" t="str">
        <f>IF(ISNA(VLOOKUP(E398,'Enga manuel'!$D$7:$P$356,8,FALSE)),"",VLOOKUP(E398,'Enga manuel'!$D$7:$P$356,8,FALSE))</f>
        <v/>
      </c>
      <c r="R398" t="str">
        <f>IF(ISNA(VLOOKUP(E398,'Enga manuel'!$D$7:$P$356,9,FALSE)),"",VLOOKUP(E398,'Enga manuel'!$D$7:$P$356,9,FALSE))</f>
        <v/>
      </c>
      <c r="S398" t="str">
        <f>IF(ISNA(VLOOKUP(E398,'Enga manuel'!$D$7:$P$356,10,FALSE)),"",VLOOKUP(E398,'Enga manuel'!$D$7:$P$356,10,FALSE))</f>
        <v/>
      </c>
      <c r="T398" t="str">
        <f>IF(ISNA(VLOOKUP(E398,'Enga manuel'!$D$7:$P$356,11,FALSE)),"",VLOOKUP(E398,'Enga manuel'!$D$7:$P$356,11,FALSE))</f>
        <v/>
      </c>
      <c r="U398" t="str">
        <f>IF(ISNA(VLOOKUP(E398,'Enga manuel'!$D$7:$P$356,12,FALSE)),"",VLOOKUP(E398,'Enga manuel'!$D$7:$P$356,12,FALSE))</f>
        <v/>
      </c>
      <c r="W398">
        <f t="shared" si="72"/>
        <v>2197</v>
      </c>
      <c r="X398" s="107">
        <f t="shared" si="64"/>
        <v>0</v>
      </c>
      <c r="Y398" s="107" t="str">
        <f t="shared" si="68"/>
        <v/>
      </c>
      <c r="Z398" s="107" t="str">
        <f t="shared" si="69"/>
        <v/>
      </c>
      <c r="AA398" s="107" t="str">
        <f t="shared" si="70"/>
        <v/>
      </c>
      <c r="AB398" s="107" t="str">
        <f t="shared" si="65"/>
        <v/>
      </c>
      <c r="AC398" s="107" t="str">
        <f t="shared" si="65"/>
        <v/>
      </c>
      <c r="AD398" s="107" t="str">
        <f t="shared" si="66"/>
        <v/>
      </c>
      <c r="AE398" s="107" t="str">
        <f t="shared" si="67"/>
        <v/>
      </c>
      <c r="AF398">
        <f t="shared" si="71"/>
        <v>0</v>
      </c>
    </row>
    <row r="399" spans="5:32" x14ac:dyDescent="0.2">
      <c r="E399">
        <v>2198</v>
      </c>
      <c r="F399" s="101">
        <f>'Ext A2'!F204</f>
        <v>0</v>
      </c>
      <c r="G399" s="100">
        <f>'Ext A2'!C204</f>
        <v>0</v>
      </c>
      <c r="H399" s="100">
        <f>'Ext A2'!D204</f>
        <v>0</v>
      </c>
      <c r="I399" s="100">
        <f>'Ext A2'!J204</f>
        <v>0</v>
      </c>
      <c r="J399" s="194">
        <f>'Ext A2'!G204</f>
        <v>0</v>
      </c>
      <c r="K399">
        <f>IF('Ext A2'!H204="",'Ext A2'!G204,'Ext A2'!H204)</f>
        <v>0</v>
      </c>
      <c r="L399" s="100">
        <f>'Ext A2'!E204</f>
        <v>0</v>
      </c>
      <c r="M399" t="str">
        <f>MID('Ext A2'!M204,7,4)</f>
        <v/>
      </c>
      <c r="O399" s="101">
        <f>IF(ISNA(VLOOKUP(E399,'Enga manuel'!$D$7:$P$356,6,FALSE)),0,VLOOKUP(E399,'Enga manuel'!$D$7:$P$356,6,FALSE))</f>
        <v>0</v>
      </c>
      <c r="P399" t="str">
        <f>IF(ISNA(VLOOKUP(E399,'Enga manuel'!$D$7:$P$356,7,FALSE)),"",VLOOKUP(E399,'Enga manuel'!$D$7:$P$356,7,FALSE))</f>
        <v/>
      </c>
      <c r="Q399" t="str">
        <f>IF(ISNA(VLOOKUP(E399,'Enga manuel'!$D$7:$P$356,8,FALSE)),"",VLOOKUP(E399,'Enga manuel'!$D$7:$P$356,8,FALSE))</f>
        <v/>
      </c>
      <c r="R399" t="str">
        <f>IF(ISNA(VLOOKUP(E399,'Enga manuel'!$D$7:$P$356,9,FALSE)),"",VLOOKUP(E399,'Enga manuel'!$D$7:$P$356,9,FALSE))</f>
        <v/>
      </c>
      <c r="S399" t="str">
        <f>IF(ISNA(VLOOKUP(E399,'Enga manuel'!$D$7:$P$356,10,FALSE)),"",VLOOKUP(E399,'Enga manuel'!$D$7:$P$356,10,FALSE))</f>
        <v/>
      </c>
      <c r="T399" t="str">
        <f>IF(ISNA(VLOOKUP(E399,'Enga manuel'!$D$7:$P$356,11,FALSE)),"",VLOOKUP(E399,'Enga manuel'!$D$7:$P$356,11,FALSE))</f>
        <v/>
      </c>
      <c r="U399" t="str">
        <f>IF(ISNA(VLOOKUP(E399,'Enga manuel'!$D$7:$P$356,12,FALSE)),"",VLOOKUP(E399,'Enga manuel'!$D$7:$P$356,12,FALSE))</f>
        <v/>
      </c>
      <c r="W399">
        <f t="shared" si="72"/>
        <v>2198</v>
      </c>
      <c r="X399" s="107">
        <f t="shared" si="64"/>
        <v>0</v>
      </c>
      <c r="Y399" s="107" t="str">
        <f t="shared" si="68"/>
        <v/>
      </c>
      <c r="Z399" s="107" t="str">
        <f t="shared" si="69"/>
        <v/>
      </c>
      <c r="AA399" s="107" t="str">
        <f t="shared" si="70"/>
        <v/>
      </c>
      <c r="AB399" s="107" t="str">
        <f t="shared" si="65"/>
        <v/>
      </c>
      <c r="AC399" s="107" t="str">
        <f t="shared" si="65"/>
        <v/>
      </c>
      <c r="AD399" s="107" t="str">
        <f t="shared" si="66"/>
        <v/>
      </c>
      <c r="AE399" s="107" t="str">
        <f t="shared" si="67"/>
        <v/>
      </c>
      <c r="AF399">
        <f t="shared" si="71"/>
        <v>0</v>
      </c>
    </row>
    <row r="400" spans="5:32" x14ac:dyDescent="0.2">
      <c r="E400">
        <v>2199</v>
      </c>
      <c r="F400" s="101">
        <f>'Ext A2'!F205</f>
        <v>0</v>
      </c>
      <c r="G400" s="100">
        <f>'Ext A2'!C205</f>
        <v>0</v>
      </c>
      <c r="H400" s="100">
        <f>'Ext A2'!D205</f>
        <v>0</v>
      </c>
      <c r="I400" s="100">
        <f>'Ext A2'!J205</f>
        <v>0</v>
      </c>
      <c r="J400" s="194">
        <f>'Ext A2'!G205</f>
        <v>0</v>
      </c>
      <c r="K400">
        <f>IF('Ext A2'!H205="",'Ext A2'!G205,'Ext A2'!H205)</f>
        <v>0</v>
      </c>
      <c r="L400" s="100">
        <f>'Ext A2'!E205</f>
        <v>0</v>
      </c>
      <c r="M400" t="str">
        <f>MID('Ext A2'!M205,7,4)</f>
        <v/>
      </c>
      <c r="O400" s="101">
        <f>IF(ISNA(VLOOKUP(E400,'Enga manuel'!$D$7:$P$356,6,FALSE)),0,VLOOKUP(E400,'Enga manuel'!$D$7:$P$356,6,FALSE))</f>
        <v>0</v>
      </c>
      <c r="P400" t="str">
        <f>IF(ISNA(VLOOKUP(E400,'Enga manuel'!$D$7:$P$356,7,FALSE)),"",VLOOKUP(E400,'Enga manuel'!$D$7:$P$356,7,FALSE))</f>
        <v/>
      </c>
      <c r="Q400" t="str">
        <f>IF(ISNA(VLOOKUP(E400,'Enga manuel'!$D$7:$P$356,8,FALSE)),"",VLOOKUP(E400,'Enga manuel'!$D$7:$P$356,8,FALSE))</f>
        <v/>
      </c>
      <c r="R400" t="str">
        <f>IF(ISNA(VLOOKUP(E400,'Enga manuel'!$D$7:$P$356,9,FALSE)),"",VLOOKUP(E400,'Enga manuel'!$D$7:$P$356,9,FALSE))</f>
        <v/>
      </c>
      <c r="S400" t="str">
        <f>IF(ISNA(VLOOKUP(E400,'Enga manuel'!$D$7:$P$356,10,FALSE)),"",VLOOKUP(E400,'Enga manuel'!$D$7:$P$356,10,FALSE))</f>
        <v/>
      </c>
      <c r="T400" t="str">
        <f>IF(ISNA(VLOOKUP(E400,'Enga manuel'!$D$7:$P$356,11,FALSE)),"",VLOOKUP(E400,'Enga manuel'!$D$7:$P$356,11,FALSE))</f>
        <v/>
      </c>
      <c r="U400" t="str">
        <f>IF(ISNA(VLOOKUP(E400,'Enga manuel'!$D$7:$P$356,12,FALSE)),"",VLOOKUP(E400,'Enga manuel'!$D$7:$P$356,12,FALSE))</f>
        <v/>
      </c>
      <c r="W400">
        <f t="shared" si="72"/>
        <v>2199</v>
      </c>
      <c r="X400" s="107">
        <f t="shared" si="64"/>
        <v>0</v>
      </c>
      <c r="Y400" s="107" t="str">
        <f t="shared" si="68"/>
        <v/>
      </c>
      <c r="Z400" s="107" t="str">
        <f t="shared" si="69"/>
        <v/>
      </c>
      <c r="AA400" s="107" t="str">
        <f t="shared" si="70"/>
        <v/>
      </c>
      <c r="AB400" s="107" t="str">
        <f t="shared" si="65"/>
        <v/>
      </c>
      <c r="AC400" s="107" t="str">
        <f t="shared" si="65"/>
        <v/>
      </c>
      <c r="AD400" s="107" t="str">
        <f t="shared" si="66"/>
        <v/>
      </c>
      <c r="AE400" s="107" t="str">
        <f t="shared" si="67"/>
        <v/>
      </c>
      <c r="AF400">
        <f t="shared" si="71"/>
        <v>0</v>
      </c>
    </row>
    <row r="401" spans="4:32" x14ac:dyDescent="0.2">
      <c r="E401">
        <v>2200</v>
      </c>
      <c r="F401" s="101">
        <f>'Ext A2'!F206</f>
        <v>0</v>
      </c>
      <c r="G401" s="100">
        <f>'Ext A2'!C206</f>
        <v>0</v>
      </c>
      <c r="H401" s="100">
        <f>'Ext A2'!D206</f>
        <v>0</v>
      </c>
      <c r="I401" s="100">
        <f>'Ext A2'!J206</f>
        <v>0</v>
      </c>
      <c r="J401" s="194">
        <f>'Ext A2'!G206</f>
        <v>0</v>
      </c>
      <c r="K401">
        <f>IF('Ext A2'!H206="",'Ext A2'!G206,'Ext A2'!H206)</f>
        <v>0</v>
      </c>
      <c r="L401" s="100">
        <f>'Ext A2'!E206</f>
        <v>0</v>
      </c>
      <c r="M401" t="str">
        <f>MID('Ext A2'!M206,7,4)</f>
        <v/>
      </c>
      <c r="O401" s="101">
        <f>IF(ISNA(VLOOKUP(E401,'Enga manuel'!$D$7:$P$356,6,FALSE)),0,VLOOKUP(E401,'Enga manuel'!$D$7:$P$356,6,FALSE))</f>
        <v>0</v>
      </c>
      <c r="P401" t="str">
        <f>IF(ISNA(VLOOKUP(E401,'Enga manuel'!$D$7:$P$356,7,FALSE)),"",VLOOKUP(E401,'Enga manuel'!$D$7:$P$356,7,FALSE))</f>
        <v/>
      </c>
      <c r="Q401" t="str">
        <f>IF(ISNA(VLOOKUP(E401,'Enga manuel'!$D$7:$P$356,8,FALSE)),"",VLOOKUP(E401,'Enga manuel'!$D$7:$P$356,8,FALSE))</f>
        <v/>
      </c>
      <c r="R401" t="str">
        <f>IF(ISNA(VLOOKUP(E401,'Enga manuel'!$D$7:$P$356,9,FALSE)),"",VLOOKUP(E401,'Enga manuel'!$D$7:$P$356,9,FALSE))</f>
        <v/>
      </c>
      <c r="S401" t="str">
        <f>IF(ISNA(VLOOKUP(E401,'Enga manuel'!$D$7:$P$356,10,FALSE)),"",VLOOKUP(E401,'Enga manuel'!$D$7:$P$356,10,FALSE))</f>
        <v/>
      </c>
      <c r="T401" t="str">
        <f>IF(ISNA(VLOOKUP(E401,'Enga manuel'!$D$7:$P$356,11,FALSE)),"",VLOOKUP(E401,'Enga manuel'!$D$7:$P$356,11,FALSE))</f>
        <v/>
      </c>
      <c r="U401" t="str">
        <f>IF(ISNA(VLOOKUP(E401,'Enga manuel'!$D$7:$P$356,12,FALSE)),"",VLOOKUP(E401,'Enga manuel'!$D$7:$P$356,12,FALSE))</f>
        <v/>
      </c>
      <c r="W401">
        <f t="shared" si="72"/>
        <v>2200</v>
      </c>
      <c r="X401" s="107">
        <f t="shared" si="64"/>
        <v>0</v>
      </c>
      <c r="Y401" s="107" t="str">
        <f t="shared" si="68"/>
        <v/>
      </c>
      <c r="Z401" s="107" t="str">
        <f t="shared" si="69"/>
        <v/>
      </c>
      <c r="AA401" s="107" t="str">
        <f t="shared" si="70"/>
        <v/>
      </c>
      <c r="AB401" s="107" t="str">
        <f t="shared" si="65"/>
        <v/>
      </c>
      <c r="AC401" s="107" t="str">
        <f t="shared" si="65"/>
        <v/>
      </c>
      <c r="AD401" s="107" t="str">
        <f t="shared" si="66"/>
        <v/>
      </c>
      <c r="AE401" s="107" t="str">
        <f t="shared" si="67"/>
        <v/>
      </c>
      <c r="AF401">
        <f t="shared" si="71"/>
        <v>0</v>
      </c>
    </row>
    <row r="402" spans="4:32" x14ac:dyDescent="0.2">
      <c r="D402" s="14" t="s">
        <v>170</v>
      </c>
      <c r="E402">
        <v>3001</v>
      </c>
      <c r="F402" s="101" t="str">
        <f>'Ext A3'!F7</f>
        <v>47600370715</v>
      </c>
      <c r="G402" s="100" t="str">
        <f>'Ext A3'!C7</f>
        <v>LOUVIGNÉ</v>
      </c>
      <c r="H402" s="100" t="str">
        <f>'Ext A3'!D7</f>
        <v>Anthony</v>
      </c>
      <c r="I402" s="194" t="str">
        <f>'Ext A3'!J7</f>
        <v>CC NOGENT / OISE</v>
      </c>
      <c r="J402" s="194" t="str">
        <f>'Ext A3'!G7</f>
        <v>Access</v>
      </c>
      <c r="K402" t="str">
        <f>IF('Ext A3'!H7="",'Ext A3'!G7,'Ext A3'!H7)</f>
        <v>4</v>
      </c>
      <c r="L402" s="100" t="str">
        <f>'Ext A3'!E7</f>
        <v>H</v>
      </c>
      <c r="M402" t="str">
        <f>MID('Ext A3'!M7,7,4)</f>
        <v/>
      </c>
      <c r="O402" s="101">
        <f>IF(ISNA(VLOOKUP(E402,'Enga manuel'!$D$7:$P$356,6,FALSE)),0,VLOOKUP(E402,'Enga manuel'!$D$7:$P$356,6,FALSE))</f>
        <v>0</v>
      </c>
      <c r="P402" t="str">
        <f>IF(ISNA(VLOOKUP(E402,'Enga manuel'!$D$7:$P$356,7,FALSE)),"",VLOOKUP(E402,'Enga manuel'!$D$7:$P$356,7,FALSE))</f>
        <v/>
      </c>
      <c r="Q402" t="str">
        <f>IF(ISNA(VLOOKUP(E402,'Enga manuel'!$D$7:$P$356,8,FALSE)),"",VLOOKUP(E402,'Enga manuel'!$D$7:$P$356,8,FALSE))</f>
        <v/>
      </c>
      <c r="R402" t="str">
        <f>IF(ISNA(VLOOKUP(E402,'Enga manuel'!$D$7:$P$356,9,FALSE)),"",VLOOKUP(E402,'Enga manuel'!$D$7:$P$356,9,FALSE))</f>
        <v/>
      </c>
      <c r="S402" t="str">
        <f>IF(ISNA(VLOOKUP(E402,'Enga manuel'!$D$7:$P$356,10,FALSE)),"",VLOOKUP(E402,'Enga manuel'!$D$7:$P$356,10,FALSE))</f>
        <v/>
      </c>
      <c r="T402" t="str">
        <f>IF(ISNA(VLOOKUP(E402,'Enga manuel'!$D$7:$P$356,11,FALSE)),"",VLOOKUP(E402,'Enga manuel'!$D$7:$P$356,11,FALSE))</f>
        <v/>
      </c>
      <c r="U402" t="str">
        <f>IF(ISNA(VLOOKUP(E402,'Enga manuel'!$D$7:$P$356,12,FALSE)),"",VLOOKUP(E402,'Enga manuel'!$D$7:$P$356,12,FALSE))</f>
        <v/>
      </c>
      <c r="W402">
        <f t="shared" ref="W402:W433" si="73">E402</f>
        <v>3001</v>
      </c>
      <c r="X402" s="107" t="str">
        <f t="shared" si="64"/>
        <v>47600370715</v>
      </c>
      <c r="Y402" s="107" t="str">
        <f t="shared" ref="Y402:Y465" si="74">IF(O402&gt;0,P402,IF(F402&gt;0,G402,""))</f>
        <v>LOUVIGNÉ</v>
      </c>
      <c r="Z402" s="107" t="str">
        <f t="shared" ref="Z402:Z465" si="75">IF(O402&gt;0,Q402,IF(F402&gt;0,H402,""))</f>
        <v>Anthony</v>
      </c>
      <c r="AA402" s="107" t="str">
        <f t="shared" ref="AA402:AA465" si="76">IF(O402&gt;0,R402,IF(F402&gt;0,I402,""))</f>
        <v>CC NOGENT / OISE</v>
      </c>
      <c r="AB402" s="107" t="str">
        <f t="shared" si="65"/>
        <v>Access</v>
      </c>
      <c r="AC402" s="107" t="str">
        <f t="shared" si="65"/>
        <v>4</v>
      </c>
      <c r="AD402" s="107" t="str">
        <f t="shared" si="66"/>
        <v>H</v>
      </c>
      <c r="AE402" s="107" t="str">
        <f t="shared" si="67"/>
        <v/>
      </c>
      <c r="AF402">
        <f t="shared" ref="AF402:AF465" si="77">IF(O402&gt;0,1,0)</f>
        <v>0</v>
      </c>
    </row>
    <row r="403" spans="4:32" x14ac:dyDescent="0.2">
      <c r="E403">
        <v>3002</v>
      </c>
      <c r="F403" s="101" t="str">
        <f>'Ext A3'!F8</f>
        <v>48771140482</v>
      </c>
      <c r="G403" s="100" t="str">
        <f>'Ext A3'!C8</f>
        <v>GURHEM</v>
      </c>
      <c r="H403" s="100" t="str">
        <f>'Ext A3'!D8</f>
        <v>Christophe</v>
      </c>
      <c r="I403" s="194" t="str">
        <f>'Ext A3'!J8</f>
        <v>JS FERTE GAUCHER</v>
      </c>
      <c r="J403" s="194" t="str">
        <f>'Ext A3'!G8</f>
        <v>Access</v>
      </c>
      <c r="K403" t="str">
        <f>IF('Ext A3'!H8="",'Ext A3'!G8,'Ext A3'!H8)</f>
        <v>3</v>
      </c>
      <c r="L403" s="100" t="str">
        <f>'Ext A3'!E8</f>
        <v>H</v>
      </c>
      <c r="M403" t="str">
        <f>MID('Ext A3'!M8,7,4)</f>
        <v/>
      </c>
      <c r="O403" s="101">
        <f>IF(ISNA(VLOOKUP(E403,'Enga manuel'!$D$7:$P$356,6,FALSE)),0,VLOOKUP(E403,'Enga manuel'!$D$7:$P$356,6,FALSE))</f>
        <v>0</v>
      </c>
      <c r="P403" t="str">
        <f>IF(ISNA(VLOOKUP(E403,'Enga manuel'!$D$7:$P$356,7,FALSE)),"",VLOOKUP(E403,'Enga manuel'!$D$7:$P$356,7,FALSE))</f>
        <v/>
      </c>
      <c r="Q403" t="str">
        <f>IF(ISNA(VLOOKUP(E403,'Enga manuel'!$D$7:$P$356,8,FALSE)),"",VLOOKUP(E403,'Enga manuel'!$D$7:$P$356,8,FALSE))</f>
        <v/>
      </c>
      <c r="R403" t="str">
        <f>IF(ISNA(VLOOKUP(E403,'Enga manuel'!$D$7:$P$356,9,FALSE)),"",VLOOKUP(E403,'Enga manuel'!$D$7:$P$356,9,FALSE))</f>
        <v/>
      </c>
      <c r="S403" t="str">
        <f>IF(ISNA(VLOOKUP(E403,'Enga manuel'!$D$7:$P$356,10,FALSE)),"",VLOOKUP(E403,'Enga manuel'!$D$7:$P$356,10,FALSE))</f>
        <v/>
      </c>
      <c r="T403" t="str">
        <f>IF(ISNA(VLOOKUP(E403,'Enga manuel'!$D$7:$P$356,11,FALSE)),"",VLOOKUP(E403,'Enga manuel'!$D$7:$P$356,11,FALSE))</f>
        <v/>
      </c>
      <c r="U403" t="str">
        <f>IF(ISNA(VLOOKUP(E403,'Enga manuel'!$D$7:$P$356,12,FALSE)),"",VLOOKUP(E403,'Enga manuel'!$D$7:$P$356,12,FALSE))</f>
        <v/>
      </c>
      <c r="W403">
        <f t="shared" si="73"/>
        <v>3002</v>
      </c>
      <c r="X403" s="107" t="str">
        <f t="shared" si="64"/>
        <v>48771140482</v>
      </c>
      <c r="Y403" s="107" t="str">
        <f t="shared" si="74"/>
        <v>GURHEM</v>
      </c>
      <c r="Z403" s="107" t="str">
        <f t="shared" si="75"/>
        <v>Christophe</v>
      </c>
      <c r="AA403" s="107" t="str">
        <f t="shared" si="76"/>
        <v>JS FERTE GAUCHER</v>
      </c>
      <c r="AB403" s="107" t="str">
        <f t="shared" si="65"/>
        <v>Access</v>
      </c>
      <c r="AC403" s="107" t="str">
        <f t="shared" si="65"/>
        <v>3</v>
      </c>
      <c r="AD403" s="107" t="str">
        <f t="shared" si="66"/>
        <v>H</v>
      </c>
      <c r="AE403" s="107" t="str">
        <f t="shared" si="67"/>
        <v/>
      </c>
      <c r="AF403">
        <f t="shared" si="77"/>
        <v>0</v>
      </c>
    </row>
    <row r="404" spans="4:32" x14ac:dyDescent="0.2">
      <c r="E404">
        <v>3003</v>
      </c>
      <c r="F404" s="101" t="str">
        <f>'Ext A3'!F9</f>
        <v>48957140871</v>
      </c>
      <c r="G404" s="100" t="str">
        <f>'Ext A3'!C9</f>
        <v>HENIN</v>
      </c>
      <c r="H404" s="100" t="str">
        <f>'Ext A3'!D9</f>
        <v>Alyzée</v>
      </c>
      <c r="I404" s="100" t="str">
        <f>'Ext A3'!J9</f>
        <v>PARISIS A.C. 95</v>
      </c>
      <c r="J404" s="194" t="str">
        <f>'Ext A3'!G9</f>
        <v>Access</v>
      </c>
      <c r="K404" t="str">
        <f>IF('Ext A3'!H9="",'Ext A3'!G9,'Ext A3'!H9)</f>
        <v>3</v>
      </c>
      <c r="L404" s="100" t="str">
        <f>'Ext A3'!E9</f>
        <v>F</v>
      </c>
      <c r="M404" t="str">
        <f>MID('Ext A3'!M9,7,4)</f>
        <v/>
      </c>
      <c r="O404" s="101">
        <f>IF(ISNA(VLOOKUP(E404,'Enga manuel'!$D$7:$P$356,6,FALSE)),0,VLOOKUP(E404,'Enga manuel'!$D$7:$P$356,6,FALSE))</f>
        <v>0</v>
      </c>
      <c r="P404" t="str">
        <f>IF(ISNA(VLOOKUP(E404,'Enga manuel'!$D$7:$P$356,7,FALSE)),"",VLOOKUP(E404,'Enga manuel'!$D$7:$P$356,7,FALSE))</f>
        <v/>
      </c>
      <c r="Q404" t="str">
        <f>IF(ISNA(VLOOKUP(E404,'Enga manuel'!$D$7:$P$356,8,FALSE)),"",VLOOKUP(E404,'Enga manuel'!$D$7:$P$356,8,FALSE))</f>
        <v/>
      </c>
      <c r="R404" t="str">
        <f>IF(ISNA(VLOOKUP(E404,'Enga manuel'!$D$7:$P$356,9,FALSE)),"",VLOOKUP(E404,'Enga manuel'!$D$7:$P$356,9,FALSE))</f>
        <v/>
      </c>
      <c r="S404" t="str">
        <f>IF(ISNA(VLOOKUP(E404,'Enga manuel'!$D$7:$P$356,10,FALSE)),"",VLOOKUP(E404,'Enga manuel'!$D$7:$P$356,10,FALSE))</f>
        <v/>
      </c>
      <c r="T404" t="str">
        <f>IF(ISNA(VLOOKUP(E404,'Enga manuel'!$D$7:$P$356,11,FALSE)),"",VLOOKUP(E404,'Enga manuel'!$D$7:$P$356,11,FALSE))</f>
        <v/>
      </c>
      <c r="U404" t="str">
        <f>IF(ISNA(VLOOKUP(E404,'Enga manuel'!$D$7:$P$356,12,FALSE)),"",VLOOKUP(E404,'Enga manuel'!$D$7:$P$356,12,FALSE))</f>
        <v/>
      </c>
      <c r="W404">
        <f t="shared" si="73"/>
        <v>3003</v>
      </c>
      <c r="X404" s="107" t="str">
        <f t="shared" si="64"/>
        <v>48957140871</v>
      </c>
      <c r="Y404" s="107" t="str">
        <f t="shared" si="74"/>
        <v>HENIN</v>
      </c>
      <c r="Z404" s="107" t="str">
        <f t="shared" si="75"/>
        <v>Alyzée</v>
      </c>
      <c r="AA404" s="107" t="str">
        <f t="shared" si="76"/>
        <v>PARISIS A.C. 95</v>
      </c>
      <c r="AB404" s="107" t="str">
        <f t="shared" si="65"/>
        <v>Access</v>
      </c>
      <c r="AC404" s="107" t="str">
        <f t="shared" si="65"/>
        <v>3</v>
      </c>
      <c r="AD404" s="107" t="str">
        <f t="shared" si="66"/>
        <v>F</v>
      </c>
      <c r="AE404" s="107" t="str">
        <f t="shared" si="67"/>
        <v/>
      </c>
      <c r="AF404">
        <f t="shared" si="77"/>
        <v>0</v>
      </c>
    </row>
    <row r="405" spans="4:32" x14ac:dyDescent="0.2">
      <c r="E405">
        <v>3004</v>
      </c>
      <c r="F405" s="101" t="str">
        <f>'Ext A3'!F10</f>
        <v>48957140117</v>
      </c>
      <c r="G405" s="100" t="str">
        <f>'Ext A3'!C10</f>
        <v>PAYRAT</v>
      </c>
      <c r="H405" s="100" t="str">
        <f>'Ext A3'!D10</f>
        <v>Patrick</v>
      </c>
      <c r="I405" s="100" t="str">
        <f>'Ext A3'!J10</f>
        <v>PARISIS A.C. 95</v>
      </c>
      <c r="J405" s="194" t="str">
        <f>'Ext A3'!G10</f>
        <v>Access</v>
      </c>
      <c r="K405" t="str">
        <f>IF('Ext A3'!H10="",'Ext A3'!G10,'Ext A3'!H10)</f>
        <v>4</v>
      </c>
      <c r="L405" s="100" t="str">
        <f>'Ext A3'!E10</f>
        <v>H</v>
      </c>
      <c r="M405" t="str">
        <f>MID('Ext A3'!M10,7,4)</f>
        <v/>
      </c>
      <c r="O405" s="101">
        <f>IF(ISNA(VLOOKUP(E405,'Enga manuel'!$D$7:$P$356,6,FALSE)),0,VLOOKUP(E405,'Enga manuel'!$D$7:$P$356,6,FALSE))</f>
        <v>0</v>
      </c>
      <c r="P405" t="str">
        <f>IF(ISNA(VLOOKUP(E405,'Enga manuel'!$D$7:$P$356,7,FALSE)),"",VLOOKUP(E405,'Enga manuel'!$D$7:$P$356,7,FALSE))</f>
        <v/>
      </c>
      <c r="Q405" t="str">
        <f>IF(ISNA(VLOOKUP(E405,'Enga manuel'!$D$7:$P$356,8,FALSE)),"",VLOOKUP(E405,'Enga manuel'!$D$7:$P$356,8,FALSE))</f>
        <v/>
      </c>
      <c r="R405" t="str">
        <f>IF(ISNA(VLOOKUP(E405,'Enga manuel'!$D$7:$P$356,9,FALSE)),"",VLOOKUP(E405,'Enga manuel'!$D$7:$P$356,9,FALSE))</f>
        <v/>
      </c>
      <c r="S405" t="str">
        <f>IF(ISNA(VLOOKUP(E405,'Enga manuel'!$D$7:$P$356,10,FALSE)),"",VLOOKUP(E405,'Enga manuel'!$D$7:$P$356,10,FALSE))</f>
        <v/>
      </c>
      <c r="T405" t="str">
        <f>IF(ISNA(VLOOKUP(E405,'Enga manuel'!$D$7:$P$356,11,FALSE)),"",VLOOKUP(E405,'Enga manuel'!$D$7:$P$356,11,FALSE))</f>
        <v/>
      </c>
      <c r="U405" t="str">
        <f>IF(ISNA(VLOOKUP(E405,'Enga manuel'!$D$7:$P$356,12,FALSE)),"",VLOOKUP(E405,'Enga manuel'!$D$7:$P$356,12,FALSE))</f>
        <v/>
      </c>
      <c r="W405">
        <f t="shared" si="73"/>
        <v>3004</v>
      </c>
      <c r="X405" s="107" t="str">
        <f t="shared" si="64"/>
        <v>48957140117</v>
      </c>
      <c r="Y405" s="107" t="str">
        <f t="shared" si="74"/>
        <v>PAYRAT</v>
      </c>
      <c r="Z405" s="107" t="str">
        <f t="shared" si="75"/>
        <v>Patrick</v>
      </c>
      <c r="AA405" s="107" t="str">
        <f t="shared" si="76"/>
        <v>PARISIS A.C. 95</v>
      </c>
      <c r="AB405" s="107" t="str">
        <f t="shared" si="65"/>
        <v>Access</v>
      </c>
      <c r="AC405" s="107" t="str">
        <f t="shared" si="65"/>
        <v>4</v>
      </c>
      <c r="AD405" s="107" t="str">
        <f t="shared" si="66"/>
        <v>H</v>
      </c>
      <c r="AE405" s="107" t="str">
        <f t="shared" si="67"/>
        <v/>
      </c>
      <c r="AF405">
        <f t="shared" si="77"/>
        <v>0</v>
      </c>
    </row>
    <row r="406" spans="4:32" x14ac:dyDescent="0.2">
      <c r="E406">
        <v>3005</v>
      </c>
      <c r="F406" s="101" t="str">
        <f>'Ext A3'!F11</f>
        <v>48957140847</v>
      </c>
      <c r="G406" s="100" t="str">
        <f>'Ext A3'!C11</f>
        <v>RUSSO</v>
      </c>
      <c r="H406" s="100" t="str">
        <f>'Ext A3'!D11</f>
        <v>Sébastien</v>
      </c>
      <c r="I406" s="100" t="str">
        <f>'Ext A3'!J11</f>
        <v>PARISIS A.C. 95</v>
      </c>
      <c r="J406" s="194" t="str">
        <f>'Ext A3'!G11</f>
        <v>Access</v>
      </c>
      <c r="K406" t="str">
        <f>IF('Ext A3'!H11="",'Ext A3'!G11,'Ext A3'!H11)</f>
        <v>4</v>
      </c>
      <c r="L406" s="100" t="str">
        <f>'Ext A3'!E11</f>
        <v>H</v>
      </c>
      <c r="M406" t="str">
        <f>MID('Ext A3'!M11,7,4)</f>
        <v/>
      </c>
      <c r="O406" s="101">
        <f>IF(ISNA(VLOOKUP(E406,'Enga manuel'!$D$7:$P$356,6,FALSE)),0,VLOOKUP(E406,'Enga manuel'!$D$7:$P$356,6,FALSE))</f>
        <v>0</v>
      </c>
      <c r="P406" t="str">
        <f>IF(ISNA(VLOOKUP(E406,'Enga manuel'!$D$7:$P$356,7,FALSE)),"",VLOOKUP(E406,'Enga manuel'!$D$7:$P$356,7,FALSE))</f>
        <v/>
      </c>
      <c r="Q406" t="str">
        <f>IF(ISNA(VLOOKUP(E406,'Enga manuel'!$D$7:$P$356,8,FALSE)),"",VLOOKUP(E406,'Enga manuel'!$D$7:$P$356,8,FALSE))</f>
        <v/>
      </c>
      <c r="R406" t="str">
        <f>IF(ISNA(VLOOKUP(E406,'Enga manuel'!$D$7:$P$356,9,FALSE)),"",VLOOKUP(E406,'Enga manuel'!$D$7:$P$356,9,FALSE))</f>
        <v/>
      </c>
      <c r="S406" t="str">
        <f>IF(ISNA(VLOOKUP(E406,'Enga manuel'!$D$7:$P$356,10,FALSE)),"",VLOOKUP(E406,'Enga manuel'!$D$7:$P$356,10,FALSE))</f>
        <v/>
      </c>
      <c r="T406" t="str">
        <f>IF(ISNA(VLOOKUP(E406,'Enga manuel'!$D$7:$P$356,11,FALSE)),"",VLOOKUP(E406,'Enga manuel'!$D$7:$P$356,11,FALSE))</f>
        <v/>
      </c>
      <c r="U406" t="str">
        <f>IF(ISNA(VLOOKUP(E406,'Enga manuel'!$D$7:$P$356,12,FALSE)),"",VLOOKUP(E406,'Enga manuel'!$D$7:$P$356,12,FALSE))</f>
        <v/>
      </c>
      <c r="W406">
        <f t="shared" si="73"/>
        <v>3005</v>
      </c>
      <c r="X406" s="107" t="str">
        <f t="shared" si="64"/>
        <v>48957140847</v>
      </c>
      <c r="Y406" s="107" t="str">
        <f t="shared" si="74"/>
        <v>RUSSO</v>
      </c>
      <c r="Z406" s="107" t="str">
        <f t="shared" si="75"/>
        <v>Sébastien</v>
      </c>
      <c r="AA406" s="107" t="str">
        <f t="shared" si="76"/>
        <v>PARISIS A.C. 95</v>
      </c>
      <c r="AB406" s="107" t="str">
        <f t="shared" si="65"/>
        <v>Access</v>
      </c>
      <c r="AC406" s="107" t="str">
        <f t="shared" si="65"/>
        <v>4</v>
      </c>
      <c r="AD406" s="107" t="str">
        <f t="shared" si="66"/>
        <v>H</v>
      </c>
      <c r="AE406" s="107" t="str">
        <f t="shared" si="67"/>
        <v/>
      </c>
      <c r="AF406">
        <f t="shared" si="77"/>
        <v>0</v>
      </c>
    </row>
    <row r="407" spans="4:32" x14ac:dyDescent="0.2">
      <c r="E407">
        <v>3006</v>
      </c>
      <c r="F407" s="101" t="str">
        <f>'Ext A3'!F12</f>
        <v>48935130042</v>
      </c>
      <c r="G407" s="100" t="str">
        <f>'Ext A3'!C12</f>
        <v>GAREL</v>
      </c>
      <c r="H407" s="100" t="str">
        <f>'Ext A3'!D12</f>
        <v>Gilles</v>
      </c>
      <c r="I407" s="100" t="str">
        <f>'Ext A3'!J12</f>
        <v>USM GAGNY</v>
      </c>
      <c r="J407" s="194" t="str">
        <f>'Ext A3'!G12</f>
        <v>Access</v>
      </c>
      <c r="K407" t="str">
        <f>IF('Ext A3'!H12="",'Ext A3'!G12,'Ext A3'!H12)</f>
        <v>3</v>
      </c>
      <c r="L407" s="100" t="str">
        <f>'Ext A3'!E12</f>
        <v>H</v>
      </c>
      <c r="M407" t="str">
        <f>MID('Ext A3'!M12,7,4)</f>
        <v/>
      </c>
      <c r="O407" s="101">
        <f>IF(ISNA(VLOOKUP(E407,'Enga manuel'!$D$7:$P$356,6,FALSE)),0,VLOOKUP(E407,'Enga manuel'!$D$7:$P$356,6,FALSE))</f>
        <v>0</v>
      </c>
      <c r="P407" t="str">
        <f>IF(ISNA(VLOOKUP(E407,'Enga manuel'!$D$7:$P$356,7,FALSE)),"",VLOOKUP(E407,'Enga manuel'!$D$7:$P$356,7,FALSE))</f>
        <v/>
      </c>
      <c r="Q407" t="str">
        <f>IF(ISNA(VLOOKUP(E407,'Enga manuel'!$D$7:$P$356,8,FALSE)),"",VLOOKUP(E407,'Enga manuel'!$D$7:$P$356,8,FALSE))</f>
        <v/>
      </c>
      <c r="R407" t="str">
        <f>IF(ISNA(VLOOKUP(E407,'Enga manuel'!$D$7:$P$356,9,FALSE)),"",VLOOKUP(E407,'Enga manuel'!$D$7:$P$356,9,FALSE))</f>
        <v/>
      </c>
      <c r="S407" t="str">
        <f>IF(ISNA(VLOOKUP(E407,'Enga manuel'!$D$7:$P$356,10,FALSE)),"",VLOOKUP(E407,'Enga manuel'!$D$7:$P$356,10,FALSE))</f>
        <v/>
      </c>
      <c r="T407" t="str">
        <f>IF(ISNA(VLOOKUP(E407,'Enga manuel'!$D$7:$P$356,11,FALSE)),"",VLOOKUP(E407,'Enga manuel'!$D$7:$P$356,11,FALSE))</f>
        <v/>
      </c>
      <c r="U407" t="str">
        <f>IF(ISNA(VLOOKUP(E407,'Enga manuel'!$D$7:$P$356,12,FALSE)),"",VLOOKUP(E407,'Enga manuel'!$D$7:$P$356,12,FALSE))</f>
        <v/>
      </c>
      <c r="W407">
        <f t="shared" si="73"/>
        <v>3006</v>
      </c>
      <c r="X407" s="107" t="str">
        <f t="shared" si="64"/>
        <v>48935130042</v>
      </c>
      <c r="Y407" s="107" t="str">
        <f t="shared" si="74"/>
        <v>GAREL</v>
      </c>
      <c r="Z407" s="107" t="str">
        <f t="shared" si="75"/>
        <v>Gilles</v>
      </c>
      <c r="AA407" s="107" t="str">
        <f t="shared" si="76"/>
        <v>USM GAGNY</v>
      </c>
      <c r="AB407" s="107" t="str">
        <f t="shared" si="65"/>
        <v>Access</v>
      </c>
      <c r="AC407" s="107" t="str">
        <f t="shared" si="65"/>
        <v>3</v>
      </c>
      <c r="AD407" s="107" t="str">
        <f t="shared" si="66"/>
        <v>H</v>
      </c>
      <c r="AE407" s="107" t="str">
        <f t="shared" si="67"/>
        <v/>
      </c>
      <c r="AF407">
        <f t="shared" si="77"/>
        <v>0</v>
      </c>
    </row>
    <row r="408" spans="4:32" x14ac:dyDescent="0.2">
      <c r="E408">
        <v>3007</v>
      </c>
      <c r="F408" s="101" t="str">
        <f>'Ext A3'!F13</f>
        <v>48935130093</v>
      </c>
      <c r="G408" s="100" t="str">
        <f>'Ext A3'!C13</f>
        <v>THOUMELIN</v>
      </c>
      <c r="H408" s="100" t="str">
        <f>'Ext A3'!D13</f>
        <v>Mickaël</v>
      </c>
      <c r="I408" s="100" t="str">
        <f>'Ext A3'!J13</f>
        <v>USM GAGNY</v>
      </c>
      <c r="J408" s="194" t="str">
        <f>'Ext A3'!G13</f>
        <v>Access</v>
      </c>
      <c r="K408" t="str">
        <f>IF('Ext A3'!H13="",'Ext A3'!G13,'Ext A3'!H13)</f>
        <v>3</v>
      </c>
      <c r="L408" s="100" t="str">
        <f>'Ext A3'!E13</f>
        <v>H</v>
      </c>
      <c r="M408" t="str">
        <f>MID('Ext A3'!M13,7,4)</f>
        <v/>
      </c>
      <c r="O408" s="101">
        <f>IF(ISNA(VLOOKUP(E408,'Enga manuel'!$D$7:$P$356,6,FALSE)),0,VLOOKUP(E408,'Enga manuel'!$D$7:$P$356,6,FALSE))</f>
        <v>0</v>
      </c>
      <c r="P408" t="str">
        <f>IF(ISNA(VLOOKUP(E408,'Enga manuel'!$D$7:$P$356,7,FALSE)),"",VLOOKUP(E408,'Enga manuel'!$D$7:$P$356,7,FALSE))</f>
        <v/>
      </c>
      <c r="Q408" t="str">
        <f>IF(ISNA(VLOOKUP(E408,'Enga manuel'!$D$7:$P$356,8,FALSE)),"",VLOOKUP(E408,'Enga manuel'!$D$7:$P$356,8,FALSE))</f>
        <v/>
      </c>
      <c r="R408" t="str">
        <f>IF(ISNA(VLOOKUP(E408,'Enga manuel'!$D$7:$P$356,9,FALSE)),"",VLOOKUP(E408,'Enga manuel'!$D$7:$P$356,9,FALSE))</f>
        <v/>
      </c>
      <c r="S408" t="str">
        <f>IF(ISNA(VLOOKUP(E408,'Enga manuel'!$D$7:$P$356,10,FALSE)),"",VLOOKUP(E408,'Enga manuel'!$D$7:$P$356,10,FALSE))</f>
        <v/>
      </c>
      <c r="T408" t="str">
        <f>IF(ISNA(VLOOKUP(E408,'Enga manuel'!$D$7:$P$356,11,FALSE)),"",VLOOKUP(E408,'Enga manuel'!$D$7:$P$356,11,FALSE))</f>
        <v/>
      </c>
      <c r="U408" t="str">
        <f>IF(ISNA(VLOOKUP(E408,'Enga manuel'!$D$7:$P$356,12,FALSE)),"",VLOOKUP(E408,'Enga manuel'!$D$7:$P$356,12,FALSE))</f>
        <v/>
      </c>
      <c r="W408">
        <f t="shared" si="73"/>
        <v>3007</v>
      </c>
      <c r="X408" s="107" t="str">
        <f t="shared" si="64"/>
        <v>48935130093</v>
      </c>
      <c r="Y408" s="107" t="str">
        <f t="shared" si="74"/>
        <v>THOUMELIN</v>
      </c>
      <c r="Z408" s="107" t="str">
        <f t="shared" si="75"/>
        <v>Mickaël</v>
      </c>
      <c r="AA408" s="107" t="str">
        <f t="shared" si="76"/>
        <v>USM GAGNY</v>
      </c>
      <c r="AB408" s="107" t="str">
        <f t="shared" si="65"/>
        <v>Access</v>
      </c>
      <c r="AC408" s="107" t="str">
        <f t="shared" si="65"/>
        <v>3</v>
      </c>
      <c r="AD408" s="107" t="str">
        <f t="shared" si="66"/>
        <v>H</v>
      </c>
      <c r="AE408" s="107" t="str">
        <f t="shared" si="67"/>
        <v/>
      </c>
      <c r="AF408">
        <f t="shared" si="77"/>
        <v>0</v>
      </c>
    </row>
    <row r="409" spans="4:32" x14ac:dyDescent="0.2">
      <c r="E409">
        <v>3008</v>
      </c>
      <c r="F409" s="101" t="str">
        <f>'Ext A3'!F14</f>
        <v>48771020252</v>
      </c>
      <c r="G409" s="100" t="str">
        <f>'Ext A3'!C14</f>
        <v>BARTLET</v>
      </c>
      <c r="H409" s="100" t="str">
        <f>'Ext A3'!D14</f>
        <v>Frédéric</v>
      </c>
      <c r="I409" s="100" t="str">
        <f>'Ext A3'!J14</f>
        <v>LA PÉDALE FERTOISE</v>
      </c>
      <c r="J409" s="194" t="str">
        <f>'Ext A3'!G14</f>
        <v>Access</v>
      </c>
      <c r="K409" t="str">
        <f>IF('Ext A3'!H14="",'Ext A3'!G14,'Ext A3'!H14)</f>
        <v>3</v>
      </c>
      <c r="L409" s="100" t="str">
        <f>'Ext A3'!E14</f>
        <v>H</v>
      </c>
      <c r="M409" t="str">
        <f>MID('Ext A3'!M14,7,4)</f>
        <v/>
      </c>
      <c r="O409" s="101">
        <f>IF(ISNA(VLOOKUP(E409,'Enga manuel'!$D$7:$P$356,6,FALSE)),0,VLOOKUP(E409,'Enga manuel'!$D$7:$P$356,6,FALSE))</f>
        <v>0</v>
      </c>
      <c r="P409" t="str">
        <f>IF(ISNA(VLOOKUP(E409,'Enga manuel'!$D$7:$P$356,7,FALSE)),"",VLOOKUP(E409,'Enga manuel'!$D$7:$P$356,7,FALSE))</f>
        <v/>
      </c>
      <c r="Q409" t="str">
        <f>IF(ISNA(VLOOKUP(E409,'Enga manuel'!$D$7:$P$356,8,FALSE)),"",VLOOKUP(E409,'Enga manuel'!$D$7:$P$356,8,FALSE))</f>
        <v/>
      </c>
      <c r="R409" t="str">
        <f>IF(ISNA(VLOOKUP(E409,'Enga manuel'!$D$7:$P$356,9,FALSE)),"",VLOOKUP(E409,'Enga manuel'!$D$7:$P$356,9,FALSE))</f>
        <v/>
      </c>
      <c r="S409" t="str">
        <f>IF(ISNA(VLOOKUP(E409,'Enga manuel'!$D$7:$P$356,10,FALSE)),"",VLOOKUP(E409,'Enga manuel'!$D$7:$P$356,10,FALSE))</f>
        <v/>
      </c>
      <c r="T409" t="str">
        <f>IF(ISNA(VLOOKUP(E409,'Enga manuel'!$D$7:$P$356,11,FALSE)),"",VLOOKUP(E409,'Enga manuel'!$D$7:$P$356,11,FALSE))</f>
        <v/>
      </c>
      <c r="U409" t="str">
        <f>IF(ISNA(VLOOKUP(E409,'Enga manuel'!$D$7:$P$356,12,FALSE)),"",VLOOKUP(E409,'Enga manuel'!$D$7:$P$356,12,FALSE))</f>
        <v/>
      </c>
      <c r="W409">
        <f t="shared" si="73"/>
        <v>3008</v>
      </c>
      <c r="X409" s="107" t="str">
        <f t="shared" si="64"/>
        <v>48771020252</v>
      </c>
      <c r="Y409" s="107" t="str">
        <f t="shared" si="74"/>
        <v>BARTLET</v>
      </c>
      <c r="Z409" s="107" t="str">
        <f t="shared" si="75"/>
        <v>Frédéric</v>
      </c>
      <c r="AA409" s="107" t="str">
        <f t="shared" si="76"/>
        <v>LA PÉDALE FERTOISE</v>
      </c>
      <c r="AB409" s="107" t="str">
        <f t="shared" si="65"/>
        <v>Access</v>
      </c>
      <c r="AC409" s="107" t="str">
        <f t="shared" si="65"/>
        <v>3</v>
      </c>
      <c r="AD409" s="107" t="str">
        <f t="shared" si="66"/>
        <v>H</v>
      </c>
      <c r="AE409" s="107" t="str">
        <f t="shared" si="67"/>
        <v/>
      </c>
      <c r="AF409">
        <f t="shared" si="77"/>
        <v>0</v>
      </c>
    </row>
    <row r="410" spans="4:32" x14ac:dyDescent="0.2">
      <c r="E410">
        <v>3009</v>
      </c>
      <c r="F410" s="101" t="str">
        <f>'Ext A3'!F15</f>
        <v>48771020439</v>
      </c>
      <c r="G410" s="100" t="str">
        <f>'Ext A3'!C15</f>
        <v>BUSATO</v>
      </c>
      <c r="H410" s="100" t="str">
        <f>'Ext A3'!D15</f>
        <v>Thierry</v>
      </c>
      <c r="I410" s="100" t="str">
        <f>'Ext A3'!J15</f>
        <v>LA PÉDALE FERTOISE</v>
      </c>
      <c r="J410" s="194" t="str">
        <f>'Ext A3'!G15</f>
        <v>Access</v>
      </c>
      <c r="K410" t="str">
        <f>IF('Ext A3'!H15="",'Ext A3'!G15,'Ext A3'!H15)</f>
        <v>4</v>
      </c>
      <c r="L410" s="100" t="str">
        <f>'Ext A3'!E15</f>
        <v>H</v>
      </c>
      <c r="M410" t="str">
        <f>MID('Ext A3'!M15,7,4)</f>
        <v/>
      </c>
      <c r="O410" s="101">
        <f>IF(ISNA(VLOOKUP(E410,'Enga manuel'!$D$7:$P$356,6,FALSE)),0,VLOOKUP(E410,'Enga manuel'!$D$7:$P$356,6,FALSE))</f>
        <v>0</v>
      </c>
      <c r="P410" t="str">
        <f>IF(ISNA(VLOOKUP(E410,'Enga manuel'!$D$7:$P$356,7,FALSE)),"",VLOOKUP(E410,'Enga manuel'!$D$7:$P$356,7,FALSE))</f>
        <v/>
      </c>
      <c r="Q410" t="str">
        <f>IF(ISNA(VLOOKUP(E410,'Enga manuel'!$D$7:$P$356,8,FALSE)),"",VLOOKUP(E410,'Enga manuel'!$D$7:$P$356,8,FALSE))</f>
        <v/>
      </c>
      <c r="R410" t="str">
        <f>IF(ISNA(VLOOKUP(E410,'Enga manuel'!$D$7:$P$356,9,FALSE)),"",VLOOKUP(E410,'Enga manuel'!$D$7:$P$356,9,FALSE))</f>
        <v/>
      </c>
      <c r="S410" t="str">
        <f>IF(ISNA(VLOOKUP(E410,'Enga manuel'!$D$7:$P$356,10,FALSE)),"",VLOOKUP(E410,'Enga manuel'!$D$7:$P$356,10,FALSE))</f>
        <v/>
      </c>
      <c r="T410" t="str">
        <f>IF(ISNA(VLOOKUP(E410,'Enga manuel'!$D$7:$P$356,11,FALSE)),"",VLOOKUP(E410,'Enga manuel'!$D$7:$P$356,11,FALSE))</f>
        <v/>
      </c>
      <c r="U410" t="str">
        <f>IF(ISNA(VLOOKUP(E410,'Enga manuel'!$D$7:$P$356,12,FALSE)),"",VLOOKUP(E410,'Enga manuel'!$D$7:$P$356,12,FALSE))</f>
        <v/>
      </c>
      <c r="W410">
        <f t="shared" si="73"/>
        <v>3009</v>
      </c>
      <c r="X410" s="107" t="str">
        <f t="shared" si="64"/>
        <v>48771020439</v>
      </c>
      <c r="Y410" s="107" t="str">
        <f t="shared" si="74"/>
        <v>BUSATO</v>
      </c>
      <c r="Z410" s="107" t="str">
        <f t="shared" si="75"/>
        <v>Thierry</v>
      </c>
      <c r="AA410" s="107" t="str">
        <f t="shared" si="76"/>
        <v>LA PÉDALE FERTOISE</v>
      </c>
      <c r="AB410" s="107" t="str">
        <f t="shared" si="65"/>
        <v>Access</v>
      </c>
      <c r="AC410" s="107" t="str">
        <f t="shared" si="65"/>
        <v>4</v>
      </c>
      <c r="AD410" s="107" t="str">
        <f t="shared" si="66"/>
        <v>H</v>
      </c>
      <c r="AE410" s="107" t="str">
        <f t="shared" si="67"/>
        <v/>
      </c>
      <c r="AF410">
        <f t="shared" si="77"/>
        <v>0</v>
      </c>
    </row>
    <row r="411" spans="4:32" x14ac:dyDescent="0.2">
      <c r="E411">
        <v>3010</v>
      </c>
      <c r="F411" s="101" t="str">
        <f>'Ext A3'!F16</f>
        <v>48771020107</v>
      </c>
      <c r="G411" s="100" t="str">
        <f>'Ext A3'!C16</f>
        <v>VAN MOORLEGHEM</v>
      </c>
      <c r="H411" s="100" t="str">
        <f>'Ext A3'!D16</f>
        <v>Thibaut</v>
      </c>
      <c r="I411" s="100" t="str">
        <f>'Ext A3'!J16</f>
        <v>LA PÉDALE FERTOISE</v>
      </c>
      <c r="J411" s="194" t="str">
        <f>'Ext A3'!G16</f>
        <v>Access</v>
      </c>
      <c r="K411" t="str">
        <f>IF('Ext A3'!H16="",'Ext A3'!G16,'Ext A3'!H16)</f>
        <v>3</v>
      </c>
      <c r="L411" s="100" t="str">
        <f>'Ext A3'!E16</f>
        <v>H</v>
      </c>
      <c r="M411" t="str">
        <f>MID('Ext A3'!M16,7,4)</f>
        <v/>
      </c>
      <c r="O411" s="101">
        <f>IF(ISNA(VLOOKUP(E411,'Enga manuel'!$D$7:$P$356,6,FALSE)),0,VLOOKUP(E411,'Enga manuel'!$D$7:$P$356,6,FALSE))</f>
        <v>0</v>
      </c>
      <c r="P411" t="str">
        <f>IF(ISNA(VLOOKUP(E411,'Enga manuel'!$D$7:$P$356,7,FALSE)),"",VLOOKUP(E411,'Enga manuel'!$D$7:$P$356,7,FALSE))</f>
        <v/>
      </c>
      <c r="Q411" t="str">
        <f>IF(ISNA(VLOOKUP(E411,'Enga manuel'!$D$7:$P$356,8,FALSE)),"",VLOOKUP(E411,'Enga manuel'!$D$7:$P$356,8,FALSE))</f>
        <v/>
      </c>
      <c r="R411" t="str">
        <f>IF(ISNA(VLOOKUP(E411,'Enga manuel'!$D$7:$P$356,9,FALSE)),"",VLOOKUP(E411,'Enga manuel'!$D$7:$P$356,9,FALSE))</f>
        <v/>
      </c>
      <c r="S411" t="str">
        <f>IF(ISNA(VLOOKUP(E411,'Enga manuel'!$D$7:$P$356,10,FALSE)),"",VLOOKUP(E411,'Enga manuel'!$D$7:$P$356,10,FALSE))</f>
        <v/>
      </c>
      <c r="T411" t="str">
        <f>IF(ISNA(VLOOKUP(E411,'Enga manuel'!$D$7:$P$356,11,FALSE)),"",VLOOKUP(E411,'Enga manuel'!$D$7:$P$356,11,FALSE))</f>
        <v/>
      </c>
      <c r="U411" t="str">
        <f>IF(ISNA(VLOOKUP(E411,'Enga manuel'!$D$7:$P$356,12,FALSE)),"",VLOOKUP(E411,'Enga manuel'!$D$7:$P$356,12,FALSE))</f>
        <v/>
      </c>
      <c r="W411">
        <f t="shared" si="73"/>
        <v>3010</v>
      </c>
      <c r="X411" s="107" t="str">
        <f t="shared" si="64"/>
        <v>48771020107</v>
      </c>
      <c r="Y411" s="107" t="str">
        <f t="shared" si="74"/>
        <v>VAN MOORLEGHEM</v>
      </c>
      <c r="Z411" s="107" t="str">
        <f t="shared" si="75"/>
        <v>Thibaut</v>
      </c>
      <c r="AA411" s="107" t="str">
        <f t="shared" si="76"/>
        <v>LA PÉDALE FERTOISE</v>
      </c>
      <c r="AB411" s="107" t="str">
        <f t="shared" si="65"/>
        <v>Access</v>
      </c>
      <c r="AC411" s="107" t="str">
        <f t="shared" si="65"/>
        <v>3</v>
      </c>
      <c r="AD411" s="107" t="str">
        <f t="shared" si="66"/>
        <v>H</v>
      </c>
      <c r="AE411" s="107" t="str">
        <f t="shared" si="67"/>
        <v/>
      </c>
      <c r="AF411">
        <f t="shared" si="77"/>
        <v>0</v>
      </c>
    </row>
    <row r="412" spans="4:32" x14ac:dyDescent="0.2">
      <c r="E412">
        <v>3011</v>
      </c>
      <c r="F412" s="101" t="str">
        <f>'Ext A3'!F17</f>
        <v>48924150273</v>
      </c>
      <c r="G412" s="100" t="str">
        <f>'Ext A3'!C17</f>
        <v>LELU</v>
      </c>
      <c r="H412" s="100" t="str">
        <f>'Ext A3'!D17</f>
        <v>Sylvain</v>
      </c>
      <c r="I412" s="100" t="str">
        <f>'Ext A3'!J17</f>
        <v>COURBEVOIE SPORTS CYCLISME</v>
      </c>
      <c r="J412" s="194" t="str">
        <f>'Ext A3'!G17</f>
        <v>Access</v>
      </c>
      <c r="K412" t="str">
        <f>IF('Ext A3'!H17="",'Ext A3'!G17,'Ext A3'!H17)</f>
        <v>4</v>
      </c>
      <c r="L412" s="100" t="str">
        <f>'Ext A3'!E17</f>
        <v>H</v>
      </c>
      <c r="M412" t="str">
        <f>MID('Ext A3'!M17,7,4)</f>
        <v/>
      </c>
      <c r="O412" s="101">
        <f>IF(ISNA(VLOOKUP(E412,'Enga manuel'!$D$7:$P$356,6,FALSE)),0,VLOOKUP(E412,'Enga manuel'!$D$7:$P$356,6,FALSE))</f>
        <v>0</v>
      </c>
      <c r="P412" t="str">
        <f>IF(ISNA(VLOOKUP(E412,'Enga manuel'!$D$7:$P$356,7,FALSE)),"",VLOOKUP(E412,'Enga manuel'!$D$7:$P$356,7,FALSE))</f>
        <v/>
      </c>
      <c r="Q412" t="str">
        <f>IF(ISNA(VLOOKUP(E412,'Enga manuel'!$D$7:$P$356,8,FALSE)),"",VLOOKUP(E412,'Enga manuel'!$D$7:$P$356,8,FALSE))</f>
        <v/>
      </c>
      <c r="R412" t="str">
        <f>IF(ISNA(VLOOKUP(E412,'Enga manuel'!$D$7:$P$356,9,FALSE)),"",VLOOKUP(E412,'Enga manuel'!$D$7:$P$356,9,FALSE))</f>
        <v/>
      </c>
      <c r="S412" t="str">
        <f>IF(ISNA(VLOOKUP(E412,'Enga manuel'!$D$7:$P$356,10,FALSE)),"",VLOOKUP(E412,'Enga manuel'!$D$7:$P$356,10,FALSE))</f>
        <v/>
      </c>
      <c r="T412" t="str">
        <f>IF(ISNA(VLOOKUP(E412,'Enga manuel'!$D$7:$P$356,11,FALSE)),"",VLOOKUP(E412,'Enga manuel'!$D$7:$P$356,11,FALSE))</f>
        <v/>
      </c>
      <c r="U412" t="str">
        <f>IF(ISNA(VLOOKUP(E412,'Enga manuel'!$D$7:$P$356,12,FALSE)),"",VLOOKUP(E412,'Enga manuel'!$D$7:$P$356,12,FALSE))</f>
        <v/>
      </c>
      <c r="W412">
        <f t="shared" si="73"/>
        <v>3011</v>
      </c>
      <c r="X412" s="107" t="str">
        <f t="shared" si="64"/>
        <v>48924150273</v>
      </c>
      <c r="Y412" s="107" t="str">
        <f t="shared" si="74"/>
        <v>LELU</v>
      </c>
      <c r="Z412" s="107" t="str">
        <f t="shared" si="75"/>
        <v>Sylvain</v>
      </c>
      <c r="AA412" s="107" t="str">
        <f t="shared" si="76"/>
        <v>COURBEVOIE SPORTS CYCLISME</v>
      </c>
      <c r="AB412" s="107" t="str">
        <f t="shared" si="65"/>
        <v>Access</v>
      </c>
      <c r="AC412" s="107" t="str">
        <f t="shared" si="65"/>
        <v>4</v>
      </c>
      <c r="AD412" s="107" t="str">
        <f t="shared" si="66"/>
        <v>H</v>
      </c>
      <c r="AE412" s="107" t="str">
        <f t="shared" si="67"/>
        <v/>
      </c>
      <c r="AF412">
        <f t="shared" si="77"/>
        <v>0</v>
      </c>
    </row>
    <row r="413" spans="4:32" x14ac:dyDescent="0.2">
      <c r="E413">
        <v>3012</v>
      </c>
      <c r="F413" s="101" t="str">
        <f>'Ext A3'!F18</f>
        <v>48924150126</v>
      </c>
      <c r="G413" s="100" t="str">
        <f>'Ext A3'!C18</f>
        <v>LETOURNEUR</v>
      </c>
      <c r="H413" s="100" t="str">
        <f>'Ext A3'!D18</f>
        <v>Régis</v>
      </c>
      <c r="I413" s="100" t="str">
        <f>'Ext A3'!J18</f>
        <v>COURBEVOIE SPORTS CYCLISME</v>
      </c>
      <c r="J413" s="194" t="str">
        <f>'Ext A3'!G18</f>
        <v>Access</v>
      </c>
      <c r="K413" t="str">
        <f>IF('Ext A3'!H18="",'Ext A3'!G18,'Ext A3'!H18)</f>
        <v>3</v>
      </c>
      <c r="L413" s="100" t="str">
        <f>'Ext A3'!E18</f>
        <v>H</v>
      </c>
      <c r="M413" t="str">
        <f>MID('Ext A3'!M18,7,4)</f>
        <v/>
      </c>
      <c r="O413" s="101">
        <f>IF(ISNA(VLOOKUP(E413,'Enga manuel'!$D$7:$P$356,6,FALSE)),0,VLOOKUP(E413,'Enga manuel'!$D$7:$P$356,6,FALSE))</f>
        <v>0</v>
      </c>
      <c r="P413" t="str">
        <f>IF(ISNA(VLOOKUP(E413,'Enga manuel'!$D$7:$P$356,7,FALSE)),"",VLOOKUP(E413,'Enga manuel'!$D$7:$P$356,7,FALSE))</f>
        <v/>
      </c>
      <c r="Q413" t="str">
        <f>IF(ISNA(VLOOKUP(E413,'Enga manuel'!$D$7:$P$356,8,FALSE)),"",VLOOKUP(E413,'Enga manuel'!$D$7:$P$356,8,FALSE))</f>
        <v/>
      </c>
      <c r="R413" t="str">
        <f>IF(ISNA(VLOOKUP(E413,'Enga manuel'!$D$7:$P$356,9,FALSE)),"",VLOOKUP(E413,'Enga manuel'!$D$7:$P$356,9,FALSE))</f>
        <v/>
      </c>
      <c r="S413" t="str">
        <f>IF(ISNA(VLOOKUP(E413,'Enga manuel'!$D$7:$P$356,10,FALSE)),"",VLOOKUP(E413,'Enga manuel'!$D$7:$P$356,10,FALSE))</f>
        <v/>
      </c>
      <c r="T413" t="str">
        <f>IF(ISNA(VLOOKUP(E413,'Enga manuel'!$D$7:$P$356,11,FALSE)),"",VLOOKUP(E413,'Enga manuel'!$D$7:$P$356,11,FALSE))</f>
        <v/>
      </c>
      <c r="U413" t="str">
        <f>IF(ISNA(VLOOKUP(E413,'Enga manuel'!$D$7:$P$356,12,FALSE)),"",VLOOKUP(E413,'Enga manuel'!$D$7:$P$356,12,FALSE))</f>
        <v/>
      </c>
      <c r="W413">
        <f t="shared" si="73"/>
        <v>3012</v>
      </c>
      <c r="X413" s="107" t="str">
        <f t="shared" si="64"/>
        <v>48924150126</v>
      </c>
      <c r="Y413" s="107" t="str">
        <f t="shared" si="74"/>
        <v>LETOURNEUR</v>
      </c>
      <c r="Z413" s="107" t="str">
        <f t="shared" si="75"/>
        <v>Régis</v>
      </c>
      <c r="AA413" s="107" t="str">
        <f t="shared" si="76"/>
        <v>COURBEVOIE SPORTS CYCLISME</v>
      </c>
      <c r="AB413" s="107" t="str">
        <f t="shared" si="65"/>
        <v>Access</v>
      </c>
      <c r="AC413" s="107" t="str">
        <f t="shared" si="65"/>
        <v>3</v>
      </c>
      <c r="AD413" s="107" t="str">
        <f t="shared" si="66"/>
        <v>H</v>
      </c>
      <c r="AE413" s="107" t="str">
        <f t="shared" si="67"/>
        <v/>
      </c>
      <c r="AF413">
        <f t="shared" si="77"/>
        <v>0</v>
      </c>
    </row>
    <row r="414" spans="4:32" x14ac:dyDescent="0.2">
      <c r="E414">
        <v>3013</v>
      </c>
      <c r="F414" s="101" t="str">
        <f>'Ext A3'!F19</f>
        <v>48924150260</v>
      </c>
      <c r="G414" s="100" t="str">
        <f>'Ext A3'!C19</f>
        <v>MORVAN</v>
      </c>
      <c r="H414" s="100" t="str">
        <f>'Ext A3'!D19</f>
        <v>Eric</v>
      </c>
      <c r="I414" s="100" t="str">
        <f>'Ext A3'!J19</f>
        <v>COURBEVOIE SPORTS CYCLISME</v>
      </c>
      <c r="J414" s="194" t="str">
        <f>'Ext A3'!G19</f>
        <v>Access</v>
      </c>
      <c r="K414" t="str">
        <f>IF('Ext A3'!H19="",'Ext A3'!G19,'Ext A3'!H19)</f>
        <v>4</v>
      </c>
      <c r="L414" s="100" t="str">
        <f>'Ext A3'!E19</f>
        <v>H</v>
      </c>
      <c r="M414" t="str">
        <f>MID('Ext A3'!M19,7,4)</f>
        <v/>
      </c>
      <c r="O414" s="101">
        <f>IF(ISNA(VLOOKUP(E414,'Enga manuel'!$D$7:$P$356,6,FALSE)),0,VLOOKUP(E414,'Enga manuel'!$D$7:$P$356,6,FALSE))</f>
        <v>0</v>
      </c>
      <c r="P414" t="str">
        <f>IF(ISNA(VLOOKUP(E414,'Enga manuel'!$D$7:$P$356,7,FALSE)),"",VLOOKUP(E414,'Enga manuel'!$D$7:$P$356,7,FALSE))</f>
        <v/>
      </c>
      <c r="Q414" t="str">
        <f>IF(ISNA(VLOOKUP(E414,'Enga manuel'!$D$7:$P$356,8,FALSE)),"",VLOOKUP(E414,'Enga manuel'!$D$7:$P$356,8,FALSE))</f>
        <v/>
      </c>
      <c r="R414" t="str">
        <f>IF(ISNA(VLOOKUP(E414,'Enga manuel'!$D$7:$P$356,9,FALSE)),"",VLOOKUP(E414,'Enga manuel'!$D$7:$P$356,9,FALSE))</f>
        <v/>
      </c>
      <c r="S414" t="str">
        <f>IF(ISNA(VLOOKUP(E414,'Enga manuel'!$D$7:$P$356,10,FALSE)),"",VLOOKUP(E414,'Enga manuel'!$D$7:$P$356,10,FALSE))</f>
        <v/>
      </c>
      <c r="T414" t="str">
        <f>IF(ISNA(VLOOKUP(E414,'Enga manuel'!$D$7:$P$356,11,FALSE)),"",VLOOKUP(E414,'Enga manuel'!$D$7:$P$356,11,FALSE))</f>
        <v/>
      </c>
      <c r="U414" t="str">
        <f>IF(ISNA(VLOOKUP(E414,'Enga manuel'!$D$7:$P$356,12,FALSE)),"",VLOOKUP(E414,'Enga manuel'!$D$7:$P$356,12,FALSE))</f>
        <v/>
      </c>
      <c r="W414">
        <f t="shared" si="73"/>
        <v>3013</v>
      </c>
      <c r="X414" s="107" t="str">
        <f t="shared" si="64"/>
        <v>48924150260</v>
      </c>
      <c r="Y414" s="107" t="str">
        <f t="shared" si="74"/>
        <v>MORVAN</v>
      </c>
      <c r="Z414" s="107" t="str">
        <f t="shared" si="75"/>
        <v>Eric</v>
      </c>
      <c r="AA414" s="107" t="str">
        <f t="shared" si="76"/>
        <v>COURBEVOIE SPORTS CYCLISME</v>
      </c>
      <c r="AB414" s="107" t="str">
        <f t="shared" si="65"/>
        <v>Access</v>
      </c>
      <c r="AC414" s="107" t="str">
        <f t="shared" si="65"/>
        <v>4</v>
      </c>
      <c r="AD414" s="107" t="str">
        <f t="shared" si="66"/>
        <v>H</v>
      </c>
      <c r="AE414" s="107" t="str">
        <f t="shared" si="67"/>
        <v/>
      </c>
      <c r="AF414">
        <f t="shared" si="77"/>
        <v>0</v>
      </c>
    </row>
    <row r="415" spans="4:32" x14ac:dyDescent="0.2">
      <c r="E415">
        <v>3014</v>
      </c>
      <c r="F415" s="101" t="str">
        <f>'Ext A3'!F20</f>
        <v>48782280532</v>
      </c>
      <c r="G415" s="100" t="str">
        <f>'Ext A3'!C20</f>
        <v>ACHACHE</v>
      </c>
      <c r="H415" s="100" t="str">
        <f>'Ext A3'!D20</f>
        <v>Farid</v>
      </c>
      <c r="I415" s="100" t="str">
        <f>'Ext A3'!J20</f>
        <v>US MAULE CYCLISME</v>
      </c>
      <c r="J415" s="194" t="str">
        <f>'Ext A3'!G20</f>
        <v>Access</v>
      </c>
      <c r="K415" t="str">
        <f>IF('Ext A3'!H20="",'Ext A3'!G20,'Ext A3'!H20)</f>
        <v>4</v>
      </c>
      <c r="L415" s="100" t="str">
        <f>'Ext A3'!E20</f>
        <v>H</v>
      </c>
      <c r="M415" t="str">
        <f>MID('Ext A3'!M20,7,4)</f>
        <v/>
      </c>
      <c r="O415" s="101">
        <f>IF(ISNA(VLOOKUP(E415,'Enga manuel'!$D$7:$P$356,6,FALSE)),0,VLOOKUP(E415,'Enga manuel'!$D$7:$P$356,6,FALSE))</f>
        <v>0</v>
      </c>
      <c r="P415" t="str">
        <f>IF(ISNA(VLOOKUP(E415,'Enga manuel'!$D$7:$P$356,7,FALSE)),"",VLOOKUP(E415,'Enga manuel'!$D$7:$P$356,7,FALSE))</f>
        <v/>
      </c>
      <c r="Q415" t="str">
        <f>IF(ISNA(VLOOKUP(E415,'Enga manuel'!$D$7:$P$356,8,FALSE)),"",VLOOKUP(E415,'Enga manuel'!$D$7:$P$356,8,FALSE))</f>
        <v/>
      </c>
      <c r="R415" t="str">
        <f>IF(ISNA(VLOOKUP(E415,'Enga manuel'!$D$7:$P$356,9,FALSE)),"",VLOOKUP(E415,'Enga manuel'!$D$7:$P$356,9,FALSE))</f>
        <v/>
      </c>
      <c r="S415" t="str">
        <f>IF(ISNA(VLOOKUP(E415,'Enga manuel'!$D$7:$P$356,10,FALSE)),"",VLOOKUP(E415,'Enga manuel'!$D$7:$P$356,10,FALSE))</f>
        <v/>
      </c>
      <c r="T415" t="str">
        <f>IF(ISNA(VLOOKUP(E415,'Enga manuel'!$D$7:$P$356,11,FALSE)),"",VLOOKUP(E415,'Enga manuel'!$D$7:$P$356,11,FALSE))</f>
        <v/>
      </c>
      <c r="U415" t="str">
        <f>IF(ISNA(VLOOKUP(E415,'Enga manuel'!$D$7:$P$356,12,FALSE)),"",VLOOKUP(E415,'Enga manuel'!$D$7:$P$356,12,FALSE))</f>
        <v/>
      </c>
      <c r="W415">
        <f t="shared" si="73"/>
        <v>3014</v>
      </c>
      <c r="X415" s="107" t="str">
        <f t="shared" si="64"/>
        <v>48782280532</v>
      </c>
      <c r="Y415" s="107" t="str">
        <f t="shared" si="74"/>
        <v>ACHACHE</v>
      </c>
      <c r="Z415" s="107" t="str">
        <f t="shared" si="75"/>
        <v>Farid</v>
      </c>
      <c r="AA415" s="107" t="str">
        <f t="shared" si="76"/>
        <v>US MAULE CYCLISME</v>
      </c>
      <c r="AB415" s="107" t="str">
        <f t="shared" si="65"/>
        <v>Access</v>
      </c>
      <c r="AC415" s="107" t="str">
        <f t="shared" si="65"/>
        <v>4</v>
      </c>
      <c r="AD415" s="107" t="str">
        <f t="shared" si="66"/>
        <v>H</v>
      </c>
      <c r="AE415" s="107" t="str">
        <f t="shared" si="67"/>
        <v/>
      </c>
      <c r="AF415">
        <f t="shared" si="77"/>
        <v>0</v>
      </c>
    </row>
    <row r="416" spans="4:32" x14ac:dyDescent="0.2">
      <c r="E416">
        <v>3015</v>
      </c>
      <c r="F416" s="101" t="str">
        <f>'Ext A3'!F21</f>
        <v>48782280463</v>
      </c>
      <c r="G416" s="100" t="str">
        <f>'Ext A3'!C21</f>
        <v>HOFFMANN</v>
      </c>
      <c r="H416" s="100" t="str">
        <f>'Ext A3'!D21</f>
        <v>Gilles</v>
      </c>
      <c r="I416" s="100" t="str">
        <f>'Ext A3'!J21</f>
        <v>US MAULE CYCLISME</v>
      </c>
      <c r="J416" s="194" t="str">
        <f>'Ext A3'!G21</f>
        <v>Access</v>
      </c>
      <c r="K416" t="str">
        <f>IF('Ext A3'!H21="",'Ext A3'!G21,'Ext A3'!H21)</f>
        <v>3</v>
      </c>
      <c r="L416" s="100" t="str">
        <f>'Ext A3'!E21</f>
        <v>H</v>
      </c>
      <c r="M416" t="str">
        <f>MID('Ext A3'!M21,7,4)</f>
        <v/>
      </c>
      <c r="O416" s="101">
        <f>IF(ISNA(VLOOKUP(E416,'Enga manuel'!$D$7:$P$356,6,FALSE)),0,VLOOKUP(E416,'Enga manuel'!$D$7:$P$356,6,FALSE))</f>
        <v>0</v>
      </c>
      <c r="P416" t="str">
        <f>IF(ISNA(VLOOKUP(E416,'Enga manuel'!$D$7:$P$356,7,FALSE)),"",VLOOKUP(E416,'Enga manuel'!$D$7:$P$356,7,FALSE))</f>
        <v/>
      </c>
      <c r="Q416" t="str">
        <f>IF(ISNA(VLOOKUP(E416,'Enga manuel'!$D$7:$P$356,8,FALSE)),"",VLOOKUP(E416,'Enga manuel'!$D$7:$P$356,8,FALSE))</f>
        <v/>
      </c>
      <c r="R416" t="str">
        <f>IF(ISNA(VLOOKUP(E416,'Enga manuel'!$D$7:$P$356,9,FALSE)),"",VLOOKUP(E416,'Enga manuel'!$D$7:$P$356,9,FALSE))</f>
        <v/>
      </c>
      <c r="S416" t="str">
        <f>IF(ISNA(VLOOKUP(E416,'Enga manuel'!$D$7:$P$356,10,FALSE)),"",VLOOKUP(E416,'Enga manuel'!$D$7:$P$356,10,FALSE))</f>
        <v/>
      </c>
      <c r="T416" t="str">
        <f>IF(ISNA(VLOOKUP(E416,'Enga manuel'!$D$7:$P$356,11,FALSE)),"",VLOOKUP(E416,'Enga manuel'!$D$7:$P$356,11,FALSE))</f>
        <v/>
      </c>
      <c r="U416" t="str">
        <f>IF(ISNA(VLOOKUP(E416,'Enga manuel'!$D$7:$P$356,12,FALSE)),"",VLOOKUP(E416,'Enga manuel'!$D$7:$P$356,12,FALSE))</f>
        <v/>
      </c>
      <c r="W416">
        <f t="shared" si="73"/>
        <v>3015</v>
      </c>
      <c r="X416" s="107" t="str">
        <f t="shared" si="64"/>
        <v>48782280463</v>
      </c>
      <c r="Y416" s="107" t="str">
        <f t="shared" si="74"/>
        <v>HOFFMANN</v>
      </c>
      <c r="Z416" s="107" t="str">
        <f t="shared" si="75"/>
        <v>Gilles</v>
      </c>
      <c r="AA416" s="107" t="str">
        <f t="shared" si="76"/>
        <v>US MAULE CYCLISME</v>
      </c>
      <c r="AB416" s="107" t="str">
        <f t="shared" si="65"/>
        <v>Access</v>
      </c>
      <c r="AC416" s="107" t="str">
        <f t="shared" si="65"/>
        <v>3</v>
      </c>
      <c r="AD416" s="107" t="str">
        <f t="shared" si="66"/>
        <v>H</v>
      </c>
      <c r="AE416" s="107" t="str">
        <f t="shared" si="67"/>
        <v/>
      </c>
      <c r="AF416">
        <f t="shared" si="77"/>
        <v>0</v>
      </c>
    </row>
    <row r="417" spans="5:32" x14ac:dyDescent="0.2">
      <c r="E417">
        <v>3016</v>
      </c>
      <c r="F417" s="101" t="str">
        <f>'Ext A3'!F22</f>
        <v>48957110135</v>
      </c>
      <c r="G417" s="100" t="str">
        <f>'Ext A3'!C22</f>
        <v>HUBERT</v>
      </c>
      <c r="H417" s="100" t="str">
        <f>'Ext A3'!D22</f>
        <v>René</v>
      </c>
      <c r="I417" s="100" t="str">
        <f>'Ext A3'!J22</f>
        <v>US EZANVILLE ECOUEN</v>
      </c>
      <c r="J417" s="194" t="str">
        <f>'Ext A3'!G22</f>
        <v>Access</v>
      </c>
      <c r="K417" t="str">
        <f>IF('Ext A3'!H22="",'Ext A3'!G22,'Ext A3'!H22)</f>
        <v>4</v>
      </c>
      <c r="L417" s="100" t="str">
        <f>'Ext A3'!E22</f>
        <v>H</v>
      </c>
      <c r="M417" t="str">
        <f>MID('Ext A3'!M22,7,4)</f>
        <v/>
      </c>
      <c r="O417" s="101">
        <f>IF(ISNA(VLOOKUP(E417,'Enga manuel'!$D$7:$P$356,6,FALSE)),0,VLOOKUP(E417,'Enga manuel'!$D$7:$P$356,6,FALSE))</f>
        <v>0</v>
      </c>
      <c r="P417" t="str">
        <f>IF(ISNA(VLOOKUP(E417,'Enga manuel'!$D$7:$P$356,7,FALSE)),"",VLOOKUP(E417,'Enga manuel'!$D$7:$P$356,7,FALSE))</f>
        <v/>
      </c>
      <c r="Q417" t="str">
        <f>IF(ISNA(VLOOKUP(E417,'Enga manuel'!$D$7:$P$356,8,FALSE)),"",VLOOKUP(E417,'Enga manuel'!$D$7:$P$356,8,FALSE))</f>
        <v/>
      </c>
      <c r="R417" t="str">
        <f>IF(ISNA(VLOOKUP(E417,'Enga manuel'!$D$7:$P$356,9,FALSE)),"",VLOOKUP(E417,'Enga manuel'!$D$7:$P$356,9,FALSE))</f>
        <v/>
      </c>
      <c r="S417" t="str">
        <f>IF(ISNA(VLOOKUP(E417,'Enga manuel'!$D$7:$P$356,10,FALSE)),"",VLOOKUP(E417,'Enga manuel'!$D$7:$P$356,10,FALSE))</f>
        <v/>
      </c>
      <c r="T417" t="str">
        <f>IF(ISNA(VLOOKUP(E417,'Enga manuel'!$D$7:$P$356,11,FALSE)),"",VLOOKUP(E417,'Enga manuel'!$D$7:$P$356,11,FALSE))</f>
        <v/>
      </c>
      <c r="U417" t="str">
        <f>IF(ISNA(VLOOKUP(E417,'Enga manuel'!$D$7:$P$356,12,FALSE)),"",VLOOKUP(E417,'Enga manuel'!$D$7:$P$356,12,FALSE))</f>
        <v/>
      </c>
      <c r="W417">
        <f t="shared" si="73"/>
        <v>3016</v>
      </c>
      <c r="X417" s="107" t="str">
        <f t="shared" si="64"/>
        <v>48957110135</v>
      </c>
      <c r="Y417" s="107" t="str">
        <f t="shared" si="74"/>
        <v>HUBERT</v>
      </c>
      <c r="Z417" s="107" t="str">
        <f t="shared" si="75"/>
        <v>René</v>
      </c>
      <c r="AA417" s="107" t="str">
        <f t="shared" si="76"/>
        <v>US EZANVILLE ECOUEN</v>
      </c>
      <c r="AB417" s="107" t="str">
        <f t="shared" si="65"/>
        <v>Access</v>
      </c>
      <c r="AC417" s="107" t="str">
        <f t="shared" si="65"/>
        <v>4</v>
      </c>
      <c r="AD417" s="107" t="str">
        <f t="shared" si="66"/>
        <v>H</v>
      </c>
      <c r="AE417" s="107" t="str">
        <f t="shared" si="67"/>
        <v/>
      </c>
      <c r="AF417">
        <f t="shared" si="77"/>
        <v>0</v>
      </c>
    </row>
    <row r="418" spans="5:32" x14ac:dyDescent="0.2">
      <c r="E418">
        <v>3017</v>
      </c>
      <c r="F418" s="101" t="str">
        <f>'Ext A3'!F23</f>
        <v>48957110275</v>
      </c>
      <c r="G418" s="100" t="str">
        <f>'Ext A3'!C23</f>
        <v>LEMA</v>
      </c>
      <c r="H418" s="100" t="str">
        <f>'Ext A3'!D23</f>
        <v>Frédéric</v>
      </c>
      <c r="I418" s="100" t="str">
        <f>'Ext A3'!J23</f>
        <v>US EZANVILLE ECOUEN</v>
      </c>
      <c r="J418" s="194" t="str">
        <f>'Ext A3'!G23</f>
        <v>Access</v>
      </c>
      <c r="K418" t="str">
        <f>IF('Ext A3'!H23="",'Ext A3'!G23,'Ext A3'!H23)</f>
        <v>4</v>
      </c>
      <c r="L418" s="100" t="str">
        <f>'Ext A3'!E23</f>
        <v>H</v>
      </c>
      <c r="M418" t="str">
        <f>MID('Ext A3'!M23,7,4)</f>
        <v/>
      </c>
      <c r="O418" s="101">
        <f>IF(ISNA(VLOOKUP(E418,'Enga manuel'!$D$7:$P$356,6,FALSE)),0,VLOOKUP(E418,'Enga manuel'!$D$7:$P$356,6,FALSE))</f>
        <v>0</v>
      </c>
      <c r="P418" t="str">
        <f>IF(ISNA(VLOOKUP(E418,'Enga manuel'!$D$7:$P$356,7,FALSE)),"",VLOOKUP(E418,'Enga manuel'!$D$7:$P$356,7,FALSE))</f>
        <v/>
      </c>
      <c r="Q418" t="str">
        <f>IF(ISNA(VLOOKUP(E418,'Enga manuel'!$D$7:$P$356,8,FALSE)),"",VLOOKUP(E418,'Enga manuel'!$D$7:$P$356,8,FALSE))</f>
        <v/>
      </c>
      <c r="R418" t="str">
        <f>IF(ISNA(VLOOKUP(E418,'Enga manuel'!$D$7:$P$356,9,FALSE)),"",VLOOKUP(E418,'Enga manuel'!$D$7:$P$356,9,FALSE))</f>
        <v/>
      </c>
      <c r="S418" t="str">
        <f>IF(ISNA(VLOOKUP(E418,'Enga manuel'!$D$7:$P$356,10,FALSE)),"",VLOOKUP(E418,'Enga manuel'!$D$7:$P$356,10,FALSE))</f>
        <v/>
      </c>
      <c r="T418" t="str">
        <f>IF(ISNA(VLOOKUP(E418,'Enga manuel'!$D$7:$P$356,11,FALSE)),"",VLOOKUP(E418,'Enga manuel'!$D$7:$P$356,11,FALSE))</f>
        <v/>
      </c>
      <c r="U418" t="str">
        <f>IF(ISNA(VLOOKUP(E418,'Enga manuel'!$D$7:$P$356,12,FALSE)),"",VLOOKUP(E418,'Enga manuel'!$D$7:$P$356,12,FALSE))</f>
        <v/>
      </c>
      <c r="W418">
        <f t="shared" si="73"/>
        <v>3017</v>
      </c>
      <c r="X418" s="107" t="str">
        <f t="shared" si="64"/>
        <v>48957110275</v>
      </c>
      <c r="Y418" s="107" t="str">
        <f t="shared" si="74"/>
        <v>LEMA</v>
      </c>
      <c r="Z418" s="107" t="str">
        <f t="shared" si="75"/>
        <v>Frédéric</v>
      </c>
      <c r="AA418" s="107" t="str">
        <f t="shared" si="76"/>
        <v>US EZANVILLE ECOUEN</v>
      </c>
      <c r="AB418" s="107" t="str">
        <f t="shared" si="65"/>
        <v>Access</v>
      </c>
      <c r="AC418" s="107" t="str">
        <f t="shared" si="65"/>
        <v>4</v>
      </c>
      <c r="AD418" s="107" t="str">
        <f t="shared" si="66"/>
        <v>H</v>
      </c>
      <c r="AE418" s="107" t="str">
        <f t="shared" si="67"/>
        <v/>
      </c>
      <c r="AF418">
        <f t="shared" si="77"/>
        <v>0</v>
      </c>
    </row>
    <row r="419" spans="5:32" x14ac:dyDescent="0.2">
      <c r="E419">
        <v>3018</v>
      </c>
      <c r="F419" s="101" t="str">
        <f>'Ext A3'!F24</f>
        <v>48771520020</v>
      </c>
      <c r="G419" s="100" t="str">
        <f>'Ext A3'!C24</f>
        <v>CAMBRAYE</v>
      </c>
      <c r="H419" s="100" t="str">
        <f>'Ext A3'!D24</f>
        <v>Michel</v>
      </c>
      <c r="I419" s="100" t="str">
        <f>'Ext A3'!J24</f>
        <v>TEAM CYCLISTE BUSSY</v>
      </c>
      <c r="J419" s="194" t="str">
        <f>'Ext A3'!G24</f>
        <v>Access</v>
      </c>
      <c r="K419" t="str">
        <f>IF('Ext A3'!H24="",'Ext A3'!G24,'Ext A3'!H24)</f>
        <v>3</v>
      </c>
      <c r="L419" s="100" t="str">
        <f>'Ext A3'!E24</f>
        <v>H</v>
      </c>
      <c r="M419" t="str">
        <f>MID('Ext A3'!M24,7,4)</f>
        <v/>
      </c>
      <c r="O419" s="101">
        <f>IF(ISNA(VLOOKUP(E419,'Enga manuel'!$D$7:$P$356,6,FALSE)),0,VLOOKUP(E419,'Enga manuel'!$D$7:$P$356,6,FALSE))</f>
        <v>0</v>
      </c>
      <c r="P419" t="str">
        <f>IF(ISNA(VLOOKUP(E419,'Enga manuel'!$D$7:$P$356,7,FALSE)),"",VLOOKUP(E419,'Enga manuel'!$D$7:$P$356,7,FALSE))</f>
        <v/>
      </c>
      <c r="Q419" t="str">
        <f>IF(ISNA(VLOOKUP(E419,'Enga manuel'!$D$7:$P$356,8,FALSE)),"",VLOOKUP(E419,'Enga manuel'!$D$7:$P$356,8,FALSE))</f>
        <v/>
      </c>
      <c r="R419" t="str">
        <f>IF(ISNA(VLOOKUP(E419,'Enga manuel'!$D$7:$P$356,9,FALSE)),"",VLOOKUP(E419,'Enga manuel'!$D$7:$P$356,9,FALSE))</f>
        <v/>
      </c>
      <c r="S419" t="str">
        <f>IF(ISNA(VLOOKUP(E419,'Enga manuel'!$D$7:$P$356,10,FALSE)),"",VLOOKUP(E419,'Enga manuel'!$D$7:$P$356,10,FALSE))</f>
        <v/>
      </c>
      <c r="T419" t="str">
        <f>IF(ISNA(VLOOKUP(E419,'Enga manuel'!$D$7:$P$356,11,FALSE)),"",VLOOKUP(E419,'Enga manuel'!$D$7:$P$356,11,FALSE))</f>
        <v/>
      </c>
      <c r="U419" t="str">
        <f>IF(ISNA(VLOOKUP(E419,'Enga manuel'!$D$7:$P$356,12,FALSE)),"",VLOOKUP(E419,'Enga manuel'!$D$7:$P$356,12,FALSE))</f>
        <v/>
      </c>
      <c r="W419">
        <f t="shared" si="73"/>
        <v>3018</v>
      </c>
      <c r="X419" s="107" t="str">
        <f t="shared" si="64"/>
        <v>48771520020</v>
      </c>
      <c r="Y419" s="107" t="str">
        <f t="shared" si="74"/>
        <v>CAMBRAYE</v>
      </c>
      <c r="Z419" s="107" t="str">
        <f t="shared" si="75"/>
        <v>Michel</v>
      </c>
      <c r="AA419" s="107" t="str">
        <f t="shared" si="76"/>
        <v>TEAM CYCLISTE BUSSY</v>
      </c>
      <c r="AB419" s="107" t="str">
        <f t="shared" si="65"/>
        <v>Access</v>
      </c>
      <c r="AC419" s="107" t="str">
        <f t="shared" si="65"/>
        <v>3</v>
      </c>
      <c r="AD419" s="107" t="str">
        <f t="shared" si="66"/>
        <v>H</v>
      </c>
      <c r="AE419" s="107" t="str">
        <f t="shared" si="67"/>
        <v/>
      </c>
      <c r="AF419">
        <f t="shared" si="77"/>
        <v>0</v>
      </c>
    </row>
    <row r="420" spans="5:32" x14ac:dyDescent="0.2">
      <c r="E420">
        <v>3019</v>
      </c>
      <c r="F420" s="101" t="str">
        <f>'Ext A3'!F25</f>
        <v>48771520100</v>
      </c>
      <c r="G420" s="100" t="str">
        <f>'Ext A3'!C25</f>
        <v>COSTANTINI</v>
      </c>
      <c r="H420" s="100" t="str">
        <f>'Ext A3'!D25</f>
        <v>Pascal</v>
      </c>
      <c r="I420" s="100" t="str">
        <f>'Ext A3'!J25</f>
        <v>TEAM CYCLISTE BUSSY</v>
      </c>
      <c r="J420" s="194" t="str">
        <f>'Ext A3'!G25</f>
        <v>Access</v>
      </c>
      <c r="K420" t="str">
        <f>IF('Ext A3'!H25="",'Ext A3'!G25,'Ext A3'!H25)</f>
        <v>4</v>
      </c>
      <c r="L420" s="100" t="str">
        <f>'Ext A3'!E25</f>
        <v>H</v>
      </c>
      <c r="M420" t="str">
        <f>MID('Ext A3'!M25,7,4)</f>
        <v/>
      </c>
      <c r="O420" s="101">
        <f>IF(ISNA(VLOOKUP(E420,'Enga manuel'!$D$7:$P$356,6,FALSE)),0,VLOOKUP(E420,'Enga manuel'!$D$7:$P$356,6,FALSE))</f>
        <v>0</v>
      </c>
      <c r="P420" t="str">
        <f>IF(ISNA(VLOOKUP(E420,'Enga manuel'!$D$7:$P$356,7,FALSE)),"",VLOOKUP(E420,'Enga manuel'!$D$7:$P$356,7,FALSE))</f>
        <v/>
      </c>
      <c r="Q420" t="str">
        <f>IF(ISNA(VLOOKUP(E420,'Enga manuel'!$D$7:$P$356,8,FALSE)),"",VLOOKUP(E420,'Enga manuel'!$D$7:$P$356,8,FALSE))</f>
        <v/>
      </c>
      <c r="R420" t="str">
        <f>IF(ISNA(VLOOKUP(E420,'Enga manuel'!$D$7:$P$356,9,FALSE)),"",VLOOKUP(E420,'Enga manuel'!$D$7:$P$356,9,FALSE))</f>
        <v/>
      </c>
      <c r="S420" t="str">
        <f>IF(ISNA(VLOOKUP(E420,'Enga manuel'!$D$7:$P$356,10,FALSE)),"",VLOOKUP(E420,'Enga manuel'!$D$7:$P$356,10,FALSE))</f>
        <v/>
      </c>
      <c r="T420" t="str">
        <f>IF(ISNA(VLOOKUP(E420,'Enga manuel'!$D$7:$P$356,11,FALSE)),"",VLOOKUP(E420,'Enga manuel'!$D$7:$P$356,11,FALSE))</f>
        <v/>
      </c>
      <c r="U420" t="str">
        <f>IF(ISNA(VLOOKUP(E420,'Enga manuel'!$D$7:$P$356,12,FALSE)),"",VLOOKUP(E420,'Enga manuel'!$D$7:$P$356,12,FALSE))</f>
        <v/>
      </c>
      <c r="W420">
        <f t="shared" si="73"/>
        <v>3019</v>
      </c>
      <c r="X420" s="107" t="str">
        <f t="shared" si="64"/>
        <v>48771520100</v>
      </c>
      <c r="Y420" s="107" t="str">
        <f t="shared" si="74"/>
        <v>COSTANTINI</v>
      </c>
      <c r="Z420" s="107" t="str">
        <f t="shared" si="75"/>
        <v>Pascal</v>
      </c>
      <c r="AA420" s="107" t="str">
        <f t="shared" si="76"/>
        <v>TEAM CYCLISTE BUSSY</v>
      </c>
      <c r="AB420" s="107" t="str">
        <f t="shared" si="65"/>
        <v>Access</v>
      </c>
      <c r="AC420" s="107" t="str">
        <f t="shared" si="65"/>
        <v>4</v>
      </c>
      <c r="AD420" s="107" t="str">
        <f t="shared" si="66"/>
        <v>H</v>
      </c>
      <c r="AE420" s="107" t="str">
        <f t="shared" si="67"/>
        <v/>
      </c>
      <c r="AF420">
        <f t="shared" si="77"/>
        <v>0</v>
      </c>
    </row>
    <row r="421" spans="5:32" x14ac:dyDescent="0.2">
      <c r="E421">
        <v>3020</v>
      </c>
      <c r="F421" s="101" t="str">
        <f>'Ext A3'!F26</f>
        <v>48935320041</v>
      </c>
      <c r="G421" s="100" t="str">
        <f>'Ext A3'!C26</f>
        <v>BOURGEOIS</v>
      </c>
      <c r="H421" s="100" t="str">
        <f>'Ext A3'!D26</f>
        <v>Florian</v>
      </c>
      <c r="I421" s="100" t="str">
        <f>'Ext A3'!J26</f>
        <v>US BOIS SAINT-DENIS</v>
      </c>
      <c r="J421" s="194" t="str">
        <f>'Ext A3'!G26</f>
        <v>Access</v>
      </c>
      <c r="K421" t="str">
        <f>IF('Ext A3'!H26="",'Ext A3'!G26,'Ext A3'!H26)</f>
        <v>3</v>
      </c>
      <c r="L421" s="100" t="str">
        <f>'Ext A3'!E26</f>
        <v>H</v>
      </c>
      <c r="M421" t="str">
        <f>MID('Ext A3'!M26,7,4)</f>
        <v/>
      </c>
      <c r="O421" s="101">
        <f>IF(ISNA(VLOOKUP(E421,'Enga manuel'!$D$7:$P$356,6,FALSE)),0,VLOOKUP(E421,'Enga manuel'!$D$7:$P$356,6,FALSE))</f>
        <v>0</v>
      </c>
      <c r="P421" t="str">
        <f>IF(ISNA(VLOOKUP(E421,'Enga manuel'!$D$7:$P$356,7,FALSE)),"",VLOOKUP(E421,'Enga manuel'!$D$7:$P$356,7,FALSE))</f>
        <v/>
      </c>
      <c r="Q421" t="str">
        <f>IF(ISNA(VLOOKUP(E421,'Enga manuel'!$D$7:$P$356,8,FALSE)),"",VLOOKUP(E421,'Enga manuel'!$D$7:$P$356,8,FALSE))</f>
        <v/>
      </c>
      <c r="R421" t="str">
        <f>IF(ISNA(VLOOKUP(E421,'Enga manuel'!$D$7:$P$356,9,FALSE)),"",VLOOKUP(E421,'Enga manuel'!$D$7:$P$356,9,FALSE))</f>
        <v/>
      </c>
      <c r="S421" t="str">
        <f>IF(ISNA(VLOOKUP(E421,'Enga manuel'!$D$7:$P$356,10,FALSE)),"",VLOOKUP(E421,'Enga manuel'!$D$7:$P$356,10,FALSE))</f>
        <v/>
      </c>
      <c r="T421" t="str">
        <f>IF(ISNA(VLOOKUP(E421,'Enga manuel'!$D$7:$P$356,11,FALSE)),"",VLOOKUP(E421,'Enga manuel'!$D$7:$P$356,11,FALSE))</f>
        <v/>
      </c>
      <c r="U421" t="str">
        <f>IF(ISNA(VLOOKUP(E421,'Enga manuel'!$D$7:$P$356,12,FALSE)),"",VLOOKUP(E421,'Enga manuel'!$D$7:$P$356,12,FALSE))</f>
        <v/>
      </c>
      <c r="W421">
        <f t="shared" si="73"/>
        <v>3020</v>
      </c>
      <c r="X421" s="107" t="str">
        <f t="shared" si="64"/>
        <v>48935320041</v>
      </c>
      <c r="Y421" s="107" t="str">
        <f t="shared" si="74"/>
        <v>BOURGEOIS</v>
      </c>
      <c r="Z421" s="107" t="str">
        <f t="shared" si="75"/>
        <v>Florian</v>
      </c>
      <c r="AA421" s="107" t="str">
        <f t="shared" si="76"/>
        <v>US BOIS SAINT-DENIS</v>
      </c>
      <c r="AB421" s="107" t="str">
        <f t="shared" si="65"/>
        <v>Access</v>
      </c>
      <c r="AC421" s="107" t="str">
        <f t="shared" si="65"/>
        <v>3</v>
      </c>
      <c r="AD421" s="107" t="str">
        <f t="shared" si="66"/>
        <v>H</v>
      </c>
      <c r="AE421" s="107" t="str">
        <f t="shared" si="67"/>
        <v/>
      </c>
      <c r="AF421">
        <f t="shared" si="77"/>
        <v>0</v>
      </c>
    </row>
    <row r="422" spans="5:32" x14ac:dyDescent="0.2">
      <c r="E422">
        <v>3021</v>
      </c>
      <c r="F422" s="101" t="str">
        <f>'Ext A3'!F27</f>
        <v>48771010089</v>
      </c>
      <c r="G422" s="100" t="str">
        <f>'Ext A3'!C27</f>
        <v>CIVALLERO</v>
      </c>
      <c r="H422" s="100" t="str">
        <f>'Ext A3'!D27</f>
        <v>José</v>
      </c>
      <c r="I422" s="100" t="str">
        <f>'Ext A3'!J27</f>
        <v>TEAM ALL CYCLES MEAUX</v>
      </c>
      <c r="J422" s="194" t="str">
        <f>'Ext A3'!G27</f>
        <v>Access</v>
      </c>
      <c r="K422" t="str">
        <f>IF('Ext A3'!H27="",'Ext A3'!G27,'Ext A3'!H27)</f>
        <v>4</v>
      </c>
      <c r="L422" s="100" t="str">
        <f>'Ext A3'!E27</f>
        <v>H</v>
      </c>
      <c r="M422" t="str">
        <f>MID('Ext A3'!M27,7,4)</f>
        <v/>
      </c>
      <c r="O422" s="101">
        <f>IF(ISNA(VLOOKUP(E422,'Enga manuel'!$D$7:$P$356,6,FALSE)),0,VLOOKUP(E422,'Enga manuel'!$D$7:$P$356,6,FALSE))</f>
        <v>0</v>
      </c>
      <c r="P422" t="str">
        <f>IF(ISNA(VLOOKUP(E422,'Enga manuel'!$D$7:$P$356,7,FALSE)),"",VLOOKUP(E422,'Enga manuel'!$D$7:$P$356,7,FALSE))</f>
        <v/>
      </c>
      <c r="Q422" t="str">
        <f>IF(ISNA(VLOOKUP(E422,'Enga manuel'!$D$7:$P$356,8,FALSE)),"",VLOOKUP(E422,'Enga manuel'!$D$7:$P$356,8,FALSE))</f>
        <v/>
      </c>
      <c r="R422" t="str">
        <f>IF(ISNA(VLOOKUP(E422,'Enga manuel'!$D$7:$P$356,9,FALSE)),"",VLOOKUP(E422,'Enga manuel'!$D$7:$P$356,9,FALSE))</f>
        <v/>
      </c>
      <c r="S422" t="str">
        <f>IF(ISNA(VLOOKUP(E422,'Enga manuel'!$D$7:$P$356,10,FALSE)),"",VLOOKUP(E422,'Enga manuel'!$D$7:$P$356,10,FALSE))</f>
        <v/>
      </c>
      <c r="T422" t="str">
        <f>IF(ISNA(VLOOKUP(E422,'Enga manuel'!$D$7:$P$356,11,FALSE)),"",VLOOKUP(E422,'Enga manuel'!$D$7:$P$356,11,FALSE))</f>
        <v/>
      </c>
      <c r="U422" t="str">
        <f>IF(ISNA(VLOOKUP(E422,'Enga manuel'!$D$7:$P$356,12,FALSE)),"",VLOOKUP(E422,'Enga manuel'!$D$7:$P$356,12,FALSE))</f>
        <v/>
      </c>
      <c r="W422">
        <f t="shared" si="73"/>
        <v>3021</v>
      </c>
      <c r="X422" s="107" t="str">
        <f t="shared" si="64"/>
        <v>48771010089</v>
      </c>
      <c r="Y422" s="107" t="str">
        <f t="shared" si="74"/>
        <v>CIVALLERO</v>
      </c>
      <c r="Z422" s="107" t="str">
        <f t="shared" si="75"/>
        <v>José</v>
      </c>
      <c r="AA422" s="107" t="str">
        <f t="shared" si="76"/>
        <v>TEAM ALL CYCLES MEAUX</v>
      </c>
      <c r="AB422" s="107" t="str">
        <f t="shared" si="65"/>
        <v>Access</v>
      </c>
      <c r="AC422" s="107" t="str">
        <f t="shared" si="65"/>
        <v>4</v>
      </c>
      <c r="AD422" s="107" t="str">
        <f t="shared" si="66"/>
        <v>H</v>
      </c>
      <c r="AE422" s="107" t="str">
        <f t="shared" si="67"/>
        <v/>
      </c>
      <c r="AF422">
        <f t="shared" si="77"/>
        <v>0</v>
      </c>
    </row>
    <row r="423" spans="5:32" x14ac:dyDescent="0.2">
      <c r="E423">
        <v>3022</v>
      </c>
      <c r="F423" s="101" t="str">
        <f>'Ext A3'!F28</f>
        <v>48771010563</v>
      </c>
      <c r="G423" s="100" t="str">
        <f>'Ext A3'!C28</f>
        <v>MELCHIOR</v>
      </c>
      <c r="H423" s="100" t="str">
        <f>'Ext A3'!D28</f>
        <v>Loïc</v>
      </c>
      <c r="I423" s="100" t="str">
        <f>'Ext A3'!J28</f>
        <v>TEAM ALL CYCLES MEAUX</v>
      </c>
      <c r="J423" s="194" t="str">
        <f>'Ext A3'!G28</f>
        <v>Access</v>
      </c>
      <c r="K423" t="str">
        <f>IF('Ext A3'!H28="",'Ext A3'!G28,'Ext A3'!H28)</f>
        <v>3</v>
      </c>
      <c r="L423" s="100" t="str">
        <f>'Ext A3'!E28</f>
        <v>H</v>
      </c>
      <c r="M423" t="str">
        <f>MID('Ext A3'!M28,7,4)</f>
        <v/>
      </c>
      <c r="O423" s="101">
        <f>IF(ISNA(VLOOKUP(E423,'Enga manuel'!$D$7:$P$356,6,FALSE)),0,VLOOKUP(E423,'Enga manuel'!$D$7:$P$356,6,FALSE))</f>
        <v>0</v>
      </c>
      <c r="P423" t="str">
        <f>IF(ISNA(VLOOKUP(E423,'Enga manuel'!$D$7:$P$356,7,FALSE)),"",VLOOKUP(E423,'Enga manuel'!$D$7:$P$356,7,FALSE))</f>
        <v/>
      </c>
      <c r="Q423" t="str">
        <f>IF(ISNA(VLOOKUP(E423,'Enga manuel'!$D$7:$P$356,8,FALSE)),"",VLOOKUP(E423,'Enga manuel'!$D$7:$P$356,8,FALSE))</f>
        <v/>
      </c>
      <c r="R423" t="str">
        <f>IF(ISNA(VLOOKUP(E423,'Enga manuel'!$D$7:$P$356,9,FALSE)),"",VLOOKUP(E423,'Enga manuel'!$D$7:$P$356,9,FALSE))</f>
        <v/>
      </c>
      <c r="S423" t="str">
        <f>IF(ISNA(VLOOKUP(E423,'Enga manuel'!$D$7:$P$356,10,FALSE)),"",VLOOKUP(E423,'Enga manuel'!$D$7:$P$356,10,FALSE))</f>
        <v/>
      </c>
      <c r="T423" t="str">
        <f>IF(ISNA(VLOOKUP(E423,'Enga manuel'!$D$7:$P$356,11,FALSE)),"",VLOOKUP(E423,'Enga manuel'!$D$7:$P$356,11,FALSE))</f>
        <v/>
      </c>
      <c r="U423" t="str">
        <f>IF(ISNA(VLOOKUP(E423,'Enga manuel'!$D$7:$P$356,12,FALSE)),"",VLOOKUP(E423,'Enga manuel'!$D$7:$P$356,12,FALSE))</f>
        <v/>
      </c>
      <c r="W423">
        <f t="shared" si="73"/>
        <v>3022</v>
      </c>
      <c r="X423" s="107" t="str">
        <f t="shared" si="64"/>
        <v>48771010563</v>
      </c>
      <c r="Y423" s="107" t="str">
        <f t="shared" si="74"/>
        <v>MELCHIOR</v>
      </c>
      <c r="Z423" s="107" t="str">
        <f t="shared" si="75"/>
        <v>Loïc</v>
      </c>
      <c r="AA423" s="107" t="str">
        <f t="shared" si="76"/>
        <v>TEAM ALL CYCLES MEAUX</v>
      </c>
      <c r="AB423" s="107" t="str">
        <f t="shared" si="65"/>
        <v>Access</v>
      </c>
      <c r="AC423" s="107" t="str">
        <f t="shared" si="65"/>
        <v>3</v>
      </c>
      <c r="AD423" s="107" t="str">
        <f t="shared" si="66"/>
        <v>H</v>
      </c>
      <c r="AE423" s="107" t="str">
        <f t="shared" si="67"/>
        <v/>
      </c>
      <c r="AF423">
        <f t="shared" si="77"/>
        <v>0</v>
      </c>
    </row>
    <row r="424" spans="5:32" x14ac:dyDescent="0.2">
      <c r="E424">
        <v>3023</v>
      </c>
      <c r="F424" s="101" t="str">
        <f>'Ext A3'!F29</f>
        <v>48924220036</v>
      </c>
      <c r="G424" s="100" t="str">
        <f>'Ext A3'!C29</f>
        <v>RIVIERE</v>
      </c>
      <c r="H424" s="100" t="str">
        <f>'Ext A3'!D29</f>
        <v>Thibaut</v>
      </c>
      <c r="I424" s="100" t="str">
        <f>'Ext A3'!J29</f>
        <v>CYCLO-CROSS UNITED</v>
      </c>
      <c r="J424" s="194" t="str">
        <f>'Ext A3'!G29</f>
        <v>Access</v>
      </c>
      <c r="K424" t="str">
        <f>IF('Ext A3'!H29="",'Ext A3'!G29,'Ext A3'!H29)</f>
        <v>3</v>
      </c>
      <c r="L424" s="100" t="str">
        <f>'Ext A3'!E29</f>
        <v>H</v>
      </c>
      <c r="M424" t="str">
        <f>MID('Ext A3'!M29,7,4)</f>
        <v/>
      </c>
      <c r="O424" s="101">
        <f>IF(ISNA(VLOOKUP(E424,'Enga manuel'!$D$7:$P$356,6,FALSE)),0,VLOOKUP(E424,'Enga manuel'!$D$7:$P$356,6,FALSE))</f>
        <v>0</v>
      </c>
      <c r="P424" t="str">
        <f>IF(ISNA(VLOOKUP(E424,'Enga manuel'!$D$7:$P$356,7,FALSE)),"",VLOOKUP(E424,'Enga manuel'!$D$7:$P$356,7,FALSE))</f>
        <v/>
      </c>
      <c r="Q424" t="str">
        <f>IF(ISNA(VLOOKUP(E424,'Enga manuel'!$D$7:$P$356,8,FALSE)),"",VLOOKUP(E424,'Enga manuel'!$D$7:$P$356,8,FALSE))</f>
        <v/>
      </c>
      <c r="R424" t="str">
        <f>IF(ISNA(VLOOKUP(E424,'Enga manuel'!$D$7:$P$356,9,FALSE)),"",VLOOKUP(E424,'Enga manuel'!$D$7:$P$356,9,FALSE))</f>
        <v/>
      </c>
      <c r="S424" t="str">
        <f>IF(ISNA(VLOOKUP(E424,'Enga manuel'!$D$7:$P$356,10,FALSE)),"",VLOOKUP(E424,'Enga manuel'!$D$7:$P$356,10,FALSE))</f>
        <v/>
      </c>
      <c r="T424" t="str">
        <f>IF(ISNA(VLOOKUP(E424,'Enga manuel'!$D$7:$P$356,11,FALSE)),"",VLOOKUP(E424,'Enga manuel'!$D$7:$P$356,11,FALSE))</f>
        <v/>
      </c>
      <c r="U424" t="str">
        <f>IF(ISNA(VLOOKUP(E424,'Enga manuel'!$D$7:$P$356,12,FALSE)),"",VLOOKUP(E424,'Enga manuel'!$D$7:$P$356,12,FALSE))</f>
        <v/>
      </c>
      <c r="W424">
        <f t="shared" si="73"/>
        <v>3023</v>
      </c>
      <c r="X424" s="107" t="str">
        <f t="shared" si="64"/>
        <v>48924220036</v>
      </c>
      <c r="Y424" s="107" t="str">
        <f t="shared" si="74"/>
        <v>RIVIERE</v>
      </c>
      <c r="Z424" s="107" t="str">
        <f t="shared" si="75"/>
        <v>Thibaut</v>
      </c>
      <c r="AA424" s="107" t="str">
        <f t="shared" si="76"/>
        <v>CYCLO-CROSS UNITED</v>
      </c>
      <c r="AB424" s="107" t="str">
        <f t="shared" si="65"/>
        <v>Access</v>
      </c>
      <c r="AC424" s="107" t="str">
        <f t="shared" si="65"/>
        <v>3</v>
      </c>
      <c r="AD424" s="107" t="str">
        <f t="shared" si="66"/>
        <v>H</v>
      </c>
      <c r="AE424" s="107" t="str">
        <f t="shared" si="67"/>
        <v/>
      </c>
      <c r="AF424">
        <f t="shared" si="77"/>
        <v>0</v>
      </c>
    </row>
    <row r="425" spans="5:32" x14ac:dyDescent="0.2">
      <c r="E425">
        <v>3024</v>
      </c>
      <c r="F425" s="101" t="str">
        <f>'Ext A3'!F30</f>
        <v>48957380023</v>
      </c>
      <c r="G425" s="100" t="str">
        <f>'Ext A3'!C30</f>
        <v>LACAINE</v>
      </c>
      <c r="H425" s="100" t="str">
        <f>'Ext A3'!D30</f>
        <v>Franck</v>
      </c>
      <c r="I425" s="100" t="str">
        <f>'Ext A3'!J30</f>
        <v>CLUB CYCLISTE BAILLET EN FRANCE</v>
      </c>
      <c r="J425" s="194" t="str">
        <f>'Ext A3'!G30</f>
        <v>Access</v>
      </c>
      <c r="K425" t="str">
        <f>IF('Ext A3'!H30="",'Ext A3'!G30,'Ext A3'!H30)</f>
        <v>3</v>
      </c>
      <c r="L425" s="100" t="str">
        <f>'Ext A3'!E30</f>
        <v>H</v>
      </c>
      <c r="M425" t="str">
        <f>MID('Ext A3'!M30,7,4)</f>
        <v/>
      </c>
      <c r="O425" s="101">
        <f>IF(ISNA(VLOOKUP(E425,'Enga manuel'!$D$7:$P$356,6,FALSE)),0,VLOOKUP(E425,'Enga manuel'!$D$7:$P$356,6,FALSE))</f>
        <v>0</v>
      </c>
      <c r="P425" t="str">
        <f>IF(ISNA(VLOOKUP(E425,'Enga manuel'!$D$7:$P$356,7,FALSE)),"",VLOOKUP(E425,'Enga manuel'!$D$7:$P$356,7,FALSE))</f>
        <v/>
      </c>
      <c r="Q425" t="str">
        <f>IF(ISNA(VLOOKUP(E425,'Enga manuel'!$D$7:$P$356,8,FALSE)),"",VLOOKUP(E425,'Enga manuel'!$D$7:$P$356,8,FALSE))</f>
        <v/>
      </c>
      <c r="R425" t="str">
        <f>IF(ISNA(VLOOKUP(E425,'Enga manuel'!$D$7:$P$356,9,FALSE)),"",VLOOKUP(E425,'Enga manuel'!$D$7:$P$356,9,FALSE))</f>
        <v/>
      </c>
      <c r="S425" t="str">
        <f>IF(ISNA(VLOOKUP(E425,'Enga manuel'!$D$7:$P$356,10,FALSE)),"",VLOOKUP(E425,'Enga manuel'!$D$7:$P$356,10,FALSE))</f>
        <v/>
      </c>
      <c r="T425" t="str">
        <f>IF(ISNA(VLOOKUP(E425,'Enga manuel'!$D$7:$P$356,11,FALSE)),"",VLOOKUP(E425,'Enga manuel'!$D$7:$P$356,11,FALSE))</f>
        <v/>
      </c>
      <c r="U425" t="str">
        <f>IF(ISNA(VLOOKUP(E425,'Enga manuel'!$D$7:$P$356,12,FALSE)),"",VLOOKUP(E425,'Enga manuel'!$D$7:$P$356,12,FALSE))</f>
        <v/>
      </c>
      <c r="W425">
        <f t="shared" si="73"/>
        <v>3024</v>
      </c>
      <c r="X425" s="107" t="str">
        <f t="shared" si="64"/>
        <v>48957380023</v>
      </c>
      <c r="Y425" s="107" t="str">
        <f t="shared" si="74"/>
        <v>LACAINE</v>
      </c>
      <c r="Z425" s="107" t="str">
        <f t="shared" si="75"/>
        <v>Franck</v>
      </c>
      <c r="AA425" s="107" t="str">
        <f t="shared" si="76"/>
        <v>CLUB CYCLISTE BAILLET EN FRANCE</v>
      </c>
      <c r="AB425" s="107" t="str">
        <f t="shared" si="65"/>
        <v>Access</v>
      </c>
      <c r="AC425" s="107" t="str">
        <f t="shared" si="65"/>
        <v>3</v>
      </c>
      <c r="AD425" s="107" t="str">
        <f t="shared" si="66"/>
        <v>H</v>
      </c>
      <c r="AE425" s="107" t="str">
        <f t="shared" si="67"/>
        <v/>
      </c>
      <c r="AF425">
        <f t="shared" si="77"/>
        <v>0</v>
      </c>
    </row>
    <row r="426" spans="5:32" x14ac:dyDescent="0.2">
      <c r="E426">
        <v>3025</v>
      </c>
      <c r="F426" s="101" t="str">
        <f>'Ext A3'!F31</f>
        <v>48935380162</v>
      </c>
      <c r="G426" s="100" t="str">
        <f>'Ext A3'!C31</f>
        <v>THIAM</v>
      </c>
      <c r="H426" s="100" t="str">
        <f>'Ext A3'!D31</f>
        <v>El Hadji Malick</v>
      </c>
      <c r="I426" s="100" t="str">
        <f>'Ext A3'!J31</f>
        <v>ENTENTE CYCLISTE AULNAY DRANCY 93</v>
      </c>
      <c r="J426" s="194" t="str">
        <f>'Ext A3'!G31</f>
        <v>Access</v>
      </c>
      <c r="K426" t="str">
        <f>IF('Ext A3'!H31="",'Ext A3'!G31,'Ext A3'!H31)</f>
        <v>3</v>
      </c>
      <c r="L426" s="100" t="str">
        <f>'Ext A3'!E31</f>
        <v>H</v>
      </c>
      <c r="M426" t="str">
        <f>MID('Ext A3'!M31,7,4)</f>
        <v/>
      </c>
      <c r="O426" s="101">
        <f>IF(ISNA(VLOOKUP(E426,'Enga manuel'!$D$7:$P$356,6,FALSE)),0,VLOOKUP(E426,'Enga manuel'!$D$7:$P$356,6,FALSE))</f>
        <v>0</v>
      </c>
      <c r="P426" t="str">
        <f>IF(ISNA(VLOOKUP(E426,'Enga manuel'!$D$7:$P$356,7,FALSE)),"",VLOOKUP(E426,'Enga manuel'!$D$7:$P$356,7,FALSE))</f>
        <v/>
      </c>
      <c r="Q426" t="str">
        <f>IF(ISNA(VLOOKUP(E426,'Enga manuel'!$D$7:$P$356,8,FALSE)),"",VLOOKUP(E426,'Enga manuel'!$D$7:$P$356,8,FALSE))</f>
        <v/>
      </c>
      <c r="R426" t="str">
        <f>IF(ISNA(VLOOKUP(E426,'Enga manuel'!$D$7:$P$356,9,FALSE)),"",VLOOKUP(E426,'Enga manuel'!$D$7:$P$356,9,FALSE))</f>
        <v/>
      </c>
      <c r="S426" t="str">
        <f>IF(ISNA(VLOOKUP(E426,'Enga manuel'!$D$7:$P$356,10,FALSE)),"",VLOOKUP(E426,'Enga manuel'!$D$7:$P$356,10,FALSE))</f>
        <v/>
      </c>
      <c r="T426" t="str">
        <f>IF(ISNA(VLOOKUP(E426,'Enga manuel'!$D$7:$P$356,11,FALSE)),"",VLOOKUP(E426,'Enga manuel'!$D$7:$P$356,11,FALSE))</f>
        <v/>
      </c>
      <c r="U426" t="str">
        <f>IF(ISNA(VLOOKUP(E426,'Enga manuel'!$D$7:$P$356,12,FALSE)),"",VLOOKUP(E426,'Enga manuel'!$D$7:$P$356,12,FALSE))</f>
        <v/>
      </c>
      <c r="W426">
        <f t="shared" si="73"/>
        <v>3025</v>
      </c>
      <c r="X426" s="107" t="str">
        <f t="shared" si="64"/>
        <v>48935380162</v>
      </c>
      <c r="Y426" s="107" t="str">
        <f t="shared" si="74"/>
        <v>THIAM</v>
      </c>
      <c r="Z426" s="107" t="str">
        <f t="shared" si="75"/>
        <v>El Hadji Malick</v>
      </c>
      <c r="AA426" s="107" t="str">
        <f t="shared" si="76"/>
        <v>ENTENTE CYCLISTE AULNAY DRANCY 93</v>
      </c>
      <c r="AB426" s="107" t="str">
        <f t="shared" si="65"/>
        <v>Access</v>
      </c>
      <c r="AC426" s="107" t="str">
        <f t="shared" si="65"/>
        <v>3</v>
      </c>
      <c r="AD426" s="107" t="str">
        <f t="shared" si="66"/>
        <v>H</v>
      </c>
      <c r="AE426" s="107" t="str">
        <f t="shared" si="67"/>
        <v/>
      </c>
      <c r="AF426">
        <f t="shared" si="77"/>
        <v>0</v>
      </c>
    </row>
    <row r="427" spans="5:32" x14ac:dyDescent="0.2">
      <c r="E427">
        <v>3026</v>
      </c>
      <c r="F427" s="101" t="str">
        <f>'Ext A3'!F32</f>
        <v>48935380065</v>
      </c>
      <c r="G427" s="100" t="str">
        <f>'Ext A3'!C32</f>
        <v>UHL</v>
      </c>
      <c r="H427" s="100" t="str">
        <f>'Ext A3'!D32</f>
        <v>Jérôme</v>
      </c>
      <c r="I427" s="100" t="str">
        <f>'Ext A3'!J32</f>
        <v>ENTENTE CYCLISTE AULNAY DRANCY 93</v>
      </c>
      <c r="J427" s="194" t="str">
        <f>'Ext A3'!G32</f>
        <v>Access</v>
      </c>
      <c r="K427" t="str">
        <f>IF('Ext A3'!H32="",'Ext A3'!G32,'Ext A3'!H32)</f>
        <v>3</v>
      </c>
      <c r="L427" s="100" t="str">
        <f>'Ext A3'!E32</f>
        <v>H</v>
      </c>
      <c r="M427" t="str">
        <f>MID('Ext A3'!M32,7,4)</f>
        <v/>
      </c>
      <c r="O427" s="101">
        <f>IF(ISNA(VLOOKUP(E427,'Enga manuel'!$D$7:$P$356,6,FALSE)),0,VLOOKUP(E427,'Enga manuel'!$D$7:$P$356,6,FALSE))</f>
        <v>0</v>
      </c>
      <c r="P427" t="str">
        <f>IF(ISNA(VLOOKUP(E427,'Enga manuel'!$D$7:$P$356,7,FALSE)),"",VLOOKUP(E427,'Enga manuel'!$D$7:$P$356,7,FALSE))</f>
        <v/>
      </c>
      <c r="Q427" t="str">
        <f>IF(ISNA(VLOOKUP(E427,'Enga manuel'!$D$7:$P$356,8,FALSE)),"",VLOOKUP(E427,'Enga manuel'!$D$7:$P$356,8,FALSE))</f>
        <v/>
      </c>
      <c r="R427" t="str">
        <f>IF(ISNA(VLOOKUP(E427,'Enga manuel'!$D$7:$P$356,9,FALSE)),"",VLOOKUP(E427,'Enga manuel'!$D$7:$P$356,9,FALSE))</f>
        <v/>
      </c>
      <c r="S427" t="str">
        <f>IF(ISNA(VLOOKUP(E427,'Enga manuel'!$D$7:$P$356,10,FALSE)),"",VLOOKUP(E427,'Enga manuel'!$D$7:$P$356,10,FALSE))</f>
        <v/>
      </c>
      <c r="T427" t="str">
        <f>IF(ISNA(VLOOKUP(E427,'Enga manuel'!$D$7:$P$356,11,FALSE)),"",VLOOKUP(E427,'Enga manuel'!$D$7:$P$356,11,FALSE))</f>
        <v/>
      </c>
      <c r="U427" t="str">
        <f>IF(ISNA(VLOOKUP(E427,'Enga manuel'!$D$7:$P$356,12,FALSE)),"",VLOOKUP(E427,'Enga manuel'!$D$7:$P$356,12,FALSE))</f>
        <v/>
      </c>
      <c r="W427">
        <f t="shared" si="73"/>
        <v>3026</v>
      </c>
      <c r="X427" s="107" t="str">
        <f t="shared" si="64"/>
        <v>48935380065</v>
      </c>
      <c r="Y427" s="107" t="str">
        <f t="shared" si="74"/>
        <v>UHL</v>
      </c>
      <c r="Z427" s="107" t="str">
        <f t="shared" si="75"/>
        <v>Jérôme</v>
      </c>
      <c r="AA427" s="107" t="str">
        <f t="shared" si="76"/>
        <v>ENTENTE CYCLISTE AULNAY DRANCY 93</v>
      </c>
      <c r="AB427" s="107" t="str">
        <f t="shared" si="65"/>
        <v>Access</v>
      </c>
      <c r="AC427" s="107" t="str">
        <f t="shared" si="65"/>
        <v>3</v>
      </c>
      <c r="AD427" s="107" t="str">
        <f t="shared" si="66"/>
        <v>H</v>
      </c>
      <c r="AE427" s="107" t="str">
        <f t="shared" si="67"/>
        <v/>
      </c>
      <c r="AF427">
        <f t="shared" si="77"/>
        <v>0</v>
      </c>
    </row>
    <row r="428" spans="5:32" x14ac:dyDescent="0.2">
      <c r="E428">
        <v>3027</v>
      </c>
      <c r="F428" s="101" t="str">
        <f>'Ext A3'!F33</f>
        <v>48771650001</v>
      </c>
      <c r="G428" s="100" t="str">
        <f>'Ext A3'!C33</f>
        <v>MEZZATESTA</v>
      </c>
      <c r="H428" s="100" t="str">
        <f>'Ext A3'!D33</f>
        <v>Dominique</v>
      </c>
      <c r="I428" s="100" t="str">
        <f>'Ext A3'!J33</f>
        <v>TEAM CYCLISTE EN DANSEUSE</v>
      </c>
      <c r="J428" s="194" t="str">
        <f>'Ext A3'!G33</f>
        <v>Access</v>
      </c>
      <c r="K428" t="str">
        <f>IF('Ext A3'!H33="",'Ext A3'!G33,'Ext A3'!H33)</f>
        <v>3</v>
      </c>
      <c r="L428" s="100" t="str">
        <f>'Ext A3'!E33</f>
        <v>H</v>
      </c>
      <c r="M428" t="str">
        <f>MID('Ext A3'!M33,7,4)</f>
        <v/>
      </c>
      <c r="O428" s="101">
        <f>IF(ISNA(VLOOKUP(E428,'Enga manuel'!$D$7:$P$356,6,FALSE)),0,VLOOKUP(E428,'Enga manuel'!$D$7:$P$356,6,FALSE))</f>
        <v>0</v>
      </c>
      <c r="P428" t="str">
        <f>IF(ISNA(VLOOKUP(E428,'Enga manuel'!$D$7:$P$356,7,FALSE)),"",VLOOKUP(E428,'Enga manuel'!$D$7:$P$356,7,FALSE))</f>
        <v/>
      </c>
      <c r="Q428" t="str">
        <f>IF(ISNA(VLOOKUP(E428,'Enga manuel'!$D$7:$P$356,8,FALSE)),"",VLOOKUP(E428,'Enga manuel'!$D$7:$P$356,8,FALSE))</f>
        <v/>
      </c>
      <c r="R428" t="str">
        <f>IF(ISNA(VLOOKUP(E428,'Enga manuel'!$D$7:$P$356,9,FALSE)),"",VLOOKUP(E428,'Enga manuel'!$D$7:$P$356,9,FALSE))</f>
        <v/>
      </c>
      <c r="S428" t="str">
        <f>IF(ISNA(VLOOKUP(E428,'Enga manuel'!$D$7:$P$356,10,FALSE)),"",VLOOKUP(E428,'Enga manuel'!$D$7:$P$356,10,FALSE))</f>
        <v/>
      </c>
      <c r="T428" t="str">
        <f>IF(ISNA(VLOOKUP(E428,'Enga manuel'!$D$7:$P$356,11,FALSE)),"",VLOOKUP(E428,'Enga manuel'!$D$7:$P$356,11,FALSE))</f>
        <v/>
      </c>
      <c r="U428" t="str">
        <f>IF(ISNA(VLOOKUP(E428,'Enga manuel'!$D$7:$P$356,12,FALSE)),"",VLOOKUP(E428,'Enga manuel'!$D$7:$P$356,12,FALSE))</f>
        <v/>
      </c>
      <c r="W428">
        <f t="shared" si="73"/>
        <v>3027</v>
      </c>
      <c r="X428" s="107" t="str">
        <f t="shared" si="64"/>
        <v>48771650001</v>
      </c>
      <c r="Y428" s="107" t="str">
        <f t="shared" si="74"/>
        <v>MEZZATESTA</v>
      </c>
      <c r="Z428" s="107" t="str">
        <f t="shared" si="75"/>
        <v>Dominique</v>
      </c>
      <c r="AA428" s="107" t="str">
        <f t="shared" si="76"/>
        <v>TEAM CYCLISTE EN DANSEUSE</v>
      </c>
      <c r="AB428" s="107" t="str">
        <f t="shared" si="65"/>
        <v>Access</v>
      </c>
      <c r="AC428" s="107" t="str">
        <f t="shared" si="65"/>
        <v>3</v>
      </c>
      <c r="AD428" s="107" t="str">
        <f t="shared" si="66"/>
        <v>H</v>
      </c>
      <c r="AE428" s="107" t="str">
        <f t="shared" si="67"/>
        <v/>
      </c>
      <c r="AF428">
        <f t="shared" si="77"/>
        <v>0</v>
      </c>
    </row>
    <row r="429" spans="5:32" x14ac:dyDescent="0.2">
      <c r="E429">
        <v>3028</v>
      </c>
      <c r="F429" s="101" t="str">
        <f>'Ext A3'!F34</f>
        <v>48771080143</v>
      </c>
      <c r="G429" s="100" t="str">
        <f>'Ext A3'!C34</f>
        <v>PROVOST</v>
      </c>
      <c r="H429" s="100" t="str">
        <f>'Ext A3'!D34</f>
        <v>Romuald</v>
      </c>
      <c r="I429" s="100" t="str">
        <f>'Ext A3'!J34</f>
        <v>AS CHELLES</v>
      </c>
      <c r="J429" s="194" t="str">
        <f>'Ext A3'!G34</f>
        <v>Access</v>
      </c>
      <c r="K429" t="str">
        <f>IF('Ext A3'!H34="",'Ext A3'!G34,'Ext A3'!H34)</f>
        <v>3</v>
      </c>
      <c r="L429" s="100" t="str">
        <f>'Ext A3'!E34</f>
        <v>H</v>
      </c>
      <c r="M429" t="str">
        <f>MID('Ext A3'!M34,7,4)</f>
        <v/>
      </c>
      <c r="O429" s="101">
        <f>IF(ISNA(VLOOKUP(E429,'Enga manuel'!$D$7:$P$356,6,FALSE)),0,VLOOKUP(E429,'Enga manuel'!$D$7:$P$356,6,FALSE))</f>
        <v>0</v>
      </c>
      <c r="P429" t="str">
        <f>IF(ISNA(VLOOKUP(E429,'Enga manuel'!$D$7:$P$356,7,FALSE)),"",VLOOKUP(E429,'Enga manuel'!$D$7:$P$356,7,FALSE))</f>
        <v/>
      </c>
      <c r="Q429" t="str">
        <f>IF(ISNA(VLOOKUP(E429,'Enga manuel'!$D$7:$P$356,8,FALSE)),"",VLOOKUP(E429,'Enga manuel'!$D$7:$P$356,8,FALSE))</f>
        <v/>
      </c>
      <c r="R429" t="str">
        <f>IF(ISNA(VLOOKUP(E429,'Enga manuel'!$D$7:$P$356,9,FALSE)),"",VLOOKUP(E429,'Enga manuel'!$D$7:$P$356,9,FALSE))</f>
        <v/>
      </c>
      <c r="S429" t="str">
        <f>IF(ISNA(VLOOKUP(E429,'Enga manuel'!$D$7:$P$356,10,FALSE)),"",VLOOKUP(E429,'Enga manuel'!$D$7:$P$356,10,FALSE))</f>
        <v/>
      </c>
      <c r="T429" t="str">
        <f>IF(ISNA(VLOOKUP(E429,'Enga manuel'!$D$7:$P$356,11,FALSE)),"",VLOOKUP(E429,'Enga manuel'!$D$7:$P$356,11,FALSE))</f>
        <v/>
      </c>
      <c r="U429" t="str">
        <f>IF(ISNA(VLOOKUP(E429,'Enga manuel'!$D$7:$P$356,12,FALSE)),"",VLOOKUP(E429,'Enga manuel'!$D$7:$P$356,12,FALSE))</f>
        <v/>
      </c>
      <c r="W429">
        <f t="shared" si="73"/>
        <v>3028</v>
      </c>
      <c r="X429" s="107" t="str">
        <f t="shared" si="64"/>
        <v>48771080143</v>
      </c>
      <c r="Y429" s="107" t="str">
        <f t="shared" si="74"/>
        <v>PROVOST</v>
      </c>
      <c r="Z429" s="107" t="str">
        <f t="shared" si="75"/>
        <v>Romuald</v>
      </c>
      <c r="AA429" s="107" t="str">
        <f t="shared" si="76"/>
        <v>AS CHELLES</v>
      </c>
      <c r="AB429" s="107" t="str">
        <f t="shared" si="65"/>
        <v>Access</v>
      </c>
      <c r="AC429" s="107" t="str">
        <f t="shared" si="65"/>
        <v>3</v>
      </c>
      <c r="AD429" s="107" t="str">
        <f t="shared" si="66"/>
        <v>H</v>
      </c>
      <c r="AE429" s="107" t="str">
        <f t="shared" si="67"/>
        <v/>
      </c>
      <c r="AF429">
        <f t="shared" si="77"/>
        <v>0</v>
      </c>
    </row>
    <row r="430" spans="5:32" x14ac:dyDescent="0.2">
      <c r="E430">
        <v>3029</v>
      </c>
      <c r="F430" s="101">
        <f>'Ext A3'!F35</f>
        <v>0</v>
      </c>
      <c r="G430" s="100">
        <f>'Ext A3'!C35</f>
        <v>0</v>
      </c>
      <c r="H430" s="100">
        <f>'Ext A3'!D35</f>
        <v>0</v>
      </c>
      <c r="I430" s="100">
        <f>'Ext A3'!J35</f>
        <v>0</v>
      </c>
      <c r="J430" s="194">
        <f>'Ext A3'!G35</f>
        <v>0</v>
      </c>
      <c r="K430">
        <f>IF('Ext A3'!H35="",'Ext A3'!G35,'Ext A3'!H35)</f>
        <v>0</v>
      </c>
      <c r="L430" s="100">
        <f>'Ext A3'!E35</f>
        <v>0</v>
      </c>
      <c r="M430" t="str">
        <f>MID('Ext A3'!M35,7,4)</f>
        <v/>
      </c>
      <c r="O430" s="101">
        <f>IF(ISNA(VLOOKUP(E430,'Enga manuel'!$D$7:$P$356,6,FALSE)),0,VLOOKUP(E430,'Enga manuel'!$D$7:$P$356,6,FALSE))</f>
        <v>0</v>
      </c>
      <c r="P430" t="str">
        <f>IF(ISNA(VLOOKUP(E430,'Enga manuel'!$D$7:$P$356,7,FALSE)),"",VLOOKUP(E430,'Enga manuel'!$D$7:$P$356,7,FALSE))</f>
        <v/>
      </c>
      <c r="Q430" t="str">
        <f>IF(ISNA(VLOOKUP(E430,'Enga manuel'!$D$7:$P$356,8,FALSE)),"",VLOOKUP(E430,'Enga manuel'!$D$7:$P$356,8,FALSE))</f>
        <v/>
      </c>
      <c r="R430" t="str">
        <f>IF(ISNA(VLOOKUP(E430,'Enga manuel'!$D$7:$P$356,9,FALSE)),"",VLOOKUP(E430,'Enga manuel'!$D$7:$P$356,9,FALSE))</f>
        <v/>
      </c>
      <c r="S430" t="str">
        <f>IF(ISNA(VLOOKUP(E430,'Enga manuel'!$D$7:$P$356,10,FALSE)),"",VLOOKUP(E430,'Enga manuel'!$D$7:$P$356,10,FALSE))</f>
        <v/>
      </c>
      <c r="T430" t="str">
        <f>IF(ISNA(VLOOKUP(E430,'Enga manuel'!$D$7:$P$356,11,FALSE)),"",VLOOKUP(E430,'Enga manuel'!$D$7:$P$356,11,FALSE))</f>
        <v/>
      </c>
      <c r="U430" t="str">
        <f>IF(ISNA(VLOOKUP(E430,'Enga manuel'!$D$7:$P$356,12,FALSE)),"",VLOOKUP(E430,'Enga manuel'!$D$7:$P$356,12,FALSE))</f>
        <v/>
      </c>
      <c r="W430">
        <f t="shared" si="73"/>
        <v>3029</v>
      </c>
      <c r="X430" s="107">
        <f t="shared" si="64"/>
        <v>0</v>
      </c>
      <c r="Y430" s="107" t="str">
        <f t="shared" si="74"/>
        <v/>
      </c>
      <c r="Z430" s="107" t="str">
        <f t="shared" si="75"/>
        <v/>
      </c>
      <c r="AA430" s="107" t="str">
        <f t="shared" si="76"/>
        <v/>
      </c>
      <c r="AB430" s="107" t="str">
        <f t="shared" si="65"/>
        <v/>
      </c>
      <c r="AC430" s="107" t="str">
        <f t="shared" si="65"/>
        <v/>
      </c>
      <c r="AD430" s="107" t="str">
        <f t="shared" si="66"/>
        <v/>
      </c>
      <c r="AE430" s="107" t="str">
        <f t="shared" si="67"/>
        <v/>
      </c>
      <c r="AF430">
        <f t="shared" si="77"/>
        <v>0</v>
      </c>
    </row>
    <row r="431" spans="5:32" x14ac:dyDescent="0.2">
      <c r="E431">
        <v>3030</v>
      </c>
      <c r="F431" s="101">
        <f>'Ext A3'!F36</f>
        <v>0</v>
      </c>
      <c r="G431" s="100">
        <f>'Ext A3'!C36</f>
        <v>0</v>
      </c>
      <c r="H431" s="100">
        <f>'Ext A3'!D36</f>
        <v>0</v>
      </c>
      <c r="I431" s="100">
        <f>'Ext A3'!J36</f>
        <v>0</v>
      </c>
      <c r="J431" s="194">
        <f>'Ext A3'!G36</f>
        <v>0</v>
      </c>
      <c r="K431">
        <f>IF('Ext A3'!H36="",'Ext A3'!G36,'Ext A3'!H36)</f>
        <v>0</v>
      </c>
      <c r="L431" s="100">
        <f>'Ext A3'!E36</f>
        <v>0</v>
      </c>
      <c r="M431" t="str">
        <f>MID('Ext A3'!M36,7,4)</f>
        <v/>
      </c>
      <c r="O431" s="101">
        <f>IF(ISNA(VLOOKUP(E431,'Enga manuel'!$D$7:$P$356,6,FALSE)),0,VLOOKUP(E431,'Enga manuel'!$D$7:$P$356,6,FALSE))</f>
        <v>0</v>
      </c>
      <c r="P431" t="str">
        <f>IF(ISNA(VLOOKUP(E431,'Enga manuel'!$D$7:$P$356,7,FALSE)),"",VLOOKUP(E431,'Enga manuel'!$D$7:$P$356,7,FALSE))</f>
        <v/>
      </c>
      <c r="Q431" t="str">
        <f>IF(ISNA(VLOOKUP(E431,'Enga manuel'!$D$7:$P$356,8,FALSE)),"",VLOOKUP(E431,'Enga manuel'!$D$7:$P$356,8,FALSE))</f>
        <v/>
      </c>
      <c r="R431" t="str">
        <f>IF(ISNA(VLOOKUP(E431,'Enga manuel'!$D$7:$P$356,9,FALSE)),"",VLOOKUP(E431,'Enga manuel'!$D$7:$P$356,9,FALSE))</f>
        <v/>
      </c>
      <c r="S431" t="str">
        <f>IF(ISNA(VLOOKUP(E431,'Enga manuel'!$D$7:$P$356,10,FALSE)),"",VLOOKUP(E431,'Enga manuel'!$D$7:$P$356,10,FALSE))</f>
        <v/>
      </c>
      <c r="T431" t="str">
        <f>IF(ISNA(VLOOKUP(E431,'Enga manuel'!$D$7:$P$356,11,FALSE)),"",VLOOKUP(E431,'Enga manuel'!$D$7:$P$356,11,FALSE))</f>
        <v/>
      </c>
      <c r="U431" t="str">
        <f>IF(ISNA(VLOOKUP(E431,'Enga manuel'!$D$7:$P$356,12,FALSE)),"",VLOOKUP(E431,'Enga manuel'!$D$7:$P$356,12,FALSE))</f>
        <v/>
      </c>
      <c r="W431">
        <f t="shared" si="73"/>
        <v>3030</v>
      </c>
      <c r="X431" s="107">
        <f t="shared" si="64"/>
        <v>0</v>
      </c>
      <c r="Y431" s="107" t="str">
        <f t="shared" si="74"/>
        <v/>
      </c>
      <c r="Z431" s="107" t="str">
        <f t="shared" si="75"/>
        <v/>
      </c>
      <c r="AA431" s="107" t="str">
        <f t="shared" si="76"/>
        <v/>
      </c>
      <c r="AB431" s="107" t="str">
        <f t="shared" si="65"/>
        <v/>
      </c>
      <c r="AC431" s="107" t="str">
        <f t="shared" si="65"/>
        <v/>
      </c>
      <c r="AD431" s="107" t="str">
        <f t="shared" si="66"/>
        <v/>
      </c>
      <c r="AE431" s="107" t="str">
        <f t="shared" si="67"/>
        <v/>
      </c>
      <c r="AF431">
        <f t="shared" si="77"/>
        <v>0</v>
      </c>
    </row>
    <row r="432" spans="5:32" x14ac:dyDescent="0.2">
      <c r="E432">
        <v>3031</v>
      </c>
      <c r="F432" s="101">
        <f>'Ext A3'!F37</f>
        <v>0</v>
      </c>
      <c r="G432" s="100">
        <f>'Ext A3'!C37</f>
        <v>0</v>
      </c>
      <c r="H432" s="100">
        <f>'Ext A3'!D37</f>
        <v>0</v>
      </c>
      <c r="I432" s="100">
        <f>'Ext A3'!J37</f>
        <v>0</v>
      </c>
      <c r="J432" s="194">
        <f>'Ext A3'!G37</f>
        <v>0</v>
      </c>
      <c r="K432">
        <f>IF('Ext A3'!H37="",'Ext A3'!G37,'Ext A3'!H37)</f>
        <v>0</v>
      </c>
      <c r="L432" s="100">
        <f>'Ext A3'!E37</f>
        <v>0</v>
      </c>
      <c r="M432" t="str">
        <f>MID('Ext A3'!M37,7,4)</f>
        <v/>
      </c>
      <c r="O432" s="101">
        <f>IF(ISNA(VLOOKUP(E432,'Enga manuel'!$D$7:$P$356,6,FALSE)),0,VLOOKUP(E432,'Enga manuel'!$D$7:$P$356,6,FALSE))</f>
        <v>0</v>
      </c>
      <c r="P432" t="str">
        <f>IF(ISNA(VLOOKUP(E432,'Enga manuel'!$D$7:$P$356,7,FALSE)),"",VLOOKUP(E432,'Enga manuel'!$D$7:$P$356,7,FALSE))</f>
        <v/>
      </c>
      <c r="Q432" t="str">
        <f>IF(ISNA(VLOOKUP(E432,'Enga manuel'!$D$7:$P$356,8,FALSE)),"",VLOOKUP(E432,'Enga manuel'!$D$7:$P$356,8,FALSE))</f>
        <v/>
      </c>
      <c r="R432" t="str">
        <f>IF(ISNA(VLOOKUP(E432,'Enga manuel'!$D$7:$P$356,9,FALSE)),"",VLOOKUP(E432,'Enga manuel'!$D$7:$P$356,9,FALSE))</f>
        <v/>
      </c>
      <c r="S432" t="str">
        <f>IF(ISNA(VLOOKUP(E432,'Enga manuel'!$D$7:$P$356,10,FALSE)),"",VLOOKUP(E432,'Enga manuel'!$D$7:$P$356,10,FALSE))</f>
        <v/>
      </c>
      <c r="T432" t="str">
        <f>IF(ISNA(VLOOKUP(E432,'Enga manuel'!$D$7:$P$356,11,FALSE)),"",VLOOKUP(E432,'Enga manuel'!$D$7:$P$356,11,FALSE))</f>
        <v/>
      </c>
      <c r="U432" t="str">
        <f>IF(ISNA(VLOOKUP(E432,'Enga manuel'!$D$7:$P$356,12,FALSE)),"",VLOOKUP(E432,'Enga manuel'!$D$7:$P$356,12,FALSE))</f>
        <v/>
      </c>
      <c r="W432">
        <f t="shared" si="73"/>
        <v>3031</v>
      </c>
      <c r="X432" s="107">
        <f t="shared" si="64"/>
        <v>0</v>
      </c>
      <c r="Y432" s="107" t="str">
        <f t="shared" si="74"/>
        <v/>
      </c>
      <c r="Z432" s="107" t="str">
        <f t="shared" si="75"/>
        <v/>
      </c>
      <c r="AA432" s="107" t="str">
        <f t="shared" si="76"/>
        <v/>
      </c>
      <c r="AB432" s="107" t="str">
        <f t="shared" si="65"/>
        <v/>
      </c>
      <c r="AC432" s="107" t="str">
        <f t="shared" si="65"/>
        <v/>
      </c>
      <c r="AD432" s="107" t="str">
        <f t="shared" si="66"/>
        <v/>
      </c>
      <c r="AE432" s="107" t="str">
        <f t="shared" si="67"/>
        <v/>
      </c>
      <c r="AF432">
        <f t="shared" si="77"/>
        <v>0</v>
      </c>
    </row>
    <row r="433" spans="5:32" x14ac:dyDescent="0.2">
      <c r="E433">
        <v>3032</v>
      </c>
      <c r="F433" s="101">
        <f>'Ext A3'!F38</f>
        <v>0</v>
      </c>
      <c r="G433" s="100">
        <f>'Ext A3'!C38</f>
        <v>0</v>
      </c>
      <c r="H433" s="100">
        <f>'Ext A3'!D38</f>
        <v>0</v>
      </c>
      <c r="I433" s="100">
        <f>'Ext A3'!J38</f>
        <v>0</v>
      </c>
      <c r="J433" s="194">
        <f>'Ext A3'!G38</f>
        <v>0</v>
      </c>
      <c r="K433">
        <f>IF('Ext A3'!H38="",'Ext A3'!G38,'Ext A3'!H38)</f>
        <v>0</v>
      </c>
      <c r="L433" s="100">
        <f>'Ext A3'!E38</f>
        <v>0</v>
      </c>
      <c r="M433" t="str">
        <f>MID('Ext A3'!M38,7,4)</f>
        <v/>
      </c>
      <c r="O433" s="101">
        <f>IF(ISNA(VLOOKUP(E433,'Enga manuel'!$D$7:$P$356,6,FALSE)),0,VLOOKUP(E433,'Enga manuel'!$D$7:$P$356,6,FALSE))</f>
        <v>0</v>
      </c>
      <c r="P433" t="str">
        <f>IF(ISNA(VLOOKUP(E433,'Enga manuel'!$D$7:$P$356,7,FALSE)),"",VLOOKUP(E433,'Enga manuel'!$D$7:$P$356,7,FALSE))</f>
        <v/>
      </c>
      <c r="Q433" t="str">
        <f>IF(ISNA(VLOOKUP(E433,'Enga manuel'!$D$7:$P$356,8,FALSE)),"",VLOOKUP(E433,'Enga manuel'!$D$7:$P$356,8,FALSE))</f>
        <v/>
      </c>
      <c r="R433" t="str">
        <f>IF(ISNA(VLOOKUP(E433,'Enga manuel'!$D$7:$P$356,9,FALSE)),"",VLOOKUP(E433,'Enga manuel'!$D$7:$P$356,9,FALSE))</f>
        <v/>
      </c>
      <c r="S433" t="str">
        <f>IF(ISNA(VLOOKUP(E433,'Enga manuel'!$D$7:$P$356,10,FALSE)),"",VLOOKUP(E433,'Enga manuel'!$D$7:$P$356,10,FALSE))</f>
        <v/>
      </c>
      <c r="T433" t="str">
        <f>IF(ISNA(VLOOKUP(E433,'Enga manuel'!$D$7:$P$356,11,FALSE)),"",VLOOKUP(E433,'Enga manuel'!$D$7:$P$356,11,FALSE))</f>
        <v/>
      </c>
      <c r="U433" t="str">
        <f>IF(ISNA(VLOOKUP(E433,'Enga manuel'!$D$7:$P$356,12,FALSE)),"",VLOOKUP(E433,'Enga manuel'!$D$7:$P$356,12,FALSE))</f>
        <v/>
      </c>
      <c r="W433">
        <f t="shared" si="73"/>
        <v>3032</v>
      </c>
      <c r="X433" s="107">
        <f t="shared" si="64"/>
        <v>0</v>
      </c>
      <c r="Y433" s="107" t="str">
        <f t="shared" si="74"/>
        <v/>
      </c>
      <c r="Z433" s="107" t="str">
        <f t="shared" si="75"/>
        <v/>
      </c>
      <c r="AA433" s="107" t="str">
        <f t="shared" si="76"/>
        <v/>
      </c>
      <c r="AB433" s="107" t="str">
        <f t="shared" si="65"/>
        <v/>
      </c>
      <c r="AC433" s="107" t="str">
        <f t="shared" si="65"/>
        <v/>
      </c>
      <c r="AD433" s="107" t="str">
        <f t="shared" si="66"/>
        <v/>
      </c>
      <c r="AE433" s="107" t="str">
        <f t="shared" si="67"/>
        <v/>
      </c>
      <c r="AF433">
        <f t="shared" si="77"/>
        <v>0</v>
      </c>
    </row>
    <row r="434" spans="5:32" x14ac:dyDescent="0.2">
      <c r="E434">
        <v>3033</v>
      </c>
      <c r="F434" s="101">
        <f>'Ext A3'!F39</f>
        <v>0</v>
      </c>
      <c r="G434" s="100">
        <f>'Ext A3'!C39</f>
        <v>0</v>
      </c>
      <c r="H434" s="100">
        <f>'Ext A3'!D39</f>
        <v>0</v>
      </c>
      <c r="I434" s="100">
        <f>'Ext A3'!J39</f>
        <v>0</v>
      </c>
      <c r="J434" s="194">
        <f>'Ext A3'!G39</f>
        <v>0</v>
      </c>
      <c r="K434">
        <f>IF('Ext A3'!H39="",'Ext A3'!G39,'Ext A3'!H39)</f>
        <v>0</v>
      </c>
      <c r="L434" s="100">
        <f>'Ext A3'!E39</f>
        <v>0</v>
      </c>
      <c r="M434" t="str">
        <f>MID('Ext A3'!M39,7,4)</f>
        <v/>
      </c>
      <c r="O434" s="101">
        <f>IF(ISNA(VLOOKUP(E434,'Enga manuel'!$D$7:$P$356,6,FALSE)),0,VLOOKUP(E434,'Enga manuel'!$D$7:$P$356,6,FALSE))</f>
        <v>0</v>
      </c>
      <c r="P434" t="str">
        <f>IF(ISNA(VLOOKUP(E434,'Enga manuel'!$D$7:$P$356,7,FALSE)),"",VLOOKUP(E434,'Enga manuel'!$D$7:$P$356,7,FALSE))</f>
        <v/>
      </c>
      <c r="Q434" t="str">
        <f>IF(ISNA(VLOOKUP(E434,'Enga manuel'!$D$7:$P$356,8,FALSE)),"",VLOOKUP(E434,'Enga manuel'!$D$7:$P$356,8,FALSE))</f>
        <v/>
      </c>
      <c r="R434" t="str">
        <f>IF(ISNA(VLOOKUP(E434,'Enga manuel'!$D$7:$P$356,9,FALSE)),"",VLOOKUP(E434,'Enga manuel'!$D$7:$P$356,9,FALSE))</f>
        <v/>
      </c>
      <c r="S434" t="str">
        <f>IF(ISNA(VLOOKUP(E434,'Enga manuel'!$D$7:$P$356,10,FALSE)),"",VLOOKUP(E434,'Enga manuel'!$D$7:$P$356,10,FALSE))</f>
        <v/>
      </c>
      <c r="T434" t="str">
        <f>IF(ISNA(VLOOKUP(E434,'Enga manuel'!$D$7:$P$356,11,FALSE)),"",VLOOKUP(E434,'Enga manuel'!$D$7:$P$356,11,FALSE))</f>
        <v/>
      </c>
      <c r="U434" t="str">
        <f>IF(ISNA(VLOOKUP(E434,'Enga manuel'!$D$7:$P$356,12,FALSE)),"",VLOOKUP(E434,'Enga manuel'!$D$7:$P$356,12,FALSE))</f>
        <v/>
      </c>
      <c r="W434">
        <f t="shared" ref="W434:W465" si="78">E434</f>
        <v>3033</v>
      </c>
      <c r="X434" s="107">
        <f t="shared" si="64"/>
        <v>0</v>
      </c>
      <c r="Y434" s="107" t="str">
        <f t="shared" si="74"/>
        <v/>
      </c>
      <c r="Z434" s="107" t="str">
        <f t="shared" si="75"/>
        <v/>
      </c>
      <c r="AA434" s="107" t="str">
        <f t="shared" si="76"/>
        <v/>
      </c>
      <c r="AB434" s="107" t="str">
        <f t="shared" si="65"/>
        <v/>
      </c>
      <c r="AC434" s="107" t="str">
        <f t="shared" si="65"/>
        <v/>
      </c>
      <c r="AD434" s="107" t="str">
        <f t="shared" si="66"/>
        <v/>
      </c>
      <c r="AE434" s="107" t="str">
        <f t="shared" si="67"/>
        <v/>
      </c>
      <c r="AF434">
        <f t="shared" si="77"/>
        <v>0</v>
      </c>
    </row>
    <row r="435" spans="5:32" x14ac:dyDescent="0.2">
      <c r="E435">
        <v>3034</v>
      </c>
      <c r="F435" s="101">
        <f>'Ext A3'!F40</f>
        <v>0</v>
      </c>
      <c r="G435" s="100">
        <f>'Ext A3'!C40</f>
        <v>0</v>
      </c>
      <c r="H435" s="100">
        <f>'Ext A3'!D40</f>
        <v>0</v>
      </c>
      <c r="I435" s="100">
        <f>'Ext A3'!J40</f>
        <v>0</v>
      </c>
      <c r="J435" s="194">
        <f>'Ext A3'!G40</f>
        <v>0</v>
      </c>
      <c r="K435">
        <f>IF('Ext A3'!H40="",'Ext A3'!G40,'Ext A3'!H40)</f>
        <v>0</v>
      </c>
      <c r="L435" s="100">
        <f>'Ext A3'!E40</f>
        <v>0</v>
      </c>
      <c r="M435" t="str">
        <f>MID('Ext A3'!M40,7,4)</f>
        <v/>
      </c>
      <c r="O435" s="101">
        <f>IF(ISNA(VLOOKUP(E435,'Enga manuel'!$D$7:$P$356,6,FALSE)),0,VLOOKUP(E435,'Enga manuel'!$D$7:$P$356,6,FALSE))</f>
        <v>0</v>
      </c>
      <c r="P435" t="str">
        <f>IF(ISNA(VLOOKUP(E435,'Enga manuel'!$D$7:$P$356,7,FALSE)),"",VLOOKUP(E435,'Enga manuel'!$D$7:$P$356,7,FALSE))</f>
        <v/>
      </c>
      <c r="Q435" t="str">
        <f>IF(ISNA(VLOOKUP(E435,'Enga manuel'!$D$7:$P$356,8,FALSE)),"",VLOOKUP(E435,'Enga manuel'!$D$7:$P$356,8,FALSE))</f>
        <v/>
      </c>
      <c r="R435" t="str">
        <f>IF(ISNA(VLOOKUP(E435,'Enga manuel'!$D$7:$P$356,9,FALSE)),"",VLOOKUP(E435,'Enga manuel'!$D$7:$P$356,9,FALSE))</f>
        <v/>
      </c>
      <c r="S435" t="str">
        <f>IF(ISNA(VLOOKUP(E435,'Enga manuel'!$D$7:$P$356,10,FALSE)),"",VLOOKUP(E435,'Enga manuel'!$D$7:$P$356,10,FALSE))</f>
        <v/>
      </c>
      <c r="T435" t="str">
        <f>IF(ISNA(VLOOKUP(E435,'Enga manuel'!$D$7:$P$356,11,FALSE)),"",VLOOKUP(E435,'Enga manuel'!$D$7:$P$356,11,FALSE))</f>
        <v/>
      </c>
      <c r="U435" t="str">
        <f>IF(ISNA(VLOOKUP(E435,'Enga manuel'!$D$7:$P$356,12,FALSE)),"",VLOOKUP(E435,'Enga manuel'!$D$7:$P$356,12,FALSE))</f>
        <v/>
      </c>
      <c r="W435">
        <f t="shared" si="78"/>
        <v>3034</v>
      </c>
      <c r="X435" s="107">
        <f t="shared" si="64"/>
        <v>0</v>
      </c>
      <c r="Y435" s="107" t="str">
        <f t="shared" si="74"/>
        <v/>
      </c>
      <c r="Z435" s="107" t="str">
        <f t="shared" si="75"/>
        <v/>
      </c>
      <c r="AA435" s="107" t="str">
        <f t="shared" si="76"/>
        <v/>
      </c>
      <c r="AB435" s="107" t="str">
        <f t="shared" si="65"/>
        <v/>
      </c>
      <c r="AC435" s="107" t="str">
        <f t="shared" si="65"/>
        <v/>
      </c>
      <c r="AD435" s="107" t="str">
        <f t="shared" si="66"/>
        <v/>
      </c>
      <c r="AE435" s="107" t="str">
        <f t="shared" si="67"/>
        <v/>
      </c>
      <c r="AF435">
        <f t="shared" si="77"/>
        <v>0</v>
      </c>
    </row>
    <row r="436" spans="5:32" x14ac:dyDescent="0.2">
      <c r="E436">
        <v>3035</v>
      </c>
      <c r="F436" s="101">
        <f>'Ext A3'!F41</f>
        <v>0</v>
      </c>
      <c r="G436" s="100">
        <f>'Ext A3'!C41</f>
        <v>0</v>
      </c>
      <c r="H436" s="100">
        <f>'Ext A3'!D41</f>
        <v>0</v>
      </c>
      <c r="I436" s="100">
        <f>'Ext A3'!J41</f>
        <v>0</v>
      </c>
      <c r="J436" s="194">
        <f>'Ext A3'!G41</f>
        <v>0</v>
      </c>
      <c r="K436">
        <f>IF('Ext A3'!H41="",'Ext A3'!G41,'Ext A3'!H41)</f>
        <v>0</v>
      </c>
      <c r="L436" s="100">
        <f>'Ext A3'!E41</f>
        <v>0</v>
      </c>
      <c r="M436" t="str">
        <f>MID('Ext A3'!M41,7,4)</f>
        <v/>
      </c>
      <c r="O436" s="101">
        <f>IF(ISNA(VLOOKUP(E436,'Enga manuel'!$D$7:$P$356,6,FALSE)),0,VLOOKUP(E436,'Enga manuel'!$D$7:$P$356,6,FALSE))</f>
        <v>0</v>
      </c>
      <c r="P436" t="str">
        <f>IF(ISNA(VLOOKUP(E436,'Enga manuel'!$D$7:$P$356,7,FALSE)),"",VLOOKUP(E436,'Enga manuel'!$D$7:$P$356,7,FALSE))</f>
        <v/>
      </c>
      <c r="Q436" t="str">
        <f>IF(ISNA(VLOOKUP(E436,'Enga manuel'!$D$7:$P$356,8,FALSE)),"",VLOOKUP(E436,'Enga manuel'!$D$7:$P$356,8,FALSE))</f>
        <v/>
      </c>
      <c r="R436" t="str">
        <f>IF(ISNA(VLOOKUP(E436,'Enga manuel'!$D$7:$P$356,9,FALSE)),"",VLOOKUP(E436,'Enga manuel'!$D$7:$P$356,9,FALSE))</f>
        <v/>
      </c>
      <c r="S436" t="str">
        <f>IF(ISNA(VLOOKUP(E436,'Enga manuel'!$D$7:$P$356,10,FALSE)),"",VLOOKUP(E436,'Enga manuel'!$D$7:$P$356,10,FALSE))</f>
        <v/>
      </c>
      <c r="T436" t="str">
        <f>IF(ISNA(VLOOKUP(E436,'Enga manuel'!$D$7:$P$356,11,FALSE)),"",VLOOKUP(E436,'Enga manuel'!$D$7:$P$356,11,FALSE))</f>
        <v/>
      </c>
      <c r="U436" t="str">
        <f>IF(ISNA(VLOOKUP(E436,'Enga manuel'!$D$7:$P$356,12,FALSE)),"",VLOOKUP(E436,'Enga manuel'!$D$7:$P$356,12,FALSE))</f>
        <v/>
      </c>
      <c r="W436">
        <f t="shared" si="78"/>
        <v>3035</v>
      </c>
      <c r="X436" s="107">
        <f t="shared" si="64"/>
        <v>0</v>
      </c>
      <c r="Y436" s="107" t="str">
        <f t="shared" si="74"/>
        <v/>
      </c>
      <c r="Z436" s="107" t="str">
        <f t="shared" si="75"/>
        <v/>
      </c>
      <c r="AA436" s="107" t="str">
        <f t="shared" si="76"/>
        <v/>
      </c>
      <c r="AB436" s="107" t="str">
        <f t="shared" si="65"/>
        <v/>
      </c>
      <c r="AC436" s="107" t="str">
        <f t="shared" si="65"/>
        <v/>
      </c>
      <c r="AD436" s="107" t="str">
        <f t="shared" si="66"/>
        <v/>
      </c>
      <c r="AE436" s="107" t="str">
        <f t="shared" si="67"/>
        <v/>
      </c>
      <c r="AF436">
        <f t="shared" si="77"/>
        <v>0</v>
      </c>
    </row>
    <row r="437" spans="5:32" x14ac:dyDescent="0.2">
      <c r="E437">
        <v>3036</v>
      </c>
      <c r="F437" s="101">
        <f>'Ext A3'!F42</f>
        <v>0</v>
      </c>
      <c r="G437" s="100">
        <f>'Ext A3'!C42</f>
        <v>0</v>
      </c>
      <c r="H437" s="100">
        <f>'Ext A3'!D42</f>
        <v>0</v>
      </c>
      <c r="I437" s="100">
        <f>'Ext A3'!J42</f>
        <v>0</v>
      </c>
      <c r="J437" s="194">
        <f>'Ext A3'!G42</f>
        <v>0</v>
      </c>
      <c r="K437">
        <f>IF('Ext A3'!H42="",'Ext A3'!G42,'Ext A3'!H42)</f>
        <v>0</v>
      </c>
      <c r="L437" s="100">
        <f>'Ext A3'!E42</f>
        <v>0</v>
      </c>
      <c r="M437" t="str">
        <f>MID('Ext A3'!M42,7,4)</f>
        <v/>
      </c>
      <c r="O437" s="101">
        <f>IF(ISNA(VLOOKUP(E437,'Enga manuel'!$D$7:$P$356,6,FALSE)),0,VLOOKUP(E437,'Enga manuel'!$D$7:$P$356,6,FALSE))</f>
        <v>0</v>
      </c>
      <c r="P437" t="str">
        <f>IF(ISNA(VLOOKUP(E437,'Enga manuel'!$D$7:$P$356,7,FALSE)),"",VLOOKUP(E437,'Enga manuel'!$D$7:$P$356,7,FALSE))</f>
        <v/>
      </c>
      <c r="Q437" t="str">
        <f>IF(ISNA(VLOOKUP(E437,'Enga manuel'!$D$7:$P$356,8,FALSE)),"",VLOOKUP(E437,'Enga manuel'!$D$7:$P$356,8,FALSE))</f>
        <v/>
      </c>
      <c r="R437" t="str">
        <f>IF(ISNA(VLOOKUP(E437,'Enga manuel'!$D$7:$P$356,9,FALSE)),"",VLOOKUP(E437,'Enga manuel'!$D$7:$P$356,9,FALSE))</f>
        <v/>
      </c>
      <c r="S437" t="str">
        <f>IF(ISNA(VLOOKUP(E437,'Enga manuel'!$D$7:$P$356,10,FALSE)),"",VLOOKUP(E437,'Enga manuel'!$D$7:$P$356,10,FALSE))</f>
        <v/>
      </c>
      <c r="T437" t="str">
        <f>IF(ISNA(VLOOKUP(E437,'Enga manuel'!$D$7:$P$356,11,FALSE)),"",VLOOKUP(E437,'Enga manuel'!$D$7:$P$356,11,FALSE))</f>
        <v/>
      </c>
      <c r="U437" t="str">
        <f>IF(ISNA(VLOOKUP(E437,'Enga manuel'!$D$7:$P$356,12,FALSE)),"",VLOOKUP(E437,'Enga manuel'!$D$7:$P$356,12,FALSE))</f>
        <v/>
      </c>
      <c r="W437">
        <f t="shared" si="78"/>
        <v>3036</v>
      </c>
      <c r="X437" s="107">
        <f t="shared" si="64"/>
        <v>0</v>
      </c>
      <c r="Y437" s="107" t="str">
        <f t="shared" si="74"/>
        <v/>
      </c>
      <c r="Z437" s="107" t="str">
        <f t="shared" si="75"/>
        <v/>
      </c>
      <c r="AA437" s="107" t="str">
        <f t="shared" si="76"/>
        <v/>
      </c>
      <c r="AB437" s="107" t="str">
        <f t="shared" si="65"/>
        <v/>
      </c>
      <c r="AC437" s="107" t="str">
        <f t="shared" si="65"/>
        <v/>
      </c>
      <c r="AD437" s="107" t="str">
        <f t="shared" si="66"/>
        <v/>
      </c>
      <c r="AE437" s="107" t="str">
        <f t="shared" si="67"/>
        <v/>
      </c>
      <c r="AF437">
        <f t="shared" si="77"/>
        <v>0</v>
      </c>
    </row>
    <row r="438" spans="5:32" x14ac:dyDescent="0.2">
      <c r="E438">
        <v>3037</v>
      </c>
      <c r="F438" s="101">
        <f>'Ext A3'!F43</f>
        <v>0</v>
      </c>
      <c r="G438" s="100">
        <f>'Ext A3'!C43</f>
        <v>0</v>
      </c>
      <c r="H438" s="100">
        <f>'Ext A3'!D43</f>
        <v>0</v>
      </c>
      <c r="I438" s="100">
        <f>'Ext A3'!J43</f>
        <v>0</v>
      </c>
      <c r="J438" s="194">
        <f>'Ext A3'!G43</f>
        <v>0</v>
      </c>
      <c r="K438">
        <f>IF('Ext A3'!H43="",'Ext A3'!G43,'Ext A3'!H43)</f>
        <v>0</v>
      </c>
      <c r="L438" s="100">
        <f>'Ext A3'!E43</f>
        <v>0</v>
      </c>
      <c r="M438" t="str">
        <f>MID('Ext A3'!M43,7,4)</f>
        <v/>
      </c>
      <c r="O438" s="101">
        <f>IF(ISNA(VLOOKUP(E438,'Enga manuel'!$D$7:$P$356,6,FALSE)),0,VLOOKUP(E438,'Enga manuel'!$D$7:$P$356,6,FALSE))</f>
        <v>0</v>
      </c>
      <c r="P438" t="str">
        <f>IF(ISNA(VLOOKUP(E438,'Enga manuel'!$D$7:$P$356,7,FALSE)),"",VLOOKUP(E438,'Enga manuel'!$D$7:$P$356,7,FALSE))</f>
        <v/>
      </c>
      <c r="Q438" t="str">
        <f>IF(ISNA(VLOOKUP(E438,'Enga manuel'!$D$7:$P$356,8,FALSE)),"",VLOOKUP(E438,'Enga manuel'!$D$7:$P$356,8,FALSE))</f>
        <v/>
      </c>
      <c r="R438" t="str">
        <f>IF(ISNA(VLOOKUP(E438,'Enga manuel'!$D$7:$P$356,9,FALSE)),"",VLOOKUP(E438,'Enga manuel'!$D$7:$P$356,9,FALSE))</f>
        <v/>
      </c>
      <c r="S438" t="str">
        <f>IF(ISNA(VLOOKUP(E438,'Enga manuel'!$D$7:$P$356,10,FALSE)),"",VLOOKUP(E438,'Enga manuel'!$D$7:$P$356,10,FALSE))</f>
        <v/>
      </c>
      <c r="T438" t="str">
        <f>IF(ISNA(VLOOKUP(E438,'Enga manuel'!$D$7:$P$356,11,FALSE)),"",VLOOKUP(E438,'Enga manuel'!$D$7:$P$356,11,FALSE))</f>
        <v/>
      </c>
      <c r="U438" t="str">
        <f>IF(ISNA(VLOOKUP(E438,'Enga manuel'!$D$7:$P$356,12,FALSE)),"",VLOOKUP(E438,'Enga manuel'!$D$7:$P$356,12,FALSE))</f>
        <v/>
      </c>
      <c r="W438">
        <f t="shared" si="78"/>
        <v>3037</v>
      </c>
      <c r="X438" s="107">
        <f t="shared" si="64"/>
        <v>0</v>
      </c>
      <c r="Y438" s="107" t="str">
        <f t="shared" si="74"/>
        <v/>
      </c>
      <c r="Z438" s="107" t="str">
        <f t="shared" si="75"/>
        <v/>
      </c>
      <c r="AA438" s="107" t="str">
        <f t="shared" si="76"/>
        <v/>
      </c>
      <c r="AB438" s="107" t="str">
        <f t="shared" si="65"/>
        <v/>
      </c>
      <c r="AC438" s="107" t="str">
        <f t="shared" si="65"/>
        <v/>
      </c>
      <c r="AD438" s="107" t="str">
        <f t="shared" si="66"/>
        <v/>
      </c>
      <c r="AE438" s="107" t="str">
        <f t="shared" si="67"/>
        <v/>
      </c>
      <c r="AF438">
        <f t="shared" si="77"/>
        <v>0</v>
      </c>
    </row>
    <row r="439" spans="5:32" x14ac:dyDescent="0.2">
      <c r="E439">
        <v>3038</v>
      </c>
      <c r="F439" s="101">
        <f>'Ext A3'!F44</f>
        <v>0</v>
      </c>
      <c r="G439" s="100">
        <f>'Ext A3'!C44</f>
        <v>0</v>
      </c>
      <c r="H439" s="100">
        <f>'Ext A3'!D44</f>
        <v>0</v>
      </c>
      <c r="I439" s="100">
        <f>'Ext A3'!J44</f>
        <v>0</v>
      </c>
      <c r="J439" s="194">
        <f>'Ext A3'!G44</f>
        <v>0</v>
      </c>
      <c r="K439">
        <f>IF('Ext A3'!H44="",'Ext A3'!G44,'Ext A3'!H44)</f>
        <v>0</v>
      </c>
      <c r="L439" s="100">
        <f>'Ext A3'!E44</f>
        <v>0</v>
      </c>
      <c r="M439" t="str">
        <f>MID('Ext A3'!M44,7,4)</f>
        <v/>
      </c>
      <c r="O439" s="101">
        <f>IF(ISNA(VLOOKUP(E439,'Enga manuel'!$D$7:$P$356,6,FALSE)),0,VLOOKUP(E439,'Enga manuel'!$D$7:$P$356,6,FALSE))</f>
        <v>0</v>
      </c>
      <c r="P439" t="str">
        <f>IF(ISNA(VLOOKUP(E439,'Enga manuel'!$D$7:$P$356,7,FALSE)),"",VLOOKUP(E439,'Enga manuel'!$D$7:$P$356,7,FALSE))</f>
        <v/>
      </c>
      <c r="Q439" t="str">
        <f>IF(ISNA(VLOOKUP(E439,'Enga manuel'!$D$7:$P$356,8,FALSE)),"",VLOOKUP(E439,'Enga manuel'!$D$7:$P$356,8,FALSE))</f>
        <v/>
      </c>
      <c r="R439" t="str">
        <f>IF(ISNA(VLOOKUP(E439,'Enga manuel'!$D$7:$P$356,9,FALSE)),"",VLOOKUP(E439,'Enga manuel'!$D$7:$P$356,9,FALSE))</f>
        <v/>
      </c>
      <c r="S439" t="str">
        <f>IF(ISNA(VLOOKUP(E439,'Enga manuel'!$D$7:$P$356,10,FALSE)),"",VLOOKUP(E439,'Enga manuel'!$D$7:$P$356,10,FALSE))</f>
        <v/>
      </c>
      <c r="T439" t="str">
        <f>IF(ISNA(VLOOKUP(E439,'Enga manuel'!$D$7:$P$356,11,FALSE)),"",VLOOKUP(E439,'Enga manuel'!$D$7:$P$356,11,FALSE))</f>
        <v/>
      </c>
      <c r="U439" t="str">
        <f>IF(ISNA(VLOOKUP(E439,'Enga manuel'!$D$7:$P$356,12,FALSE)),"",VLOOKUP(E439,'Enga manuel'!$D$7:$P$356,12,FALSE))</f>
        <v/>
      </c>
      <c r="W439">
        <f t="shared" si="78"/>
        <v>3038</v>
      </c>
      <c r="X439" s="107">
        <f t="shared" si="64"/>
        <v>0</v>
      </c>
      <c r="Y439" s="107" t="str">
        <f t="shared" si="74"/>
        <v/>
      </c>
      <c r="Z439" s="107" t="str">
        <f t="shared" si="75"/>
        <v/>
      </c>
      <c r="AA439" s="107" t="str">
        <f t="shared" si="76"/>
        <v/>
      </c>
      <c r="AB439" s="107" t="str">
        <f t="shared" si="65"/>
        <v/>
      </c>
      <c r="AC439" s="107" t="str">
        <f t="shared" si="65"/>
        <v/>
      </c>
      <c r="AD439" s="107" t="str">
        <f t="shared" si="66"/>
        <v/>
      </c>
      <c r="AE439" s="107" t="str">
        <f t="shared" si="67"/>
        <v/>
      </c>
      <c r="AF439">
        <f t="shared" si="77"/>
        <v>0</v>
      </c>
    </row>
    <row r="440" spans="5:32" x14ac:dyDescent="0.2">
      <c r="E440">
        <v>3039</v>
      </c>
      <c r="F440" s="101">
        <f>'Ext A3'!F45</f>
        <v>0</v>
      </c>
      <c r="G440" s="100">
        <f>'Ext A3'!C45</f>
        <v>0</v>
      </c>
      <c r="H440" s="100">
        <f>'Ext A3'!D45</f>
        <v>0</v>
      </c>
      <c r="I440" s="100">
        <f>'Ext A3'!J45</f>
        <v>0</v>
      </c>
      <c r="J440" s="194">
        <f>'Ext A3'!G45</f>
        <v>0</v>
      </c>
      <c r="K440">
        <f>IF('Ext A3'!H45="",'Ext A3'!G45,'Ext A3'!H45)</f>
        <v>0</v>
      </c>
      <c r="L440" s="100">
        <f>'Ext A3'!E45</f>
        <v>0</v>
      </c>
      <c r="M440" t="str">
        <f>MID('Ext A3'!M45,7,4)</f>
        <v/>
      </c>
      <c r="O440" s="101">
        <f>IF(ISNA(VLOOKUP(E440,'Enga manuel'!$D$7:$P$356,6,FALSE)),0,VLOOKUP(E440,'Enga manuel'!$D$7:$P$356,6,FALSE))</f>
        <v>0</v>
      </c>
      <c r="P440" t="str">
        <f>IF(ISNA(VLOOKUP(E440,'Enga manuel'!$D$7:$P$356,7,FALSE)),"",VLOOKUP(E440,'Enga manuel'!$D$7:$P$356,7,FALSE))</f>
        <v/>
      </c>
      <c r="Q440" t="str">
        <f>IF(ISNA(VLOOKUP(E440,'Enga manuel'!$D$7:$P$356,8,FALSE)),"",VLOOKUP(E440,'Enga manuel'!$D$7:$P$356,8,FALSE))</f>
        <v/>
      </c>
      <c r="R440" t="str">
        <f>IF(ISNA(VLOOKUP(E440,'Enga manuel'!$D$7:$P$356,9,FALSE)),"",VLOOKUP(E440,'Enga manuel'!$D$7:$P$356,9,FALSE))</f>
        <v/>
      </c>
      <c r="S440" t="str">
        <f>IF(ISNA(VLOOKUP(E440,'Enga manuel'!$D$7:$P$356,10,FALSE)),"",VLOOKUP(E440,'Enga manuel'!$D$7:$P$356,10,FALSE))</f>
        <v/>
      </c>
      <c r="T440" t="str">
        <f>IF(ISNA(VLOOKUP(E440,'Enga manuel'!$D$7:$P$356,11,FALSE)),"",VLOOKUP(E440,'Enga manuel'!$D$7:$P$356,11,FALSE))</f>
        <v/>
      </c>
      <c r="U440" t="str">
        <f>IF(ISNA(VLOOKUP(E440,'Enga manuel'!$D$7:$P$356,12,FALSE)),"",VLOOKUP(E440,'Enga manuel'!$D$7:$P$356,12,FALSE))</f>
        <v/>
      </c>
      <c r="W440">
        <f t="shared" si="78"/>
        <v>3039</v>
      </c>
      <c r="X440" s="107">
        <f t="shared" si="64"/>
        <v>0</v>
      </c>
      <c r="Y440" s="107" t="str">
        <f t="shared" si="74"/>
        <v/>
      </c>
      <c r="Z440" s="107" t="str">
        <f t="shared" si="75"/>
        <v/>
      </c>
      <c r="AA440" s="107" t="str">
        <f t="shared" si="76"/>
        <v/>
      </c>
      <c r="AB440" s="107" t="str">
        <f t="shared" si="65"/>
        <v/>
      </c>
      <c r="AC440" s="107" t="str">
        <f t="shared" si="65"/>
        <v/>
      </c>
      <c r="AD440" s="107" t="str">
        <f t="shared" si="66"/>
        <v/>
      </c>
      <c r="AE440" s="107" t="str">
        <f t="shared" si="67"/>
        <v/>
      </c>
      <c r="AF440">
        <f t="shared" si="77"/>
        <v>0</v>
      </c>
    </row>
    <row r="441" spans="5:32" x14ac:dyDescent="0.2">
      <c r="E441">
        <v>3040</v>
      </c>
      <c r="F441" s="101">
        <f>'Ext A3'!F46</f>
        <v>0</v>
      </c>
      <c r="G441" s="100">
        <f>'Ext A3'!C46</f>
        <v>0</v>
      </c>
      <c r="H441" s="100">
        <f>'Ext A3'!D46</f>
        <v>0</v>
      </c>
      <c r="I441" s="100">
        <f>'Ext A3'!J46</f>
        <v>0</v>
      </c>
      <c r="J441" s="194">
        <f>'Ext A3'!G46</f>
        <v>0</v>
      </c>
      <c r="K441">
        <f>IF('Ext A3'!H46="",'Ext A3'!G46,'Ext A3'!H46)</f>
        <v>0</v>
      </c>
      <c r="L441" s="100">
        <f>'Ext A3'!E46</f>
        <v>0</v>
      </c>
      <c r="M441" t="str">
        <f>MID('Ext A3'!M46,7,4)</f>
        <v/>
      </c>
      <c r="O441" s="101">
        <f>IF(ISNA(VLOOKUP(E441,'Enga manuel'!$D$7:$P$356,6,FALSE)),0,VLOOKUP(E441,'Enga manuel'!$D$7:$P$356,6,FALSE))</f>
        <v>0</v>
      </c>
      <c r="P441" t="str">
        <f>IF(ISNA(VLOOKUP(E441,'Enga manuel'!$D$7:$P$356,7,FALSE)),"",VLOOKUP(E441,'Enga manuel'!$D$7:$P$356,7,FALSE))</f>
        <v/>
      </c>
      <c r="Q441" t="str">
        <f>IF(ISNA(VLOOKUP(E441,'Enga manuel'!$D$7:$P$356,8,FALSE)),"",VLOOKUP(E441,'Enga manuel'!$D$7:$P$356,8,FALSE))</f>
        <v/>
      </c>
      <c r="R441" t="str">
        <f>IF(ISNA(VLOOKUP(E441,'Enga manuel'!$D$7:$P$356,9,FALSE)),"",VLOOKUP(E441,'Enga manuel'!$D$7:$P$356,9,FALSE))</f>
        <v/>
      </c>
      <c r="S441" t="str">
        <f>IF(ISNA(VLOOKUP(E441,'Enga manuel'!$D$7:$P$356,10,FALSE)),"",VLOOKUP(E441,'Enga manuel'!$D$7:$P$356,10,FALSE))</f>
        <v/>
      </c>
      <c r="T441" t="str">
        <f>IF(ISNA(VLOOKUP(E441,'Enga manuel'!$D$7:$P$356,11,FALSE)),"",VLOOKUP(E441,'Enga manuel'!$D$7:$P$356,11,FALSE))</f>
        <v/>
      </c>
      <c r="U441" t="str">
        <f>IF(ISNA(VLOOKUP(E441,'Enga manuel'!$D$7:$P$356,12,FALSE)),"",VLOOKUP(E441,'Enga manuel'!$D$7:$P$356,12,FALSE))</f>
        <v/>
      </c>
      <c r="W441">
        <f t="shared" si="78"/>
        <v>3040</v>
      </c>
      <c r="X441" s="107">
        <f t="shared" si="64"/>
        <v>0</v>
      </c>
      <c r="Y441" s="107" t="str">
        <f t="shared" si="74"/>
        <v/>
      </c>
      <c r="Z441" s="107" t="str">
        <f t="shared" si="75"/>
        <v/>
      </c>
      <c r="AA441" s="107" t="str">
        <f t="shared" si="76"/>
        <v/>
      </c>
      <c r="AB441" s="107" t="str">
        <f t="shared" si="65"/>
        <v/>
      </c>
      <c r="AC441" s="107" t="str">
        <f t="shared" si="65"/>
        <v/>
      </c>
      <c r="AD441" s="107" t="str">
        <f t="shared" si="66"/>
        <v/>
      </c>
      <c r="AE441" s="107" t="str">
        <f t="shared" si="67"/>
        <v/>
      </c>
      <c r="AF441">
        <f t="shared" si="77"/>
        <v>0</v>
      </c>
    </row>
    <row r="442" spans="5:32" x14ac:dyDescent="0.2">
      <c r="E442">
        <v>3041</v>
      </c>
      <c r="F442" s="101">
        <f>'Ext A3'!F47</f>
        <v>0</v>
      </c>
      <c r="G442" s="100">
        <f>'Ext A3'!C47</f>
        <v>0</v>
      </c>
      <c r="H442" s="100">
        <f>'Ext A3'!D47</f>
        <v>0</v>
      </c>
      <c r="I442" s="100">
        <f>'Ext A3'!J47</f>
        <v>0</v>
      </c>
      <c r="J442" s="194">
        <f>'Ext A3'!G47</f>
        <v>0</v>
      </c>
      <c r="K442">
        <f>IF('Ext A3'!H47="",'Ext A3'!G47,'Ext A3'!H47)</f>
        <v>0</v>
      </c>
      <c r="L442" s="100">
        <f>'Ext A3'!E47</f>
        <v>0</v>
      </c>
      <c r="M442" t="str">
        <f>MID('Ext A3'!M47,7,4)</f>
        <v/>
      </c>
      <c r="O442" s="101">
        <f>IF(ISNA(VLOOKUP(E442,'Enga manuel'!$D$7:$P$356,6,FALSE)),0,VLOOKUP(E442,'Enga manuel'!$D$7:$P$356,6,FALSE))</f>
        <v>0</v>
      </c>
      <c r="P442" t="str">
        <f>IF(ISNA(VLOOKUP(E442,'Enga manuel'!$D$7:$P$356,7,FALSE)),"",VLOOKUP(E442,'Enga manuel'!$D$7:$P$356,7,FALSE))</f>
        <v/>
      </c>
      <c r="Q442" t="str">
        <f>IF(ISNA(VLOOKUP(E442,'Enga manuel'!$D$7:$P$356,8,FALSE)),"",VLOOKUP(E442,'Enga manuel'!$D$7:$P$356,8,FALSE))</f>
        <v/>
      </c>
      <c r="R442" t="str">
        <f>IF(ISNA(VLOOKUP(E442,'Enga manuel'!$D$7:$P$356,9,FALSE)),"",VLOOKUP(E442,'Enga manuel'!$D$7:$P$356,9,FALSE))</f>
        <v/>
      </c>
      <c r="S442" t="str">
        <f>IF(ISNA(VLOOKUP(E442,'Enga manuel'!$D$7:$P$356,10,FALSE)),"",VLOOKUP(E442,'Enga manuel'!$D$7:$P$356,10,FALSE))</f>
        <v/>
      </c>
      <c r="T442" t="str">
        <f>IF(ISNA(VLOOKUP(E442,'Enga manuel'!$D$7:$P$356,11,FALSE)),"",VLOOKUP(E442,'Enga manuel'!$D$7:$P$356,11,FALSE))</f>
        <v/>
      </c>
      <c r="U442" t="str">
        <f>IF(ISNA(VLOOKUP(E442,'Enga manuel'!$D$7:$P$356,12,FALSE)),"",VLOOKUP(E442,'Enga manuel'!$D$7:$P$356,12,FALSE))</f>
        <v/>
      </c>
      <c r="W442">
        <f t="shared" si="78"/>
        <v>3041</v>
      </c>
      <c r="X442" s="107">
        <f t="shared" si="64"/>
        <v>0</v>
      </c>
      <c r="Y442" s="107" t="str">
        <f t="shared" si="74"/>
        <v/>
      </c>
      <c r="Z442" s="107" t="str">
        <f t="shared" si="75"/>
        <v/>
      </c>
      <c r="AA442" s="107" t="str">
        <f t="shared" si="76"/>
        <v/>
      </c>
      <c r="AB442" s="107" t="str">
        <f t="shared" si="65"/>
        <v/>
      </c>
      <c r="AC442" s="107" t="str">
        <f t="shared" si="65"/>
        <v/>
      </c>
      <c r="AD442" s="107" t="str">
        <f t="shared" si="66"/>
        <v/>
      </c>
      <c r="AE442" s="107" t="str">
        <f t="shared" si="67"/>
        <v/>
      </c>
      <c r="AF442">
        <f t="shared" si="77"/>
        <v>0</v>
      </c>
    </row>
    <row r="443" spans="5:32" x14ac:dyDescent="0.2">
      <c r="E443">
        <v>3042</v>
      </c>
      <c r="F443" s="101">
        <f>'Ext A3'!F48</f>
        <v>0</v>
      </c>
      <c r="G443" s="100">
        <f>'Ext A3'!C48</f>
        <v>0</v>
      </c>
      <c r="H443" s="100">
        <f>'Ext A3'!D48</f>
        <v>0</v>
      </c>
      <c r="I443" s="100">
        <f>'Ext A3'!J48</f>
        <v>0</v>
      </c>
      <c r="J443" s="194">
        <f>'Ext A3'!G48</f>
        <v>0</v>
      </c>
      <c r="K443">
        <f>IF('Ext A3'!H48="",'Ext A3'!G48,'Ext A3'!H48)</f>
        <v>0</v>
      </c>
      <c r="L443" s="100">
        <f>'Ext A3'!E48</f>
        <v>0</v>
      </c>
      <c r="M443" t="str">
        <f>MID('Ext A3'!M48,7,4)</f>
        <v/>
      </c>
      <c r="O443" s="101">
        <f>IF(ISNA(VLOOKUP(E443,'Enga manuel'!$D$7:$P$356,6,FALSE)),0,VLOOKUP(E443,'Enga manuel'!$D$7:$P$356,6,FALSE))</f>
        <v>0</v>
      </c>
      <c r="P443" t="str">
        <f>IF(ISNA(VLOOKUP(E443,'Enga manuel'!$D$7:$P$356,7,FALSE)),"",VLOOKUP(E443,'Enga manuel'!$D$7:$P$356,7,FALSE))</f>
        <v/>
      </c>
      <c r="Q443" t="str">
        <f>IF(ISNA(VLOOKUP(E443,'Enga manuel'!$D$7:$P$356,8,FALSE)),"",VLOOKUP(E443,'Enga manuel'!$D$7:$P$356,8,FALSE))</f>
        <v/>
      </c>
      <c r="R443" t="str">
        <f>IF(ISNA(VLOOKUP(E443,'Enga manuel'!$D$7:$P$356,9,FALSE)),"",VLOOKUP(E443,'Enga manuel'!$D$7:$P$356,9,FALSE))</f>
        <v/>
      </c>
      <c r="S443" t="str">
        <f>IF(ISNA(VLOOKUP(E443,'Enga manuel'!$D$7:$P$356,10,FALSE)),"",VLOOKUP(E443,'Enga manuel'!$D$7:$P$356,10,FALSE))</f>
        <v/>
      </c>
      <c r="T443" t="str">
        <f>IF(ISNA(VLOOKUP(E443,'Enga manuel'!$D$7:$P$356,11,FALSE)),"",VLOOKUP(E443,'Enga manuel'!$D$7:$P$356,11,FALSE))</f>
        <v/>
      </c>
      <c r="U443" t="str">
        <f>IF(ISNA(VLOOKUP(E443,'Enga manuel'!$D$7:$P$356,12,FALSE)),"",VLOOKUP(E443,'Enga manuel'!$D$7:$P$356,12,FALSE))</f>
        <v/>
      </c>
      <c r="W443">
        <f t="shared" si="78"/>
        <v>3042</v>
      </c>
      <c r="X443" s="107">
        <f t="shared" si="64"/>
        <v>0</v>
      </c>
      <c r="Y443" s="107" t="str">
        <f t="shared" si="74"/>
        <v/>
      </c>
      <c r="Z443" s="107" t="str">
        <f t="shared" si="75"/>
        <v/>
      </c>
      <c r="AA443" s="107" t="str">
        <f t="shared" si="76"/>
        <v/>
      </c>
      <c r="AB443" s="107" t="str">
        <f t="shared" si="65"/>
        <v/>
      </c>
      <c r="AC443" s="107" t="str">
        <f t="shared" si="65"/>
        <v/>
      </c>
      <c r="AD443" s="107" t="str">
        <f t="shared" si="66"/>
        <v/>
      </c>
      <c r="AE443" s="107" t="str">
        <f t="shared" si="67"/>
        <v/>
      </c>
      <c r="AF443">
        <f t="shared" si="77"/>
        <v>0</v>
      </c>
    </row>
    <row r="444" spans="5:32" x14ac:dyDescent="0.2">
      <c r="E444">
        <v>3043</v>
      </c>
      <c r="F444" s="101">
        <f>'Ext A3'!F49</f>
        <v>0</v>
      </c>
      <c r="G444" s="100">
        <f>'Ext A3'!C49</f>
        <v>0</v>
      </c>
      <c r="H444" s="100">
        <f>'Ext A3'!D49</f>
        <v>0</v>
      </c>
      <c r="I444" s="100">
        <f>'Ext A3'!J49</f>
        <v>0</v>
      </c>
      <c r="J444" s="194">
        <f>'Ext A3'!G49</f>
        <v>0</v>
      </c>
      <c r="K444">
        <f>IF('Ext A3'!H49="",'Ext A3'!G49,'Ext A3'!H49)</f>
        <v>0</v>
      </c>
      <c r="L444" s="100">
        <f>'Ext A3'!E49</f>
        <v>0</v>
      </c>
      <c r="M444" t="str">
        <f>MID('Ext A3'!M49,7,4)</f>
        <v/>
      </c>
      <c r="O444" s="101">
        <f>IF(ISNA(VLOOKUP(E444,'Enga manuel'!$D$7:$P$356,6,FALSE)),0,VLOOKUP(E444,'Enga manuel'!$D$7:$P$356,6,FALSE))</f>
        <v>0</v>
      </c>
      <c r="P444" t="str">
        <f>IF(ISNA(VLOOKUP(E444,'Enga manuel'!$D$7:$P$356,7,FALSE)),"",VLOOKUP(E444,'Enga manuel'!$D$7:$P$356,7,FALSE))</f>
        <v/>
      </c>
      <c r="Q444" t="str">
        <f>IF(ISNA(VLOOKUP(E444,'Enga manuel'!$D$7:$P$356,8,FALSE)),"",VLOOKUP(E444,'Enga manuel'!$D$7:$P$356,8,FALSE))</f>
        <v/>
      </c>
      <c r="R444" t="str">
        <f>IF(ISNA(VLOOKUP(E444,'Enga manuel'!$D$7:$P$356,9,FALSE)),"",VLOOKUP(E444,'Enga manuel'!$D$7:$P$356,9,FALSE))</f>
        <v/>
      </c>
      <c r="S444" t="str">
        <f>IF(ISNA(VLOOKUP(E444,'Enga manuel'!$D$7:$P$356,10,FALSE)),"",VLOOKUP(E444,'Enga manuel'!$D$7:$P$356,10,FALSE))</f>
        <v/>
      </c>
      <c r="T444" t="str">
        <f>IF(ISNA(VLOOKUP(E444,'Enga manuel'!$D$7:$P$356,11,FALSE)),"",VLOOKUP(E444,'Enga manuel'!$D$7:$P$356,11,FALSE))</f>
        <v/>
      </c>
      <c r="U444" t="str">
        <f>IF(ISNA(VLOOKUP(E444,'Enga manuel'!$D$7:$P$356,12,FALSE)),"",VLOOKUP(E444,'Enga manuel'!$D$7:$P$356,12,FALSE))</f>
        <v/>
      </c>
      <c r="W444">
        <f t="shared" si="78"/>
        <v>3043</v>
      </c>
      <c r="X444" s="107">
        <f t="shared" si="64"/>
        <v>0</v>
      </c>
      <c r="Y444" s="107" t="str">
        <f t="shared" si="74"/>
        <v/>
      </c>
      <c r="Z444" s="107" t="str">
        <f t="shared" si="75"/>
        <v/>
      </c>
      <c r="AA444" s="107" t="str">
        <f t="shared" si="76"/>
        <v/>
      </c>
      <c r="AB444" s="107" t="str">
        <f t="shared" si="65"/>
        <v/>
      </c>
      <c r="AC444" s="107" t="str">
        <f t="shared" si="65"/>
        <v/>
      </c>
      <c r="AD444" s="107" t="str">
        <f t="shared" si="66"/>
        <v/>
      </c>
      <c r="AE444" s="107" t="str">
        <f t="shared" si="67"/>
        <v/>
      </c>
      <c r="AF444">
        <f t="shared" si="77"/>
        <v>0</v>
      </c>
    </row>
    <row r="445" spans="5:32" x14ac:dyDescent="0.2">
      <c r="E445">
        <v>3044</v>
      </c>
      <c r="F445" s="101">
        <f>'Ext A3'!F50</f>
        <v>0</v>
      </c>
      <c r="G445" s="100">
        <f>'Ext A3'!C50</f>
        <v>0</v>
      </c>
      <c r="H445" s="100">
        <f>'Ext A3'!D50</f>
        <v>0</v>
      </c>
      <c r="I445" s="100">
        <f>'Ext A3'!J50</f>
        <v>0</v>
      </c>
      <c r="J445" s="194">
        <f>'Ext A3'!G50</f>
        <v>0</v>
      </c>
      <c r="K445">
        <f>IF('Ext A3'!H50="",'Ext A3'!G50,'Ext A3'!H50)</f>
        <v>0</v>
      </c>
      <c r="L445" s="100">
        <f>'Ext A3'!E50</f>
        <v>0</v>
      </c>
      <c r="M445" t="str">
        <f>MID('Ext A3'!M50,7,4)</f>
        <v/>
      </c>
      <c r="O445" s="101">
        <f>IF(ISNA(VLOOKUP(E445,'Enga manuel'!$D$7:$P$356,6,FALSE)),0,VLOOKUP(E445,'Enga manuel'!$D$7:$P$356,6,FALSE))</f>
        <v>0</v>
      </c>
      <c r="P445" t="str">
        <f>IF(ISNA(VLOOKUP(E445,'Enga manuel'!$D$7:$P$356,7,FALSE)),"",VLOOKUP(E445,'Enga manuel'!$D$7:$P$356,7,FALSE))</f>
        <v/>
      </c>
      <c r="Q445" t="str">
        <f>IF(ISNA(VLOOKUP(E445,'Enga manuel'!$D$7:$P$356,8,FALSE)),"",VLOOKUP(E445,'Enga manuel'!$D$7:$P$356,8,FALSE))</f>
        <v/>
      </c>
      <c r="R445" t="str">
        <f>IF(ISNA(VLOOKUP(E445,'Enga manuel'!$D$7:$P$356,9,FALSE)),"",VLOOKUP(E445,'Enga manuel'!$D$7:$P$356,9,FALSE))</f>
        <v/>
      </c>
      <c r="S445" t="str">
        <f>IF(ISNA(VLOOKUP(E445,'Enga manuel'!$D$7:$P$356,10,FALSE)),"",VLOOKUP(E445,'Enga manuel'!$D$7:$P$356,10,FALSE))</f>
        <v/>
      </c>
      <c r="T445" t="str">
        <f>IF(ISNA(VLOOKUP(E445,'Enga manuel'!$D$7:$P$356,11,FALSE)),"",VLOOKUP(E445,'Enga manuel'!$D$7:$P$356,11,FALSE))</f>
        <v/>
      </c>
      <c r="U445" t="str">
        <f>IF(ISNA(VLOOKUP(E445,'Enga manuel'!$D$7:$P$356,12,FALSE)),"",VLOOKUP(E445,'Enga manuel'!$D$7:$P$356,12,FALSE))</f>
        <v/>
      </c>
      <c r="W445">
        <f t="shared" si="78"/>
        <v>3044</v>
      </c>
      <c r="X445" s="107">
        <f t="shared" si="64"/>
        <v>0</v>
      </c>
      <c r="Y445" s="107" t="str">
        <f t="shared" si="74"/>
        <v/>
      </c>
      <c r="Z445" s="107" t="str">
        <f t="shared" si="75"/>
        <v/>
      </c>
      <c r="AA445" s="107" t="str">
        <f t="shared" si="76"/>
        <v/>
      </c>
      <c r="AB445" s="107" t="str">
        <f t="shared" si="65"/>
        <v/>
      </c>
      <c r="AC445" s="107" t="str">
        <f t="shared" si="65"/>
        <v/>
      </c>
      <c r="AD445" s="107" t="str">
        <f t="shared" si="66"/>
        <v/>
      </c>
      <c r="AE445" s="107" t="str">
        <f t="shared" si="67"/>
        <v/>
      </c>
      <c r="AF445">
        <f t="shared" si="77"/>
        <v>0</v>
      </c>
    </row>
    <row r="446" spans="5:32" x14ac:dyDescent="0.2">
      <c r="E446">
        <v>3045</v>
      </c>
      <c r="F446" s="101">
        <f>'Ext A3'!F51</f>
        <v>0</v>
      </c>
      <c r="G446" s="100">
        <f>'Ext A3'!C51</f>
        <v>0</v>
      </c>
      <c r="H446" s="100">
        <f>'Ext A3'!D51</f>
        <v>0</v>
      </c>
      <c r="I446" s="100">
        <f>'Ext A3'!J51</f>
        <v>0</v>
      </c>
      <c r="J446" s="194">
        <f>'Ext A3'!G51</f>
        <v>0</v>
      </c>
      <c r="K446">
        <f>IF('Ext A3'!H51="",'Ext A3'!G51,'Ext A3'!H51)</f>
        <v>0</v>
      </c>
      <c r="L446" s="100">
        <f>'Ext A3'!E51</f>
        <v>0</v>
      </c>
      <c r="M446" t="str">
        <f>MID('Ext A3'!M51,7,4)</f>
        <v/>
      </c>
      <c r="O446" s="101">
        <f>IF(ISNA(VLOOKUP(E446,'Enga manuel'!$D$7:$P$356,6,FALSE)),0,VLOOKUP(E446,'Enga manuel'!$D$7:$P$356,6,FALSE))</f>
        <v>0</v>
      </c>
      <c r="P446" t="str">
        <f>IF(ISNA(VLOOKUP(E446,'Enga manuel'!$D$7:$P$356,7,FALSE)),"",VLOOKUP(E446,'Enga manuel'!$D$7:$P$356,7,FALSE))</f>
        <v/>
      </c>
      <c r="Q446" t="str">
        <f>IF(ISNA(VLOOKUP(E446,'Enga manuel'!$D$7:$P$356,8,FALSE)),"",VLOOKUP(E446,'Enga manuel'!$D$7:$P$356,8,FALSE))</f>
        <v/>
      </c>
      <c r="R446" t="str">
        <f>IF(ISNA(VLOOKUP(E446,'Enga manuel'!$D$7:$P$356,9,FALSE)),"",VLOOKUP(E446,'Enga manuel'!$D$7:$P$356,9,FALSE))</f>
        <v/>
      </c>
      <c r="S446" t="str">
        <f>IF(ISNA(VLOOKUP(E446,'Enga manuel'!$D$7:$P$356,10,FALSE)),"",VLOOKUP(E446,'Enga manuel'!$D$7:$P$356,10,FALSE))</f>
        <v/>
      </c>
      <c r="T446" t="str">
        <f>IF(ISNA(VLOOKUP(E446,'Enga manuel'!$D$7:$P$356,11,FALSE)),"",VLOOKUP(E446,'Enga manuel'!$D$7:$P$356,11,FALSE))</f>
        <v/>
      </c>
      <c r="U446" t="str">
        <f>IF(ISNA(VLOOKUP(E446,'Enga manuel'!$D$7:$P$356,12,FALSE)),"",VLOOKUP(E446,'Enga manuel'!$D$7:$P$356,12,FALSE))</f>
        <v/>
      </c>
      <c r="W446">
        <f t="shared" si="78"/>
        <v>3045</v>
      </c>
      <c r="X446" s="107">
        <f t="shared" si="64"/>
        <v>0</v>
      </c>
      <c r="Y446" s="107" t="str">
        <f t="shared" si="74"/>
        <v/>
      </c>
      <c r="Z446" s="107" t="str">
        <f t="shared" si="75"/>
        <v/>
      </c>
      <c r="AA446" s="107" t="str">
        <f t="shared" si="76"/>
        <v/>
      </c>
      <c r="AB446" s="107" t="str">
        <f t="shared" si="65"/>
        <v/>
      </c>
      <c r="AC446" s="107" t="str">
        <f t="shared" si="65"/>
        <v/>
      </c>
      <c r="AD446" s="107" t="str">
        <f t="shared" si="66"/>
        <v/>
      </c>
      <c r="AE446" s="107" t="str">
        <f t="shared" si="67"/>
        <v/>
      </c>
      <c r="AF446">
        <f t="shared" si="77"/>
        <v>0</v>
      </c>
    </row>
    <row r="447" spans="5:32" x14ac:dyDescent="0.2">
      <c r="E447">
        <v>3046</v>
      </c>
      <c r="F447" s="101">
        <f>'Ext A3'!F52</f>
        <v>0</v>
      </c>
      <c r="G447" s="100">
        <f>'Ext A3'!C52</f>
        <v>0</v>
      </c>
      <c r="H447" s="100">
        <f>'Ext A3'!D52</f>
        <v>0</v>
      </c>
      <c r="I447" s="100">
        <f>'Ext A3'!J52</f>
        <v>0</v>
      </c>
      <c r="J447" s="194">
        <f>'Ext A3'!G52</f>
        <v>0</v>
      </c>
      <c r="K447">
        <f>IF('Ext A3'!H52="",'Ext A3'!G52,'Ext A3'!H52)</f>
        <v>0</v>
      </c>
      <c r="L447" s="100">
        <f>'Ext A3'!E52</f>
        <v>0</v>
      </c>
      <c r="M447" t="str">
        <f>MID('Ext A3'!M52,7,4)</f>
        <v/>
      </c>
      <c r="O447" s="101">
        <f>IF(ISNA(VLOOKUP(E447,'Enga manuel'!$D$7:$P$356,6,FALSE)),0,VLOOKUP(E447,'Enga manuel'!$D$7:$P$356,6,FALSE))</f>
        <v>0</v>
      </c>
      <c r="P447" t="str">
        <f>IF(ISNA(VLOOKUP(E447,'Enga manuel'!$D$7:$P$356,7,FALSE)),"",VLOOKUP(E447,'Enga manuel'!$D$7:$P$356,7,FALSE))</f>
        <v/>
      </c>
      <c r="Q447" t="str">
        <f>IF(ISNA(VLOOKUP(E447,'Enga manuel'!$D$7:$P$356,8,FALSE)),"",VLOOKUP(E447,'Enga manuel'!$D$7:$P$356,8,FALSE))</f>
        <v/>
      </c>
      <c r="R447" t="str">
        <f>IF(ISNA(VLOOKUP(E447,'Enga manuel'!$D$7:$P$356,9,FALSE)),"",VLOOKUP(E447,'Enga manuel'!$D$7:$P$356,9,FALSE))</f>
        <v/>
      </c>
      <c r="S447" t="str">
        <f>IF(ISNA(VLOOKUP(E447,'Enga manuel'!$D$7:$P$356,10,FALSE)),"",VLOOKUP(E447,'Enga manuel'!$D$7:$P$356,10,FALSE))</f>
        <v/>
      </c>
      <c r="T447" t="str">
        <f>IF(ISNA(VLOOKUP(E447,'Enga manuel'!$D$7:$P$356,11,FALSE)),"",VLOOKUP(E447,'Enga manuel'!$D$7:$P$356,11,FALSE))</f>
        <v/>
      </c>
      <c r="U447" t="str">
        <f>IF(ISNA(VLOOKUP(E447,'Enga manuel'!$D$7:$P$356,12,FALSE)),"",VLOOKUP(E447,'Enga manuel'!$D$7:$P$356,12,FALSE))</f>
        <v/>
      </c>
      <c r="W447">
        <f t="shared" si="78"/>
        <v>3046</v>
      </c>
      <c r="X447" s="107">
        <f t="shared" si="64"/>
        <v>0</v>
      </c>
      <c r="Y447" s="107" t="str">
        <f t="shared" si="74"/>
        <v/>
      </c>
      <c r="Z447" s="107" t="str">
        <f t="shared" si="75"/>
        <v/>
      </c>
      <c r="AA447" s="107" t="str">
        <f t="shared" si="76"/>
        <v/>
      </c>
      <c r="AB447" s="107" t="str">
        <f t="shared" si="65"/>
        <v/>
      </c>
      <c r="AC447" s="107" t="str">
        <f t="shared" si="65"/>
        <v/>
      </c>
      <c r="AD447" s="107" t="str">
        <f t="shared" si="66"/>
        <v/>
      </c>
      <c r="AE447" s="107" t="str">
        <f t="shared" si="67"/>
        <v/>
      </c>
      <c r="AF447">
        <f t="shared" si="77"/>
        <v>0</v>
      </c>
    </row>
    <row r="448" spans="5:32" x14ac:dyDescent="0.2">
      <c r="E448">
        <v>3047</v>
      </c>
      <c r="F448" s="101">
        <f>'Ext A3'!F53</f>
        <v>0</v>
      </c>
      <c r="G448" s="100">
        <f>'Ext A3'!C53</f>
        <v>0</v>
      </c>
      <c r="H448" s="100">
        <f>'Ext A3'!D53</f>
        <v>0</v>
      </c>
      <c r="I448" s="100">
        <f>'Ext A3'!J53</f>
        <v>0</v>
      </c>
      <c r="J448" s="194">
        <f>'Ext A3'!G53</f>
        <v>0</v>
      </c>
      <c r="K448">
        <f>IF('Ext A3'!H53="",'Ext A3'!G53,'Ext A3'!H53)</f>
        <v>0</v>
      </c>
      <c r="L448" s="100">
        <f>'Ext A3'!E53</f>
        <v>0</v>
      </c>
      <c r="M448" t="str">
        <f>MID('Ext A3'!M53,7,4)</f>
        <v/>
      </c>
      <c r="O448" s="101">
        <f>IF(ISNA(VLOOKUP(E448,'Enga manuel'!$D$7:$P$356,6,FALSE)),0,VLOOKUP(E448,'Enga manuel'!$D$7:$P$356,6,FALSE))</f>
        <v>0</v>
      </c>
      <c r="P448" t="str">
        <f>IF(ISNA(VLOOKUP(E448,'Enga manuel'!$D$7:$P$356,7,FALSE)),"",VLOOKUP(E448,'Enga manuel'!$D$7:$P$356,7,FALSE))</f>
        <v/>
      </c>
      <c r="Q448" t="str">
        <f>IF(ISNA(VLOOKUP(E448,'Enga manuel'!$D$7:$P$356,8,FALSE)),"",VLOOKUP(E448,'Enga manuel'!$D$7:$P$356,8,FALSE))</f>
        <v/>
      </c>
      <c r="R448" t="str">
        <f>IF(ISNA(VLOOKUP(E448,'Enga manuel'!$D$7:$P$356,9,FALSE)),"",VLOOKUP(E448,'Enga manuel'!$D$7:$P$356,9,FALSE))</f>
        <v/>
      </c>
      <c r="S448" t="str">
        <f>IF(ISNA(VLOOKUP(E448,'Enga manuel'!$D$7:$P$356,10,FALSE)),"",VLOOKUP(E448,'Enga manuel'!$D$7:$P$356,10,FALSE))</f>
        <v/>
      </c>
      <c r="T448" t="str">
        <f>IF(ISNA(VLOOKUP(E448,'Enga manuel'!$D$7:$P$356,11,FALSE)),"",VLOOKUP(E448,'Enga manuel'!$D$7:$P$356,11,FALSE))</f>
        <v/>
      </c>
      <c r="U448" t="str">
        <f>IF(ISNA(VLOOKUP(E448,'Enga manuel'!$D$7:$P$356,12,FALSE)),"",VLOOKUP(E448,'Enga manuel'!$D$7:$P$356,12,FALSE))</f>
        <v/>
      </c>
      <c r="W448">
        <f t="shared" si="78"/>
        <v>3047</v>
      </c>
      <c r="X448" s="107">
        <f t="shared" si="64"/>
        <v>0</v>
      </c>
      <c r="Y448" s="107" t="str">
        <f t="shared" si="74"/>
        <v/>
      </c>
      <c r="Z448" s="107" t="str">
        <f t="shared" si="75"/>
        <v/>
      </c>
      <c r="AA448" s="107" t="str">
        <f t="shared" si="76"/>
        <v/>
      </c>
      <c r="AB448" s="107" t="str">
        <f t="shared" si="65"/>
        <v/>
      </c>
      <c r="AC448" s="107" t="str">
        <f t="shared" si="65"/>
        <v/>
      </c>
      <c r="AD448" s="107" t="str">
        <f t="shared" si="66"/>
        <v/>
      </c>
      <c r="AE448" s="107" t="str">
        <f t="shared" si="67"/>
        <v/>
      </c>
      <c r="AF448">
        <f t="shared" si="77"/>
        <v>0</v>
      </c>
    </row>
    <row r="449" spans="5:32" x14ac:dyDescent="0.2">
      <c r="E449">
        <v>3048</v>
      </c>
      <c r="F449" s="101">
        <f>'Ext A3'!F54</f>
        <v>0</v>
      </c>
      <c r="G449" s="100">
        <f>'Ext A3'!C54</f>
        <v>0</v>
      </c>
      <c r="H449" s="100">
        <f>'Ext A3'!D54</f>
        <v>0</v>
      </c>
      <c r="I449" s="100">
        <f>'Ext A3'!J54</f>
        <v>0</v>
      </c>
      <c r="J449" s="194">
        <f>'Ext A3'!G54</f>
        <v>0</v>
      </c>
      <c r="K449">
        <f>IF('Ext A3'!H54="",'Ext A3'!G54,'Ext A3'!H54)</f>
        <v>0</v>
      </c>
      <c r="L449" s="100">
        <f>'Ext A3'!E54</f>
        <v>0</v>
      </c>
      <c r="M449" t="str">
        <f>MID('Ext A3'!M54,7,4)</f>
        <v/>
      </c>
      <c r="O449" s="101">
        <f>IF(ISNA(VLOOKUP(E449,'Enga manuel'!$D$7:$P$356,6,FALSE)),0,VLOOKUP(E449,'Enga manuel'!$D$7:$P$356,6,FALSE))</f>
        <v>0</v>
      </c>
      <c r="P449" t="str">
        <f>IF(ISNA(VLOOKUP(E449,'Enga manuel'!$D$7:$P$356,7,FALSE)),"",VLOOKUP(E449,'Enga manuel'!$D$7:$P$356,7,FALSE))</f>
        <v/>
      </c>
      <c r="Q449" t="str">
        <f>IF(ISNA(VLOOKUP(E449,'Enga manuel'!$D$7:$P$356,8,FALSE)),"",VLOOKUP(E449,'Enga manuel'!$D$7:$P$356,8,FALSE))</f>
        <v/>
      </c>
      <c r="R449" t="str">
        <f>IF(ISNA(VLOOKUP(E449,'Enga manuel'!$D$7:$P$356,9,FALSE)),"",VLOOKUP(E449,'Enga manuel'!$D$7:$P$356,9,FALSE))</f>
        <v/>
      </c>
      <c r="S449" t="str">
        <f>IF(ISNA(VLOOKUP(E449,'Enga manuel'!$D$7:$P$356,10,FALSE)),"",VLOOKUP(E449,'Enga manuel'!$D$7:$P$356,10,FALSE))</f>
        <v/>
      </c>
      <c r="T449" t="str">
        <f>IF(ISNA(VLOOKUP(E449,'Enga manuel'!$D$7:$P$356,11,FALSE)),"",VLOOKUP(E449,'Enga manuel'!$D$7:$P$356,11,FALSE))</f>
        <v/>
      </c>
      <c r="U449" t="str">
        <f>IF(ISNA(VLOOKUP(E449,'Enga manuel'!$D$7:$P$356,12,FALSE)),"",VLOOKUP(E449,'Enga manuel'!$D$7:$P$356,12,FALSE))</f>
        <v/>
      </c>
      <c r="W449">
        <f t="shared" si="78"/>
        <v>3048</v>
      </c>
      <c r="X449" s="107">
        <f t="shared" si="64"/>
        <v>0</v>
      </c>
      <c r="Y449" s="107" t="str">
        <f t="shared" si="74"/>
        <v/>
      </c>
      <c r="Z449" s="107" t="str">
        <f t="shared" si="75"/>
        <v/>
      </c>
      <c r="AA449" s="107" t="str">
        <f t="shared" si="76"/>
        <v/>
      </c>
      <c r="AB449" s="107" t="str">
        <f t="shared" si="65"/>
        <v/>
      </c>
      <c r="AC449" s="107" t="str">
        <f t="shared" si="65"/>
        <v/>
      </c>
      <c r="AD449" s="107" t="str">
        <f t="shared" si="66"/>
        <v/>
      </c>
      <c r="AE449" s="107" t="str">
        <f t="shared" si="67"/>
        <v/>
      </c>
      <c r="AF449">
        <f t="shared" si="77"/>
        <v>0</v>
      </c>
    </row>
    <row r="450" spans="5:32" x14ac:dyDescent="0.2">
      <c r="E450">
        <v>3049</v>
      </c>
      <c r="F450" s="101">
        <f>'Ext A3'!F55</f>
        <v>0</v>
      </c>
      <c r="G450" s="100">
        <f>'Ext A3'!C55</f>
        <v>0</v>
      </c>
      <c r="H450" s="100">
        <f>'Ext A3'!D55</f>
        <v>0</v>
      </c>
      <c r="I450" s="100">
        <f>'Ext A3'!J55</f>
        <v>0</v>
      </c>
      <c r="J450" s="194">
        <f>'Ext A3'!G55</f>
        <v>0</v>
      </c>
      <c r="K450">
        <f>IF('Ext A3'!H55="",'Ext A3'!G55,'Ext A3'!H55)</f>
        <v>0</v>
      </c>
      <c r="L450" s="100">
        <f>'Ext A3'!E55</f>
        <v>0</v>
      </c>
      <c r="M450" t="str">
        <f>MID('Ext A3'!M55,7,4)</f>
        <v/>
      </c>
      <c r="O450" s="101">
        <f>IF(ISNA(VLOOKUP(E450,'Enga manuel'!$D$7:$P$356,6,FALSE)),0,VLOOKUP(E450,'Enga manuel'!$D$7:$P$356,6,FALSE))</f>
        <v>0</v>
      </c>
      <c r="P450" t="str">
        <f>IF(ISNA(VLOOKUP(E450,'Enga manuel'!$D$7:$P$356,7,FALSE)),"",VLOOKUP(E450,'Enga manuel'!$D$7:$P$356,7,FALSE))</f>
        <v/>
      </c>
      <c r="Q450" t="str">
        <f>IF(ISNA(VLOOKUP(E450,'Enga manuel'!$D$7:$P$356,8,FALSE)),"",VLOOKUP(E450,'Enga manuel'!$D$7:$P$356,8,FALSE))</f>
        <v/>
      </c>
      <c r="R450" t="str">
        <f>IF(ISNA(VLOOKUP(E450,'Enga manuel'!$D$7:$P$356,9,FALSE)),"",VLOOKUP(E450,'Enga manuel'!$D$7:$P$356,9,FALSE))</f>
        <v/>
      </c>
      <c r="S450" t="str">
        <f>IF(ISNA(VLOOKUP(E450,'Enga manuel'!$D$7:$P$356,10,FALSE)),"",VLOOKUP(E450,'Enga manuel'!$D$7:$P$356,10,FALSE))</f>
        <v/>
      </c>
      <c r="T450" t="str">
        <f>IF(ISNA(VLOOKUP(E450,'Enga manuel'!$D$7:$P$356,11,FALSE)),"",VLOOKUP(E450,'Enga manuel'!$D$7:$P$356,11,FALSE))</f>
        <v/>
      </c>
      <c r="U450" t="str">
        <f>IF(ISNA(VLOOKUP(E450,'Enga manuel'!$D$7:$P$356,12,FALSE)),"",VLOOKUP(E450,'Enga manuel'!$D$7:$P$356,12,FALSE))</f>
        <v/>
      </c>
      <c r="W450">
        <f t="shared" si="78"/>
        <v>3049</v>
      </c>
      <c r="X450" s="107">
        <f t="shared" si="64"/>
        <v>0</v>
      </c>
      <c r="Y450" s="107" t="str">
        <f t="shared" si="74"/>
        <v/>
      </c>
      <c r="Z450" s="107" t="str">
        <f t="shared" si="75"/>
        <v/>
      </c>
      <c r="AA450" s="107" t="str">
        <f t="shared" si="76"/>
        <v/>
      </c>
      <c r="AB450" s="107" t="str">
        <f t="shared" si="65"/>
        <v/>
      </c>
      <c r="AC450" s="107" t="str">
        <f t="shared" si="65"/>
        <v/>
      </c>
      <c r="AD450" s="107" t="str">
        <f t="shared" si="66"/>
        <v/>
      </c>
      <c r="AE450" s="107" t="str">
        <f t="shared" si="67"/>
        <v/>
      </c>
      <c r="AF450">
        <f t="shared" si="77"/>
        <v>0</v>
      </c>
    </row>
    <row r="451" spans="5:32" x14ac:dyDescent="0.2">
      <c r="E451">
        <v>3050</v>
      </c>
      <c r="F451" s="101">
        <f>'Ext A3'!F56</f>
        <v>0</v>
      </c>
      <c r="G451" s="100">
        <f>'Ext A3'!C56</f>
        <v>0</v>
      </c>
      <c r="H451" s="100">
        <f>'Ext A3'!D56</f>
        <v>0</v>
      </c>
      <c r="I451" s="100">
        <f>'Ext A3'!J56</f>
        <v>0</v>
      </c>
      <c r="J451" s="194">
        <f>'Ext A3'!G56</f>
        <v>0</v>
      </c>
      <c r="K451">
        <f>IF('Ext A3'!H56="",'Ext A3'!G56,'Ext A3'!H56)</f>
        <v>0</v>
      </c>
      <c r="L451" s="100">
        <f>'Ext A3'!E56</f>
        <v>0</v>
      </c>
      <c r="M451" t="str">
        <f>MID('Ext A3'!M56,7,4)</f>
        <v/>
      </c>
      <c r="O451" s="101">
        <f>IF(ISNA(VLOOKUP(E451,'Enga manuel'!$D$7:$P$356,6,FALSE)),0,VLOOKUP(E451,'Enga manuel'!$D$7:$P$356,6,FALSE))</f>
        <v>0</v>
      </c>
      <c r="P451" t="str">
        <f>IF(ISNA(VLOOKUP(E451,'Enga manuel'!$D$7:$P$356,7,FALSE)),"",VLOOKUP(E451,'Enga manuel'!$D$7:$P$356,7,FALSE))</f>
        <v/>
      </c>
      <c r="Q451" t="str">
        <f>IF(ISNA(VLOOKUP(E451,'Enga manuel'!$D$7:$P$356,8,FALSE)),"",VLOOKUP(E451,'Enga manuel'!$D$7:$P$356,8,FALSE))</f>
        <v/>
      </c>
      <c r="R451" t="str">
        <f>IF(ISNA(VLOOKUP(E451,'Enga manuel'!$D$7:$P$356,9,FALSE)),"",VLOOKUP(E451,'Enga manuel'!$D$7:$P$356,9,FALSE))</f>
        <v/>
      </c>
      <c r="S451" t="str">
        <f>IF(ISNA(VLOOKUP(E451,'Enga manuel'!$D$7:$P$356,10,FALSE)),"",VLOOKUP(E451,'Enga manuel'!$D$7:$P$356,10,FALSE))</f>
        <v/>
      </c>
      <c r="T451" t="str">
        <f>IF(ISNA(VLOOKUP(E451,'Enga manuel'!$D$7:$P$356,11,FALSE)),"",VLOOKUP(E451,'Enga manuel'!$D$7:$P$356,11,FALSE))</f>
        <v/>
      </c>
      <c r="U451" t="str">
        <f>IF(ISNA(VLOOKUP(E451,'Enga manuel'!$D$7:$P$356,12,FALSE)),"",VLOOKUP(E451,'Enga manuel'!$D$7:$P$356,12,FALSE))</f>
        <v/>
      </c>
      <c r="W451">
        <f t="shared" si="78"/>
        <v>3050</v>
      </c>
      <c r="X451" s="107">
        <f t="shared" ref="X451:X514" si="79">IF(AND(F451&gt;0,O451=0),F451,O451)</f>
        <v>0</v>
      </c>
      <c r="Y451" s="107" t="str">
        <f t="shared" si="74"/>
        <v/>
      </c>
      <c r="Z451" s="107" t="str">
        <f t="shared" si="75"/>
        <v/>
      </c>
      <c r="AA451" s="107" t="str">
        <f t="shared" si="76"/>
        <v/>
      </c>
      <c r="AB451" s="107" t="str">
        <f t="shared" ref="AB451:AC514" si="80">IF(AND($F451&gt;0,$O451=0),J451,S451)</f>
        <v/>
      </c>
      <c r="AC451" s="107" t="str">
        <f t="shared" si="80"/>
        <v/>
      </c>
      <c r="AD451" s="107" t="str">
        <f t="shared" ref="AD451:AD514" si="81">IF(O451&gt;0,U451,IF(F451&gt;0,L451,""))</f>
        <v/>
      </c>
      <c r="AE451" s="107" t="str">
        <f t="shared" ref="AE451:AE514" si="82">IF(O451&gt;0,V451,IF(F451&gt;0,M451,""))</f>
        <v/>
      </c>
      <c r="AF451">
        <f t="shared" si="77"/>
        <v>0</v>
      </c>
    </row>
    <row r="452" spans="5:32" x14ac:dyDescent="0.2">
      <c r="E452">
        <v>3051</v>
      </c>
      <c r="F452" s="101">
        <f>'Ext A3'!F57</f>
        <v>0</v>
      </c>
      <c r="G452" s="100">
        <f>'Ext A3'!C57</f>
        <v>0</v>
      </c>
      <c r="H452" s="100">
        <f>'Ext A3'!D57</f>
        <v>0</v>
      </c>
      <c r="I452" s="100">
        <f>'Ext A3'!J57</f>
        <v>0</v>
      </c>
      <c r="J452" s="194">
        <f>'Ext A3'!G57</f>
        <v>0</v>
      </c>
      <c r="K452">
        <f>IF('Ext A3'!H57="",'Ext A3'!G57,'Ext A3'!H57)</f>
        <v>0</v>
      </c>
      <c r="L452" s="100">
        <f>'Ext A3'!E57</f>
        <v>0</v>
      </c>
      <c r="M452" t="str">
        <f>MID('Ext A3'!M57,7,4)</f>
        <v/>
      </c>
      <c r="O452" s="101">
        <f>IF(ISNA(VLOOKUP(E452,'Enga manuel'!$D$7:$P$356,6,FALSE)),0,VLOOKUP(E452,'Enga manuel'!$D$7:$P$356,6,FALSE))</f>
        <v>0</v>
      </c>
      <c r="P452" t="str">
        <f>IF(ISNA(VLOOKUP(E452,'Enga manuel'!$D$7:$P$356,7,FALSE)),"",VLOOKUP(E452,'Enga manuel'!$D$7:$P$356,7,FALSE))</f>
        <v/>
      </c>
      <c r="Q452" t="str">
        <f>IF(ISNA(VLOOKUP(E452,'Enga manuel'!$D$7:$P$356,8,FALSE)),"",VLOOKUP(E452,'Enga manuel'!$D$7:$P$356,8,FALSE))</f>
        <v/>
      </c>
      <c r="R452" t="str">
        <f>IF(ISNA(VLOOKUP(E452,'Enga manuel'!$D$7:$P$356,9,FALSE)),"",VLOOKUP(E452,'Enga manuel'!$D$7:$P$356,9,FALSE))</f>
        <v/>
      </c>
      <c r="S452" t="str">
        <f>IF(ISNA(VLOOKUP(E452,'Enga manuel'!$D$7:$P$356,10,FALSE)),"",VLOOKUP(E452,'Enga manuel'!$D$7:$P$356,10,FALSE))</f>
        <v/>
      </c>
      <c r="T452" t="str">
        <f>IF(ISNA(VLOOKUP(E452,'Enga manuel'!$D$7:$P$356,11,FALSE)),"",VLOOKUP(E452,'Enga manuel'!$D$7:$P$356,11,FALSE))</f>
        <v/>
      </c>
      <c r="U452" t="str">
        <f>IF(ISNA(VLOOKUP(E452,'Enga manuel'!$D$7:$P$356,12,FALSE)),"",VLOOKUP(E452,'Enga manuel'!$D$7:$P$356,12,FALSE))</f>
        <v/>
      </c>
      <c r="W452">
        <f t="shared" si="78"/>
        <v>3051</v>
      </c>
      <c r="X452" s="107">
        <f t="shared" si="79"/>
        <v>0</v>
      </c>
      <c r="Y452" s="107" t="str">
        <f t="shared" si="74"/>
        <v/>
      </c>
      <c r="Z452" s="107" t="str">
        <f t="shared" si="75"/>
        <v/>
      </c>
      <c r="AA452" s="107" t="str">
        <f t="shared" si="76"/>
        <v/>
      </c>
      <c r="AB452" s="107" t="str">
        <f t="shared" si="80"/>
        <v/>
      </c>
      <c r="AC452" s="107" t="str">
        <f t="shared" si="80"/>
        <v/>
      </c>
      <c r="AD452" s="107" t="str">
        <f t="shared" si="81"/>
        <v/>
      </c>
      <c r="AE452" s="107" t="str">
        <f t="shared" si="82"/>
        <v/>
      </c>
      <c r="AF452">
        <f t="shared" si="77"/>
        <v>0</v>
      </c>
    </row>
    <row r="453" spans="5:32" x14ac:dyDescent="0.2">
      <c r="E453">
        <v>3052</v>
      </c>
      <c r="F453" s="101">
        <f>'Ext A3'!F58</f>
        <v>0</v>
      </c>
      <c r="G453" s="100">
        <f>'Ext A3'!C58</f>
        <v>0</v>
      </c>
      <c r="H453" s="100">
        <f>'Ext A3'!D58</f>
        <v>0</v>
      </c>
      <c r="I453" s="100">
        <f>'Ext A3'!J58</f>
        <v>0</v>
      </c>
      <c r="J453" s="194">
        <f>'Ext A3'!G58</f>
        <v>0</v>
      </c>
      <c r="K453">
        <f>IF('Ext A3'!H58="",'Ext A3'!G58,'Ext A3'!H58)</f>
        <v>0</v>
      </c>
      <c r="L453" s="100">
        <f>'Ext A3'!E58</f>
        <v>0</v>
      </c>
      <c r="M453" t="str">
        <f>MID('Ext A3'!M58,7,4)</f>
        <v/>
      </c>
      <c r="O453" s="101">
        <f>IF(ISNA(VLOOKUP(E453,'Enga manuel'!$D$7:$P$356,6,FALSE)),0,VLOOKUP(E453,'Enga manuel'!$D$7:$P$356,6,FALSE))</f>
        <v>0</v>
      </c>
      <c r="P453" t="str">
        <f>IF(ISNA(VLOOKUP(E453,'Enga manuel'!$D$7:$P$356,7,FALSE)),"",VLOOKUP(E453,'Enga manuel'!$D$7:$P$356,7,FALSE))</f>
        <v/>
      </c>
      <c r="Q453" t="str">
        <f>IF(ISNA(VLOOKUP(E453,'Enga manuel'!$D$7:$P$356,8,FALSE)),"",VLOOKUP(E453,'Enga manuel'!$D$7:$P$356,8,FALSE))</f>
        <v/>
      </c>
      <c r="R453" t="str">
        <f>IF(ISNA(VLOOKUP(E453,'Enga manuel'!$D$7:$P$356,9,FALSE)),"",VLOOKUP(E453,'Enga manuel'!$D$7:$P$356,9,FALSE))</f>
        <v/>
      </c>
      <c r="S453" t="str">
        <f>IF(ISNA(VLOOKUP(E453,'Enga manuel'!$D$7:$P$356,10,FALSE)),"",VLOOKUP(E453,'Enga manuel'!$D$7:$P$356,10,FALSE))</f>
        <v/>
      </c>
      <c r="T453" t="str">
        <f>IF(ISNA(VLOOKUP(E453,'Enga manuel'!$D$7:$P$356,11,FALSE)),"",VLOOKUP(E453,'Enga manuel'!$D$7:$P$356,11,FALSE))</f>
        <v/>
      </c>
      <c r="U453" t="str">
        <f>IF(ISNA(VLOOKUP(E453,'Enga manuel'!$D$7:$P$356,12,FALSE)),"",VLOOKUP(E453,'Enga manuel'!$D$7:$P$356,12,FALSE))</f>
        <v/>
      </c>
      <c r="W453">
        <f t="shared" si="78"/>
        <v>3052</v>
      </c>
      <c r="X453" s="107">
        <f t="shared" si="79"/>
        <v>0</v>
      </c>
      <c r="Y453" s="107" t="str">
        <f t="shared" si="74"/>
        <v/>
      </c>
      <c r="Z453" s="107" t="str">
        <f t="shared" si="75"/>
        <v/>
      </c>
      <c r="AA453" s="107" t="str">
        <f t="shared" si="76"/>
        <v/>
      </c>
      <c r="AB453" s="107" t="str">
        <f t="shared" si="80"/>
        <v/>
      </c>
      <c r="AC453" s="107" t="str">
        <f t="shared" si="80"/>
        <v/>
      </c>
      <c r="AD453" s="107" t="str">
        <f t="shared" si="81"/>
        <v/>
      </c>
      <c r="AE453" s="107" t="str">
        <f t="shared" si="82"/>
        <v/>
      </c>
      <c r="AF453">
        <f t="shared" si="77"/>
        <v>0</v>
      </c>
    </row>
    <row r="454" spans="5:32" x14ac:dyDescent="0.2">
      <c r="E454">
        <v>3053</v>
      </c>
      <c r="F454" s="101">
        <f>'Ext A3'!F59</f>
        <v>0</v>
      </c>
      <c r="G454" s="100">
        <f>'Ext A3'!C59</f>
        <v>0</v>
      </c>
      <c r="H454" s="100">
        <f>'Ext A3'!D59</f>
        <v>0</v>
      </c>
      <c r="I454" s="100">
        <f>'Ext A3'!J59</f>
        <v>0</v>
      </c>
      <c r="J454" s="194">
        <f>'Ext A3'!G59</f>
        <v>0</v>
      </c>
      <c r="K454">
        <f>IF('Ext A3'!H59="",'Ext A3'!G59,'Ext A3'!H59)</f>
        <v>0</v>
      </c>
      <c r="L454" s="100">
        <f>'Ext A3'!E59</f>
        <v>0</v>
      </c>
      <c r="M454" t="str">
        <f>MID('Ext A3'!M59,7,4)</f>
        <v/>
      </c>
      <c r="O454" s="101">
        <f>IF(ISNA(VLOOKUP(E454,'Enga manuel'!$D$7:$P$356,6,FALSE)),0,VLOOKUP(E454,'Enga manuel'!$D$7:$P$356,6,FALSE))</f>
        <v>0</v>
      </c>
      <c r="P454" t="str">
        <f>IF(ISNA(VLOOKUP(E454,'Enga manuel'!$D$7:$P$356,7,FALSE)),"",VLOOKUP(E454,'Enga manuel'!$D$7:$P$356,7,FALSE))</f>
        <v/>
      </c>
      <c r="Q454" t="str">
        <f>IF(ISNA(VLOOKUP(E454,'Enga manuel'!$D$7:$P$356,8,FALSE)),"",VLOOKUP(E454,'Enga manuel'!$D$7:$P$356,8,FALSE))</f>
        <v/>
      </c>
      <c r="R454" t="str">
        <f>IF(ISNA(VLOOKUP(E454,'Enga manuel'!$D$7:$P$356,9,FALSE)),"",VLOOKUP(E454,'Enga manuel'!$D$7:$P$356,9,FALSE))</f>
        <v/>
      </c>
      <c r="S454" t="str">
        <f>IF(ISNA(VLOOKUP(E454,'Enga manuel'!$D$7:$P$356,10,FALSE)),"",VLOOKUP(E454,'Enga manuel'!$D$7:$P$356,10,FALSE))</f>
        <v/>
      </c>
      <c r="T454" t="str">
        <f>IF(ISNA(VLOOKUP(E454,'Enga manuel'!$D$7:$P$356,11,FALSE)),"",VLOOKUP(E454,'Enga manuel'!$D$7:$P$356,11,FALSE))</f>
        <v/>
      </c>
      <c r="U454" t="str">
        <f>IF(ISNA(VLOOKUP(E454,'Enga manuel'!$D$7:$P$356,12,FALSE)),"",VLOOKUP(E454,'Enga manuel'!$D$7:$P$356,12,FALSE))</f>
        <v/>
      </c>
      <c r="W454">
        <f t="shared" si="78"/>
        <v>3053</v>
      </c>
      <c r="X454" s="107">
        <f t="shared" si="79"/>
        <v>0</v>
      </c>
      <c r="Y454" s="107" t="str">
        <f t="shared" si="74"/>
        <v/>
      </c>
      <c r="Z454" s="107" t="str">
        <f t="shared" si="75"/>
        <v/>
      </c>
      <c r="AA454" s="107" t="str">
        <f t="shared" si="76"/>
        <v/>
      </c>
      <c r="AB454" s="107" t="str">
        <f t="shared" si="80"/>
        <v/>
      </c>
      <c r="AC454" s="107" t="str">
        <f t="shared" si="80"/>
        <v/>
      </c>
      <c r="AD454" s="107" t="str">
        <f t="shared" si="81"/>
        <v/>
      </c>
      <c r="AE454" s="107" t="str">
        <f t="shared" si="82"/>
        <v/>
      </c>
      <c r="AF454">
        <f t="shared" si="77"/>
        <v>0</v>
      </c>
    </row>
    <row r="455" spans="5:32" x14ac:dyDescent="0.2">
      <c r="E455">
        <v>3054</v>
      </c>
      <c r="F455" s="101">
        <f>'Ext A3'!F60</f>
        <v>0</v>
      </c>
      <c r="G455" s="100">
        <f>'Ext A3'!C60</f>
        <v>0</v>
      </c>
      <c r="H455" s="100">
        <f>'Ext A3'!D60</f>
        <v>0</v>
      </c>
      <c r="I455" s="100">
        <f>'Ext A3'!J60</f>
        <v>0</v>
      </c>
      <c r="J455" s="194">
        <f>'Ext A3'!G60</f>
        <v>0</v>
      </c>
      <c r="K455">
        <f>IF('Ext A3'!H60="",'Ext A3'!G60,'Ext A3'!H60)</f>
        <v>0</v>
      </c>
      <c r="L455" s="100">
        <f>'Ext A3'!E60</f>
        <v>0</v>
      </c>
      <c r="M455" t="str">
        <f>MID('Ext A3'!M60,7,4)</f>
        <v/>
      </c>
      <c r="O455" s="101">
        <f>IF(ISNA(VLOOKUP(E455,'Enga manuel'!$D$7:$P$356,6,FALSE)),0,VLOOKUP(E455,'Enga manuel'!$D$7:$P$356,6,FALSE))</f>
        <v>0</v>
      </c>
      <c r="P455" t="str">
        <f>IF(ISNA(VLOOKUP(E455,'Enga manuel'!$D$7:$P$356,7,FALSE)),"",VLOOKUP(E455,'Enga manuel'!$D$7:$P$356,7,FALSE))</f>
        <v/>
      </c>
      <c r="Q455" t="str">
        <f>IF(ISNA(VLOOKUP(E455,'Enga manuel'!$D$7:$P$356,8,FALSE)),"",VLOOKUP(E455,'Enga manuel'!$D$7:$P$356,8,FALSE))</f>
        <v/>
      </c>
      <c r="R455" t="str">
        <f>IF(ISNA(VLOOKUP(E455,'Enga manuel'!$D$7:$P$356,9,FALSE)),"",VLOOKUP(E455,'Enga manuel'!$D$7:$P$356,9,FALSE))</f>
        <v/>
      </c>
      <c r="S455" t="str">
        <f>IF(ISNA(VLOOKUP(E455,'Enga manuel'!$D$7:$P$356,10,FALSE)),"",VLOOKUP(E455,'Enga manuel'!$D$7:$P$356,10,FALSE))</f>
        <v/>
      </c>
      <c r="T455" t="str">
        <f>IF(ISNA(VLOOKUP(E455,'Enga manuel'!$D$7:$P$356,11,FALSE)),"",VLOOKUP(E455,'Enga manuel'!$D$7:$P$356,11,FALSE))</f>
        <v/>
      </c>
      <c r="U455" t="str">
        <f>IF(ISNA(VLOOKUP(E455,'Enga manuel'!$D$7:$P$356,12,FALSE)),"",VLOOKUP(E455,'Enga manuel'!$D$7:$P$356,12,FALSE))</f>
        <v/>
      </c>
      <c r="W455">
        <f t="shared" si="78"/>
        <v>3054</v>
      </c>
      <c r="X455" s="107">
        <f t="shared" si="79"/>
        <v>0</v>
      </c>
      <c r="Y455" s="107" t="str">
        <f t="shared" si="74"/>
        <v/>
      </c>
      <c r="Z455" s="107" t="str">
        <f t="shared" si="75"/>
        <v/>
      </c>
      <c r="AA455" s="107" t="str">
        <f t="shared" si="76"/>
        <v/>
      </c>
      <c r="AB455" s="107" t="str">
        <f t="shared" si="80"/>
        <v/>
      </c>
      <c r="AC455" s="107" t="str">
        <f t="shared" si="80"/>
        <v/>
      </c>
      <c r="AD455" s="107" t="str">
        <f t="shared" si="81"/>
        <v/>
      </c>
      <c r="AE455" s="107" t="str">
        <f t="shared" si="82"/>
        <v/>
      </c>
      <c r="AF455">
        <f t="shared" si="77"/>
        <v>0</v>
      </c>
    </row>
    <row r="456" spans="5:32" x14ac:dyDescent="0.2">
      <c r="E456">
        <v>3055</v>
      </c>
      <c r="F456" s="101">
        <f>'Ext A3'!F61</f>
        <v>0</v>
      </c>
      <c r="G456" s="100">
        <f>'Ext A3'!C61</f>
        <v>0</v>
      </c>
      <c r="H456" s="100">
        <f>'Ext A3'!D61</f>
        <v>0</v>
      </c>
      <c r="I456" s="100">
        <f>'Ext A3'!J61</f>
        <v>0</v>
      </c>
      <c r="J456" s="194">
        <f>'Ext A3'!G61</f>
        <v>0</v>
      </c>
      <c r="K456">
        <f>IF('Ext A3'!H61="",'Ext A3'!G61,'Ext A3'!H61)</f>
        <v>0</v>
      </c>
      <c r="L456" s="100">
        <f>'Ext A3'!E61</f>
        <v>0</v>
      </c>
      <c r="M456" t="str">
        <f>MID('Ext A3'!M61,7,4)</f>
        <v/>
      </c>
      <c r="O456" s="101">
        <f>IF(ISNA(VLOOKUP(E456,'Enga manuel'!$D$7:$P$356,6,FALSE)),0,VLOOKUP(E456,'Enga manuel'!$D$7:$P$356,6,FALSE))</f>
        <v>0</v>
      </c>
      <c r="P456" t="str">
        <f>IF(ISNA(VLOOKUP(E456,'Enga manuel'!$D$7:$P$356,7,FALSE)),"",VLOOKUP(E456,'Enga manuel'!$D$7:$P$356,7,FALSE))</f>
        <v/>
      </c>
      <c r="Q456" t="str">
        <f>IF(ISNA(VLOOKUP(E456,'Enga manuel'!$D$7:$P$356,8,FALSE)),"",VLOOKUP(E456,'Enga manuel'!$D$7:$P$356,8,FALSE))</f>
        <v/>
      </c>
      <c r="R456" t="str">
        <f>IF(ISNA(VLOOKUP(E456,'Enga manuel'!$D$7:$P$356,9,FALSE)),"",VLOOKUP(E456,'Enga manuel'!$D$7:$P$356,9,FALSE))</f>
        <v/>
      </c>
      <c r="S456" t="str">
        <f>IF(ISNA(VLOOKUP(E456,'Enga manuel'!$D$7:$P$356,10,FALSE)),"",VLOOKUP(E456,'Enga manuel'!$D$7:$P$356,10,FALSE))</f>
        <v/>
      </c>
      <c r="T456" t="str">
        <f>IF(ISNA(VLOOKUP(E456,'Enga manuel'!$D$7:$P$356,11,FALSE)),"",VLOOKUP(E456,'Enga manuel'!$D$7:$P$356,11,FALSE))</f>
        <v/>
      </c>
      <c r="U456" t="str">
        <f>IF(ISNA(VLOOKUP(E456,'Enga manuel'!$D$7:$P$356,12,FALSE)),"",VLOOKUP(E456,'Enga manuel'!$D$7:$P$356,12,FALSE))</f>
        <v/>
      </c>
      <c r="W456">
        <f t="shared" si="78"/>
        <v>3055</v>
      </c>
      <c r="X456" s="107">
        <f t="shared" si="79"/>
        <v>0</v>
      </c>
      <c r="Y456" s="107" t="str">
        <f t="shared" si="74"/>
        <v/>
      </c>
      <c r="Z456" s="107" t="str">
        <f t="shared" si="75"/>
        <v/>
      </c>
      <c r="AA456" s="107" t="str">
        <f t="shared" si="76"/>
        <v/>
      </c>
      <c r="AB456" s="107" t="str">
        <f t="shared" si="80"/>
        <v/>
      </c>
      <c r="AC456" s="107" t="str">
        <f t="shared" si="80"/>
        <v/>
      </c>
      <c r="AD456" s="107" t="str">
        <f t="shared" si="81"/>
        <v/>
      </c>
      <c r="AE456" s="107" t="str">
        <f t="shared" si="82"/>
        <v/>
      </c>
      <c r="AF456">
        <f t="shared" si="77"/>
        <v>0</v>
      </c>
    </row>
    <row r="457" spans="5:32" x14ac:dyDescent="0.2">
      <c r="E457">
        <v>3056</v>
      </c>
      <c r="F457" s="101">
        <f>'Ext A3'!F62</f>
        <v>0</v>
      </c>
      <c r="G457" s="100">
        <f>'Ext A3'!C62</f>
        <v>0</v>
      </c>
      <c r="H457" s="100">
        <f>'Ext A3'!D62</f>
        <v>0</v>
      </c>
      <c r="I457" s="100">
        <f>'Ext A3'!J62</f>
        <v>0</v>
      </c>
      <c r="J457" s="194">
        <f>'Ext A3'!G62</f>
        <v>0</v>
      </c>
      <c r="K457">
        <f>IF('Ext A3'!H62="",'Ext A3'!G62,'Ext A3'!H62)</f>
        <v>0</v>
      </c>
      <c r="L457" s="100">
        <f>'Ext A3'!E62</f>
        <v>0</v>
      </c>
      <c r="M457" t="str">
        <f>MID('Ext A3'!M62,7,4)</f>
        <v/>
      </c>
      <c r="O457" s="101">
        <f>IF(ISNA(VLOOKUP(E457,'Enga manuel'!$D$7:$P$356,6,FALSE)),0,VLOOKUP(E457,'Enga manuel'!$D$7:$P$356,6,FALSE))</f>
        <v>0</v>
      </c>
      <c r="P457" t="str">
        <f>IF(ISNA(VLOOKUP(E457,'Enga manuel'!$D$7:$P$356,7,FALSE)),"",VLOOKUP(E457,'Enga manuel'!$D$7:$P$356,7,FALSE))</f>
        <v/>
      </c>
      <c r="Q457" t="str">
        <f>IF(ISNA(VLOOKUP(E457,'Enga manuel'!$D$7:$P$356,8,FALSE)),"",VLOOKUP(E457,'Enga manuel'!$D$7:$P$356,8,FALSE))</f>
        <v/>
      </c>
      <c r="R457" t="str">
        <f>IF(ISNA(VLOOKUP(E457,'Enga manuel'!$D$7:$P$356,9,FALSE)),"",VLOOKUP(E457,'Enga manuel'!$D$7:$P$356,9,FALSE))</f>
        <v/>
      </c>
      <c r="S457" t="str">
        <f>IF(ISNA(VLOOKUP(E457,'Enga manuel'!$D$7:$P$356,10,FALSE)),"",VLOOKUP(E457,'Enga manuel'!$D$7:$P$356,10,FALSE))</f>
        <v/>
      </c>
      <c r="T457" t="str">
        <f>IF(ISNA(VLOOKUP(E457,'Enga manuel'!$D$7:$P$356,11,FALSE)),"",VLOOKUP(E457,'Enga manuel'!$D$7:$P$356,11,FALSE))</f>
        <v/>
      </c>
      <c r="U457" t="str">
        <f>IF(ISNA(VLOOKUP(E457,'Enga manuel'!$D$7:$P$356,12,FALSE)),"",VLOOKUP(E457,'Enga manuel'!$D$7:$P$356,12,FALSE))</f>
        <v/>
      </c>
      <c r="W457">
        <f t="shared" si="78"/>
        <v>3056</v>
      </c>
      <c r="X457" s="107">
        <f t="shared" si="79"/>
        <v>0</v>
      </c>
      <c r="Y457" s="107" t="str">
        <f t="shared" si="74"/>
        <v/>
      </c>
      <c r="Z457" s="107" t="str">
        <f t="shared" si="75"/>
        <v/>
      </c>
      <c r="AA457" s="107" t="str">
        <f t="shared" si="76"/>
        <v/>
      </c>
      <c r="AB457" s="107" t="str">
        <f t="shared" si="80"/>
        <v/>
      </c>
      <c r="AC457" s="107" t="str">
        <f t="shared" si="80"/>
        <v/>
      </c>
      <c r="AD457" s="107" t="str">
        <f t="shared" si="81"/>
        <v/>
      </c>
      <c r="AE457" s="107" t="str">
        <f t="shared" si="82"/>
        <v/>
      </c>
      <c r="AF457">
        <f t="shared" si="77"/>
        <v>0</v>
      </c>
    </row>
    <row r="458" spans="5:32" x14ac:dyDescent="0.2">
      <c r="E458">
        <v>3057</v>
      </c>
      <c r="F458" s="101">
        <f>'Ext A3'!F63</f>
        <v>0</v>
      </c>
      <c r="G458" s="100">
        <f>'Ext A3'!C63</f>
        <v>0</v>
      </c>
      <c r="H458" s="100">
        <f>'Ext A3'!D63</f>
        <v>0</v>
      </c>
      <c r="I458" s="100">
        <f>'Ext A3'!J63</f>
        <v>0</v>
      </c>
      <c r="J458" s="194">
        <f>'Ext A3'!G63</f>
        <v>0</v>
      </c>
      <c r="K458">
        <f>IF('Ext A3'!H63="",'Ext A3'!G63,'Ext A3'!H63)</f>
        <v>0</v>
      </c>
      <c r="L458" s="100">
        <f>'Ext A3'!E63</f>
        <v>0</v>
      </c>
      <c r="M458" t="str">
        <f>MID('Ext A3'!M63,7,4)</f>
        <v/>
      </c>
      <c r="O458" s="101">
        <f>IF(ISNA(VLOOKUP(E458,'Enga manuel'!$D$7:$P$356,6,FALSE)),0,VLOOKUP(E458,'Enga manuel'!$D$7:$P$356,6,FALSE))</f>
        <v>0</v>
      </c>
      <c r="P458" t="str">
        <f>IF(ISNA(VLOOKUP(E458,'Enga manuel'!$D$7:$P$356,7,FALSE)),"",VLOOKUP(E458,'Enga manuel'!$D$7:$P$356,7,FALSE))</f>
        <v/>
      </c>
      <c r="Q458" t="str">
        <f>IF(ISNA(VLOOKUP(E458,'Enga manuel'!$D$7:$P$356,8,FALSE)),"",VLOOKUP(E458,'Enga manuel'!$D$7:$P$356,8,FALSE))</f>
        <v/>
      </c>
      <c r="R458" t="str">
        <f>IF(ISNA(VLOOKUP(E458,'Enga manuel'!$D$7:$P$356,9,FALSE)),"",VLOOKUP(E458,'Enga manuel'!$D$7:$P$356,9,FALSE))</f>
        <v/>
      </c>
      <c r="S458" t="str">
        <f>IF(ISNA(VLOOKUP(E458,'Enga manuel'!$D$7:$P$356,10,FALSE)),"",VLOOKUP(E458,'Enga manuel'!$D$7:$P$356,10,FALSE))</f>
        <v/>
      </c>
      <c r="T458" t="str">
        <f>IF(ISNA(VLOOKUP(E458,'Enga manuel'!$D$7:$P$356,11,FALSE)),"",VLOOKUP(E458,'Enga manuel'!$D$7:$P$356,11,FALSE))</f>
        <v/>
      </c>
      <c r="U458" t="str">
        <f>IF(ISNA(VLOOKUP(E458,'Enga manuel'!$D$7:$P$356,12,FALSE)),"",VLOOKUP(E458,'Enga manuel'!$D$7:$P$356,12,FALSE))</f>
        <v/>
      </c>
      <c r="W458">
        <f t="shared" si="78"/>
        <v>3057</v>
      </c>
      <c r="X458" s="107">
        <f t="shared" si="79"/>
        <v>0</v>
      </c>
      <c r="Y458" s="107" t="str">
        <f t="shared" si="74"/>
        <v/>
      </c>
      <c r="Z458" s="107" t="str">
        <f t="shared" si="75"/>
        <v/>
      </c>
      <c r="AA458" s="107" t="str">
        <f t="shared" si="76"/>
        <v/>
      </c>
      <c r="AB458" s="107" t="str">
        <f t="shared" si="80"/>
        <v/>
      </c>
      <c r="AC458" s="107" t="str">
        <f t="shared" si="80"/>
        <v/>
      </c>
      <c r="AD458" s="107" t="str">
        <f t="shared" si="81"/>
        <v/>
      </c>
      <c r="AE458" s="107" t="str">
        <f t="shared" si="82"/>
        <v/>
      </c>
      <c r="AF458">
        <f t="shared" si="77"/>
        <v>0</v>
      </c>
    </row>
    <row r="459" spans="5:32" x14ac:dyDescent="0.2">
      <c r="E459">
        <v>3058</v>
      </c>
      <c r="F459" s="101">
        <f>'Ext A3'!F64</f>
        <v>0</v>
      </c>
      <c r="G459" s="100">
        <f>'Ext A3'!C64</f>
        <v>0</v>
      </c>
      <c r="H459" s="100">
        <f>'Ext A3'!D64</f>
        <v>0</v>
      </c>
      <c r="I459" s="100">
        <f>'Ext A3'!J64</f>
        <v>0</v>
      </c>
      <c r="J459" s="194">
        <f>'Ext A3'!G64</f>
        <v>0</v>
      </c>
      <c r="K459">
        <f>IF('Ext A3'!H64="",'Ext A3'!G64,'Ext A3'!H64)</f>
        <v>0</v>
      </c>
      <c r="L459" s="100">
        <f>'Ext A3'!E64</f>
        <v>0</v>
      </c>
      <c r="M459" t="str">
        <f>MID('Ext A3'!M64,7,4)</f>
        <v/>
      </c>
      <c r="O459" s="101">
        <f>IF(ISNA(VLOOKUP(E459,'Enga manuel'!$D$7:$P$356,6,FALSE)),0,VLOOKUP(E459,'Enga manuel'!$D$7:$P$356,6,FALSE))</f>
        <v>0</v>
      </c>
      <c r="P459" t="str">
        <f>IF(ISNA(VLOOKUP(E459,'Enga manuel'!$D$7:$P$356,7,FALSE)),"",VLOOKUP(E459,'Enga manuel'!$D$7:$P$356,7,FALSE))</f>
        <v/>
      </c>
      <c r="Q459" t="str">
        <f>IF(ISNA(VLOOKUP(E459,'Enga manuel'!$D$7:$P$356,8,FALSE)),"",VLOOKUP(E459,'Enga manuel'!$D$7:$P$356,8,FALSE))</f>
        <v/>
      </c>
      <c r="R459" t="str">
        <f>IF(ISNA(VLOOKUP(E459,'Enga manuel'!$D$7:$P$356,9,FALSE)),"",VLOOKUP(E459,'Enga manuel'!$D$7:$P$356,9,FALSE))</f>
        <v/>
      </c>
      <c r="S459" t="str">
        <f>IF(ISNA(VLOOKUP(E459,'Enga manuel'!$D$7:$P$356,10,FALSE)),"",VLOOKUP(E459,'Enga manuel'!$D$7:$P$356,10,FALSE))</f>
        <v/>
      </c>
      <c r="T459" t="str">
        <f>IF(ISNA(VLOOKUP(E459,'Enga manuel'!$D$7:$P$356,11,FALSE)),"",VLOOKUP(E459,'Enga manuel'!$D$7:$P$356,11,FALSE))</f>
        <v/>
      </c>
      <c r="U459" t="str">
        <f>IF(ISNA(VLOOKUP(E459,'Enga manuel'!$D$7:$P$356,12,FALSE)),"",VLOOKUP(E459,'Enga manuel'!$D$7:$P$356,12,FALSE))</f>
        <v/>
      </c>
      <c r="W459">
        <f t="shared" si="78"/>
        <v>3058</v>
      </c>
      <c r="X459" s="107">
        <f t="shared" si="79"/>
        <v>0</v>
      </c>
      <c r="Y459" s="107" t="str">
        <f t="shared" si="74"/>
        <v/>
      </c>
      <c r="Z459" s="107" t="str">
        <f t="shared" si="75"/>
        <v/>
      </c>
      <c r="AA459" s="107" t="str">
        <f t="shared" si="76"/>
        <v/>
      </c>
      <c r="AB459" s="107" t="str">
        <f t="shared" si="80"/>
        <v/>
      </c>
      <c r="AC459" s="107" t="str">
        <f t="shared" si="80"/>
        <v/>
      </c>
      <c r="AD459" s="107" t="str">
        <f t="shared" si="81"/>
        <v/>
      </c>
      <c r="AE459" s="107" t="str">
        <f t="shared" si="82"/>
        <v/>
      </c>
      <c r="AF459">
        <f t="shared" si="77"/>
        <v>0</v>
      </c>
    </row>
    <row r="460" spans="5:32" x14ac:dyDescent="0.2">
      <c r="E460">
        <v>3059</v>
      </c>
      <c r="F460" s="101">
        <f>'Ext A3'!F65</f>
        <v>0</v>
      </c>
      <c r="G460" s="100">
        <f>'Ext A3'!C65</f>
        <v>0</v>
      </c>
      <c r="H460" s="100">
        <f>'Ext A3'!D65</f>
        <v>0</v>
      </c>
      <c r="I460" s="100">
        <f>'Ext A3'!J65</f>
        <v>0</v>
      </c>
      <c r="J460" s="194">
        <f>'Ext A3'!G65</f>
        <v>0</v>
      </c>
      <c r="K460">
        <f>IF('Ext A3'!H65="",'Ext A3'!G65,'Ext A3'!H65)</f>
        <v>0</v>
      </c>
      <c r="L460" s="100">
        <f>'Ext A3'!E65</f>
        <v>0</v>
      </c>
      <c r="M460" t="str">
        <f>MID('Ext A3'!M65,7,4)</f>
        <v/>
      </c>
      <c r="O460" s="101">
        <f>IF(ISNA(VLOOKUP(E460,'Enga manuel'!$D$7:$P$356,6,FALSE)),0,VLOOKUP(E460,'Enga manuel'!$D$7:$P$356,6,FALSE))</f>
        <v>0</v>
      </c>
      <c r="P460" t="str">
        <f>IF(ISNA(VLOOKUP(E460,'Enga manuel'!$D$7:$P$356,7,FALSE)),"",VLOOKUP(E460,'Enga manuel'!$D$7:$P$356,7,FALSE))</f>
        <v/>
      </c>
      <c r="Q460" t="str">
        <f>IF(ISNA(VLOOKUP(E460,'Enga manuel'!$D$7:$P$356,8,FALSE)),"",VLOOKUP(E460,'Enga manuel'!$D$7:$P$356,8,FALSE))</f>
        <v/>
      </c>
      <c r="R460" t="str">
        <f>IF(ISNA(VLOOKUP(E460,'Enga manuel'!$D$7:$P$356,9,FALSE)),"",VLOOKUP(E460,'Enga manuel'!$D$7:$P$356,9,FALSE))</f>
        <v/>
      </c>
      <c r="S460" t="str">
        <f>IF(ISNA(VLOOKUP(E460,'Enga manuel'!$D$7:$P$356,10,FALSE)),"",VLOOKUP(E460,'Enga manuel'!$D$7:$P$356,10,FALSE))</f>
        <v/>
      </c>
      <c r="T460" t="str">
        <f>IF(ISNA(VLOOKUP(E460,'Enga manuel'!$D$7:$P$356,11,FALSE)),"",VLOOKUP(E460,'Enga manuel'!$D$7:$P$356,11,FALSE))</f>
        <v/>
      </c>
      <c r="U460" t="str">
        <f>IF(ISNA(VLOOKUP(E460,'Enga manuel'!$D$7:$P$356,12,FALSE)),"",VLOOKUP(E460,'Enga manuel'!$D$7:$P$356,12,FALSE))</f>
        <v/>
      </c>
      <c r="W460">
        <f t="shared" si="78"/>
        <v>3059</v>
      </c>
      <c r="X460" s="107">
        <f t="shared" si="79"/>
        <v>0</v>
      </c>
      <c r="Y460" s="107" t="str">
        <f t="shared" si="74"/>
        <v/>
      </c>
      <c r="Z460" s="107" t="str">
        <f t="shared" si="75"/>
        <v/>
      </c>
      <c r="AA460" s="107" t="str">
        <f t="shared" si="76"/>
        <v/>
      </c>
      <c r="AB460" s="107" t="str">
        <f t="shared" si="80"/>
        <v/>
      </c>
      <c r="AC460" s="107" t="str">
        <f t="shared" si="80"/>
        <v/>
      </c>
      <c r="AD460" s="107" t="str">
        <f t="shared" si="81"/>
        <v/>
      </c>
      <c r="AE460" s="107" t="str">
        <f t="shared" si="82"/>
        <v/>
      </c>
      <c r="AF460">
        <f t="shared" si="77"/>
        <v>0</v>
      </c>
    </row>
    <row r="461" spans="5:32" x14ac:dyDescent="0.2">
      <c r="E461">
        <v>3060</v>
      </c>
      <c r="F461" s="101">
        <f>'Ext A3'!F66</f>
        <v>0</v>
      </c>
      <c r="G461" s="100">
        <f>'Ext A3'!C66</f>
        <v>0</v>
      </c>
      <c r="H461" s="100">
        <f>'Ext A3'!D66</f>
        <v>0</v>
      </c>
      <c r="I461" s="100">
        <f>'Ext A3'!J66</f>
        <v>0</v>
      </c>
      <c r="J461" s="194">
        <f>'Ext A3'!G66</f>
        <v>0</v>
      </c>
      <c r="K461">
        <f>IF('Ext A3'!H66="",'Ext A3'!G66,'Ext A3'!H66)</f>
        <v>0</v>
      </c>
      <c r="L461" s="100">
        <f>'Ext A3'!E66</f>
        <v>0</v>
      </c>
      <c r="M461" t="str">
        <f>MID('Ext A3'!M66,7,4)</f>
        <v/>
      </c>
      <c r="O461" s="101">
        <f>IF(ISNA(VLOOKUP(E461,'Enga manuel'!$D$7:$P$356,6,FALSE)),0,VLOOKUP(E461,'Enga manuel'!$D$7:$P$356,6,FALSE))</f>
        <v>0</v>
      </c>
      <c r="P461" t="str">
        <f>IF(ISNA(VLOOKUP(E461,'Enga manuel'!$D$7:$P$356,7,FALSE)),"",VLOOKUP(E461,'Enga manuel'!$D$7:$P$356,7,FALSE))</f>
        <v/>
      </c>
      <c r="Q461" t="str">
        <f>IF(ISNA(VLOOKUP(E461,'Enga manuel'!$D$7:$P$356,8,FALSE)),"",VLOOKUP(E461,'Enga manuel'!$D$7:$P$356,8,FALSE))</f>
        <v/>
      </c>
      <c r="R461" t="str">
        <f>IF(ISNA(VLOOKUP(E461,'Enga manuel'!$D$7:$P$356,9,FALSE)),"",VLOOKUP(E461,'Enga manuel'!$D$7:$P$356,9,FALSE))</f>
        <v/>
      </c>
      <c r="S461" t="str">
        <f>IF(ISNA(VLOOKUP(E461,'Enga manuel'!$D$7:$P$356,10,FALSE)),"",VLOOKUP(E461,'Enga manuel'!$D$7:$P$356,10,FALSE))</f>
        <v/>
      </c>
      <c r="T461" t="str">
        <f>IF(ISNA(VLOOKUP(E461,'Enga manuel'!$D$7:$P$356,11,FALSE)),"",VLOOKUP(E461,'Enga manuel'!$D$7:$P$356,11,FALSE))</f>
        <v/>
      </c>
      <c r="U461" t="str">
        <f>IF(ISNA(VLOOKUP(E461,'Enga manuel'!$D$7:$P$356,12,FALSE)),"",VLOOKUP(E461,'Enga manuel'!$D$7:$P$356,12,FALSE))</f>
        <v/>
      </c>
      <c r="W461">
        <f t="shared" si="78"/>
        <v>3060</v>
      </c>
      <c r="X461" s="107">
        <f t="shared" si="79"/>
        <v>0</v>
      </c>
      <c r="Y461" s="107" t="str">
        <f t="shared" si="74"/>
        <v/>
      </c>
      <c r="Z461" s="107" t="str">
        <f t="shared" si="75"/>
        <v/>
      </c>
      <c r="AA461" s="107" t="str">
        <f t="shared" si="76"/>
        <v/>
      </c>
      <c r="AB461" s="107" t="str">
        <f t="shared" si="80"/>
        <v/>
      </c>
      <c r="AC461" s="107" t="str">
        <f t="shared" si="80"/>
        <v/>
      </c>
      <c r="AD461" s="107" t="str">
        <f t="shared" si="81"/>
        <v/>
      </c>
      <c r="AE461" s="107" t="str">
        <f t="shared" si="82"/>
        <v/>
      </c>
      <c r="AF461">
        <f t="shared" si="77"/>
        <v>0</v>
      </c>
    </row>
    <row r="462" spans="5:32" x14ac:dyDescent="0.2">
      <c r="E462">
        <v>3061</v>
      </c>
      <c r="F462" s="101">
        <f>'Ext A3'!F67</f>
        <v>0</v>
      </c>
      <c r="G462" s="100">
        <f>'Ext A3'!C67</f>
        <v>0</v>
      </c>
      <c r="H462" s="100">
        <f>'Ext A3'!D67</f>
        <v>0</v>
      </c>
      <c r="I462" s="100">
        <f>'Ext A3'!J67</f>
        <v>0</v>
      </c>
      <c r="J462" s="194">
        <f>'Ext A3'!G67</f>
        <v>0</v>
      </c>
      <c r="K462">
        <f>IF('Ext A3'!H67="",'Ext A3'!G67,'Ext A3'!H67)</f>
        <v>0</v>
      </c>
      <c r="L462" s="100">
        <f>'Ext A3'!E67</f>
        <v>0</v>
      </c>
      <c r="M462" t="str">
        <f>MID('Ext A3'!M67,7,4)</f>
        <v/>
      </c>
      <c r="O462" s="101">
        <f>IF(ISNA(VLOOKUP(E462,'Enga manuel'!$D$7:$P$356,6,FALSE)),0,VLOOKUP(E462,'Enga manuel'!$D$7:$P$356,6,FALSE))</f>
        <v>0</v>
      </c>
      <c r="P462" t="str">
        <f>IF(ISNA(VLOOKUP(E462,'Enga manuel'!$D$7:$P$356,7,FALSE)),"",VLOOKUP(E462,'Enga manuel'!$D$7:$P$356,7,FALSE))</f>
        <v/>
      </c>
      <c r="Q462" t="str">
        <f>IF(ISNA(VLOOKUP(E462,'Enga manuel'!$D$7:$P$356,8,FALSE)),"",VLOOKUP(E462,'Enga manuel'!$D$7:$P$356,8,FALSE))</f>
        <v/>
      </c>
      <c r="R462" t="str">
        <f>IF(ISNA(VLOOKUP(E462,'Enga manuel'!$D$7:$P$356,9,FALSE)),"",VLOOKUP(E462,'Enga manuel'!$D$7:$P$356,9,FALSE))</f>
        <v/>
      </c>
      <c r="S462" t="str">
        <f>IF(ISNA(VLOOKUP(E462,'Enga manuel'!$D$7:$P$356,10,FALSE)),"",VLOOKUP(E462,'Enga manuel'!$D$7:$P$356,10,FALSE))</f>
        <v/>
      </c>
      <c r="T462" t="str">
        <f>IF(ISNA(VLOOKUP(E462,'Enga manuel'!$D$7:$P$356,11,FALSE)),"",VLOOKUP(E462,'Enga manuel'!$D$7:$P$356,11,FALSE))</f>
        <v/>
      </c>
      <c r="U462" t="str">
        <f>IF(ISNA(VLOOKUP(E462,'Enga manuel'!$D$7:$P$356,12,FALSE)),"",VLOOKUP(E462,'Enga manuel'!$D$7:$P$356,12,FALSE))</f>
        <v/>
      </c>
      <c r="W462">
        <f t="shared" si="78"/>
        <v>3061</v>
      </c>
      <c r="X462" s="107">
        <f t="shared" si="79"/>
        <v>0</v>
      </c>
      <c r="Y462" s="107" t="str">
        <f t="shared" si="74"/>
        <v/>
      </c>
      <c r="Z462" s="107" t="str">
        <f t="shared" si="75"/>
        <v/>
      </c>
      <c r="AA462" s="107" t="str">
        <f t="shared" si="76"/>
        <v/>
      </c>
      <c r="AB462" s="107" t="str">
        <f t="shared" si="80"/>
        <v/>
      </c>
      <c r="AC462" s="107" t="str">
        <f t="shared" si="80"/>
        <v/>
      </c>
      <c r="AD462" s="107" t="str">
        <f t="shared" si="81"/>
        <v/>
      </c>
      <c r="AE462" s="107" t="str">
        <f t="shared" si="82"/>
        <v/>
      </c>
      <c r="AF462">
        <f t="shared" si="77"/>
        <v>0</v>
      </c>
    </row>
    <row r="463" spans="5:32" x14ac:dyDescent="0.2">
      <c r="E463">
        <v>3062</v>
      </c>
      <c r="F463" s="101">
        <f>'Ext A3'!F68</f>
        <v>0</v>
      </c>
      <c r="G463" s="100">
        <f>'Ext A3'!C68</f>
        <v>0</v>
      </c>
      <c r="H463" s="100">
        <f>'Ext A3'!D68</f>
        <v>0</v>
      </c>
      <c r="I463" s="100">
        <f>'Ext A3'!J68</f>
        <v>0</v>
      </c>
      <c r="J463" s="194">
        <f>'Ext A3'!G68</f>
        <v>0</v>
      </c>
      <c r="K463">
        <f>IF('Ext A3'!H68="",'Ext A3'!G68,'Ext A3'!H68)</f>
        <v>0</v>
      </c>
      <c r="L463" s="100">
        <f>'Ext A3'!E68</f>
        <v>0</v>
      </c>
      <c r="M463" t="str">
        <f>MID('Ext A3'!M68,7,4)</f>
        <v/>
      </c>
      <c r="O463" s="101">
        <f>IF(ISNA(VLOOKUP(E463,'Enga manuel'!$D$7:$P$356,6,FALSE)),0,VLOOKUP(E463,'Enga manuel'!$D$7:$P$356,6,FALSE))</f>
        <v>0</v>
      </c>
      <c r="P463" t="str">
        <f>IF(ISNA(VLOOKUP(E463,'Enga manuel'!$D$7:$P$356,7,FALSE)),"",VLOOKUP(E463,'Enga manuel'!$D$7:$P$356,7,FALSE))</f>
        <v/>
      </c>
      <c r="Q463" t="str">
        <f>IF(ISNA(VLOOKUP(E463,'Enga manuel'!$D$7:$P$356,8,FALSE)),"",VLOOKUP(E463,'Enga manuel'!$D$7:$P$356,8,FALSE))</f>
        <v/>
      </c>
      <c r="R463" t="str">
        <f>IF(ISNA(VLOOKUP(E463,'Enga manuel'!$D$7:$P$356,9,FALSE)),"",VLOOKUP(E463,'Enga manuel'!$D$7:$P$356,9,FALSE))</f>
        <v/>
      </c>
      <c r="S463" t="str">
        <f>IF(ISNA(VLOOKUP(E463,'Enga manuel'!$D$7:$P$356,10,FALSE)),"",VLOOKUP(E463,'Enga manuel'!$D$7:$P$356,10,FALSE))</f>
        <v/>
      </c>
      <c r="T463" t="str">
        <f>IF(ISNA(VLOOKUP(E463,'Enga manuel'!$D$7:$P$356,11,FALSE)),"",VLOOKUP(E463,'Enga manuel'!$D$7:$P$356,11,FALSE))</f>
        <v/>
      </c>
      <c r="U463" t="str">
        <f>IF(ISNA(VLOOKUP(E463,'Enga manuel'!$D$7:$P$356,12,FALSE)),"",VLOOKUP(E463,'Enga manuel'!$D$7:$P$356,12,FALSE))</f>
        <v/>
      </c>
      <c r="W463">
        <f t="shared" si="78"/>
        <v>3062</v>
      </c>
      <c r="X463" s="107">
        <f t="shared" si="79"/>
        <v>0</v>
      </c>
      <c r="Y463" s="107" t="str">
        <f t="shared" si="74"/>
        <v/>
      </c>
      <c r="Z463" s="107" t="str">
        <f t="shared" si="75"/>
        <v/>
      </c>
      <c r="AA463" s="107" t="str">
        <f t="shared" si="76"/>
        <v/>
      </c>
      <c r="AB463" s="107" t="str">
        <f t="shared" si="80"/>
        <v/>
      </c>
      <c r="AC463" s="107" t="str">
        <f t="shared" si="80"/>
        <v/>
      </c>
      <c r="AD463" s="107" t="str">
        <f t="shared" si="81"/>
        <v/>
      </c>
      <c r="AE463" s="107" t="str">
        <f t="shared" si="82"/>
        <v/>
      </c>
      <c r="AF463">
        <f t="shared" si="77"/>
        <v>0</v>
      </c>
    </row>
    <row r="464" spans="5:32" x14ac:dyDescent="0.2">
      <c r="E464">
        <v>3063</v>
      </c>
      <c r="F464" s="101">
        <f>'Ext A3'!F69</f>
        <v>0</v>
      </c>
      <c r="G464" s="100">
        <f>'Ext A3'!C69</f>
        <v>0</v>
      </c>
      <c r="H464" s="100">
        <f>'Ext A3'!D69</f>
        <v>0</v>
      </c>
      <c r="I464" s="100">
        <f>'Ext A3'!J69</f>
        <v>0</v>
      </c>
      <c r="J464" s="194">
        <f>'Ext A3'!G69</f>
        <v>0</v>
      </c>
      <c r="K464">
        <f>IF('Ext A3'!H69="",'Ext A3'!G69,'Ext A3'!H69)</f>
        <v>0</v>
      </c>
      <c r="L464" s="100">
        <f>'Ext A3'!E69</f>
        <v>0</v>
      </c>
      <c r="M464" t="str">
        <f>MID('Ext A3'!M69,7,4)</f>
        <v/>
      </c>
      <c r="O464" s="101">
        <f>IF(ISNA(VLOOKUP(E464,'Enga manuel'!$D$7:$P$356,6,FALSE)),0,VLOOKUP(E464,'Enga manuel'!$D$7:$P$356,6,FALSE))</f>
        <v>0</v>
      </c>
      <c r="P464" t="str">
        <f>IF(ISNA(VLOOKUP(E464,'Enga manuel'!$D$7:$P$356,7,FALSE)),"",VLOOKUP(E464,'Enga manuel'!$D$7:$P$356,7,FALSE))</f>
        <v/>
      </c>
      <c r="Q464" t="str">
        <f>IF(ISNA(VLOOKUP(E464,'Enga manuel'!$D$7:$P$356,8,FALSE)),"",VLOOKUP(E464,'Enga manuel'!$D$7:$P$356,8,FALSE))</f>
        <v/>
      </c>
      <c r="R464" t="str">
        <f>IF(ISNA(VLOOKUP(E464,'Enga manuel'!$D$7:$P$356,9,FALSE)),"",VLOOKUP(E464,'Enga manuel'!$D$7:$P$356,9,FALSE))</f>
        <v/>
      </c>
      <c r="S464" t="str">
        <f>IF(ISNA(VLOOKUP(E464,'Enga manuel'!$D$7:$P$356,10,FALSE)),"",VLOOKUP(E464,'Enga manuel'!$D$7:$P$356,10,FALSE))</f>
        <v/>
      </c>
      <c r="T464" t="str">
        <f>IF(ISNA(VLOOKUP(E464,'Enga manuel'!$D$7:$P$356,11,FALSE)),"",VLOOKUP(E464,'Enga manuel'!$D$7:$P$356,11,FALSE))</f>
        <v/>
      </c>
      <c r="U464" t="str">
        <f>IF(ISNA(VLOOKUP(E464,'Enga manuel'!$D$7:$P$356,12,FALSE)),"",VLOOKUP(E464,'Enga manuel'!$D$7:$P$356,12,FALSE))</f>
        <v/>
      </c>
      <c r="W464">
        <f t="shared" si="78"/>
        <v>3063</v>
      </c>
      <c r="X464" s="107">
        <f t="shared" si="79"/>
        <v>0</v>
      </c>
      <c r="Y464" s="107" t="str">
        <f t="shared" si="74"/>
        <v/>
      </c>
      <c r="Z464" s="107" t="str">
        <f t="shared" si="75"/>
        <v/>
      </c>
      <c r="AA464" s="107" t="str">
        <f t="shared" si="76"/>
        <v/>
      </c>
      <c r="AB464" s="107" t="str">
        <f t="shared" si="80"/>
        <v/>
      </c>
      <c r="AC464" s="107" t="str">
        <f t="shared" si="80"/>
        <v/>
      </c>
      <c r="AD464" s="107" t="str">
        <f t="shared" si="81"/>
        <v/>
      </c>
      <c r="AE464" s="107" t="str">
        <f t="shared" si="82"/>
        <v/>
      </c>
      <c r="AF464">
        <f t="shared" si="77"/>
        <v>0</v>
      </c>
    </row>
    <row r="465" spans="5:32" x14ac:dyDescent="0.2">
      <c r="E465">
        <v>3064</v>
      </c>
      <c r="F465" s="101">
        <f>'Ext A3'!F70</f>
        <v>0</v>
      </c>
      <c r="G465" s="100">
        <f>'Ext A3'!C70</f>
        <v>0</v>
      </c>
      <c r="H465" s="100">
        <f>'Ext A3'!D70</f>
        <v>0</v>
      </c>
      <c r="I465" s="100">
        <f>'Ext A3'!J70</f>
        <v>0</v>
      </c>
      <c r="J465" s="194">
        <f>'Ext A3'!G70</f>
        <v>0</v>
      </c>
      <c r="K465">
        <f>IF('Ext A3'!H70="",'Ext A3'!G70,'Ext A3'!H70)</f>
        <v>0</v>
      </c>
      <c r="L465" s="100">
        <f>'Ext A3'!E70</f>
        <v>0</v>
      </c>
      <c r="M465" t="str">
        <f>MID('Ext A3'!M70,7,4)</f>
        <v/>
      </c>
      <c r="O465" s="101">
        <f>IF(ISNA(VLOOKUP(E465,'Enga manuel'!$D$7:$P$356,6,FALSE)),0,VLOOKUP(E465,'Enga manuel'!$D$7:$P$356,6,FALSE))</f>
        <v>0</v>
      </c>
      <c r="P465" t="str">
        <f>IF(ISNA(VLOOKUP(E465,'Enga manuel'!$D$7:$P$356,7,FALSE)),"",VLOOKUP(E465,'Enga manuel'!$D$7:$P$356,7,FALSE))</f>
        <v/>
      </c>
      <c r="Q465" t="str">
        <f>IF(ISNA(VLOOKUP(E465,'Enga manuel'!$D$7:$P$356,8,FALSE)),"",VLOOKUP(E465,'Enga manuel'!$D$7:$P$356,8,FALSE))</f>
        <v/>
      </c>
      <c r="R465" t="str">
        <f>IF(ISNA(VLOOKUP(E465,'Enga manuel'!$D$7:$P$356,9,FALSE)),"",VLOOKUP(E465,'Enga manuel'!$D$7:$P$356,9,FALSE))</f>
        <v/>
      </c>
      <c r="S465" t="str">
        <f>IF(ISNA(VLOOKUP(E465,'Enga manuel'!$D$7:$P$356,10,FALSE)),"",VLOOKUP(E465,'Enga manuel'!$D$7:$P$356,10,FALSE))</f>
        <v/>
      </c>
      <c r="T465" t="str">
        <f>IF(ISNA(VLOOKUP(E465,'Enga manuel'!$D$7:$P$356,11,FALSE)),"",VLOOKUP(E465,'Enga manuel'!$D$7:$P$356,11,FALSE))</f>
        <v/>
      </c>
      <c r="U465" t="str">
        <f>IF(ISNA(VLOOKUP(E465,'Enga manuel'!$D$7:$P$356,12,FALSE)),"",VLOOKUP(E465,'Enga manuel'!$D$7:$P$356,12,FALSE))</f>
        <v/>
      </c>
      <c r="W465">
        <f t="shared" si="78"/>
        <v>3064</v>
      </c>
      <c r="X465" s="107">
        <f t="shared" si="79"/>
        <v>0</v>
      </c>
      <c r="Y465" s="107" t="str">
        <f t="shared" si="74"/>
        <v/>
      </c>
      <c r="Z465" s="107" t="str">
        <f t="shared" si="75"/>
        <v/>
      </c>
      <c r="AA465" s="107" t="str">
        <f t="shared" si="76"/>
        <v/>
      </c>
      <c r="AB465" s="107" t="str">
        <f t="shared" si="80"/>
        <v/>
      </c>
      <c r="AC465" s="107" t="str">
        <f t="shared" si="80"/>
        <v/>
      </c>
      <c r="AD465" s="107" t="str">
        <f t="shared" si="81"/>
        <v/>
      </c>
      <c r="AE465" s="107" t="str">
        <f t="shared" si="82"/>
        <v/>
      </c>
      <c r="AF465">
        <f t="shared" si="77"/>
        <v>0</v>
      </c>
    </row>
    <row r="466" spans="5:32" x14ac:dyDescent="0.2">
      <c r="E466">
        <v>3065</v>
      </c>
      <c r="F466" s="101">
        <f>'Ext A3'!F71</f>
        <v>0</v>
      </c>
      <c r="G466" s="100">
        <f>'Ext A3'!C71</f>
        <v>0</v>
      </c>
      <c r="H466" s="100">
        <f>'Ext A3'!D71</f>
        <v>0</v>
      </c>
      <c r="I466" s="100">
        <f>'Ext A3'!J71</f>
        <v>0</v>
      </c>
      <c r="J466" s="194">
        <f>'Ext A3'!G71</f>
        <v>0</v>
      </c>
      <c r="K466">
        <f>IF('Ext A3'!H71="",'Ext A3'!G71,'Ext A3'!H71)</f>
        <v>0</v>
      </c>
      <c r="L466" s="100">
        <f>'Ext A3'!E71</f>
        <v>0</v>
      </c>
      <c r="M466" t="str">
        <f>MID('Ext A3'!M71,7,4)</f>
        <v/>
      </c>
      <c r="O466" s="101">
        <f>IF(ISNA(VLOOKUP(E466,'Enga manuel'!$D$7:$P$356,6,FALSE)),0,VLOOKUP(E466,'Enga manuel'!$D$7:$P$356,6,FALSE))</f>
        <v>0</v>
      </c>
      <c r="P466" t="str">
        <f>IF(ISNA(VLOOKUP(E466,'Enga manuel'!$D$7:$P$356,7,FALSE)),"",VLOOKUP(E466,'Enga manuel'!$D$7:$P$356,7,FALSE))</f>
        <v/>
      </c>
      <c r="Q466" t="str">
        <f>IF(ISNA(VLOOKUP(E466,'Enga manuel'!$D$7:$P$356,8,FALSE)),"",VLOOKUP(E466,'Enga manuel'!$D$7:$P$356,8,FALSE))</f>
        <v/>
      </c>
      <c r="R466" t="str">
        <f>IF(ISNA(VLOOKUP(E466,'Enga manuel'!$D$7:$P$356,9,FALSE)),"",VLOOKUP(E466,'Enga manuel'!$D$7:$P$356,9,FALSE))</f>
        <v/>
      </c>
      <c r="S466" t="str">
        <f>IF(ISNA(VLOOKUP(E466,'Enga manuel'!$D$7:$P$356,10,FALSE)),"",VLOOKUP(E466,'Enga manuel'!$D$7:$P$356,10,FALSE))</f>
        <v/>
      </c>
      <c r="T466" t="str">
        <f>IF(ISNA(VLOOKUP(E466,'Enga manuel'!$D$7:$P$356,11,FALSE)),"",VLOOKUP(E466,'Enga manuel'!$D$7:$P$356,11,FALSE))</f>
        <v/>
      </c>
      <c r="U466" t="str">
        <f>IF(ISNA(VLOOKUP(E466,'Enga manuel'!$D$7:$P$356,12,FALSE)),"",VLOOKUP(E466,'Enga manuel'!$D$7:$P$356,12,FALSE))</f>
        <v/>
      </c>
      <c r="W466">
        <f t="shared" ref="W466:W476" si="83">E466</f>
        <v>3065</v>
      </c>
      <c r="X466" s="107">
        <f t="shared" si="79"/>
        <v>0</v>
      </c>
      <c r="Y466" s="107" t="str">
        <f t="shared" ref="Y466:Y529" si="84">IF(O466&gt;0,P466,IF(F466&gt;0,G466,""))</f>
        <v/>
      </c>
      <c r="Z466" s="107" t="str">
        <f t="shared" ref="Z466:Z529" si="85">IF(O466&gt;0,Q466,IF(F466&gt;0,H466,""))</f>
        <v/>
      </c>
      <c r="AA466" s="107" t="str">
        <f t="shared" ref="AA466:AA529" si="86">IF(O466&gt;0,R466,IF(F466&gt;0,I466,""))</f>
        <v/>
      </c>
      <c r="AB466" s="107" t="str">
        <f t="shared" si="80"/>
        <v/>
      </c>
      <c r="AC466" s="107" t="str">
        <f t="shared" si="80"/>
        <v/>
      </c>
      <c r="AD466" s="107" t="str">
        <f t="shared" si="81"/>
        <v/>
      </c>
      <c r="AE466" s="107" t="str">
        <f t="shared" si="82"/>
        <v/>
      </c>
      <c r="AF466">
        <f t="shared" ref="AF466:AF529" si="87">IF(O466&gt;0,1,0)</f>
        <v>0</v>
      </c>
    </row>
    <row r="467" spans="5:32" x14ac:dyDescent="0.2">
      <c r="E467">
        <v>3066</v>
      </c>
      <c r="F467" s="101">
        <f>'Ext A3'!F72</f>
        <v>0</v>
      </c>
      <c r="G467" s="100">
        <f>'Ext A3'!C72</f>
        <v>0</v>
      </c>
      <c r="H467" s="100">
        <f>'Ext A3'!D72</f>
        <v>0</v>
      </c>
      <c r="I467" s="100">
        <f>'Ext A3'!J72</f>
        <v>0</v>
      </c>
      <c r="J467" s="194">
        <f>'Ext A3'!G72</f>
        <v>0</v>
      </c>
      <c r="K467">
        <f>IF('Ext A3'!H72="",'Ext A3'!G72,'Ext A3'!H72)</f>
        <v>0</v>
      </c>
      <c r="L467" s="100">
        <f>'Ext A3'!E72</f>
        <v>0</v>
      </c>
      <c r="M467" t="str">
        <f>MID('Ext A3'!M72,7,4)</f>
        <v/>
      </c>
      <c r="O467" s="101">
        <f>IF(ISNA(VLOOKUP(E467,'Enga manuel'!$D$7:$P$356,6,FALSE)),0,VLOOKUP(E467,'Enga manuel'!$D$7:$P$356,6,FALSE))</f>
        <v>0</v>
      </c>
      <c r="P467" t="str">
        <f>IF(ISNA(VLOOKUP(E467,'Enga manuel'!$D$7:$P$356,7,FALSE)),"",VLOOKUP(E467,'Enga manuel'!$D$7:$P$356,7,FALSE))</f>
        <v/>
      </c>
      <c r="Q467" t="str">
        <f>IF(ISNA(VLOOKUP(E467,'Enga manuel'!$D$7:$P$356,8,FALSE)),"",VLOOKUP(E467,'Enga manuel'!$D$7:$P$356,8,FALSE))</f>
        <v/>
      </c>
      <c r="R467" t="str">
        <f>IF(ISNA(VLOOKUP(E467,'Enga manuel'!$D$7:$P$356,9,FALSE)),"",VLOOKUP(E467,'Enga manuel'!$D$7:$P$356,9,FALSE))</f>
        <v/>
      </c>
      <c r="S467" t="str">
        <f>IF(ISNA(VLOOKUP(E467,'Enga manuel'!$D$7:$P$356,10,FALSE)),"",VLOOKUP(E467,'Enga manuel'!$D$7:$P$356,10,FALSE))</f>
        <v/>
      </c>
      <c r="T467" t="str">
        <f>IF(ISNA(VLOOKUP(E467,'Enga manuel'!$D$7:$P$356,11,FALSE)),"",VLOOKUP(E467,'Enga manuel'!$D$7:$P$356,11,FALSE))</f>
        <v/>
      </c>
      <c r="U467" t="str">
        <f>IF(ISNA(VLOOKUP(E467,'Enga manuel'!$D$7:$P$356,12,FALSE)),"",VLOOKUP(E467,'Enga manuel'!$D$7:$P$356,12,FALSE))</f>
        <v/>
      </c>
      <c r="W467">
        <f t="shared" si="83"/>
        <v>3066</v>
      </c>
      <c r="X467" s="107">
        <f t="shared" si="79"/>
        <v>0</v>
      </c>
      <c r="Y467" s="107" t="str">
        <f t="shared" si="84"/>
        <v/>
      </c>
      <c r="Z467" s="107" t="str">
        <f t="shared" si="85"/>
        <v/>
      </c>
      <c r="AA467" s="107" t="str">
        <f t="shared" si="86"/>
        <v/>
      </c>
      <c r="AB467" s="107" t="str">
        <f t="shared" si="80"/>
        <v/>
      </c>
      <c r="AC467" s="107" t="str">
        <f t="shared" si="80"/>
        <v/>
      </c>
      <c r="AD467" s="107" t="str">
        <f t="shared" si="81"/>
        <v/>
      </c>
      <c r="AE467" s="107" t="str">
        <f t="shared" si="82"/>
        <v/>
      </c>
      <c r="AF467">
        <f t="shared" si="87"/>
        <v>0</v>
      </c>
    </row>
    <row r="468" spans="5:32" x14ac:dyDescent="0.2">
      <c r="E468">
        <v>3067</v>
      </c>
      <c r="F468" s="101">
        <f>'Ext A3'!F73</f>
        <v>0</v>
      </c>
      <c r="G468" s="100">
        <f>'Ext A3'!C73</f>
        <v>0</v>
      </c>
      <c r="H468" s="100">
        <f>'Ext A3'!D73</f>
        <v>0</v>
      </c>
      <c r="I468" s="100">
        <f>'Ext A3'!J73</f>
        <v>0</v>
      </c>
      <c r="J468" s="194">
        <f>'Ext A3'!G73</f>
        <v>0</v>
      </c>
      <c r="K468">
        <f>IF('Ext A3'!H73="",'Ext A3'!G73,'Ext A3'!H73)</f>
        <v>0</v>
      </c>
      <c r="L468" s="100">
        <f>'Ext A3'!E73</f>
        <v>0</v>
      </c>
      <c r="M468" t="str">
        <f>MID('Ext A3'!M73,7,4)</f>
        <v/>
      </c>
      <c r="O468" s="101">
        <f>IF(ISNA(VLOOKUP(E468,'Enga manuel'!$D$7:$P$356,6,FALSE)),0,VLOOKUP(E468,'Enga manuel'!$D$7:$P$356,6,FALSE))</f>
        <v>0</v>
      </c>
      <c r="P468" t="str">
        <f>IF(ISNA(VLOOKUP(E468,'Enga manuel'!$D$7:$P$356,7,FALSE)),"",VLOOKUP(E468,'Enga manuel'!$D$7:$P$356,7,FALSE))</f>
        <v/>
      </c>
      <c r="Q468" t="str">
        <f>IF(ISNA(VLOOKUP(E468,'Enga manuel'!$D$7:$P$356,8,FALSE)),"",VLOOKUP(E468,'Enga manuel'!$D$7:$P$356,8,FALSE))</f>
        <v/>
      </c>
      <c r="R468" t="str">
        <f>IF(ISNA(VLOOKUP(E468,'Enga manuel'!$D$7:$P$356,9,FALSE)),"",VLOOKUP(E468,'Enga manuel'!$D$7:$P$356,9,FALSE))</f>
        <v/>
      </c>
      <c r="S468" t="str">
        <f>IF(ISNA(VLOOKUP(E468,'Enga manuel'!$D$7:$P$356,10,FALSE)),"",VLOOKUP(E468,'Enga manuel'!$D$7:$P$356,10,FALSE))</f>
        <v/>
      </c>
      <c r="T468" t="str">
        <f>IF(ISNA(VLOOKUP(E468,'Enga manuel'!$D$7:$P$356,11,FALSE)),"",VLOOKUP(E468,'Enga manuel'!$D$7:$P$356,11,FALSE))</f>
        <v/>
      </c>
      <c r="U468" t="str">
        <f>IF(ISNA(VLOOKUP(E468,'Enga manuel'!$D$7:$P$356,12,FALSE)),"",VLOOKUP(E468,'Enga manuel'!$D$7:$P$356,12,FALSE))</f>
        <v/>
      </c>
      <c r="W468">
        <f t="shared" si="83"/>
        <v>3067</v>
      </c>
      <c r="X468" s="107">
        <f t="shared" si="79"/>
        <v>0</v>
      </c>
      <c r="Y468" s="107" t="str">
        <f t="shared" si="84"/>
        <v/>
      </c>
      <c r="Z468" s="107" t="str">
        <f t="shared" si="85"/>
        <v/>
      </c>
      <c r="AA468" s="107" t="str">
        <f t="shared" si="86"/>
        <v/>
      </c>
      <c r="AB468" s="107" t="str">
        <f t="shared" si="80"/>
        <v/>
      </c>
      <c r="AC468" s="107" t="str">
        <f t="shared" si="80"/>
        <v/>
      </c>
      <c r="AD468" s="107" t="str">
        <f t="shared" si="81"/>
        <v/>
      </c>
      <c r="AE468" s="107" t="str">
        <f t="shared" si="82"/>
        <v/>
      </c>
      <c r="AF468">
        <f t="shared" si="87"/>
        <v>0</v>
      </c>
    </row>
    <row r="469" spans="5:32" x14ac:dyDescent="0.2">
      <c r="E469">
        <v>3068</v>
      </c>
      <c r="F469" s="101">
        <f>'Ext A3'!F74</f>
        <v>0</v>
      </c>
      <c r="G469" s="100">
        <f>'Ext A3'!C74</f>
        <v>0</v>
      </c>
      <c r="H469" s="100">
        <f>'Ext A3'!D74</f>
        <v>0</v>
      </c>
      <c r="I469" s="100">
        <f>'Ext A3'!J74</f>
        <v>0</v>
      </c>
      <c r="J469" s="194">
        <f>'Ext A3'!G74</f>
        <v>0</v>
      </c>
      <c r="K469">
        <f>IF('Ext A3'!H74="",'Ext A3'!G74,'Ext A3'!H74)</f>
        <v>0</v>
      </c>
      <c r="L469" s="100">
        <f>'Ext A3'!E74</f>
        <v>0</v>
      </c>
      <c r="M469" t="str">
        <f>MID('Ext A3'!M74,7,4)</f>
        <v/>
      </c>
      <c r="O469" s="101">
        <f>IF(ISNA(VLOOKUP(E469,'Enga manuel'!$D$7:$P$356,6,FALSE)),0,VLOOKUP(E469,'Enga manuel'!$D$7:$P$356,6,FALSE))</f>
        <v>0</v>
      </c>
      <c r="P469" t="str">
        <f>IF(ISNA(VLOOKUP(E469,'Enga manuel'!$D$7:$P$356,7,FALSE)),"",VLOOKUP(E469,'Enga manuel'!$D$7:$P$356,7,FALSE))</f>
        <v/>
      </c>
      <c r="Q469" t="str">
        <f>IF(ISNA(VLOOKUP(E469,'Enga manuel'!$D$7:$P$356,8,FALSE)),"",VLOOKUP(E469,'Enga manuel'!$D$7:$P$356,8,FALSE))</f>
        <v/>
      </c>
      <c r="R469" t="str">
        <f>IF(ISNA(VLOOKUP(E469,'Enga manuel'!$D$7:$P$356,9,FALSE)),"",VLOOKUP(E469,'Enga manuel'!$D$7:$P$356,9,FALSE))</f>
        <v/>
      </c>
      <c r="S469" t="str">
        <f>IF(ISNA(VLOOKUP(E469,'Enga manuel'!$D$7:$P$356,10,FALSE)),"",VLOOKUP(E469,'Enga manuel'!$D$7:$P$356,10,FALSE))</f>
        <v/>
      </c>
      <c r="T469" t="str">
        <f>IF(ISNA(VLOOKUP(E469,'Enga manuel'!$D$7:$P$356,11,FALSE)),"",VLOOKUP(E469,'Enga manuel'!$D$7:$P$356,11,FALSE))</f>
        <v/>
      </c>
      <c r="U469" t="str">
        <f>IF(ISNA(VLOOKUP(E469,'Enga manuel'!$D$7:$P$356,12,FALSE)),"",VLOOKUP(E469,'Enga manuel'!$D$7:$P$356,12,FALSE))</f>
        <v/>
      </c>
      <c r="W469">
        <f t="shared" si="83"/>
        <v>3068</v>
      </c>
      <c r="X469" s="107">
        <f t="shared" si="79"/>
        <v>0</v>
      </c>
      <c r="Y469" s="107" t="str">
        <f t="shared" si="84"/>
        <v/>
      </c>
      <c r="Z469" s="107" t="str">
        <f t="shared" si="85"/>
        <v/>
      </c>
      <c r="AA469" s="107" t="str">
        <f t="shared" si="86"/>
        <v/>
      </c>
      <c r="AB469" s="107" t="str">
        <f t="shared" si="80"/>
        <v/>
      </c>
      <c r="AC469" s="107" t="str">
        <f t="shared" si="80"/>
        <v/>
      </c>
      <c r="AD469" s="107" t="str">
        <f t="shared" si="81"/>
        <v/>
      </c>
      <c r="AE469" s="107" t="str">
        <f t="shared" si="82"/>
        <v/>
      </c>
      <c r="AF469">
        <f t="shared" si="87"/>
        <v>0</v>
      </c>
    </row>
    <row r="470" spans="5:32" x14ac:dyDescent="0.2">
      <c r="E470">
        <v>3069</v>
      </c>
      <c r="F470" s="101">
        <f>'Ext A3'!F75</f>
        <v>0</v>
      </c>
      <c r="G470" s="100">
        <f>'Ext A3'!C75</f>
        <v>0</v>
      </c>
      <c r="H470" s="100">
        <f>'Ext A3'!D75</f>
        <v>0</v>
      </c>
      <c r="I470" s="100">
        <f>'Ext A3'!J75</f>
        <v>0</v>
      </c>
      <c r="J470" s="194">
        <f>'Ext A3'!G75</f>
        <v>0</v>
      </c>
      <c r="K470">
        <f>IF('Ext A3'!H75="",'Ext A3'!G75,'Ext A3'!H75)</f>
        <v>0</v>
      </c>
      <c r="L470" s="100">
        <f>'Ext A3'!E75</f>
        <v>0</v>
      </c>
      <c r="M470" t="str">
        <f>MID('Ext A3'!M75,7,4)</f>
        <v/>
      </c>
      <c r="O470" s="101">
        <f>IF(ISNA(VLOOKUP(E470,'Enga manuel'!$D$7:$P$356,6,FALSE)),0,VLOOKUP(E470,'Enga manuel'!$D$7:$P$356,6,FALSE))</f>
        <v>0</v>
      </c>
      <c r="P470" t="str">
        <f>IF(ISNA(VLOOKUP(E470,'Enga manuel'!$D$7:$P$356,7,FALSE)),"",VLOOKUP(E470,'Enga manuel'!$D$7:$P$356,7,FALSE))</f>
        <v/>
      </c>
      <c r="Q470" t="str">
        <f>IF(ISNA(VLOOKUP(E470,'Enga manuel'!$D$7:$P$356,8,FALSE)),"",VLOOKUP(E470,'Enga manuel'!$D$7:$P$356,8,FALSE))</f>
        <v/>
      </c>
      <c r="R470" t="str">
        <f>IF(ISNA(VLOOKUP(E470,'Enga manuel'!$D$7:$P$356,9,FALSE)),"",VLOOKUP(E470,'Enga manuel'!$D$7:$P$356,9,FALSE))</f>
        <v/>
      </c>
      <c r="S470" t="str">
        <f>IF(ISNA(VLOOKUP(E470,'Enga manuel'!$D$7:$P$356,10,FALSE)),"",VLOOKUP(E470,'Enga manuel'!$D$7:$P$356,10,FALSE))</f>
        <v/>
      </c>
      <c r="T470" t="str">
        <f>IF(ISNA(VLOOKUP(E470,'Enga manuel'!$D$7:$P$356,11,FALSE)),"",VLOOKUP(E470,'Enga manuel'!$D$7:$P$356,11,FALSE))</f>
        <v/>
      </c>
      <c r="U470" t="str">
        <f>IF(ISNA(VLOOKUP(E470,'Enga manuel'!$D$7:$P$356,12,FALSE)),"",VLOOKUP(E470,'Enga manuel'!$D$7:$P$356,12,FALSE))</f>
        <v/>
      </c>
      <c r="W470">
        <f t="shared" si="83"/>
        <v>3069</v>
      </c>
      <c r="X470" s="107">
        <f t="shared" si="79"/>
        <v>0</v>
      </c>
      <c r="Y470" s="107" t="str">
        <f t="shared" si="84"/>
        <v/>
      </c>
      <c r="Z470" s="107" t="str">
        <f t="shared" si="85"/>
        <v/>
      </c>
      <c r="AA470" s="107" t="str">
        <f t="shared" si="86"/>
        <v/>
      </c>
      <c r="AB470" s="107" t="str">
        <f t="shared" si="80"/>
        <v/>
      </c>
      <c r="AC470" s="107" t="str">
        <f t="shared" si="80"/>
        <v/>
      </c>
      <c r="AD470" s="107" t="str">
        <f t="shared" si="81"/>
        <v/>
      </c>
      <c r="AE470" s="107" t="str">
        <f t="shared" si="82"/>
        <v/>
      </c>
      <c r="AF470">
        <f t="shared" si="87"/>
        <v>0</v>
      </c>
    </row>
    <row r="471" spans="5:32" x14ac:dyDescent="0.2">
      <c r="E471">
        <v>3070</v>
      </c>
      <c r="F471" s="101">
        <f>'Ext A3'!F76</f>
        <v>0</v>
      </c>
      <c r="G471" s="100">
        <f>'Ext A3'!C76</f>
        <v>0</v>
      </c>
      <c r="H471" s="100">
        <f>'Ext A3'!D76</f>
        <v>0</v>
      </c>
      <c r="I471" s="100">
        <f>'Ext A3'!J76</f>
        <v>0</v>
      </c>
      <c r="J471" s="194">
        <f>'Ext A3'!G76</f>
        <v>0</v>
      </c>
      <c r="K471">
        <f>IF('Ext A3'!H76="",'Ext A3'!G76,'Ext A3'!H76)</f>
        <v>0</v>
      </c>
      <c r="L471" s="100">
        <f>'Ext A3'!E76</f>
        <v>0</v>
      </c>
      <c r="M471" t="str">
        <f>MID('Ext A3'!M76,7,4)</f>
        <v/>
      </c>
      <c r="O471" s="101">
        <f>IF(ISNA(VLOOKUP(E471,'Enga manuel'!$D$7:$P$356,6,FALSE)),0,VLOOKUP(E471,'Enga manuel'!$D$7:$P$356,6,FALSE))</f>
        <v>0</v>
      </c>
      <c r="P471" t="str">
        <f>IF(ISNA(VLOOKUP(E471,'Enga manuel'!$D$7:$P$356,7,FALSE)),"",VLOOKUP(E471,'Enga manuel'!$D$7:$P$356,7,FALSE))</f>
        <v/>
      </c>
      <c r="Q471" t="str">
        <f>IF(ISNA(VLOOKUP(E471,'Enga manuel'!$D$7:$P$356,8,FALSE)),"",VLOOKUP(E471,'Enga manuel'!$D$7:$P$356,8,FALSE))</f>
        <v/>
      </c>
      <c r="R471" t="str">
        <f>IF(ISNA(VLOOKUP(E471,'Enga manuel'!$D$7:$P$356,9,FALSE)),"",VLOOKUP(E471,'Enga manuel'!$D$7:$P$356,9,FALSE))</f>
        <v/>
      </c>
      <c r="S471" t="str">
        <f>IF(ISNA(VLOOKUP(E471,'Enga manuel'!$D$7:$P$356,10,FALSE)),"",VLOOKUP(E471,'Enga manuel'!$D$7:$P$356,10,FALSE))</f>
        <v/>
      </c>
      <c r="T471" t="str">
        <f>IF(ISNA(VLOOKUP(E471,'Enga manuel'!$D$7:$P$356,11,FALSE)),"",VLOOKUP(E471,'Enga manuel'!$D$7:$P$356,11,FALSE))</f>
        <v/>
      </c>
      <c r="U471" t="str">
        <f>IF(ISNA(VLOOKUP(E471,'Enga manuel'!$D$7:$P$356,12,FALSE)),"",VLOOKUP(E471,'Enga manuel'!$D$7:$P$356,12,FALSE))</f>
        <v/>
      </c>
      <c r="W471">
        <f t="shared" si="83"/>
        <v>3070</v>
      </c>
      <c r="X471" s="107">
        <f t="shared" si="79"/>
        <v>0</v>
      </c>
      <c r="Y471" s="107" t="str">
        <f t="shared" si="84"/>
        <v/>
      </c>
      <c r="Z471" s="107" t="str">
        <f t="shared" si="85"/>
        <v/>
      </c>
      <c r="AA471" s="107" t="str">
        <f t="shared" si="86"/>
        <v/>
      </c>
      <c r="AB471" s="107" t="str">
        <f t="shared" si="80"/>
        <v/>
      </c>
      <c r="AC471" s="107" t="str">
        <f t="shared" si="80"/>
        <v/>
      </c>
      <c r="AD471" s="107" t="str">
        <f t="shared" si="81"/>
        <v/>
      </c>
      <c r="AE471" s="107" t="str">
        <f t="shared" si="82"/>
        <v/>
      </c>
      <c r="AF471">
        <f t="shared" si="87"/>
        <v>0</v>
      </c>
    </row>
    <row r="472" spans="5:32" x14ac:dyDescent="0.2">
      <c r="E472">
        <v>3071</v>
      </c>
      <c r="F472" s="101">
        <f>'Ext A3'!F77</f>
        <v>0</v>
      </c>
      <c r="G472" s="100">
        <f>'Ext A3'!C77</f>
        <v>0</v>
      </c>
      <c r="H472" s="100">
        <f>'Ext A3'!D77</f>
        <v>0</v>
      </c>
      <c r="I472" s="100">
        <f>'Ext A3'!J77</f>
        <v>0</v>
      </c>
      <c r="J472" s="194">
        <f>'Ext A3'!G77</f>
        <v>0</v>
      </c>
      <c r="K472">
        <f>IF('Ext A3'!H77="",'Ext A3'!G77,'Ext A3'!H77)</f>
        <v>0</v>
      </c>
      <c r="L472" s="100">
        <f>'Ext A3'!E77</f>
        <v>0</v>
      </c>
      <c r="M472" t="str">
        <f>MID('Ext A3'!M77,7,4)</f>
        <v/>
      </c>
      <c r="O472" s="101">
        <f>IF(ISNA(VLOOKUP(E472,'Enga manuel'!$D$7:$P$356,6,FALSE)),0,VLOOKUP(E472,'Enga manuel'!$D$7:$P$356,6,FALSE))</f>
        <v>0</v>
      </c>
      <c r="P472" t="str">
        <f>IF(ISNA(VLOOKUP(E472,'Enga manuel'!$D$7:$P$356,7,FALSE)),"",VLOOKUP(E472,'Enga manuel'!$D$7:$P$356,7,FALSE))</f>
        <v/>
      </c>
      <c r="Q472" t="str">
        <f>IF(ISNA(VLOOKUP(E472,'Enga manuel'!$D$7:$P$356,8,FALSE)),"",VLOOKUP(E472,'Enga manuel'!$D$7:$P$356,8,FALSE))</f>
        <v/>
      </c>
      <c r="R472" t="str">
        <f>IF(ISNA(VLOOKUP(E472,'Enga manuel'!$D$7:$P$356,9,FALSE)),"",VLOOKUP(E472,'Enga manuel'!$D$7:$P$356,9,FALSE))</f>
        <v/>
      </c>
      <c r="S472" t="str">
        <f>IF(ISNA(VLOOKUP(E472,'Enga manuel'!$D$7:$P$356,10,FALSE)),"",VLOOKUP(E472,'Enga manuel'!$D$7:$P$356,10,FALSE))</f>
        <v/>
      </c>
      <c r="T472" t="str">
        <f>IF(ISNA(VLOOKUP(E472,'Enga manuel'!$D$7:$P$356,11,FALSE)),"",VLOOKUP(E472,'Enga manuel'!$D$7:$P$356,11,FALSE))</f>
        <v/>
      </c>
      <c r="U472" t="str">
        <f>IF(ISNA(VLOOKUP(E472,'Enga manuel'!$D$7:$P$356,12,FALSE)),"",VLOOKUP(E472,'Enga manuel'!$D$7:$P$356,12,FALSE))</f>
        <v/>
      </c>
      <c r="W472">
        <f t="shared" si="83"/>
        <v>3071</v>
      </c>
      <c r="X472" s="107">
        <f t="shared" si="79"/>
        <v>0</v>
      </c>
      <c r="Y472" s="107" t="str">
        <f t="shared" si="84"/>
        <v/>
      </c>
      <c r="Z472" s="107" t="str">
        <f t="shared" si="85"/>
        <v/>
      </c>
      <c r="AA472" s="107" t="str">
        <f t="shared" si="86"/>
        <v/>
      </c>
      <c r="AB472" s="107" t="str">
        <f t="shared" si="80"/>
        <v/>
      </c>
      <c r="AC472" s="107" t="str">
        <f t="shared" si="80"/>
        <v/>
      </c>
      <c r="AD472" s="107" t="str">
        <f t="shared" si="81"/>
        <v/>
      </c>
      <c r="AE472" s="107" t="str">
        <f t="shared" si="82"/>
        <v/>
      </c>
      <c r="AF472">
        <f t="shared" si="87"/>
        <v>0</v>
      </c>
    </row>
    <row r="473" spans="5:32" x14ac:dyDescent="0.2">
      <c r="E473">
        <v>3072</v>
      </c>
      <c r="F473" s="101">
        <f>'Ext A3'!F78</f>
        <v>0</v>
      </c>
      <c r="G473" s="100">
        <f>'Ext A3'!C78</f>
        <v>0</v>
      </c>
      <c r="H473" s="100">
        <f>'Ext A3'!D78</f>
        <v>0</v>
      </c>
      <c r="I473" s="100">
        <f>'Ext A3'!J78</f>
        <v>0</v>
      </c>
      <c r="J473" s="194">
        <f>'Ext A3'!G78</f>
        <v>0</v>
      </c>
      <c r="K473">
        <f>IF('Ext A3'!H78="",'Ext A3'!G78,'Ext A3'!H78)</f>
        <v>0</v>
      </c>
      <c r="L473" s="100">
        <f>'Ext A3'!E78</f>
        <v>0</v>
      </c>
      <c r="M473" t="str">
        <f>MID('Ext A3'!M78,7,4)</f>
        <v/>
      </c>
      <c r="O473" s="101">
        <f>IF(ISNA(VLOOKUP(E473,'Enga manuel'!$D$7:$P$356,6,FALSE)),0,VLOOKUP(E473,'Enga manuel'!$D$7:$P$356,6,FALSE))</f>
        <v>0</v>
      </c>
      <c r="P473" t="str">
        <f>IF(ISNA(VLOOKUP(E473,'Enga manuel'!$D$7:$P$356,7,FALSE)),"",VLOOKUP(E473,'Enga manuel'!$D$7:$P$356,7,FALSE))</f>
        <v/>
      </c>
      <c r="Q473" t="str">
        <f>IF(ISNA(VLOOKUP(E473,'Enga manuel'!$D$7:$P$356,8,FALSE)),"",VLOOKUP(E473,'Enga manuel'!$D$7:$P$356,8,FALSE))</f>
        <v/>
      </c>
      <c r="R473" t="str">
        <f>IF(ISNA(VLOOKUP(E473,'Enga manuel'!$D$7:$P$356,9,FALSE)),"",VLOOKUP(E473,'Enga manuel'!$D$7:$P$356,9,FALSE))</f>
        <v/>
      </c>
      <c r="S473" t="str">
        <f>IF(ISNA(VLOOKUP(E473,'Enga manuel'!$D$7:$P$356,10,FALSE)),"",VLOOKUP(E473,'Enga manuel'!$D$7:$P$356,10,FALSE))</f>
        <v/>
      </c>
      <c r="T473" t="str">
        <f>IF(ISNA(VLOOKUP(E473,'Enga manuel'!$D$7:$P$356,11,FALSE)),"",VLOOKUP(E473,'Enga manuel'!$D$7:$P$356,11,FALSE))</f>
        <v/>
      </c>
      <c r="U473" t="str">
        <f>IF(ISNA(VLOOKUP(E473,'Enga manuel'!$D$7:$P$356,12,FALSE)),"",VLOOKUP(E473,'Enga manuel'!$D$7:$P$356,12,FALSE))</f>
        <v/>
      </c>
      <c r="W473">
        <f t="shared" si="83"/>
        <v>3072</v>
      </c>
      <c r="X473" s="107">
        <f t="shared" si="79"/>
        <v>0</v>
      </c>
      <c r="Y473" s="107" t="str">
        <f t="shared" si="84"/>
        <v/>
      </c>
      <c r="Z473" s="107" t="str">
        <f t="shared" si="85"/>
        <v/>
      </c>
      <c r="AA473" s="107" t="str">
        <f t="shared" si="86"/>
        <v/>
      </c>
      <c r="AB473" s="107" t="str">
        <f t="shared" si="80"/>
        <v/>
      </c>
      <c r="AC473" s="107" t="str">
        <f t="shared" si="80"/>
        <v/>
      </c>
      <c r="AD473" s="107" t="str">
        <f t="shared" si="81"/>
        <v/>
      </c>
      <c r="AE473" s="107" t="str">
        <f t="shared" si="82"/>
        <v/>
      </c>
      <c r="AF473">
        <f t="shared" si="87"/>
        <v>0</v>
      </c>
    </row>
    <row r="474" spans="5:32" x14ac:dyDescent="0.2">
      <c r="E474">
        <v>3073</v>
      </c>
      <c r="F474" s="101">
        <f>'Ext A3'!F79</f>
        <v>0</v>
      </c>
      <c r="G474" s="100">
        <f>'Ext A3'!C79</f>
        <v>0</v>
      </c>
      <c r="H474" s="100">
        <f>'Ext A3'!D79</f>
        <v>0</v>
      </c>
      <c r="I474" s="100">
        <f>'Ext A3'!J79</f>
        <v>0</v>
      </c>
      <c r="J474" s="194">
        <f>'Ext A3'!G79</f>
        <v>0</v>
      </c>
      <c r="K474">
        <f>IF('Ext A3'!H79="",'Ext A3'!G79,'Ext A3'!H79)</f>
        <v>0</v>
      </c>
      <c r="L474" s="100">
        <f>'Ext A3'!E79</f>
        <v>0</v>
      </c>
      <c r="M474" t="str">
        <f>MID('Ext A3'!M79,7,4)</f>
        <v/>
      </c>
      <c r="O474" s="101">
        <f>IF(ISNA(VLOOKUP(E474,'Enga manuel'!$D$7:$P$356,6,FALSE)),0,VLOOKUP(E474,'Enga manuel'!$D$7:$P$356,6,FALSE))</f>
        <v>0</v>
      </c>
      <c r="P474" t="str">
        <f>IF(ISNA(VLOOKUP(E474,'Enga manuel'!$D$7:$P$356,7,FALSE)),"",VLOOKUP(E474,'Enga manuel'!$D$7:$P$356,7,FALSE))</f>
        <v/>
      </c>
      <c r="Q474" t="str">
        <f>IF(ISNA(VLOOKUP(E474,'Enga manuel'!$D$7:$P$356,8,FALSE)),"",VLOOKUP(E474,'Enga manuel'!$D$7:$P$356,8,FALSE))</f>
        <v/>
      </c>
      <c r="R474" t="str">
        <f>IF(ISNA(VLOOKUP(E474,'Enga manuel'!$D$7:$P$356,9,FALSE)),"",VLOOKUP(E474,'Enga manuel'!$D$7:$P$356,9,FALSE))</f>
        <v/>
      </c>
      <c r="S474" t="str">
        <f>IF(ISNA(VLOOKUP(E474,'Enga manuel'!$D$7:$P$356,10,FALSE)),"",VLOOKUP(E474,'Enga manuel'!$D$7:$P$356,10,FALSE))</f>
        <v/>
      </c>
      <c r="T474" t="str">
        <f>IF(ISNA(VLOOKUP(E474,'Enga manuel'!$D$7:$P$356,11,FALSE)),"",VLOOKUP(E474,'Enga manuel'!$D$7:$P$356,11,FALSE))</f>
        <v/>
      </c>
      <c r="U474" t="str">
        <f>IF(ISNA(VLOOKUP(E474,'Enga manuel'!$D$7:$P$356,12,FALSE)),"",VLOOKUP(E474,'Enga manuel'!$D$7:$P$356,12,FALSE))</f>
        <v/>
      </c>
      <c r="W474">
        <f t="shared" si="83"/>
        <v>3073</v>
      </c>
      <c r="X474" s="107">
        <f t="shared" si="79"/>
        <v>0</v>
      </c>
      <c r="Y474" s="107" t="str">
        <f t="shared" si="84"/>
        <v/>
      </c>
      <c r="Z474" s="107" t="str">
        <f t="shared" si="85"/>
        <v/>
      </c>
      <c r="AA474" s="107" t="str">
        <f t="shared" si="86"/>
        <v/>
      </c>
      <c r="AB474" s="107" t="str">
        <f t="shared" si="80"/>
        <v/>
      </c>
      <c r="AC474" s="107" t="str">
        <f t="shared" si="80"/>
        <v/>
      </c>
      <c r="AD474" s="107" t="str">
        <f t="shared" si="81"/>
        <v/>
      </c>
      <c r="AE474" s="107" t="str">
        <f t="shared" si="82"/>
        <v/>
      </c>
      <c r="AF474">
        <f t="shared" si="87"/>
        <v>0</v>
      </c>
    </row>
    <row r="475" spans="5:32" x14ac:dyDescent="0.2">
      <c r="E475">
        <v>3074</v>
      </c>
      <c r="F475" s="101">
        <f>'Ext A3'!F80</f>
        <v>0</v>
      </c>
      <c r="G475" s="100">
        <f>'Ext A3'!C80</f>
        <v>0</v>
      </c>
      <c r="H475" s="100">
        <f>'Ext A3'!D80</f>
        <v>0</v>
      </c>
      <c r="I475" s="100">
        <f>'Ext A3'!J80</f>
        <v>0</v>
      </c>
      <c r="J475" s="194">
        <f>'Ext A3'!G80</f>
        <v>0</v>
      </c>
      <c r="K475">
        <f>IF('Ext A3'!H80="",'Ext A3'!G80,'Ext A3'!H80)</f>
        <v>0</v>
      </c>
      <c r="L475" s="100">
        <f>'Ext A3'!E80</f>
        <v>0</v>
      </c>
      <c r="M475" t="str">
        <f>MID('Ext A3'!M80,7,4)</f>
        <v/>
      </c>
      <c r="O475" s="101">
        <f>IF(ISNA(VLOOKUP(E475,'Enga manuel'!$D$7:$P$356,6,FALSE)),0,VLOOKUP(E475,'Enga manuel'!$D$7:$P$356,6,FALSE))</f>
        <v>0</v>
      </c>
      <c r="P475" t="str">
        <f>IF(ISNA(VLOOKUP(E475,'Enga manuel'!$D$7:$P$356,7,FALSE)),"",VLOOKUP(E475,'Enga manuel'!$D$7:$P$356,7,FALSE))</f>
        <v/>
      </c>
      <c r="Q475" t="str">
        <f>IF(ISNA(VLOOKUP(E475,'Enga manuel'!$D$7:$P$356,8,FALSE)),"",VLOOKUP(E475,'Enga manuel'!$D$7:$P$356,8,FALSE))</f>
        <v/>
      </c>
      <c r="R475" t="str">
        <f>IF(ISNA(VLOOKUP(E475,'Enga manuel'!$D$7:$P$356,9,FALSE)),"",VLOOKUP(E475,'Enga manuel'!$D$7:$P$356,9,FALSE))</f>
        <v/>
      </c>
      <c r="S475" t="str">
        <f>IF(ISNA(VLOOKUP(E475,'Enga manuel'!$D$7:$P$356,10,FALSE)),"",VLOOKUP(E475,'Enga manuel'!$D$7:$P$356,10,FALSE))</f>
        <v/>
      </c>
      <c r="T475" t="str">
        <f>IF(ISNA(VLOOKUP(E475,'Enga manuel'!$D$7:$P$356,11,FALSE)),"",VLOOKUP(E475,'Enga manuel'!$D$7:$P$356,11,FALSE))</f>
        <v/>
      </c>
      <c r="U475" t="str">
        <f>IF(ISNA(VLOOKUP(E475,'Enga manuel'!$D$7:$P$356,12,FALSE)),"",VLOOKUP(E475,'Enga manuel'!$D$7:$P$356,12,FALSE))</f>
        <v/>
      </c>
      <c r="W475">
        <f t="shared" si="83"/>
        <v>3074</v>
      </c>
      <c r="X475" s="107">
        <f t="shared" si="79"/>
        <v>0</v>
      </c>
      <c r="Y475" s="107" t="str">
        <f t="shared" si="84"/>
        <v/>
      </c>
      <c r="Z475" s="107" t="str">
        <f t="shared" si="85"/>
        <v/>
      </c>
      <c r="AA475" s="107" t="str">
        <f t="shared" si="86"/>
        <v/>
      </c>
      <c r="AB475" s="107" t="str">
        <f t="shared" si="80"/>
        <v/>
      </c>
      <c r="AC475" s="107" t="str">
        <f t="shared" si="80"/>
        <v/>
      </c>
      <c r="AD475" s="107" t="str">
        <f t="shared" si="81"/>
        <v/>
      </c>
      <c r="AE475" s="107" t="str">
        <f t="shared" si="82"/>
        <v/>
      </c>
      <c r="AF475">
        <f t="shared" si="87"/>
        <v>0</v>
      </c>
    </row>
    <row r="476" spans="5:32" x14ac:dyDescent="0.2">
      <c r="E476">
        <v>3075</v>
      </c>
      <c r="F476" s="101">
        <f>'Ext A3'!F81</f>
        <v>0</v>
      </c>
      <c r="G476" s="100">
        <f>'Ext A3'!C81</f>
        <v>0</v>
      </c>
      <c r="H476" s="100">
        <f>'Ext A3'!D81</f>
        <v>0</v>
      </c>
      <c r="I476" s="100">
        <f>'Ext A3'!J81</f>
        <v>0</v>
      </c>
      <c r="J476" s="194">
        <f>'Ext A3'!G81</f>
        <v>0</v>
      </c>
      <c r="K476">
        <f>IF('Ext A3'!H81="",'Ext A3'!G81,'Ext A3'!H81)</f>
        <v>0</v>
      </c>
      <c r="L476" s="100">
        <f>'Ext A3'!E81</f>
        <v>0</v>
      </c>
      <c r="M476" t="str">
        <f>MID('Ext A3'!M81,7,4)</f>
        <v/>
      </c>
      <c r="O476" s="101">
        <f>IF(ISNA(VLOOKUP(E476,'Enga manuel'!$D$7:$P$356,6,FALSE)),0,VLOOKUP(E476,'Enga manuel'!$D$7:$P$356,6,FALSE))</f>
        <v>0</v>
      </c>
      <c r="P476" t="str">
        <f>IF(ISNA(VLOOKUP(E476,'Enga manuel'!$D$7:$P$356,7,FALSE)),"",VLOOKUP(E476,'Enga manuel'!$D$7:$P$356,7,FALSE))</f>
        <v/>
      </c>
      <c r="Q476" t="str">
        <f>IF(ISNA(VLOOKUP(E476,'Enga manuel'!$D$7:$P$356,8,FALSE)),"",VLOOKUP(E476,'Enga manuel'!$D$7:$P$356,8,FALSE))</f>
        <v/>
      </c>
      <c r="R476" t="str">
        <f>IF(ISNA(VLOOKUP(E476,'Enga manuel'!$D$7:$P$356,9,FALSE)),"",VLOOKUP(E476,'Enga manuel'!$D$7:$P$356,9,FALSE))</f>
        <v/>
      </c>
      <c r="S476" t="str">
        <f>IF(ISNA(VLOOKUP(E476,'Enga manuel'!$D$7:$P$356,10,FALSE)),"",VLOOKUP(E476,'Enga manuel'!$D$7:$P$356,10,FALSE))</f>
        <v/>
      </c>
      <c r="T476" t="str">
        <f>IF(ISNA(VLOOKUP(E476,'Enga manuel'!$D$7:$P$356,11,FALSE)),"",VLOOKUP(E476,'Enga manuel'!$D$7:$P$356,11,FALSE))</f>
        <v/>
      </c>
      <c r="U476" t="str">
        <f>IF(ISNA(VLOOKUP(E476,'Enga manuel'!$D$7:$P$356,12,FALSE)),"",VLOOKUP(E476,'Enga manuel'!$D$7:$P$356,12,FALSE))</f>
        <v/>
      </c>
      <c r="W476">
        <f t="shared" si="83"/>
        <v>3075</v>
      </c>
      <c r="X476" s="107">
        <f t="shared" si="79"/>
        <v>0</v>
      </c>
      <c r="Y476" s="107" t="str">
        <f t="shared" si="84"/>
        <v/>
      </c>
      <c r="Z476" s="107" t="str">
        <f t="shared" si="85"/>
        <v/>
      </c>
      <c r="AA476" s="107" t="str">
        <f t="shared" si="86"/>
        <v/>
      </c>
      <c r="AB476" s="107" t="str">
        <f t="shared" si="80"/>
        <v/>
      </c>
      <c r="AC476" s="107" t="str">
        <f t="shared" si="80"/>
        <v/>
      </c>
      <c r="AD476" s="107" t="str">
        <f t="shared" si="81"/>
        <v/>
      </c>
      <c r="AE476" s="107" t="str">
        <f t="shared" si="82"/>
        <v/>
      </c>
      <c r="AF476">
        <f t="shared" si="87"/>
        <v>0</v>
      </c>
    </row>
    <row r="477" spans="5:32" x14ac:dyDescent="0.2">
      <c r="E477">
        <v>3076</v>
      </c>
      <c r="F477" s="101">
        <f>'Ext A3'!F82</f>
        <v>0</v>
      </c>
      <c r="G477" s="100">
        <f>'Ext A3'!C82</f>
        <v>0</v>
      </c>
      <c r="H477" s="100">
        <f>'Ext A3'!D82</f>
        <v>0</v>
      </c>
      <c r="I477" s="100">
        <f>'Ext A3'!J82</f>
        <v>0</v>
      </c>
      <c r="J477" s="194">
        <f>'Ext A3'!G82</f>
        <v>0</v>
      </c>
      <c r="K477">
        <f>IF('Ext A3'!H82="",'Ext A3'!G82,'Ext A3'!H82)</f>
        <v>0</v>
      </c>
      <c r="L477" s="100">
        <f>'Ext A3'!E82</f>
        <v>0</v>
      </c>
      <c r="M477" t="str">
        <f>MID('Ext A3'!M82,7,4)</f>
        <v/>
      </c>
      <c r="O477" s="101">
        <f>IF(ISNA(VLOOKUP(E477,'Enga manuel'!$D$7:$P$356,6,FALSE)),0,VLOOKUP(E477,'Enga manuel'!$D$7:$P$356,6,FALSE))</f>
        <v>0</v>
      </c>
      <c r="P477" t="str">
        <f>IF(ISNA(VLOOKUP(E477,'Enga manuel'!$D$7:$P$356,7,FALSE)),"",VLOOKUP(E477,'Enga manuel'!$D$7:$P$356,7,FALSE))</f>
        <v/>
      </c>
      <c r="Q477" t="str">
        <f>IF(ISNA(VLOOKUP(E477,'Enga manuel'!$D$7:$P$356,8,FALSE)),"",VLOOKUP(E477,'Enga manuel'!$D$7:$P$356,8,FALSE))</f>
        <v/>
      </c>
      <c r="R477" t="str">
        <f>IF(ISNA(VLOOKUP(E477,'Enga manuel'!$D$7:$P$356,9,FALSE)),"",VLOOKUP(E477,'Enga manuel'!$D$7:$P$356,9,FALSE))</f>
        <v/>
      </c>
      <c r="S477" t="str">
        <f>IF(ISNA(VLOOKUP(E477,'Enga manuel'!$D$7:$P$356,10,FALSE)),"",VLOOKUP(E477,'Enga manuel'!$D$7:$P$356,10,FALSE))</f>
        <v/>
      </c>
      <c r="T477" t="str">
        <f>IF(ISNA(VLOOKUP(E477,'Enga manuel'!$D$7:$P$356,11,FALSE)),"",VLOOKUP(E477,'Enga manuel'!$D$7:$P$356,11,FALSE))</f>
        <v/>
      </c>
      <c r="U477" t="str">
        <f>IF(ISNA(VLOOKUP(E477,'Enga manuel'!$D$7:$P$356,12,FALSE)),"",VLOOKUP(E477,'Enga manuel'!$D$7:$P$356,12,FALSE))</f>
        <v/>
      </c>
      <c r="W477">
        <f>E477</f>
        <v>3076</v>
      </c>
      <c r="X477" s="107">
        <f t="shared" si="79"/>
        <v>0</v>
      </c>
      <c r="Y477" s="107" t="str">
        <f t="shared" si="84"/>
        <v/>
      </c>
      <c r="Z477" s="107" t="str">
        <f t="shared" si="85"/>
        <v/>
      </c>
      <c r="AA477" s="107" t="str">
        <f t="shared" si="86"/>
        <v/>
      </c>
      <c r="AB477" s="107" t="str">
        <f t="shared" si="80"/>
        <v/>
      </c>
      <c r="AC477" s="107" t="str">
        <f t="shared" si="80"/>
        <v/>
      </c>
      <c r="AD477" s="107" t="str">
        <f t="shared" si="81"/>
        <v/>
      </c>
      <c r="AE477" s="107" t="str">
        <f t="shared" si="82"/>
        <v/>
      </c>
      <c r="AF477">
        <f t="shared" si="87"/>
        <v>0</v>
      </c>
    </row>
    <row r="478" spans="5:32" x14ac:dyDescent="0.2">
      <c r="E478">
        <v>3077</v>
      </c>
      <c r="F478" s="101">
        <f>'Ext A3'!F83</f>
        <v>0</v>
      </c>
      <c r="G478" s="100">
        <f>'Ext A3'!C83</f>
        <v>0</v>
      </c>
      <c r="H478" s="100">
        <f>'Ext A3'!D83</f>
        <v>0</v>
      </c>
      <c r="I478" s="100">
        <f>'Ext A3'!J83</f>
        <v>0</v>
      </c>
      <c r="J478" s="194">
        <f>'Ext A3'!G83</f>
        <v>0</v>
      </c>
      <c r="K478">
        <f>IF('Ext A3'!H83="",'Ext A3'!G83,'Ext A3'!H83)</f>
        <v>0</v>
      </c>
      <c r="L478" s="100">
        <f>'Ext A3'!E83</f>
        <v>0</v>
      </c>
      <c r="M478" t="str">
        <f>MID('Ext A3'!M83,7,4)</f>
        <v/>
      </c>
      <c r="O478" s="101">
        <f>IF(ISNA(VLOOKUP(E478,'Enga manuel'!$D$7:$P$356,6,FALSE)),0,VLOOKUP(E478,'Enga manuel'!$D$7:$P$356,6,FALSE))</f>
        <v>0</v>
      </c>
      <c r="P478" t="str">
        <f>IF(ISNA(VLOOKUP(E478,'Enga manuel'!$D$7:$P$356,7,FALSE)),"",VLOOKUP(E478,'Enga manuel'!$D$7:$P$356,7,FALSE))</f>
        <v/>
      </c>
      <c r="Q478" t="str">
        <f>IF(ISNA(VLOOKUP(E478,'Enga manuel'!$D$7:$P$356,8,FALSE)),"",VLOOKUP(E478,'Enga manuel'!$D$7:$P$356,8,FALSE))</f>
        <v/>
      </c>
      <c r="R478" t="str">
        <f>IF(ISNA(VLOOKUP(E478,'Enga manuel'!$D$7:$P$356,9,FALSE)),"",VLOOKUP(E478,'Enga manuel'!$D$7:$P$356,9,FALSE))</f>
        <v/>
      </c>
      <c r="S478" t="str">
        <f>IF(ISNA(VLOOKUP(E478,'Enga manuel'!$D$7:$P$356,10,FALSE)),"",VLOOKUP(E478,'Enga manuel'!$D$7:$P$356,10,FALSE))</f>
        <v/>
      </c>
      <c r="T478" t="str">
        <f>IF(ISNA(VLOOKUP(E478,'Enga manuel'!$D$7:$P$356,11,FALSE)),"",VLOOKUP(E478,'Enga manuel'!$D$7:$P$356,11,FALSE))</f>
        <v/>
      </c>
      <c r="U478" t="str">
        <f>IF(ISNA(VLOOKUP(E478,'Enga manuel'!$D$7:$P$356,12,FALSE)),"",VLOOKUP(E478,'Enga manuel'!$D$7:$P$356,12,FALSE))</f>
        <v/>
      </c>
      <c r="W478">
        <f t="shared" ref="W478:W541" si="88">E478</f>
        <v>3077</v>
      </c>
      <c r="X478" s="107">
        <f t="shared" si="79"/>
        <v>0</v>
      </c>
      <c r="Y478" s="107" t="str">
        <f t="shared" si="84"/>
        <v/>
      </c>
      <c r="Z478" s="107" t="str">
        <f t="shared" si="85"/>
        <v/>
      </c>
      <c r="AA478" s="107" t="str">
        <f t="shared" si="86"/>
        <v/>
      </c>
      <c r="AB478" s="107" t="str">
        <f t="shared" si="80"/>
        <v/>
      </c>
      <c r="AC478" s="107" t="str">
        <f t="shared" si="80"/>
        <v/>
      </c>
      <c r="AD478" s="107" t="str">
        <f t="shared" si="81"/>
        <v/>
      </c>
      <c r="AE478" s="107" t="str">
        <f t="shared" si="82"/>
        <v/>
      </c>
      <c r="AF478">
        <f t="shared" si="87"/>
        <v>0</v>
      </c>
    </row>
    <row r="479" spans="5:32" x14ac:dyDescent="0.2">
      <c r="E479">
        <v>3078</v>
      </c>
      <c r="F479" s="101">
        <f>'Ext A3'!F84</f>
        <v>0</v>
      </c>
      <c r="G479" s="100">
        <f>'Ext A3'!C84</f>
        <v>0</v>
      </c>
      <c r="H479" s="100">
        <f>'Ext A3'!D84</f>
        <v>0</v>
      </c>
      <c r="I479" s="100">
        <f>'Ext A3'!J84</f>
        <v>0</v>
      </c>
      <c r="J479" s="194">
        <f>'Ext A3'!G84</f>
        <v>0</v>
      </c>
      <c r="K479">
        <f>IF('Ext A3'!H84="",'Ext A3'!G84,'Ext A3'!H84)</f>
        <v>0</v>
      </c>
      <c r="L479" s="100">
        <f>'Ext A3'!E84</f>
        <v>0</v>
      </c>
      <c r="M479" t="str">
        <f>MID('Ext A3'!M84,7,4)</f>
        <v/>
      </c>
      <c r="O479" s="101">
        <f>IF(ISNA(VLOOKUP(E479,'Enga manuel'!$D$7:$P$356,6,FALSE)),0,VLOOKUP(E479,'Enga manuel'!$D$7:$P$356,6,FALSE))</f>
        <v>0</v>
      </c>
      <c r="P479" t="str">
        <f>IF(ISNA(VLOOKUP(E479,'Enga manuel'!$D$7:$P$356,7,FALSE)),"",VLOOKUP(E479,'Enga manuel'!$D$7:$P$356,7,FALSE))</f>
        <v/>
      </c>
      <c r="Q479" t="str">
        <f>IF(ISNA(VLOOKUP(E479,'Enga manuel'!$D$7:$P$356,8,FALSE)),"",VLOOKUP(E479,'Enga manuel'!$D$7:$P$356,8,FALSE))</f>
        <v/>
      </c>
      <c r="R479" t="str">
        <f>IF(ISNA(VLOOKUP(E479,'Enga manuel'!$D$7:$P$356,9,FALSE)),"",VLOOKUP(E479,'Enga manuel'!$D$7:$P$356,9,FALSE))</f>
        <v/>
      </c>
      <c r="S479" t="str">
        <f>IF(ISNA(VLOOKUP(E479,'Enga manuel'!$D$7:$P$356,10,FALSE)),"",VLOOKUP(E479,'Enga manuel'!$D$7:$P$356,10,FALSE))</f>
        <v/>
      </c>
      <c r="T479" t="str">
        <f>IF(ISNA(VLOOKUP(E479,'Enga manuel'!$D$7:$P$356,11,FALSE)),"",VLOOKUP(E479,'Enga manuel'!$D$7:$P$356,11,FALSE))</f>
        <v/>
      </c>
      <c r="U479" t="str">
        <f>IF(ISNA(VLOOKUP(E479,'Enga manuel'!$D$7:$P$356,12,FALSE)),"",VLOOKUP(E479,'Enga manuel'!$D$7:$P$356,12,FALSE))</f>
        <v/>
      </c>
      <c r="W479">
        <f t="shared" si="88"/>
        <v>3078</v>
      </c>
      <c r="X479" s="107">
        <f t="shared" si="79"/>
        <v>0</v>
      </c>
      <c r="Y479" s="107" t="str">
        <f t="shared" si="84"/>
        <v/>
      </c>
      <c r="Z479" s="107" t="str">
        <f t="shared" si="85"/>
        <v/>
      </c>
      <c r="AA479" s="107" t="str">
        <f t="shared" si="86"/>
        <v/>
      </c>
      <c r="AB479" s="107" t="str">
        <f t="shared" si="80"/>
        <v/>
      </c>
      <c r="AC479" s="107" t="str">
        <f t="shared" si="80"/>
        <v/>
      </c>
      <c r="AD479" s="107" t="str">
        <f t="shared" si="81"/>
        <v/>
      </c>
      <c r="AE479" s="107" t="str">
        <f t="shared" si="82"/>
        <v/>
      </c>
      <c r="AF479">
        <f t="shared" si="87"/>
        <v>0</v>
      </c>
    </row>
    <row r="480" spans="5:32" x14ac:dyDescent="0.2">
      <c r="E480">
        <v>3079</v>
      </c>
      <c r="F480" s="101">
        <f>'Ext A3'!F85</f>
        <v>0</v>
      </c>
      <c r="G480" s="100">
        <f>'Ext A3'!C85</f>
        <v>0</v>
      </c>
      <c r="H480" s="100">
        <f>'Ext A3'!D85</f>
        <v>0</v>
      </c>
      <c r="I480" s="100">
        <f>'Ext A3'!J85</f>
        <v>0</v>
      </c>
      <c r="J480" s="194">
        <f>'Ext A3'!G85</f>
        <v>0</v>
      </c>
      <c r="K480">
        <f>IF('Ext A3'!H85="",'Ext A3'!G85,'Ext A3'!H85)</f>
        <v>0</v>
      </c>
      <c r="L480" s="100">
        <f>'Ext A3'!E85</f>
        <v>0</v>
      </c>
      <c r="M480" t="str">
        <f>MID('Ext A3'!M85,7,4)</f>
        <v/>
      </c>
      <c r="O480" s="101">
        <f>IF(ISNA(VLOOKUP(E480,'Enga manuel'!$D$7:$P$356,6,FALSE)),0,VLOOKUP(E480,'Enga manuel'!$D$7:$P$356,6,FALSE))</f>
        <v>0</v>
      </c>
      <c r="P480" t="str">
        <f>IF(ISNA(VLOOKUP(E480,'Enga manuel'!$D$7:$P$356,7,FALSE)),"",VLOOKUP(E480,'Enga manuel'!$D$7:$P$356,7,FALSE))</f>
        <v/>
      </c>
      <c r="Q480" t="str">
        <f>IF(ISNA(VLOOKUP(E480,'Enga manuel'!$D$7:$P$356,8,FALSE)),"",VLOOKUP(E480,'Enga manuel'!$D$7:$P$356,8,FALSE))</f>
        <v/>
      </c>
      <c r="R480" t="str">
        <f>IF(ISNA(VLOOKUP(E480,'Enga manuel'!$D$7:$P$356,9,FALSE)),"",VLOOKUP(E480,'Enga manuel'!$D$7:$P$356,9,FALSE))</f>
        <v/>
      </c>
      <c r="S480" t="str">
        <f>IF(ISNA(VLOOKUP(E480,'Enga manuel'!$D$7:$P$356,10,FALSE)),"",VLOOKUP(E480,'Enga manuel'!$D$7:$P$356,10,FALSE))</f>
        <v/>
      </c>
      <c r="T480" t="str">
        <f>IF(ISNA(VLOOKUP(E480,'Enga manuel'!$D$7:$P$356,11,FALSE)),"",VLOOKUP(E480,'Enga manuel'!$D$7:$P$356,11,FALSE))</f>
        <v/>
      </c>
      <c r="U480" t="str">
        <f>IF(ISNA(VLOOKUP(E480,'Enga manuel'!$D$7:$P$356,12,FALSE)),"",VLOOKUP(E480,'Enga manuel'!$D$7:$P$356,12,FALSE))</f>
        <v/>
      </c>
      <c r="W480">
        <f t="shared" si="88"/>
        <v>3079</v>
      </c>
      <c r="X480" s="107">
        <f t="shared" si="79"/>
        <v>0</v>
      </c>
      <c r="Y480" s="107" t="str">
        <f t="shared" si="84"/>
        <v/>
      </c>
      <c r="Z480" s="107" t="str">
        <f t="shared" si="85"/>
        <v/>
      </c>
      <c r="AA480" s="107" t="str">
        <f t="shared" si="86"/>
        <v/>
      </c>
      <c r="AB480" s="107" t="str">
        <f t="shared" si="80"/>
        <v/>
      </c>
      <c r="AC480" s="107" t="str">
        <f t="shared" si="80"/>
        <v/>
      </c>
      <c r="AD480" s="107" t="str">
        <f t="shared" si="81"/>
        <v/>
      </c>
      <c r="AE480" s="107" t="str">
        <f t="shared" si="82"/>
        <v/>
      </c>
      <c r="AF480">
        <f t="shared" si="87"/>
        <v>0</v>
      </c>
    </row>
    <row r="481" spans="5:32" x14ac:dyDescent="0.2">
      <c r="E481">
        <v>3080</v>
      </c>
      <c r="F481" s="101">
        <f>'Ext A3'!F86</f>
        <v>0</v>
      </c>
      <c r="G481" s="100">
        <f>'Ext A3'!C86</f>
        <v>0</v>
      </c>
      <c r="H481" s="100">
        <f>'Ext A3'!D86</f>
        <v>0</v>
      </c>
      <c r="I481" s="100">
        <f>'Ext A3'!J86</f>
        <v>0</v>
      </c>
      <c r="J481" s="194">
        <f>'Ext A3'!G86</f>
        <v>0</v>
      </c>
      <c r="K481">
        <f>IF('Ext A3'!H86="",'Ext A3'!G86,'Ext A3'!H86)</f>
        <v>0</v>
      </c>
      <c r="L481" s="100">
        <f>'Ext A3'!E86</f>
        <v>0</v>
      </c>
      <c r="M481" t="str">
        <f>MID('Ext A3'!M86,7,4)</f>
        <v/>
      </c>
      <c r="O481" s="101">
        <f>IF(ISNA(VLOOKUP(E481,'Enga manuel'!$D$7:$P$356,6,FALSE)),0,VLOOKUP(E481,'Enga manuel'!$D$7:$P$356,6,FALSE))</f>
        <v>0</v>
      </c>
      <c r="P481" t="str">
        <f>IF(ISNA(VLOOKUP(E481,'Enga manuel'!$D$7:$P$356,7,FALSE)),"",VLOOKUP(E481,'Enga manuel'!$D$7:$P$356,7,FALSE))</f>
        <v/>
      </c>
      <c r="Q481" t="str">
        <f>IF(ISNA(VLOOKUP(E481,'Enga manuel'!$D$7:$P$356,8,FALSE)),"",VLOOKUP(E481,'Enga manuel'!$D$7:$P$356,8,FALSE))</f>
        <v/>
      </c>
      <c r="R481" t="str">
        <f>IF(ISNA(VLOOKUP(E481,'Enga manuel'!$D$7:$P$356,9,FALSE)),"",VLOOKUP(E481,'Enga manuel'!$D$7:$P$356,9,FALSE))</f>
        <v/>
      </c>
      <c r="S481" t="str">
        <f>IF(ISNA(VLOOKUP(E481,'Enga manuel'!$D$7:$P$356,10,FALSE)),"",VLOOKUP(E481,'Enga manuel'!$D$7:$P$356,10,FALSE))</f>
        <v/>
      </c>
      <c r="T481" t="str">
        <f>IF(ISNA(VLOOKUP(E481,'Enga manuel'!$D$7:$P$356,11,FALSE)),"",VLOOKUP(E481,'Enga manuel'!$D$7:$P$356,11,FALSE))</f>
        <v/>
      </c>
      <c r="U481" t="str">
        <f>IF(ISNA(VLOOKUP(E481,'Enga manuel'!$D$7:$P$356,12,FALSE)),"",VLOOKUP(E481,'Enga manuel'!$D$7:$P$356,12,FALSE))</f>
        <v/>
      </c>
      <c r="W481">
        <f t="shared" si="88"/>
        <v>3080</v>
      </c>
      <c r="X481" s="107">
        <f t="shared" si="79"/>
        <v>0</v>
      </c>
      <c r="Y481" s="107" t="str">
        <f t="shared" si="84"/>
        <v/>
      </c>
      <c r="Z481" s="107" t="str">
        <f t="shared" si="85"/>
        <v/>
      </c>
      <c r="AA481" s="107" t="str">
        <f t="shared" si="86"/>
        <v/>
      </c>
      <c r="AB481" s="107" t="str">
        <f t="shared" si="80"/>
        <v/>
      </c>
      <c r="AC481" s="107" t="str">
        <f t="shared" si="80"/>
        <v/>
      </c>
      <c r="AD481" s="107" t="str">
        <f t="shared" si="81"/>
        <v/>
      </c>
      <c r="AE481" s="107" t="str">
        <f t="shared" si="82"/>
        <v/>
      </c>
      <c r="AF481">
        <f t="shared" si="87"/>
        <v>0</v>
      </c>
    </row>
    <row r="482" spans="5:32" x14ac:dyDescent="0.2">
      <c r="E482">
        <v>3081</v>
      </c>
      <c r="F482" s="101">
        <f>'Ext A3'!F87</f>
        <v>0</v>
      </c>
      <c r="G482" s="100">
        <f>'Ext A3'!C87</f>
        <v>0</v>
      </c>
      <c r="H482" s="100">
        <f>'Ext A3'!D87</f>
        <v>0</v>
      </c>
      <c r="I482" s="100">
        <f>'Ext A3'!J87</f>
        <v>0</v>
      </c>
      <c r="J482" s="194">
        <f>'Ext A3'!G87</f>
        <v>0</v>
      </c>
      <c r="K482">
        <f>IF('Ext A3'!H87="",'Ext A3'!G87,'Ext A3'!H87)</f>
        <v>0</v>
      </c>
      <c r="L482" s="100">
        <f>'Ext A3'!E87</f>
        <v>0</v>
      </c>
      <c r="M482" t="str">
        <f>MID('Ext A3'!M87,7,4)</f>
        <v/>
      </c>
      <c r="O482" s="101">
        <f>IF(ISNA(VLOOKUP(E482,'Enga manuel'!$D$7:$P$356,6,FALSE)),0,VLOOKUP(E482,'Enga manuel'!$D$7:$P$356,6,FALSE))</f>
        <v>0</v>
      </c>
      <c r="P482" t="str">
        <f>IF(ISNA(VLOOKUP(E482,'Enga manuel'!$D$7:$P$356,7,FALSE)),"",VLOOKUP(E482,'Enga manuel'!$D$7:$P$356,7,FALSE))</f>
        <v/>
      </c>
      <c r="Q482" t="str">
        <f>IF(ISNA(VLOOKUP(E482,'Enga manuel'!$D$7:$P$356,8,FALSE)),"",VLOOKUP(E482,'Enga manuel'!$D$7:$P$356,8,FALSE))</f>
        <v/>
      </c>
      <c r="R482" t="str">
        <f>IF(ISNA(VLOOKUP(E482,'Enga manuel'!$D$7:$P$356,9,FALSE)),"",VLOOKUP(E482,'Enga manuel'!$D$7:$P$356,9,FALSE))</f>
        <v/>
      </c>
      <c r="S482" t="str">
        <f>IF(ISNA(VLOOKUP(E482,'Enga manuel'!$D$7:$P$356,10,FALSE)),"",VLOOKUP(E482,'Enga manuel'!$D$7:$P$356,10,FALSE))</f>
        <v/>
      </c>
      <c r="T482" t="str">
        <f>IF(ISNA(VLOOKUP(E482,'Enga manuel'!$D$7:$P$356,11,FALSE)),"",VLOOKUP(E482,'Enga manuel'!$D$7:$P$356,11,FALSE))</f>
        <v/>
      </c>
      <c r="U482" t="str">
        <f>IF(ISNA(VLOOKUP(E482,'Enga manuel'!$D$7:$P$356,12,FALSE)),"",VLOOKUP(E482,'Enga manuel'!$D$7:$P$356,12,FALSE))</f>
        <v/>
      </c>
      <c r="W482">
        <f t="shared" si="88"/>
        <v>3081</v>
      </c>
      <c r="X482" s="107">
        <f t="shared" si="79"/>
        <v>0</v>
      </c>
      <c r="Y482" s="107" t="str">
        <f t="shared" si="84"/>
        <v/>
      </c>
      <c r="Z482" s="107" t="str">
        <f t="shared" si="85"/>
        <v/>
      </c>
      <c r="AA482" s="107" t="str">
        <f t="shared" si="86"/>
        <v/>
      </c>
      <c r="AB482" s="107" t="str">
        <f t="shared" si="80"/>
        <v/>
      </c>
      <c r="AC482" s="107" t="str">
        <f t="shared" si="80"/>
        <v/>
      </c>
      <c r="AD482" s="107" t="str">
        <f t="shared" si="81"/>
        <v/>
      </c>
      <c r="AE482" s="107" t="str">
        <f t="shared" si="82"/>
        <v/>
      </c>
      <c r="AF482">
        <f t="shared" si="87"/>
        <v>0</v>
      </c>
    </row>
    <row r="483" spans="5:32" x14ac:dyDescent="0.2">
      <c r="E483">
        <v>3082</v>
      </c>
      <c r="F483" s="101">
        <f>'Ext A3'!F88</f>
        <v>0</v>
      </c>
      <c r="G483" s="100">
        <f>'Ext A3'!C88</f>
        <v>0</v>
      </c>
      <c r="H483" s="100">
        <f>'Ext A3'!D88</f>
        <v>0</v>
      </c>
      <c r="I483" s="100">
        <f>'Ext A3'!J88</f>
        <v>0</v>
      </c>
      <c r="J483" s="194">
        <f>'Ext A3'!G88</f>
        <v>0</v>
      </c>
      <c r="K483">
        <f>IF('Ext A3'!H88="",'Ext A3'!G88,'Ext A3'!H88)</f>
        <v>0</v>
      </c>
      <c r="L483" s="100">
        <f>'Ext A3'!E88</f>
        <v>0</v>
      </c>
      <c r="M483" t="str">
        <f>MID('Ext A3'!M88,7,4)</f>
        <v/>
      </c>
      <c r="O483" s="101">
        <f>IF(ISNA(VLOOKUP(E483,'Enga manuel'!$D$7:$P$356,6,FALSE)),0,VLOOKUP(E483,'Enga manuel'!$D$7:$P$356,6,FALSE))</f>
        <v>0</v>
      </c>
      <c r="P483" t="str">
        <f>IF(ISNA(VLOOKUP(E483,'Enga manuel'!$D$7:$P$356,7,FALSE)),"",VLOOKUP(E483,'Enga manuel'!$D$7:$P$356,7,FALSE))</f>
        <v/>
      </c>
      <c r="Q483" t="str">
        <f>IF(ISNA(VLOOKUP(E483,'Enga manuel'!$D$7:$P$356,8,FALSE)),"",VLOOKUP(E483,'Enga manuel'!$D$7:$P$356,8,FALSE))</f>
        <v/>
      </c>
      <c r="R483" t="str">
        <f>IF(ISNA(VLOOKUP(E483,'Enga manuel'!$D$7:$P$356,9,FALSE)),"",VLOOKUP(E483,'Enga manuel'!$D$7:$P$356,9,FALSE))</f>
        <v/>
      </c>
      <c r="S483" t="str">
        <f>IF(ISNA(VLOOKUP(E483,'Enga manuel'!$D$7:$P$356,10,FALSE)),"",VLOOKUP(E483,'Enga manuel'!$D$7:$P$356,10,FALSE))</f>
        <v/>
      </c>
      <c r="T483" t="str">
        <f>IF(ISNA(VLOOKUP(E483,'Enga manuel'!$D$7:$P$356,11,FALSE)),"",VLOOKUP(E483,'Enga manuel'!$D$7:$P$356,11,FALSE))</f>
        <v/>
      </c>
      <c r="U483" t="str">
        <f>IF(ISNA(VLOOKUP(E483,'Enga manuel'!$D$7:$P$356,12,FALSE)),"",VLOOKUP(E483,'Enga manuel'!$D$7:$P$356,12,FALSE))</f>
        <v/>
      </c>
      <c r="W483">
        <f t="shared" si="88"/>
        <v>3082</v>
      </c>
      <c r="X483" s="107">
        <f t="shared" si="79"/>
        <v>0</v>
      </c>
      <c r="Y483" s="107" t="str">
        <f t="shared" si="84"/>
        <v/>
      </c>
      <c r="Z483" s="107" t="str">
        <f t="shared" si="85"/>
        <v/>
      </c>
      <c r="AA483" s="107" t="str">
        <f t="shared" si="86"/>
        <v/>
      </c>
      <c r="AB483" s="107" t="str">
        <f t="shared" si="80"/>
        <v/>
      </c>
      <c r="AC483" s="107" t="str">
        <f t="shared" si="80"/>
        <v/>
      </c>
      <c r="AD483" s="107" t="str">
        <f t="shared" si="81"/>
        <v/>
      </c>
      <c r="AE483" s="107" t="str">
        <f t="shared" si="82"/>
        <v/>
      </c>
      <c r="AF483">
        <f t="shared" si="87"/>
        <v>0</v>
      </c>
    </row>
    <row r="484" spans="5:32" x14ac:dyDescent="0.2">
      <c r="E484">
        <v>3083</v>
      </c>
      <c r="F484" s="101">
        <f>'Ext A3'!F89</f>
        <v>0</v>
      </c>
      <c r="G484" s="100">
        <f>'Ext A3'!C89</f>
        <v>0</v>
      </c>
      <c r="H484" s="100">
        <f>'Ext A3'!D89</f>
        <v>0</v>
      </c>
      <c r="I484" s="100">
        <f>'Ext A3'!J89</f>
        <v>0</v>
      </c>
      <c r="J484" s="194">
        <f>'Ext A3'!G89</f>
        <v>0</v>
      </c>
      <c r="K484">
        <f>IF('Ext A3'!H89="",'Ext A3'!G89,'Ext A3'!H89)</f>
        <v>0</v>
      </c>
      <c r="L484" s="100">
        <f>'Ext A3'!E89</f>
        <v>0</v>
      </c>
      <c r="M484" t="str">
        <f>MID('Ext A3'!M89,7,4)</f>
        <v/>
      </c>
      <c r="O484" s="101">
        <f>IF(ISNA(VLOOKUP(E484,'Enga manuel'!$D$7:$P$356,6,FALSE)),0,VLOOKUP(E484,'Enga manuel'!$D$7:$P$356,6,FALSE))</f>
        <v>0</v>
      </c>
      <c r="P484" t="str">
        <f>IF(ISNA(VLOOKUP(E484,'Enga manuel'!$D$7:$P$356,7,FALSE)),"",VLOOKUP(E484,'Enga manuel'!$D$7:$P$356,7,FALSE))</f>
        <v/>
      </c>
      <c r="Q484" t="str">
        <f>IF(ISNA(VLOOKUP(E484,'Enga manuel'!$D$7:$P$356,8,FALSE)),"",VLOOKUP(E484,'Enga manuel'!$D$7:$P$356,8,FALSE))</f>
        <v/>
      </c>
      <c r="R484" t="str">
        <f>IF(ISNA(VLOOKUP(E484,'Enga manuel'!$D$7:$P$356,9,FALSE)),"",VLOOKUP(E484,'Enga manuel'!$D$7:$P$356,9,FALSE))</f>
        <v/>
      </c>
      <c r="S484" t="str">
        <f>IF(ISNA(VLOOKUP(E484,'Enga manuel'!$D$7:$P$356,10,FALSE)),"",VLOOKUP(E484,'Enga manuel'!$D$7:$P$356,10,FALSE))</f>
        <v/>
      </c>
      <c r="T484" t="str">
        <f>IF(ISNA(VLOOKUP(E484,'Enga manuel'!$D$7:$P$356,11,FALSE)),"",VLOOKUP(E484,'Enga manuel'!$D$7:$P$356,11,FALSE))</f>
        <v/>
      </c>
      <c r="U484" t="str">
        <f>IF(ISNA(VLOOKUP(E484,'Enga manuel'!$D$7:$P$356,12,FALSE)),"",VLOOKUP(E484,'Enga manuel'!$D$7:$P$356,12,FALSE))</f>
        <v/>
      </c>
      <c r="W484">
        <f t="shared" si="88"/>
        <v>3083</v>
      </c>
      <c r="X484" s="107">
        <f t="shared" si="79"/>
        <v>0</v>
      </c>
      <c r="Y484" s="107" t="str">
        <f t="shared" si="84"/>
        <v/>
      </c>
      <c r="Z484" s="107" t="str">
        <f t="shared" si="85"/>
        <v/>
      </c>
      <c r="AA484" s="107" t="str">
        <f t="shared" si="86"/>
        <v/>
      </c>
      <c r="AB484" s="107" t="str">
        <f t="shared" si="80"/>
        <v/>
      </c>
      <c r="AC484" s="107" t="str">
        <f t="shared" si="80"/>
        <v/>
      </c>
      <c r="AD484" s="107" t="str">
        <f t="shared" si="81"/>
        <v/>
      </c>
      <c r="AE484" s="107" t="str">
        <f t="shared" si="82"/>
        <v/>
      </c>
      <c r="AF484">
        <f t="shared" si="87"/>
        <v>0</v>
      </c>
    </row>
    <row r="485" spans="5:32" x14ac:dyDescent="0.2">
      <c r="E485">
        <v>3084</v>
      </c>
      <c r="F485" s="101">
        <f>'Ext A3'!F90</f>
        <v>0</v>
      </c>
      <c r="G485" s="100">
        <f>'Ext A3'!C90</f>
        <v>0</v>
      </c>
      <c r="H485" s="100">
        <f>'Ext A3'!D90</f>
        <v>0</v>
      </c>
      <c r="I485" s="100">
        <f>'Ext A3'!J90</f>
        <v>0</v>
      </c>
      <c r="J485" s="194">
        <f>'Ext A3'!G90</f>
        <v>0</v>
      </c>
      <c r="K485">
        <f>IF('Ext A3'!H90="",'Ext A3'!G90,'Ext A3'!H90)</f>
        <v>0</v>
      </c>
      <c r="L485" s="100">
        <f>'Ext A3'!E90</f>
        <v>0</v>
      </c>
      <c r="M485" t="str">
        <f>MID('Ext A3'!M90,7,4)</f>
        <v/>
      </c>
      <c r="O485" s="101">
        <f>IF(ISNA(VLOOKUP(E485,'Enga manuel'!$D$7:$P$356,6,FALSE)),0,VLOOKUP(E485,'Enga manuel'!$D$7:$P$356,6,FALSE))</f>
        <v>0</v>
      </c>
      <c r="P485" t="str">
        <f>IF(ISNA(VLOOKUP(E485,'Enga manuel'!$D$7:$P$356,7,FALSE)),"",VLOOKUP(E485,'Enga manuel'!$D$7:$P$356,7,FALSE))</f>
        <v/>
      </c>
      <c r="Q485" t="str">
        <f>IF(ISNA(VLOOKUP(E485,'Enga manuel'!$D$7:$P$356,8,FALSE)),"",VLOOKUP(E485,'Enga manuel'!$D$7:$P$356,8,FALSE))</f>
        <v/>
      </c>
      <c r="R485" t="str">
        <f>IF(ISNA(VLOOKUP(E485,'Enga manuel'!$D$7:$P$356,9,FALSE)),"",VLOOKUP(E485,'Enga manuel'!$D$7:$P$356,9,FALSE))</f>
        <v/>
      </c>
      <c r="S485" t="str">
        <f>IF(ISNA(VLOOKUP(E485,'Enga manuel'!$D$7:$P$356,10,FALSE)),"",VLOOKUP(E485,'Enga manuel'!$D$7:$P$356,10,FALSE))</f>
        <v/>
      </c>
      <c r="T485" t="str">
        <f>IF(ISNA(VLOOKUP(E485,'Enga manuel'!$D$7:$P$356,11,FALSE)),"",VLOOKUP(E485,'Enga manuel'!$D$7:$P$356,11,FALSE))</f>
        <v/>
      </c>
      <c r="U485" t="str">
        <f>IF(ISNA(VLOOKUP(E485,'Enga manuel'!$D$7:$P$356,12,FALSE)),"",VLOOKUP(E485,'Enga manuel'!$D$7:$P$356,12,FALSE))</f>
        <v/>
      </c>
      <c r="W485">
        <f t="shared" si="88"/>
        <v>3084</v>
      </c>
      <c r="X485" s="107">
        <f t="shared" si="79"/>
        <v>0</v>
      </c>
      <c r="Y485" s="107" t="str">
        <f t="shared" si="84"/>
        <v/>
      </c>
      <c r="Z485" s="107" t="str">
        <f t="shared" si="85"/>
        <v/>
      </c>
      <c r="AA485" s="107" t="str">
        <f t="shared" si="86"/>
        <v/>
      </c>
      <c r="AB485" s="107" t="str">
        <f t="shared" si="80"/>
        <v/>
      </c>
      <c r="AC485" s="107" t="str">
        <f t="shared" si="80"/>
        <v/>
      </c>
      <c r="AD485" s="107" t="str">
        <f t="shared" si="81"/>
        <v/>
      </c>
      <c r="AE485" s="107" t="str">
        <f t="shared" si="82"/>
        <v/>
      </c>
      <c r="AF485">
        <f t="shared" si="87"/>
        <v>0</v>
      </c>
    </row>
    <row r="486" spans="5:32" x14ac:dyDescent="0.2">
      <c r="E486">
        <v>3085</v>
      </c>
      <c r="F486" s="101">
        <f>'Ext A3'!F91</f>
        <v>0</v>
      </c>
      <c r="G486" s="100">
        <f>'Ext A3'!C91</f>
        <v>0</v>
      </c>
      <c r="H486" s="100">
        <f>'Ext A3'!D91</f>
        <v>0</v>
      </c>
      <c r="I486" s="100">
        <f>'Ext A3'!J91</f>
        <v>0</v>
      </c>
      <c r="J486" s="194">
        <f>'Ext A3'!G91</f>
        <v>0</v>
      </c>
      <c r="K486">
        <f>IF('Ext A3'!H91="",'Ext A3'!G91,'Ext A3'!H91)</f>
        <v>0</v>
      </c>
      <c r="L486" s="100">
        <f>'Ext A3'!E91</f>
        <v>0</v>
      </c>
      <c r="M486" t="str">
        <f>MID('Ext A3'!M91,7,4)</f>
        <v/>
      </c>
      <c r="O486" s="101">
        <f>IF(ISNA(VLOOKUP(E486,'Enga manuel'!$D$7:$P$356,6,FALSE)),0,VLOOKUP(E486,'Enga manuel'!$D$7:$P$356,6,FALSE))</f>
        <v>0</v>
      </c>
      <c r="P486" t="str">
        <f>IF(ISNA(VLOOKUP(E486,'Enga manuel'!$D$7:$P$356,7,FALSE)),"",VLOOKUP(E486,'Enga manuel'!$D$7:$P$356,7,FALSE))</f>
        <v/>
      </c>
      <c r="Q486" t="str">
        <f>IF(ISNA(VLOOKUP(E486,'Enga manuel'!$D$7:$P$356,8,FALSE)),"",VLOOKUP(E486,'Enga manuel'!$D$7:$P$356,8,FALSE))</f>
        <v/>
      </c>
      <c r="R486" t="str">
        <f>IF(ISNA(VLOOKUP(E486,'Enga manuel'!$D$7:$P$356,9,FALSE)),"",VLOOKUP(E486,'Enga manuel'!$D$7:$P$356,9,FALSE))</f>
        <v/>
      </c>
      <c r="S486" t="str">
        <f>IF(ISNA(VLOOKUP(E486,'Enga manuel'!$D$7:$P$356,10,FALSE)),"",VLOOKUP(E486,'Enga manuel'!$D$7:$P$356,10,FALSE))</f>
        <v/>
      </c>
      <c r="T486" t="str">
        <f>IF(ISNA(VLOOKUP(E486,'Enga manuel'!$D$7:$P$356,11,FALSE)),"",VLOOKUP(E486,'Enga manuel'!$D$7:$P$356,11,FALSE))</f>
        <v/>
      </c>
      <c r="U486" t="str">
        <f>IF(ISNA(VLOOKUP(E486,'Enga manuel'!$D$7:$P$356,12,FALSE)),"",VLOOKUP(E486,'Enga manuel'!$D$7:$P$356,12,FALSE))</f>
        <v/>
      </c>
      <c r="W486">
        <f t="shared" si="88"/>
        <v>3085</v>
      </c>
      <c r="X486" s="107">
        <f t="shared" si="79"/>
        <v>0</v>
      </c>
      <c r="Y486" s="107" t="str">
        <f t="shared" si="84"/>
        <v/>
      </c>
      <c r="Z486" s="107" t="str">
        <f t="shared" si="85"/>
        <v/>
      </c>
      <c r="AA486" s="107" t="str">
        <f t="shared" si="86"/>
        <v/>
      </c>
      <c r="AB486" s="107" t="str">
        <f t="shared" si="80"/>
        <v/>
      </c>
      <c r="AC486" s="107" t="str">
        <f t="shared" si="80"/>
        <v/>
      </c>
      <c r="AD486" s="107" t="str">
        <f t="shared" si="81"/>
        <v/>
      </c>
      <c r="AE486" s="107" t="str">
        <f t="shared" si="82"/>
        <v/>
      </c>
      <c r="AF486">
        <f t="shared" si="87"/>
        <v>0</v>
      </c>
    </row>
    <row r="487" spans="5:32" x14ac:dyDescent="0.2">
      <c r="E487">
        <v>3086</v>
      </c>
      <c r="F487" s="101">
        <f>'Ext A3'!F92</f>
        <v>0</v>
      </c>
      <c r="G487" s="100">
        <f>'Ext A3'!C92</f>
        <v>0</v>
      </c>
      <c r="H487" s="100">
        <f>'Ext A3'!D92</f>
        <v>0</v>
      </c>
      <c r="I487" s="100">
        <f>'Ext A3'!J92</f>
        <v>0</v>
      </c>
      <c r="J487" s="194">
        <f>'Ext A3'!G92</f>
        <v>0</v>
      </c>
      <c r="K487">
        <f>IF('Ext A3'!H92="",'Ext A3'!G92,'Ext A3'!H92)</f>
        <v>0</v>
      </c>
      <c r="L487" s="100">
        <f>'Ext A3'!E92</f>
        <v>0</v>
      </c>
      <c r="M487" t="str">
        <f>MID('Ext A3'!M92,7,4)</f>
        <v/>
      </c>
      <c r="O487" s="101">
        <f>IF(ISNA(VLOOKUP(E487,'Enga manuel'!$D$7:$P$356,6,FALSE)),0,VLOOKUP(E487,'Enga manuel'!$D$7:$P$356,6,FALSE))</f>
        <v>0</v>
      </c>
      <c r="P487" t="str">
        <f>IF(ISNA(VLOOKUP(E487,'Enga manuel'!$D$7:$P$356,7,FALSE)),"",VLOOKUP(E487,'Enga manuel'!$D$7:$P$356,7,FALSE))</f>
        <v/>
      </c>
      <c r="Q487" t="str">
        <f>IF(ISNA(VLOOKUP(E487,'Enga manuel'!$D$7:$P$356,8,FALSE)),"",VLOOKUP(E487,'Enga manuel'!$D$7:$P$356,8,FALSE))</f>
        <v/>
      </c>
      <c r="R487" t="str">
        <f>IF(ISNA(VLOOKUP(E487,'Enga manuel'!$D$7:$P$356,9,FALSE)),"",VLOOKUP(E487,'Enga manuel'!$D$7:$P$356,9,FALSE))</f>
        <v/>
      </c>
      <c r="S487" t="str">
        <f>IF(ISNA(VLOOKUP(E487,'Enga manuel'!$D$7:$P$356,10,FALSE)),"",VLOOKUP(E487,'Enga manuel'!$D$7:$P$356,10,FALSE))</f>
        <v/>
      </c>
      <c r="T487" t="str">
        <f>IF(ISNA(VLOOKUP(E487,'Enga manuel'!$D$7:$P$356,11,FALSE)),"",VLOOKUP(E487,'Enga manuel'!$D$7:$P$356,11,FALSE))</f>
        <v/>
      </c>
      <c r="U487" t="str">
        <f>IF(ISNA(VLOOKUP(E487,'Enga manuel'!$D$7:$P$356,12,FALSE)),"",VLOOKUP(E487,'Enga manuel'!$D$7:$P$356,12,FALSE))</f>
        <v/>
      </c>
      <c r="W487">
        <f t="shared" si="88"/>
        <v>3086</v>
      </c>
      <c r="X487" s="107">
        <f t="shared" si="79"/>
        <v>0</v>
      </c>
      <c r="Y487" s="107" t="str">
        <f t="shared" si="84"/>
        <v/>
      </c>
      <c r="Z487" s="107" t="str">
        <f t="shared" si="85"/>
        <v/>
      </c>
      <c r="AA487" s="107" t="str">
        <f t="shared" si="86"/>
        <v/>
      </c>
      <c r="AB487" s="107" t="str">
        <f t="shared" si="80"/>
        <v/>
      </c>
      <c r="AC487" s="107" t="str">
        <f t="shared" si="80"/>
        <v/>
      </c>
      <c r="AD487" s="107" t="str">
        <f t="shared" si="81"/>
        <v/>
      </c>
      <c r="AE487" s="107" t="str">
        <f t="shared" si="82"/>
        <v/>
      </c>
      <c r="AF487">
        <f t="shared" si="87"/>
        <v>0</v>
      </c>
    </row>
    <row r="488" spans="5:32" x14ac:dyDescent="0.2">
      <c r="E488">
        <v>3087</v>
      </c>
      <c r="F488" s="101">
        <f>'Ext A3'!F93</f>
        <v>0</v>
      </c>
      <c r="G488" s="100">
        <f>'Ext A3'!C93</f>
        <v>0</v>
      </c>
      <c r="H488" s="100">
        <f>'Ext A3'!D93</f>
        <v>0</v>
      </c>
      <c r="I488" s="100">
        <f>'Ext A3'!J93</f>
        <v>0</v>
      </c>
      <c r="J488" s="194">
        <f>'Ext A3'!G93</f>
        <v>0</v>
      </c>
      <c r="K488">
        <f>IF('Ext A3'!H93="",'Ext A3'!G93,'Ext A3'!H93)</f>
        <v>0</v>
      </c>
      <c r="L488" s="100">
        <f>'Ext A3'!E93</f>
        <v>0</v>
      </c>
      <c r="M488" t="str">
        <f>MID('Ext A3'!M93,7,4)</f>
        <v/>
      </c>
      <c r="O488" s="101">
        <f>IF(ISNA(VLOOKUP(E488,'Enga manuel'!$D$7:$P$356,6,FALSE)),0,VLOOKUP(E488,'Enga manuel'!$D$7:$P$356,6,FALSE))</f>
        <v>0</v>
      </c>
      <c r="P488" t="str">
        <f>IF(ISNA(VLOOKUP(E488,'Enga manuel'!$D$7:$P$356,7,FALSE)),"",VLOOKUP(E488,'Enga manuel'!$D$7:$P$356,7,FALSE))</f>
        <v/>
      </c>
      <c r="Q488" t="str">
        <f>IF(ISNA(VLOOKUP(E488,'Enga manuel'!$D$7:$P$356,8,FALSE)),"",VLOOKUP(E488,'Enga manuel'!$D$7:$P$356,8,FALSE))</f>
        <v/>
      </c>
      <c r="R488" t="str">
        <f>IF(ISNA(VLOOKUP(E488,'Enga manuel'!$D$7:$P$356,9,FALSE)),"",VLOOKUP(E488,'Enga manuel'!$D$7:$P$356,9,FALSE))</f>
        <v/>
      </c>
      <c r="S488" t="str">
        <f>IF(ISNA(VLOOKUP(E488,'Enga manuel'!$D$7:$P$356,10,FALSE)),"",VLOOKUP(E488,'Enga manuel'!$D$7:$P$356,10,FALSE))</f>
        <v/>
      </c>
      <c r="T488" t="str">
        <f>IF(ISNA(VLOOKUP(E488,'Enga manuel'!$D$7:$P$356,11,FALSE)),"",VLOOKUP(E488,'Enga manuel'!$D$7:$P$356,11,FALSE))</f>
        <v/>
      </c>
      <c r="U488" t="str">
        <f>IF(ISNA(VLOOKUP(E488,'Enga manuel'!$D$7:$P$356,12,FALSE)),"",VLOOKUP(E488,'Enga manuel'!$D$7:$P$356,12,FALSE))</f>
        <v/>
      </c>
      <c r="W488">
        <f t="shared" si="88"/>
        <v>3087</v>
      </c>
      <c r="X488" s="107">
        <f t="shared" si="79"/>
        <v>0</v>
      </c>
      <c r="Y488" s="107" t="str">
        <f t="shared" si="84"/>
        <v/>
      </c>
      <c r="Z488" s="107" t="str">
        <f t="shared" si="85"/>
        <v/>
      </c>
      <c r="AA488" s="107" t="str">
        <f t="shared" si="86"/>
        <v/>
      </c>
      <c r="AB488" s="107" t="str">
        <f t="shared" si="80"/>
        <v/>
      </c>
      <c r="AC488" s="107" t="str">
        <f t="shared" si="80"/>
        <v/>
      </c>
      <c r="AD488" s="107" t="str">
        <f t="shared" si="81"/>
        <v/>
      </c>
      <c r="AE488" s="107" t="str">
        <f t="shared" si="82"/>
        <v/>
      </c>
      <c r="AF488">
        <f t="shared" si="87"/>
        <v>0</v>
      </c>
    </row>
    <row r="489" spans="5:32" x14ac:dyDescent="0.2">
      <c r="E489">
        <v>3088</v>
      </c>
      <c r="F489" s="101">
        <f>'Ext A3'!F94</f>
        <v>0</v>
      </c>
      <c r="G489" s="100">
        <f>'Ext A3'!C94</f>
        <v>0</v>
      </c>
      <c r="H489" s="100">
        <f>'Ext A3'!D94</f>
        <v>0</v>
      </c>
      <c r="I489" s="100">
        <f>'Ext A3'!J94</f>
        <v>0</v>
      </c>
      <c r="J489" s="194">
        <f>'Ext A3'!G94</f>
        <v>0</v>
      </c>
      <c r="K489">
        <f>IF('Ext A3'!H94="",'Ext A3'!G94,'Ext A3'!H94)</f>
        <v>0</v>
      </c>
      <c r="L489" s="100">
        <f>'Ext A3'!E94</f>
        <v>0</v>
      </c>
      <c r="M489" t="str">
        <f>MID('Ext A3'!M94,7,4)</f>
        <v/>
      </c>
      <c r="O489" s="101">
        <f>IF(ISNA(VLOOKUP(E489,'Enga manuel'!$D$7:$P$356,6,FALSE)),0,VLOOKUP(E489,'Enga manuel'!$D$7:$P$356,6,FALSE))</f>
        <v>0</v>
      </c>
      <c r="P489" t="str">
        <f>IF(ISNA(VLOOKUP(E489,'Enga manuel'!$D$7:$P$356,7,FALSE)),"",VLOOKUP(E489,'Enga manuel'!$D$7:$P$356,7,FALSE))</f>
        <v/>
      </c>
      <c r="Q489" t="str">
        <f>IF(ISNA(VLOOKUP(E489,'Enga manuel'!$D$7:$P$356,8,FALSE)),"",VLOOKUP(E489,'Enga manuel'!$D$7:$P$356,8,FALSE))</f>
        <v/>
      </c>
      <c r="R489" t="str">
        <f>IF(ISNA(VLOOKUP(E489,'Enga manuel'!$D$7:$P$356,9,FALSE)),"",VLOOKUP(E489,'Enga manuel'!$D$7:$P$356,9,FALSE))</f>
        <v/>
      </c>
      <c r="S489" t="str">
        <f>IF(ISNA(VLOOKUP(E489,'Enga manuel'!$D$7:$P$356,10,FALSE)),"",VLOOKUP(E489,'Enga manuel'!$D$7:$P$356,10,FALSE))</f>
        <v/>
      </c>
      <c r="T489" t="str">
        <f>IF(ISNA(VLOOKUP(E489,'Enga manuel'!$D$7:$P$356,11,FALSE)),"",VLOOKUP(E489,'Enga manuel'!$D$7:$P$356,11,FALSE))</f>
        <v/>
      </c>
      <c r="U489" t="str">
        <f>IF(ISNA(VLOOKUP(E489,'Enga manuel'!$D$7:$P$356,12,FALSE)),"",VLOOKUP(E489,'Enga manuel'!$D$7:$P$356,12,FALSE))</f>
        <v/>
      </c>
      <c r="W489">
        <f t="shared" si="88"/>
        <v>3088</v>
      </c>
      <c r="X489" s="107">
        <f t="shared" si="79"/>
        <v>0</v>
      </c>
      <c r="Y489" s="107" t="str">
        <f t="shared" si="84"/>
        <v/>
      </c>
      <c r="Z489" s="107" t="str">
        <f t="shared" si="85"/>
        <v/>
      </c>
      <c r="AA489" s="107" t="str">
        <f t="shared" si="86"/>
        <v/>
      </c>
      <c r="AB489" s="107" t="str">
        <f t="shared" si="80"/>
        <v/>
      </c>
      <c r="AC489" s="107" t="str">
        <f t="shared" si="80"/>
        <v/>
      </c>
      <c r="AD489" s="107" t="str">
        <f t="shared" si="81"/>
        <v/>
      </c>
      <c r="AE489" s="107" t="str">
        <f t="shared" si="82"/>
        <v/>
      </c>
      <c r="AF489">
        <f t="shared" si="87"/>
        <v>0</v>
      </c>
    </row>
    <row r="490" spans="5:32" x14ac:dyDescent="0.2">
      <c r="E490">
        <v>3089</v>
      </c>
      <c r="F490" s="101">
        <f>'Ext A3'!F95</f>
        <v>0</v>
      </c>
      <c r="G490" s="100">
        <f>'Ext A3'!C95</f>
        <v>0</v>
      </c>
      <c r="H490" s="100">
        <f>'Ext A3'!D95</f>
        <v>0</v>
      </c>
      <c r="I490" s="100">
        <f>'Ext A3'!J95</f>
        <v>0</v>
      </c>
      <c r="J490" s="194">
        <f>'Ext A3'!G95</f>
        <v>0</v>
      </c>
      <c r="K490">
        <f>IF('Ext A3'!H95="",'Ext A3'!G95,'Ext A3'!H95)</f>
        <v>0</v>
      </c>
      <c r="L490" s="100">
        <f>'Ext A3'!E95</f>
        <v>0</v>
      </c>
      <c r="M490" t="str">
        <f>MID('Ext A3'!M95,7,4)</f>
        <v/>
      </c>
      <c r="O490" s="101">
        <f>IF(ISNA(VLOOKUP(E490,'Enga manuel'!$D$7:$P$356,6,FALSE)),0,VLOOKUP(E490,'Enga manuel'!$D$7:$P$356,6,FALSE))</f>
        <v>0</v>
      </c>
      <c r="P490" t="str">
        <f>IF(ISNA(VLOOKUP(E490,'Enga manuel'!$D$7:$P$356,7,FALSE)),"",VLOOKUP(E490,'Enga manuel'!$D$7:$P$356,7,FALSE))</f>
        <v/>
      </c>
      <c r="Q490" t="str">
        <f>IF(ISNA(VLOOKUP(E490,'Enga manuel'!$D$7:$P$356,8,FALSE)),"",VLOOKUP(E490,'Enga manuel'!$D$7:$P$356,8,FALSE))</f>
        <v/>
      </c>
      <c r="R490" t="str">
        <f>IF(ISNA(VLOOKUP(E490,'Enga manuel'!$D$7:$P$356,9,FALSE)),"",VLOOKUP(E490,'Enga manuel'!$D$7:$P$356,9,FALSE))</f>
        <v/>
      </c>
      <c r="S490" t="str">
        <f>IF(ISNA(VLOOKUP(E490,'Enga manuel'!$D$7:$P$356,10,FALSE)),"",VLOOKUP(E490,'Enga manuel'!$D$7:$P$356,10,FALSE))</f>
        <v/>
      </c>
      <c r="T490" t="str">
        <f>IF(ISNA(VLOOKUP(E490,'Enga manuel'!$D$7:$P$356,11,FALSE)),"",VLOOKUP(E490,'Enga manuel'!$D$7:$P$356,11,FALSE))</f>
        <v/>
      </c>
      <c r="U490" t="str">
        <f>IF(ISNA(VLOOKUP(E490,'Enga manuel'!$D$7:$P$356,12,FALSE)),"",VLOOKUP(E490,'Enga manuel'!$D$7:$P$356,12,FALSE))</f>
        <v/>
      </c>
      <c r="W490">
        <f t="shared" si="88"/>
        <v>3089</v>
      </c>
      <c r="X490" s="107">
        <f t="shared" si="79"/>
        <v>0</v>
      </c>
      <c r="Y490" s="107" t="str">
        <f t="shared" si="84"/>
        <v/>
      </c>
      <c r="Z490" s="107" t="str">
        <f t="shared" si="85"/>
        <v/>
      </c>
      <c r="AA490" s="107" t="str">
        <f t="shared" si="86"/>
        <v/>
      </c>
      <c r="AB490" s="107" t="str">
        <f t="shared" si="80"/>
        <v/>
      </c>
      <c r="AC490" s="107" t="str">
        <f t="shared" si="80"/>
        <v/>
      </c>
      <c r="AD490" s="107" t="str">
        <f t="shared" si="81"/>
        <v/>
      </c>
      <c r="AE490" s="107" t="str">
        <f t="shared" si="82"/>
        <v/>
      </c>
      <c r="AF490">
        <f t="shared" si="87"/>
        <v>0</v>
      </c>
    </row>
    <row r="491" spans="5:32" x14ac:dyDescent="0.2">
      <c r="E491">
        <v>3090</v>
      </c>
      <c r="F491" s="101">
        <f>'Ext A3'!F96</f>
        <v>0</v>
      </c>
      <c r="G491" s="100">
        <f>'Ext A3'!C96</f>
        <v>0</v>
      </c>
      <c r="H491" s="100">
        <f>'Ext A3'!D96</f>
        <v>0</v>
      </c>
      <c r="I491" s="100">
        <f>'Ext A3'!J96</f>
        <v>0</v>
      </c>
      <c r="J491" s="194">
        <f>'Ext A3'!G96</f>
        <v>0</v>
      </c>
      <c r="K491">
        <f>IF('Ext A3'!H96="",'Ext A3'!G96,'Ext A3'!H96)</f>
        <v>0</v>
      </c>
      <c r="L491" s="100">
        <f>'Ext A3'!E96</f>
        <v>0</v>
      </c>
      <c r="M491" t="str">
        <f>MID('Ext A3'!M96,7,4)</f>
        <v/>
      </c>
      <c r="O491" s="101">
        <f>IF(ISNA(VLOOKUP(E491,'Enga manuel'!$D$7:$P$356,6,FALSE)),0,VLOOKUP(E491,'Enga manuel'!$D$7:$P$356,6,FALSE))</f>
        <v>0</v>
      </c>
      <c r="P491" t="str">
        <f>IF(ISNA(VLOOKUP(E491,'Enga manuel'!$D$7:$P$356,7,FALSE)),"",VLOOKUP(E491,'Enga manuel'!$D$7:$P$356,7,FALSE))</f>
        <v/>
      </c>
      <c r="Q491" t="str">
        <f>IF(ISNA(VLOOKUP(E491,'Enga manuel'!$D$7:$P$356,8,FALSE)),"",VLOOKUP(E491,'Enga manuel'!$D$7:$P$356,8,FALSE))</f>
        <v/>
      </c>
      <c r="R491" t="str">
        <f>IF(ISNA(VLOOKUP(E491,'Enga manuel'!$D$7:$P$356,9,FALSE)),"",VLOOKUP(E491,'Enga manuel'!$D$7:$P$356,9,FALSE))</f>
        <v/>
      </c>
      <c r="S491" t="str">
        <f>IF(ISNA(VLOOKUP(E491,'Enga manuel'!$D$7:$P$356,10,FALSE)),"",VLOOKUP(E491,'Enga manuel'!$D$7:$P$356,10,FALSE))</f>
        <v/>
      </c>
      <c r="T491" t="str">
        <f>IF(ISNA(VLOOKUP(E491,'Enga manuel'!$D$7:$P$356,11,FALSE)),"",VLOOKUP(E491,'Enga manuel'!$D$7:$P$356,11,FALSE))</f>
        <v/>
      </c>
      <c r="U491" t="str">
        <f>IF(ISNA(VLOOKUP(E491,'Enga manuel'!$D$7:$P$356,12,FALSE)),"",VLOOKUP(E491,'Enga manuel'!$D$7:$P$356,12,FALSE))</f>
        <v/>
      </c>
      <c r="W491">
        <f t="shared" si="88"/>
        <v>3090</v>
      </c>
      <c r="X491" s="107">
        <f t="shared" si="79"/>
        <v>0</v>
      </c>
      <c r="Y491" s="107" t="str">
        <f t="shared" si="84"/>
        <v/>
      </c>
      <c r="Z491" s="107" t="str">
        <f t="shared" si="85"/>
        <v/>
      </c>
      <c r="AA491" s="107" t="str">
        <f t="shared" si="86"/>
        <v/>
      </c>
      <c r="AB491" s="107" t="str">
        <f t="shared" si="80"/>
        <v/>
      </c>
      <c r="AC491" s="107" t="str">
        <f t="shared" si="80"/>
        <v/>
      </c>
      <c r="AD491" s="107" t="str">
        <f t="shared" si="81"/>
        <v/>
      </c>
      <c r="AE491" s="107" t="str">
        <f t="shared" si="82"/>
        <v/>
      </c>
      <c r="AF491">
        <f t="shared" si="87"/>
        <v>0</v>
      </c>
    </row>
    <row r="492" spans="5:32" x14ac:dyDescent="0.2">
      <c r="E492">
        <v>3091</v>
      </c>
      <c r="F492" s="101">
        <f>'Ext A3'!F97</f>
        <v>0</v>
      </c>
      <c r="G492" s="100">
        <f>'Ext A3'!C97</f>
        <v>0</v>
      </c>
      <c r="H492" s="100">
        <f>'Ext A3'!D97</f>
        <v>0</v>
      </c>
      <c r="I492" s="100">
        <f>'Ext A3'!J97</f>
        <v>0</v>
      </c>
      <c r="J492" s="194">
        <f>'Ext A3'!G97</f>
        <v>0</v>
      </c>
      <c r="K492">
        <f>IF('Ext A3'!H97="",'Ext A3'!G97,'Ext A3'!H97)</f>
        <v>0</v>
      </c>
      <c r="L492" s="100">
        <f>'Ext A3'!E97</f>
        <v>0</v>
      </c>
      <c r="M492" t="str">
        <f>MID('Ext A3'!M97,7,4)</f>
        <v/>
      </c>
      <c r="O492" s="101">
        <f>IF(ISNA(VLOOKUP(E492,'Enga manuel'!$D$7:$P$356,6,FALSE)),0,VLOOKUP(E492,'Enga manuel'!$D$7:$P$356,6,FALSE))</f>
        <v>0</v>
      </c>
      <c r="P492" t="str">
        <f>IF(ISNA(VLOOKUP(E492,'Enga manuel'!$D$7:$P$356,7,FALSE)),"",VLOOKUP(E492,'Enga manuel'!$D$7:$P$356,7,FALSE))</f>
        <v/>
      </c>
      <c r="Q492" t="str">
        <f>IF(ISNA(VLOOKUP(E492,'Enga manuel'!$D$7:$P$356,8,FALSE)),"",VLOOKUP(E492,'Enga manuel'!$D$7:$P$356,8,FALSE))</f>
        <v/>
      </c>
      <c r="R492" t="str">
        <f>IF(ISNA(VLOOKUP(E492,'Enga manuel'!$D$7:$P$356,9,FALSE)),"",VLOOKUP(E492,'Enga manuel'!$D$7:$P$356,9,FALSE))</f>
        <v/>
      </c>
      <c r="S492" t="str">
        <f>IF(ISNA(VLOOKUP(E492,'Enga manuel'!$D$7:$P$356,10,FALSE)),"",VLOOKUP(E492,'Enga manuel'!$D$7:$P$356,10,FALSE))</f>
        <v/>
      </c>
      <c r="T492" t="str">
        <f>IF(ISNA(VLOOKUP(E492,'Enga manuel'!$D$7:$P$356,11,FALSE)),"",VLOOKUP(E492,'Enga manuel'!$D$7:$P$356,11,FALSE))</f>
        <v/>
      </c>
      <c r="U492" t="str">
        <f>IF(ISNA(VLOOKUP(E492,'Enga manuel'!$D$7:$P$356,12,FALSE)),"",VLOOKUP(E492,'Enga manuel'!$D$7:$P$356,12,FALSE))</f>
        <v/>
      </c>
      <c r="W492">
        <f t="shared" si="88"/>
        <v>3091</v>
      </c>
      <c r="X492" s="107">
        <f t="shared" si="79"/>
        <v>0</v>
      </c>
      <c r="Y492" s="107" t="str">
        <f t="shared" si="84"/>
        <v/>
      </c>
      <c r="Z492" s="107" t="str">
        <f t="shared" si="85"/>
        <v/>
      </c>
      <c r="AA492" s="107" t="str">
        <f t="shared" si="86"/>
        <v/>
      </c>
      <c r="AB492" s="107" t="str">
        <f t="shared" si="80"/>
        <v/>
      </c>
      <c r="AC492" s="107" t="str">
        <f t="shared" si="80"/>
        <v/>
      </c>
      <c r="AD492" s="107" t="str">
        <f t="shared" si="81"/>
        <v/>
      </c>
      <c r="AE492" s="107" t="str">
        <f t="shared" si="82"/>
        <v/>
      </c>
      <c r="AF492">
        <f t="shared" si="87"/>
        <v>0</v>
      </c>
    </row>
    <row r="493" spans="5:32" x14ac:dyDescent="0.2">
      <c r="E493">
        <v>3092</v>
      </c>
      <c r="F493" s="101">
        <f>'Ext A3'!F98</f>
        <v>0</v>
      </c>
      <c r="G493" s="100">
        <f>'Ext A3'!C98</f>
        <v>0</v>
      </c>
      <c r="H493" s="100">
        <f>'Ext A3'!D98</f>
        <v>0</v>
      </c>
      <c r="I493" s="100">
        <f>'Ext A3'!J98</f>
        <v>0</v>
      </c>
      <c r="J493" s="194">
        <f>'Ext A3'!G98</f>
        <v>0</v>
      </c>
      <c r="K493">
        <f>IF('Ext A3'!H98="",'Ext A3'!G98,'Ext A3'!H98)</f>
        <v>0</v>
      </c>
      <c r="L493" s="100">
        <f>'Ext A3'!E98</f>
        <v>0</v>
      </c>
      <c r="M493" t="str">
        <f>MID('Ext A3'!M98,7,4)</f>
        <v/>
      </c>
      <c r="O493" s="101">
        <f>IF(ISNA(VLOOKUP(E493,'Enga manuel'!$D$7:$P$356,6,FALSE)),0,VLOOKUP(E493,'Enga manuel'!$D$7:$P$356,6,FALSE))</f>
        <v>0</v>
      </c>
      <c r="P493" t="str">
        <f>IF(ISNA(VLOOKUP(E493,'Enga manuel'!$D$7:$P$356,7,FALSE)),"",VLOOKUP(E493,'Enga manuel'!$D$7:$P$356,7,FALSE))</f>
        <v/>
      </c>
      <c r="Q493" t="str">
        <f>IF(ISNA(VLOOKUP(E493,'Enga manuel'!$D$7:$P$356,8,FALSE)),"",VLOOKUP(E493,'Enga manuel'!$D$7:$P$356,8,FALSE))</f>
        <v/>
      </c>
      <c r="R493" t="str">
        <f>IF(ISNA(VLOOKUP(E493,'Enga manuel'!$D$7:$P$356,9,FALSE)),"",VLOOKUP(E493,'Enga manuel'!$D$7:$P$356,9,FALSE))</f>
        <v/>
      </c>
      <c r="S493" t="str">
        <f>IF(ISNA(VLOOKUP(E493,'Enga manuel'!$D$7:$P$356,10,FALSE)),"",VLOOKUP(E493,'Enga manuel'!$D$7:$P$356,10,FALSE))</f>
        <v/>
      </c>
      <c r="T493" t="str">
        <f>IF(ISNA(VLOOKUP(E493,'Enga manuel'!$D$7:$P$356,11,FALSE)),"",VLOOKUP(E493,'Enga manuel'!$D$7:$P$356,11,FALSE))</f>
        <v/>
      </c>
      <c r="U493" t="str">
        <f>IF(ISNA(VLOOKUP(E493,'Enga manuel'!$D$7:$P$356,12,FALSE)),"",VLOOKUP(E493,'Enga manuel'!$D$7:$P$356,12,FALSE))</f>
        <v/>
      </c>
      <c r="W493">
        <f t="shared" si="88"/>
        <v>3092</v>
      </c>
      <c r="X493" s="107">
        <f t="shared" si="79"/>
        <v>0</v>
      </c>
      <c r="Y493" s="107" t="str">
        <f t="shared" si="84"/>
        <v/>
      </c>
      <c r="Z493" s="107" t="str">
        <f t="shared" si="85"/>
        <v/>
      </c>
      <c r="AA493" s="107" t="str">
        <f t="shared" si="86"/>
        <v/>
      </c>
      <c r="AB493" s="107" t="str">
        <f t="shared" si="80"/>
        <v/>
      </c>
      <c r="AC493" s="107" t="str">
        <f t="shared" si="80"/>
        <v/>
      </c>
      <c r="AD493" s="107" t="str">
        <f t="shared" si="81"/>
        <v/>
      </c>
      <c r="AE493" s="107" t="str">
        <f t="shared" si="82"/>
        <v/>
      </c>
      <c r="AF493">
        <f t="shared" si="87"/>
        <v>0</v>
      </c>
    </row>
    <row r="494" spans="5:32" x14ac:dyDescent="0.2">
      <c r="E494">
        <v>3093</v>
      </c>
      <c r="F494" s="101">
        <f>'Ext A3'!F99</f>
        <v>0</v>
      </c>
      <c r="G494" s="100">
        <f>'Ext A3'!C99</f>
        <v>0</v>
      </c>
      <c r="H494" s="100">
        <f>'Ext A3'!D99</f>
        <v>0</v>
      </c>
      <c r="I494" s="100">
        <f>'Ext A3'!J99</f>
        <v>0</v>
      </c>
      <c r="J494" s="194">
        <f>'Ext A3'!G99</f>
        <v>0</v>
      </c>
      <c r="K494">
        <f>IF('Ext A3'!H99="",'Ext A3'!G99,'Ext A3'!H99)</f>
        <v>0</v>
      </c>
      <c r="L494" s="100">
        <f>'Ext A3'!E99</f>
        <v>0</v>
      </c>
      <c r="M494" t="str">
        <f>MID('Ext A3'!M99,7,4)</f>
        <v/>
      </c>
      <c r="O494" s="101">
        <f>IF(ISNA(VLOOKUP(E494,'Enga manuel'!$D$7:$P$356,6,FALSE)),0,VLOOKUP(E494,'Enga manuel'!$D$7:$P$356,6,FALSE))</f>
        <v>0</v>
      </c>
      <c r="P494" t="str">
        <f>IF(ISNA(VLOOKUP(E494,'Enga manuel'!$D$7:$P$356,7,FALSE)),"",VLOOKUP(E494,'Enga manuel'!$D$7:$P$356,7,FALSE))</f>
        <v/>
      </c>
      <c r="Q494" t="str">
        <f>IF(ISNA(VLOOKUP(E494,'Enga manuel'!$D$7:$P$356,8,FALSE)),"",VLOOKUP(E494,'Enga manuel'!$D$7:$P$356,8,FALSE))</f>
        <v/>
      </c>
      <c r="R494" t="str">
        <f>IF(ISNA(VLOOKUP(E494,'Enga manuel'!$D$7:$P$356,9,FALSE)),"",VLOOKUP(E494,'Enga manuel'!$D$7:$P$356,9,FALSE))</f>
        <v/>
      </c>
      <c r="S494" t="str">
        <f>IF(ISNA(VLOOKUP(E494,'Enga manuel'!$D$7:$P$356,10,FALSE)),"",VLOOKUP(E494,'Enga manuel'!$D$7:$P$356,10,FALSE))</f>
        <v/>
      </c>
      <c r="T494" t="str">
        <f>IF(ISNA(VLOOKUP(E494,'Enga manuel'!$D$7:$P$356,11,FALSE)),"",VLOOKUP(E494,'Enga manuel'!$D$7:$P$356,11,FALSE))</f>
        <v/>
      </c>
      <c r="U494" t="str">
        <f>IF(ISNA(VLOOKUP(E494,'Enga manuel'!$D$7:$P$356,12,FALSE)),"",VLOOKUP(E494,'Enga manuel'!$D$7:$P$356,12,FALSE))</f>
        <v/>
      </c>
      <c r="W494">
        <f t="shared" si="88"/>
        <v>3093</v>
      </c>
      <c r="X494" s="107">
        <f t="shared" si="79"/>
        <v>0</v>
      </c>
      <c r="Y494" s="107" t="str">
        <f t="shared" si="84"/>
        <v/>
      </c>
      <c r="Z494" s="107" t="str">
        <f t="shared" si="85"/>
        <v/>
      </c>
      <c r="AA494" s="107" t="str">
        <f t="shared" si="86"/>
        <v/>
      </c>
      <c r="AB494" s="107" t="str">
        <f t="shared" si="80"/>
        <v/>
      </c>
      <c r="AC494" s="107" t="str">
        <f t="shared" si="80"/>
        <v/>
      </c>
      <c r="AD494" s="107" t="str">
        <f t="shared" si="81"/>
        <v/>
      </c>
      <c r="AE494" s="107" t="str">
        <f t="shared" si="82"/>
        <v/>
      </c>
      <c r="AF494">
        <f t="shared" si="87"/>
        <v>0</v>
      </c>
    </row>
    <row r="495" spans="5:32" x14ac:dyDescent="0.2">
      <c r="E495">
        <v>3094</v>
      </c>
      <c r="F495" s="101">
        <f>'Ext A3'!F100</f>
        <v>0</v>
      </c>
      <c r="G495" s="100">
        <f>'Ext A3'!C100</f>
        <v>0</v>
      </c>
      <c r="H495" s="100">
        <f>'Ext A3'!D100</f>
        <v>0</v>
      </c>
      <c r="I495" s="100">
        <f>'Ext A3'!J100</f>
        <v>0</v>
      </c>
      <c r="J495" s="194">
        <f>'Ext A3'!G100</f>
        <v>0</v>
      </c>
      <c r="K495">
        <f>IF('Ext A3'!H100="",'Ext A3'!G100,'Ext A3'!H100)</f>
        <v>0</v>
      </c>
      <c r="L495" s="100">
        <f>'Ext A3'!E100</f>
        <v>0</v>
      </c>
      <c r="M495" t="str">
        <f>MID('Ext A3'!M100,7,4)</f>
        <v/>
      </c>
      <c r="O495" s="101">
        <f>IF(ISNA(VLOOKUP(E495,'Enga manuel'!$D$7:$P$356,6,FALSE)),0,VLOOKUP(E495,'Enga manuel'!$D$7:$P$356,6,FALSE))</f>
        <v>0</v>
      </c>
      <c r="P495" t="str">
        <f>IF(ISNA(VLOOKUP(E495,'Enga manuel'!$D$7:$P$356,7,FALSE)),"",VLOOKUP(E495,'Enga manuel'!$D$7:$P$356,7,FALSE))</f>
        <v/>
      </c>
      <c r="Q495" t="str">
        <f>IF(ISNA(VLOOKUP(E495,'Enga manuel'!$D$7:$P$356,8,FALSE)),"",VLOOKUP(E495,'Enga manuel'!$D$7:$P$356,8,FALSE))</f>
        <v/>
      </c>
      <c r="R495" t="str">
        <f>IF(ISNA(VLOOKUP(E495,'Enga manuel'!$D$7:$P$356,9,FALSE)),"",VLOOKUP(E495,'Enga manuel'!$D$7:$P$356,9,FALSE))</f>
        <v/>
      </c>
      <c r="S495" t="str">
        <f>IF(ISNA(VLOOKUP(E495,'Enga manuel'!$D$7:$P$356,10,FALSE)),"",VLOOKUP(E495,'Enga manuel'!$D$7:$P$356,10,FALSE))</f>
        <v/>
      </c>
      <c r="T495" t="str">
        <f>IF(ISNA(VLOOKUP(E495,'Enga manuel'!$D$7:$P$356,11,FALSE)),"",VLOOKUP(E495,'Enga manuel'!$D$7:$P$356,11,FALSE))</f>
        <v/>
      </c>
      <c r="U495" t="str">
        <f>IF(ISNA(VLOOKUP(E495,'Enga manuel'!$D$7:$P$356,12,FALSE)),"",VLOOKUP(E495,'Enga manuel'!$D$7:$P$356,12,FALSE))</f>
        <v/>
      </c>
      <c r="W495">
        <f t="shared" si="88"/>
        <v>3094</v>
      </c>
      <c r="X495" s="107">
        <f t="shared" si="79"/>
        <v>0</v>
      </c>
      <c r="Y495" s="107" t="str">
        <f t="shared" si="84"/>
        <v/>
      </c>
      <c r="Z495" s="107" t="str">
        <f t="shared" si="85"/>
        <v/>
      </c>
      <c r="AA495" s="107" t="str">
        <f t="shared" si="86"/>
        <v/>
      </c>
      <c r="AB495" s="107" t="str">
        <f t="shared" si="80"/>
        <v/>
      </c>
      <c r="AC495" s="107" t="str">
        <f t="shared" si="80"/>
        <v/>
      </c>
      <c r="AD495" s="107" t="str">
        <f t="shared" si="81"/>
        <v/>
      </c>
      <c r="AE495" s="107" t="str">
        <f t="shared" si="82"/>
        <v/>
      </c>
      <c r="AF495">
        <f t="shared" si="87"/>
        <v>0</v>
      </c>
    </row>
    <row r="496" spans="5:32" x14ac:dyDescent="0.2">
      <c r="E496">
        <v>3095</v>
      </c>
      <c r="F496" s="101">
        <f>'Ext A3'!F101</f>
        <v>0</v>
      </c>
      <c r="G496" s="100">
        <f>'Ext A3'!C101</f>
        <v>0</v>
      </c>
      <c r="H496" s="100">
        <f>'Ext A3'!D101</f>
        <v>0</v>
      </c>
      <c r="I496" s="100">
        <f>'Ext A3'!J101</f>
        <v>0</v>
      </c>
      <c r="J496" s="194">
        <f>'Ext A3'!G101</f>
        <v>0</v>
      </c>
      <c r="K496">
        <f>IF('Ext A3'!H101="",'Ext A3'!G101,'Ext A3'!H101)</f>
        <v>0</v>
      </c>
      <c r="L496" s="100">
        <f>'Ext A3'!E101</f>
        <v>0</v>
      </c>
      <c r="M496" t="str">
        <f>MID('Ext A3'!M101,7,4)</f>
        <v/>
      </c>
      <c r="O496" s="101">
        <f>IF(ISNA(VLOOKUP(E496,'Enga manuel'!$D$7:$P$356,6,FALSE)),0,VLOOKUP(E496,'Enga manuel'!$D$7:$P$356,6,FALSE))</f>
        <v>0</v>
      </c>
      <c r="P496" t="str">
        <f>IF(ISNA(VLOOKUP(E496,'Enga manuel'!$D$7:$P$356,7,FALSE)),"",VLOOKUP(E496,'Enga manuel'!$D$7:$P$356,7,FALSE))</f>
        <v/>
      </c>
      <c r="Q496" t="str">
        <f>IF(ISNA(VLOOKUP(E496,'Enga manuel'!$D$7:$P$356,8,FALSE)),"",VLOOKUP(E496,'Enga manuel'!$D$7:$P$356,8,FALSE))</f>
        <v/>
      </c>
      <c r="R496" t="str">
        <f>IF(ISNA(VLOOKUP(E496,'Enga manuel'!$D$7:$P$356,9,FALSE)),"",VLOOKUP(E496,'Enga manuel'!$D$7:$P$356,9,FALSE))</f>
        <v/>
      </c>
      <c r="S496" t="str">
        <f>IF(ISNA(VLOOKUP(E496,'Enga manuel'!$D$7:$P$356,10,FALSE)),"",VLOOKUP(E496,'Enga manuel'!$D$7:$P$356,10,FALSE))</f>
        <v/>
      </c>
      <c r="T496" t="str">
        <f>IF(ISNA(VLOOKUP(E496,'Enga manuel'!$D$7:$P$356,11,FALSE)),"",VLOOKUP(E496,'Enga manuel'!$D$7:$P$356,11,FALSE))</f>
        <v/>
      </c>
      <c r="U496" t="str">
        <f>IF(ISNA(VLOOKUP(E496,'Enga manuel'!$D$7:$P$356,12,FALSE)),"",VLOOKUP(E496,'Enga manuel'!$D$7:$P$356,12,FALSE))</f>
        <v/>
      </c>
      <c r="W496">
        <f t="shared" si="88"/>
        <v>3095</v>
      </c>
      <c r="X496" s="107">
        <f t="shared" si="79"/>
        <v>0</v>
      </c>
      <c r="Y496" s="107" t="str">
        <f t="shared" si="84"/>
        <v/>
      </c>
      <c r="Z496" s="107" t="str">
        <f t="shared" si="85"/>
        <v/>
      </c>
      <c r="AA496" s="107" t="str">
        <f t="shared" si="86"/>
        <v/>
      </c>
      <c r="AB496" s="107" t="str">
        <f t="shared" si="80"/>
        <v/>
      </c>
      <c r="AC496" s="107" t="str">
        <f t="shared" si="80"/>
        <v/>
      </c>
      <c r="AD496" s="107" t="str">
        <f t="shared" si="81"/>
        <v/>
      </c>
      <c r="AE496" s="107" t="str">
        <f t="shared" si="82"/>
        <v/>
      </c>
      <c r="AF496">
        <f t="shared" si="87"/>
        <v>0</v>
      </c>
    </row>
    <row r="497" spans="5:32" x14ac:dyDescent="0.2">
      <c r="E497">
        <v>3096</v>
      </c>
      <c r="F497" s="101">
        <f>'Ext A3'!F102</f>
        <v>0</v>
      </c>
      <c r="G497" s="100">
        <f>'Ext A3'!C102</f>
        <v>0</v>
      </c>
      <c r="H497" s="100">
        <f>'Ext A3'!D102</f>
        <v>0</v>
      </c>
      <c r="I497" s="100">
        <f>'Ext A3'!J102</f>
        <v>0</v>
      </c>
      <c r="J497" s="194">
        <f>'Ext A3'!G102</f>
        <v>0</v>
      </c>
      <c r="K497">
        <f>IF('Ext A3'!H102="",'Ext A3'!G102,'Ext A3'!H102)</f>
        <v>0</v>
      </c>
      <c r="L497" s="100">
        <f>'Ext A3'!E102</f>
        <v>0</v>
      </c>
      <c r="M497" t="str">
        <f>MID('Ext A3'!M102,7,4)</f>
        <v/>
      </c>
      <c r="O497" s="101">
        <f>IF(ISNA(VLOOKUP(E497,'Enga manuel'!$D$7:$P$356,6,FALSE)),0,VLOOKUP(E497,'Enga manuel'!$D$7:$P$356,6,FALSE))</f>
        <v>0</v>
      </c>
      <c r="P497" t="str">
        <f>IF(ISNA(VLOOKUP(E497,'Enga manuel'!$D$7:$P$356,7,FALSE)),"",VLOOKUP(E497,'Enga manuel'!$D$7:$P$356,7,FALSE))</f>
        <v/>
      </c>
      <c r="Q497" t="str">
        <f>IF(ISNA(VLOOKUP(E497,'Enga manuel'!$D$7:$P$356,8,FALSE)),"",VLOOKUP(E497,'Enga manuel'!$D$7:$P$356,8,FALSE))</f>
        <v/>
      </c>
      <c r="R497" t="str">
        <f>IF(ISNA(VLOOKUP(E497,'Enga manuel'!$D$7:$P$356,9,FALSE)),"",VLOOKUP(E497,'Enga manuel'!$D$7:$P$356,9,FALSE))</f>
        <v/>
      </c>
      <c r="S497" t="str">
        <f>IF(ISNA(VLOOKUP(E497,'Enga manuel'!$D$7:$P$356,10,FALSE)),"",VLOOKUP(E497,'Enga manuel'!$D$7:$P$356,10,FALSE))</f>
        <v/>
      </c>
      <c r="T497" t="str">
        <f>IF(ISNA(VLOOKUP(E497,'Enga manuel'!$D$7:$P$356,11,FALSE)),"",VLOOKUP(E497,'Enga manuel'!$D$7:$P$356,11,FALSE))</f>
        <v/>
      </c>
      <c r="U497" t="str">
        <f>IF(ISNA(VLOOKUP(E497,'Enga manuel'!$D$7:$P$356,12,FALSE)),"",VLOOKUP(E497,'Enga manuel'!$D$7:$P$356,12,FALSE))</f>
        <v/>
      </c>
      <c r="W497">
        <f t="shared" si="88"/>
        <v>3096</v>
      </c>
      <c r="X497" s="107">
        <f t="shared" si="79"/>
        <v>0</v>
      </c>
      <c r="Y497" s="107" t="str">
        <f t="shared" si="84"/>
        <v/>
      </c>
      <c r="Z497" s="107" t="str">
        <f t="shared" si="85"/>
        <v/>
      </c>
      <c r="AA497" s="107" t="str">
        <f t="shared" si="86"/>
        <v/>
      </c>
      <c r="AB497" s="107" t="str">
        <f t="shared" si="80"/>
        <v/>
      </c>
      <c r="AC497" s="107" t="str">
        <f t="shared" si="80"/>
        <v/>
      </c>
      <c r="AD497" s="107" t="str">
        <f t="shared" si="81"/>
        <v/>
      </c>
      <c r="AE497" s="107" t="str">
        <f t="shared" si="82"/>
        <v/>
      </c>
      <c r="AF497">
        <f t="shared" si="87"/>
        <v>0</v>
      </c>
    </row>
    <row r="498" spans="5:32" x14ac:dyDescent="0.2">
      <c r="E498">
        <v>3097</v>
      </c>
      <c r="F498" s="101">
        <f>'Ext A3'!F103</f>
        <v>0</v>
      </c>
      <c r="G498" s="100">
        <f>'Ext A3'!C103</f>
        <v>0</v>
      </c>
      <c r="H498" s="100">
        <f>'Ext A3'!D103</f>
        <v>0</v>
      </c>
      <c r="I498" s="100">
        <f>'Ext A3'!J103</f>
        <v>0</v>
      </c>
      <c r="J498" s="194">
        <f>'Ext A3'!G103</f>
        <v>0</v>
      </c>
      <c r="K498">
        <f>IF('Ext A3'!H103="",'Ext A3'!G103,'Ext A3'!H103)</f>
        <v>0</v>
      </c>
      <c r="L498" s="100">
        <f>'Ext A3'!E103</f>
        <v>0</v>
      </c>
      <c r="M498" t="str">
        <f>MID('Ext A3'!M103,7,4)</f>
        <v/>
      </c>
      <c r="O498" s="101">
        <f>IF(ISNA(VLOOKUP(E498,'Enga manuel'!$D$7:$P$356,6,FALSE)),0,VLOOKUP(E498,'Enga manuel'!$D$7:$P$356,6,FALSE))</f>
        <v>0</v>
      </c>
      <c r="P498" t="str">
        <f>IF(ISNA(VLOOKUP(E498,'Enga manuel'!$D$7:$P$356,7,FALSE)),"",VLOOKUP(E498,'Enga manuel'!$D$7:$P$356,7,FALSE))</f>
        <v/>
      </c>
      <c r="Q498" t="str">
        <f>IF(ISNA(VLOOKUP(E498,'Enga manuel'!$D$7:$P$356,8,FALSE)),"",VLOOKUP(E498,'Enga manuel'!$D$7:$P$356,8,FALSE))</f>
        <v/>
      </c>
      <c r="R498" t="str">
        <f>IF(ISNA(VLOOKUP(E498,'Enga manuel'!$D$7:$P$356,9,FALSE)),"",VLOOKUP(E498,'Enga manuel'!$D$7:$P$356,9,FALSE))</f>
        <v/>
      </c>
      <c r="S498" t="str">
        <f>IF(ISNA(VLOOKUP(E498,'Enga manuel'!$D$7:$P$356,10,FALSE)),"",VLOOKUP(E498,'Enga manuel'!$D$7:$P$356,10,FALSE))</f>
        <v/>
      </c>
      <c r="T498" t="str">
        <f>IF(ISNA(VLOOKUP(E498,'Enga manuel'!$D$7:$P$356,11,FALSE)),"",VLOOKUP(E498,'Enga manuel'!$D$7:$P$356,11,FALSE))</f>
        <v/>
      </c>
      <c r="U498" t="str">
        <f>IF(ISNA(VLOOKUP(E498,'Enga manuel'!$D$7:$P$356,12,FALSE)),"",VLOOKUP(E498,'Enga manuel'!$D$7:$P$356,12,FALSE))</f>
        <v/>
      </c>
      <c r="W498">
        <f t="shared" si="88"/>
        <v>3097</v>
      </c>
      <c r="X498" s="107">
        <f t="shared" si="79"/>
        <v>0</v>
      </c>
      <c r="Y498" s="107" t="str">
        <f t="shared" si="84"/>
        <v/>
      </c>
      <c r="Z498" s="107" t="str">
        <f t="shared" si="85"/>
        <v/>
      </c>
      <c r="AA498" s="107" t="str">
        <f t="shared" si="86"/>
        <v/>
      </c>
      <c r="AB498" s="107" t="str">
        <f t="shared" si="80"/>
        <v/>
      </c>
      <c r="AC498" s="107" t="str">
        <f t="shared" si="80"/>
        <v/>
      </c>
      <c r="AD498" s="107" t="str">
        <f t="shared" si="81"/>
        <v/>
      </c>
      <c r="AE498" s="107" t="str">
        <f t="shared" si="82"/>
        <v/>
      </c>
      <c r="AF498">
        <f t="shared" si="87"/>
        <v>0</v>
      </c>
    </row>
    <row r="499" spans="5:32" x14ac:dyDescent="0.2">
      <c r="E499">
        <v>3098</v>
      </c>
      <c r="F499" s="101">
        <f>'Ext A3'!F104</f>
        <v>0</v>
      </c>
      <c r="G499" s="100">
        <f>'Ext A3'!C104</f>
        <v>0</v>
      </c>
      <c r="H499" s="100">
        <f>'Ext A3'!D104</f>
        <v>0</v>
      </c>
      <c r="I499" s="100">
        <f>'Ext A3'!J104</f>
        <v>0</v>
      </c>
      <c r="J499" s="194">
        <f>'Ext A3'!G104</f>
        <v>0</v>
      </c>
      <c r="K499">
        <f>IF('Ext A3'!H104="",'Ext A3'!G104,'Ext A3'!H104)</f>
        <v>0</v>
      </c>
      <c r="L499" s="100">
        <f>'Ext A3'!E104</f>
        <v>0</v>
      </c>
      <c r="M499" t="str">
        <f>MID('Ext A3'!M104,7,4)</f>
        <v/>
      </c>
      <c r="O499" s="101">
        <f>IF(ISNA(VLOOKUP(E499,'Enga manuel'!$D$7:$P$356,6,FALSE)),0,VLOOKUP(E499,'Enga manuel'!$D$7:$P$356,6,FALSE))</f>
        <v>0</v>
      </c>
      <c r="P499" t="str">
        <f>IF(ISNA(VLOOKUP(E499,'Enga manuel'!$D$7:$P$356,7,FALSE)),"",VLOOKUP(E499,'Enga manuel'!$D$7:$P$356,7,FALSE))</f>
        <v/>
      </c>
      <c r="Q499" t="str">
        <f>IF(ISNA(VLOOKUP(E499,'Enga manuel'!$D$7:$P$356,8,FALSE)),"",VLOOKUP(E499,'Enga manuel'!$D$7:$P$356,8,FALSE))</f>
        <v/>
      </c>
      <c r="R499" t="str">
        <f>IF(ISNA(VLOOKUP(E499,'Enga manuel'!$D$7:$P$356,9,FALSE)),"",VLOOKUP(E499,'Enga manuel'!$D$7:$P$356,9,FALSE))</f>
        <v/>
      </c>
      <c r="S499" t="str">
        <f>IF(ISNA(VLOOKUP(E499,'Enga manuel'!$D$7:$P$356,10,FALSE)),"",VLOOKUP(E499,'Enga manuel'!$D$7:$P$356,10,FALSE))</f>
        <v/>
      </c>
      <c r="T499" t="str">
        <f>IF(ISNA(VLOOKUP(E499,'Enga manuel'!$D$7:$P$356,11,FALSE)),"",VLOOKUP(E499,'Enga manuel'!$D$7:$P$356,11,FALSE))</f>
        <v/>
      </c>
      <c r="U499" t="str">
        <f>IF(ISNA(VLOOKUP(E499,'Enga manuel'!$D$7:$P$356,12,FALSE)),"",VLOOKUP(E499,'Enga manuel'!$D$7:$P$356,12,FALSE))</f>
        <v/>
      </c>
      <c r="W499">
        <f t="shared" si="88"/>
        <v>3098</v>
      </c>
      <c r="X499" s="107">
        <f t="shared" si="79"/>
        <v>0</v>
      </c>
      <c r="Y499" s="107" t="str">
        <f t="shared" si="84"/>
        <v/>
      </c>
      <c r="Z499" s="107" t="str">
        <f t="shared" si="85"/>
        <v/>
      </c>
      <c r="AA499" s="107" t="str">
        <f t="shared" si="86"/>
        <v/>
      </c>
      <c r="AB499" s="107" t="str">
        <f t="shared" si="80"/>
        <v/>
      </c>
      <c r="AC499" s="107" t="str">
        <f t="shared" si="80"/>
        <v/>
      </c>
      <c r="AD499" s="107" t="str">
        <f t="shared" si="81"/>
        <v/>
      </c>
      <c r="AE499" s="107" t="str">
        <f t="shared" si="82"/>
        <v/>
      </c>
      <c r="AF499">
        <f t="shared" si="87"/>
        <v>0</v>
      </c>
    </row>
    <row r="500" spans="5:32" x14ac:dyDescent="0.2">
      <c r="E500">
        <v>3099</v>
      </c>
      <c r="F500" s="101">
        <f>'Ext A3'!F105</f>
        <v>0</v>
      </c>
      <c r="G500" s="100">
        <f>'Ext A3'!C105</f>
        <v>0</v>
      </c>
      <c r="H500" s="100">
        <f>'Ext A3'!D105</f>
        <v>0</v>
      </c>
      <c r="I500" s="100">
        <f>'Ext A3'!J105</f>
        <v>0</v>
      </c>
      <c r="J500" s="194">
        <f>'Ext A3'!G105</f>
        <v>0</v>
      </c>
      <c r="K500">
        <f>IF('Ext A3'!H105="",'Ext A3'!G105,'Ext A3'!H105)</f>
        <v>0</v>
      </c>
      <c r="L500" s="100">
        <f>'Ext A3'!E105</f>
        <v>0</v>
      </c>
      <c r="M500" t="str">
        <f>MID('Ext A3'!M105,7,4)</f>
        <v/>
      </c>
      <c r="O500" s="101">
        <f>IF(ISNA(VLOOKUP(E500,'Enga manuel'!$D$7:$P$356,6,FALSE)),0,VLOOKUP(E500,'Enga manuel'!$D$7:$P$356,6,FALSE))</f>
        <v>0</v>
      </c>
      <c r="P500" t="str">
        <f>IF(ISNA(VLOOKUP(E500,'Enga manuel'!$D$7:$P$356,7,FALSE)),"",VLOOKUP(E500,'Enga manuel'!$D$7:$P$356,7,FALSE))</f>
        <v/>
      </c>
      <c r="Q500" t="str">
        <f>IF(ISNA(VLOOKUP(E500,'Enga manuel'!$D$7:$P$356,8,FALSE)),"",VLOOKUP(E500,'Enga manuel'!$D$7:$P$356,8,FALSE))</f>
        <v/>
      </c>
      <c r="R500" t="str">
        <f>IF(ISNA(VLOOKUP(E500,'Enga manuel'!$D$7:$P$356,9,FALSE)),"",VLOOKUP(E500,'Enga manuel'!$D$7:$P$356,9,FALSE))</f>
        <v/>
      </c>
      <c r="S500" t="str">
        <f>IF(ISNA(VLOOKUP(E500,'Enga manuel'!$D$7:$P$356,10,FALSE)),"",VLOOKUP(E500,'Enga manuel'!$D$7:$P$356,10,FALSE))</f>
        <v/>
      </c>
      <c r="T500" t="str">
        <f>IF(ISNA(VLOOKUP(E500,'Enga manuel'!$D$7:$P$356,11,FALSE)),"",VLOOKUP(E500,'Enga manuel'!$D$7:$P$356,11,FALSE))</f>
        <v/>
      </c>
      <c r="U500" t="str">
        <f>IF(ISNA(VLOOKUP(E500,'Enga manuel'!$D$7:$P$356,12,FALSE)),"",VLOOKUP(E500,'Enga manuel'!$D$7:$P$356,12,FALSE))</f>
        <v/>
      </c>
      <c r="W500">
        <f t="shared" si="88"/>
        <v>3099</v>
      </c>
      <c r="X500" s="107">
        <f t="shared" si="79"/>
        <v>0</v>
      </c>
      <c r="Y500" s="107" t="str">
        <f t="shared" si="84"/>
        <v/>
      </c>
      <c r="Z500" s="107" t="str">
        <f t="shared" si="85"/>
        <v/>
      </c>
      <c r="AA500" s="107" t="str">
        <f t="shared" si="86"/>
        <v/>
      </c>
      <c r="AB500" s="107" t="str">
        <f t="shared" si="80"/>
        <v/>
      </c>
      <c r="AC500" s="107" t="str">
        <f t="shared" si="80"/>
        <v/>
      </c>
      <c r="AD500" s="107" t="str">
        <f t="shared" si="81"/>
        <v/>
      </c>
      <c r="AE500" s="107" t="str">
        <f t="shared" si="82"/>
        <v/>
      </c>
      <c r="AF500">
        <f t="shared" si="87"/>
        <v>0</v>
      </c>
    </row>
    <row r="501" spans="5:32" x14ac:dyDescent="0.2">
      <c r="E501">
        <v>3100</v>
      </c>
      <c r="F501" s="101">
        <f>'Ext A3'!F106</f>
        <v>0</v>
      </c>
      <c r="G501" s="100">
        <f>'Ext A3'!C106</f>
        <v>0</v>
      </c>
      <c r="H501" s="100">
        <f>'Ext A3'!D106</f>
        <v>0</v>
      </c>
      <c r="I501" s="100">
        <f>'Ext A3'!J106</f>
        <v>0</v>
      </c>
      <c r="J501" s="194">
        <f>'Ext A3'!G106</f>
        <v>0</v>
      </c>
      <c r="K501">
        <f>IF('Ext A3'!H106="",'Ext A3'!G106,'Ext A3'!H106)</f>
        <v>0</v>
      </c>
      <c r="L501" s="100">
        <f>'Ext A3'!E106</f>
        <v>0</v>
      </c>
      <c r="M501" t="str">
        <f>MID('Ext A3'!M106,7,4)</f>
        <v/>
      </c>
      <c r="O501" s="101">
        <f>IF(ISNA(VLOOKUP(E501,'Enga manuel'!$D$7:$P$356,6,FALSE)),0,VLOOKUP(E501,'Enga manuel'!$D$7:$P$356,6,FALSE))</f>
        <v>0</v>
      </c>
      <c r="P501" t="str">
        <f>IF(ISNA(VLOOKUP(E501,'Enga manuel'!$D$7:$P$356,7,FALSE)),"",VLOOKUP(E501,'Enga manuel'!$D$7:$P$356,7,FALSE))</f>
        <v/>
      </c>
      <c r="Q501" t="str">
        <f>IF(ISNA(VLOOKUP(E501,'Enga manuel'!$D$7:$P$356,8,FALSE)),"",VLOOKUP(E501,'Enga manuel'!$D$7:$P$356,8,FALSE))</f>
        <v/>
      </c>
      <c r="R501" t="str">
        <f>IF(ISNA(VLOOKUP(E501,'Enga manuel'!$D$7:$P$356,9,FALSE)),"",VLOOKUP(E501,'Enga manuel'!$D$7:$P$356,9,FALSE))</f>
        <v/>
      </c>
      <c r="S501" t="str">
        <f>IF(ISNA(VLOOKUP(E501,'Enga manuel'!$D$7:$P$356,10,FALSE)),"",VLOOKUP(E501,'Enga manuel'!$D$7:$P$356,10,FALSE))</f>
        <v/>
      </c>
      <c r="T501" t="str">
        <f>IF(ISNA(VLOOKUP(E501,'Enga manuel'!$D$7:$P$356,11,FALSE)),"",VLOOKUP(E501,'Enga manuel'!$D$7:$P$356,11,FALSE))</f>
        <v/>
      </c>
      <c r="U501" t="str">
        <f>IF(ISNA(VLOOKUP(E501,'Enga manuel'!$D$7:$P$356,12,FALSE)),"",VLOOKUP(E501,'Enga manuel'!$D$7:$P$356,12,FALSE))</f>
        <v/>
      </c>
      <c r="W501">
        <f t="shared" si="88"/>
        <v>3100</v>
      </c>
      <c r="X501" s="107">
        <f t="shared" si="79"/>
        <v>0</v>
      </c>
      <c r="Y501" s="107" t="str">
        <f t="shared" si="84"/>
        <v/>
      </c>
      <c r="Z501" s="107" t="str">
        <f t="shared" si="85"/>
        <v/>
      </c>
      <c r="AA501" s="107" t="str">
        <f t="shared" si="86"/>
        <v/>
      </c>
      <c r="AB501" s="107" t="str">
        <f t="shared" si="80"/>
        <v/>
      </c>
      <c r="AC501" s="107" t="str">
        <f t="shared" si="80"/>
        <v/>
      </c>
      <c r="AD501" s="107" t="str">
        <f t="shared" si="81"/>
        <v/>
      </c>
      <c r="AE501" s="107" t="str">
        <f t="shared" si="82"/>
        <v/>
      </c>
      <c r="AF501">
        <f t="shared" si="87"/>
        <v>0</v>
      </c>
    </row>
    <row r="502" spans="5:32" x14ac:dyDescent="0.2">
      <c r="E502">
        <v>3101</v>
      </c>
      <c r="F502" s="101">
        <f>'Ext A3'!F107</f>
        <v>0</v>
      </c>
      <c r="G502" s="100">
        <f>'Ext A3'!C107</f>
        <v>0</v>
      </c>
      <c r="H502" s="100">
        <f>'Ext A3'!D107</f>
        <v>0</v>
      </c>
      <c r="I502" s="100">
        <f>'Ext A3'!J107</f>
        <v>0</v>
      </c>
      <c r="J502" s="194">
        <f>'Ext A3'!G107</f>
        <v>0</v>
      </c>
      <c r="K502">
        <f>IF('Ext A3'!H107="",'Ext A3'!G107,'Ext A3'!H107)</f>
        <v>0</v>
      </c>
      <c r="L502" s="100">
        <f>'Ext A3'!E107</f>
        <v>0</v>
      </c>
      <c r="M502" t="str">
        <f>MID('Ext A3'!M107,7,4)</f>
        <v/>
      </c>
      <c r="O502" s="101">
        <f>IF(ISNA(VLOOKUP(E502,'Enga manuel'!$D$7:$P$356,6,FALSE)),0,VLOOKUP(E502,'Enga manuel'!$D$7:$P$356,6,FALSE))</f>
        <v>0</v>
      </c>
      <c r="P502" t="str">
        <f>IF(ISNA(VLOOKUP(E502,'Enga manuel'!$D$7:$P$356,7,FALSE)),"",VLOOKUP(E502,'Enga manuel'!$D$7:$P$356,7,FALSE))</f>
        <v/>
      </c>
      <c r="Q502" t="str">
        <f>IF(ISNA(VLOOKUP(E502,'Enga manuel'!$D$7:$P$356,8,FALSE)),"",VLOOKUP(E502,'Enga manuel'!$D$7:$P$356,8,FALSE))</f>
        <v/>
      </c>
      <c r="R502" t="str">
        <f>IF(ISNA(VLOOKUP(E502,'Enga manuel'!$D$7:$P$356,9,FALSE)),"",VLOOKUP(E502,'Enga manuel'!$D$7:$P$356,9,FALSE))</f>
        <v/>
      </c>
      <c r="S502" t="str">
        <f>IF(ISNA(VLOOKUP(E502,'Enga manuel'!$D$7:$P$356,10,FALSE)),"",VLOOKUP(E502,'Enga manuel'!$D$7:$P$356,10,FALSE))</f>
        <v/>
      </c>
      <c r="T502" t="str">
        <f>IF(ISNA(VLOOKUP(E502,'Enga manuel'!$D$7:$P$356,11,FALSE)),"",VLOOKUP(E502,'Enga manuel'!$D$7:$P$356,11,FALSE))</f>
        <v/>
      </c>
      <c r="U502" t="str">
        <f>IF(ISNA(VLOOKUP(E502,'Enga manuel'!$D$7:$P$356,12,FALSE)),"",VLOOKUP(E502,'Enga manuel'!$D$7:$P$356,12,FALSE))</f>
        <v/>
      </c>
      <c r="W502">
        <f t="shared" si="88"/>
        <v>3101</v>
      </c>
      <c r="X502" s="107">
        <f t="shared" si="79"/>
        <v>0</v>
      </c>
      <c r="Y502" s="107" t="str">
        <f t="shared" si="84"/>
        <v/>
      </c>
      <c r="Z502" s="107" t="str">
        <f t="shared" si="85"/>
        <v/>
      </c>
      <c r="AA502" s="107" t="str">
        <f t="shared" si="86"/>
        <v/>
      </c>
      <c r="AB502" s="107" t="str">
        <f t="shared" si="80"/>
        <v/>
      </c>
      <c r="AC502" s="107" t="str">
        <f t="shared" si="80"/>
        <v/>
      </c>
      <c r="AD502" s="107" t="str">
        <f t="shared" si="81"/>
        <v/>
      </c>
      <c r="AE502" s="107" t="str">
        <f t="shared" si="82"/>
        <v/>
      </c>
      <c r="AF502">
        <f t="shared" si="87"/>
        <v>0</v>
      </c>
    </row>
    <row r="503" spans="5:32" x14ac:dyDescent="0.2">
      <c r="E503">
        <v>3102</v>
      </c>
      <c r="F503" s="101">
        <f>'Ext A3'!F108</f>
        <v>0</v>
      </c>
      <c r="G503" s="100">
        <f>'Ext A3'!C108</f>
        <v>0</v>
      </c>
      <c r="H503" s="100">
        <f>'Ext A3'!D108</f>
        <v>0</v>
      </c>
      <c r="I503" s="100">
        <f>'Ext A3'!J108</f>
        <v>0</v>
      </c>
      <c r="J503" s="194">
        <f>'Ext A3'!G108</f>
        <v>0</v>
      </c>
      <c r="K503">
        <f>IF('Ext A3'!H108="",'Ext A3'!G108,'Ext A3'!H108)</f>
        <v>0</v>
      </c>
      <c r="L503" s="100">
        <f>'Ext A3'!E108</f>
        <v>0</v>
      </c>
      <c r="M503" t="str">
        <f>MID('Ext A3'!M108,7,4)</f>
        <v/>
      </c>
      <c r="O503" s="101">
        <f>IF(ISNA(VLOOKUP(E503,'Enga manuel'!$D$7:$P$356,6,FALSE)),0,VLOOKUP(E503,'Enga manuel'!$D$7:$P$356,6,FALSE))</f>
        <v>0</v>
      </c>
      <c r="P503" t="str">
        <f>IF(ISNA(VLOOKUP(E503,'Enga manuel'!$D$7:$P$356,7,FALSE)),"",VLOOKUP(E503,'Enga manuel'!$D$7:$P$356,7,FALSE))</f>
        <v/>
      </c>
      <c r="Q503" t="str">
        <f>IF(ISNA(VLOOKUP(E503,'Enga manuel'!$D$7:$P$356,8,FALSE)),"",VLOOKUP(E503,'Enga manuel'!$D$7:$P$356,8,FALSE))</f>
        <v/>
      </c>
      <c r="R503" t="str">
        <f>IF(ISNA(VLOOKUP(E503,'Enga manuel'!$D$7:$P$356,9,FALSE)),"",VLOOKUP(E503,'Enga manuel'!$D$7:$P$356,9,FALSE))</f>
        <v/>
      </c>
      <c r="S503" t="str">
        <f>IF(ISNA(VLOOKUP(E503,'Enga manuel'!$D$7:$P$356,10,FALSE)),"",VLOOKUP(E503,'Enga manuel'!$D$7:$P$356,10,FALSE))</f>
        <v/>
      </c>
      <c r="T503" t="str">
        <f>IF(ISNA(VLOOKUP(E503,'Enga manuel'!$D$7:$P$356,11,FALSE)),"",VLOOKUP(E503,'Enga manuel'!$D$7:$P$356,11,FALSE))</f>
        <v/>
      </c>
      <c r="U503" t="str">
        <f>IF(ISNA(VLOOKUP(E503,'Enga manuel'!$D$7:$P$356,12,FALSE)),"",VLOOKUP(E503,'Enga manuel'!$D$7:$P$356,12,FALSE))</f>
        <v/>
      </c>
      <c r="W503">
        <f t="shared" si="88"/>
        <v>3102</v>
      </c>
      <c r="X503" s="107">
        <f t="shared" si="79"/>
        <v>0</v>
      </c>
      <c r="Y503" s="107" t="str">
        <f t="shared" si="84"/>
        <v/>
      </c>
      <c r="Z503" s="107" t="str">
        <f t="shared" si="85"/>
        <v/>
      </c>
      <c r="AA503" s="107" t="str">
        <f t="shared" si="86"/>
        <v/>
      </c>
      <c r="AB503" s="107" t="str">
        <f t="shared" si="80"/>
        <v/>
      </c>
      <c r="AC503" s="107" t="str">
        <f t="shared" si="80"/>
        <v/>
      </c>
      <c r="AD503" s="107" t="str">
        <f t="shared" si="81"/>
        <v/>
      </c>
      <c r="AE503" s="107" t="str">
        <f t="shared" si="82"/>
        <v/>
      </c>
      <c r="AF503">
        <f t="shared" si="87"/>
        <v>0</v>
      </c>
    </row>
    <row r="504" spans="5:32" x14ac:dyDescent="0.2">
      <c r="E504">
        <v>3103</v>
      </c>
      <c r="F504" s="101">
        <f>'Ext A3'!F109</f>
        <v>0</v>
      </c>
      <c r="G504" s="100">
        <f>'Ext A3'!C109</f>
        <v>0</v>
      </c>
      <c r="H504" s="100">
        <f>'Ext A3'!D109</f>
        <v>0</v>
      </c>
      <c r="I504" s="100">
        <f>'Ext A3'!J109</f>
        <v>0</v>
      </c>
      <c r="J504" s="194">
        <f>'Ext A3'!G109</f>
        <v>0</v>
      </c>
      <c r="K504">
        <f>IF('Ext A3'!H109="",'Ext A3'!G109,'Ext A3'!H109)</f>
        <v>0</v>
      </c>
      <c r="L504" s="100">
        <f>'Ext A3'!E109</f>
        <v>0</v>
      </c>
      <c r="M504" t="str">
        <f>MID('Ext A3'!M109,7,4)</f>
        <v/>
      </c>
      <c r="O504" s="101">
        <f>IF(ISNA(VLOOKUP(E504,'Enga manuel'!$D$7:$P$356,6,FALSE)),0,VLOOKUP(E504,'Enga manuel'!$D$7:$P$356,6,FALSE))</f>
        <v>0</v>
      </c>
      <c r="P504" t="str">
        <f>IF(ISNA(VLOOKUP(E504,'Enga manuel'!$D$7:$P$356,7,FALSE)),"",VLOOKUP(E504,'Enga manuel'!$D$7:$P$356,7,FALSE))</f>
        <v/>
      </c>
      <c r="Q504" t="str">
        <f>IF(ISNA(VLOOKUP(E504,'Enga manuel'!$D$7:$P$356,8,FALSE)),"",VLOOKUP(E504,'Enga manuel'!$D$7:$P$356,8,FALSE))</f>
        <v/>
      </c>
      <c r="R504" t="str">
        <f>IF(ISNA(VLOOKUP(E504,'Enga manuel'!$D$7:$P$356,9,FALSE)),"",VLOOKUP(E504,'Enga manuel'!$D$7:$P$356,9,FALSE))</f>
        <v/>
      </c>
      <c r="S504" t="str">
        <f>IF(ISNA(VLOOKUP(E504,'Enga manuel'!$D$7:$P$356,10,FALSE)),"",VLOOKUP(E504,'Enga manuel'!$D$7:$P$356,10,FALSE))</f>
        <v/>
      </c>
      <c r="T504" t="str">
        <f>IF(ISNA(VLOOKUP(E504,'Enga manuel'!$D$7:$P$356,11,FALSE)),"",VLOOKUP(E504,'Enga manuel'!$D$7:$P$356,11,FALSE))</f>
        <v/>
      </c>
      <c r="U504" t="str">
        <f>IF(ISNA(VLOOKUP(E504,'Enga manuel'!$D$7:$P$356,12,FALSE)),"",VLOOKUP(E504,'Enga manuel'!$D$7:$P$356,12,FALSE))</f>
        <v/>
      </c>
      <c r="W504">
        <f t="shared" si="88"/>
        <v>3103</v>
      </c>
      <c r="X504" s="107">
        <f t="shared" si="79"/>
        <v>0</v>
      </c>
      <c r="Y504" s="107" t="str">
        <f t="shared" si="84"/>
        <v/>
      </c>
      <c r="Z504" s="107" t="str">
        <f t="shared" si="85"/>
        <v/>
      </c>
      <c r="AA504" s="107" t="str">
        <f t="shared" si="86"/>
        <v/>
      </c>
      <c r="AB504" s="107" t="str">
        <f t="shared" si="80"/>
        <v/>
      </c>
      <c r="AC504" s="107" t="str">
        <f t="shared" si="80"/>
        <v/>
      </c>
      <c r="AD504" s="107" t="str">
        <f t="shared" si="81"/>
        <v/>
      </c>
      <c r="AE504" s="107" t="str">
        <f t="shared" si="82"/>
        <v/>
      </c>
      <c r="AF504">
        <f t="shared" si="87"/>
        <v>0</v>
      </c>
    </row>
    <row r="505" spans="5:32" x14ac:dyDescent="0.2">
      <c r="E505">
        <v>3104</v>
      </c>
      <c r="F505" s="101">
        <f>'Ext A3'!F110</f>
        <v>0</v>
      </c>
      <c r="G505" s="100">
        <f>'Ext A3'!C110</f>
        <v>0</v>
      </c>
      <c r="H505" s="100">
        <f>'Ext A3'!D110</f>
        <v>0</v>
      </c>
      <c r="I505" s="100">
        <f>'Ext A3'!J110</f>
        <v>0</v>
      </c>
      <c r="J505" s="194">
        <f>'Ext A3'!G110</f>
        <v>0</v>
      </c>
      <c r="K505">
        <f>IF('Ext A3'!H110="",'Ext A3'!G110,'Ext A3'!H110)</f>
        <v>0</v>
      </c>
      <c r="L505" s="100">
        <f>'Ext A3'!E110</f>
        <v>0</v>
      </c>
      <c r="M505" t="str">
        <f>MID('Ext A3'!M110,7,4)</f>
        <v/>
      </c>
      <c r="O505" s="101">
        <f>IF(ISNA(VLOOKUP(E505,'Enga manuel'!$D$7:$P$356,6,FALSE)),0,VLOOKUP(E505,'Enga manuel'!$D$7:$P$356,6,FALSE))</f>
        <v>0</v>
      </c>
      <c r="P505" t="str">
        <f>IF(ISNA(VLOOKUP(E505,'Enga manuel'!$D$7:$P$356,7,FALSE)),"",VLOOKUP(E505,'Enga manuel'!$D$7:$P$356,7,FALSE))</f>
        <v/>
      </c>
      <c r="Q505" t="str">
        <f>IF(ISNA(VLOOKUP(E505,'Enga manuel'!$D$7:$P$356,8,FALSE)),"",VLOOKUP(E505,'Enga manuel'!$D$7:$P$356,8,FALSE))</f>
        <v/>
      </c>
      <c r="R505" t="str">
        <f>IF(ISNA(VLOOKUP(E505,'Enga manuel'!$D$7:$P$356,9,FALSE)),"",VLOOKUP(E505,'Enga manuel'!$D$7:$P$356,9,FALSE))</f>
        <v/>
      </c>
      <c r="S505" t="str">
        <f>IF(ISNA(VLOOKUP(E505,'Enga manuel'!$D$7:$P$356,10,FALSE)),"",VLOOKUP(E505,'Enga manuel'!$D$7:$P$356,10,FALSE))</f>
        <v/>
      </c>
      <c r="T505" t="str">
        <f>IF(ISNA(VLOOKUP(E505,'Enga manuel'!$D$7:$P$356,11,FALSE)),"",VLOOKUP(E505,'Enga manuel'!$D$7:$P$356,11,FALSE))</f>
        <v/>
      </c>
      <c r="U505" t="str">
        <f>IF(ISNA(VLOOKUP(E505,'Enga manuel'!$D$7:$P$356,12,FALSE)),"",VLOOKUP(E505,'Enga manuel'!$D$7:$P$356,12,FALSE))</f>
        <v/>
      </c>
      <c r="W505">
        <f t="shared" si="88"/>
        <v>3104</v>
      </c>
      <c r="X505" s="107">
        <f t="shared" si="79"/>
        <v>0</v>
      </c>
      <c r="Y505" s="107" t="str">
        <f t="shared" si="84"/>
        <v/>
      </c>
      <c r="Z505" s="107" t="str">
        <f t="shared" si="85"/>
        <v/>
      </c>
      <c r="AA505" s="107" t="str">
        <f t="shared" si="86"/>
        <v/>
      </c>
      <c r="AB505" s="107" t="str">
        <f t="shared" si="80"/>
        <v/>
      </c>
      <c r="AC505" s="107" t="str">
        <f t="shared" si="80"/>
        <v/>
      </c>
      <c r="AD505" s="107" t="str">
        <f t="shared" si="81"/>
        <v/>
      </c>
      <c r="AE505" s="107" t="str">
        <f t="shared" si="82"/>
        <v/>
      </c>
      <c r="AF505">
        <f t="shared" si="87"/>
        <v>0</v>
      </c>
    </row>
    <row r="506" spans="5:32" x14ac:dyDescent="0.2">
      <c r="E506">
        <v>3105</v>
      </c>
      <c r="F506" s="101">
        <f>'Ext A3'!F111</f>
        <v>0</v>
      </c>
      <c r="G506" s="100">
        <f>'Ext A3'!C111</f>
        <v>0</v>
      </c>
      <c r="H506" s="100">
        <f>'Ext A3'!D111</f>
        <v>0</v>
      </c>
      <c r="I506" s="100">
        <f>'Ext A3'!J111</f>
        <v>0</v>
      </c>
      <c r="J506" s="194">
        <f>'Ext A3'!G111</f>
        <v>0</v>
      </c>
      <c r="K506">
        <f>IF('Ext A3'!H111="",'Ext A3'!G111,'Ext A3'!H111)</f>
        <v>0</v>
      </c>
      <c r="L506" s="100">
        <f>'Ext A3'!E111</f>
        <v>0</v>
      </c>
      <c r="M506" t="str">
        <f>MID('Ext A3'!M111,7,4)</f>
        <v/>
      </c>
      <c r="O506" s="101">
        <f>IF(ISNA(VLOOKUP(E506,'Enga manuel'!$D$7:$P$356,6,FALSE)),0,VLOOKUP(E506,'Enga manuel'!$D$7:$P$356,6,FALSE))</f>
        <v>0</v>
      </c>
      <c r="P506" t="str">
        <f>IF(ISNA(VLOOKUP(E506,'Enga manuel'!$D$7:$P$356,7,FALSE)),"",VLOOKUP(E506,'Enga manuel'!$D$7:$P$356,7,FALSE))</f>
        <v/>
      </c>
      <c r="Q506" t="str">
        <f>IF(ISNA(VLOOKUP(E506,'Enga manuel'!$D$7:$P$356,8,FALSE)),"",VLOOKUP(E506,'Enga manuel'!$D$7:$P$356,8,FALSE))</f>
        <v/>
      </c>
      <c r="R506" t="str">
        <f>IF(ISNA(VLOOKUP(E506,'Enga manuel'!$D$7:$P$356,9,FALSE)),"",VLOOKUP(E506,'Enga manuel'!$D$7:$P$356,9,FALSE))</f>
        <v/>
      </c>
      <c r="S506" t="str">
        <f>IF(ISNA(VLOOKUP(E506,'Enga manuel'!$D$7:$P$356,10,FALSE)),"",VLOOKUP(E506,'Enga manuel'!$D$7:$P$356,10,FALSE))</f>
        <v/>
      </c>
      <c r="T506" t="str">
        <f>IF(ISNA(VLOOKUP(E506,'Enga manuel'!$D$7:$P$356,11,FALSE)),"",VLOOKUP(E506,'Enga manuel'!$D$7:$P$356,11,FALSE))</f>
        <v/>
      </c>
      <c r="U506" t="str">
        <f>IF(ISNA(VLOOKUP(E506,'Enga manuel'!$D$7:$P$356,12,FALSE)),"",VLOOKUP(E506,'Enga manuel'!$D$7:$P$356,12,FALSE))</f>
        <v/>
      </c>
      <c r="W506">
        <f t="shared" si="88"/>
        <v>3105</v>
      </c>
      <c r="X506" s="107">
        <f t="shared" si="79"/>
        <v>0</v>
      </c>
      <c r="Y506" s="107" t="str">
        <f t="shared" si="84"/>
        <v/>
      </c>
      <c r="Z506" s="107" t="str">
        <f t="shared" si="85"/>
        <v/>
      </c>
      <c r="AA506" s="107" t="str">
        <f t="shared" si="86"/>
        <v/>
      </c>
      <c r="AB506" s="107" t="str">
        <f t="shared" si="80"/>
        <v/>
      </c>
      <c r="AC506" s="107" t="str">
        <f t="shared" si="80"/>
        <v/>
      </c>
      <c r="AD506" s="107" t="str">
        <f t="shared" si="81"/>
        <v/>
      </c>
      <c r="AE506" s="107" t="str">
        <f t="shared" si="82"/>
        <v/>
      </c>
      <c r="AF506">
        <f t="shared" si="87"/>
        <v>0</v>
      </c>
    </row>
    <row r="507" spans="5:32" x14ac:dyDescent="0.2">
      <c r="E507">
        <v>3106</v>
      </c>
      <c r="F507" s="101">
        <f>'Ext A3'!F112</f>
        <v>0</v>
      </c>
      <c r="G507" s="100">
        <f>'Ext A3'!C112</f>
        <v>0</v>
      </c>
      <c r="H507" s="100">
        <f>'Ext A3'!D112</f>
        <v>0</v>
      </c>
      <c r="I507" s="100">
        <f>'Ext A3'!J112</f>
        <v>0</v>
      </c>
      <c r="J507" s="194">
        <f>'Ext A3'!G112</f>
        <v>0</v>
      </c>
      <c r="K507">
        <f>IF('Ext A3'!H112="",'Ext A3'!G112,'Ext A3'!H112)</f>
        <v>0</v>
      </c>
      <c r="L507" s="100">
        <f>'Ext A3'!E112</f>
        <v>0</v>
      </c>
      <c r="M507" t="str">
        <f>MID('Ext A3'!M112,7,4)</f>
        <v/>
      </c>
      <c r="O507" s="101">
        <f>IF(ISNA(VLOOKUP(E507,'Enga manuel'!$D$7:$P$356,6,FALSE)),0,VLOOKUP(E507,'Enga manuel'!$D$7:$P$356,6,FALSE))</f>
        <v>0</v>
      </c>
      <c r="P507" t="str">
        <f>IF(ISNA(VLOOKUP(E507,'Enga manuel'!$D$7:$P$356,7,FALSE)),"",VLOOKUP(E507,'Enga manuel'!$D$7:$P$356,7,FALSE))</f>
        <v/>
      </c>
      <c r="Q507" t="str">
        <f>IF(ISNA(VLOOKUP(E507,'Enga manuel'!$D$7:$P$356,8,FALSE)),"",VLOOKUP(E507,'Enga manuel'!$D$7:$P$356,8,FALSE))</f>
        <v/>
      </c>
      <c r="R507" t="str">
        <f>IF(ISNA(VLOOKUP(E507,'Enga manuel'!$D$7:$P$356,9,FALSE)),"",VLOOKUP(E507,'Enga manuel'!$D$7:$P$356,9,FALSE))</f>
        <v/>
      </c>
      <c r="S507" t="str">
        <f>IF(ISNA(VLOOKUP(E507,'Enga manuel'!$D$7:$P$356,10,FALSE)),"",VLOOKUP(E507,'Enga manuel'!$D$7:$P$356,10,FALSE))</f>
        <v/>
      </c>
      <c r="T507" t="str">
        <f>IF(ISNA(VLOOKUP(E507,'Enga manuel'!$D$7:$P$356,11,FALSE)),"",VLOOKUP(E507,'Enga manuel'!$D$7:$P$356,11,FALSE))</f>
        <v/>
      </c>
      <c r="U507" t="str">
        <f>IF(ISNA(VLOOKUP(E507,'Enga manuel'!$D$7:$P$356,12,FALSE)),"",VLOOKUP(E507,'Enga manuel'!$D$7:$P$356,12,FALSE))</f>
        <v/>
      </c>
      <c r="W507">
        <f t="shared" si="88"/>
        <v>3106</v>
      </c>
      <c r="X507" s="107">
        <f t="shared" si="79"/>
        <v>0</v>
      </c>
      <c r="Y507" s="107" t="str">
        <f t="shared" si="84"/>
        <v/>
      </c>
      <c r="Z507" s="107" t="str">
        <f t="shared" si="85"/>
        <v/>
      </c>
      <c r="AA507" s="107" t="str">
        <f t="shared" si="86"/>
        <v/>
      </c>
      <c r="AB507" s="107" t="str">
        <f t="shared" si="80"/>
        <v/>
      </c>
      <c r="AC507" s="107" t="str">
        <f t="shared" si="80"/>
        <v/>
      </c>
      <c r="AD507" s="107" t="str">
        <f t="shared" si="81"/>
        <v/>
      </c>
      <c r="AE507" s="107" t="str">
        <f t="shared" si="82"/>
        <v/>
      </c>
      <c r="AF507">
        <f t="shared" si="87"/>
        <v>0</v>
      </c>
    </row>
    <row r="508" spans="5:32" x14ac:dyDescent="0.2">
      <c r="E508">
        <v>3107</v>
      </c>
      <c r="F508" s="101">
        <f>'Ext A3'!F113</f>
        <v>0</v>
      </c>
      <c r="G508" s="100">
        <f>'Ext A3'!C113</f>
        <v>0</v>
      </c>
      <c r="H508" s="100">
        <f>'Ext A3'!D113</f>
        <v>0</v>
      </c>
      <c r="I508" s="100">
        <f>'Ext A3'!J113</f>
        <v>0</v>
      </c>
      <c r="J508" s="194">
        <f>'Ext A3'!G113</f>
        <v>0</v>
      </c>
      <c r="K508">
        <f>IF('Ext A3'!H113="",'Ext A3'!G113,'Ext A3'!H113)</f>
        <v>0</v>
      </c>
      <c r="L508" s="100">
        <f>'Ext A3'!E113</f>
        <v>0</v>
      </c>
      <c r="M508" t="str">
        <f>MID('Ext A3'!M113,7,4)</f>
        <v/>
      </c>
      <c r="O508" s="101">
        <f>IF(ISNA(VLOOKUP(E508,'Enga manuel'!$D$7:$P$356,6,FALSE)),0,VLOOKUP(E508,'Enga manuel'!$D$7:$P$356,6,FALSE))</f>
        <v>0</v>
      </c>
      <c r="P508" t="str">
        <f>IF(ISNA(VLOOKUP(E508,'Enga manuel'!$D$7:$P$356,7,FALSE)),"",VLOOKUP(E508,'Enga manuel'!$D$7:$P$356,7,FALSE))</f>
        <v/>
      </c>
      <c r="Q508" t="str">
        <f>IF(ISNA(VLOOKUP(E508,'Enga manuel'!$D$7:$P$356,8,FALSE)),"",VLOOKUP(E508,'Enga manuel'!$D$7:$P$356,8,FALSE))</f>
        <v/>
      </c>
      <c r="R508" t="str">
        <f>IF(ISNA(VLOOKUP(E508,'Enga manuel'!$D$7:$P$356,9,FALSE)),"",VLOOKUP(E508,'Enga manuel'!$D$7:$P$356,9,FALSE))</f>
        <v/>
      </c>
      <c r="S508" t="str">
        <f>IF(ISNA(VLOOKUP(E508,'Enga manuel'!$D$7:$P$356,10,FALSE)),"",VLOOKUP(E508,'Enga manuel'!$D$7:$P$356,10,FALSE))</f>
        <v/>
      </c>
      <c r="T508" t="str">
        <f>IF(ISNA(VLOOKUP(E508,'Enga manuel'!$D$7:$P$356,11,FALSE)),"",VLOOKUP(E508,'Enga manuel'!$D$7:$P$356,11,FALSE))</f>
        <v/>
      </c>
      <c r="U508" t="str">
        <f>IF(ISNA(VLOOKUP(E508,'Enga manuel'!$D$7:$P$356,12,FALSE)),"",VLOOKUP(E508,'Enga manuel'!$D$7:$P$356,12,FALSE))</f>
        <v/>
      </c>
      <c r="W508">
        <f t="shared" si="88"/>
        <v>3107</v>
      </c>
      <c r="X508" s="107">
        <f t="shared" si="79"/>
        <v>0</v>
      </c>
      <c r="Y508" s="107" t="str">
        <f t="shared" si="84"/>
        <v/>
      </c>
      <c r="Z508" s="107" t="str">
        <f t="shared" si="85"/>
        <v/>
      </c>
      <c r="AA508" s="107" t="str">
        <f t="shared" si="86"/>
        <v/>
      </c>
      <c r="AB508" s="107" t="str">
        <f t="shared" si="80"/>
        <v/>
      </c>
      <c r="AC508" s="107" t="str">
        <f t="shared" si="80"/>
        <v/>
      </c>
      <c r="AD508" s="107" t="str">
        <f t="shared" si="81"/>
        <v/>
      </c>
      <c r="AE508" s="107" t="str">
        <f t="shared" si="82"/>
        <v/>
      </c>
      <c r="AF508">
        <f t="shared" si="87"/>
        <v>0</v>
      </c>
    </row>
    <row r="509" spans="5:32" x14ac:dyDescent="0.2">
      <c r="E509">
        <v>3108</v>
      </c>
      <c r="F509" s="101">
        <f>'Ext A3'!F114</f>
        <v>0</v>
      </c>
      <c r="G509" s="100">
        <f>'Ext A3'!C114</f>
        <v>0</v>
      </c>
      <c r="H509" s="100">
        <f>'Ext A3'!D114</f>
        <v>0</v>
      </c>
      <c r="I509" s="100">
        <f>'Ext A3'!J114</f>
        <v>0</v>
      </c>
      <c r="J509" s="194">
        <f>'Ext A3'!G114</f>
        <v>0</v>
      </c>
      <c r="K509">
        <f>IF('Ext A3'!H114="",'Ext A3'!G114,'Ext A3'!H114)</f>
        <v>0</v>
      </c>
      <c r="L509" s="100">
        <f>'Ext A3'!E114</f>
        <v>0</v>
      </c>
      <c r="M509" t="str">
        <f>MID('Ext A3'!M114,7,4)</f>
        <v/>
      </c>
      <c r="O509" s="101">
        <f>IF(ISNA(VLOOKUP(E509,'Enga manuel'!$D$7:$P$356,6,FALSE)),0,VLOOKUP(E509,'Enga manuel'!$D$7:$P$356,6,FALSE))</f>
        <v>0</v>
      </c>
      <c r="P509" t="str">
        <f>IF(ISNA(VLOOKUP(E509,'Enga manuel'!$D$7:$P$356,7,FALSE)),"",VLOOKUP(E509,'Enga manuel'!$D$7:$P$356,7,FALSE))</f>
        <v/>
      </c>
      <c r="Q509" t="str">
        <f>IF(ISNA(VLOOKUP(E509,'Enga manuel'!$D$7:$P$356,8,FALSE)),"",VLOOKUP(E509,'Enga manuel'!$D$7:$P$356,8,FALSE))</f>
        <v/>
      </c>
      <c r="R509" t="str">
        <f>IF(ISNA(VLOOKUP(E509,'Enga manuel'!$D$7:$P$356,9,FALSE)),"",VLOOKUP(E509,'Enga manuel'!$D$7:$P$356,9,FALSE))</f>
        <v/>
      </c>
      <c r="S509" t="str">
        <f>IF(ISNA(VLOOKUP(E509,'Enga manuel'!$D$7:$P$356,10,FALSE)),"",VLOOKUP(E509,'Enga manuel'!$D$7:$P$356,10,FALSE))</f>
        <v/>
      </c>
      <c r="T509" t="str">
        <f>IF(ISNA(VLOOKUP(E509,'Enga manuel'!$D$7:$P$356,11,FALSE)),"",VLOOKUP(E509,'Enga manuel'!$D$7:$P$356,11,FALSE))</f>
        <v/>
      </c>
      <c r="U509" t="str">
        <f>IF(ISNA(VLOOKUP(E509,'Enga manuel'!$D$7:$P$356,12,FALSE)),"",VLOOKUP(E509,'Enga manuel'!$D$7:$P$356,12,FALSE))</f>
        <v/>
      </c>
      <c r="W509">
        <f t="shared" si="88"/>
        <v>3108</v>
      </c>
      <c r="X509" s="107">
        <f t="shared" si="79"/>
        <v>0</v>
      </c>
      <c r="Y509" s="107" t="str">
        <f t="shared" si="84"/>
        <v/>
      </c>
      <c r="Z509" s="107" t="str">
        <f t="shared" si="85"/>
        <v/>
      </c>
      <c r="AA509" s="107" t="str">
        <f t="shared" si="86"/>
        <v/>
      </c>
      <c r="AB509" s="107" t="str">
        <f t="shared" si="80"/>
        <v/>
      </c>
      <c r="AC509" s="107" t="str">
        <f t="shared" si="80"/>
        <v/>
      </c>
      <c r="AD509" s="107" t="str">
        <f t="shared" si="81"/>
        <v/>
      </c>
      <c r="AE509" s="107" t="str">
        <f t="shared" si="82"/>
        <v/>
      </c>
      <c r="AF509">
        <f t="shared" si="87"/>
        <v>0</v>
      </c>
    </row>
    <row r="510" spans="5:32" x14ac:dyDescent="0.2">
      <c r="E510">
        <v>3109</v>
      </c>
      <c r="F510" s="101">
        <f>'Ext A3'!F115</f>
        <v>0</v>
      </c>
      <c r="G510" s="100">
        <f>'Ext A3'!C115</f>
        <v>0</v>
      </c>
      <c r="H510" s="100">
        <f>'Ext A3'!D115</f>
        <v>0</v>
      </c>
      <c r="I510" s="100">
        <f>'Ext A3'!J115</f>
        <v>0</v>
      </c>
      <c r="J510" s="194">
        <f>'Ext A3'!G115</f>
        <v>0</v>
      </c>
      <c r="K510">
        <f>IF('Ext A3'!H115="",'Ext A3'!G115,'Ext A3'!H115)</f>
        <v>0</v>
      </c>
      <c r="L510" s="100">
        <f>'Ext A3'!E115</f>
        <v>0</v>
      </c>
      <c r="M510" t="str">
        <f>MID('Ext A3'!M115,7,4)</f>
        <v/>
      </c>
      <c r="O510" s="101">
        <f>IF(ISNA(VLOOKUP(E510,'Enga manuel'!$D$7:$P$356,6,FALSE)),0,VLOOKUP(E510,'Enga manuel'!$D$7:$P$356,6,FALSE))</f>
        <v>0</v>
      </c>
      <c r="P510" t="str">
        <f>IF(ISNA(VLOOKUP(E510,'Enga manuel'!$D$7:$P$356,7,FALSE)),"",VLOOKUP(E510,'Enga manuel'!$D$7:$P$356,7,FALSE))</f>
        <v/>
      </c>
      <c r="Q510" t="str">
        <f>IF(ISNA(VLOOKUP(E510,'Enga manuel'!$D$7:$P$356,8,FALSE)),"",VLOOKUP(E510,'Enga manuel'!$D$7:$P$356,8,FALSE))</f>
        <v/>
      </c>
      <c r="R510" t="str">
        <f>IF(ISNA(VLOOKUP(E510,'Enga manuel'!$D$7:$P$356,9,FALSE)),"",VLOOKUP(E510,'Enga manuel'!$D$7:$P$356,9,FALSE))</f>
        <v/>
      </c>
      <c r="S510" t="str">
        <f>IF(ISNA(VLOOKUP(E510,'Enga manuel'!$D$7:$P$356,10,FALSE)),"",VLOOKUP(E510,'Enga manuel'!$D$7:$P$356,10,FALSE))</f>
        <v/>
      </c>
      <c r="T510" t="str">
        <f>IF(ISNA(VLOOKUP(E510,'Enga manuel'!$D$7:$P$356,11,FALSE)),"",VLOOKUP(E510,'Enga manuel'!$D$7:$P$356,11,FALSE))</f>
        <v/>
      </c>
      <c r="U510" t="str">
        <f>IF(ISNA(VLOOKUP(E510,'Enga manuel'!$D$7:$P$356,12,FALSE)),"",VLOOKUP(E510,'Enga manuel'!$D$7:$P$356,12,FALSE))</f>
        <v/>
      </c>
      <c r="W510">
        <f t="shared" si="88"/>
        <v>3109</v>
      </c>
      <c r="X510" s="107">
        <f t="shared" si="79"/>
        <v>0</v>
      </c>
      <c r="Y510" s="107" t="str">
        <f t="shared" si="84"/>
        <v/>
      </c>
      <c r="Z510" s="107" t="str">
        <f t="shared" si="85"/>
        <v/>
      </c>
      <c r="AA510" s="107" t="str">
        <f t="shared" si="86"/>
        <v/>
      </c>
      <c r="AB510" s="107" t="str">
        <f t="shared" si="80"/>
        <v/>
      </c>
      <c r="AC510" s="107" t="str">
        <f t="shared" si="80"/>
        <v/>
      </c>
      <c r="AD510" s="107" t="str">
        <f t="shared" si="81"/>
        <v/>
      </c>
      <c r="AE510" s="107" t="str">
        <f t="shared" si="82"/>
        <v/>
      </c>
      <c r="AF510">
        <f t="shared" si="87"/>
        <v>0</v>
      </c>
    </row>
    <row r="511" spans="5:32" x14ac:dyDescent="0.2">
      <c r="E511">
        <v>3110</v>
      </c>
      <c r="F511" s="101">
        <f>'Ext A3'!F116</f>
        <v>0</v>
      </c>
      <c r="G511" s="100">
        <f>'Ext A3'!C116</f>
        <v>0</v>
      </c>
      <c r="H511" s="100">
        <f>'Ext A3'!D116</f>
        <v>0</v>
      </c>
      <c r="I511" s="100">
        <f>'Ext A3'!J116</f>
        <v>0</v>
      </c>
      <c r="J511" s="194">
        <f>'Ext A3'!G116</f>
        <v>0</v>
      </c>
      <c r="K511">
        <f>IF('Ext A3'!H116="",'Ext A3'!G116,'Ext A3'!H116)</f>
        <v>0</v>
      </c>
      <c r="L511" s="100">
        <f>'Ext A3'!E116</f>
        <v>0</v>
      </c>
      <c r="M511" t="str">
        <f>MID('Ext A3'!M116,7,4)</f>
        <v/>
      </c>
      <c r="O511" s="101">
        <f>IF(ISNA(VLOOKUP(E511,'Enga manuel'!$D$7:$P$356,6,FALSE)),0,VLOOKUP(E511,'Enga manuel'!$D$7:$P$356,6,FALSE))</f>
        <v>0</v>
      </c>
      <c r="P511" t="str">
        <f>IF(ISNA(VLOOKUP(E511,'Enga manuel'!$D$7:$P$356,7,FALSE)),"",VLOOKUP(E511,'Enga manuel'!$D$7:$P$356,7,FALSE))</f>
        <v/>
      </c>
      <c r="Q511" t="str">
        <f>IF(ISNA(VLOOKUP(E511,'Enga manuel'!$D$7:$P$356,8,FALSE)),"",VLOOKUP(E511,'Enga manuel'!$D$7:$P$356,8,FALSE))</f>
        <v/>
      </c>
      <c r="R511" t="str">
        <f>IF(ISNA(VLOOKUP(E511,'Enga manuel'!$D$7:$P$356,9,FALSE)),"",VLOOKUP(E511,'Enga manuel'!$D$7:$P$356,9,FALSE))</f>
        <v/>
      </c>
      <c r="S511" t="str">
        <f>IF(ISNA(VLOOKUP(E511,'Enga manuel'!$D$7:$P$356,10,FALSE)),"",VLOOKUP(E511,'Enga manuel'!$D$7:$P$356,10,FALSE))</f>
        <v/>
      </c>
      <c r="T511" t="str">
        <f>IF(ISNA(VLOOKUP(E511,'Enga manuel'!$D$7:$P$356,11,FALSE)),"",VLOOKUP(E511,'Enga manuel'!$D$7:$P$356,11,FALSE))</f>
        <v/>
      </c>
      <c r="U511" t="str">
        <f>IF(ISNA(VLOOKUP(E511,'Enga manuel'!$D$7:$P$356,12,FALSE)),"",VLOOKUP(E511,'Enga manuel'!$D$7:$P$356,12,FALSE))</f>
        <v/>
      </c>
      <c r="W511">
        <f t="shared" si="88"/>
        <v>3110</v>
      </c>
      <c r="X511" s="107">
        <f t="shared" si="79"/>
        <v>0</v>
      </c>
      <c r="Y511" s="107" t="str">
        <f t="shared" si="84"/>
        <v/>
      </c>
      <c r="Z511" s="107" t="str">
        <f t="shared" si="85"/>
        <v/>
      </c>
      <c r="AA511" s="107" t="str">
        <f t="shared" si="86"/>
        <v/>
      </c>
      <c r="AB511" s="107" t="str">
        <f t="shared" si="80"/>
        <v/>
      </c>
      <c r="AC511" s="107" t="str">
        <f t="shared" si="80"/>
        <v/>
      </c>
      <c r="AD511" s="107" t="str">
        <f t="shared" si="81"/>
        <v/>
      </c>
      <c r="AE511" s="107" t="str">
        <f t="shared" si="82"/>
        <v/>
      </c>
      <c r="AF511">
        <f t="shared" si="87"/>
        <v>0</v>
      </c>
    </row>
    <row r="512" spans="5:32" x14ac:dyDescent="0.2">
      <c r="E512">
        <v>3111</v>
      </c>
      <c r="F512" s="101">
        <f>'Ext A3'!F117</f>
        <v>0</v>
      </c>
      <c r="G512" s="100">
        <f>'Ext A3'!C117</f>
        <v>0</v>
      </c>
      <c r="H512" s="100">
        <f>'Ext A3'!D117</f>
        <v>0</v>
      </c>
      <c r="I512" s="100">
        <f>'Ext A3'!J117</f>
        <v>0</v>
      </c>
      <c r="J512" s="194">
        <f>'Ext A3'!G117</f>
        <v>0</v>
      </c>
      <c r="K512">
        <f>IF('Ext A3'!H117="",'Ext A3'!G117,'Ext A3'!H117)</f>
        <v>0</v>
      </c>
      <c r="L512" s="100">
        <f>'Ext A3'!E117</f>
        <v>0</v>
      </c>
      <c r="M512" t="str">
        <f>MID('Ext A3'!M117,7,4)</f>
        <v/>
      </c>
      <c r="O512" s="101">
        <f>IF(ISNA(VLOOKUP(E512,'Enga manuel'!$D$7:$P$356,6,FALSE)),0,VLOOKUP(E512,'Enga manuel'!$D$7:$P$356,6,FALSE))</f>
        <v>0</v>
      </c>
      <c r="P512" t="str">
        <f>IF(ISNA(VLOOKUP(E512,'Enga manuel'!$D$7:$P$356,7,FALSE)),"",VLOOKUP(E512,'Enga manuel'!$D$7:$P$356,7,FALSE))</f>
        <v/>
      </c>
      <c r="Q512" t="str">
        <f>IF(ISNA(VLOOKUP(E512,'Enga manuel'!$D$7:$P$356,8,FALSE)),"",VLOOKUP(E512,'Enga manuel'!$D$7:$P$356,8,FALSE))</f>
        <v/>
      </c>
      <c r="R512" t="str">
        <f>IF(ISNA(VLOOKUP(E512,'Enga manuel'!$D$7:$P$356,9,FALSE)),"",VLOOKUP(E512,'Enga manuel'!$D$7:$P$356,9,FALSE))</f>
        <v/>
      </c>
      <c r="S512" t="str">
        <f>IF(ISNA(VLOOKUP(E512,'Enga manuel'!$D$7:$P$356,10,FALSE)),"",VLOOKUP(E512,'Enga manuel'!$D$7:$P$356,10,FALSE))</f>
        <v/>
      </c>
      <c r="T512" t="str">
        <f>IF(ISNA(VLOOKUP(E512,'Enga manuel'!$D$7:$P$356,11,FALSE)),"",VLOOKUP(E512,'Enga manuel'!$D$7:$P$356,11,FALSE))</f>
        <v/>
      </c>
      <c r="U512" t="str">
        <f>IF(ISNA(VLOOKUP(E512,'Enga manuel'!$D$7:$P$356,12,FALSE)),"",VLOOKUP(E512,'Enga manuel'!$D$7:$P$356,12,FALSE))</f>
        <v/>
      </c>
      <c r="W512">
        <f t="shared" si="88"/>
        <v>3111</v>
      </c>
      <c r="X512" s="107">
        <f t="shared" si="79"/>
        <v>0</v>
      </c>
      <c r="Y512" s="107" t="str">
        <f t="shared" si="84"/>
        <v/>
      </c>
      <c r="Z512" s="107" t="str">
        <f t="shared" si="85"/>
        <v/>
      </c>
      <c r="AA512" s="107" t="str">
        <f t="shared" si="86"/>
        <v/>
      </c>
      <c r="AB512" s="107" t="str">
        <f t="shared" si="80"/>
        <v/>
      </c>
      <c r="AC512" s="107" t="str">
        <f t="shared" si="80"/>
        <v/>
      </c>
      <c r="AD512" s="107" t="str">
        <f t="shared" si="81"/>
        <v/>
      </c>
      <c r="AE512" s="107" t="str">
        <f t="shared" si="82"/>
        <v/>
      </c>
      <c r="AF512">
        <f t="shared" si="87"/>
        <v>0</v>
      </c>
    </row>
    <row r="513" spans="5:32" x14ac:dyDescent="0.2">
      <c r="E513">
        <v>3112</v>
      </c>
      <c r="F513" s="101">
        <f>'Ext A3'!F118</f>
        <v>0</v>
      </c>
      <c r="G513" s="100">
        <f>'Ext A3'!C118</f>
        <v>0</v>
      </c>
      <c r="H513" s="100">
        <f>'Ext A3'!D118</f>
        <v>0</v>
      </c>
      <c r="I513" s="100">
        <f>'Ext A3'!J118</f>
        <v>0</v>
      </c>
      <c r="J513" s="194">
        <f>'Ext A3'!G118</f>
        <v>0</v>
      </c>
      <c r="K513">
        <f>IF('Ext A3'!H118="",'Ext A3'!G118,'Ext A3'!H118)</f>
        <v>0</v>
      </c>
      <c r="L513" s="100">
        <f>'Ext A3'!E118</f>
        <v>0</v>
      </c>
      <c r="M513" t="str">
        <f>MID('Ext A3'!M118,7,4)</f>
        <v/>
      </c>
      <c r="O513" s="101">
        <f>IF(ISNA(VLOOKUP(E513,'Enga manuel'!$D$7:$P$356,6,FALSE)),0,VLOOKUP(E513,'Enga manuel'!$D$7:$P$356,6,FALSE))</f>
        <v>0</v>
      </c>
      <c r="P513" t="str">
        <f>IF(ISNA(VLOOKUP(E513,'Enga manuel'!$D$7:$P$356,7,FALSE)),"",VLOOKUP(E513,'Enga manuel'!$D$7:$P$356,7,FALSE))</f>
        <v/>
      </c>
      <c r="Q513" t="str">
        <f>IF(ISNA(VLOOKUP(E513,'Enga manuel'!$D$7:$P$356,8,FALSE)),"",VLOOKUP(E513,'Enga manuel'!$D$7:$P$356,8,FALSE))</f>
        <v/>
      </c>
      <c r="R513" t="str">
        <f>IF(ISNA(VLOOKUP(E513,'Enga manuel'!$D$7:$P$356,9,FALSE)),"",VLOOKUP(E513,'Enga manuel'!$D$7:$P$356,9,FALSE))</f>
        <v/>
      </c>
      <c r="S513" t="str">
        <f>IF(ISNA(VLOOKUP(E513,'Enga manuel'!$D$7:$P$356,10,FALSE)),"",VLOOKUP(E513,'Enga manuel'!$D$7:$P$356,10,FALSE))</f>
        <v/>
      </c>
      <c r="T513" t="str">
        <f>IF(ISNA(VLOOKUP(E513,'Enga manuel'!$D$7:$P$356,11,FALSE)),"",VLOOKUP(E513,'Enga manuel'!$D$7:$P$356,11,FALSE))</f>
        <v/>
      </c>
      <c r="U513" t="str">
        <f>IF(ISNA(VLOOKUP(E513,'Enga manuel'!$D$7:$P$356,12,FALSE)),"",VLOOKUP(E513,'Enga manuel'!$D$7:$P$356,12,FALSE))</f>
        <v/>
      </c>
      <c r="W513">
        <f t="shared" si="88"/>
        <v>3112</v>
      </c>
      <c r="X513" s="107">
        <f t="shared" si="79"/>
        <v>0</v>
      </c>
      <c r="Y513" s="107" t="str">
        <f t="shared" si="84"/>
        <v/>
      </c>
      <c r="Z513" s="107" t="str">
        <f t="shared" si="85"/>
        <v/>
      </c>
      <c r="AA513" s="107" t="str">
        <f t="shared" si="86"/>
        <v/>
      </c>
      <c r="AB513" s="107" t="str">
        <f t="shared" si="80"/>
        <v/>
      </c>
      <c r="AC513" s="107" t="str">
        <f t="shared" si="80"/>
        <v/>
      </c>
      <c r="AD513" s="107" t="str">
        <f t="shared" si="81"/>
        <v/>
      </c>
      <c r="AE513" s="107" t="str">
        <f t="shared" si="82"/>
        <v/>
      </c>
      <c r="AF513">
        <f t="shared" si="87"/>
        <v>0</v>
      </c>
    </row>
    <row r="514" spans="5:32" x14ac:dyDescent="0.2">
      <c r="E514">
        <v>3113</v>
      </c>
      <c r="F514" s="101">
        <f>'Ext A3'!F119</f>
        <v>0</v>
      </c>
      <c r="G514" s="100">
        <f>'Ext A3'!C119</f>
        <v>0</v>
      </c>
      <c r="H514" s="100">
        <f>'Ext A3'!D119</f>
        <v>0</v>
      </c>
      <c r="I514" s="100">
        <f>'Ext A3'!J119</f>
        <v>0</v>
      </c>
      <c r="J514" s="194">
        <f>'Ext A3'!G119</f>
        <v>0</v>
      </c>
      <c r="K514">
        <f>IF('Ext A3'!H119="",'Ext A3'!G119,'Ext A3'!H119)</f>
        <v>0</v>
      </c>
      <c r="L514" s="100">
        <f>'Ext A3'!E119</f>
        <v>0</v>
      </c>
      <c r="M514" t="str">
        <f>MID('Ext A3'!M119,7,4)</f>
        <v/>
      </c>
      <c r="O514" s="101">
        <f>IF(ISNA(VLOOKUP(E514,'Enga manuel'!$D$7:$P$356,6,FALSE)),0,VLOOKUP(E514,'Enga manuel'!$D$7:$P$356,6,FALSE))</f>
        <v>0</v>
      </c>
      <c r="P514" t="str">
        <f>IF(ISNA(VLOOKUP(E514,'Enga manuel'!$D$7:$P$356,7,FALSE)),"",VLOOKUP(E514,'Enga manuel'!$D$7:$P$356,7,FALSE))</f>
        <v/>
      </c>
      <c r="Q514" t="str">
        <f>IF(ISNA(VLOOKUP(E514,'Enga manuel'!$D$7:$P$356,8,FALSE)),"",VLOOKUP(E514,'Enga manuel'!$D$7:$P$356,8,FALSE))</f>
        <v/>
      </c>
      <c r="R514" t="str">
        <f>IF(ISNA(VLOOKUP(E514,'Enga manuel'!$D$7:$P$356,9,FALSE)),"",VLOOKUP(E514,'Enga manuel'!$D$7:$P$356,9,FALSE))</f>
        <v/>
      </c>
      <c r="S514" t="str">
        <f>IF(ISNA(VLOOKUP(E514,'Enga manuel'!$D$7:$P$356,10,FALSE)),"",VLOOKUP(E514,'Enga manuel'!$D$7:$P$356,10,FALSE))</f>
        <v/>
      </c>
      <c r="T514" t="str">
        <f>IF(ISNA(VLOOKUP(E514,'Enga manuel'!$D$7:$P$356,11,FALSE)),"",VLOOKUP(E514,'Enga manuel'!$D$7:$P$356,11,FALSE))</f>
        <v/>
      </c>
      <c r="U514" t="str">
        <f>IF(ISNA(VLOOKUP(E514,'Enga manuel'!$D$7:$P$356,12,FALSE)),"",VLOOKUP(E514,'Enga manuel'!$D$7:$P$356,12,FALSE))</f>
        <v/>
      </c>
      <c r="W514">
        <f t="shared" si="88"/>
        <v>3113</v>
      </c>
      <c r="X514" s="107">
        <f t="shared" si="79"/>
        <v>0</v>
      </c>
      <c r="Y514" s="107" t="str">
        <f t="shared" si="84"/>
        <v/>
      </c>
      <c r="Z514" s="107" t="str">
        <f t="shared" si="85"/>
        <v/>
      </c>
      <c r="AA514" s="107" t="str">
        <f t="shared" si="86"/>
        <v/>
      </c>
      <c r="AB514" s="107" t="str">
        <f t="shared" si="80"/>
        <v/>
      </c>
      <c r="AC514" s="107" t="str">
        <f t="shared" si="80"/>
        <v/>
      </c>
      <c r="AD514" s="107" t="str">
        <f t="shared" si="81"/>
        <v/>
      </c>
      <c r="AE514" s="107" t="str">
        <f t="shared" si="82"/>
        <v/>
      </c>
      <c r="AF514">
        <f t="shared" si="87"/>
        <v>0</v>
      </c>
    </row>
    <row r="515" spans="5:32" x14ac:dyDescent="0.2">
      <c r="E515">
        <v>3114</v>
      </c>
      <c r="F515" s="101">
        <f>'Ext A3'!F120</f>
        <v>0</v>
      </c>
      <c r="G515" s="100">
        <f>'Ext A3'!C120</f>
        <v>0</v>
      </c>
      <c r="H515" s="100">
        <f>'Ext A3'!D120</f>
        <v>0</v>
      </c>
      <c r="I515" s="100">
        <f>'Ext A3'!J120</f>
        <v>0</v>
      </c>
      <c r="J515" s="194">
        <f>'Ext A3'!G120</f>
        <v>0</v>
      </c>
      <c r="K515">
        <f>IF('Ext A3'!H120="",'Ext A3'!G120,'Ext A3'!H120)</f>
        <v>0</v>
      </c>
      <c r="L515" s="100">
        <f>'Ext A3'!E120</f>
        <v>0</v>
      </c>
      <c r="M515" t="str">
        <f>MID('Ext A3'!M120,7,4)</f>
        <v/>
      </c>
      <c r="O515" s="101">
        <f>IF(ISNA(VLOOKUP(E515,'Enga manuel'!$D$7:$P$356,6,FALSE)),0,VLOOKUP(E515,'Enga manuel'!$D$7:$P$356,6,FALSE))</f>
        <v>0</v>
      </c>
      <c r="P515" t="str">
        <f>IF(ISNA(VLOOKUP(E515,'Enga manuel'!$D$7:$P$356,7,FALSE)),"",VLOOKUP(E515,'Enga manuel'!$D$7:$P$356,7,FALSE))</f>
        <v/>
      </c>
      <c r="Q515" t="str">
        <f>IF(ISNA(VLOOKUP(E515,'Enga manuel'!$D$7:$P$356,8,FALSE)),"",VLOOKUP(E515,'Enga manuel'!$D$7:$P$356,8,FALSE))</f>
        <v/>
      </c>
      <c r="R515" t="str">
        <f>IF(ISNA(VLOOKUP(E515,'Enga manuel'!$D$7:$P$356,9,FALSE)),"",VLOOKUP(E515,'Enga manuel'!$D$7:$P$356,9,FALSE))</f>
        <v/>
      </c>
      <c r="S515" t="str">
        <f>IF(ISNA(VLOOKUP(E515,'Enga manuel'!$D$7:$P$356,10,FALSE)),"",VLOOKUP(E515,'Enga manuel'!$D$7:$P$356,10,FALSE))</f>
        <v/>
      </c>
      <c r="T515" t="str">
        <f>IF(ISNA(VLOOKUP(E515,'Enga manuel'!$D$7:$P$356,11,FALSE)),"",VLOOKUP(E515,'Enga manuel'!$D$7:$P$356,11,FALSE))</f>
        <v/>
      </c>
      <c r="U515" t="str">
        <f>IF(ISNA(VLOOKUP(E515,'Enga manuel'!$D$7:$P$356,12,FALSE)),"",VLOOKUP(E515,'Enga manuel'!$D$7:$P$356,12,FALSE))</f>
        <v/>
      </c>
      <c r="W515">
        <f t="shared" si="88"/>
        <v>3114</v>
      </c>
      <c r="X515" s="107">
        <f t="shared" ref="X515:X578" si="89">IF(AND(F515&gt;0,O515=0),F515,O515)</f>
        <v>0</v>
      </c>
      <c r="Y515" s="107" t="str">
        <f t="shared" si="84"/>
        <v/>
      </c>
      <c r="Z515" s="107" t="str">
        <f t="shared" si="85"/>
        <v/>
      </c>
      <c r="AA515" s="107" t="str">
        <f t="shared" si="86"/>
        <v/>
      </c>
      <c r="AB515" s="107" t="str">
        <f t="shared" ref="AB515:AC578" si="90">IF(AND($F515&gt;0,$O515=0),J515,S515)</f>
        <v/>
      </c>
      <c r="AC515" s="107" t="str">
        <f t="shared" si="90"/>
        <v/>
      </c>
      <c r="AD515" s="107" t="str">
        <f t="shared" ref="AD515:AD578" si="91">IF(O515&gt;0,U515,IF(F515&gt;0,L515,""))</f>
        <v/>
      </c>
      <c r="AE515" s="107" t="str">
        <f t="shared" ref="AE515:AE578" si="92">IF(O515&gt;0,V515,IF(F515&gt;0,M515,""))</f>
        <v/>
      </c>
      <c r="AF515">
        <f t="shared" si="87"/>
        <v>0</v>
      </c>
    </row>
    <row r="516" spans="5:32" x14ac:dyDescent="0.2">
      <c r="E516">
        <v>3115</v>
      </c>
      <c r="F516" s="101">
        <f>'Ext A3'!F121</f>
        <v>0</v>
      </c>
      <c r="G516" s="100">
        <f>'Ext A3'!C121</f>
        <v>0</v>
      </c>
      <c r="H516" s="100">
        <f>'Ext A3'!D121</f>
        <v>0</v>
      </c>
      <c r="I516" s="100">
        <f>'Ext A3'!J121</f>
        <v>0</v>
      </c>
      <c r="J516" s="194">
        <f>'Ext A3'!G121</f>
        <v>0</v>
      </c>
      <c r="K516">
        <f>IF('Ext A3'!H121="",'Ext A3'!G121,'Ext A3'!H121)</f>
        <v>0</v>
      </c>
      <c r="L516" s="100">
        <f>'Ext A3'!E121</f>
        <v>0</v>
      </c>
      <c r="M516" t="str">
        <f>MID('Ext A3'!M121,7,4)</f>
        <v/>
      </c>
      <c r="O516" s="101">
        <f>IF(ISNA(VLOOKUP(E516,'Enga manuel'!$D$7:$P$356,6,FALSE)),0,VLOOKUP(E516,'Enga manuel'!$D$7:$P$356,6,FALSE))</f>
        <v>0</v>
      </c>
      <c r="P516" t="str">
        <f>IF(ISNA(VLOOKUP(E516,'Enga manuel'!$D$7:$P$356,7,FALSE)),"",VLOOKUP(E516,'Enga manuel'!$D$7:$P$356,7,FALSE))</f>
        <v/>
      </c>
      <c r="Q516" t="str">
        <f>IF(ISNA(VLOOKUP(E516,'Enga manuel'!$D$7:$P$356,8,FALSE)),"",VLOOKUP(E516,'Enga manuel'!$D$7:$P$356,8,FALSE))</f>
        <v/>
      </c>
      <c r="R516" t="str">
        <f>IF(ISNA(VLOOKUP(E516,'Enga manuel'!$D$7:$P$356,9,FALSE)),"",VLOOKUP(E516,'Enga manuel'!$D$7:$P$356,9,FALSE))</f>
        <v/>
      </c>
      <c r="S516" t="str">
        <f>IF(ISNA(VLOOKUP(E516,'Enga manuel'!$D$7:$P$356,10,FALSE)),"",VLOOKUP(E516,'Enga manuel'!$D$7:$P$356,10,FALSE))</f>
        <v/>
      </c>
      <c r="T516" t="str">
        <f>IF(ISNA(VLOOKUP(E516,'Enga manuel'!$D$7:$P$356,11,FALSE)),"",VLOOKUP(E516,'Enga manuel'!$D$7:$P$356,11,FALSE))</f>
        <v/>
      </c>
      <c r="U516" t="str">
        <f>IF(ISNA(VLOOKUP(E516,'Enga manuel'!$D$7:$P$356,12,FALSE)),"",VLOOKUP(E516,'Enga manuel'!$D$7:$P$356,12,FALSE))</f>
        <v/>
      </c>
      <c r="W516">
        <f t="shared" si="88"/>
        <v>3115</v>
      </c>
      <c r="X516" s="107">
        <f t="shared" si="89"/>
        <v>0</v>
      </c>
      <c r="Y516" s="107" t="str">
        <f t="shared" si="84"/>
        <v/>
      </c>
      <c r="Z516" s="107" t="str">
        <f t="shared" si="85"/>
        <v/>
      </c>
      <c r="AA516" s="107" t="str">
        <f t="shared" si="86"/>
        <v/>
      </c>
      <c r="AB516" s="107" t="str">
        <f t="shared" si="90"/>
        <v/>
      </c>
      <c r="AC516" s="107" t="str">
        <f t="shared" si="90"/>
        <v/>
      </c>
      <c r="AD516" s="107" t="str">
        <f t="shared" si="91"/>
        <v/>
      </c>
      <c r="AE516" s="107" t="str">
        <f t="shared" si="92"/>
        <v/>
      </c>
      <c r="AF516">
        <f t="shared" si="87"/>
        <v>0</v>
      </c>
    </row>
    <row r="517" spans="5:32" x14ac:dyDescent="0.2">
      <c r="E517">
        <v>3116</v>
      </c>
      <c r="F517" s="101">
        <f>'Ext A3'!F122</f>
        <v>0</v>
      </c>
      <c r="G517" s="100">
        <f>'Ext A3'!C122</f>
        <v>0</v>
      </c>
      <c r="H517" s="100">
        <f>'Ext A3'!D122</f>
        <v>0</v>
      </c>
      <c r="I517" s="100">
        <f>'Ext A3'!J122</f>
        <v>0</v>
      </c>
      <c r="J517" s="194">
        <f>'Ext A3'!G122</f>
        <v>0</v>
      </c>
      <c r="K517">
        <f>IF('Ext A3'!H122="",'Ext A3'!G122,'Ext A3'!H122)</f>
        <v>0</v>
      </c>
      <c r="L517" s="100">
        <f>'Ext A3'!E122</f>
        <v>0</v>
      </c>
      <c r="M517" t="str">
        <f>MID('Ext A3'!M122,7,4)</f>
        <v/>
      </c>
      <c r="O517" s="101">
        <f>IF(ISNA(VLOOKUP(E517,'Enga manuel'!$D$7:$P$356,6,FALSE)),0,VLOOKUP(E517,'Enga manuel'!$D$7:$P$356,6,FALSE))</f>
        <v>0</v>
      </c>
      <c r="P517" t="str">
        <f>IF(ISNA(VLOOKUP(E517,'Enga manuel'!$D$7:$P$356,7,FALSE)),"",VLOOKUP(E517,'Enga manuel'!$D$7:$P$356,7,FALSE))</f>
        <v/>
      </c>
      <c r="Q517" t="str">
        <f>IF(ISNA(VLOOKUP(E517,'Enga manuel'!$D$7:$P$356,8,FALSE)),"",VLOOKUP(E517,'Enga manuel'!$D$7:$P$356,8,FALSE))</f>
        <v/>
      </c>
      <c r="R517" t="str">
        <f>IF(ISNA(VLOOKUP(E517,'Enga manuel'!$D$7:$P$356,9,FALSE)),"",VLOOKUP(E517,'Enga manuel'!$D$7:$P$356,9,FALSE))</f>
        <v/>
      </c>
      <c r="S517" t="str">
        <f>IF(ISNA(VLOOKUP(E517,'Enga manuel'!$D$7:$P$356,10,FALSE)),"",VLOOKUP(E517,'Enga manuel'!$D$7:$P$356,10,FALSE))</f>
        <v/>
      </c>
      <c r="T517" t="str">
        <f>IF(ISNA(VLOOKUP(E517,'Enga manuel'!$D$7:$P$356,11,FALSE)),"",VLOOKUP(E517,'Enga manuel'!$D$7:$P$356,11,FALSE))</f>
        <v/>
      </c>
      <c r="U517" t="str">
        <f>IF(ISNA(VLOOKUP(E517,'Enga manuel'!$D$7:$P$356,12,FALSE)),"",VLOOKUP(E517,'Enga manuel'!$D$7:$P$356,12,FALSE))</f>
        <v/>
      </c>
      <c r="W517">
        <f t="shared" si="88"/>
        <v>3116</v>
      </c>
      <c r="X517" s="107">
        <f t="shared" si="89"/>
        <v>0</v>
      </c>
      <c r="Y517" s="107" t="str">
        <f t="shared" si="84"/>
        <v/>
      </c>
      <c r="Z517" s="107" t="str">
        <f t="shared" si="85"/>
        <v/>
      </c>
      <c r="AA517" s="107" t="str">
        <f t="shared" si="86"/>
        <v/>
      </c>
      <c r="AB517" s="107" t="str">
        <f t="shared" si="90"/>
        <v/>
      </c>
      <c r="AC517" s="107" t="str">
        <f t="shared" si="90"/>
        <v/>
      </c>
      <c r="AD517" s="107" t="str">
        <f t="shared" si="91"/>
        <v/>
      </c>
      <c r="AE517" s="107" t="str">
        <f t="shared" si="92"/>
        <v/>
      </c>
      <c r="AF517">
        <f t="shared" si="87"/>
        <v>0</v>
      </c>
    </row>
    <row r="518" spans="5:32" x14ac:dyDescent="0.2">
      <c r="E518">
        <v>3117</v>
      </c>
      <c r="F518" s="101">
        <f>'Ext A3'!F123</f>
        <v>0</v>
      </c>
      <c r="G518" s="100">
        <f>'Ext A3'!C123</f>
        <v>0</v>
      </c>
      <c r="H518" s="100">
        <f>'Ext A3'!D123</f>
        <v>0</v>
      </c>
      <c r="I518" s="100">
        <f>'Ext A3'!J123</f>
        <v>0</v>
      </c>
      <c r="J518" s="194">
        <f>'Ext A3'!G123</f>
        <v>0</v>
      </c>
      <c r="K518">
        <f>IF('Ext A3'!H123="",'Ext A3'!G123,'Ext A3'!H123)</f>
        <v>0</v>
      </c>
      <c r="L518" s="100">
        <f>'Ext A3'!E123</f>
        <v>0</v>
      </c>
      <c r="M518" t="str">
        <f>MID('Ext A3'!M123,7,4)</f>
        <v/>
      </c>
      <c r="O518" s="101">
        <f>IF(ISNA(VLOOKUP(E518,'Enga manuel'!$D$7:$P$356,6,FALSE)),0,VLOOKUP(E518,'Enga manuel'!$D$7:$P$356,6,FALSE))</f>
        <v>0</v>
      </c>
      <c r="P518" t="str">
        <f>IF(ISNA(VLOOKUP(E518,'Enga manuel'!$D$7:$P$356,7,FALSE)),"",VLOOKUP(E518,'Enga manuel'!$D$7:$P$356,7,FALSE))</f>
        <v/>
      </c>
      <c r="Q518" t="str">
        <f>IF(ISNA(VLOOKUP(E518,'Enga manuel'!$D$7:$P$356,8,FALSE)),"",VLOOKUP(E518,'Enga manuel'!$D$7:$P$356,8,FALSE))</f>
        <v/>
      </c>
      <c r="R518" t="str">
        <f>IF(ISNA(VLOOKUP(E518,'Enga manuel'!$D$7:$P$356,9,FALSE)),"",VLOOKUP(E518,'Enga manuel'!$D$7:$P$356,9,FALSE))</f>
        <v/>
      </c>
      <c r="S518" t="str">
        <f>IF(ISNA(VLOOKUP(E518,'Enga manuel'!$D$7:$P$356,10,FALSE)),"",VLOOKUP(E518,'Enga manuel'!$D$7:$P$356,10,FALSE))</f>
        <v/>
      </c>
      <c r="T518" t="str">
        <f>IF(ISNA(VLOOKUP(E518,'Enga manuel'!$D$7:$P$356,11,FALSE)),"",VLOOKUP(E518,'Enga manuel'!$D$7:$P$356,11,FALSE))</f>
        <v/>
      </c>
      <c r="U518" t="str">
        <f>IF(ISNA(VLOOKUP(E518,'Enga manuel'!$D$7:$P$356,12,FALSE)),"",VLOOKUP(E518,'Enga manuel'!$D$7:$P$356,12,FALSE))</f>
        <v/>
      </c>
      <c r="W518">
        <f t="shared" si="88"/>
        <v>3117</v>
      </c>
      <c r="X518" s="107">
        <f t="shared" si="89"/>
        <v>0</v>
      </c>
      <c r="Y518" s="107" t="str">
        <f t="shared" si="84"/>
        <v/>
      </c>
      <c r="Z518" s="107" t="str">
        <f t="shared" si="85"/>
        <v/>
      </c>
      <c r="AA518" s="107" t="str">
        <f t="shared" si="86"/>
        <v/>
      </c>
      <c r="AB518" s="107" t="str">
        <f t="shared" si="90"/>
        <v/>
      </c>
      <c r="AC518" s="107" t="str">
        <f t="shared" si="90"/>
        <v/>
      </c>
      <c r="AD518" s="107" t="str">
        <f t="shared" si="91"/>
        <v/>
      </c>
      <c r="AE518" s="107" t="str">
        <f t="shared" si="92"/>
        <v/>
      </c>
      <c r="AF518">
        <f t="shared" si="87"/>
        <v>0</v>
      </c>
    </row>
    <row r="519" spans="5:32" x14ac:dyDescent="0.2">
      <c r="E519">
        <v>3118</v>
      </c>
      <c r="F519" s="101">
        <f>'Ext A3'!F124</f>
        <v>0</v>
      </c>
      <c r="G519" s="100">
        <f>'Ext A3'!C124</f>
        <v>0</v>
      </c>
      <c r="H519" s="100">
        <f>'Ext A3'!D124</f>
        <v>0</v>
      </c>
      <c r="I519" s="100">
        <f>'Ext A3'!J124</f>
        <v>0</v>
      </c>
      <c r="J519" s="194">
        <f>'Ext A3'!G124</f>
        <v>0</v>
      </c>
      <c r="K519">
        <f>IF('Ext A3'!H124="",'Ext A3'!G124,'Ext A3'!H124)</f>
        <v>0</v>
      </c>
      <c r="L519" s="100">
        <f>'Ext A3'!E124</f>
        <v>0</v>
      </c>
      <c r="M519" t="str">
        <f>MID('Ext A3'!M124,7,4)</f>
        <v/>
      </c>
      <c r="O519" s="101">
        <f>IF(ISNA(VLOOKUP(E519,'Enga manuel'!$D$7:$P$356,6,FALSE)),0,VLOOKUP(E519,'Enga manuel'!$D$7:$P$356,6,FALSE))</f>
        <v>0</v>
      </c>
      <c r="P519" t="str">
        <f>IF(ISNA(VLOOKUP(E519,'Enga manuel'!$D$7:$P$356,7,FALSE)),"",VLOOKUP(E519,'Enga manuel'!$D$7:$P$356,7,FALSE))</f>
        <v/>
      </c>
      <c r="Q519" t="str">
        <f>IF(ISNA(VLOOKUP(E519,'Enga manuel'!$D$7:$P$356,8,FALSE)),"",VLOOKUP(E519,'Enga manuel'!$D$7:$P$356,8,FALSE))</f>
        <v/>
      </c>
      <c r="R519" t="str">
        <f>IF(ISNA(VLOOKUP(E519,'Enga manuel'!$D$7:$P$356,9,FALSE)),"",VLOOKUP(E519,'Enga manuel'!$D$7:$P$356,9,FALSE))</f>
        <v/>
      </c>
      <c r="S519" t="str">
        <f>IF(ISNA(VLOOKUP(E519,'Enga manuel'!$D$7:$P$356,10,FALSE)),"",VLOOKUP(E519,'Enga manuel'!$D$7:$P$356,10,FALSE))</f>
        <v/>
      </c>
      <c r="T519" t="str">
        <f>IF(ISNA(VLOOKUP(E519,'Enga manuel'!$D$7:$P$356,11,FALSE)),"",VLOOKUP(E519,'Enga manuel'!$D$7:$P$356,11,FALSE))</f>
        <v/>
      </c>
      <c r="U519" t="str">
        <f>IF(ISNA(VLOOKUP(E519,'Enga manuel'!$D$7:$P$356,12,FALSE)),"",VLOOKUP(E519,'Enga manuel'!$D$7:$P$356,12,FALSE))</f>
        <v/>
      </c>
      <c r="W519">
        <f t="shared" si="88"/>
        <v>3118</v>
      </c>
      <c r="X519" s="107">
        <f t="shared" si="89"/>
        <v>0</v>
      </c>
      <c r="Y519" s="107" t="str">
        <f t="shared" si="84"/>
        <v/>
      </c>
      <c r="Z519" s="107" t="str">
        <f t="shared" si="85"/>
        <v/>
      </c>
      <c r="AA519" s="107" t="str">
        <f t="shared" si="86"/>
        <v/>
      </c>
      <c r="AB519" s="107" t="str">
        <f t="shared" si="90"/>
        <v/>
      </c>
      <c r="AC519" s="107" t="str">
        <f t="shared" si="90"/>
        <v/>
      </c>
      <c r="AD519" s="107" t="str">
        <f t="shared" si="91"/>
        <v/>
      </c>
      <c r="AE519" s="107" t="str">
        <f t="shared" si="92"/>
        <v/>
      </c>
      <c r="AF519">
        <f t="shared" si="87"/>
        <v>0</v>
      </c>
    </row>
    <row r="520" spans="5:32" x14ac:dyDescent="0.2">
      <c r="E520">
        <v>3119</v>
      </c>
      <c r="F520" s="101">
        <f>'Ext A3'!F125</f>
        <v>0</v>
      </c>
      <c r="G520" s="100">
        <f>'Ext A3'!C125</f>
        <v>0</v>
      </c>
      <c r="H520" s="100">
        <f>'Ext A3'!D125</f>
        <v>0</v>
      </c>
      <c r="I520" s="100">
        <f>'Ext A3'!J125</f>
        <v>0</v>
      </c>
      <c r="J520" s="194">
        <f>'Ext A3'!G125</f>
        <v>0</v>
      </c>
      <c r="K520">
        <f>IF('Ext A3'!H125="",'Ext A3'!G125,'Ext A3'!H125)</f>
        <v>0</v>
      </c>
      <c r="L520" s="100">
        <f>'Ext A3'!E125</f>
        <v>0</v>
      </c>
      <c r="M520" t="str">
        <f>MID('Ext A3'!M125,7,4)</f>
        <v/>
      </c>
      <c r="O520" s="101">
        <f>IF(ISNA(VLOOKUP(E520,'Enga manuel'!$D$7:$P$356,6,FALSE)),0,VLOOKUP(E520,'Enga manuel'!$D$7:$P$356,6,FALSE))</f>
        <v>0</v>
      </c>
      <c r="P520" t="str">
        <f>IF(ISNA(VLOOKUP(E520,'Enga manuel'!$D$7:$P$356,7,FALSE)),"",VLOOKUP(E520,'Enga manuel'!$D$7:$P$356,7,FALSE))</f>
        <v/>
      </c>
      <c r="Q520" t="str">
        <f>IF(ISNA(VLOOKUP(E520,'Enga manuel'!$D$7:$P$356,8,FALSE)),"",VLOOKUP(E520,'Enga manuel'!$D$7:$P$356,8,FALSE))</f>
        <v/>
      </c>
      <c r="R520" t="str">
        <f>IF(ISNA(VLOOKUP(E520,'Enga manuel'!$D$7:$P$356,9,FALSE)),"",VLOOKUP(E520,'Enga manuel'!$D$7:$P$356,9,FALSE))</f>
        <v/>
      </c>
      <c r="S520" t="str">
        <f>IF(ISNA(VLOOKUP(E520,'Enga manuel'!$D$7:$P$356,10,FALSE)),"",VLOOKUP(E520,'Enga manuel'!$D$7:$P$356,10,FALSE))</f>
        <v/>
      </c>
      <c r="T520" t="str">
        <f>IF(ISNA(VLOOKUP(E520,'Enga manuel'!$D$7:$P$356,11,FALSE)),"",VLOOKUP(E520,'Enga manuel'!$D$7:$P$356,11,FALSE))</f>
        <v/>
      </c>
      <c r="U520" t="str">
        <f>IF(ISNA(VLOOKUP(E520,'Enga manuel'!$D$7:$P$356,12,FALSE)),"",VLOOKUP(E520,'Enga manuel'!$D$7:$P$356,12,FALSE))</f>
        <v/>
      </c>
      <c r="W520">
        <f t="shared" si="88"/>
        <v>3119</v>
      </c>
      <c r="X520" s="107">
        <f t="shared" si="89"/>
        <v>0</v>
      </c>
      <c r="Y520" s="107" t="str">
        <f t="shared" si="84"/>
        <v/>
      </c>
      <c r="Z520" s="107" t="str">
        <f t="shared" si="85"/>
        <v/>
      </c>
      <c r="AA520" s="107" t="str">
        <f t="shared" si="86"/>
        <v/>
      </c>
      <c r="AB520" s="107" t="str">
        <f t="shared" si="90"/>
        <v/>
      </c>
      <c r="AC520" s="107" t="str">
        <f t="shared" si="90"/>
        <v/>
      </c>
      <c r="AD520" s="107" t="str">
        <f t="shared" si="91"/>
        <v/>
      </c>
      <c r="AE520" s="107" t="str">
        <f t="shared" si="92"/>
        <v/>
      </c>
      <c r="AF520">
        <f t="shared" si="87"/>
        <v>0</v>
      </c>
    </row>
    <row r="521" spans="5:32" x14ac:dyDescent="0.2">
      <c r="E521">
        <v>3120</v>
      </c>
      <c r="F521" s="101">
        <f>'Ext A3'!F126</f>
        <v>0</v>
      </c>
      <c r="G521" s="100">
        <f>'Ext A3'!C126</f>
        <v>0</v>
      </c>
      <c r="H521" s="100">
        <f>'Ext A3'!D126</f>
        <v>0</v>
      </c>
      <c r="I521" s="100">
        <f>'Ext A3'!J126</f>
        <v>0</v>
      </c>
      <c r="J521" s="194">
        <f>'Ext A3'!G126</f>
        <v>0</v>
      </c>
      <c r="K521">
        <f>IF('Ext A3'!H126="",'Ext A3'!G126,'Ext A3'!H126)</f>
        <v>0</v>
      </c>
      <c r="L521" s="100">
        <f>'Ext A3'!E126</f>
        <v>0</v>
      </c>
      <c r="M521" t="str">
        <f>MID('Ext A3'!M126,7,4)</f>
        <v/>
      </c>
      <c r="O521" s="101">
        <f>IF(ISNA(VLOOKUP(E521,'Enga manuel'!$D$7:$P$356,6,FALSE)),0,VLOOKUP(E521,'Enga manuel'!$D$7:$P$356,6,FALSE))</f>
        <v>0</v>
      </c>
      <c r="P521" t="str">
        <f>IF(ISNA(VLOOKUP(E521,'Enga manuel'!$D$7:$P$356,7,FALSE)),"",VLOOKUP(E521,'Enga manuel'!$D$7:$P$356,7,FALSE))</f>
        <v/>
      </c>
      <c r="Q521" t="str">
        <f>IF(ISNA(VLOOKUP(E521,'Enga manuel'!$D$7:$P$356,8,FALSE)),"",VLOOKUP(E521,'Enga manuel'!$D$7:$P$356,8,FALSE))</f>
        <v/>
      </c>
      <c r="R521" t="str">
        <f>IF(ISNA(VLOOKUP(E521,'Enga manuel'!$D$7:$P$356,9,FALSE)),"",VLOOKUP(E521,'Enga manuel'!$D$7:$P$356,9,FALSE))</f>
        <v/>
      </c>
      <c r="S521" t="str">
        <f>IF(ISNA(VLOOKUP(E521,'Enga manuel'!$D$7:$P$356,10,FALSE)),"",VLOOKUP(E521,'Enga manuel'!$D$7:$P$356,10,FALSE))</f>
        <v/>
      </c>
      <c r="T521" t="str">
        <f>IF(ISNA(VLOOKUP(E521,'Enga manuel'!$D$7:$P$356,11,FALSE)),"",VLOOKUP(E521,'Enga manuel'!$D$7:$P$356,11,FALSE))</f>
        <v/>
      </c>
      <c r="U521" t="str">
        <f>IF(ISNA(VLOOKUP(E521,'Enga manuel'!$D$7:$P$356,12,FALSE)),"",VLOOKUP(E521,'Enga manuel'!$D$7:$P$356,12,FALSE))</f>
        <v/>
      </c>
      <c r="W521">
        <f t="shared" si="88"/>
        <v>3120</v>
      </c>
      <c r="X521" s="107">
        <f t="shared" si="89"/>
        <v>0</v>
      </c>
      <c r="Y521" s="107" t="str">
        <f t="shared" si="84"/>
        <v/>
      </c>
      <c r="Z521" s="107" t="str">
        <f t="shared" si="85"/>
        <v/>
      </c>
      <c r="AA521" s="107" t="str">
        <f t="shared" si="86"/>
        <v/>
      </c>
      <c r="AB521" s="107" t="str">
        <f t="shared" si="90"/>
        <v/>
      </c>
      <c r="AC521" s="107" t="str">
        <f t="shared" si="90"/>
        <v/>
      </c>
      <c r="AD521" s="107" t="str">
        <f t="shared" si="91"/>
        <v/>
      </c>
      <c r="AE521" s="107" t="str">
        <f t="shared" si="92"/>
        <v/>
      </c>
      <c r="AF521">
        <f t="shared" si="87"/>
        <v>0</v>
      </c>
    </row>
    <row r="522" spans="5:32" x14ac:dyDescent="0.2">
      <c r="E522">
        <v>3121</v>
      </c>
      <c r="F522" s="101">
        <f>'Ext A3'!F127</f>
        <v>0</v>
      </c>
      <c r="G522" s="100">
        <f>'Ext A3'!C127</f>
        <v>0</v>
      </c>
      <c r="H522" s="100">
        <f>'Ext A3'!D127</f>
        <v>0</v>
      </c>
      <c r="I522" s="100">
        <f>'Ext A3'!J127</f>
        <v>0</v>
      </c>
      <c r="J522" s="194">
        <f>'Ext A3'!G127</f>
        <v>0</v>
      </c>
      <c r="K522">
        <f>IF('Ext A3'!H127="",'Ext A3'!G127,'Ext A3'!H127)</f>
        <v>0</v>
      </c>
      <c r="L522" s="100">
        <f>'Ext A3'!E127</f>
        <v>0</v>
      </c>
      <c r="M522" t="str">
        <f>MID('Ext A3'!M127,7,4)</f>
        <v/>
      </c>
      <c r="O522" s="101">
        <f>IF(ISNA(VLOOKUP(E522,'Enga manuel'!$D$7:$P$356,6,FALSE)),0,VLOOKUP(E522,'Enga manuel'!$D$7:$P$356,6,FALSE))</f>
        <v>0</v>
      </c>
      <c r="P522" t="str">
        <f>IF(ISNA(VLOOKUP(E522,'Enga manuel'!$D$7:$P$356,7,FALSE)),"",VLOOKUP(E522,'Enga manuel'!$D$7:$P$356,7,FALSE))</f>
        <v/>
      </c>
      <c r="Q522" t="str">
        <f>IF(ISNA(VLOOKUP(E522,'Enga manuel'!$D$7:$P$356,8,FALSE)),"",VLOOKUP(E522,'Enga manuel'!$D$7:$P$356,8,FALSE))</f>
        <v/>
      </c>
      <c r="R522" t="str">
        <f>IF(ISNA(VLOOKUP(E522,'Enga manuel'!$D$7:$P$356,9,FALSE)),"",VLOOKUP(E522,'Enga manuel'!$D$7:$P$356,9,FALSE))</f>
        <v/>
      </c>
      <c r="S522" t="str">
        <f>IF(ISNA(VLOOKUP(E522,'Enga manuel'!$D$7:$P$356,10,FALSE)),"",VLOOKUP(E522,'Enga manuel'!$D$7:$P$356,10,FALSE))</f>
        <v/>
      </c>
      <c r="T522" t="str">
        <f>IF(ISNA(VLOOKUP(E522,'Enga manuel'!$D$7:$P$356,11,FALSE)),"",VLOOKUP(E522,'Enga manuel'!$D$7:$P$356,11,FALSE))</f>
        <v/>
      </c>
      <c r="U522" t="str">
        <f>IF(ISNA(VLOOKUP(E522,'Enga manuel'!$D$7:$P$356,12,FALSE)),"",VLOOKUP(E522,'Enga manuel'!$D$7:$P$356,12,FALSE))</f>
        <v/>
      </c>
      <c r="W522">
        <f t="shared" si="88"/>
        <v>3121</v>
      </c>
      <c r="X522" s="107">
        <f t="shared" si="89"/>
        <v>0</v>
      </c>
      <c r="Y522" s="107" t="str">
        <f t="shared" si="84"/>
        <v/>
      </c>
      <c r="Z522" s="107" t="str">
        <f t="shared" si="85"/>
        <v/>
      </c>
      <c r="AA522" s="107" t="str">
        <f t="shared" si="86"/>
        <v/>
      </c>
      <c r="AB522" s="107" t="str">
        <f t="shared" si="90"/>
        <v/>
      </c>
      <c r="AC522" s="107" t="str">
        <f t="shared" si="90"/>
        <v/>
      </c>
      <c r="AD522" s="107" t="str">
        <f t="shared" si="91"/>
        <v/>
      </c>
      <c r="AE522" s="107" t="str">
        <f t="shared" si="92"/>
        <v/>
      </c>
      <c r="AF522">
        <f t="shared" si="87"/>
        <v>0</v>
      </c>
    </row>
    <row r="523" spans="5:32" x14ac:dyDescent="0.2">
      <c r="E523">
        <v>3122</v>
      </c>
      <c r="F523" s="101">
        <f>'Ext A3'!F128</f>
        <v>0</v>
      </c>
      <c r="G523" s="100">
        <f>'Ext A3'!C128</f>
        <v>0</v>
      </c>
      <c r="H523" s="100">
        <f>'Ext A3'!D128</f>
        <v>0</v>
      </c>
      <c r="I523" s="100">
        <f>'Ext A3'!J128</f>
        <v>0</v>
      </c>
      <c r="J523" s="194">
        <f>'Ext A3'!G128</f>
        <v>0</v>
      </c>
      <c r="K523">
        <f>IF('Ext A3'!H128="",'Ext A3'!G128,'Ext A3'!H128)</f>
        <v>0</v>
      </c>
      <c r="L523" s="100">
        <f>'Ext A3'!E128</f>
        <v>0</v>
      </c>
      <c r="M523" t="str">
        <f>MID('Ext A3'!M128,7,4)</f>
        <v/>
      </c>
      <c r="O523" s="101">
        <f>IF(ISNA(VLOOKUP(E523,'Enga manuel'!$D$7:$P$356,6,FALSE)),0,VLOOKUP(E523,'Enga manuel'!$D$7:$P$356,6,FALSE))</f>
        <v>0</v>
      </c>
      <c r="P523" t="str">
        <f>IF(ISNA(VLOOKUP(E523,'Enga manuel'!$D$7:$P$356,7,FALSE)),"",VLOOKUP(E523,'Enga manuel'!$D$7:$P$356,7,FALSE))</f>
        <v/>
      </c>
      <c r="Q523" t="str">
        <f>IF(ISNA(VLOOKUP(E523,'Enga manuel'!$D$7:$P$356,8,FALSE)),"",VLOOKUP(E523,'Enga manuel'!$D$7:$P$356,8,FALSE))</f>
        <v/>
      </c>
      <c r="R523" t="str">
        <f>IF(ISNA(VLOOKUP(E523,'Enga manuel'!$D$7:$P$356,9,FALSE)),"",VLOOKUP(E523,'Enga manuel'!$D$7:$P$356,9,FALSE))</f>
        <v/>
      </c>
      <c r="S523" t="str">
        <f>IF(ISNA(VLOOKUP(E523,'Enga manuel'!$D$7:$P$356,10,FALSE)),"",VLOOKUP(E523,'Enga manuel'!$D$7:$P$356,10,FALSE))</f>
        <v/>
      </c>
      <c r="T523" t="str">
        <f>IF(ISNA(VLOOKUP(E523,'Enga manuel'!$D$7:$P$356,11,FALSE)),"",VLOOKUP(E523,'Enga manuel'!$D$7:$P$356,11,FALSE))</f>
        <v/>
      </c>
      <c r="U523" t="str">
        <f>IF(ISNA(VLOOKUP(E523,'Enga manuel'!$D$7:$P$356,12,FALSE)),"",VLOOKUP(E523,'Enga manuel'!$D$7:$P$356,12,FALSE))</f>
        <v/>
      </c>
      <c r="W523">
        <f t="shared" si="88"/>
        <v>3122</v>
      </c>
      <c r="X523" s="107">
        <f t="shared" si="89"/>
        <v>0</v>
      </c>
      <c r="Y523" s="107" t="str">
        <f t="shared" si="84"/>
        <v/>
      </c>
      <c r="Z523" s="107" t="str">
        <f t="shared" si="85"/>
        <v/>
      </c>
      <c r="AA523" s="107" t="str">
        <f t="shared" si="86"/>
        <v/>
      </c>
      <c r="AB523" s="107" t="str">
        <f t="shared" si="90"/>
        <v/>
      </c>
      <c r="AC523" s="107" t="str">
        <f t="shared" si="90"/>
        <v/>
      </c>
      <c r="AD523" s="107" t="str">
        <f t="shared" si="91"/>
        <v/>
      </c>
      <c r="AE523" s="107" t="str">
        <f t="shared" si="92"/>
        <v/>
      </c>
      <c r="AF523">
        <f t="shared" si="87"/>
        <v>0</v>
      </c>
    </row>
    <row r="524" spans="5:32" x14ac:dyDescent="0.2">
      <c r="E524">
        <v>3123</v>
      </c>
      <c r="F524" s="101">
        <f>'Ext A3'!F129</f>
        <v>0</v>
      </c>
      <c r="G524" s="100">
        <f>'Ext A3'!C129</f>
        <v>0</v>
      </c>
      <c r="H524" s="100">
        <f>'Ext A3'!D129</f>
        <v>0</v>
      </c>
      <c r="I524" s="100">
        <f>'Ext A3'!J129</f>
        <v>0</v>
      </c>
      <c r="J524" s="194">
        <f>'Ext A3'!G129</f>
        <v>0</v>
      </c>
      <c r="K524">
        <f>IF('Ext A3'!H129="",'Ext A3'!G129,'Ext A3'!H129)</f>
        <v>0</v>
      </c>
      <c r="L524" s="100">
        <f>'Ext A3'!E129</f>
        <v>0</v>
      </c>
      <c r="M524" t="str">
        <f>MID('Ext A3'!M129,7,4)</f>
        <v/>
      </c>
      <c r="O524" s="101">
        <f>IF(ISNA(VLOOKUP(E524,'Enga manuel'!$D$7:$P$356,6,FALSE)),0,VLOOKUP(E524,'Enga manuel'!$D$7:$P$356,6,FALSE))</f>
        <v>0</v>
      </c>
      <c r="P524" t="str">
        <f>IF(ISNA(VLOOKUP(E524,'Enga manuel'!$D$7:$P$356,7,FALSE)),"",VLOOKUP(E524,'Enga manuel'!$D$7:$P$356,7,FALSE))</f>
        <v/>
      </c>
      <c r="Q524" t="str">
        <f>IF(ISNA(VLOOKUP(E524,'Enga manuel'!$D$7:$P$356,8,FALSE)),"",VLOOKUP(E524,'Enga manuel'!$D$7:$P$356,8,FALSE))</f>
        <v/>
      </c>
      <c r="R524" t="str">
        <f>IF(ISNA(VLOOKUP(E524,'Enga manuel'!$D$7:$P$356,9,FALSE)),"",VLOOKUP(E524,'Enga manuel'!$D$7:$P$356,9,FALSE))</f>
        <v/>
      </c>
      <c r="S524" t="str">
        <f>IF(ISNA(VLOOKUP(E524,'Enga manuel'!$D$7:$P$356,10,FALSE)),"",VLOOKUP(E524,'Enga manuel'!$D$7:$P$356,10,FALSE))</f>
        <v/>
      </c>
      <c r="T524" t="str">
        <f>IF(ISNA(VLOOKUP(E524,'Enga manuel'!$D$7:$P$356,11,FALSE)),"",VLOOKUP(E524,'Enga manuel'!$D$7:$P$356,11,FALSE))</f>
        <v/>
      </c>
      <c r="U524" t="str">
        <f>IF(ISNA(VLOOKUP(E524,'Enga manuel'!$D$7:$P$356,12,FALSE)),"",VLOOKUP(E524,'Enga manuel'!$D$7:$P$356,12,FALSE))</f>
        <v/>
      </c>
      <c r="W524">
        <f t="shared" si="88"/>
        <v>3123</v>
      </c>
      <c r="X524" s="107">
        <f t="shared" si="89"/>
        <v>0</v>
      </c>
      <c r="Y524" s="107" t="str">
        <f t="shared" si="84"/>
        <v/>
      </c>
      <c r="Z524" s="107" t="str">
        <f t="shared" si="85"/>
        <v/>
      </c>
      <c r="AA524" s="107" t="str">
        <f t="shared" si="86"/>
        <v/>
      </c>
      <c r="AB524" s="107" t="str">
        <f t="shared" si="90"/>
        <v/>
      </c>
      <c r="AC524" s="107" t="str">
        <f t="shared" si="90"/>
        <v/>
      </c>
      <c r="AD524" s="107" t="str">
        <f t="shared" si="91"/>
        <v/>
      </c>
      <c r="AE524" s="107" t="str">
        <f t="shared" si="92"/>
        <v/>
      </c>
      <c r="AF524">
        <f t="shared" si="87"/>
        <v>0</v>
      </c>
    </row>
    <row r="525" spans="5:32" x14ac:dyDescent="0.2">
      <c r="E525">
        <v>3124</v>
      </c>
      <c r="F525" s="101">
        <f>'Ext A3'!F130</f>
        <v>0</v>
      </c>
      <c r="G525" s="100">
        <f>'Ext A3'!C130</f>
        <v>0</v>
      </c>
      <c r="H525" s="100">
        <f>'Ext A3'!D130</f>
        <v>0</v>
      </c>
      <c r="I525" s="100">
        <f>'Ext A3'!J130</f>
        <v>0</v>
      </c>
      <c r="J525" s="194">
        <f>'Ext A3'!G130</f>
        <v>0</v>
      </c>
      <c r="K525">
        <f>IF('Ext A3'!H130="",'Ext A3'!G130,'Ext A3'!H130)</f>
        <v>0</v>
      </c>
      <c r="L525" s="100">
        <f>'Ext A3'!E130</f>
        <v>0</v>
      </c>
      <c r="M525" t="str">
        <f>MID('Ext A3'!M130,7,4)</f>
        <v/>
      </c>
      <c r="O525" s="101">
        <f>IF(ISNA(VLOOKUP(E525,'Enga manuel'!$D$7:$P$356,6,FALSE)),0,VLOOKUP(E525,'Enga manuel'!$D$7:$P$356,6,FALSE))</f>
        <v>0</v>
      </c>
      <c r="P525" t="str">
        <f>IF(ISNA(VLOOKUP(E525,'Enga manuel'!$D$7:$P$356,7,FALSE)),"",VLOOKUP(E525,'Enga manuel'!$D$7:$P$356,7,FALSE))</f>
        <v/>
      </c>
      <c r="Q525" t="str">
        <f>IF(ISNA(VLOOKUP(E525,'Enga manuel'!$D$7:$P$356,8,FALSE)),"",VLOOKUP(E525,'Enga manuel'!$D$7:$P$356,8,FALSE))</f>
        <v/>
      </c>
      <c r="R525" t="str">
        <f>IF(ISNA(VLOOKUP(E525,'Enga manuel'!$D$7:$P$356,9,FALSE)),"",VLOOKUP(E525,'Enga manuel'!$D$7:$P$356,9,FALSE))</f>
        <v/>
      </c>
      <c r="S525" t="str">
        <f>IF(ISNA(VLOOKUP(E525,'Enga manuel'!$D$7:$P$356,10,FALSE)),"",VLOOKUP(E525,'Enga manuel'!$D$7:$P$356,10,FALSE))</f>
        <v/>
      </c>
      <c r="T525" t="str">
        <f>IF(ISNA(VLOOKUP(E525,'Enga manuel'!$D$7:$P$356,11,FALSE)),"",VLOOKUP(E525,'Enga manuel'!$D$7:$P$356,11,FALSE))</f>
        <v/>
      </c>
      <c r="U525" t="str">
        <f>IF(ISNA(VLOOKUP(E525,'Enga manuel'!$D$7:$P$356,12,FALSE)),"",VLOOKUP(E525,'Enga manuel'!$D$7:$P$356,12,FALSE))</f>
        <v/>
      </c>
      <c r="W525">
        <f t="shared" si="88"/>
        <v>3124</v>
      </c>
      <c r="X525" s="107">
        <f t="shared" si="89"/>
        <v>0</v>
      </c>
      <c r="Y525" s="107" t="str">
        <f t="shared" si="84"/>
        <v/>
      </c>
      <c r="Z525" s="107" t="str">
        <f t="shared" si="85"/>
        <v/>
      </c>
      <c r="AA525" s="107" t="str">
        <f t="shared" si="86"/>
        <v/>
      </c>
      <c r="AB525" s="107" t="str">
        <f t="shared" si="90"/>
        <v/>
      </c>
      <c r="AC525" s="107" t="str">
        <f t="shared" si="90"/>
        <v/>
      </c>
      <c r="AD525" s="107" t="str">
        <f t="shared" si="91"/>
        <v/>
      </c>
      <c r="AE525" s="107" t="str">
        <f t="shared" si="92"/>
        <v/>
      </c>
      <c r="AF525">
        <f t="shared" si="87"/>
        <v>0</v>
      </c>
    </row>
    <row r="526" spans="5:32" x14ac:dyDescent="0.2">
      <c r="E526">
        <v>3125</v>
      </c>
      <c r="F526" s="101">
        <f>'Ext A3'!F131</f>
        <v>0</v>
      </c>
      <c r="G526" s="100">
        <f>'Ext A3'!C131</f>
        <v>0</v>
      </c>
      <c r="H526" s="100">
        <f>'Ext A3'!D131</f>
        <v>0</v>
      </c>
      <c r="I526" s="100">
        <f>'Ext A3'!J131</f>
        <v>0</v>
      </c>
      <c r="J526" s="194">
        <f>'Ext A3'!G131</f>
        <v>0</v>
      </c>
      <c r="K526">
        <f>IF('Ext A3'!H131="",'Ext A3'!G131,'Ext A3'!H131)</f>
        <v>0</v>
      </c>
      <c r="L526" s="100">
        <f>'Ext A3'!E131</f>
        <v>0</v>
      </c>
      <c r="M526" t="str">
        <f>MID('Ext A3'!M131,7,4)</f>
        <v/>
      </c>
      <c r="O526" s="101">
        <f>IF(ISNA(VLOOKUP(E526,'Enga manuel'!$D$7:$P$356,6,FALSE)),0,VLOOKUP(E526,'Enga manuel'!$D$7:$P$356,6,FALSE))</f>
        <v>0</v>
      </c>
      <c r="P526" t="str">
        <f>IF(ISNA(VLOOKUP(E526,'Enga manuel'!$D$7:$P$356,7,FALSE)),"",VLOOKUP(E526,'Enga manuel'!$D$7:$P$356,7,FALSE))</f>
        <v/>
      </c>
      <c r="Q526" t="str">
        <f>IF(ISNA(VLOOKUP(E526,'Enga manuel'!$D$7:$P$356,8,FALSE)),"",VLOOKUP(E526,'Enga manuel'!$D$7:$P$356,8,FALSE))</f>
        <v/>
      </c>
      <c r="R526" t="str">
        <f>IF(ISNA(VLOOKUP(E526,'Enga manuel'!$D$7:$P$356,9,FALSE)),"",VLOOKUP(E526,'Enga manuel'!$D$7:$P$356,9,FALSE))</f>
        <v/>
      </c>
      <c r="S526" t="str">
        <f>IF(ISNA(VLOOKUP(E526,'Enga manuel'!$D$7:$P$356,10,FALSE)),"",VLOOKUP(E526,'Enga manuel'!$D$7:$P$356,10,FALSE))</f>
        <v/>
      </c>
      <c r="T526" t="str">
        <f>IF(ISNA(VLOOKUP(E526,'Enga manuel'!$D$7:$P$356,11,FALSE)),"",VLOOKUP(E526,'Enga manuel'!$D$7:$P$356,11,FALSE))</f>
        <v/>
      </c>
      <c r="U526" t="str">
        <f>IF(ISNA(VLOOKUP(E526,'Enga manuel'!$D$7:$P$356,12,FALSE)),"",VLOOKUP(E526,'Enga manuel'!$D$7:$P$356,12,FALSE))</f>
        <v/>
      </c>
      <c r="W526">
        <f t="shared" si="88"/>
        <v>3125</v>
      </c>
      <c r="X526" s="107">
        <f t="shared" si="89"/>
        <v>0</v>
      </c>
      <c r="Y526" s="107" t="str">
        <f t="shared" si="84"/>
        <v/>
      </c>
      <c r="Z526" s="107" t="str">
        <f t="shared" si="85"/>
        <v/>
      </c>
      <c r="AA526" s="107" t="str">
        <f t="shared" si="86"/>
        <v/>
      </c>
      <c r="AB526" s="107" t="str">
        <f t="shared" si="90"/>
        <v/>
      </c>
      <c r="AC526" s="107" t="str">
        <f t="shared" si="90"/>
        <v/>
      </c>
      <c r="AD526" s="107" t="str">
        <f t="shared" si="91"/>
        <v/>
      </c>
      <c r="AE526" s="107" t="str">
        <f t="shared" si="92"/>
        <v/>
      </c>
      <c r="AF526">
        <f t="shared" si="87"/>
        <v>0</v>
      </c>
    </row>
    <row r="527" spans="5:32" x14ac:dyDescent="0.2">
      <c r="E527">
        <v>3126</v>
      </c>
      <c r="F527" s="101">
        <f>'Ext A3'!F132</f>
        <v>0</v>
      </c>
      <c r="G527" s="100">
        <f>'Ext A3'!C132</f>
        <v>0</v>
      </c>
      <c r="H527" s="100">
        <f>'Ext A3'!D132</f>
        <v>0</v>
      </c>
      <c r="I527" s="100">
        <f>'Ext A3'!J132</f>
        <v>0</v>
      </c>
      <c r="J527" s="194">
        <f>'Ext A3'!G132</f>
        <v>0</v>
      </c>
      <c r="K527">
        <f>IF('Ext A3'!H132="",'Ext A3'!G132,'Ext A3'!H132)</f>
        <v>0</v>
      </c>
      <c r="L527" s="100">
        <f>'Ext A3'!E132</f>
        <v>0</v>
      </c>
      <c r="M527" t="str">
        <f>MID('Ext A3'!M132,7,4)</f>
        <v/>
      </c>
      <c r="O527" s="101">
        <f>IF(ISNA(VLOOKUP(E527,'Enga manuel'!$D$7:$P$356,6,FALSE)),0,VLOOKUP(E527,'Enga manuel'!$D$7:$P$356,6,FALSE))</f>
        <v>0</v>
      </c>
      <c r="P527" t="str">
        <f>IF(ISNA(VLOOKUP(E527,'Enga manuel'!$D$7:$P$356,7,FALSE)),"",VLOOKUP(E527,'Enga manuel'!$D$7:$P$356,7,FALSE))</f>
        <v/>
      </c>
      <c r="Q527" t="str">
        <f>IF(ISNA(VLOOKUP(E527,'Enga manuel'!$D$7:$P$356,8,FALSE)),"",VLOOKUP(E527,'Enga manuel'!$D$7:$P$356,8,FALSE))</f>
        <v/>
      </c>
      <c r="R527" t="str">
        <f>IF(ISNA(VLOOKUP(E527,'Enga manuel'!$D$7:$P$356,9,FALSE)),"",VLOOKUP(E527,'Enga manuel'!$D$7:$P$356,9,FALSE))</f>
        <v/>
      </c>
      <c r="S527" t="str">
        <f>IF(ISNA(VLOOKUP(E527,'Enga manuel'!$D$7:$P$356,10,FALSE)),"",VLOOKUP(E527,'Enga manuel'!$D$7:$P$356,10,FALSE))</f>
        <v/>
      </c>
      <c r="T527" t="str">
        <f>IF(ISNA(VLOOKUP(E527,'Enga manuel'!$D$7:$P$356,11,FALSE)),"",VLOOKUP(E527,'Enga manuel'!$D$7:$P$356,11,FALSE))</f>
        <v/>
      </c>
      <c r="U527" t="str">
        <f>IF(ISNA(VLOOKUP(E527,'Enga manuel'!$D$7:$P$356,12,FALSE)),"",VLOOKUP(E527,'Enga manuel'!$D$7:$P$356,12,FALSE))</f>
        <v/>
      </c>
      <c r="W527">
        <f t="shared" si="88"/>
        <v>3126</v>
      </c>
      <c r="X527" s="107">
        <f t="shared" si="89"/>
        <v>0</v>
      </c>
      <c r="Y527" s="107" t="str">
        <f t="shared" si="84"/>
        <v/>
      </c>
      <c r="Z527" s="107" t="str">
        <f t="shared" si="85"/>
        <v/>
      </c>
      <c r="AA527" s="107" t="str">
        <f t="shared" si="86"/>
        <v/>
      </c>
      <c r="AB527" s="107" t="str">
        <f t="shared" si="90"/>
        <v/>
      </c>
      <c r="AC527" s="107" t="str">
        <f t="shared" si="90"/>
        <v/>
      </c>
      <c r="AD527" s="107" t="str">
        <f t="shared" si="91"/>
        <v/>
      </c>
      <c r="AE527" s="107" t="str">
        <f t="shared" si="92"/>
        <v/>
      </c>
      <c r="AF527">
        <f t="shared" si="87"/>
        <v>0</v>
      </c>
    </row>
    <row r="528" spans="5:32" x14ac:dyDescent="0.2">
      <c r="E528">
        <v>3127</v>
      </c>
      <c r="F528" s="101">
        <f>'Ext A3'!F133</f>
        <v>0</v>
      </c>
      <c r="G528" s="100">
        <f>'Ext A3'!C133</f>
        <v>0</v>
      </c>
      <c r="H528" s="100">
        <f>'Ext A3'!D133</f>
        <v>0</v>
      </c>
      <c r="I528" s="100">
        <f>'Ext A3'!J133</f>
        <v>0</v>
      </c>
      <c r="J528" s="194">
        <f>'Ext A3'!G133</f>
        <v>0</v>
      </c>
      <c r="K528">
        <f>IF('Ext A3'!H133="",'Ext A3'!G133,'Ext A3'!H133)</f>
        <v>0</v>
      </c>
      <c r="L528" s="100">
        <f>'Ext A3'!E133</f>
        <v>0</v>
      </c>
      <c r="M528" t="str">
        <f>MID('Ext A3'!M133,7,4)</f>
        <v/>
      </c>
      <c r="O528" s="101">
        <f>IF(ISNA(VLOOKUP(E528,'Enga manuel'!$D$7:$P$356,6,FALSE)),0,VLOOKUP(E528,'Enga manuel'!$D$7:$P$356,6,FALSE))</f>
        <v>0</v>
      </c>
      <c r="P528" t="str">
        <f>IF(ISNA(VLOOKUP(E528,'Enga manuel'!$D$7:$P$356,7,FALSE)),"",VLOOKUP(E528,'Enga manuel'!$D$7:$P$356,7,FALSE))</f>
        <v/>
      </c>
      <c r="Q528" t="str">
        <f>IF(ISNA(VLOOKUP(E528,'Enga manuel'!$D$7:$P$356,8,FALSE)),"",VLOOKUP(E528,'Enga manuel'!$D$7:$P$356,8,FALSE))</f>
        <v/>
      </c>
      <c r="R528" t="str">
        <f>IF(ISNA(VLOOKUP(E528,'Enga manuel'!$D$7:$P$356,9,FALSE)),"",VLOOKUP(E528,'Enga manuel'!$D$7:$P$356,9,FALSE))</f>
        <v/>
      </c>
      <c r="S528" t="str">
        <f>IF(ISNA(VLOOKUP(E528,'Enga manuel'!$D$7:$P$356,10,FALSE)),"",VLOOKUP(E528,'Enga manuel'!$D$7:$P$356,10,FALSE))</f>
        <v/>
      </c>
      <c r="T528" t="str">
        <f>IF(ISNA(VLOOKUP(E528,'Enga manuel'!$D$7:$P$356,11,FALSE)),"",VLOOKUP(E528,'Enga manuel'!$D$7:$P$356,11,FALSE))</f>
        <v/>
      </c>
      <c r="U528" t="str">
        <f>IF(ISNA(VLOOKUP(E528,'Enga manuel'!$D$7:$P$356,12,FALSE)),"",VLOOKUP(E528,'Enga manuel'!$D$7:$P$356,12,FALSE))</f>
        <v/>
      </c>
      <c r="W528">
        <f t="shared" si="88"/>
        <v>3127</v>
      </c>
      <c r="X528" s="107">
        <f t="shared" si="89"/>
        <v>0</v>
      </c>
      <c r="Y528" s="107" t="str">
        <f t="shared" si="84"/>
        <v/>
      </c>
      <c r="Z528" s="107" t="str">
        <f t="shared" si="85"/>
        <v/>
      </c>
      <c r="AA528" s="107" t="str">
        <f t="shared" si="86"/>
        <v/>
      </c>
      <c r="AB528" s="107" t="str">
        <f t="shared" si="90"/>
        <v/>
      </c>
      <c r="AC528" s="107" t="str">
        <f t="shared" si="90"/>
        <v/>
      </c>
      <c r="AD528" s="107" t="str">
        <f t="shared" si="91"/>
        <v/>
      </c>
      <c r="AE528" s="107" t="str">
        <f t="shared" si="92"/>
        <v/>
      </c>
      <c r="AF528">
        <f t="shared" si="87"/>
        <v>0</v>
      </c>
    </row>
    <row r="529" spans="5:32" x14ac:dyDescent="0.2">
      <c r="E529">
        <v>3128</v>
      </c>
      <c r="F529" s="101">
        <f>'Ext A3'!F134</f>
        <v>0</v>
      </c>
      <c r="G529" s="100">
        <f>'Ext A3'!C134</f>
        <v>0</v>
      </c>
      <c r="H529" s="100">
        <f>'Ext A3'!D134</f>
        <v>0</v>
      </c>
      <c r="I529" s="100">
        <f>'Ext A3'!J134</f>
        <v>0</v>
      </c>
      <c r="J529" s="194">
        <f>'Ext A3'!G134</f>
        <v>0</v>
      </c>
      <c r="K529">
        <f>IF('Ext A3'!H134="",'Ext A3'!G134,'Ext A3'!H134)</f>
        <v>0</v>
      </c>
      <c r="L529" s="100">
        <f>'Ext A3'!E134</f>
        <v>0</v>
      </c>
      <c r="M529" t="str">
        <f>MID('Ext A3'!M134,7,4)</f>
        <v/>
      </c>
      <c r="O529" s="101">
        <f>IF(ISNA(VLOOKUP(E529,'Enga manuel'!$D$7:$P$356,6,FALSE)),0,VLOOKUP(E529,'Enga manuel'!$D$7:$P$356,6,FALSE))</f>
        <v>0</v>
      </c>
      <c r="P529" t="str">
        <f>IF(ISNA(VLOOKUP(E529,'Enga manuel'!$D$7:$P$356,7,FALSE)),"",VLOOKUP(E529,'Enga manuel'!$D$7:$P$356,7,FALSE))</f>
        <v/>
      </c>
      <c r="Q529" t="str">
        <f>IF(ISNA(VLOOKUP(E529,'Enga manuel'!$D$7:$P$356,8,FALSE)),"",VLOOKUP(E529,'Enga manuel'!$D$7:$P$356,8,FALSE))</f>
        <v/>
      </c>
      <c r="R529" t="str">
        <f>IF(ISNA(VLOOKUP(E529,'Enga manuel'!$D$7:$P$356,9,FALSE)),"",VLOOKUP(E529,'Enga manuel'!$D$7:$P$356,9,FALSE))</f>
        <v/>
      </c>
      <c r="S529" t="str">
        <f>IF(ISNA(VLOOKUP(E529,'Enga manuel'!$D$7:$P$356,10,FALSE)),"",VLOOKUP(E529,'Enga manuel'!$D$7:$P$356,10,FALSE))</f>
        <v/>
      </c>
      <c r="T529" t="str">
        <f>IF(ISNA(VLOOKUP(E529,'Enga manuel'!$D$7:$P$356,11,FALSE)),"",VLOOKUP(E529,'Enga manuel'!$D$7:$P$356,11,FALSE))</f>
        <v/>
      </c>
      <c r="U529" t="str">
        <f>IF(ISNA(VLOOKUP(E529,'Enga manuel'!$D$7:$P$356,12,FALSE)),"",VLOOKUP(E529,'Enga manuel'!$D$7:$P$356,12,FALSE))</f>
        <v/>
      </c>
      <c r="W529">
        <f t="shared" si="88"/>
        <v>3128</v>
      </c>
      <c r="X529" s="107">
        <f t="shared" si="89"/>
        <v>0</v>
      </c>
      <c r="Y529" s="107" t="str">
        <f t="shared" si="84"/>
        <v/>
      </c>
      <c r="Z529" s="107" t="str">
        <f t="shared" si="85"/>
        <v/>
      </c>
      <c r="AA529" s="107" t="str">
        <f t="shared" si="86"/>
        <v/>
      </c>
      <c r="AB529" s="107" t="str">
        <f t="shared" si="90"/>
        <v/>
      </c>
      <c r="AC529" s="107" t="str">
        <f t="shared" si="90"/>
        <v/>
      </c>
      <c r="AD529" s="107" t="str">
        <f t="shared" si="91"/>
        <v/>
      </c>
      <c r="AE529" s="107" t="str">
        <f t="shared" si="92"/>
        <v/>
      </c>
      <c r="AF529">
        <f t="shared" si="87"/>
        <v>0</v>
      </c>
    </row>
    <row r="530" spans="5:32" x14ac:dyDescent="0.2">
      <c r="E530">
        <v>3129</v>
      </c>
      <c r="F530" s="101">
        <f>'Ext A3'!F135</f>
        <v>0</v>
      </c>
      <c r="G530" s="100">
        <f>'Ext A3'!C135</f>
        <v>0</v>
      </c>
      <c r="H530" s="100">
        <f>'Ext A3'!D135</f>
        <v>0</v>
      </c>
      <c r="I530" s="100">
        <f>'Ext A3'!J135</f>
        <v>0</v>
      </c>
      <c r="J530" s="194">
        <f>'Ext A3'!G135</f>
        <v>0</v>
      </c>
      <c r="K530">
        <f>IF('Ext A3'!H135="",'Ext A3'!G135,'Ext A3'!H135)</f>
        <v>0</v>
      </c>
      <c r="L530" s="100">
        <f>'Ext A3'!E135</f>
        <v>0</v>
      </c>
      <c r="M530" t="str">
        <f>MID('Ext A3'!M135,7,4)</f>
        <v/>
      </c>
      <c r="O530" s="101">
        <f>IF(ISNA(VLOOKUP(E530,'Enga manuel'!$D$7:$P$356,6,FALSE)),0,VLOOKUP(E530,'Enga manuel'!$D$7:$P$356,6,FALSE))</f>
        <v>0</v>
      </c>
      <c r="P530" t="str">
        <f>IF(ISNA(VLOOKUP(E530,'Enga manuel'!$D$7:$P$356,7,FALSE)),"",VLOOKUP(E530,'Enga manuel'!$D$7:$P$356,7,FALSE))</f>
        <v/>
      </c>
      <c r="Q530" t="str">
        <f>IF(ISNA(VLOOKUP(E530,'Enga manuel'!$D$7:$P$356,8,FALSE)),"",VLOOKUP(E530,'Enga manuel'!$D$7:$P$356,8,FALSE))</f>
        <v/>
      </c>
      <c r="R530" t="str">
        <f>IF(ISNA(VLOOKUP(E530,'Enga manuel'!$D$7:$P$356,9,FALSE)),"",VLOOKUP(E530,'Enga manuel'!$D$7:$P$356,9,FALSE))</f>
        <v/>
      </c>
      <c r="S530" t="str">
        <f>IF(ISNA(VLOOKUP(E530,'Enga manuel'!$D$7:$P$356,10,FALSE)),"",VLOOKUP(E530,'Enga manuel'!$D$7:$P$356,10,FALSE))</f>
        <v/>
      </c>
      <c r="T530" t="str">
        <f>IF(ISNA(VLOOKUP(E530,'Enga manuel'!$D$7:$P$356,11,FALSE)),"",VLOOKUP(E530,'Enga manuel'!$D$7:$P$356,11,FALSE))</f>
        <v/>
      </c>
      <c r="U530" t="str">
        <f>IF(ISNA(VLOOKUP(E530,'Enga manuel'!$D$7:$P$356,12,FALSE)),"",VLOOKUP(E530,'Enga manuel'!$D$7:$P$356,12,FALSE))</f>
        <v/>
      </c>
      <c r="W530">
        <f t="shared" si="88"/>
        <v>3129</v>
      </c>
      <c r="X530" s="107">
        <f t="shared" si="89"/>
        <v>0</v>
      </c>
      <c r="Y530" s="107" t="str">
        <f t="shared" ref="Y530:Y593" si="93">IF(O530&gt;0,P530,IF(F530&gt;0,G530,""))</f>
        <v/>
      </c>
      <c r="Z530" s="107" t="str">
        <f t="shared" ref="Z530:Z593" si="94">IF(O530&gt;0,Q530,IF(F530&gt;0,H530,""))</f>
        <v/>
      </c>
      <c r="AA530" s="107" t="str">
        <f t="shared" ref="AA530:AA593" si="95">IF(O530&gt;0,R530,IF(F530&gt;0,I530,""))</f>
        <v/>
      </c>
      <c r="AB530" s="107" t="str">
        <f t="shared" si="90"/>
        <v/>
      </c>
      <c r="AC530" s="107" t="str">
        <f t="shared" si="90"/>
        <v/>
      </c>
      <c r="AD530" s="107" t="str">
        <f t="shared" si="91"/>
        <v/>
      </c>
      <c r="AE530" s="107" t="str">
        <f t="shared" si="92"/>
        <v/>
      </c>
      <c r="AF530">
        <f t="shared" ref="AF530:AF593" si="96">IF(O530&gt;0,1,0)</f>
        <v>0</v>
      </c>
    </row>
    <row r="531" spans="5:32" x14ac:dyDescent="0.2">
      <c r="E531">
        <v>3130</v>
      </c>
      <c r="F531" s="101">
        <f>'Ext A3'!F136</f>
        <v>0</v>
      </c>
      <c r="G531" s="100">
        <f>'Ext A3'!C136</f>
        <v>0</v>
      </c>
      <c r="H531" s="100">
        <f>'Ext A3'!D136</f>
        <v>0</v>
      </c>
      <c r="I531" s="100">
        <f>'Ext A3'!J136</f>
        <v>0</v>
      </c>
      <c r="J531" s="194">
        <f>'Ext A3'!G136</f>
        <v>0</v>
      </c>
      <c r="K531">
        <f>IF('Ext A3'!H136="",'Ext A3'!G136,'Ext A3'!H136)</f>
        <v>0</v>
      </c>
      <c r="L531" s="100">
        <f>'Ext A3'!E136</f>
        <v>0</v>
      </c>
      <c r="M531" t="str">
        <f>MID('Ext A3'!M136,7,4)</f>
        <v/>
      </c>
      <c r="O531" s="101">
        <f>IF(ISNA(VLOOKUP(E531,'Enga manuel'!$D$7:$P$356,6,FALSE)),0,VLOOKUP(E531,'Enga manuel'!$D$7:$P$356,6,FALSE))</f>
        <v>0</v>
      </c>
      <c r="P531" t="str">
        <f>IF(ISNA(VLOOKUP(E531,'Enga manuel'!$D$7:$P$356,7,FALSE)),"",VLOOKUP(E531,'Enga manuel'!$D$7:$P$356,7,FALSE))</f>
        <v/>
      </c>
      <c r="Q531" t="str">
        <f>IF(ISNA(VLOOKUP(E531,'Enga manuel'!$D$7:$P$356,8,FALSE)),"",VLOOKUP(E531,'Enga manuel'!$D$7:$P$356,8,FALSE))</f>
        <v/>
      </c>
      <c r="R531" t="str">
        <f>IF(ISNA(VLOOKUP(E531,'Enga manuel'!$D$7:$P$356,9,FALSE)),"",VLOOKUP(E531,'Enga manuel'!$D$7:$P$356,9,FALSE))</f>
        <v/>
      </c>
      <c r="S531" t="str">
        <f>IF(ISNA(VLOOKUP(E531,'Enga manuel'!$D$7:$P$356,10,FALSE)),"",VLOOKUP(E531,'Enga manuel'!$D$7:$P$356,10,FALSE))</f>
        <v/>
      </c>
      <c r="T531" t="str">
        <f>IF(ISNA(VLOOKUP(E531,'Enga manuel'!$D$7:$P$356,11,FALSE)),"",VLOOKUP(E531,'Enga manuel'!$D$7:$P$356,11,FALSE))</f>
        <v/>
      </c>
      <c r="U531" t="str">
        <f>IF(ISNA(VLOOKUP(E531,'Enga manuel'!$D$7:$P$356,12,FALSE)),"",VLOOKUP(E531,'Enga manuel'!$D$7:$P$356,12,FALSE))</f>
        <v/>
      </c>
      <c r="W531">
        <f t="shared" si="88"/>
        <v>3130</v>
      </c>
      <c r="X531" s="107">
        <f t="shared" si="89"/>
        <v>0</v>
      </c>
      <c r="Y531" s="107" t="str">
        <f t="shared" si="93"/>
        <v/>
      </c>
      <c r="Z531" s="107" t="str">
        <f t="shared" si="94"/>
        <v/>
      </c>
      <c r="AA531" s="107" t="str">
        <f t="shared" si="95"/>
        <v/>
      </c>
      <c r="AB531" s="107" t="str">
        <f t="shared" si="90"/>
        <v/>
      </c>
      <c r="AC531" s="107" t="str">
        <f t="shared" si="90"/>
        <v/>
      </c>
      <c r="AD531" s="107" t="str">
        <f t="shared" si="91"/>
        <v/>
      </c>
      <c r="AE531" s="107" t="str">
        <f t="shared" si="92"/>
        <v/>
      </c>
      <c r="AF531">
        <f t="shared" si="96"/>
        <v>0</v>
      </c>
    </row>
    <row r="532" spans="5:32" x14ac:dyDescent="0.2">
      <c r="E532">
        <v>3131</v>
      </c>
      <c r="F532" s="101">
        <f>'Ext A3'!F137</f>
        <v>0</v>
      </c>
      <c r="G532" s="100">
        <f>'Ext A3'!C137</f>
        <v>0</v>
      </c>
      <c r="H532" s="100">
        <f>'Ext A3'!D137</f>
        <v>0</v>
      </c>
      <c r="I532" s="100">
        <f>'Ext A3'!J137</f>
        <v>0</v>
      </c>
      <c r="J532" s="194">
        <f>'Ext A3'!G137</f>
        <v>0</v>
      </c>
      <c r="K532">
        <f>IF('Ext A3'!H137="",'Ext A3'!G137,'Ext A3'!H137)</f>
        <v>0</v>
      </c>
      <c r="L532" s="100">
        <f>'Ext A3'!E137</f>
        <v>0</v>
      </c>
      <c r="M532" t="str">
        <f>MID('Ext A3'!M137,7,4)</f>
        <v/>
      </c>
      <c r="O532" s="101">
        <f>IF(ISNA(VLOOKUP(E532,'Enga manuel'!$D$7:$P$356,6,FALSE)),0,VLOOKUP(E532,'Enga manuel'!$D$7:$P$356,6,FALSE))</f>
        <v>0</v>
      </c>
      <c r="P532" t="str">
        <f>IF(ISNA(VLOOKUP(E532,'Enga manuel'!$D$7:$P$356,7,FALSE)),"",VLOOKUP(E532,'Enga manuel'!$D$7:$P$356,7,FALSE))</f>
        <v/>
      </c>
      <c r="Q532" t="str">
        <f>IF(ISNA(VLOOKUP(E532,'Enga manuel'!$D$7:$P$356,8,FALSE)),"",VLOOKUP(E532,'Enga manuel'!$D$7:$P$356,8,FALSE))</f>
        <v/>
      </c>
      <c r="R532" t="str">
        <f>IF(ISNA(VLOOKUP(E532,'Enga manuel'!$D$7:$P$356,9,FALSE)),"",VLOOKUP(E532,'Enga manuel'!$D$7:$P$356,9,FALSE))</f>
        <v/>
      </c>
      <c r="S532" t="str">
        <f>IF(ISNA(VLOOKUP(E532,'Enga manuel'!$D$7:$P$356,10,FALSE)),"",VLOOKUP(E532,'Enga manuel'!$D$7:$P$356,10,FALSE))</f>
        <v/>
      </c>
      <c r="T532" t="str">
        <f>IF(ISNA(VLOOKUP(E532,'Enga manuel'!$D$7:$P$356,11,FALSE)),"",VLOOKUP(E532,'Enga manuel'!$D$7:$P$356,11,FALSE))</f>
        <v/>
      </c>
      <c r="U532" t="str">
        <f>IF(ISNA(VLOOKUP(E532,'Enga manuel'!$D$7:$P$356,12,FALSE)),"",VLOOKUP(E532,'Enga manuel'!$D$7:$P$356,12,FALSE))</f>
        <v/>
      </c>
      <c r="W532">
        <f t="shared" si="88"/>
        <v>3131</v>
      </c>
      <c r="X532" s="107">
        <f t="shared" si="89"/>
        <v>0</v>
      </c>
      <c r="Y532" s="107" t="str">
        <f t="shared" si="93"/>
        <v/>
      </c>
      <c r="Z532" s="107" t="str">
        <f t="shared" si="94"/>
        <v/>
      </c>
      <c r="AA532" s="107" t="str">
        <f t="shared" si="95"/>
        <v/>
      </c>
      <c r="AB532" s="107" t="str">
        <f t="shared" si="90"/>
        <v/>
      </c>
      <c r="AC532" s="107" t="str">
        <f t="shared" si="90"/>
        <v/>
      </c>
      <c r="AD532" s="107" t="str">
        <f t="shared" si="91"/>
        <v/>
      </c>
      <c r="AE532" s="107" t="str">
        <f t="shared" si="92"/>
        <v/>
      </c>
      <c r="AF532">
        <f t="shared" si="96"/>
        <v>0</v>
      </c>
    </row>
    <row r="533" spans="5:32" x14ac:dyDescent="0.2">
      <c r="E533">
        <v>3132</v>
      </c>
      <c r="F533" s="101">
        <f>'Ext A3'!F138</f>
        <v>0</v>
      </c>
      <c r="G533" s="100">
        <f>'Ext A3'!C138</f>
        <v>0</v>
      </c>
      <c r="H533" s="100">
        <f>'Ext A3'!D138</f>
        <v>0</v>
      </c>
      <c r="I533" s="100">
        <f>'Ext A3'!J138</f>
        <v>0</v>
      </c>
      <c r="J533" s="194">
        <f>'Ext A3'!G138</f>
        <v>0</v>
      </c>
      <c r="K533">
        <f>IF('Ext A3'!H138="",'Ext A3'!G138,'Ext A3'!H138)</f>
        <v>0</v>
      </c>
      <c r="L533" s="100">
        <f>'Ext A3'!E138</f>
        <v>0</v>
      </c>
      <c r="M533" t="str">
        <f>MID('Ext A3'!M138,7,4)</f>
        <v/>
      </c>
      <c r="O533" s="101">
        <f>IF(ISNA(VLOOKUP(E533,'Enga manuel'!$D$7:$P$356,6,FALSE)),0,VLOOKUP(E533,'Enga manuel'!$D$7:$P$356,6,FALSE))</f>
        <v>0</v>
      </c>
      <c r="P533" t="str">
        <f>IF(ISNA(VLOOKUP(E533,'Enga manuel'!$D$7:$P$356,7,FALSE)),"",VLOOKUP(E533,'Enga manuel'!$D$7:$P$356,7,FALSE))</f>
        <v/>
      </c>
      <c r="Q533" t="str">
        <f>IF(ISNA(VLOOKUP(E533,'Enga manuel'!$D$7:$P$356,8,FALSE)),"",VLOOKUP(E533,'Enga manuel'!$D$7:$P$356,8,FALSE))</f>
        <v/>
      </c>
      <c r="R533" t="str">
        <f>IF(ISNA(VLOOKUP(E533,'Enga manuel'!$D$7:$P$356,9,FALSE)),"",VLOOKUP(E533,'Enga manuel'!$D$7:$P$356,9,FALSE))</f>
        <v/>
      </c>
      <c r="S533" t="str">
        <f>IF(ISNA(VLOOKUP(E533,'Enga manuel'!$D$7:$P$356,10,FALSE)),"",VLOOKUP(E533,'Enga manuel'!$D$7:$P$356,10,FALSE))</f>
        <v/>
      </c>
      <c r="T533" t="str">
        <f>IF(ISNA(VLOOKUP(E533,'Enga manuel'!$D$7:$P$356,11,FALSE)),"",VLOOKUP(E533,'Enga manuel'!$D$7:$P$356,11,FALSE))</f>
        <v/>
      </c>
      <c r="U533" t="str">
        <f>IF(ISNA(VLOOKUP(E533,'Enga manuel'!$D$7:$P$356,12,FALSE)),"",VLOOKUP(E533,'Enga manuel'!$D$7:$P$356,12,FALSE))</f>
        <v/>
      </c>
      <c r="W533">
        <f t="shared" si="88"/>
        <v>3132</v>
      </c>
      <c r="X533" s="107">
        <f t="shared" si="89"/>
        <v>0</v>
      </c>
      <c r="Y533" s="107" t="str">
        <f t="shared" si="93"/>
        <v/>
      </c>
      <c r="Z533" s="107" t="str">
        <f t="shared" si="94"/>
        <v/>
      </c>
      <c r="AA533" s="107" t="str">
        <f t="shared" si="95"/>
        <v/>
      </c>
      <c r="AB533" s="107" t="str">
        <f t="shared" si="90"/>
        <v/>
      </c>
      <c r="AC533" s="107" t="str">
        <f t="shared" si="90"/>
        <v/>
      </c>
      <c r="AD533" s="107" t="str">
        <f t="shared" si="91"/>
        <v/>
      </c>
      <c r="AE533" s="107" t="str">
        <f t="shared" si="92"/>
        <v/>
      </c>
      <c r="AF533">
        <f t="shared" si="96"/>
        <v>0</v>
      </c>
    </row>
    <row r="534" spans="5:32" x14ac:dyDescent="0.2">
      <c r="E534">
        <v>3133</v>
      </c>
      <c r="F534" s="101">
        <f>'Ext A3'!F139</f>
        <v>0</v>
      </c>
      <c r="G534" s="100">
        <f>'Ext A3'!C139</f>
        <v>0</v>
      </c>
      <c r="H534" s="100">
        <f>'Ext A3'!D139</f>
        <v>0</v>
      </c>
      <c r="I534" s="100">
        <f>'Ext A3'!J139</f>
        <v>0</v>
      </c>
      <c r="J534" s="194">
        <f>'Ext A3'!G139</f>
        <v>0</v>
      </c>
      <c r="K534">
        <f>IF('Ext A3'!H139="",'Ext A3'!G139,'Ext A3'!H139)</f>
        <v>0</v>
      </c>
      <c r="L534" s="100">
        <f>'Ext A3'!E139</f>
        <v>0</v>
      </c>
      <c r="M534" t="str">
        <f>MID('Ext A3'!M139,7,4)</f>
        <v/>
      </c>
      <c r="O534" s="101">
        <f>IF(ISNA(VLOOKUP(E534,'Enga manuel'!$D$7:$P$356,6,FALSE)),0,VLOOKUP(E534,'Enga manuel'!$D$7:$P$356,6,FALSE))</f>
        <v>0</v>
      </c>
      <c r="P534" t="str">
        <f>IF(ISNA(VLOOKUP(E534,'Enga manuel'!$D$7:$P$356,7,FALSE)),"",VLOOKUP(E534,'Enga manuel'!$D$7:$P$356,7,FALSE))</f>
        <v/>
      </c>
      <c r="Q534" t="str">
        <f>IF(ISNA(VLOOKUP(E534,'Enga manuel'!$D$7:$P$356,8,FALSE)),"",VLOOKUP(E534,'Enga manuel'!$D$7:$P$356,8,FALSE))</f>
        <v/>
      </c>
      <c r="R534" t="str">
        <f>IF(ISNA(VLOOKUP(E534,'Enga manuel'!$D$7:$P$356,9,FALSE)),"",VLOOKUP(E534,'Enga manuel'!$D$7:$P$356,9,FALSE))</f>
        <v/>
      </c>
      <c r="S534" t="str">
        <f>IF(ISNA(VLOOKUP(E534,'Enga manuel'!$D$7:$P$356,10,FALSE)),"",VLOOKUP(E534,'Enga manuel'!$D$7:$P$356,10,FALSE))</f>
        <v/>
      </c>
      <c r="T534" t="str">
        <f>IF(ISNA(VLOOKUP(E534,'Enga manuel'!$D$7:$P$356,11,FALSE)),"",VLOOKUP(E534,'Enga manuel'!$D$7:$P$356,11,FALSE))</f>
        <v/>
      </c>
      <c r="U534" t="str">
        <f>IF(ISNA(VLOOKUP(E534,'Enga manuel'!$D$7:$P$356,12,FALSE)),"",VLOOKUP(E534,'Enga manuel'!$D$7:$P$356,12,FALSE))</f>
        <v/>
      </c>
      <c r="W534">
        <f t="shared" si="88"/>
        <v>3133</v>
      </c>
      <c r="X534" s="107">
        <f t="shared" si="89"/>
        <v>0</v>
      </c>
      <c r="Y534" s="107" t="str">
        <f t="shared" si="93"/>
        <v/>
      </c>
      <c r="Z534" s="107" t="str">
        <f t="shared" si="94"/>
        <v/>
      </c>
      <c r="AA534" s="107" t="str">
        <f t="shared" si="95"/>
        <v/>
      </c>
      <c r="AB534" s="107" t="str">
        <f t="shared" si="90"/>
        <v/>
      </c>
      <c r="AC534" s="107" t="str">
        <f t="shared" si="90"/>
        <v/>
      </c>
      <c r="AD534" s="107" t="str">
        <f t="shared" si="91"/>
        <v/>
      </c>
      <c r="AE534" s="107" t="str">
        <f t="shared" si="92"/>
        <v/>
      </c>
      <c r="AF534">
        <f t="shared" si="96"/>
        <v>0</v>
      </c>
    </row>
    <row r="535" spans="5:32" x14ac:dyDescent="0.2">
      <c r="E535">
        <v>3134</v>
      </c>
      <c r="F535" s="101">
        <f>'Ext A3'!F140</f>
        <v>0</v>
      </c>
      <c r="G535" s="100">
        <f>'Ext A3'!C140</f>
        <v>0</v>
      </c>
      <c r="H535" s="100">
        <f>'Ext A3'!D140</f>
        <v>0</v>
      </c>
      <c r="I535" s="100">
        <f>'Ext A3'!J140</f>
        <v>0</v>
      </c>
      <c r="J535" s="194">
        <f>'Ext A3'!G140</f>
        <v>0</v>
      </c>
      <c r="K535">
        <f>IF('Ext A3'!H140="",'Ext A3'!G140,'Ext A3'!H140)</f>
        <v>0</v>
      </c>
      <c r="L535" s="100">
        <f>'Ext A3'!E140</f>
        <v>0</v>
      </c>
      <c r="M535" t="str">
        <f>MID('Ext A3'!M140,7,4)</f>
        <v/>
      </c>
      <c r="O535" s="101">
        <f>IF(ISNA(VLOOKUP(E535,'Enga manuel'!$D$7:$P$356,6,FALSE)),0,VLOOKUP(E535,'Enga manuel'!$D$7:$P$356,6,FALSE))</f>
        <v>0</v>
      </c>
      <c r="P535" t="str">
        <f>IF(ISNA(VLOOKUP(E535,'Enga manuel'!$D$7:$P$356,7,FALSE)),"",VLOOKUP(E535,'Enga manuel'!$D$7:$P$356,7,FALSE))</f>
        <v/>
      </c>
      <c r="Q535" t="str">
        <f>IF(ISNA(VLOOKUP(E535,'Enga manuel'!$D$7:$P$356,8,FALSE)),"",VLOOKUP(E535,'Enga manuel'!$D$7:$P$356,8,FALSE))</f>
        <v/>
      </c>
      <c r="R535" t="str">
        <f>IF(ISNA(VLOOKUP(E535,'Enga manuel'!$D$7:$P$356,9,FALSE)),"",VLOOKUP(E535,'Enga manuel'!$D$7:$P$356,9,FALSE))</f>
        <v/>
      </c>
      <c r="S535" t="str">
        <f>IF(ISNA(VLOOKUP(E535,'Enga manuel'!$D$7:$P$356,10,FALSE)),"",VLOOKUP(E535,'Enga manuel'!$D$7:$P$356,10,FALSE))</f>
        <v/>
      </c>
      <c r="T535" t="str">
        <f>IF(ISNA(VLOOKUP(E535,'Enga manuel'!$D$7:$P$356,11,FALSE)),"",VLOOKUP(E535,'Enga manuel'!$D$7:$P$356,11,FALSE))</f>
        <v/>
      </c>
      <c r="U535" t="str">
        <f>IF(ISNA(VLOOKUP(E535,'Enga manuel'!$D$7:$P$356,12,FALSE)),"",VLOOKUP(E535,'Enga manuel'!$D$7:$P$356,12,FALSE))</f>
        <v/>
      </c>
      <c r="W535">
        <f t="shared" si="88"/>
        <v>3134</v>
      </c>
      <c r="X535" s="107">
        <f t="shared" si="89"/>
        <v>0</v>
      </c>
      <c r="Y535" s="107" t="str">
        <f t="shared" si="93"/>
        <v/>
      </c>
      <c r="Z535" s="107" t="str">
        <f t="shared" si="94"/>
        <v/>
      </c>
      <c r="AA535" s="107" t="str">
        <f t="shared" si="95"/>
        <v/>
      </c>
      <c r="AB535" s="107" t="str">
        <f t="shared" si="90"/>
        <v/>
      </c>
      <c r="AC535" s="107" t="str">
        <f t="shared" si="90"/>
        <v/>
      </c>
      <c r="AD535" s="107" t="str">
        <f t="shared" si="91"/>
        <v/>
      </c>
      <c r="AE535" s="107" t="str">
        <f t="shared" si="92"/>
        <v/>
      </c>
      <c r="AF535">
        <f t="shared" si="96"/>
        <v>0</v>
      </c>
    </row>
    <row r="536" spans="5:32" x14ac:dyDescent="0.2">
      <c r="E536">
        <v>3135</v>
      </c>
      <c r="F536" s="101">
        <f>'Ext A3'!F141</f>
        <v>0</v>
      </c>
      <c r="G536" s="100">
        <f>'Ext A3'!C141</f>
        <v>0</v>
      </c>
      <c r="H536" s="100">
        <f>'Ext A3'!D141</f>
        <v>0</v>
      </c>
      <c r="I536" s="100">
        <f>'Ext A3'!J141</f>
        <v>0</v>
      </c>
      <c r="J536" s="194">
        <f>'Ext A3'!G141</f>
        <v>0</v>
      </c>
      <c r="K536">
        <f>IF('Ext A3'!H141="",'Ext A3'!G141,'Ext A3'!H141)</f>
        <v>0</v>
      </c>
      <c r="L536" s="100">
        <f>'Ext A3'!E141</f>
        <v>0</v>
      </c>
      <c r="M536" t="str">
        <f>MID('Ext A3'!M141,7,4)</f>
        <v/>
      </c>
      <c r="O536" s="101">
        <f>IF(ISNA(VLOOKUP(E536,'Enga manuel'!$D$7:$P$356,6,FALSE)),0,VLOOKUP(E536,'Enga manuel'!$D$7:$P$356,6,FALSE))</f>
        <v>0</v>
      </c>
      <c r="P536" t="str">
        <f>IF(ISNA(VLOOKUP(E536,'Enga manuel'!$D$7:$P$356,7,FALSE)),"",VLOOKUP(E536,'Enga manuel'!$D$7:$P$356,7,FALSE))</f>
        <v/>
      </c>
      <c r="Q536" t="str">
        <f>IF(ISNA(VLOOKUP(E536,'Enga manuel'!$D$7:$P$356,8,FALSE)),"",VLOOKUP(E536,'Enga manuel'!$D$7:$P$356,8,FALSE))</f>
        <v/>
      </c>
      <c r="R536" t="str">
        <f>IF(ISNA(VLOOKUP(E536,'Enga manuel'!$D$7:$P$356,9,FALSE)),"",VLOOKUP(E536,'Enga manuel'!$D$7:$P$356,9,FALSE))</f>
        <v/>
      </c>
      <c r="S536" t="str">
        <f>IF(ISNA(VLOOKUP(E536,'Enga manuel'!$D$7:$P$356,10,FALSE)),"",VLOOKUP(E536,'Enga manuel'!$D$7:$P$356,10,FALSE))</f>
        <v/>
      </c>
      <c r="T536" t="str">
        <f>IF(ISNA(VLOOKUP(E536,'Enga manuel'!$D$7:$P$356,11,FALSE)),"",VLOOKUP(E536,'Enga manuel'!$D$7:$P$356,11,FALSE))</f>
        <v/>
      </c>
      <c r="U536" t="str">
        <f>IF(ISNA(VLOOKUP(E536,'Enga manuel'!$D$7:$P$356,12,FALSE)),"",VLOOKUP(E536,'Enga manuel'!$D$7:$P$356,12,FALSE))</f>
        <v/>
      </c>
      <c r="W536">
        <f t="shared" si="88"/>
        <v>3135</v>
      </c>
      <c r="X536" s="107">
        <f t="shared" si="89"/>
        <v>0</v>
      </c>
      <c r="Y536" s="107" t="str">
        <f t="shared" si="93"/>
        <v/>
      </c>
      <c r="Z536" s="107" t="str">
        <f t="shared" si="94"/>
        <v/>
      </c>
      <c r="AA536" s="107" t="str">
        <f t="shared" si="95"/>
        <v/>
      </c>
      <c r="AB536" s="107" t="str">
        <f t="shared" si="90"/>
        <v/>
      </c>
      <c r="AC536" s="107" t="str">
        <f t="shared" si="90"/>
        <v/>
      </c>
      <c r="AD536" s="107" t="str">
        <f t="shared" si="91"/>
        <v/>
      </c>
      <c r="AE536" s="107" t="str">
        <f t="shared" si="92"/>
        <v/>
      </c>
      <c r="AF536">
        <f t="shared" si="96"/>
        <v>0</v>
      </c>
    </row>
    <row r="537" spans="5:32" x14ac:dyDescent="0.2">
      <c r="E537">
        <v>3136</v>
      </c>
      <c r="F537" s="101">
        <f>'Ext A3'!F142</f>
        <v>0</v>
      </c>
      <c r="G537" s="100">
        <f>'Ext A3'!C142</f>
        <v>0</v>
      </c>
      <c r="H537" s="100">
        <f>'Ext A3'!D142</f>
        <v>0</v>
      </c>
      <c r="I537" s="100">
        <f>'Ext A3'!J142</f>
        <v>0</v>
      </c>
      <c r="J537" s="194">
        <f>'Ext A3'!G142</f>
        <v>0</v>
      </c>
      <c r="K537">
        <f>IF('Ext A3'!H142="",'Ext A3'!G142,'Ext A3'!H142)</f>
        <v>0</v>
      </c>
      <c r="L537" s="100">
        <f>'Ext A3'!E142</f>
        <v>0</v>
      </c>
      <c r="M537" t="str">
        <f>MID('Ext A3'!M142,7,4)</f>
        <v/>
      </c>
      <c r="O537" s="101">
        <f>IF(ISNA(VLOOKUP(E537,'Enga manuel'!$D$7:$P$356,6,FALSE)),0,VLOOKUP(E537,'Enga manuel'!$D$7:$P$356,6,FALSE))</f>
        <v>0</v>
      </c>
      <c r="P537" t="str">
        <f>IF(ISNA(VLOOKUP(E537,'Enga manuel'!$D$7:$P$356,7,FALSE)),"",VLOOKUP(E537,'Enga manuel'!$D$7:$P$356,7,FALSE))</f>
        <v/>
      </c>
      <c r="Q537" t="str">
        <f>IF(ISNA(VLOOKUP(E537,'Enga manuel'!$D$7:$P$356,8,FALSE)),"",VLOOKUP(E537,'Enga manuel'!$D$7:$P$356,8,FALSE))</f>
        <v/>
      </c>
      <c r="R537" t="str">
        <f>IF(ISNA(VLOOKUP(E537,'Enga manuel'!$D$7:$P$356,9,FALSE)),"",VLOOKUP(E537,'Enga manuel'!$D$7:$P$356,9,FALSE))</f>
        <v/>
      </c>
      <c r="S537" t="str">
        <f>IF(ISNA(VLOOKUP(E537,'Enga manuel'!$D$7:$P$356,10,FALSE)),"",VLOOKUP(E537,'Enga manuel'!$D$7:$P$356,10,FALSE))</f>
        <v/>
      </c>
      <c r="T537" t="str">
        <f>IF(ISNA(VLOOKUP(E537,'Enga manuel'!$D$7:$P$356,11,FALSE)),"",VLOOKUP(E537,'Enga manuel'!$D$7:$P$356,11,FALSE))</f>
        <v/>
      </c>
      <c r="U537" t="str">
        <f>IF(ISNA(VLOOKUP(E537,'Enga manuel'!$D$7:$P$356,12,FALSE)),"",VLOOKUP(E537,'Enga manuel'!$D$7:$P$356,12,FALSE))</f>
        <v/>
      </c>
      <c r="W537">
        <f t="shared" si="88"/>
        <v>3136</v>
      </c>
      <c r="X537" s="107">
        <f t="shared" si="89"/>
        <v>0</v>
      </c>
      <c r="Y537" s="107" t="str">
        <f t="shared" si="93"/>
        <v/>
      </c>
      <c r="Z537" s="107" t="str">
        <f t="shared" si="94"/>
        <v/>
      </c>
      <c r="AA537" s="107" t="str">
        <f t="shared" si="95"/>
        <v/>
      </c>
      <c r="AB537" s="107" t="str">
        <f t="shared" si="90"/>
        <v/>
      </c>
      <c r="AC537" s="107" t="str">
        <f t="shared" si="90"/>
        <v/>
      </c>
      <c r="AD537" s="107" t="str">
        <f t="shared" si="91"/>
        <v/>
      </c>
      <c r="AE537" s="107" t="str">
        <f t="shared" si="92"/>
        <v/>
      </c>
      <c r="AF537">
        <f t="shared" si="96"/>
        <v>0</v>
      </c>
    </row>
    <row r="538" spans="5:32" x14ac:dyDescent="0.2">
      <c r="E538">
        <v>3137</v>
      </c>
      <c r="F538" s="101">
        <f>'Ext A3'!F143</f>
        <v>0</v>
      </c>
      <c r="G538" s="100">
        <f>'Ext A3'!C143</f>
        <v>0</v>
      </c>
      <c r="H538" s="100">
        <f>'Ext A3'!D143</f>
        <v>0</v>
      </c>
      <c r="I538" s="100">
        <f>'Ext A3'!J143</f>
        <v>0</v>
      </c>
      <c r="J538" s="194">
        <f>'Ext A3'!G143</f>
        <v>0</v>
      </c>
      <c r="K538">
        <f>IF('Ext A3'!H143="",'Ext A3'!G143,'Ext A3'!H143)</f>
        <v>0</v>
      </c>
      <c r="L538" s="100">
        <f>'Ext A3'!E143</f>
        <v>0</v>
      </c>
      <c r="M538" t="str">
        <f>MID('Ext A3'!M143,7,4)</f>
        <v/>
      </c>
      <c r="O538" s="101">
        <f>IF(ISNA(VLOOKUP(E538,'Enga manuel'!$D$7:$P$356,6,FALSE)),0,VLOOKUP(E538,'Enga manuel'!$D$7:$P$356,6,FALSE))</f>
        <v>0</v>
      </c>
      <c r="P538" t="str">
        <f>IF(ISNA(VLOOKUP(E538,'Enga manuel'!$D$7:$P$356,7,FALSE)),"",VLOOKUP(E538,'Enga manuel'!$D$7:$P$356,7,FALSE))</f>
        <v/>
      </c>
      <c r="Q538" t="str">
        <f>IF(ISNA(VLOOKUP(E538,'Enga manuel'!$D$7:$P$356,8,FALSE)),"",VLOOKUP(E538,'Enga manuel'!$D$7:$P$356,8,FALSE))</f>
        <v/>
      </c>
      <c r="R538" t="str">
        <f>IF(ISNA(VLOOKUP(E538,'Enga manuel'!$D$7:$P$356,9,FALSE)),"",VLOOKUP(E538,'Enga manuel'!$D$7:$P$356,9,FALSE))</f>
        <v/>
      </c>
      <c r="S538" t="str">
        <f>IF(ISNA(VLOOKUP(E538,'Enga manuel'!$D$7:$P$356,10,FALSE)),"",VLOOKUP(E538,'Enga manuel'!$D$7:$P$356,10,FALSE))</f>
        <v/>
      </c>
      <c r="T538" t="str">
        <f>IF(ISNA(VLOOKUP(E538,'Enga manuel'!$D$7:$P$356,11,FALSE)),"",VLOOKUP(E538,'Enga manuel'!$D$7:$P$356,11,FALSE))</f>
        <v/>
      </c>
      <c r="U538" t="str">
        <f>IF(ISNA(VLOOKUP(E538,'Enga manuel'!$D$7:$P$356,12,FALSE)),"",VLOOKUP(E538,'Enga manuel'!$D$7:$P$356,12,FALSE))</f>
        <v/>
      </c>
      <c r="W538">
        <f t="shared" si="88"/>
        <v>3137</v>
      </c>
      <c r="X538" s="107">
        <f t="shared" si="89"/>
        <v>0</v>
      </c>
      <c r="Y538" s="107" t="str">
        <f t="shared" si="93"/>
        <v/>
      </c>
      <c r="Z538" s="107" t="str">
        <f t="shared" si="94"/>
        <v/>
      </c>
      <c r="AA538" s="107" t="str">
        <f t="shared" si="95"/>
        <v/>
      </c>
      <c r="AB538" s="107" t="str">
        <f t="shared" si="90"/>
        <v/>
      </c>
      <c r="AC538" s="107" t="str">
        <f t="shared" si="90"/>
        <v/>
      </c>
      <c r="AD538" s="107" t="str">
        <f t="shared" si="91"/>
        <v/>
      </c>
      <c r="AE538" s="107" t="str">
        <f t="shared" si="92"/>
        <v/>
      </c>
      <c r="AF538">
        <f t="shared" si="96"/>
        <v>0</v>
      </c>
    </row>
    <row r="539" spans="5:32" x14ac:dyDescent="0.2">
      <c r="E539">
        <v>3138</v>
      </c>
      <c r="F539" s="101">
        <f>'Ext A3'!F144</f>
        <v>0</v>
      </c>
      <c r="G539" s="100">
        <f>'Ext A3'!C144</f>
        <v>0</v>
      </c>
      <c r="H539" s="100">
        <f>'Ext A3'!D144</f>
        <v>0</v>
      </c>
      <c r="I539" s="100">
        <f>'Ext A3'!J144</f>
        <v>0</v>
      </c>
      <c r="J539" s="194">
        <f>'Ext A3'!G144</f>
        <v>0</v>
      </c>
      <c r="K539">
        <f>IF('Ext A3'!H144="",'Ext A3'!G144,'Ext A3'!H144)</f>
        <v>0</v>
      </c>
      <c r="L539" s="100">
        <f>'Ext A3'!E144</f>
        <v>0</v>
      </c>
      <c r="M539" t="str">
        <f>MID('Ext A3'!M144,7,4)</f>
        <v/>
      </c>
      <c r="O539" s="101">
        <f>IF(ISNA(VLOOKUP(E539,'Enga manuel'!$D$7:$P$356,6,FALSE)),0,VLOOKUP(E539,'Enga manuel'!$D$7:$P$356,6,FALSE))</f>
        <v>0</v>
      </c>
      <c r="P539" t="str">
        <f>IF(ISNA(VLOOKUP(E539,'Enga manuel'!$D$7:$P$356,7,FALSE)),"",VLOOKUP(E539,'Enga manuel'!$D$7:$P$356,7,FALSE))</f>
        <v/>
      </c>
      <c r="Q539" t="str">
        <f>IF(ISNA(VLOOKUP(E539,'Enga manuel'!$D$7:$P$356,8,FALSE)),"",VLOOKUP(E539,'Enga manuel'!$D$7:$P$356,8,FALSE))</f>
        <v/>
      </c>
      <c r="R539" t="str">
        <f>IF(ISNA(VLOOKUP(E539,'Enga manuel'!$D$7:$P$356,9,FALSE)),"",VLOOKUP(E539,'Enga manuel'!$D$7:$P$356,9,FALSE))</f>
        <v/>
      </c>
      <c r="S539" t="str">
        <f>IF(ISNA(VLOOKUP(E539,'Enga manuel'!$D$7:$P$356,10,FALSE)),"",VLOOKUP(E539,'Enga manuel'!$D$7:$P$356,10,FALSE))</f>
        <v/>
      </c>
      <c r="T539" t="str">
        <f>IF(ISNA(VLOOKUP(E539,'Enga manuel'!$D$7:$P$356,11,FALSE)),"",VLOOKUP(E539,'Enga manuel'!$D$7:$P$356,11,FALSE))</f>
        <v/>
      </c>
      <c r="U539" t="str">
        <f>IF(ISNA(VLOOKUP(E539,'Enga manuel'!$D$7:$P$356,12,FALSE)),"",VLOOKUP(E539,'Enga manuel'!$D$7:$P$356,12,FALSE))</f>
        <v/>
      </c>
      <c r="W539">
        <f t="shared" si="88"/>
        <v>3138</v>
      </c>
      <c r="X539" s="107">
        <f t="shared" si="89"/>
        <v>0</v>
      </c>
      <c r="Y539" s="107" t="str">
        <f t="shared" si="93"/>
        <v/>
      </c>
      <c r="Z539" s="107" t="str">
        <f t="shared" si="94"/>
        <v/>
      </c>
      <c r="AA539" s="107" t="str">
        <f t="shared" si="95"/>
        <v/>
      </c>
      <c r="AB539" s="107" t="str">
        <f t="shared" si="90"/>
        <v/>
      </c>
      <c r="AC539" s="107" t="str">
        <f t="shared" si="90"/>
        <v/>
      </c>
      <c r="AD539" s="107" t="str">
        <f t="shared" si="91"/>
        <v/>
      </c>
      <c r="AE539" s="107" t="str">
        <f t="shared" si="92"/>
        <v/>
      </c>
      <c r="AF539">
        <f t="shared" si="96"/>
        <v>0</v>
      </c>
    </row>
    <row r="540" spans="5:32" x14ac:dyDescent="0.2">
      <c r="E540">
        <v>3139</v>
      </c>
      <c r="F540" s="101">
        <f>'Ext A3'!F145</f>
        <v>0</v>
      </c>
      <c r="G540" s="100">
        <f>'Ext A3'!C145</f>
        <v>0</v>
      </c>
      <c r="H540" s="100">
        <f>'Ext A3'!D145</f>
        <v>0</v>
      </c>
      <c r="I540" s="100">
        <f>'Ext A3'!J145</f>
        <v>0</v>
      </c>
      <c r="J540" s="194">
        <f>'Ext A3'!G145</f>
        <v>0</v>
      </c>
      <c r="K540">
        <f>IF('Ext A3'!H145="",'Ext A3'!G145,'Ext A3'!H145)</f>
        <v>0</v>
      </c>
      <c r="L540" s="100">
        <f>'Ext A3'!E145</f>
        <v>0</v>
      </c>
      <c r="M540" t="str">
        <f>MID('Ext A3'!M145,7,4)</f>
        <v/>
      </c>
      <c r="O540" s="101">
        <f>IF(ISNA(VLOOKUP(E540,'Enga manuel'!$D$7:$P$356,6,FALSE)),0,VLOOKUP(E540,'Enga manuel'!$D$7:$P$356,6,FALSE))</f>
        <v>0</v>
      </c>
      <c r="P540" t="str">
        <f>IF(ISNA(VLOOKUP(E540,'Enga manuel'!$D$7:$P$356,7,FALSE)),"",VLOOKUP(E540,'Enga manuel'!$D$7:$P$356,7,FALSE))</f>
        <v/>
      </c>
      <c r="Q540" t="str">
        <f>IF(ISNA(VLOOKUP(E540,'Enga manuel'!$D$7:$P$356,8,FALSE)),"",VLOOKUP(E540,'Enga manuel'!$D$7:$P$356,8,FALSE))</f>
        <v/>
      </c>
      <c r="R540" t="str">
        <f>IF(ISNA(VLOOKUP(E540,'Enga manuel'!$D$7:$P$356,9,FALSE)),"",VLOOKUP(E540,'Enga manuel'!$D$7:$P$356,9,FALSE))</f>
        <v/>
      </c>
      <c r="S540" t="str">
        <f>IF(ISNA(VLOOKUP(E540,'Enga manuel'!$D$7:$P$356,10,FALSE)),"",VLOOKUP(E540,'Enga manuel'!$D$7:$P$356,10,FALSE))</f>
        <v/>
      </c>
      <c r="T540" t="str">
        <f>IF(ISNA(VLOOKUP(E540,'Enga manuel'!$D$7:$P$356,11,FALSE)),"",VLOOKUP(E540,'Enga manuel'!$D$7:$P$356,11,FALSE))</f>
        <v/>
      </c>
      <c r="U540" t="str">
        <f>IF(ISNA(VLOOKUP(E540,'Enga manuel'!$D$7:$P$356,12,FALSE)),"",VLOOKUP(E540,'Enga manuel'!$D$7:$P$356,12,FALSE))</f>
        <v/>
      </c>
      <c r="W540">
        <f t="shared" si="88"/>
        <v>3139</v>
      </c>
      <c r="X540" s="107">
        <f t="shared" si="89"/>
        <v>0</v>
      </c>
      <c r="Y540" s="107" t="str">
        <f t="shared" si="93"/>
        <v/>
      </c>
      <c r="Z540" s="107" t="str">
        <f t="shared" si="94"/>
        <v/>
      </c>
      <c r="AA540" s="107" t="str">
        <f t="shared" si="95"/>
        <v/>
      </c>
      <c r="AB540" s="107" t="str">
        <f t="shared" si="90"/>
        <v/>
      </c>
      <c r="AC540" s="107" t="str">
        <f t="shared" si="90"/>
        <v/>
      </c>
      <c r="AD540" s="107" t="str">
        <f t="shared" si="91"/>
        <v/>
      </c>
      <c r="AE540" s="107" t="str">
        <f t="shared" si="92"/>
        <v/>
      </c>
      <c r="AF540">
        <f t="shared" si="96"/>
        <v>0</v>
      </c>
    </row>
    <row r="541" spans="5:32" x14ac:dyDescent="0.2">
      <c r="E541">
        <v>3140</v>
      </c>
      <c r="F541" s="101">
        <f>'Ext A3'!F146</f>
        <v>0</v>
      </c>
      <c r="G541" s="100">
        <f>'Ext A3'!C146</f>
        <v>0</v>
      </c>
      <c r="H541" s="100">
        <f>'Ext A3'!D146</f>
        <v>0</v>
      </c>
      <c r="I541" s="100">
        <f>'Ext A3'!J146</f>
        <v>0</v>
      </c>
      <c r="J541" s="194">
        <f>'Ext A3'!G146</f>
        <v>0</v>
      </c>
      <c r="K541">
        <f>IF('Ext A3'!H146="",'Ext A3'!G146,'Ext A3'!H146)</f>
        <v>0</v>
      </c>
      <c r="L541" s="100">
        <f>'Ext A3'!E146</f>
        <v>0</v>
      </c>
      <c r="M541" t="str">
        <f>MID('Ext A3'!M146,7,4)</f>
        <v/>
      </c>
      <c r="O541" s="101">
        <f>IF(ISNA(VLOOKUP(E541,'Enga manuel'!$D$7:$P$356,6,FALSE)),0,VLOOKUP(E541,'Enga manuel'!$D$7:$P$356,6,FALSE))</f>
        <v>0</v>
      </c>
      <c r="P541" t="str">
        <f>IF(ISNA(VLOOKUP(E541,'Enga manuel'!$D$7:$P$356,7,FALSE)),"",VLOOKUP(E541,'Enga manuel'!$D$7:$P$356,7,FALSE))</f>
        <v/>
      </c>
      <c r="Q541" t="str">
        <f>IF(ISNA(VLOOKUP(E541,'Enga manuel'!$D$7:$P$356,8,FALSE)),"",VLOOKUP(E541,'Enga manuel'!$D$7:$P$356,8,FALSE))</f>
        <v/>
      </c>
      <c r="R541" t="str">
        <f>IF(ISNA(VLOOKUP(E541,'Enga manuel'!$D$7:$P$356,9,FALSE)),"",VLOOKUP(E541,'Enga manuel'!$D$7:$P$356,9,FALSE))</f>
        <v/>
      </c>
      <c r="S541" t="str">
        <f>IF(ISNA(VLOOKUP(E541,'Enga manuel'!$D$7:$P$356,10,FALSE)),"",VLOOKUP(E541,'Enga manuel'!$D$7:$P$356,10,FALSE))</f>
        <v/>
      </c>
      <c r="T541" t="str">
        <f>IF(ISNA(VLOOKUP(E541,'Enga manuel'!$D$7:$P$356,11,FALSE)),"",VLOOKUP(E541,'Enga manuel'!$D$7:$P$356,11,FALSE))</f>
        <v/>
      </c>
      <c r="U541" t="str">
        <f>IF(ISNA(VLOOKUP(E541,'Enga manuel'!$D$7:$P$356,12,FALSE)),"",VLOOKUP(E541,'Enga manuel'!$D$7:$P$356,12,FALSE))</f>
        <v/>
      </c>
      <c r="W541">
        <f t="shared" si="88"/>
        <v>3140</v>
      </c>
      <c r="X541" s="107">
        <f t="shared" si="89"/>
        <v>0</v>
      </c>
      <c r="Y541" s="107" t="str">
        <f t="shared" si="93"/>
        <v/>
      </c>
      <c r="Z541" s="107" t="str">
        <f t="shared" si="94"/>
        <v/>
      </c>
      <c r="AA541" s="107" t="str">
        <f t="shared" si="95"/>
        <v/>
      </c>
      <c r="AB541" s="107" t="str">
        <f t="shared" si="90"/>
        <v/>
      </c>
      <c r="AC541" s="107" t="str">
        <f t="shared" si="90"/>
        <v/>
      </c>
      <c r="AD541" s="107" t="str">
        <f t="shared" si="91"/>
        <v/>
      </c>
      <c r="AE541" s="107" t="str">
        <f t="shared" si="92"/>
        <v/>
      </c>
      <c r="AF541">
        <f t="shared" si="96"/>
        <v>0</v>
      </c>
    </row>
    <row r="542" spans="5:32" x14ac:dyDescent="0.2">
      <c r="E542">
        <v>3141</v>
      </c>
      <c r="F542" s="101">
        <f>'Ext A3'!F147</f>
        <v>0</v>
      </c>
      <c r="G542" s="100">
        <f>'Ext A3'!C147</f>
        <v>0</v>
      </c>
      <c r="H542" s="100">
        <f>'Ext A3'!D147</f>
        <v>0</v>
      </c>
      <c r="I542" s="100">
        <f>'Ext A3'!J147</f>
        <v>0</v>
      </c>
      <c r="J542" s="194">
        <f>'Ext A3'!G147</f>
        <v>0</v>
      </c>
      <c r="K542">
        <f>IF('Ext A3'!H147="",'Ext A3'!G147,'Ext A3'!H147)</f>
        <v>0</v>
      </c>
      <c r="L542" s="100">
        <f>'Ext A3'!E147</f>
        <v>0</v>
      </c>
      <c r="M542" t="str">
        <f>MID('Ext A3'!M147,7,4)</f>
        <v/>
      </c>
      <c r="O542" s="101">
        <f>IF(ISNA(VLOOKUP(E542,'Enga manuel'!$D$7:$P$356,6,FALSE)),0,VLOOKUP(E542,'Enga manuel'!$D$7:$P$356,6,FALSE))</f>
        <v>0</v>
      </c>
      <c r="P542" t="str">
        <f>IF(ISNA(VLOOKUP(E542,'Enga manuel'!$D$7:$P$356,7,FALSE)),"",VLOOKUP(E542,'Enga manuel'!$D$7:$P$356,7,FALSE))</f>
        <v/>
      </c>
      <c r="Q542" t="str">
        <f>IF(ISNA(VLOOKUP(E542,'Enga manuel'!$D$7:$P$356,8,FALSE)),"",VLOOKUP(E542,'Enga manuel'!$D$7:$P$356,8,FALSE))</f>
        <v/>
      </c>
      <c r="R542" t="str">
        <f>IF(ISNA(VLOOKUP(E542,'Enga manuel'!$D$7:$P$356,9,FALSE)),"",VLOOKUP(E542,'Enga manuel'!$D$7:$P$356,9,FALSE))</f>
        <v/>
      </c>
      <c r="S542" t="str">
        <f>IF(ISNA(VLOOKUP(E542,'Enga manuel'!$D$7:$P$356,10,FALSE)),"",VLOOKUP(E542,'Enga manuel'!$D$7:$P$356,10,FALSE))</f>
        <v/>
      </c>
      <c r="T542" t="str">
        <f>IF(ISNA(VLOOKUP(E542,'Enga manuel'!$D$7:$P$356,11,FALSE)),"",VLOOKUP(E542,'Enga manuel'!$D$7:$P$356,11,FALSE))</f>
        <v/>
      </c>
      <c r="U542" t="str">
        <f>IF(ISNA(VLOOKUP(E542,'Enga manuel'!$D$7:$P$356,12,FALSE)),"",VLOOKUP(E542,'Enga manuel'!$D$7:$P$356,12,FALSE))</f>
        <v/>
      </c>
      <c r="W542">
        <f t="shared" ref="W542:W601" si="97">E542</f>
        <v>3141</v>
      </c>
      <c r="X542" s="107">
        <f t="shared" si="89"/>
        <v>0</v>
      </c>
      <c r="Y542" s="107" t="str">
        <f t="shared" si="93"/>
        <v/>
      </c>
      <c r="Z542" s="107" t="str">
        <f t="shared" si="94"/>
        <v/>
      </c>
      <c r="AA542" s="107" t="str">
        <f t="shared" si="95"/>
        <v/>
      </c>
      <c r="AB542" s="107" t="str">
        <f t="shared" si="90"/>
        <v/>
      </c>
      <c r="AC542" s="107" t="str">
        <f t="shared" si="90"/>
        <v/>
      </c>
      <c r="AD542" s="107" t="str">
        <f t="shared" si="91"/>
        <v/>
      </c>
      <c r="AE542" s="107" t="str">
        <f t="shared" si="92"/>
        <v/>
      </c>
      <c r="AF542">
        <f t="shared" si="96"/>
        <v>0</v>
      </c>
    </row>
    <row r="543" spans="5:32" x14ac:dyDescent="0.2">
      <c r="E543">
        <v>3142</v>
      </c>
      <c r="F543" s="101">
        <f>'Ext A3'!F148</f>
        <v>0</v>
      </c>
      <c r="G543" s="100">
        <f>'Ext A3'!C148</f>
        <v>0</v>
      </c>
      <c r="H543" s="100">
        <f>'Ext A3'!D148</f>
        <v>0</v>
      </c>
      <c r="I543" s="100">
        <f>'Ext A3'!J148</f>
        <v>0</v>
      </c>
      <c r="J543" s="194">
        <f>'Ext A3'!G148</f>
        <v>0</v>
      </c>
      <c r="K543">
        <f>IF('Ext A3'!H148="",'Ext A3'!G148,'Ext A3'!H148)</f>
        <v>0</v>
      </c>
      <c r="L543" s="100">
        <f>'Ext A3'!E148</f>
        <v>0</v>
      </c>
      <c r="M543" t="str">
        <f>MID('Ext A3'!M148,7,4)</f>
        <v/>
      </c>
      <c r="O543" s="101">
        <f>IF(ISNA(VLOOKUP(E543,'Enga manuel'!$D$7:$P$356,6,FALSE)),0,VLOOKUP(E543,'Enga manuel'!$D$7:$P$356,6,FALSE))</f>
        <v>0</v>
      </c>
      <c r="P543" t="str">
        <f>IF(ISNA(VLOOKUP(E543,'Enga manuel'!$D$7:$P$356,7,FALSE)),"",VLOOKUP(E543,'Enga manuel'!$D$7:$P$356,7,FALSE))</f>
        <v/>
      </c>
      <c r="Q543" t="str">
        <f>IF(ISNA(VLOOKUP(E543,'Enga manuel'!$D$7:$P$356,8,FALSE)),"",VLOOKUP(E543,'Enga manuel'!$D$7:$P$356,8,FALSE))</f>
        <v/>
      </c>
      <c r="R543" t="str">
        <f>IF(ISNA(VLOOKUP(E543,'Enga manuel'!$D$7:$P$356,9,FALSE)),"",VLOOKUP(E543,'Enga manuel'!$D$7:$P$356,9,FALSE))</f>
        <v/>
      </c>
      <c r="S543" t="str">
        <f>IF(ISNA(VLOOKUP(E543,'Enga manuel'!$D$7:$P$356,10,FALSE)),"",VLOOKUP(E543,'Enga manuel'!$D$7:$P$356,10,FALSE))</f>
        <v/>
      </c>
      <c r="T543" t="str">
        <f>IF(ISNA(VLOOKUP(E543,'Enga manuel'!$D$7:$P$356,11,FALSE)),"",VLOOKUP(E543,'Enga manuel'!$D$7:$P$356,11,FALSE))</f>
        <v/>
      </c>
      <c r="U543" t="str">
        <f>IF(ISNA(VLOOKUP(E543,'Enga manuel'!$D$7:$P$356,12,FALSE)),"",VLOOKUP(E543,'Enga manuel'!$D$7:$P$356,12,FALSE))</f>
        <v/>
      </c>
      <c r="W543">
        <f t="shared" si="97"/>
        <v>3142</v>
      </c>
      <c r="X543" s="107">
        <f t="shared" si="89"/>
        <v>0</v>
      </c>
      <c r="Y543" s="107" t="str">
        <f t="shared" si="93"/>
        <v/>
      </c>
      <c r="Z543" s="107" t="str">
        <f t="shared" si="94"/>
        <v/>
      </c>
      <c r="AA543" s="107" t="str">
        <f t="shared" si="95"/>
        <v/>
      </c>
      <c r="AB543" s="107" t="str">
        <f t="shared" si="90"/>
        <v/>
      </c>
      <c r="AC543" s="107" t="str">
        <f t="shared" si="90"/>
        <v/>
      </c>
      <c r="AD543" s="107" t="str">
        <f t="shared" si="91"/>
        <v/>
      </c>
      <c r="AE543" s="107" t="str">
        <f t="shared" si="92"/>
        <v/>
      </c>
      <c r="AF543">
        <f t="shared" si="96"/>
        <v>0</v>
      </c>
    </row>
    <row r="544" spans="5:32" x14ac:dyDescent="0.2">
      <c r="E544">
        <v>3143</v>
      </c>
      <c r="F544" s="101">
        <f>'Ext A3'!F149</f>
        <v>0</v>
      </c>
      <c r="G544" s="100">
        <f>'Ext A3'!C149</f>
        <v>0</v>
      </c>
      <c r="H544" s="100">
        <f>'Ext A3'!D149</f>
        <v>0</v>
      </c>
      <c r="I544" s="100">
        <f>'Ext A3'!J149</f>
        <v>0</v>
      </c>
      <c r="J544" s="194">
        <f>'Ext A3'!G149</f>
        <v>0</v>
      </c>
      <c r="K544">
        <f>IF('Ext A3'!H149="",'Ext A3'!G149,'Ext A3'!H149)</f>
        <v>0</v>
      </c>
      <c r="L544" s="100">
        <f>'Ext A3'!E149</f>
        <v>0</v>
      </c>
      <c r="M544" t="str">
        <f>MID('Ext A3'!M149,7,4)</f>
        <v/>
      </c>
      <c r="O544" s="101">
        <f>IF(ISNA(VLOOKUP(E544,'Enga manuel'!$D$7:$P$356,6,FALSE)),0,VLOOKUP(E544,'Enga manuel'!$D$7:$P$356,6,FALSE))</f>
        <v>0</v>
      </c>
      <c r="P544" t="str">
        <f>IF(ISNA(VLOOKUP(E544,'Enga manuel'!$D$7:$P$356,7,FALSE)),"",VLOOKUP(E544,'Enga manuel'!$D$7:$P$356,7,FALSE))</f>
        <v/>
      </c>
      <c r="Q544" t="str">
        <f>IF(ISNA(VLOOKUP(E544,'Enga manuel'!$D$7:$P$356,8,FALSE)),"",VLOOKUP(E544,'Enga manuel'!$D$7:$P$356,8,FALSE))</f>
        <v/>
      </c>
      <c r="R544" t="str">
        <f>IF(ISNA(VLOOKUP(E544,'Enga manuel'!$D$7:$P$356,9,FALSE)),"",VLOOKUP(E544,'Enga manuel'!$D$7:$P$356,9,FALSE))</f>
        <v/>
      </c>
      <c r="S544" t="str">
        <f>IF(ISNA(VLOOKUP(E544,'Enga manuel'!$D$7:$P$356,10,FALSE)),"",VLOOKUP(E544,'Enga manuel'!$D$7:$P$356,10,FALSE))</f>
        <v/>
      </c>
      <c r="T544" t="str">
        <f>IF(ISNA(VLOOKUP(E544,'Enga manuel'!$D$7:$P$356,11,FALSE)),"",VLOOKUP(E544,'Enga manuel'!$D$7:$P$356,11,FALSE))</f>
        <v/>
      </c>
      <c r="U544" t="str">
        <f>IF(ISNA(VLOOKUP(E544,'Enga manuel'!$D$7:$P$356,12,FALSE)),"",VLOOKUP(E544,'Enga manuel'!$D$7:$P$356,12,FALSE))</f>
        <v/>
      </c>
      <c r="W544">
        <f t="shared" si="97"/>
        <v>3143</v>
      </c>
      <c r="X544" s="107">
        <f t="shared" si="89"/>
        <v>0</v>
      </c>
      <c r="Y544" s="107" t="str">
        <f t="shared" si="93"/>
        <v/>
      </c>
      <c r="Z544" s="107" t="str">
        <f t="shared" si="94"/>
        <v/>
      </c>
      <c r="AA544" s="107" t="str">
        <f t="shared" si="95"/>
        <v/>
      </c>
      <c r="AB544" s="107" t="str">
        <f t="shared" si="90"/>
        <v/>
      </c>
      <c r="AC544" s="107" t="str">
        <f t="shared" si="90"/>
        <v/>
      </c>
      <c r="AD544" s="107" t="str">
        <f t="shared" si="91"/>
        <v/>
      </c>
      <c r="AE544" s="107" t="str">
        <f t="shared" si="92"/>
        <v/>
      </c>
      <c r="AF544">
        <f t="shared" si="96"/>
        <v>0</v>
      </c>
    </row>
    <row r="545" spans="5:32" x14ac:dyDescent="0.2">
      <c r="E545">
        <v>3144</v>
      </c>
      <c r="F545" s="101">
        <f>'Ext A3'!F150</f>
        <v>0</v>
      </c>
      <c r="G545" s="100">
        <f>'Ext A3'!C150</f>
        <v>0</v>
      </c>
      <c r="H545" s="100">
        <f>'Ext A3'!D150</f>
        <v>0</v>
      </c>
      <c r="I545" s="100">
        <f>'Ext A3'!J150</f>
        <v>0</v>
      </c>
      <c r="J545" s="194">
        <f>'Ext A3'!G150</f>
        <v>0</v>
      </c>
      <c r="K545">
        <f>IF('Ext A3'!H150="",'Ext A3'!G150,'Ext A3'!H150)</f>
        <v>0</v>
      </c>
      <c r="L545" s="100">
        <f>'Ext A3'!E150</f>
        <v>0</v>
      </c>
      <c r="M545" t="str">
        <f>MID('Ext A3'!M150,7,4)</f>
        <v/>
      </c>
      <c r="O545" s="101">
        <f>IF(ISNA(VLOOKUP(E545,'Enga manuel'!$D$7:$P$356,6,FALSE)),0,VLOOKUP(E545,'Enga manuel'!$D$7:$P$356,6,FALSE))</f>
        <v>0</v>
      </c>
      <c r="P545" t="str">
        <f>IF(ISNA(VLOOKUP(E545,'Enga manuel'!$D$7:$P$356,7,FALSE)),"",VLOOKUP(E545,'Enga manuel'!$D$7:$P$356,7,FALSE))</f>
        <v/>
      </c>
      <c r="Q545" t="str">
        <f>IF(ISNA(VLOOKUP(E545,'Enga manuel'!$D$7:$P$356,8,FALSE)),"",VLOOKUP(E545,'Enga manuel'!$D$7:$P$356,8,FALSE))</f>
        <v/>
      </c>
      <c r="R545" t="str">
        <f>IF(ISNA(VLOOKUP(E545,'Enga manuel'!$D$7:$P$356,9,FALSE)),"",VLOOKUP(E545,'Enga manuel'!$D$7:$P$356,9,FALSE))</f>
        <v/>
      </c>
      <c r="S545" t="str">
        <f>IF(ISNA(VLOOKUP(E545,'Enga manuel'!$D$7:$P$356,10,FALSE)),"",VLOOKUP(E545,'Enga manuel'!$D$7:$P$356,10,FALSE))</f>
        <v/>
      </c>
      <c r="T545" t="str">
        <f>IF(ISNA(VLOOKUP(E545,'Enga manuel'!$D$7:$P$356,11,FALSE)),"",VLOOKUP(E545,'Enga manuel'!$D$7:$P$356,11,FALSE))</f>
        <v/>
      </c>
      <c r="U545" t="str">
        <f>IF(ISNA(VLOOKUP(E545,'Enga manuel'!$D$7:$P$356,12,FALSE)),"",VLOOKUP(E545,'Enga manuel'!$D$7:$P$356,12,FALSE))</f>
        <v/>
      </c>
      <c r="W545">
        <f t="shared" si="97"/>
        <v>3144</v>
      </c>
      <c r="X545" s="107">
        <f t="shared" si="89"/>
        <v>0</v>
      </c>
      <c r="Y545" s="107" t="str">
        <f t="shared" si="93"/>
        <v/>
      </c>
      <c r="Z545" s="107" t="str">
        <f t="shared" si="94"/>
        <v/>
      </c>
      <c r="AA545" s="107" t="str">
        <f t="shared" si="95"/>
        <v/>
      </c>
      <c r="AB545" s="107" t="str">
        <f t="shared" si="90"/>
        <v/>
      </c>
      <c r="AC545" s="107" t="str">
        <f t="shared" si="90"/>
        <v/>
      </c>
      <c r="AD545" s="107" t="str">
        <f t="shared" si="91"/>
        <v/>
      </c>
      <c r="AE545" s="107" t="str">
        <f t="shared" si="92"/>
        <v/>
      </c>
      <c r="AF545">
        <f t="shared" si="96"/>
        <v>0</v>
      </c>
    </row>
    <row r="546" spans="5:32" x14ac:dyDescent="0.2">
      <c r="E546">
        <v>3145</v>
      </c>
      <c r="F546" s="101">
        <f>'Ext A3'!F151</f>
        <v>0</v>
      </c>
      <c r="G546" s="100">
        <f>'Ext A3'!C151</f>
        <v>0</v>
      </c>
      <c r="H546" s="100">
        <f>'Ext A3'!D151</f>
        <v>0</v>
      </c>
      <c r="I546" s="100">
        <f>'Ext A3'!J151</f>
        <v>0</v>
      </c>
      <c r="J546" s="194">
        <f>'Ext A3'!G151</f>
        <v>0</v>
      </c>
      <c r="K546">
        <f>IF('Ext A3'!H151="",'Ext A3'!G151,'Ext A3'!H151)</f>
        <v>0</v>
      </c>
      <c r="L546" s="100">
        <f>'Ext A3'!E151</f>
        <v>0</v>
      </c>
      <c r="M546" t="str">
        <f>MID('Ext A3'!M151,7,4)</f>
        <v/>
      </c>
      <c r="O546" s="101">
        <f>IF(ISNA(VLOOKUP(E546,'Enga manuel'!$D$7:$P$356,6,FALSE)),0,VLOOKUP(E546,'Enga manuel'!$D$7:$P$356,6,FALSE))</f>
        <v>0</v>
      </c>
      <c r="P546" t="str">
        <f>IF(ISNA(VLOOKUP(E546,'Enga manuel'!$D$7:$P$356,7,FALSE)),"",VLOOKUP(E546,'Enga manuel'!$D$7:$P$356,7,FALSE))</f>
        <v/>
      </c>
      <c r="Q546" t="str">
        <f>IF(ISNA(VLOOKUP(E546,'Enga manuel'!$D$7:$P$356,8,FALSE)),"",VLOOKUP(E546,'Enga manuel'!$D$7:$P$356,8,FALSE))</f>
        <v/>
      </c>
      <c r="R546" t="str">
        <f>IF(ISNA(VLOOKUP(E546,'Enga manuel'!$D$7:$P$356,9,FALSE)),"",VLOOKUP(E546,'Enga manuel'!$D$7:$P$356,9,FALSE))</f>
        <v/>
      </c>
      <c r="S546" t="str">
        <f>IF(ISNA(VLOOKUP(E546,'Enga manuel'!$D$7:$P$356,10,FALSE)),"",VLOOKUP(E546,'Enga manuel'!$D$7:$P$356,10,FALSE))</f>
        <v/>
      </c>
      <c r="T546" t="str">
        <f>IF(ISNA(VLOOKUP(E546,'Enga manuel'!$D$7:$P$356,11,FALSE)),"",VLOOKUP(E546,'Enga manuel'!$D$7:$P$356,11,FALSE))</f>
        <v/>
      </c>
      <c r="U546" t="str">
        <f>IF(ISNA(VLOOKUP(E546,'Enga manuel'!$D$7:$P$356,12,FALSE)),"",VLOOKUP(E546,'Enga manuel'!$D$7:$P$356,12,FALSE))</f>
        <v/>
      </c>
      <c r="W546">
        <f t="shared" si="97"/>
        <v>3145</v>
      </c>
      <c r="X546" s="107">
        <f t="shared" si="89"/>
        <v>0</v>
      </c>
      <c r="Y546" s="107" t="str">
        <f t="shared" si="93"/>
        <v/>
      </c>
      <c r="Z546" s="107" t="str">
        <f t="shared" si="94"/>
        <v/>
      </c>
      <c r="AA546" s="107" t="str">
        <f t="shared" si="95"/>
        <v/>
      </c>
      <c r="AB546" s="107" t="str">
        <f t="shared" si="90"/>
        <v/>
      </c>
      <c r="AC546" s="107" t="str">
        <f t="shared" si="90"/>
        <v/>
      </c>
      <c r="AD546" s="107" t="str">
        <f t="shared" si="91"/>
        <v/>
      </c>
      <c r="AE546" s="107" t="str">
        <f t="shared" si="92"/>
        <v/>
      </c>
      <c r="AF546">
        <f t="shared" si="96"/>
        <v>0</v>
      </c>
    </row>
    <row r="547" spans="5:32" x14ac:dyDescent="0.2">
      <c r="E547">
        <v>3146</v>
      </c>
      <c r="F547" s="101">
        <f>'Ext A3'!F152</f>
        <v>0</v>
      </c>
      <c r="G547" s="100">
        <f>'Ext A3'!C152</f>
        <v>0</v>
      </c>
      <c r="H547" s="100">
        <f>'Ext A3'!D152</f>
        <v>0</v>
      </c>
      <c r="I547" s="100">
        <f>'Ext A3'!J152</f>
        <v>0</v>
      </c>
      <c r="J547" s="194">
        <f>'Ext A3'!G152</f>
        <v>0</v>
      </c>
      <c r="K547">
        <f>IF('Ext A3'!H152="",'Ext A3'!G152,'Ext A3'!H152)</f>
        <v>0</v>
      </c>
      <c r="L547" s="100">
        <f>'Ext A3'!E152</f>
        <v>0</v>
      </c>
      <c r="M547" t="str">
        <f>MID('Ext A3'!M152,7,4)</f>
        <v/>
      </c>
      <c r="O547" s="101">
        <f>IF(ISNA(VLOOKUP(E547,'Enga manuel'!$D$7:$P$356,6,FALSE)),0,VLOOKUP(E547,'Enga manuel'!$D$7:$P$356,6,FALSE))</f>
        <v>0</v>
      </c>
      <c r="P547" t="str">
        <f>IF(ISNA(VLOOKUP(E547,'Enga manuel'!$D$7:$P$356,7,FALSE)),"",VLOOKUP(E547,'Enga manuel'!$D$7:$P$356,7,FALSE))</f>
        <v/>
      </c>
      <c r="Q547" t="str">
        <f>IF(ISNA(VLOOKUP(E547,'Enga manuel'!$D$7:$P$356,8,FALSE)),"",VLOOKUP(E547,'Enga manuel'!$D$7:$P$356,8,FALSE))</f>
        <v/>
      </c>
      <c r="R547" t="str">
        <f>IF(ISNA(VLOOKUP(E547,'Enga manuel'!$D$7:$P$356,9,FALSE)),"",VLOOKUP(E547,'Enga manuel'!$D$7:$P$356,9,FALSE))</f>
        <v/>
      </c>
      <c r="S547" t="str">
        <f>IF(ISNA(VLOOKUP(E547,'Enga manuel'!$D$7:$P$356,10,FALSE)),"",VLOOKUP(E547,'Enga manuel'!$D$7:$P$356,10,FALSE))</f>
        <v/>
      </c>
      <c r="T547" t="str">
        <f>IF(ISNA(VLOOKUP(E547,'Enga manuel'!$D$7:$P$356,11,FALSE)),"",VLOOKUP(E547,'Enga manuel'!$D$7:$P$356,11,FALSE))</f>
        <v/>
      </c>
      <c r="U547" t="str">
        <f>IF(ISNA(VLOOKUP(E547,'Enga manuel'!$D$7:$P$356,12,FALSE)),"",VLOOKUP(E547,'Enga manuel'!$D$7:$P$356,12,FALSE))</f>
        <v/>
      </c>
      <c r="W547">
        <f t="shared" si="97"/>
        <v>3146</v>
      </c>
      <c r="X547" s="107">
        <f t="shared" si="89"/>
        <v>0</v>
      </c>
      <c r="Y547" s="107" t="str">
        <f t="shared" si="93"/>
        <v/>
      </c>
      <c r="Z547" s="107" t="str">
        <f t="shared" si="94"/>
        <v/>
      </c>
      <c r="AA547" s="107" t="str">
        <f t="shared" si="95"/>
        <v/>
      </c>
      <c r="AB547" s="107" t="str">
        <f t="shared" si="90"/>
        <v/>
      </c>
      <c r="AC547" s="107" t="str">
        <f t="shared" si="90"/>
        <v/>
      </c>
      <c r="AD547" s="107" t="str">
        <f t="shared" si="91"/>
        <v/>
      </c>
      <c r="AE547" s="107" t="str">
        <f t="shared" si="92"/>
        <v/>
      </c>
      <c r="AF547">
        <f t="shared" si="96"/>
        <v>0</v>
      </c>
    </row>
    <row r="548" spans="5:32" x14ac:dyDescent="0.2">
      <c r="E548">
        <v>3147</v>
      </c>
      <c r="F548" s="101">
        <f>'Ext A3'!F153</f>
        <v>0</v>
      </c>
      <c r="G548" s="100">
        <f>'Ext A3'!C153</f>
        <v>0</v>
      </c>
      <c r="H548" s="100">
        <f>'Ext A3'!D153</f>
        <v>0</v>
      </c>
      <c r="I548" s="100">
        <f>'Ext A3'!J153</f>
        <v>0</v>
      </c>
      <c r="J548" s="194">
        <f>'Ext A3'!G153</f>
        <v>0</v>
      </c>
      <c r="K548">
        <f>IF('Ext A3'!H153="",'Ext A3'!G153,'Ext A3'!H153)</f>
        <v>0</v>
      </c>
      <c r="L548" s="100">
        <f>'Ext A3'!E153</f>
        <v>0</v>
      </c>
      <c r="M548" t="str">
        <f>MID('Ext A3'!M153,7,4)</f>
        <v/>
      </c>
      <c r="O548" s="101">
        <f>IF(ISNA(VLOOKUP(E548,'Enga manuel'!$D$7:$P$356,6,FALSE)),0,VLOOKUP(E548,'Enga manuel'!$D$7:$P$356,6,FALSE))</f>
        <v>0</v>
      </c>
      <c r="P548" t="str">
        <f>IF(ISNA(VLOOKUP(E548,'Enga manuel'!$D$7:$P$356,7,FALSE)),"",VLOOKUP(E548,'Enga manuel'!$D$7:$P$356,7,FALSE))</f>
        <v/>
      </c>
      <c r="Q548" t="str">
        <f>IF(ISNA(VLOOKUP(E548,'Enga manuel'!$D$7:$P$356,8,FALSE)),"",VLOOKUP(E548,'Enga manuel'!$D$7:$P$356,8,FALSE))</f>
        <v/>
      </c>
      <c r="R548" t="str">
        <f>IF(ISNA(VLOOKUP(E548,'Enga manuel'!$D$7:$P$356,9,FALSE)),"",VLOOKUP(E548,'Enga manuel'!$D$7:$P$356,9,FALSE))</f>
        <v/>
      </c>
      <c r="S548" t="str">
        <f>IF(ISNA(VLOOKUP(E548,'Enga manuel'!$D$7:$P$356,10,FALSE)),"",VLOOKUP(E548,'Enga manuel'!$D$7:$P$356,10,FALSE))</f>
        <v/>
      </c>
      <c r="T548" t="str">
        <f>IF(ISNA(VLOOKUP(E548,'Enga manuel'!$D$7:$P$356,11,FALSE)),"",VLOOKUP(E548,'Enga manuel'!$D$7:$P$356,11,FALSE))</f>
        <v/>
      </c>
      <c r="U548" t="str">
        <f>IF(ISNA(VLOOKUP(E548,'Enga manuel'!$D$7:$P$356,12,FALSE)),"",VLOOKUP(E548,'Enga manuel'!$D$7:$P$356,12,FALSE))</f>
        <v/>
      </c>
      <c r="W548">
        <f t="shared" si="97"/>
        <v>3147</v>
      </c>
      <c r="X548" s="107">
        <f t="shared" si="89"/>
        <v>0</v>
      </c>
      <c r="Y548" s="107" t="str">
        <f t="shared" si="93"/>
        <v/>
      </c>
      <c r="Z548" s="107" t="str">
        <f t="shared" si="94"/>
        <v/>
      </c>
      <c r="AA548" s="107" t="str">
        <f t="shared" si="95"/>
        <v/>
      </c>
      <c r="AB548" s="107" t="str">
        <f t="shared" si="90"/>
        <v/>
      </c>
      <c r="AC548" s="107" t="str">
        <f t="shared" si="90"/>
        <v/>
      </c>
      <c r="AD548" s="107" t="str">
        <f t="shared" si="91"/>
        <v/>
      </c>
      <c r="AE548" s="107" t="str">
        <f t="shared" si="92"/>
        <v/>
      </c>
      <c r="AF548">
        <f t="shared" si="96"/>
        <v>0</v>
      </c>
    </row>
    <row r="549" spans="5:32" x14ac:dyDescent="0.2">
      <c r="E549">
        <v>3148</v>
      </c>
      <c r="F549" s="101">
        <f>'Ext A3'!F154</f>
        <v>0</v>
      </c>
      <c r="G549" s="100">
        <f>'Ext A3'!C154</f>
        <v>0</v>
      </c>
      <c r="H549" s="100">
        <f>'Ext A3'!D154</f>
        <v>0</v>
      </c>
      <c r="I549" s="100">
        <f>'Ext A3'!J154</f>
        <v>0</v>
      </c>
      <c r="J549" s="194">
        <f>'Ext A3'!G154</f>
        <v>0</v>
      </c>
      <c r="K549">
        <f>IF('Ext A3'!H154="",'Ext A3'!G154,'Ext A3'!H154)</f>
        <v>0</v>
      </c>
      <c r="L549" s="100">
        <f>'Ext A3'!E154</f>
        <v>0</v>
      </c>
      <c r="M549" t="str">
        <f>MID('Ext A3'!M154,7,4)</f>
        <v/>
      </c>
      <c r="O549" s="101">
        <f>IF(ISNA(VLOOKUP(E549,'Enga manuel'!$D$7:$P$356,6,FALSE)),0,VLOOKUP(E549,'Enga manuel'!$D$7:$P$356,6,FALSE))</f>
        <v>0</v>
      </c>
      <c r="P549" t="str">
        <f>IF(ISNA(VLOOKUP(E549,'Enga manuel'!$D$7:$P$356,7,FALSE)),"",VLOOKUP(E549,'Enga manuel'!$D$7:$P$356,7,FALSE))</f>
        <v/>
      </c>
      <c r="Q549" t="str">
        <f>IF(ISNA(VLOOKUP(E549,'Enga manuel'!$D$7:$P$356,8,FALSE)),"",VLOOKUP(E549,'Enga manuel'!$D$7:$P$356,8,FALSE))</f>
        <v/>
      </c>
      <c r="R549" t="str">
        <f>IF(ISNA(VLOOKUP(E549,'Enga manuel'!$D$7:$P$356,9,FALSE)),"",VLOOKUP(E549,'Enga manuel'!$D$7:$P$356,9,FALSE))</f>
        <v/>
      </c>
      <c r="S549" t="str">
        <f>IF(ISNA(VLOOKUP(E549,'Enga manuel'!$D$7:$P$356,10,FALSE)),"",VLOOKUP(E549,'Enga manuel'!$D$7:$P$356,10,FALSE))</f>
        <v/>
      </c>
      <c r="T549" t="str">
        <f>IF(ISNA(VLOOKUP(E549,'Enga manuel'!$D$7:$P$356,11,FALSE)),"",VLOOKUP(E549,'Enga manuel'!$D$7:$P$356,11,FALSE))</f>
        <v/>
      </c>
      <c r="U549" t="str">
        <f>IF(ISNA(VLOOKUP(E549,'Enga manuel'!$D$7:$P$356,12,FALSE)),"",VLOOKUP(E549,'Enga manuel'!$D$7:$P$356,12,FALSE))</f>
        <v/>
      </c>
      <c r="W549">
        <f t="shared" si="97"/>
        <v>3148</v>
      </c>
      <c r="X549" s="107">
        <f t="shared" si="89"/>
        <v>0</v>
      </c>
      <c r="Y549" s="107" t="str">
        <f t="shared" si="93"/>
        <v/>
      </c>
      <c r="Z549" s="107" t="str">
        <f t="shared" si="94"/>
        <v/>
      </c>
      <c r="AA549" s="107" t="str">
        <f t="shared" si="95"/>
        <v/>
      </c>
      <c r="AB549" s="107" t="str">
        <f t="shared" si="90"/>
        <v/>
      </c>
      <c r="AC549" s="107" t="str">
        <f t="shared" si="90"/>
        <v/>
      </c>
      <c r="AD549" s="107" t="str">
        <f t="shared" si="91"/>
        <v/>
      </c>
      <c r="AE549" s="107" t="str">
        <f t="shared" si="92"/>
        <v/>
      </c>
      <c r="AF549">
        <f t="shared" si="96"/>
        <v>0</v>
      </c>
    </row>
    <row r="550" spans="5:32" x14ac:dyDescent="0.2">
      <c r="E550">
        <v>3149</v>
      </c>
      <c r="F550" s="101">
        <f>'Ext A3'!F155</f>
        <v>0</v>
      </c>
      <c r="G550" s="100">
        <f>'Ext A3'!C155</f>
        <v>0</v>
      </c>
      <c r="H550" s="100">
        <f>'Ext A3'!D155</f>
        <v>0</v>
      </c>
      <c r="I550" s="100">
        <f>'Ext A3'!J155</f>
        <v>0</v>
      </c>
      <c r="J550" s="194">
        <f>'Ext A3'!G155</f>
        <v>0</v>
      </c>
      <c r="K550">
        <f>IF('Ext A3'!H155="",'Ext A3'!G155,'Ext A3'!H155)</f>
        <v>0</v>
      </c>
      <c r="L550" s="100">
        <f>'Ext A3'!E155</f>
        <v>0</v>
      </c>
      <c r="M550" t="str">
        <f>MID('Ext A3'!M155,7,4)</f>
        <v/>
      </c>
      <c r="O550" s="101">
        <f>IF(ISNA(VLOOKUP(E550,'Enga manuel'!$D$7:$P$356,6,FALSE)),0,VLOOKUP(E550,'Enga manuel'!$D$7:$P$356,6,FALSE))</f>
        <v>0</v>
      </c>
      <c r="P550" t="str">
        <f>IF(ISNA(VLOOKUP(E550,'Enga manuel'!$D$7:$P$356,7,FALSE)),"",VLOOKUP(E550,'Enga manuel'!$D$7:$P$356,7,FALSE))</f>
        <v/>
      </c>
      <c r="Q550" t="str">
        <f>IF(ISNA(VLOOKUP(E550,'Enga manuel'!$D$7:$P$356,8,FALSE)),"",VLOOKUP(E550,'Enga manuel'!$D$7:$P$356,8,FALSE))</f>
        <v/>
      </c>
      <c r="R550" t="str">
        <f>IF(ISNA(VLOOKUP(E550,'Enga manuel'!$D$7:$P$356,9,FALSE)),"",VLOOKUP(E550,'Enga manuel'!$D$7:$P$356,9,FALSE))</f>
        <v/>
      </c>
      <c r="S550" t="str">
        <f>IF(ISNA(VLOOKUP(E550,'Enga manuel'!$D$7:$P$356,10,FALSE)),"",VLOOKUP(E550,'Enga manuel'!$D$7:$P$356,10,FALSE))</f>
        <v/>
      </c>
      <c r="T550" t="str">
        <f>IF(ISNA(VLOOKUP(E550,'Enga manuel'!$D$7:$P$356,11,FALSE)),"",VLOOKUP(E550,'Enga manuel'!$D$7:$P$356,11,FALSE))</f>
        <v/>
      </c>
      <c r="U550" t="str">
        <f>IF(ISNA(VLOOKUP(E550,'Enga manuel'!$D$7:$P$356,12,FALSE)),"",VLOOKUP(E550,'Enga manuel'!$D$7:$P$356,12,FALSE))</f>
        <v/>
      </c>
      <c r="W550">
        <f t="shared" si="97"/>
        <v>3149</v>
      </c>
      <c r="X550" s="107">
        <f t="shared" si="89"/>
        <v>0</v>
      </c>
      <c r="Y550" s="107" t="str">
        <f t="shared" si="93"/>
        <v/>
      </c>
      <c r="Z550" s="107" t="str">
        <f t="shared" si="94"/>
        <v/>
      </c>
      <c r="AA550" s="107" t="str">
        <f t="shared" si="95"/>
        <v/>
      </c>
      <c r="AB550" s="107" t="str">
        <f t="shared" si="90"/>
        <v/>
      </c>
      <c r="AC550" s="107" t="str">
        <f t="shared" si="90"/>
        <v/>
      </c>
      <c r="AD550" s="107" t="str">
        <f t="shared" si="91"/>
        <v/>
      </c>
      <c r="AE550" s="107" t="str">
        <f t="shared" si="92"/>
        <v/>
      </c>
      <c r="AF550">
        <f t="shared" si="96"/>
        <v>0</v>
      </c>
    </row>
    <row r="551" spans="5:32" x14ac:dyDescent="0.2">
      <c r="E551">
        <v>3150</v>
      </c>
      <c r="F551" s="101">
        <f>'Ext A3'!F156</f>
        <v>0</v>
      </c>
      <c r="G551" s="100">
        <f>'Ext A3'!C156</f>
        <v>0</v>
      </c>
      <c r="H551" s="100">
        <f>'Ext A3'!D156</f>
        <v>0</v>
      </c>
      <c r="I551" s="100">
        <f>'Ext A3'!J156</f>
        <v>0</v>
      </c>
      <c r="J551" s="194">
        <f>'Ext A3'!G156</f>
        <v>0</v>
      </c>
      <c r="K551">
        <f>IF('Ext A3'!H156="",'Ext A3'!G156,'Ext A3'!H156)</f>
        <v>0</v>
      </c>
      <c r="L551" s="100">
        <f>'Ext A3'!E156</f>
        <v>0</v>
      </c>
      <c r="M551" t="str">
        <f>MID('Ext A3'!M156,7,4)</f>
        <v/>
      </c>
      <c r="O551" s="101">
        <f>IF(ISNA(VLOOKUP(E551,'Enga manuel'!$D$7:$P$356,6,FALSE)),0,VLOOKUP(E551,'Enga manuel'!$D$7:$P$356,6,FALSE))</f>
        <v>0</v>
      </c>
      <c r="P551" t="str">
        <f>IF(ISNA(VLOOKUP(E551,'Enga manuel'!$D$7:$P$356,7,FALSE)),"",VLOOKUP(E551,'Enga manuel'!$D$7:$P$356,7,FALSE))</f>
        <v/>
      </c>
      <c r="Q551" t="str">
        <f>IF(ISNA(VLOOKUP(E551,'Enga manuel'!$D$7:$P$356,8,FALSE)),"",VLOOKUP(E551,'Enga manuel'!$D$7:$P$356,8,FALSE))</f>
        <v/>
      </c>
      <c r="R551" t="str">
        <f>IF(ISNA(VLOOKUP(E551,'Enga manuel'!$D$7:$P$356,9,FALSE)),"",VLOOKUP(E551,'Enga manuel'!$D$7:$P$356,9,FALSE))</f>
        <v/>
      </c>
      <c r="S551" t="str">
        <f>IF(ISNA(VLOOKUP(E551,'Enga manuel'!$D$7:$P$356,10,FALSE)),"",VLOOKUP(E551,'Enga manuel'!$D$7:$P$356,10,FALSE))</f>
        <v/>
      </c>
      <c r="T551" t="str">
        <f>IF(ISNA(VLOOKUP(E551,'Enga manuel'!$D$7:$P$356,11,FALSE)),"",VLOOKUP(E551,'Enga manuel'!$D$7:$P$356,11,FALSE))</f>
        <v/>
      </c>
      <c r="U551" t="str">
        <f>IF(ISNA(VLOOKUP(E551,'Enga manuel'!$D$7:$P$356,12,FALSE)),"",VLOOKUP(E551,'Enga manuel'!$D$7:$P$356,12,FALSE))</f>
        <v/>
      </c>
      <c r="W551">
        <f t="shared" si="97"/>
        <v>3150</v>
      </c>
      <c r="X551" s="107">
        <f t="shared" si="89"/>
        <v>0</v>
      </c>
      <c r="Y551" s="107" t="str">
        <f t="shared" si="93"/>
        <v/>
      </c>
      <c r="Z551" s="107" t="str">
        <f t="shared" si="94"/>
        <v/>
      </c>
      <c r="AA551" s="107" t="str">
        <f t="shared" si="95"/>
        <v/>
      </c>
      <c r="AB551" s="107" t="str">
        <f t="shared" si="90"/>
        <v/>
      </c>
      <c r="AC551" s="107" t="str">
        <f t="shared" si="90"/>
        <v/>
      </c>
      <c r="AD551" s="107" t="str">
        <f t="shared" si="91"/>
        <v/>
      </c>
      <c r="AE551" s="107" t="str">
        <f t="shared" si="92"/>
        <v/>
      </c>
      <c r="AF551">
        <f t="shared" si="96"/>
        <v>0</v>
      </c>
    </row>
    <row r="552" spans="5:32" x14ac:dyDescent="0.2">
      <c r="E552">
        <v>3151</v>
      </c>
      <c r="F552" s="101">
        <f>'Ext A3'!F157</f>
        <v>0</v>
      </c>
      <c r="G552" s="100">
        <f>'Ext A3'!C157</f>
        <v>0</v>
      </c>
      <c r="H552" s="100">
        <f>'Ext A3'!D157</f>
        <v>0</v>
      </c>
      <c r="I552" s="100">
        <f>'Ext A3'!J157</f>
        <v>0</v>
      </c>
      <c r="J552" s="194">
        <f>'Ext A3'!G157</f>
        <v>0</v>
      </c>
      <c r="K552">
        <f>IF('Ext A3'!H157="",'Ext A3'!G157,'Ext A3'!H157)</f>
        <v>0</v>
      </c>
      <c r="L552" s="100">
        <f>'Ext A3'!E157</f>
        <v>0</v>
      </c>
      <c r="M552" t="str">
        <f>MID('Ext A3'!M157,7,4)</f>
        <v/>
      </c>
      <c r="O552" s="101">
        <f>IF(ISNA(VLOOKUP(E552,'Enga manuel'!$D$7:$P$356,6,FALSE)),0,VLOOKUP(E552,'Enga manuel'!$D$7:$P$356,6,FALSE))</f>
        <v>0</v>
      </c>
      <c r="P552" t="str">
        <f>IF(ISNA(VLOOKUP(E552,'Enga manuel'!$D$7:$P$356,7,FALSE)),"",VLOOKUP(E552,'Enga manuel'!$D$7:$P$356,7,FALSE))</f>
        <v/>
      </c>
      <c r="Q552" t="str">
        <f>IF(ISNA(VLOOKUP(E552,'Enga manuel'!$D$7:$P$356,8,FALSE)),"",VLOOKUP(E552,'Enga manuel'!$D$7:$P$356,8,FALSE))</f>
        <v/>
      </c>
      <c r="R552" t="str">
        <f>IF(ISNA(VLOOKUP(E552,'Enga manuel'!$D$7:$P$356,9,FALSE)),"",VLOOKUP(E552,'Enga manuel'!$D$7:$P$356,9,FALSE))</f>
        <v/>
      </c>
      <c r="S552" t="str">
        <f>IF(ISNA(VLOOKUP(E552,'Enga manuel'!$D$7:$P$356,10,FALSE)),"",VLOOKUP(E552,'Enga manuel'!$D$7:$P$356,10,FALSE))</f>
        <v/>
      </c>
      <c r="T552" t="str">
        <f>IF(ISNA(VLOOKUP(E552,'Enga manuel'!$D$7:$P$356,11,FALSE)),"",VLOOKUP(E552,'Enga manuel'!$D$7:$P$356,11,FALSE))</f>
        <v/>
      </c>
      <c r="U552" t="str">
        <f>IF(ISNA(VLOOKUP(E552,'Enga manuel'!$D$7:$P$356,12,FALSE)),"",VLOOKUP(E552,'Enga manuel'!$D$7:$P$356,12,FALSE))</f>
        <v/>
      </c>
      <c r="W552">
        <f t="shared" si="97"/>
        <v>3151</v>
      </c>
      <c r="X552" s="107">
        <f t="shared" si="89"/>
        <v>0</v>
      </c>
      <c r="Y552" s="107" t="str">
        <f t="shared" si="93"/>
        <v/>
      </c>
      <c r="Z552" s="107" t="str">
        <f t="shared" si="94"/>
        <v/>
      </c>
      <c r="AA552" s="107" t="str">
        <f t="shared" si="95"/>
        <v/>
      </c>
      <c r="AB552" s="107" t="str">
        <f t="shared" si="90"/>
        <v/>
      </c>
      <c r="AC552" s="107" t="str">
        <f t="shared" si="90"/>
        <v/>
      </c>
      <c r="AD552" s="107" t="str">
        <f t="shared" si="91"/>
        <v/>
      </c>
      <c r="AE552" s="107" t="str">
        <f t="shared" si="92"/>
        <v/>
      </c>
      <c r="AF552">
        <f t="shared" si="96"/>
        <v>0</v>
      </c>
    </row>
    <row r="553" spans="5:32" x14ac:dyDescent="0.2">
      <c r="E553">
        <v>3152</v>
      </c>
      <c r="F553" s="101">
        <f>'Ext A3'!F158</f>
        <v>0</v>
      </c>
      <c r="G553" s="100">
        <f>'Ext A3'!C158</f>
        <v>0</v>
      </c>
      <c r="H553" s="100">
        <f>'Ext A3'!D158</f>
        <v>0</v>
      </c>
      <c r="I553" s="100">
        <f>'Ext A3'!J158</f>
        <v>0</v>
      </c>
      <c r="J553" s="194">
        <f>'Ext A3'!G158</f>
        <v>0</v>
      </c>
      <c r="K553">
        <f>IF('Ext A3'!H158="",'Ext A3'!G158,'Ext A3'!H158)</f>
        <v>0</v>
      </c>
      <c r="L553" s="100">
        <f>'Ext A3'!E158</f>
        <v>0</v>
      </c>
      <c r="M553" t="str">
        <f>MID('Ext A3'!M158,7,4)</f>
        <v/>
      </c>
      <c r="O553" s="101">
        <f>IF(ISNA(VLOOKUP(E553,'Enga manuel'!$D$7:$P$356,6,FALSE)),0,VLOOKUP(E553,'Enga manuel'!$D$7:$P$356,6,FALSE))</f>
        <v>0</v>
      </c>
      <c r="P553" t="str">
        <f>IF(ISNA(VLOOKUP(E553,'Enga manuel'!$D$7:$P$356,7,FALSE)),"",VLOOKUP(E553,'Enga manuel'!$D$7:$P$356,7,FALSE))</f>
        <v/>
      </c>
      <c r="Q553" t="str">
        <f>IF(ISNA(VLOOKUP(E553,'Enga manuel'!$D$7:$P$356,8,FALSE)),"",VLOOKUP(E553,'Enga manuel'!$D$7:$P$356,8,FALSE))</f>
        <v/>
      </c>
      <c r="R553" t="str">
        <f>IF(ISNA(VLOOKUP(E553,'Enga manuel'!$D$7:$P$356,9,FALSE)),"",VLOOKUP(E553,'Enga manuel'!$D$7:$P$356,9,FALSE))</f>
        <v/>
      </c>
      <c r="S553" t="str">
        <f>IF(ISNA(VLOOKUP(E553,'Enga manuel'!$D$7:$P$356,10,FALSE)),"",VLOOKUP(E553,'Enga manuel'!$D$7:$P$356,10,FALSE))</f>
        <v/>
      </c>
      <c r="T553" t="str">
        <f>IF(ISNA(VLOOKUP(E553,'Enga manuel'!$D$7:$P$356,11,FALSE)),"",VLOOKUP(E553,'Enga manuel'!$D$7:$P$356,11,FALSE))</f>
        <v/>
      </c>
      <c r="U553" t="str">
        <f>IF(ISNA(VLOOKUP(E553,'Enga manuel'!$D$7:$P$356,12,FALSE)),"",VLOOKUP(E553,'Enga manuel'!$D$7:$P$356,12,FALSE))</f>
        <v/>
      </c>
      <c r="W553">
        <f t="shared" si="97"/>
        <v>3152</v>
      </c>
      <c r="X553" s="107">
        <f t="shared" si="89"/>
        <v>0</v>
      </c>
      <c r="Y553" s="107" t="str">
        <f t="shared" si="93"/>
        <v/>
      </c>
      <c r="Z553" s="107" t="str">
        <f t="shared" si="94"/>
        <v/>
      </c>
      <c r="AA553" s="107" t="str">
        <f t="shared" si="95"/>
        <v/>
      </c>
      <c r="AB553" s="107" t="str">
        <f t="shared" si="90"/>
        <v/>
      </c>
      <c r="AC553" s="107" t="str">
        <f t="shared" si="90"/>
        <v/>
      </c>
      <c r="AD553" s="107" t="str">
        <f t="shared" si="91"/>
        <v/>
      </c>
      <c r="AE553" s="107" t="str">
        <f t="shared" si="92"/>
        <v/>
      </c>
      <c r="AF553">
        <f t="shared" si="96"/>
        <v>0</v>
      </c>
    </row>
    <row r="554" spans="5:32" x14ac:dyDescent="0.2">
      <c r="E554">
        <v>3153</v>
      </c>
      <c r="F554" s="101">
        <f>'Ext A3'!F159</f>
        <v>0</v>
      </c>
      <c r="G554" s="100">
        <f>'Ext A3'!C159</f>
        <v>0</v>
      </c>
      <c r="H554" s="100">
        <f>'Ext A3'!D159</f>
        <v>0</v>
      </c>
      <c r="I554" s="100">
        <f>'Ext A3'!J159</f>
        <v>0</v>
      </c>
      <c r="J554" s="194">
        <f>'Ext A3'!G159</f>
        <v>0</v>
      </c>
      <c r="K554">
        <f>IF('Ext A3'!H159="",'Ext A3'!G159,'Ext A3'!H159)</f>
        <v>0</v>
      </c>
      <c r="L554" s="100">
        <f>'Ext A3'!E159</f>
        <v>0</v>
      </c>
      <c r="M554" t="str">
        <f>MID('Ext A3'!M159,7,4)</f>
        <v/>
      </c>
      <c r="O554" s="101">
        <f>IF(ISNA(VLOOKUP(E554,'Enga manuel'!$D$7:$P$356,6,FALSE)),0,VLOOKUP(E554,'Enga manuel'!$D$7:$P$356,6,FALSE))</f>
        <v>0</v>
      </c>
      <c r="P554" t="str">
        <f>IF(ISNA(VLOOKUP(E554,'Enga manuel'!$D$7:$P$356,7,FALSE)),"",VLOOKUP(E554,'Enga manuel'!$D$7:$P$356,7,FALSE))</f>
        <v/>
      </c>
      <c r="Q554" t="str">
        <f>IF(ISNA(VLOOKUP(E554,'Enga manuel'!$D$7:$P$356,8,FALSE)),"",VLOOKUP(E554,'Enga manuel'!$D$7:$P$356,8,FALSE))</f>
        <v/>
      </c>
      <c r="R554" t="str">
        <f>IF(ISNA(VLOOKUP(E554,'Enga manuel'!$D$7:$P$356,9,FALSE)),"",VLOOKUP(E554,'Enga manuel'!$D$7:$P$356,9,FALSE))</f>
        <v/>
      </c>
      <c r="S554" t="str">
        <f>IF(ISNA(VLOOKUP(E554,'Enga manuel'!$D$7:$P$356,10,FALSE)),"",VLOOKUP(E554,'Enga manuel'!$D$7:$P$356,10,FALSE))</f>
        <v/>
      </c>
      <c r="T554" t="str">
        <f>IF(ISNA(VLOOKUP(E554,'Enga manuel'!$D$7:$P$356,11,FALSE)),"",VLOOKUP(E554,'Enga manuel'!$D$7:$P$356,11,FALSE))</f>
        <v/>
      </c>
      <c r="U554" t="str">
        <f>IF(ISNA(VLOOKUP(E554,'Enga manuel'!$D$7:$P$356,12,FALSE)),"",VLOOKUP(E554,'Enga manuel'!$D$7:$P$356,12,FALSE))</f>
        <v/>
      </c>
      <c r="W554">
        <f t="shared" si="97"/>
        <v>3153</v>
      </c>
      <c r="X554" s="107">
        <f t="shared" si="89"/>
        <v>0</v>
      </c>
      <c r="Y554" s="107" t="str">
        <f t="shared" si="93"/>
        <v/>
      </c>
      <c r="Z554" s="107" t="str">
        <f t="shared" si="94"/>
        <v/>
      </c>
      <c r="AA554" s="107" t="str">
        <f t="shared" si="95"/>
        <v/>
      </c>
      <c r="AB554" s="107" t="str">
        <f t="shared" si="90"/>
        <v/>
      </c>
      <c r="AC554" s="107" t="str">
        <f t="shared" si="90"/>
        <v/>
      </c>
      <c r="AD554" s="107" t="str">
        <f t="shared" si="91"/>
        <v/>
      </c>
      <c r="AE554" s="107" t="str">
        <f t="shared" si="92"/>
        <v/>
      </c>
      <c r="AF554">
        <f t="shared" si="96"/>
        <v>0</v>
      </c>
    </row>
    <row r="555" spans="5:32" x14ac:dyDescent="0.2">
      <c r="E555">
        <v>3154</v>
      </c>
      <c r="F555" s="101">
        <f>'Ext A3'!F160</f>
        <v>0</v>
      </c>
      <c r="G555" s="100">
        <f>'Ext A3'!C160</f>
        <v>0</v>
      </c>
      <c r="H555" s="100">
        <f>'Ext A3'!D160</f>
        <v>0</v>
      </c>
      <c r="I555" s="100">
        <f>'Ext A3'!J160</f>
        <v>0</v>
      </c>
      <c r="J555" s="194">
        <f>'Ext A3'!G160</f>
        <v>0</v>
      </c>
      <c r="K555">
        <f>IF('Ext A3'!H160="",'Ext A3'!G160,'Ext A3'!H160)</f>
        <v>0</v>
      </c>
      <c r="L555" s="100">
        <f>'Ext A3'!E160</f>
        <v>0</v>
      </c>
      <c r="M555" t="str">
        <f>MID('Ext A3'!M160,7,4)</f>
        <v/>
      </c>
      <c r="O555" s="101">
        <f>IF(ISNA(VLOOKUP(E555,'Enga manuel'!$D$7:$P$356,6,FALSE)),0,VLOOKUP(E555,'Enga manuel'!$D$7:$P$356,6,FALSE))</f>
        <v>0</v>
      </c>
      <c r="P555" t="str">
        <f>IF(ISNA(VLOOKUP(E555,'Enga manuel'!$D$7:$P$356,7,FALSE)),"",VLOOKUP(E555,'Enga manuel'!$D$7:$P$356,7,FALSE))</f>
        <v/>
      </c>
      <c r="Q555" t="str">
        <f>IF(ISNA(VLOOKUP(E555,'Enga manuel'!$D$7:$P$356,8,FALSE)),"",VLOOKUP(E555,'Enga manuel'!$D$7:$P$356,8,FALSE))</f>
        <v/>
      </c>
      <c r="R555" t="str">
        <f>IF(ISNA(VLOOKUP(E555,'Enga manuel'!$D$7:$P$356,9,FALSE)),"",VLOOKUP(E555,'Enga manuel'!$D$7:$P$356,9,FALSE))</f>
        <v/>
      </c>
      <c r="S555" t="str">
        <f>IF(ISNA(VLOOKUP(E555,'Enga manuel'!$D$7:$P$356,10,FALSE)),"",VLOOKUP(E555,'Enga manuel'!$D$7:$P$356,10,FALSE))</f>
        <v/>
      </c>
      <c r="T555" t="str">
        <f>IF(ISNA(VLOOKUP(E555,'Enga manuel'!$D$7:$P$356,11,FALSE)),"",VLOOKUP(E555,'Enga manuel'!$D$7:$P$356,11,FALSE))</f>
        <v/>
      </c>
      <c r="U555" t="str">
        <f>IF(ISNA(VLOOKUP(E555,'Enga manuel'!$D$7:$P$356,12,FALSE)),"",VLOOKUP(E555,'Enga manuel'!$D$7:$P$356,12,FALSE))</f>
        <v/>
      </c>
      <c r="W555">
        <f t="shared" si="97"/>
        <v>3154</v>
      </c>
      <c r="X555" s="107">
        <f t="shared" si="89"/>
        <v>0</v>
      </c>
      <c r="Y555" s="107" t="str">
        <f t="shared" si="93"/>
        <v/>
      </c>
      <c r="Z555" s="107" t="str">
        <f t="shared" si="94"/>
        <v/>
      </c>
      <c r="AA555" s="107" t="str">
        <f t="shared" si="95"/>
        <v/>
      </c>
      <c r="AB555" s="107" t="str">
        <f t="shared" si="90"/>
        <v/>
      </c>
      <c r="AC555" s="107" t="str">
        <f t="shared" si="90"/>
        <v/>
      </c>
      <c r="AD555" s="107" t="str">
        <f t="shared" si="91"/>
        <v/>
      </c>
      <c r="AE555" s="107" t="str">
        <f t="shared" si="92"/>
        <v/>
      </c>
      <c r="AF555">
        <f t="shared" si="96"/>
        <v>0</v>
      </c>
    </row>
    <row r="556" spans="5:32" x14ac:dyDescent="0.2">
      <c r="E556">
        <v>3155</v>
      </c>
      <c r="F556" s="101">
        <f>'Ext A3'!F161</f>
        <v>0</v>
      </c>
      <c r="G556" s="100">
        <f>'Ext A3'!C161</f>
        <v>0</v>
      </c>
      <c r="H556" s="100">
        <f>'Ext A3'!D161</f>
        <v>0</v>
      </c>
      <c r="I556" s="100">
        <f>'Ext A3'!J161</f>
        <v>0</v>
      </c>
      <c r="J556" s="194">
        <f>'Ext A3'!G161</f>
        <v>0</v>
      </c>
      <c r="K556">
        <f>IF('Ext A3'!H161="",'Ext A3'!G161,'Ext A3'!H161)</f>
        <v>0</v>
      </c>
      <c r="L556" s="100">
        <f>'Ext A3'!E161</f>
        <v>0</v>
      </c>
      <c r="M556" t="str">
        <f>MID('Ext A3'!M161,7,4)</f>
        <v/>
      </c>
      <c r="O556" s="101">
        <f>IF(ISNA(VLOOKUP(E556,'Enga manuel'!$D$7:$P$356,6,FALSE)),0,VLOOKUP(E556,'Enga manuel'!$D$7:$P$356,6,FALSE))</f>
        <v>0</v>
      </c>
      <c r="P556" t="str">
        <f>IF(ISNA(VLOOKUP(E556,'Enga manuel'!$D$7:$P$356,7,FALSE)),"",VLOOKUP(E556,'Enga manuel'!$D$7:$P$356,7,FALSE))</f>
        <v/>
      </c>
      <c r="Q556" t="str">
        <f>IF(ISNA(VLOOKUP(E556,'Enga manuel'!$D$7:$P$356,8,FALSE)),"",VLOOKUP(E556,'Enga manuel'!$D$7:$P$356,8,FALSE))</f>
        <v/>
      </c>
      <c r="R556" t="str">
        <f>IF(ISNA(VLOOKUP(E556,'Enga manuel'!$D$7:$P$356,9,FALSE)),"",VLOOKUP(E556,'Enga manuel'!$D$7:$P$356,9,FALSE))</f>
        <v/>
      </c>
      <c r="S556" t="str">
        <f>IF(ISNA(VLOOKUP(E556,'Enga manuel'!$D$7:$P$356,10,FALSE)),"",VLOOKUP(E556,'Enga manuel'!$D$7:$P$356,10,FALSE))</f>
        <v/>
      </c>
      <c r="T556" t="str">
        <f>IF(ISNA(VLOOKUP(E556,'Enga manuel'!$D$7:$P$356,11,FALSE)),"",VLOOKUP(E556,'Enga manuel'!$D$7:$P$356,11,FALSE))</f>
        <v/>
      </c>
      <c r="U556" t="str">
        <f>IF(ISNA(VLOOKUP(E556,'Enga manuel'!$D$7:$P$356,12,FALSE)),"",VLOOKUP(E556,'Enga manuel'!$D$7:$P$356,12,FALSE))</f>
        <v/>
      </c>
      <c r="W556">
        <f t="shared" si="97"/>
        <v>3155</v>
      </c>
      <c r="X556" s="107">
        <f t="shared" si="89"/>
        <v>0</v>
      </c>
      <c r="Y556" s="107" t="str">
        <f t="shared" si="93"/>
        <v/>
      </c>
      <c r="Z556" s="107" t="str">
        <f t="shared" si="94"/>
        <v/>
      </c>
      <c r="AA556" s="107" t="str">
        <f t="shared" si="95"/>
        <v/>
      </c>
      <c r="AB556" s="107" t="str">
        <f t="shared" si="90"/>
        <v/>
      </c>
      <c r="AC556" s="107" t="str">
        <f t="shared" si="90"/>
        <v/>
      </c>
      <c r="AD556" s="107" t="str">
        <f t="shared" si="91"/>
        <v/>
      </c>
      <c r="AE556" s="107" t="str">
        <f t="shared" si="92"/>
        <v/>
      </c>
      <c r="AF556">
        <f t="shared" si="96"/>
        <v>0</v>
      </c>
    </row>
    <row r="557" spans="5:32" x14ac:dyDescent="0.2">
      <c r="E557">
        <v>3156</v>
      </c>
      <c r="F557" s="101">
        <f>'Ext A3'!F162</f>
        <v>0</v>
      </c>
      <c r="G557" s="100">
        <f>'Ext A3'!C162</f>
        <v>0</v>
      </c>
      <c r="H557" s="100">
        <f>'Ext A3'!D162</f>
        <v>0</v>
      </c>
      <c r="I557" s="100">
        <f>'Ext A3'!J162</f>
        <v>0</v>
      </c>
      <c r="J557" s="194">
        <f>'Ext A3'!G162</f>
        <v>0</v>
      </c>
      <c r="K557">
        <f>IF('Ext A3'!H162="",'Ext A3'!G162,'Ext A3'!H162)</f>
        <v>0</v>
      </c>
      <c r="L557" s="100">
        <f>'Ext A3'!E162</f>
        <v>0</v>
      </c>
      <c r="M557" t="str">
        <f>MID('Ext A3'!M162,7,4)</f>
        <v/>
      </c>
      <c r="O557" s="101">
        <f>IF(ISNA(VLOOKUP(E557,'Enga manuel'!$D$7:$P$356,6,FALSE)),0,VLOOKUP(E557,'Enga manuel'!$D$7:$P$356,6,FALSE))</f>
        <v>0</v>
      </c>
      <c r="P557" t="str">
        <f>IF(ISNA(VLOOKUP(E557,'Enga manuel'!$D$7:$P$356,7,FALSE)),"",VLOOKUP(E557,'Enga manuel'!$D$7:$P$356,7,FALSE))</f>
        <v/>
      </c>
      <c r="Q557" t="str">
        <f>IF(ISNA(VLOOKUP(E557,'Enga manuel'!$D$7:$P$356,8,FALSE)),"",VLOOKUP(E557,'Enga manuel'!$D$7:$P$356,8,FALSE))</f>
        <v/>
      </c>
      <c r="R557" t="str">
        <f>IF(ISNA(VLOOKUP(E557,'Enga manuel'!$D$7:$P$356,9,FALSE)),"",VLOOKUP(E557,'Enga manuel'!$D$7:$P$356,9,FALSE))</f>
        <v/>
      </c>
      <c r="S557" t="str">
        <f>IF(ISNA(VLOOKUP(E557,'Enga manuel'!$D$7:$P$356,10,FALSE)),"",VLOOKUP(E557,'Enga manuel'!$D$7:$P$356,10,FALSE))</f>
        <v/>
      </c>
      <c r="T557" t="str">
        <f>IF(ISNA(VLOOKUP(E557,'Enga manuel'!$D$7:$P$356,11,FALSE)),"",VLOOKUP(E557,'Enga manuel'!$D$7:$P$356,11,FALSE))</f>
        <v/>
      </c>
      <c r="U557" t="str">
        <f>IF(ISNA(VLOOKUP(E557,'Enga manuel'!$D$7:$P$356,12,FALSE)),"",VLOOKUP(E557,'Enga manuel'!$D$7:$P$356,12,FALSE))</f>
        <v/>
      </c>
      <c r="W557">
        <f t="shared" si="97"/>
        <v>3156</v>
      </c>
      <c r="X557" s="107">
        <f t="shared" si="89"/>
        <v>0</v>
      </c>
      <c r="Y557" s="107" t="str">
        <f t="shared" si="93"/>
        <v/>
      </c>
      <c r="Z557" s="107" t="str">
        <f t="shared" si="94"/>
        <v/>
      </c>
      <c r="AA557" s="107" t="str">
        <f t="shared" si="95"/>
        <v/>
      </c>
      <c r="AB557" s="107" t="str">
        <f t="shared" si="90"/>
        <v/>
      </c>
      <c r="AC557" s="107" t="str">
        <f t="shared" si="90"/>
        <v/>
      </c>
      <c r="AD557" s="107" t="str">
        <f t="shared" si="91"/>
        <v/>
      </c>
      <c r="AE557" s="107" t="str">
        <f t="shared" si="92"/>
        <v/>
      </c>
      <c r="AF557">
        <f t="shared" si="96"/>
        <v>0</v>
      </c>
    </row>
    <row r="558" spans="5:32" x14ac:dyDescent="0.2">
      <c r="E558">
        <v>3157</v>
      </c>
      <c r="F558" s="101">
        <f>'Ext A3'!F163</f>
        <v>0</v>
      </c>
      <c r="G558" s="100">
        <f>'Ext A3'!C163</f>
        <v>0</v>
      </c>
      <c r="H558" s="100">
        <f>'Ext A3'!D163</f>
        <v>0</v>
      </c>
      <c r="I558" s="100">
        <f>'Ext A3'!J163</f>
        <v>0</v>
      </c>
      <c r="J558" s="194">
        <f>'Ext A3'!G163</f>
        <v>0</v>
      </c>
      <c r="K558">
        <f>IF('Ext A3'!H163="",'Ext A3'!G163,'Ext A3'!H163)</f>
        <v>0</v>
      </c>
      <c r="L558" s="100">
        <f>'Ext A3'!E163</f>
        <v>0</v>
      </c>
      <c r="M558" t="str">
        <f>MID('Ext A3'!M163,7,4)</f>
        <v/>
      </c>
      <c r="O558" s="101">
        <f>IF(ISNA(VLOOKUP(E558,'Enga manuel'!$D$7:$P$356,6,FALSE)),0,VLOOKUP(E558,'Enga manuel'!$D$7:$P$356,6,FALSE))</f>
        <v>0</v>
      </c>
      <c r="P558" t="str">
        <f>IF(ISNA(VLOOKUP(E558,'Enga manuel'!$D$7:$P$356,7,FALSE)),"",VLOOKUP(E558,'Enga manuel'!$D$7:$P$356,7,FALSE))</f>
        <v/>
      </c>
      <c r="Q558" t="str">
        <f>IF(ISNA(VLOOKUP(E558,'Enga manuel'!$D$7:$P$356,8,FALSE)),"",VLOOKUP(E558,'Enga manuel'!$D$7:$P$356,8,FALSE))</f>
        <v/>
      </c>
      <c r="R558" t="str">
        <f>IF(ISNA(VLOOKUP(E558,'Enga manuel'!$D$7:$P$356,9,FALSE)),"",VLOOKUP(E558,'Enga manuel'!$D$7:$P$356,9,FALSE))</f>
        <v/>
      </c>
      <c r="S558" t="str">
        <f>IF(ISNA(VLOOKUP(E558,'Enga manuel'!$D$7:$P$356,10,FALSE)),"",VLOOKUP(E558,'Enga manuel'!$D$7:$P$356,10,FALSE))</f>
        <v/>
      </c>
      <c r="T558" t="str">
        <f>IF(ISNA(VLOOKUP(E558,'Enga manuel'!$D$7:$P$356,11,FALSE)),"",VLOOKUP(E558,'Enga manuel'!$D$7:$P$356,11,FALSE))</f>
        <v/>
      </c>
      <c r="U558" t="str">
        <f>IF(ISNA(VLOOKUP(E558,'Enga manuel'!$D$7:$P$356,12,FALSE)),"",VLOOKUP(E558,'Enga manuel'!$D$7:$P$356,12,FALSE))</f>
        <v/>
      </c>
      <c r="W558">
        <f t="shared" si="97"/>
        <v>3157</v>
      </c>
      <c r="X558" s="107">
        <f t="shared" si="89"/>
        <v>0</v>
      </c>
      <c r="Y558" s="107" t="str">
        <f t="shared" si="93"/>
        <v/>
      </c>
      <c r="Z558" s="107" t="str">
        <f t="shared" si="94"/>
        <v/>
      </c>
      <c r="AA558" s="107" t="str">
        <f t="shared" si="95"/>
        <v/>
      </c>
      <c r="AB558" s="107" t="str">
        <f t="shared" si="90"/>
        <v/>
      </c>
      <c r="AC558" s="107" t="str">
        <f t="shared" si="90"/>
        <v/>
      </c>
      <c r="AD558" s="107" t="str">
        <f t="shared" si="91"/>
        <v/>
      </c>
      <c r="AE558" s="107" t="str">
        <f t="shared" si="92"/>
        <v/>
      </c>
      <c r="AF558">
        <f t="shared" si="96"/>
        <v>0</v>
      </c>
    </row>
    <row r="559" spans="5:32" x14ac:dyDescent="0.2">
      <c r="E559">
        <v>3158</v>
      </c>
      <c r="F559" s="101">
        <f>'Ext A3'!F164</f>
        <v>0</v>
      </c>
      <c r="G559" s="100">
        <f>'Ext A3'!C164</f>
        <v>0</v>
      </c>
      <c r="H559" s="100">
        <f>'Ext A3'!D164</f>
        <v>0</v>
      </c>
      <c r="I559" s="100">
        <f>'Ext A3'!J164</f>
        <v>0</v>
      </c>
      <c r="J559" s="194">
        <f>'Ext A3'!G164</f>
        <v>0</v>
      </c>
      <c r="K559">
        <f>IF('Ext A3'!H164="",'Ext A3'!G164,'Ext A3'!H164)</f>
        <v>0</v>
      </c>
      <c r="L559" s="100">
        <f>'Ext A3'!E164</f>
        <v>0</v>
      </c>
      <c r="M559" t="str">
        <f>MID('Ext A3'!M164,7,4)</f>
        <v/>
      </c>
      <c r="O559" s="101">
        <f>IF(ISNA(VLOOKUP(E559,'Enga manuel'!$D$7:$P$356,6,FALSE)),0,VLOOKUP(E559,'Enga manuel'!$D$7:$P$356,6,FALSE))</f>
        <v>0</v>
      </c>
      <c r="P559" t="str">
        <f>IF(ISNA(VLOOKUP(E559,'Enga manuel'!$D$7:$P$356,7,FALSE)),"",VLOOKUP(E559,'Enga manuel'!$D$7:$P$356,7,FALSE))</f>
        <v/>
      </c>
      <c r="Q559" t="str">
        <f>IF(ISNA(VLOOKUP(E559,'Enga manuel'!$D$7:$P$356,8,FALSE)),"",VLOOKUP(E559,'Enga manuel'!$D$7:$P$356,8,FALSE))</f>
        <v/>
      </c>
      <c r="R559" t="str">
        <f>IF(ISNA(VLOOKUP(E559,'Enga manuel'!$D$7:$P$356,9,FALSE)),"",VLOOKUP(E559,'Enga manuel'!$D$7:$P$356,9,FALSE))</f>
        <v/>
      </c>
      <c r="S559" t="str">
        <f>IF(ISNA(VLOOKUP(E559,'Enga manuel'!$D$7:$P$356,10,FALSE)),"",VLOOKUP(E559,'Enga manuel'!$D$7:$P$356,10,FALSE))</f>
        <v/>
      </c>
      <c r="T559" t="str">
        <f>IF(ISNA(VLOOKUP(E559,'Enga manuel'!$D$7:$P$356,11,FALSE)),"",VLOOKUP(E559,'Enga manuel'!$D$7:$P$356,11,FALSE))</f>
        <v/>
      </c>
      <c r="U559" t="str">
        <f>IF(ISNA(VLOOKUP(E559,'Enga manuel'!$D$7:$P$356,12,FALSE)),"",VLOOKUP(E559,'Enga manuel'!$D$7:$P$356,12,FALSE))</f>
        <v/>
      </c>
      <c r="W559">
        <f t="shared" si="97"/>
        <v>3158</v>
      </c>
      <c r="X559" s="107">
        <f t="shared" si="89"/>
        <v>0</v>
      </c>
      <c r="Y559" s="107" t="str">
        <f t="shared" si="93"/>
        <v/>
      </c>
      <c r="Z559" s="107" t="str">
        <f t="shared" si="94"/>
        <v/>
      </c>
      <c r="AA559" s="107" t="str">
        <f t="shared" si="95"/>
        <v/>
      </c>
      <c r="AB559" s="107" t="str">
        <f t="shared" si="90"/>
        <v/>
      </c>
      <c r="AC559" s="107" t="str">
        <f t="shared" si="90"/>
        <v/>
      </c>
      <c r="AD559" s="107" t="str">
        <f t="shared" si="91"/>
        <v/>
      </c>
      <c r="AE559" s="107" t="str">
        <f t="shared" si="92"/>
        <v/>
      </c>
      <c r="AF559">
        <f t="shared" si="96"/>
        <v>0</v>
      </c>
    </row>
    <row r="560" spans="5:32" x14ac:dyDescent="0.2">
      <c r="E560">
        <v>3159</v>
      </c>
      <c r="F560" s="101">
        <f>'Ext A3'!F165</f>
        <v>0</v>
      </c>
      <c r="G560" s="100">
        <f>'Ext A3'!C165</f>
        <v>0</v>
      </c>
      <c r="H560" s="100">
        <f>'Ext A3'!D165</f>
        <v>0</v>
      </c>
      <c r="I560" s="100">
        <f>'Ext A3'!J165</f>
        <v>0</v>
      </c>
      <c r="J560" s="194">
        <f>'Ext A3'!G165</f>
        <v>0</v>
      </c>
      <c r="K560">
        <f>IF('Ext A3'!H165="",'Ext A3'!G165,'Ext A3'!H165)</f>
        <v>0</v>
      </c>
      <c r="L560" s="100">
        <f>'Ext A3'!E165</f>
        <v>0</v>
      </c>
      <c r="M560" t="str">
        <f>MID('Ext A3'!M165,7,4)</f>
        <v/>
      </c>
      <c r="O560" s="101">
        <f>IF(ISNA(VLOOKUP(E560,'Enga manuel'!$D$7:$P$356,6,FALSE)),0,VLOOKUP(E560,'Enga manuel'!$D$7:$P$356,6,FALSE))</f>
        <v>0</v>
      </c>
      <c r="P560" t="str">
        <f>IF(ISNA(VLOOKUP(E560,'Enga manuel'!$D$7:$P$356,7,FALSE)),"",VLOOKUP(E560,'Enga manuel'!$D$7:$P$356,7,FALSE))</f>
        <v/>
      </c>
      <c r="Q560" t="str">
        <f>IF(ISNA(VLOOKUP(E560,'Enga manuel'!$D$7:$P$356,8,FALSE)),"",VLOOKUP(E560,'Enga manuel'!$D$7:$P$356,8,FALSE))</f>
        <v/>
      </c>
      <c r="R560" t="str">
        <f>IF(ISNA(VLOOKUP(E560,'Enga manuel'!$D$7:$P$356,9,FALSE)),"",VLOOKUP(E560,'Enga manuel'!$D$7:$P$356,9,FALSE))</f>
        <v/>
      </c>
      <c r="S560" t="str">
        <f>IF(ISNA(VLOOKUP(E560,'Enga manuel'!$D$7:$P$356,10,FALSE)),"",VLOOKUP(E560,'Enga manuel'!$D$7:$P$356,10,FALSE))</f>
        <v/>
      </c>
      <c r="T560" t="str">
        <f>IF(ISNA(VLOOKUP(E560,'Enga manuel'!$D$7:$P$356,11,FALSE)),"",VLOOKUP(E560,'Enga manuel'!$D$7:$P$356,11,FALSE))</f>
        <v/>
      </c>
      <c r="U560" t="str">
        <f>IF(ISNA(VLOOKUP(E560,'Enga manuel'!$D$7:$P$356,12,FALSE)),"",VLOOKUP(E560,'Enga manuel'!$D$7:$P$356,12,FALSE))</f>
        <v/>
      </c>
      <c r="W560">
        <f t="shared" si="97"/>
        <v>3159</v>
      </c>
      <c r="X560" s="107">
        <f t="shared" si="89"/>
        <v>0</v>
      </c>
      <c r="Y560" s="107" t="str">
        <f t="shared" si="93"/>
        <v/>
      </c>
      <c r="Z560" s="107" t="str">
        <f t="shared" si="94"/>
        <v/>
      </c>
      <c r="AA560" s="107" t="str">
        <f t="shared" si="95"/>
        <v/>
      </c>
      <c r="AB560" s="107" t="str">
        <f t="shared" si="90"/>
        <v/>
      </c>
      <c r="AC560" s="107" t="str">
        <f t="shared" si="90"/>
        <v/>
      </c>
      <c r="AD560" s="107" t="str">
        <f t="shared" si="91"/>
        <v/>
      </c>
      <c r="AE560" s="107" t="str">
        <f t="shared" si="92"/>
        <v/>
      </c>
      <c r="AF560">
        <f t="shared" si="96"/>
        <v>0</v>
      </c>
    </row>
    <row r="561" spans="5:32" x14ac:dyDescent="0.2">
      <c r="E561">
        <v>3160</v>
      </c>
      <c r="F561" s="101">
        <f>'Ext A3'!F166</f>
        <v>0</v>
      </c>
      <c r="G561" s="100">
        <f>'Ext A3'!C166</f>
        <v>0</v>
      </c>
      <c r="H561" s="100">
        <f>'Ext A3'!D166</f>
        <v>0</v>
      </c>
      <c r="I561" s="100">
        <f>'Ext A3'!J166</f>
        <v>0</v>
      </c>
      <c r="J561" s="194">
        <f>'Ext A3'!G166</f>
        <v>0</v>
      </c>
      <c r="K561">
        <f>IF('Ext A3'!H166="",'Ext A3'!G166,'Ext A3'!H166)</f>
        <v>0</v>
      </c>
      <c r="L561" s="100">
        <f>'Ext A3'!E166</f>
        <v>0</v>
      </c>
      <c r="M561" t="str">
        <f>MID('Ext A3'!M166,7,4)</f>
        <v/>
      </c>
      <c r="O561" s="101">
        <f>IF(ISNA(VLOOKUP(E561,'Enga manuel'!$D$7:$P$356,6,FALSE)),0,VLOOKUP(E561,'Enga manuel'!$D$7:$P$356,6,FALSE))</f>
        <v>0</v>
      </c>
      <c r="P561" t="str">
        <f>IF(ISNA(VLOOKUP(E561,'Enga manuel'!$D$7:$P$356,7,FALSE)),"",VLOOKUP(E561,'Enga manuel'!$D$7:$P$356,7,FALSE))</f>
        <v/>
      </c>
      <c r="Q561" t="str">
        <f>IF(ISNA(VLOOKUP(E561,'Enga manuel'!$D$7:$P$356,8,FALSE)),"",VLOOKUP(E561,'Enga manuel'!$D$7:$P$356,8,FALSE))</f>
        <v/>
      </c>
      <c r="R561" t="str">
        <f>IF(ISNA(VLOOKUP(E561,'Enga manuel'!$D$7:$P$356,9,FALSE)),"",VLOOKUP(E561,'Enga manuel'!$D$7:$P$356,9,FALSE))</f>
        <v/>
      </c>
      <c r="S561" t="str">
        <f>IF(ISNA(VLOOKUP(E561,'Enga manuel'!$D$7:$P$356,10,FALSE)),"",VLOOKUP(E561,'Enga manuel'!$D$7:$P$356,10,FALSE))</f>
        <v/>
      </c>
      <c r="T561" t="str">
        <f>IF(ISNA(VLOOKUP(E561,'Enga manuel'!$D$7:$P$356,11,FALSE)),"",VLOOKUP(E561,'Enga manuel'!$D$7:$P$356,11,FALSE))</f>
        <v/>
      </c>
      <c r="U561" t="str">
        <f>IF(ISNA(VLOOKUP(E561,'Enga manuel'!$D$7:$P$356,12,FALSE)),"",VLOOKUP(E561,'Enga manuel'!$D$7:$P$356,12,FALSE))</f>
        <v/>
      </c>
      <c r="W561">
        <f t="shared" si="97"/>
        <v>3160</v>
      </c>
      <c r="X561" s="107">
        <f t="shared" si="89"/>
        <v>0</v>
      </c>
      <c r="Y561" s="107" t="str">
        <f t="shared" si="93"/>
        <v/>
      </c>
      <c r="Z561" s="107" t="str">
        <f t="shared" si="94"/>
        <v/>
      </c>
      <c r="AA561" s="107" t="str">
        <f t="shared" si="95"/>
        <v/>
      </c>
      <c r="AB561" s="107" t="str">
        <f t="shared" si="90"/>
        <v/>
      </c>
      <c r="AC561" s="107" t="str">
        <f t="shared" si="90"/>
        <v/>
      </c>
      <c r="AD561" s="107" t="str">
        <f t="shared" si="91"/>
        <v/>
      </c>
      <c r="AE561" s="107" t="str">
        <f t="shared" si="92"/>
        <v/>
      </c>
      <c r="AF561">
        <f t="shared" si="96"/>
        <v>0</v>
      </c>
    </row>
    <row r="562" spans="5:32" x14ac:dyDescent="0.2">
      <c r="E562">
        <v>3161</v>
      </c>
      <c r="F562" s="101">
        <f>'Ext A3'!F167</f>
        <v>0</v>
      </c>
      <c r="G562" s="100">
        <f>'Ext A3'!C167</f>
        <v>0</v>
      </c>
      <c r="H562" s="100">
        <f>'Ext A3'!D167</f>
        <v>0</v>
      </c>
      <c r="I562" s="100">
        <f>'Ext A3'!J167</f>
        <v>0</v>
      </c>
      <c r="J562" s="194">
        <f>'Ext A3'!G167</f>
        <v>0</v>
      </c>
      <c r="K562">
        <f>IF('Ext A3'!H167="",'Ext A3'!G167,'Ext A3'!H167)</f>
        <v>0</v>
      </c>
      <c r="L562" s="100">
        <f>'Ext A3'!E167</f>
        <v>0</v>
      </c>
      <c r="M562" t="str">
        <f>MID('Ext A3'!M167,7,4)</f>
        <v/>
      </c>
      <c r="O562" s="101">
        <f>IF(ISNA(VLOOKUP(E562,'Enga manuel'!$D$7:$P$356,6,FALSE)),0,VLOOKUP(E562,'Enga manuel'!$D$7:$P$356,6,FALSE))</f>
        <v>0</v>
      </c>
      <c r="P562" t="str">
        <f>IF(ISNA(VLOOKUP(E562,'Enga manuel'!$D$7:$P$356,7,FALSE)),"",VLOOKUP(E562,'Enga manuel'!$D$7:$P$356,7,FALSE))</f>
        <v/>
      </c>
      <c r="Q562" t="str">
        <f>IF(ISNA(VLOOKUP(E562,'Enga manuel'!$D$7:$P$356,8,FALSE)),"",VLOOKUP(E562,'Enga manuel'!$D$7:$P$356,8,FALSE))</f>
        <v/>
      </c>
      <c r="R562" t="str">
        <f>IF(ISNA(VLOOKUP(E562,'Enga manuel'!$D$7:$P$356,9,FALSE)),"",VLOOKUP(E562,'Enga manuel'!$D$7:$P$356,9,FALSE))</f>
        <v/>
      </c>
      <c r="S562" t="str">
        <f>IF(ISNA(VLOOKUP(E562,'Enga manuel'!$D$7:$P$356,10,FALSE)),"",VLOOKUP(E562,'Enga manuel'!$D$7:$P$356,10,FALSE))</f>
        <v/>
      </c>
      <c r="T562" t="str">
        <f>IF(ISNA(VLOOKUP(E562,'Enga manuel'!$D$7:$P$356,11,FALSE)),"",VLOOKUP(E562,'Enga manuel'!$D$7:$P$356,11,FALSE))</f>
        <v/>
      </c>
      <c r="U562" t="str">
        <f>IF(ISNA(VLOOKUP(E562,'Enga manuel'!$D$7:$P$356,12,FALSE)),"",VLOOKUP(E562,'Enga manuel'!$D$7:$P$356,12,FALSE))</f>
        <v/>
      </c>
      <c r="W562">
        <f t="shared" si="97"/>
        <v>3161</v>
      </c>
      <c r="X562" s="107">
        <f t="shared" si="89"/>
        <v>0</v>
      </c>
      <c r="Y562" s="107" t="str">
        <f t="shared" si="93"/>
        <v/>
      </c>
      <c r="Z562" s="107" t="str">
        <f t="shared" si="94"/>
        <v/>
      </c>
      <c r="AA562" s="107" t="str">
        <f t="shared" si="95"/>
        <v/>
      </c>
      <c r="AB562" s="107" t="str">
        <f t="shared" si="90"/>
        <v/>
      </c>
      <c r="AC562" s="107" t="str">
        <f t="shared" si="90"/>
        <v/>
      </c>
      <c r="AD562" s="107" t="str">
        <f t="shared" si="91"/>
        <v/>
      </c>
      <c r="AE562" s="107" t="str">
        <f t="shared" si="92"/>
        <v/>
      </c>
      <c r="AF562">
        <f t="shared" si="96"/>
        <v>0</v>
      </c>
    </row>
    <row r="563" spans="5:32" x14ac:dyDescent="0.2">
      <c r="E563">
        <v>3162</v>
      </c>
      <c r="F563" s="101">
        <f>'Ext A3'!F168</f>
        <v>0</v>
      </c>
      <c r="G563" s="100">
        <f>'Ext A3'!C168</f>
        <v>0</v>
      </c>
      <c r="H563" s="100">
        <f>'Ext A3'!D168</f>
        <v>0</v>
      </c>
      <c r="I563" s="100">
        <f>'Ext A3'!J168</f>
        <v>0</v>
      </c>
      <c r="J563" s="194">
        <f>'Ext A3'!G168</f>
        <v>0</v>
      </c>
      <c r="K563">
        <f>IF('Ext A3'!H168="",'Ext A3'!G168,'Ext A3'!H168)</f>
        <v>0</v>
      </c>
      <c r="L563" s="100">
        <f>'Ext A3'!E168</f>
        <v>0</v>
      </c>
      <c r="M563" t="str">
        <f>MID('Ext A3'!M168,7,4)</f>
        <v/>
      </c>
      <c r="O563" s="101">
        <f>IF(ISNA(VLOOKUP(E563,'Enga manuel'!$D$7:$P$356,6,FALSE)),0,VLOOKUP(E563,'Enga manuel'!$D$7:$P$356,6,FALSE))</f>
        <v>0</v>
      </c>
      <c r="P563" t="str">
        <f>IF(ISNA(VLOOKUP(E563,'Enga manuel'!$D$7:$P$356,7,FALSE)),"",VLOOKUP(E563,'Enga manuel'!$D$7:$P$356,7,FALSE))</f>
        <v/>
      </c>
      <c r="Q563" t="str">
        <f>IF(ISNA(VLOOKUP(E563,'Enga manuel'!$D$7:$P$356,8,FALSE)),"",VLOOKUP(E563,'Enga manuel'!$D$7:$P$356,8,FALSE))</f>
        <v/>
      </c>
      <c r="R563" t="str">
        <f>IF(ISNA(VLOOKUP(E563,'Enga manuel'!$D$7:$P$356,9,FALSE)),"",VLOOKUP(E563,'Enga manuel'!$D$7:$P$356,9,FALSE))</f>
        <v/>
      </c>
      <c r="S563" t="str">
        <f>IF(ISNA(VLOOKUP(E563,'Enga manuel'!$D$7:$P$356,10,FALSE)),"",VLOOKUP(E563,'Enga manuel'!$D$7:$P$356,10,FALSE))</f>
        <v/>
      </c>
      <c r="T563" t="str">
        <f>IF(ISNA(VLOOKUP(E563,'Enga manuel'!$D$7:$P$356,11,FALSE)),"",VLOOKUP(E563,'Enga manuel'!$D$7:$P$356,11,FALSE))</f>
        <v/>
      </c>
      <c r="U563" t="str">
        <f>IF(ISNA(VLOOKUP(E563,'Enga manuel'!$D$7:$P$356,12,FALSE)),"",VLOOKUP(E563,'Enga manuel'!$D$7:$P$356,12,FALSE))</f>
        <v/>
      </c>
      <c r="W563">
        <f t="shared" si="97"/>
        <v>3162</v>
      </c>
      <c r="X563" s="107">
        <f t="shared" si="89"/>
        <v>0</v>
      </c>
      <c r="Y563" s="107" t="str">
        <f t="shared" si="93"/>
        <v/>
      </c>
      <c r="Z563" s="107" t="str">
        <f t="shared" si="94"/>
        <v/>
      </c>
      <c r="AA563" s="107" t="str">
        <f t="shared" si="95"/>
        <v/>
      </c>
      <c r="AB563" s="107" t="str">
        <f t="shared" si="90"/>
        <v/>
      </c>
      <c r="AC563" s="107" t="str">
        <f t="shared" si="90"/>
        <v/>
      </c>
      <c r="AD563" s="107" t="str">
        <f t="shared" si="91"/>
        <v/>
      </c>
      <c r="AE563" s="107" t="str">
        <f t="shared" si="92"/>
        <v/>
      </c>
      <c r="AF563">
        <f t="shared" si="96"/>
        <v>0</v>
      </c>
    </row>
    <row r="564" spans="5:32" x14ac:dyDescent="0.2">
      <c r="E564">
        <v>3163</v>
      </c>
      <c r="F564" s="101">
        <f>'Ext A3'!F169</f>
        <v>0</v>
      </c>
      <c r="G564" s="100">
        <f>'Ext A3'!C169</f>
        <v>0</v>
      </c>
      <c r="H564" s="100">
        <f>'Ext A3'!D169</f>
        <v>0</v>
      </c>
      <c r="I564" s="100">
        <f>'Ext A3'!J169</f>
        <v>0</v>
      </c>
      <c r="J564" s="194">
        <f>'Ext A3'!G169</f>
        <v>0</v>
      </c>
      <c r="K564">
        <f>IF('Ext A3'!H169="",'Ext A3'!G169,'Ext A3'!H169)</f>
        <v>0</v>
      </c>
      <c r="L564" s="100">
        <f>'Ext A3'!E169</f>
        <v>0</v>
      </c>
      <c r="M564" t="str">
        <f>MID('Ext A3'!M169,7,4)</f>
        <v/>
      </c>
      <c r="O564" s="101">
        <f>IF(ISNA(VLOOKUP(E564,'Enga manuel'!$D$7:$P$356,6,FALSE)),0,VLOOKUP(E564,'Enga manuel'!$D$7:$P$356,6,FALSE))</f>
        <v>0</v>
      </c>
      <c r="P564" t="str">
        <f>IF(ISNA(VLOOKUP(E564,'Enga manuel'!$D$7:$P$356,7,FALSE)),"",VLOOKUP(E564,'Enga manuel'!$D$7:$P$356,7,FALSE))</f>
        <v/>
      </c>
      <c r="Q564" t="str">
        <f>IF(ISNA(VLOOKUP(E564,'Enga manuel'!$D$7:$P$356,8,FALSE)),"",VLOOKUP(E564,'Enga manuel'!$D$7:$P$356,8,FALSE))</f>
        <v/>
      </c>
      <c r="R564" t="str">
        <f>IF(ISNA(VLOOKUP(E564,'Enga manuel'!$D$7:$P$356,9,FALSE)),"",VLOOKUP(E564,'Enga manuel'!$D$7:$P$356,9,FALSE))</f>
        <v/>
      </c>
      <c r="S564" t="str">
        <f>IF(ISNA(VLOOKUP(E564,'Enga manuel'!$D$7:$P$356,10,FALSE)),"",VLOOKUP(E564,'Enga manuel'!$D$7:$P$356,10,FALSE))</f>
        <v/>
      </c>
      <c r="T564" t="str">
        <f>IF(ISNA(VLOOKUP(E564,'Enga manuel'!$D$7:$P$356,11,FALSE)),"",VLOOKUP(E564,'Enga manuel'!$D$7:$P$356,11,FALSE))</f>
        <v/>
      </c>
      <c r="U564" t="str">
        <f>IF(ISNA(VLOOKUP(E564,'Enga manuel'!$D$7:$P$356,12,FALSE)),"",VLOOKUP(E564,'Enga manuel'!$D$7:$P$356,12,FALSE))</f>
        <v/>
      </c>
      <c r="W564">
        <f t="shared" si="97"/>
        <v>3163</v>
      </c>
      <c r="X564" s="107">
        <f t="shared" si="89"/>
        <v>0</v>
      </c>
      <c r="Y564" s="107" t="str">
        <f t="shared" si="93"/>
        <v/>
      </c>
      <c r="Z564" s="107" t="str">
        <f t="shared" si="94"/>
        <v/>
      </c>
      <c r="AA564" s="107" t="str">
        <f t="shared" si="95"/>
        <v/>
      </c>
      <c r="AB564" s="107" t="str">
        <f t="shared" si="90"/>
        <v/>
      </c>
      <c r="AC564" s="107" t="str">
        <f t="shared" si="90"/>
        <v/>
      </c>
      <c r="AD564" s="107" t="str">
        <f t="shared" si="91"/>
        <v/>
      </c>
      <c r="AE564" s="107" t="str">
        <f t="shared" si="92"/>
        <v/>
      </c>
      <c r="AF564">
        <f t="shared" si="96"/>
        <v>0</v>
      </c>
    </row>
    <row r="565" spans="5:32" x14ac:dyDescent="0.2">
      <c r="E565">
        <v>3164</v>
      </c>
      <c r="F565" s="101">
        <f>'Ext A3'!F170</f>
        <v>0</v>
      </c>
      <c r="G565" s="100">
        <f>'Ext A3'!C170</f>
        <v>0</v>
      </c>
      <c r="H565" s="100">
        <f>'Ext A3'!D170</f>
        <v>0</v>
      </c>
      <c r="I565" s="100">
        <f>'Ext A3'!J170</f>
        <v>0</v>
      </c>
      <c r="J565" s="194">
        <f>'Ext A3'!G170</f>
        <v>0</v>
      </c>
      <c r="K565">
        <f>IF('Ext A3'!H170="",'Ext A3'!G170,'Ext A3'!H170)</f>
        <v>0</v>
      </c>
      <c r="L565" s="100">
        <f>'Ext A3'!E170</f>
        <v>0</v>
      </c>
      <c r="M565" t="str">
        <f>MID('Ext A3'!M170,7,4)</f>
        <v/>
      </c>
      <c r="O565" s="101">
        <f>IF(ISNA(VLOOKUP(E565,'Enga manuel'!$D$7:$P$356,6,FALSE)),0,VLOOKUP(E565,'Enga manuel'!$D$7:$P$356,6,FALSE))</f>
        <v>0</v>
      </c>
      <c r="P565" t="str">
        <f>IF(ISNA(VLOOKUP(E565,'Enga manuel'!$D$7:$P$356,7,FALSE)),"",VLOOKUP(E565,'Enga manuel'!$D$7:$P$356,7,FALSE))</f>
        <v/>
      </c>
      <c r="Q565" t="str">
        <f>IF(ISNA(VLOOKUP(E565,'Enga manuel'!$D$7:$P$356,8,FALSE)),"",VLOOKUP(E565,'Enga manuel'!$D$7:$P$356,8,FALSE))</f>
        <v/>
      </c>
      <c r="R565" t="str">
        <f>IF(ISNA(VLOOKUP(E565,'Enga manuel'!$D$7:$P$356,9,FALSE)),"",VLOOKUP(E565,'Enga manuel'!$D$7:$P$356,9,FALSE))</f>
        <v/>
      </c>
      <c r="S565" t="str">
        <f>IF(ISNA(VLOOKUP(E565,'Enga manuel'!$D$7:$P$356,10,FALSE)),"",VLOOKUP(E565,'Enga manuel'!$D$7:$P$356,10,FALSE))</f>
        <v/>
      </c>
      <c r="T565" t="str">
        <f>IF(ISNA(VLOOKUP(E565,'Enga manuel'!$D$7:$P$356,11,FALSE)),"",VLOOKUP(E565,'Enga manuel'!$D$7:$P$356,11,FALSE))</f>
        <v/>
      </c>
      <c r="U565" t="str">
        <f>IF(ISNA(VLOOKUP(E565,'Enga manuel'!$D$7:$P$356,12,FALSE)),"",VLOOKUP(E565,'Enga manuel'!$D$7:$P$356,12,FALSE))</f>
        <v/>
      </c>
      <c r="W565">
        <f t="shared" si="97"/>
        <v>3164</v>
      </c>
      <c r="X565" s="107">
        <f t="shared" si="89"/>
        <v>0</v>
      </c>
      <c r="Y565" s="107" t="str">
        <f t="shared" si="93"/>
        <v/>
      </c>
      <c r="Z565" s="107" t="str">
        <f t="shared" si="94"/>
        <v/>
      </c>
      <c r="AA565" s="107" t="str">
        <f t="shared" si="95"/>
        <v/>
      </c>
      <c r="AB565" s="107" t="str">
        <f t="shared" si="90"/>
        <v/>
      </c>
      <c r="AC565" s="107" t="str">
        <f t="shared" si="90"/>
        <v/>
      </c>
      <c r="AD565" s="107" t="str">
        <f t="shared" si="91"/>
        <v/>
      </c>
      <c r="AE565" s="107" t="str">
        <f t="shared" si="92"/>
        <v/>
      </c>
      <c r="AF565">
        <f t="shared" si="96"/>
        <v>0</v>
      </c>
    </row>
    <row r="566" spans="5:32" x14ac:dyDescent="0.2">
      <c r="E566">
        <v>3165</v>
      </c>
      <c r="F566" s="101">
        <f>'Ext A3'!F171</f>
        <v>0</v>
      </c>
      <c r="G566" s="100">
        <f>'Ext A3'!C171</f>
        <v>0</v>
      </c>
      <c r="H566" s="100">
        <f>'Ext A3'!D171</f>
        <v>0</v>
      </c>
      <c r="I566" s="100">
        <f>'Ext A3'!J171</f>
        <v>0</v>
      </c>
      <c r="J566" s="194">
        <f>'Ext A3'!G171</f>
        <v>0</v>
      </c>
      <c r="K566">
        <f>IF('Ext A3'!H171="",'Ext A3'!G171,'Ext A3'!H171)</f>
        <v>0</v>
      </c>
      <c r="L566" s="100">
        <f>'Ext A3'!E171</f>
        <v>0</v>
      </c>
      <c r="M566" t="str">
        <f>MID('Ext A3'!M171,7,4)</f>
        <v/>
      </c>
      <c r="O566" s="101">
        <f>IF(ISNA(VLOOKUP(E566,'Enga manuel'!$D$7:$P$356,6,FALSE)),0,VLOOKUP(E566,'Enga manuel'!$D$7:$P$356,6,FALSE))</f>
        <v>0</v>
      </c>
      <c r="P566" t="str">
        <f>IF(ISNA(VLOOKUP(E566,'Enga manuel'!$D$7:$P$356,7,FALSE)),"",VLOOKUP(E566,'Enga manuel'!$D$7:$P$356,7,FALSE))</f>
        <v/>
      </c>
      <c r="Q566" t="str">
        <f>IF(ISNA(VLOOKUP(E566,'Enga manuel'!$D$7:$P$356,8,FALSE)),"",VLOOKUP(E566,'Enga manuel'!$D$7:$P$356,8,FALSE))</f>
        <v/>
      </c>
      <c r="R566" t="str">
        <f>IF(ISNA(VLOOKUP(E566,'Enga manuel'!$D$7:$P$356,9,FALSE)),"",VLOOKUP(E566,'Enga manuel'!$D$7:$P$356,9,FALSE))</f>
        <v/>
      </c>
      <c r="S566" t="str">
        <f>IF(ISNA(VLOOKUP(E566,'Enga manuel'!$D$7:$P$356,10,FALSE)),"",VLOOKUP(E566,'Enga manuel'!$D$7:$P$356,10,FALSE))</f>
        <v/>
      </c>
      <c r="T566" t="str">
        <f>IF(ISNA(VLOOKUP(E566,'Enga manuel'!$D$7:$P$356,11,FALSE)),"",VLOOKUP(E566,'Enga manuel'!$D$7:$P$356,11,FALSE))</f>
        <v/>
      </c>
      <c r="U566" t="str">
        <f>IF(ISNA(VLOOKUP(E566,'Enga manuel'!$D$7:$P$356,12,FALSE)),"",VLOOKUP(E566,'Enga manuel'!$D$7:$P$356,12,FALSE))</f>
        <v/>
      </c>
      <c r="W566">
        <f t="shared" si="97"/>
        <v>3165</v>
      </c>
      <c r="X566" s="107">
        <f t="shared" si="89"/>
        <v>0</v>
      </c>
      <c r="Y566" s="107" t="str">
        <f t="shared" si="93"/>
        <v/>
      </c>
      <c r="Z566" s="107" t="str">
        <f t="shared" si="94"/>
        <v/>
      </c>
      <c r="AA566" s="107" t="str">
        <f t="shared" si="95"/>
        <v/>
      </c>
      <c r="AB566" s="107" t="str">
        <f t="shared" si="90"/>
        <v/>
      </c>
      <c r="AC566" s="107" t="str">
        <f t="shared" si="90"/>
        <v/>
      </c>
      <c r="AD566" s="107" t="str">
        <f t="shared" si="91"/>
        <v/>
      </c>
      <c r="AE566" s="107" t="str">
        <f t="shared" si="92"/>
        <v/>
      </c>
      <c r="AF566">
        <f t="shared" si="96"/>
        <v>0</v>
      </c>
    </row>
    <row r="567" spans="5:32" x14ac:dyDescent="0.2">
      <c r="E567">
        <v>3166</v>
      </c>
      <c r="F567" s="101">
        <f>'Ext A3'!F172</f>
        <v>0</v>
      </c>
      <c r="G567" s="100">
        <f>'Ext A3'!C172</f>
        <v>0</v>
      </c>
      <c r="H567" s="100">
        <f>'Ext A3'!D172</f>
        <v>0</v>
      </c>
      <c r="I567" s="100">
        <f>'Ext A3'!J172</f>
        <v>0</v>
      </c>
      <c r="J567" s="194">
        <f>'Ext A3'!G172</f>
        <v>0</v>
      </c>
      <c r="K567">
        <f>IF('Ext A3'!H172="",'Ext A3'!G172,'Ext A3'!H172)</f>
        <v>0</v>
      </c>
      <c r="L567" s="100">
        <f>'Ext A3'!E172</f>
        <v>0</v>
      </c>
      <c r="M567" t="str">
        <f>MID('Ext A3'!M172,7,4)</f>
        <v/>
      </c>
      <c r="O567" s="101">
        <f>IF(ISNA(VLOOKUP(E567,'Enga manuel'!$D$7:$P$356,6,FALSE)),0,VLOOKUP(E567,'Enga manuel'!$D$7:$P$356,6,FALSE))</f>
        <v>0</v>
      </c>
      <c r="P567" t="str">
        <f>IF(ISNA(VLOOKUP(E567,'Enga manuel'!$D$7:$P$356,7,FALSE)),"",VLOOKUP(E567,'Enga manuel'!$D$7:$P$356,7,FALSE))</f>
        <v/>
      </c>
      <c r="Q567" t="str">
        <f>IF(ISNA(VLOOKUP(E567,'Enga manuel'!$D$7:$P$356,8,FALSE)),"",VLOOKUP(E567,'Enga manuel'!$D$7:$P$356,8,FALSE))</f>
        <v/>
      </c>
      <c r="R567" t="str">
        <f>IF(ISNA(VLOOKUP(E567,'Enga manuel'!$D$7:$P$356,9,FALSE)),"",VLOOKUP(E567,'Enga manuel'!$D$7:$P$356,9,FALSE))</f>
        <v/>
      </c>
      <c r="S567" t="str">
        <f>IF(ISNA(VLOOKUP(E567,'Enga manuel'!$D$7:$P$356,10,FALSE)),"",VLOOKUP(E567,'Enga manuel'!$D$7:$P$356,10,FALSE))</f>
        <v/>
      </c>
      <c r="T567" t="str">
        <f>IF(ISNA(VLOOKUP(E567,'Enga manuel'!$D$7:$P$356,11,FALSE)),"",VLOOKUP(E567,'Enga manuel'!$D$7:$P$356,11,FALSE))</f>
        <v/>
      </c>
      <c r="U567" t="str">
        <f>IF(ISNA(VLOOKUP(E567,'Enga manuel'!$D$7:$P$356,12,FALSE)),"",VLOOKUP(E567,'Enga manuel'!$D$7:$P$356,12,FALSE))</f>
        <v/>
      </c>
      <c r="W567">
        <f t="shared" si="97"/>
        <v>3166</v>
      </c>
      <c r="X567" s="107">
        <f t="shared" si="89"/>
        <v>0</v>
      </c>
      <c r="Y567" s="107" t="str">
        <f t="shared" si="93"/>
        <v/>
      </c>
      <c r="Z567" s="107" t="str">
        <f t="shared" si="94"/>
        <v/>
      </c>
      <c r="AA567" s="107" t="str">
        <f t="shared" si="95"/>
        <v/>
      </c>
      <c r="AB567" s="107" t="str">
        <f t="shared" si="90"/>
        <v/>
      </c>
      <c r="AC567" s="107" t="str">
        <f t="shared" si="90"/>
        <v/>
      </c>
      <c r="AD567" s="107" t="str">
        <f t="shared" si="91"/>
        <v/>
      </c>
      <c r="AE567" s="107" t="str">
        <f t="shared" si="92"/>
        <v/>
      </c>
      <c r="AF567">
        <f t="shared" si="96"/>
        <v>0</v>
      </c>
    </row>
    <row r="568" spans="5:32" x14ac:dyDescent="0.2">
      <c r="E568">
        <v>3167</v>
      </c>
      <c r="F568" s="101">
        <f>'Ext A3'!F173</f>
        <v>0</v>
      </c>
      <c r="G568" s="100">
        <f>'Ext A3'!C173</f>
        <v>0</v>
      </c>
      <c r="H568" s="100">
        <f>'Ext A3'!D173</f>
        <v>0</v>
      </c>
      <c r="I568" s="100">
        <f>'Ext A3'!J173</f>
        <v>0</v>
      </c>
      <c r="J568" s="194">
        <f>'Ext A3'!G173</f>
        <v>0</v>
      </c>
      <c r="K568">
        <f>IF('Ext A3'!H173="",'Ext A3'!G173,'Ext A3'!H173)</f>
        <v>0</v>
      </c>
      <c r="L568" s="100">
        <f>'Ext A3'!E173</f>
        <v>0</v>
      </c>
      <c r="M568" t="str">
        <f>MID('Ext A3'!M173,7,4)</f>
        <v/>
      </c>
      <c r="O568" s="101">
        <f>IF(ISNA(VLOOKUP(E568,'Enga manuel'!$D$7:$P$356,6,FALSE)),0,VLOOKUP(E568,'Enga manuel'!$D$7:$P$356,6,FALSE))</f>
        <v>0</v>
      </c>
      <c r="P568" t="str">
        <f>IF(ISNA(VLOOKUP(E568,'Enga manuel'!$D$7:$P$356,7,FALSE)),"",VLOOKUP(E568,'Enga manuel'!$D$7:$P$356,7,FALSE))</f>
        <v/>
      </c>
      <c r="Q568" t="str">
        <f>IF(ISNA(VLOOKUP(E568,'Enga manuel'!$D$7:$P$356,8,FALSE)),"",VLOOKUP(E568,'Enga manuel'!$D$7:$P$356,8,FALSE))</f>
        <v/>
      </c>
      <c r="R568" t="str">
        <f>IF(ISNA(VLOOKUP(E568,'Enga manuel'!$D$7:$P$356,9,FALSE)),"",VLOOKUP(E568,'Enga manuel'!$D$7:$P$356,9,FALSE))</f>
        <v/>
      </c>
      <c r="S568" t="str">
        <f>IF(ISNA(VLOOKUP(E568,'Enga manuel'!$D$7:$P$356,10,FALSE)),"",VLOOKUP(E568,'Enga manuel'!$D$7:$P$356,10,FALSE))</f>
        <v/>
      </c>
      <c r="T568" t="str">
        <f>IF(ISNA(VLOOKUP(E568,'Enga manuel'!$D$7:$P$356,11,FALSE)),"",VLOOKUP(E568,'Enga manuel'!$D$7:$P$356,11,FALSE))</f>
        <v/>
      </c>
      <c r="U568" t="str">
        <f>IF(ISNA(VLOOKUP(E568,'Enga manuel'!$D$7:$P$356,12,FALSE)),"",VLOOKUP(E568,'Enga manuel'!$D$7:$P$356,12,FALSE))</f>
        <v/>
      </c>
      <c r="W568">
        <f t="shared" si="97"/>
        <v>3167</v>
      </c>
      <c r="X568" s="107">
        <f t="shared" si="89"/>
        <v>0</v>
      </c>
      <c r="Y568" s="107" t="str">
        <f t="shared" si="93"/>
        <v/>
      </c>
      <c r="Z568" s="107" t="str">
        <f t="shared" si="94"/>
        <v/>
      </c>
      <c r="AA568" s="107" t="str">
        <f t="shared" si="95"/>
        <v/>
      </c>
      <c r="AB568" s="107" t="str">
        <f t="shared" si="90"/>
        <v/>
      </c>
      <c r="AC568" s="107" t="str">
        <f t="shared" si="90"/>
        <v/>
      </c>
      <c r="AD568" s="107" t="str">
        <f t="shared" si="91"/>
        <v/>
      </c>
      <c r="AE568" s="107" t="str">
        <f t="shared" si="92"/>
        <v/>
      </c>
      <c r="AF568">
        <f t="shared" si="96"/>
        <v>0</v>
      </c>
    </row>
    <row r="569" spans="5:32" x14ac:dyDescent="0.2">
      <c r="E569">
        <v>3168</v>
      </c>
      <c r="F569" s="101">
        <f>'Ext A3'!F174</f>
        <v>0</v>
      </c>
      <c r="G569" s="100">
        <f>'Ext A3'!C174</f>
        <v>0</v>
      </c>
      <c r="H569" s="100">
        <f>'Ext A3'!D174</f>
        <v>0</v>
      </c>
      <c r="I569" s="100">
        <f>'Ext A3'!J174</f>
        <v>0</v>
      </c>
      <c r="J569" s="194">
        <f>'Ext A3'!G174</f>
        <v>0</v>
      </c>
      <c r="K569">
        <f>IF('Ext A3'!H174="",'Ext A3'!G174,'Ext A3'!H174)</f>
        <v>0</v>
      </c>
      <c r="L569" s="100">
        <f>'Ext A3'!E174</f>
        <v>0</v>
      </c>
      <c r="M569" t="str">
        <f>MID('Ext A3'!M174,7,4)</f>
        <v/>
      </c>
      <c r="O569" s="101">
        <f>IF(ISNA(VLOOKUP(E569,'Enga manuel'!$D$7:$P$356,6,FALSE)),0,VLOOKUP(E569,'Enga manuel'!$D$7:$P$356,6,FALSE))</f>
        <v>0</v>
      </c>
      <c r="P569" t="str">
        <f>IF(ISNA(VLOOKUP(E569,'Enga manuel'!$D$7:$P$356,7,FALSE)),"",VLOOKUP(E569,'Enga manuel'!$D$7:$P$356,7,FALSE))</f>
        <v/>
      </c>
      <c r="Q569" t="str">
        <f>IF(ISNA(VLOOKUP(E569,'Enga manuel'!$D$7:$P$356,8,FALSE)),"",VLOOKUP(E569,'Enga manuel'!$D$7:$P$356,8,FALSE))</f>
        <v/>
      </c>
      <c r="R569" t="str">
        <f>IF(ISNA(VLOOKUP(E569,'Enga manuel'!$D$7:$P$356,9,FALSE)),"",VLOOKUP(E569,'Enga manuel'!$D$7:$P$356,9,FALSE))</f>
        <v/>
      </c>
      <c r="S569" t="str">
        <f>IF(ISNA(VLOOKUP(E569,'Enga manuel'!$D$7:$P$356,10,FALSE)),"",VLOOKUP(E569,'Enga manuel'!$D$7:$P$356,10,FALSE))</f>
        <v/>
      </c>
      <c r="T569" t="str">
        <f>IF(ISNA(VLOOKUP(E569,'Enga manuel'!$D$7:$P$356,11,FALSE)),"",VLOOKUP(E569,'Enga manuel'!$D$7:$P$356,11,FALSE))</f>
        <v/>
      </c>
      <c r="U569" t="str">
        <f>IF(ISNA(VLOOKUP(E569,'Enga manuel'!$D$7:$P$356,12,FALSE)),"",VLOOKUP(E569,'Enga manuel'!$D$7:$P$356,12,FALSE))</f>
        <v/>
      </c>
      <c r="W569">
        <f t="shared" si="97"/>
        <v>3168</v>
      </c>
      <c r="X569" s="107">
        <f t="shared" si="89"/>
        <v>0</v>
      </c>
      <c r="Y569" s="107" t="str">
        <f t="shared" si="93"/>
        <v/>
      </c>
      <c r="Z569" s="107" t="str">
        <f t="shared" si="94"/>
        <v/>
      </c>
      <c r="AA569" s="107" t="str">
        <f t="shared" si="95"/>
        <v/>
      </c>
      <c r="AB569" s="107" t="str">
        <f t="shared" si="90"/>
        <v/>
      </c>
      <c r="AC569" s="107" t="str">
        <f t="shared" si="90"/>
        <v/>
      </c>
      <c r="AD569" s="107" t="str">
        <f t="shared" si="91"/>
        <v/>
      </c>
      <c r="AE569" s="107" t="str">
        <f t="shared" si="92"/>
        <v/>
      </c>
      <c r="AF569">
        <f t="shared" si="96"/>
        <v>0</v>
      </c>
    </row>
    <row r="570" spans="5:32" x14ac:dyDescent="0.2">
      <c r="E570">
        <v>3169</v>
      </c>
      <c r="F570" s="101">
        <f>'Ext A3'!F175</f>
        <v>0</v>
      </c>
      <c r="G570" s="100">
        <f>'Ext A3'!C175</f>
        <v>0</v>
      </c>
      <c r="H570" s="100">
        <f>'Ext A3'!D175</f>
        <v>0</v>
      </c>
      <c r="I570" s="100">
        <f>'Ext A3'!J175</f>
        <v>0</v>
      </c>
      <c r="J570" s="194">
        <f>'Ext A3'!G175</f>
        <v>0</v>
      </c>
      <c r="K570">
        <f>IF('Ext A3'!H175="",'Ext A3'!G175,'Ext A3'!H175)</f>
        <v>0</v>
      </c>
      <c r="L570" s="100">
        <f>'Ext A3'!E175</f>
        <v>0</v>
      </c>
      <c r="M570" t="str">
        <f>MID('Ext A3'!M175,7,4)</f>
        <v/>
      </c>
      <c r="O570" s="101">
        <f>IF(ISNA(VLOOKUP(E570,'Enga manuel'!$D$7:$P$356,6,FALSE)),0,VLOOKUP(E570,'Enga manuel'!$D$7:$P$356,6,FALSE))</f>
        <v>0</v>
      </c>
      <c r="P570" t="str">
        <f>IF(ISNA(VLOOKUP(E570,'Enga manuel'!$D$7:$P$356,7,FALSE)),"",VLOOKUP(E570,'Enga manuel'!$D$7:$P$356,7,FALSE))</f>
        <v/>
      </c>
      <c r="Q570" t="str">
        <f>IF(ISNA(VLOOKUP(E570,'Enga manuel'!$D$7:$P$356,8,FALSE)),"",VLOOKUP(E570,'Enga manuel'!$D$7:$P$356,8,FALSE))</f>
        <v/>
      </c>
      <c r="R570" t="str">
        <f>IF(ISNA(VLOOKUP(E570,'Enga manuel'!$D$7:$P$356,9,FALSE)),"",VLOOKUP(E570,'Enga manuel'!$D$7:$P$356,9,FALSE))</f>
        <v/>
      </c>
      <c r="S570" t="str">
        <f>IF(ISNA(VLOOKUP(E570,'Enga manuel'!$D$7:$P$356,10,FALSE)),"",VLOOKUP(E570,'Enga manuel'!$D$7:$P$356,10,FALSE))</f>
        <v/>
      </c>
      <c r="T570" t="str">
        <f>IF(ISNA(VLOOKUP(E570,'Enga manuel'!$D$7:$P$356,11,FALSE)),"",VLOOKUP(E570,'Enga manuel'!$D$7:$P$356,11,FALSE))</f>
        <v/>
      </c>
      <c r="U570" t="str">
        <f>IF(ISNA(VLOOKUP(E570,'Enga manuel'!$D$7:$P$356,12,FALSE)),"",VLOOKUP(E570,'Enga manuel'!$D$7:$P$356,12,FALSE))</f>
        <v/>
      </c>
      <c r="W570">
        <f t="shared" si="97"/>
        <v>3169</v>
      </c>
      <c r="X570" s="107">
        <f t="shared" si="89"/>
        <v>0</v>
      </c>
      <c r="Y570" s="107" t="str">
        <f t="shared" si="93"/>
        <v/>
      </c>
      <c r="Z570" s="107" t="str">
        <f t="shared" si="94"/>
        <v/>
      </c>
      <c r="AA570" s="107" t="str">
        <f t="shared" si="95"/>
        <v/>
      </c>
      <c r="AB570" s="107" t="str">
        <f t="shared" si="90"/>
        <v/>
      </c>
      <c r="AC570" s="107" t="str">
        <f t="shared" si="90"/>
        <v/>
      </c>
      <c r="AD570" s="107" t="str">
        <f t="shared" si="91"/>
        <v/>
      </c>
      <c r="AE570" s="107" t="str">
        <f t="shared" si="92"/>
        <v/>
      </c>
      <c r="AF570">
        <f t="shared" si="96"/>
        <v>0</v>
      </c>
    </row>
    <row r="571" spans="5:32" x14ac:dyDescent="0.2">
      <c r="E571">
        <v>3170</v>
      </c>
      <c r="F571" s="101">
        <f>'Ext A3'!F176</f>
        <v>0</v>
      </c>
      <c r="G571" s="100">
        <f>'Ext A3'!C176</f>
        <v>0</v>
      </c>
      <c r="H571" s="100">
        <f>'Ext A3'!D176</f>
        <v>0</v>
      </c>
      <c r="I571" s="100">
        <f>'Ext A3'!J176</f>
        <v>0</v>
      </c>
      <c r="J571" s="194">
        <f>'Ext A3'!G176</f>
        <v>0</v>
      </c>
      <c r="K571">
        <f>IF('Ext A3'!H176="",'Ext A3'!G176,'Ext A3'!H176)</f>
        <v>0</v>
      </c>
      <c r="L571" s="100">
        <f>'Ext A3'!E176</f>
        <v>0</v>
      </c>
      <c r="M571" t="str">
        <f>MID('Ext A3'!M176,7,4)</f>
        <v/>
      </c>
      <c r="O571" s="101">
        <f>IF(ISNA(VLOOKUP(E571,'Enga manuel'!$D$7:$P$356,6,FALSE)),0,VLOOKUP(E571,'Enga manuel'!$D$7:$P$356,6,FALSE))</f>
        <v>0</v>
      </c>
      <c r="P571" t="str">
        <f>IF(ISNA(VLOOKUP(E571,'Enga manuel'!$D$7:$P$356,7,FALSE)),"",VLOOKUP(E571,'Enga manuel'!$D$7:$P$356,7,FALSE))</f>
        <v/>
      </c>
      <c r="Q571" t="str">
        <f>IF(ISNA(VLOOKUP(E571,'Enga manuel'!$D$7:$P$356,8,FALSE)),"",VLOOKUP(E571,'Enga manuel'!$D$7:$P$356,8,FALSE))</f>
        <v/>
      </c>
      <c r="R571" t="str">
        <f>IF(ISNA(VLOOKUP(E571,'Enga manuel'!$D$7:$P$356,9,FALSE)),"",VLOOKUP(E571,'Enga manuel'!$D$7:$P$356,9,FALSE))</f>
        <v/>
      </c>
      <c r="S571" t="str">
        <f>IF(ISNA(VLOOKUP(E571,'Enga manuel'!$D$7:$P$356,10,FALSE)),"",VLOOKUP(E571,'Enga manuel'!$D$7:$P$356,10,FALSE))</f>
        <v/>
      </c>
      <c r="T571" t="str">
        <f>IF(ISNA(VLOOKUP(E571,'Enga manuel'!$D$7:$P$356,11,FALSE)),"",VLOOKUP(E571,'Enga manuel'!$D$7:$P$356,11,FALSE))</f>
        <v/>
      </c>
      <c r="U571" t="str">
        <f>IF(ISNA(VLOOKUP(E571,'Enga manuel'!$D$7:$P$356,12,FALSE)),"",VLOOKUP(E571,'Enga manuel'!$D$7:$P$356,12,FALSE))</f>
        <v/>
      </c>
      <c r="W571">
        <f t="shared" si="97"/>
        <v>3170</v>
      </c>
      <c r="X571" s="107">
        <f t="shared" si="89"/>
        <v>0</v>
      </c>
      <c r="Y571" s="107" t="str">
        <f t="shared" si="93"/>
        <v/>
      </c>
      <c r="Z571" s="107" t="str">
        <f t="shared" si="94"/>
        <v/>
      </c>
      <c r="AA571" s="107" t="str">
        <f t="shared" si="95"/>
        <v/>
      </c>
      <c r="AB571" s="107" t="str">
        <f t="shared" si="90"/>
        <v/>
      </c>
      <c r="AC571" s="107" t="str">
        <f t="shared" si="90"/>
        <v/>
      </c>
      <c r="AD571" s="107" t="str">
        <f t="shared" si="91"/>
        <v/>
      </c>
      <c r="AE571" s="107" t="str">
        <f t="shared" si="92"/>
        <v/>
      </c>
      <c r="AF571">
        <f t="shared" si="96"/>
        <v>0</v>
      </c>
    </row>
    <row r="572" spans="5:32" x14ac:dyDescent="0.2">
      <c r="E572">
        <v>3171</v>
      </c>
      <c r="F572" s="101">
        <f>'Ext A3'!F177</f>
        <v>0</v>
      </c>
      <c r="G572" s="100">
        <f>'Ext A3'!C177</f>
        <v>0</v>
      </c>
      <c r="H572" s="100">
        <f>'Ext A3'!D177</f>
        <v>0</v>
      </c>
      <c r="I572" s="100">
        <f>'Ext A3'!J177</f>
        <v>0</v>
      </c>
      <c r="J572" s="194">
        <f>'Ext A3'!G177</f>
        <v>0</v>
      </c>
      <c r="K572">
        <f>IF('Ext A3'!H177="",'Ext A3'!G177,'Ext A3'!H177)</f>
        <v>0</v>
      </c>
      <c r="L572" s="100">
        <f>'Ext A3'!E177</f>
        <v>0</v>
      </c>
      <c r="M572" t="str">
        <f>MID('Ext A3'!M177,7,4)</f>
        <v/>
      </c>
      <c r="O572" s="101">
        <f>IF(ISNA(VLOOKUP(E572,'Enga manuel'!$D$7:$P$356,6,FALSE)),0,VLOOKUP(E572,'Enga manuel'!$D$7:$P$356,6,FALSE))</f>
        <v>0</v>
      </c>
      <c r="P572" t="str">
        <f>IF(ISNA(VLOOKUP(E572,'Enga manuel'!$D$7:$P$356,7,FALSE)),"",VLOOKUP(E572,'Enga manuel'!$D$7:$P$356,7,FALSE))</f>
        <v/>
      </c>
      <c r="Q572" t="str">
        <f>IF(ISNA(VLOOKUP(E572,'Enga manuel'!$D$7:$P$356,8,FALSE)),"",VLOOKUP(E572,'Enga manuel'!$D$7:$P$356,8,FALSE))</f>
        <v/>
      </c>
      <c r="R572" t="str">
        <f>IF(ISNA(VLOOKUP(E572,'Enga manuel'!$D$7:$P$356,9,FALSE)),"",VLOOKUP(E572,'Enga manuel'!$D$7:$P$356,9,FALSE))</f>
        <v/>
      </c>
      <c r="S572" t="str">
        <f>IF(ISNA(VLOOKUP(E572,'Enga manuel'!$D$7:$P$356,10,FALSE)),"",VLOOKUP(E572,'Enga manuel'!$D$7:$P$356,10,FALSE))</f>
        <v/>
      </c>
      <c r="T572" t="str">
        <f>IF(ISNA(VLOOKUP(E572,'Enga manuel'!$D$7:$P$356,11,FALSE)),"",VLOOKUP(E572,'Enga manuel'!$D$7:$P$356,11,FALSE))</f>
        <v/>
      </c>
      <c r="U572" t="str">
        <f>IF(ISNA(VLOOKUP(E572,'Enga manuel'!$D$7:$P$356,12,FALSE)),"",VLOOKUP(E572,'Enga manuel'!$D$7:$P$356,12,FALSE))</f>
        <v/>
      </c>
      <c r="W572">
        <f t="shared" si="97"/>
        <v>3171</v>
      </c>
      <c r="X572" s="107">
        <f t="shared" si="89"/>
        <v>0</v>
      </c>
      <c r="Y572" s="107" t="str">
        <f t="shared" si="93"/>
        <v/>
      </c>
      <c r="Z572" s="107" t="str">
        <f t="shared" si="94"/>
        <v/>
      </c>
      <c r="AA572" s="107" t="str">
        <f t="shared" si="95"/>
        <v/>
      </c>
      <c r="AB572" s="107" t="str">
        <f t="shared" si="90"/>
        <v/>
      </c>
      <c r="AC572" s="107" t="str">
        <f t="shared" si="90"/>
        <v/>
      </c>
      <c r="AD572" s="107" t="str">
        <f t="shared" si="91"/>
        <v/>
      </c>
      <c r="AE572" s="107" t="str">
        <f t="shared" si="92"/>
        <v/>
      </c>
      <c r="AF572">
        <f t="shared" si="96"/>
        <v>0</v>
      </c>
    </row>
    <row r="573" spans="5:32" x14ac:dyDescent="0.2">
      <c r="E573">
        <v>3172</v>
      </c>
      <c r="F573" s="101">
        <f>'Ext A3'!F178</f>
        <v>0</v>
      </c>
      <c r="G573" s="100">
        <f>'Ext A3'!C178</f>
        <v>0</v>
      </c>
      <c r="H573" s="100">
        <f>'Ext A3'!D178</f>
        <v>0</v>
      </c>
      <c r="I573" s="100">
        <f>'Ext A3'!J178</f>
        <v>0</v>
      </c>
      <c r="J573" s="194">
        <f>'Ext A3'!G178</f>
        <v>0</v>
      </c>
      <c r="K573">
        <f>IF('Ext A3'!H178="",'Ext A3'!G178,'Ext A3'!H178)</f>
        <v>0</v>
      </c>
      <c r="L573" s="100">
        <f>'Ext A3'!E178</f>
        <v>0</v>
      </c>
      <c r="M573" t="str">
        <f>MID('Ext A3'!M178,7,4)</f>
        <v/>
      </c>
      <c r="O573" s="101">
        <f>IF(ISNA(VLOOKUP(E573,'Enga manuel'!$D$7:$P$356,6,FALSE)),0,VLOOKUP(E573,'Enga manuel'!$D$7:$P$356,6,FALSE))</f>
        <v>0</v>
      </c>
      <c r="P573" t="str">
        <f>IF(ISNA(VLOOKUP(E573,'Enga manuel'!$D$7:$P$356,7,FALSE)),"",VLOOKUP(E573,'Enga manuel'!$D$7:$P$356,7,FALSE))</f>
        <v/>
      </c>
      <c r="Q573" t="str">
        <f>IF(ISNA(VLOOKUP(E573,'Enga manuel'!$D$7:$P$356,8,FALSE)),"",VLOOKUP(E573,'Enga manuel'!$D$7:$P$356,8,FALSE))</f>
        <v/>
      </c>
      <c r="R573" t="str">
        <f>IF(ISNA(VLOOKUP(E573,'Enga manuel'!$D$7:$P$356,9,FALSE)),"",VLOOKUP(E573,'Enga manuel'!$D$7:$P$356,9,FALSE))</f>
        <v/>
      </c>
      <c r="S573" t="str">
        <f>IF(ISNA(VLOOKUP(E573,'Enga manuel'!$D$7:$P$356,10,FALSE)),"",VLOOKUP(E573,'Enga manuel'!$D$7:$P$356,10,FALSE))</f>
        <v/>
      </c>
      <c r="T573" t="str">
        <f>IF(ISNA(VLOOKUP(E573,'Enga manuel'!$D$7:$P$356,11,FALSE)),"",VLOOKUP(E573,'Enga manuel'!$D$7:$P$356,11,FALSE))</f>
        <v/>
      </c>
      <c r="U573" t="str">
        <f>IF(ISNA(VLOOKUP(E573,'Enga manuel'!$D$7:$P$356,12,FALSE)),"",VLOOKUP(E573,'Enga manuel'!$D$7:$P$356,12,FALSE))</f>
        <v/>
      </c>
      <c r="W573">
        <f t="shared" si="97"/>
        <v>3172</v>
      </c>
      <c r="X573" s="107">
        <f t="shared" si="89"/>
        <v>0</v>
      </c>
      <c r="Y573" s="107" t="str">
        <f t="shared" si="93"/>
        <v/>
      </c>
      <c r="Z573" s="107" t="str">
        <f t="shared" si="94"/>
        <v/>
      </c>
      <c r="AA573" s="107" t="str">
        <f t="shared" si="95"/>
        <v/>
      </c>
      <c r="AB573" s="107" t="str">
        <f t="shared" si="90"/>
        <v/>
      </c>
      <c r="AC573" s="107" t="str">
        <f t="shared" si="90"/>
        <v/>
      </c>
      <c r="AD573" s="107" t="str">
        <f t="shared" si="91"/>
        <v/>
      </c>
      <c r="AE573" s="107" t="str">
        <f t="shared" si="92"/>
        <v/>
      </c>
      <c r="AF573">
        <f t="shared" si="96"/>
        <v>0</v>
      </c>
    </row>
    <row r="574" spans="5:32" x14ac:dyDescent="0.2">
      <c r="E574">
        <v>3173</v>
      </c>
      <c r="F574" s="101">
        <f>'Ext A3'!F179</f>
        <v>0</v>
      </c>
      <c r="G574" s="100">
        <f>'Ext A3'!C179</f>
        <v>0</v>
      </c>
      <c r="H574" s="100">
        <f>'Ext A3'!D179</f>
        <v>0</v>
      </c>
      <c r="I574" s="100">
        <f>'Ext A3'!J179</f>
        <v>0</v>
      </c>
      <c r="J574" s="194">
        <f>'Ext A3'!G179</f>
        <v>0</v>
      </c>
      <c r="K574">
        <f>IF('Ext A3'!H179="",'Ext A3'!G179,'Ext A3'!H179)</f>
        <v>0</v>
      </c>
      <c r="L574" s="100">
        <f>'Ext A3'!E179</f>
        <v>0</v>
      </c>
      <c r="M574" t="str">
        <f>MID('Ext A3'!M179,7,4)</f>
        <v/>
      </c>
      <c r="O574" s="101">
        <f>IF(ISNA(VLOOKUP(E574,'Enga manuel'!$D$7:$P$356,6,FALSE)),0,VLOOKUP(E574,'Enga manuel'!$D$7:$P$356,6,FALSE))</f>
        <v>0</v>
      </c>
      <c r="P574" t="str">
        <f>IF(ISNA(VLOOKUP(E574,'Enga manuel'!$D$7:$P$356,7,FALSE)),"",VLOOKUP(E574,'Enga manuel'!$D$7:$P$356,7,FALSE))</f>
        <v/>
      </c>
      <c r="Q574" t="str">
        <f>IF(ISNA(VLOOKUP(E574,'Enga manuel'!$D$7:$P$356,8,FALSE)),"",VLOOKUP(E574,'Enga manuel'!$D$7:$P$356,8,FALSE))</f>
        <v/>
      </c>
      <c r="R574" t="str">
        <f>IF(ISNA(VLOOKUP(E574,'Enga manuel'!$D$7:$P$356,9,FALSE)),"",VLOOKUP(E574,'Enga manuel'!$D$7:$P$356,9,FALSE))</f>
        <v/>
      </c>
      <c r="S574" t="str">
        <f>IF(ISNA(VLOOKUP(E574,'Enga manuel'!$D$7:$P$356,10,FALSE)),"",VLOOKUP(E574,'Enga manuel'!$D$7:$P$356,10,FALSE))</f>
        <v/>
      </c>
      <c r="T574" t="str">
        <f>IF(ISNA(VLOOKUP(E574,'Enga manuel'!$D$7:$P$356,11,FALSE)),"",VLOOKUP(E574,'Enga manuel'!$D$7:$P$356,11,FALSE))</f>
        <v/>
      </c>
      <c r="U574" t="str">
        <f>IF(ISNA(VLOOKUP(E574,'Enga manuel'!$D$7:$P$356,12,FALSE)),"",VLOOKUP(E574,'Enga manuel'!$D$7:$P$356,12,FALSE))</f>
        <v/>
      </c>
      <c r="W574">
        <f t="shared" si="97"/>
        <v>3173</v>
      </c>
      <c r="X574" s="107">
        <f t="shared" si="89"/>
        <v>0</v>
      </c>
      <c r="Y574" s="107" t="str">
        <f t="shared" si="93"/>
        <v/>
      </c>
      <c r="Z574" s="107" t="str">
        <f t="shared" si="94"/>
        <v/>
      </c>
      <c r="AA574" s="107" t="str">
        <f t="shared" si="95"/>
        <v/>
      </c>
      <c r="AB574" s="107" t="str">
        <f t="shared" si="90"/>
        <v/>
      </c>
      <c r="AC574" s="107" t="str">
        <f t="shared" si="90"/>
        <v/>
      </c>
      <c r="AD574" s="107" t="str">
        <f t="shared" si="91"/>
        <v/>
      </c>
      <c r="AE574" s="107" t="str">
        <f t="shared" si="92"/>
        <v/>
      </c>
      <c r="AF574">
        <f t="shared" si="96"/>
        <v>0</v>
      </c>
    </row>
    <row r="575" spans="5:32" x14ac:dyDescent="0.2">
      <c r="E575">
        <v>3174</v>
      </c>
      <c r="F575" s="101">
        <f>'Ext A3'!F180</f>
        <v>0</v>
      </c>
      <c r="G575" s="100">
        <f>'Ext A3'!C180</f>
        <v>0</v>
      </c>
      <c r="H575" s="100">
        <f>'Ext A3'!D180</f>
        <v>0</v>
      </c>
      <c r="I575" s="100">
        <f>'Ext A3'!J180</f>
        <v>0</v>
      </c>
      <c r="J575" s="194">
        <f>'Ext A3'!G180</f>
        <v>0</v>
      </c>
      <c r="K575">
        <f>IF('Ext A3'!H180="",'Ext A3'!G180,'Ext A3'!H180)</f>
        <v>0</v>
      </c>
      <c r="L575" s="100">
        <f>'Ext A3'!E180</f>
        <v>0</v>
      </c>
      <c r="M575" t="str">
        <f>MID('Ext A3'!M180,7,4)</f>
        <v/>
      </c>
      <c r="O575" s="101">
        <f>IF(ISNA(VLOOKUP(E575,'Enga manuel'!$D$7:$P$356,6,FALSE)),0,VLOOKUP(E575,'Enga manuel'!$D$7:$P$356,6,FALSE))</f>
        <v>0</v>
      </c>
      <c r="P575" t="str">
        <f>IF(ISNA(VLOOKUP(E575,'Enga manuel'!$D$7:$P$356,7,FALSE)),"",VLOOKUP(E575,'Enga manuel'!$D$7:$P$356,7,FALSE))</f>
        <v/>
      </c>
      <c r="Q575" t="str">
        <f>IF(ISNA(VLOOKUP(E575,'Enga manuel'!$D$7:$P$356,8,FALSE)),"",VLOOKUP(E575,'Enga manuel'!$D$7:$P$356,8,FALSE))</f>
        <v/>
      </c>
      <c r="R575" t="str">
        <f>IF(ISNA(VLOOKUP(E575,'Enga manuel'!$D$7:$P$356,9,FALSE)),"",VLOOKUP(E575,'Enga manuel'!$D$7:$P$356,9,FALSE))</f>
        <v/>
      </c>
      <c r="S575" t="str">
        <f>IF(ISNA(VLOOKUP(E575,'Enga manuel'!$D$7:$P$356,10,FALSE)),"",VLOOKUP(E575,'Enga manuel'!$D$7:$P$356,10,FALSE))</f>
        <v/>
      </c>
      <c r="T575" t="str">
        <f>IF(ISNA(VLOOKUP(E575,'Enga manuel'!$D$7:$P$356,11,FALSE)),"",VLOOKUP(E575,'Enga manuel'!$D$7:$P$356,11,FALSE))</f>
        <v/>
      </c>
      <c r="U575" t="str">
        <f>IF(ISNA(VLOOKUP(E575,'Enga manuel'!$D$7:$P$356,12,FALSE)),"",VLOOKUP(E575,'Enga manuel'!$D$7:$P$356,12,FALSE))</f>
        <v/>
      </c>
      <c r="W575">
        <f t="shared" si="97"/>
        <v>3174</v>
      </c>
      <c r="X575" s="107">
        <f t="shared" si="89"/>
        <v>0</v>
      </c>
      <c r="Y575" s="107" t="str">
        <f t="shared" si="93"/>
        <v/>
      </c>
      <c r="Z575" s="107" t="str">
        <f t="shared" si="94"/>
        <v/>
      </c>
      <c r="AA575" s="107" t="str">
        <f t="shared" si="95"/>
        <v/>
      </c>
      <c r="AB575" s="107" t="str">
        <f t="shared" si="90"/>
        <v/>
      </c>
      <c r="AC575" s="107" t="str">
        <f t="shared" si="90"/>
        <v/>
      </c>
      <c r="AD575" s="107" t="str">
        <f t="shared" si="91"/>
        <v/>
      </c>
      <c r="AE575" s="107" t="str">
        <f t="shared" si="92"/>
        <v/>
      </c>
      <c r="AF575">
        <f t="shared" si="96"/>
        <v>0</v>
      </c>
    </row>
    <row r="576" spans="5:32" x14ac:dyDescent="0.2">
      <c r="E576">
        <v>3175</v>
      </c>
      <c r="F576" s="101">
        <f>'Ext A3'!F181</f>
        <v>0</v>
      </c>
      <c r="G576" s="100">
        <f>'Ext A3'!C181</f>
        <v>0</v>
      </c>
      <c r="H576" s="100">
        <f>'Ext A3'!D181</f>
        <v>0</v>
      </c>
      <c r="I576" s="100">
        <f>'Ext A3'!J181</f>
        <v>0</v>
      </c>
      <c r="J576" s="194">
        <f>'Ext A3'!G181</f>
        <v>0</v>
      </c>
      <c r="K576">
        <f>IF('Ext A3'!H181="",'Ext A3'!G181,'Ext A3'!H181)</f>
        <v>0</v>
      </c>
      <c r="L576" s="100">
        <f>'Ext A3'!E181</f>
        <v>0</v>
      </c>
      <c r="M576" t="str">
        <f>MID('Ext A3'!M181,7,4)</f>
        <v/>
      </c>
      <c r="O576" s="101">
        <f>IF(ISNA(VLOOKUP(E576,'Enga manuel'!$D$7:$P$356,6,FALSE)),0,VLOOKUP(E576,'Enga manuel'!$D$7:$P$356,6,FALSE))</f>
        <v>0</v>
      </c>
      <c r="P576" t="str">
        <f>IF(ISNA(VLOOKUP(E576,'Enga manuel'!$D$7:$P$356,7,FALSE)),"",VLOOKUP(E576,'Enga manuel'!$D$7:$P$356,7,FALSE))</f>
        <v/>
      </c>
      <c r="Q576" t="str">
        <f>IF(ISNA(VLOOKUP(E576,'Enga manuel'!$D$7:$P$356,8,FALSE)),"",VLOOKUP(E576,'Enga manuel'!$D$7:$P$356,8,FALSE))</f>
        <v/>
      </c>
      <c r="R576" t="str">
        <f>IF(ISNA(VLOOKUP(E576,'Enga manuel'!$D$7:$P$356,9,FALSE)),"",VLOOKUP(E576,'Enga manuel'!$D$7:$P$356,9,FALSE))</f>
        <v/>
      </c>
      <c r="S576" t="str">
        <f>IF(ISNA(VLOOKUP(E576,'Enga manuel'!$D$7:$P$356,10,FALSE)),"",VLOOKUP(E576,'Enga manuel'!$D$7:$P$356,10,FALSE))</f>
        <v/>
      </c>
      <c r="T576" t="str">
        <f>IF(ISNA(VLOOKUP(E576,'Enga manuel'!$D$7:$P$356,11,FALSE)),"",VLOOKUP(E576,'Enga manuel'!$D$7:$P$356,11,FALSE))</f>
        <v/>
      </c>
      <c r="U576" t="str">
        <f>IF(ISNA(VLOOKUP(E576,'Enga manuel'!$D$7:$P$356,12,FALSE)),"",VLOOKUP(E576,'Enga manuel'!$D$7:$P$356,12,FALSE))</f>
        <v/>
      </c>
      <c r="W576">
        <f t="shared" si="97"/>
        <v>3175</v>
      </c>
      <c r="X576" s="107">
        <f t="shared" si="89"/>
        <v>0</v>
      </c>
      <c r="Y576" s="107" t="str">
        <f t="shared" si="93"/>
        <v/>
      </c>
      <c r="Z576" s="107" t="str">
        <f t="shared" si="94"/>
        <v/>
      </c>
      <c r="AA576" s="107" t="str">
        <f t="shared" si="95"/>
        <v/>
      </c>
      <c r="AB576" s="107" t="str">
        <f t="shared" si="90"/>
        <v/>
      </c>
      <c r="AC576" s="107" t="str">
        <f t="shared" si="90"/>
        <v/>
      </c>
      <c r="AD576" s="107" t="str">
        <f t="shared" si="91"/>
        <v/>
      </c>
      <c r="AE576" s="107" t="str">
        <f t="shared" si="92"/>
        <v/>
      </c>
      <c r="AF576">
        <f t="shared" si="96"/>
        <v>0</v>
      </c>
    </row>
    <row r="577" spans="5:32" x14ac:dyDescent="0.2">
      <c r="E577">
        <v>3176</v>
      </c>
      <c r="F577" s="101">
        <f>'Ext A3'!F182</f>
        <v>0</v>
      </c>
      <c r="G577" s="100">
        <f>'Ext A3'!C182</f>
        <v>0</v>
      </c>
      <c r="H577" s="100">
        <f>'Ext A3'!D182</f>
        <v>0</v>
      </c>
      <c r="I577" s="100">
        <f>'Ext A3'!J182</f>
        <v>0</v>
      </c>
      <c r="J577" s="194">
        <f>'Ext A3'!G182</f>
        <v>0</v>
      </c>
      <c r="K577">
        <f>IF('Ext A3'!H182="",'Ext A3'!G182,'Ext A3'!H182)</f>
        <v>0</v>
      </c>
      <c r="L577" s="100">
        <f>'Ext A3'!E182</f>
        <v>0</v>
      </c>
      <c r="M577" t="str">
        <f>MID('Ext A3'!M182,7,4)</f>
        <v/>
      </c>
      <c r="O577" s="101">
        <f>IF(ISNA(VLOOKUP(E577,'Enga manuel'!$D$7:$P$356,6,FALSE)),0,VLOOKUP(E577,'Enga manuel'!$D$7:$P$356,6,FALSE))</f>
        <v>0</v>
      </c>
      <c r="P577" t="str">
        <f>IF(ISNA(VLOOKUP(E577,'Enga manuel'!$D$7:$P$356,7,FALSE)),"",VLOOKUP(E577,'Enga manuel'!$D$7:$P$356,7,FALSE))</f>
        <v/>
      </c>
      <c r="Q577" t="str">
        <f>IF(ISNA(VLOOKUP(E577,'Enga manuel'!$D$7:$P$356,8,FALSE)),"",VLOOKUP(E577,'Enga manuel'!$D$7:$P$356,8,FALSE))</f>
        <v/>
      </c>
      <c r="R577" t="str">
        <f>IF(ISNA(VLOOKUP(E577,'Enga manuel'!$D$7:$P$356,9,FALSE)),"",VLOOKUP(E577,'Enga manuel'!$D$7:$P$356,9,FALSE))</f>
        <v/>
      </c>
      <c r="S577" t="str">
        <f>IF(ISNA(VLOOKUP(E577,'Enga manuel'!$D$7:$P$356,10,FALSE)),"",VLOOKUP(E577,'Enga manuel'!$D$7:$P$356,10,FALSE))</f>
        <v/>
      </c>
      <c r="T577" t="str">
        <f>IF(ISNA(VLOOKUP(E577,'Enga manuel'!$D$7:$P$356,11,FALSE)),"",VLOOKUP(E577,'Enga manuel'!$D$7:$P$356,11,FALSE))</f>
        <v/>
      </c>
      <c r="U577" t="str">
        <f>IF(ISNA(VLOOKUP(E577,'Enga manuel'!$D$7:$P$356,12,FALSE)),"",VLOOKUP(E577,'Enga manuel'!$D$7:$P$356,12,FALSE))</f>
        <v/>
      </c>
      <c r="W577">
        <f t="shared" si="97"/>
        <v>3176</v>
      </c>
      <c r="X577" s="107">
        <f t="shared" si="89"/>
        <v>0</v>
      </c>
      <c r="Y577" s="107" t="str">
        <f t="shared" si="93"/>
        <v/>
      </c>
      <c r="Z577" s="107" t="str">
        <f t="shared" si="94"/>
        <v/>
      </c>
      <c r="AA577" s="107" t="str">
        <f t="shared" si="95"/>
        <v/>
      </c>
      <c r="AB577" s="107" t="str">
        <f t="shared" si="90"/>
        <v/>
      </c>
      <c r="AC577" s="107" t="str">
        <f t="shared" si="90"/>
        <v/>
      </c>
      <c r="AD577" s="107" t="str">
        <f t="shared" si="91"/>
        <v/>
      </c>
      <c r="AE577" s="107" t="str">
        <f t="shared" si="92"/>
        <v/>
      </c>
      <c r="AF577">
        <f t="shared" si="96"/>
        <v>0</v>
      </c>
    </row>
    <row r="578" spans="5:32" x14ac:dyDescent="0.2">
      <c r="E578">
        <v>3177</v>
      </c>
      <c r="F578" s="101">
        <f>'Ext A3'!F183</f>
        <v>0</v>
      </c>
      <c r="G578" s="100">
        <f>'Ext A3'!C183</f>
        <v>0</v>
      </c>
      <c r="H578" s="100">
        <f>'Ext A3'!D183</f>
        <v>0</v>
      </c>
      <c r="I578" s="100">
        <f>'Ext A3'!J183</f>
        <v>0</v>
      </c>
      <c r="J578" s="194">
        <f>'Ext A3'!G183</f>
        <v>0</v>
      </c>
      <c r="K578">
        <f>IF('Ext A3'!H183="",'Ext A3'!G183,'Ext A3'!H183)</f>
        <v>0</v>
      </c>
      <c r="L578" s="100">
        <f>'Ext A3'!E183</f>
        <v>0</v>
      </c>
      <c r="M578" t="str">
        <f>MID('Ext A3'!M183,7,4)</f>
        <v/>
      </c>
      <c r="O578" s="101">
        <f>IF(ISNA(VLOOKUP(E578,'Enga manuel'!$D$7:$P$356,6,FALSE)),0,VLOOKUP(E578,'Enga manuel'!$D$7:$P$356,6,FALSE))</f>
        <v>0</v>
      </c>
      <c r="P578" t="str">
        <f>IF(ISNA(VLOOKUP(E578,'Enga manuel'!$D$7:$P$356,7,FALSE)),"",VLOOKUP(E578,'Enga manuel'!$D$7:$P$356,7,FALSE))</f>
        <v/>
      </c>
      <c r="Q578" t="str">
        <f>IF(ISNA(VLOOKUP(E578,'Enga manuel'!$D$7:$P$356,8,FALSE)),"",VLOOKUP(E578,'Enga manuel'!$D$7:$P$356,8,FALSE))</f>
        <v/>
      </c>
      <c r="R578" t="str">
        <f>IF(ISNA(VLOOKUP(E578,'Enga manuel'!$D$7:$P$356,9,FALSE)),"",VLOOKUP(E578,'Enga manuel'!$D$7:$P$356,9,FALSE))</f>
        <v/>
      </c>
      <c r="S578" t="str">
        <f>IF(ISNA(VLOOKUP(E578,'Enga manuel'!$D$7:$P$356,10,FALSE)),"",VLOOKUP(E578,'Enga manuel'!$D$7:$P$356,10,FALSE))</f>
        <v/>
      </c>
      <c r="T578" t="str">
        <f>IF(ISNA(VLOOKUP(E578,'Enga manuel'!$D$7:$P$356,11,FALSE)),"",VLOOKUP(E578,'Enga manuel'!$D$7:$P$356,11,FALSE))</f>
        <v/>
      </c>
      <c r="U578" t="str">
        <f>IF(ISNA(VLOOKUP(E578,'Enga manuel'!$D$7:$P$356,12,FALSE)),"",VLOOKUP(E578,'Enga manuel'!$D$7:$P$356,12,FALSE))</f>
        <v/>
      </c>
      <c r="W578">
        <f t="shared" si="97"/>
        <v>3177</v>
      </c>
      <c r="X578" s="107">
        <f t="shared" si="89"/>
        <v>0</v>
      </c>
      <c r="Y578" s="107" t="str">
        <f t="shared" si="93"/>
        <v/>
      </c>
      <c r="Z578" s="107" t="str">
        <f t="shared" si="94"/>
        <v/>
      </c>
      <c r="AA578" s="107" t="str">
        <f t="shared" si="95"/>
        <v/>
      </c>
      <c r="AB578" s="107" t="str">
        <f t="shared" si="90"/>
        <v/>
      </c>
      <c r="AC578" s="107" t="str">
        <f t="shared" si="90"/>
        <v/>
      </c>
      <c r="AD578" s="107" t="str">
        <f t="shared" si="91"/>
        <v/>
      </c>
      <c r="AE578" s="107" t="str">
        <f t="shared" si="92"/>
        <v/>
      </c>
      <c r="AF578">
        <f t="shared" si="96"/>
        <v>0</v>
      </c>
    </row>
    <row r="579" spans="5:32" x14ac:dyDescent="0.2">
      <c r="E579">
        <v>3178</v>
      </c>
      <c r="F579" s="101">
        <f>'Ext A3'!F184</f>
        <v>0</v>
      </c>
      <c r="G579" s="100">
        <f>'Ext A3'!C184</f>
        <v>0</v>
      </c>
      <c r="H579" s="100">
        <f>'Ext A3'!D184</f>
        <v>0</v>
      </c>
      <c r="I579" s="100">
        <f>'Ext A3'!J184</f>
        <v>0</v>
      </c>
      <c r="J579" s="194">
        <f>'Ext A3'!G184</f>
        <v>0</v>
      </c>
      <c r="K579">
        <f>IF('Ext A3'!H184="",'Ext A3'!G184,'Ext A3'!H184)</f>
        <v>0</v>
      </c>
      <c r="L579" s="100">
        <f>'Ext A3'!E184</f>
        <v>0</v>
      </c>
      <c r="M579" t="str">
        <f>MID('Ext A3'!M184,7,4)</f>
        <v/>
      </c>
      <c r="O579" s="101">
        <f>IF(ISNA(VLOOKUP(E579,'Enga manuel'!$D$7:$P$356,6,FALSE)),0,VLOOKUP(E579,'Enga manuel'!$D$7:$P$356,6,FALSE))</f>
        <v>0</v>
      </c>
      <c r="P579" t="str">
        <f>IF(ISNA(VLOOKUP(E579,'Enga manuel'!$D$7:$P$356,7,FALSE)),"",VLOOKUP(E579,'Enga manuel'!$D$7:$P$356,7,FALSE))</f>
        <v/>
      </c>
      <c r="Q579" t="str">
        <f>IF(ISNA(VLOOKUP(E579,'Enga manuel'!$D$7:$P$356,8,FALSE)),"",VLOOKUP(E579,'Enga manuel'!$D$7:$P$356,8,FALSE))</f>
        <v/>
      </c>
      <c r="R579" t="str">
        <f>IF(ISNA(VLOOKUP(E579,'Enga manuel'!$D$7:$P$356,9,FALSE)),"",VLOOKUP(E579,'Enga manuel'!$D$7:$P$356,9,FALSE))</f>
        <v/>
      </c>
      <c r="S579" t="str">
        <f>IF(ISNA(VLOOKUP(E579,'Enga manuel'!$D$7:$P$356,10,FALSE)),"",VLOOKUP(E579,'Enga manuel'!$D$7:$P$356,10,FALSE))</f>
        <v/>
      </c>
      <c r="T579" t="str">
        <f>IF(ISNA(VLOOKUP(E579,'Enga manuel'!$D$7:$P$356,11,FALSE)),"",VLOOKUP(E579,'Enga manuel'!$D$7:$P$356,11,FALSE))</f>
        <v/>
      </c>
      <c r="U579" t="str">
        <f>IF(ISNA(VLOOKUP(E579,'Enga manuel'!$D$7:$P$356,12,FALSE)),"",VLOOKUP(E579,'Enga manuel'!$D$7:$P$356,12,FALSE))</f>
        <v/>
      </c>
      <c r="W579">
        <f t="shared" si="97"/>
        <v>3178</v>
      </c>
      <c r="X579" s="107">
        <f t="shared" ref="X579:X642" si="98">IF(AND(F579&gt;0,O579=0),F579,O579)</f>
        <v>0</v>
      </c>
      <c r="Y579" s="107" t="str">
        <f t="shared" si="93"/>
        <v/>
      </c>
      <c r="Z579" s="107" t="str">
        <f t="shared" si="94"/>
        <v/>
      </c>
      <c r="AA579" s="107" t="str">
        <f t="shared" si="95"/>
        <v/>
      </c>
      <c r="AB579" s="107" t="str">
        <f t="shared" ref="AB579:AC642" si="99">IF(AND($F579&gt;0,$O579=0),J579,S579)</f>
        <v/>
      </c>
      <c r="AC579" s="107" t="str">
        <f t="shared" si="99"/>
        <v/>
      </c>
      <c r="AD579" s="107" t="str">
        <f t="shared" ref="AD579:AD642" si="100">IF(O579&gt;0,U579,IF(F579&gt;0,L579,""))</f>
        <v/>
      </c>
      <c r="AE579" s="107" t="str">
        <f t="shared" ref="AE579:AE642" si="101">IF(O579&gt;0,V579,IF(F579&gt;0,M579,""))</f>
        <v/>
      </c>
      <c r="AF579">
        <f t="shared" si="96"/>
        <v>0</v>
      </c>
    </row>
    <row r="580" spans="5:32" x14ac:dyDescent="0.2">
      <c r="E580">
        <v>3179</v>
      </c>
      <c r="F580" s="101">
        <f>'Ext A3'!F185</f>
        <v>0</v>
      </c>
      <c r="G580" s="100">
        <f>'Ext A3'!C185</f>
        <v>0</v>
      </c>
      <c r="H580" s="100">
        <f>'Ext A3'!D185</f>
        <v>0</v>
      </c>
      <c r="I580" s="100">
        <f>'Ext A3'!J185</f>
        <v>0</v>
      </c>
      <c r="J580" s="194">
        <f>'Ext A3'!G185</f>
        <v>0</v>
      </c>
      <c r="K580">
        <f>IF('Ext A3'!H185="",'Ext A3'!G185,'Ext A3'!H185)</f>
        <v>0</v>
      </c>
      <c r="L580" s="100">
        <f>'Ext A3'!E185</f>
        <v>0</v>
      </c>
      <c r="M580" t="str">
        <f>MID('Ext A3'!M185,7,4)</f>
        <v/>
      </c>
      <c r="O580" s="101">
        <f>IF(ISNA(VLOOKUP(E580,'Enga manuel'!$D$7:$P$356,6,FALSE)),0,VLOOKUP(E580,'Enga manuel'!$D$7:$P$356,6,FALSE))</f>
        <v>0</v>
      </c>
      <c r="P580" t="str">
        <f>IF(ISNA(VLOOKUP(E580,'Enga manuel'!$D$7:$P$356,7,FALSE)),"",VLOOKUP(E580,'Enga manuel'!$D$7:$P$356,7,FALSE))</f>
        <v/>
      </c>
      <c r="Q580" t="str">
        <f>IF(ISNA(VLOOKUP(E580,'Enga manuel'!$D$7:$P$356,8,FALSE)),"",VLOOKUP(E580,'Enga manuel'!$D$7:$P$356,8,FALSE))</f>
        <v/>
      </c>
      <c r="R580" t="str">
        <f>IF(ISNA(VLOOKUP(E580,'Enga manuel'!$D$7:$P$356,9,FALSE)),"",VLOOKUP(E580,'Enga manuel'!$D$7:$P$356,9,FALSE))</f>
        <v/>
      </c>
      <c r="S580" t="str">
        <f>IF(ISNA(VLOOKUP(E580,'Enga manuel'!$D$7:$P$356,10,FALSE)),"",VLOOKUP(E580,'Enga manuel'!$D$7:$P$356,10,FALSE))</f>
        <v/>
      </c>
      <c r="T580" t="str">
        <f>IF(ISNA(VLOOKUP(E580,'Enga manuel'!$D$7:$P$356,11,FALSE)),"",VLOOKUP(E580,'Enga manuel'!$D$7:$P$356,11,FALSE))</f>
        <v/>
      </c>
      <c r="U580" t="str">
        <f>IF(ISNA(VLOOKUP(E580,'Enga manuel'!$D$7:$P$356,12,FALSE)),"",VLOOKUP(E580,'Enga manuel'!$D$7:$P$356,12,FALSE))</f>
        <v/>
      </c>
      <c r="W580">
        <f t="shared" si="97"/>
        <v>3179</v>
      </c>
      <c r="X580" s="107">
        <f t="shared" si="98"/>
        <v>0</v>
      </c>
      <c r="Y580" s="107" t="str">
        <f t="shared" si="93"/>
        <v/>
      </c>
      <c r="Z580" s="107" t="str">
        <f t="shared" si="94"/>
        <v/>
      </c>
      <c r="AA580" s="107" t="str">
        <f t="shared" si="95"/>
        <v/>
      </c>
      <c r="AB580" s="107" t="str">
        <f t="shared" si="99"/>
        <v/>
      </c>
      <c r="AC580" s="107" t="str">
        <f t="shared" si="99"/>
        <v/>
      </c>
      <c r="AD580" s="107" t="str">
        <f t="shared" si="100"/>
        <v/>
      </c>
      <c r="AE580" s="107" t="str">
        <f t="shared" si="101"/>
        <v/>
      </c>
      <c r="AF580">
        <f t="shared" si="96"/>
        <v>0</v>
      </c>
    </row>
    <row r="581" spans="5:32" x14ac:dyDescent="0.2">
      <c r="E581">
        <v>3180</v>
      </c>
      <c r="F581" s="101">
        <f>'Ext A3'!F186</f>
        <v>0</v>
      </c>
      <c r="G581" s="100">
        <f>'Ext A3'!C186</f>
        <v>0</v>
      </c>
      <c r="H581" s="100">
        <f>'Ext A3'!D186</f>
        <v>0</v>
      </c>
      <c r="I581" s="100">
        <f>'Ext A3'!J186</f>
        <v>0</v>
      </c>
      <c r="J581" s="194">
        <f>'Ext A3'!G186</f>
        <v>0</v>
      </c>
      <c r="K581">
        <f>IF('Ext A3'!H186="",'Ext A3'!G186,'Ext A3'!H186)</f>
        <v>0</v>
      </c>
      <c r="L581" s="100">
        <f>'Ext A3'!E186</f>
        <v>0</v>
      </c>
      <c r="M581" t="str">
        <f>MID('Ext A3'!M186,7,4)</f>
        <v/>
      </c>
      <c r="O581" s="101">
        <f>IF(ISNA(VLOOKUP(E581,'Enga manuel'!$D$7:$P$356,6,FALSE)),0,VLOOKUP(E581,'Enga manuel'!$D$7:$P$356,6,FALSE))</f>
        <v>0</v>
      </c>
      <c r="P581" t="str">
        <f>IF(ISNA(VLOOKUP(E581,'Enga manuel'!$D$7:$P$356,7,FALSE)),"",VLOOKUP(E581,'Enga manuel'!$D$7:$P$356,7,FALSE))</f>
        <v/>
      </c>
      <c r="Q581" t="str">
        <f>IF(ISNA(VLOOKUP(E581,'Enga manuel'!$D$7:$P$356,8,FALSE)),"",VLOOKUP(E581,'Enga manuel'!$D$7:$P$356,8,FALSE))</f>
        <v/>
      </c>
      <c r="R581" t="str">
        <f>IF(ISNA(VLOOKUP(E581,'Enga manuel'!$D$7:$P$356,9,FALSE)),"",VLOOKUP(E581,'Enga manuel'!$D$7:$P$356,9,FALSE))</f>
        <v/>
      </c>
      <c r="S581" t="str">
        <f>IF(ISNA(VLOOKUP(E581,'Enga manuel'!$D$7:$P$356,10,FALSE)),"",VLOOKUP(E581,'Enga manuel'!$D$7:$P$356,10,FALSE))</f>
        <v/>
      </c>
      <c r="T581" t="str">
        <f>IF(ISNA(VLOOKUP(E581,'Enga manuel'!$D$7:$P$356,11,FALSE)),"",VLOOKUP(E581,'Enga manuel'!$D$7:$P$356,11,FALSE))</f>
        <v/>
      </c>
      <c r="U581" t="str">
        <f>IF(ISNA(VLOOKUP(E581,'Enga manuel'!$D$7:$P$356,12,FALSE)),"",VLOOKUP(E581,'Enga manuel'!$D$7:$P$356,12,FALSE))</f>
        <v/>
      </c>
      <c r="W581">
        <f t="shared" si="97"/>
        <v>3180</v>
      </c>
      <c r="X581" s="107">
        <f t="shared" si="98"/>
        <v>0</v>
      </c>
      <c r="Y581" s="107" t="str">
        <f t="shared" si="93"/>
        <v/>
      </c>
      <c r="Z581" s="107" t="str">
        <f t="shared" si="94"/>
        <v/>
      </c>
      <c r="AA581" s="107" t="str">
        <f t="shared" si="95"/>
        <v/>
      </c>
      <c r="AB581" s="107" t="str">
        <f t="shared" si="99"/>
        <v/>
      </c>
      <c r="AC581" s="107" t="str">
        <f t="shared" si="99"/>
        <v/>
      </c>
      <c r="AD581" s="107" t="str">
        <f t="shared" si="100"/>
        <v/>
      </c>
      <c r="AE581" s="107" t="str">
        <f t="shared" si="101"/>
        <v/>
      </c>
      <c r="AF581">
        <f t="shared" si="96"/>
        <v>0</v>
      </c>
    </row>
    <row r="582" spans="5:32" x14ac:dyDescent="0.2">
      <c r="E582">
        <v>3181</v>
      </c>
      <c r="F582" s="101">
        <f>'Ext A3'!F187</f>
        <v>0</v>
      </c>
      <c r="G582" s="100">
        <f>'Ext A3'!C187</f>
        <v>0</v>
      </c>
      <c r="H582" s="100">
        <f>'Ext A3'!D187</f>
        <v>0</v>
      </c>
      <c r="I582" s="100">
        <f>'Ext A3'!J187</f>
        <v>0</v>
      </c>
      <c r="J582" s="194">
        <f>'Ext A3'!G187</f>
        <v>0</v>
      </c>
      <c r="K582">
        <f>IF('Ext A3'!H187="",'Ext A3'!G187,'Ext A3'!H187)</f>
        <v>0</v>
      </c>
      <c r="L582" s="100">
        <f>'Ext A3'!E187</f>
        <v>0</v>
      </c>
      <c r="M582" t="str">
        <f>MID('Ext A3'!M187,7,4)</f>
        <v/>
      </c>
      <c r="O582" s="101">
        <f>IF(ISNA(VLOOKUP(E582,'Enga manuel'!$D$7:$P$356,6,FALSE)),0,VLOOKUP(E582,'Enga manuel'!$D$7:$P$356,6,FALSE))</f>
        <v>0</v>
      </c>
      <c r="P582" t="str">
        <f>IF(ISNA(VLOOKUP(E582,'Enga manuel'!$D$7:$P$356,7,FALSE)),"",VLOOKUP(E582,'Enga manuel'!$D$7:$P$356,7,FALSE))</f>
        <v/>
      </c>
      <c r="Q582" t="str">
        <f>IF(ISNA(VLOOKUP(E582,'Enga manuel'!$D$7:$P$356,8,FALSE)),"",VLOOKUP(E582,'Enga manuel'!$D$7:$P$356,8,FALSE))</f>
        <v/>
      </c>
      <c r="R582" t="str">
        <f>IF(ISNA(VLOOKUP(E582,'Enga manuel'!$D$7:$P$356,9,FALSE)),"",VLOOKUP(E582,'Enga manuel'!$D$7:$P$356,9,FALSE))</f>
        <v/>
      </c>
      <c r="S582" t="str">
        <f>IF(ISNA(VLOOKUP(E582,'Enga manuel'!$D$7:$P$356,10,FALSE)),"",VLOOKUP(E582,'Enga manuel'!$D$7:$P$356,10,FALSE))</f>
        <v/>
      </c>
      <c r="T582" t="str">
        <f>IF(ISNA(VLOOKUP(E582,'Enga manuel'!$D$7:$P$356,11,FALSE)),"",VLOOKUP(E582,'Enga manuel'!$D$7:$P$356,11,FALSE))</f>
        <v/>
      </c>
      <c r="U582" t="str">
        <f>IF(ISNA(VLOOKUP(E582,'Enga manuel'!$D$7:$P$356,12,FALSE)),"",VLOOKUP(E582,'Enga manuel'!$D$7:$P$356,12,FALSE))</f>
        <v/>
      </c>
      <c r="W582">
        <f t="shared" si="97"/>
        <v>3181</v>
      </c>
      <c r="X582" s="107">
        <f t="shared" si="98"/>
        <v>0</v>
      </c>
      <c r="Y582" s="107" t="str">
        <f t="shared" si="93"/>
        <v/>
      </c>
      <c r="Z582" s="107" t="str">
        <f t="shared" si="94"/>
        <v/>
      </c>
      <c r="AA582" s="107" t="str">
        <f t="shared" si="95"/>
        <v/>
      </c>
      <c r="AB582" s="107" t="str">
        <f t="shared" si="99"/>
        <v/>
      </c>
      <c r="AC582" s="107" t="str">
        <f t="shared" si="99"/>
        <v/>
      </c>
      <c r="AD582" s="107" t="str">
        <f t="shared" si="100"/>
        <v/>
      </c>
      <c r="AE582" s="107" t="str">
        <f t="shared" si="101"/>
        <v/>
      </c>
      <c r="AF582">
        <f t="shared" si="96"/>
        <v>0</v>
      </c>
    </row>
    <row r="583" spans="5:32" x14ac:dyDescent="0.2">
      <c r="E583">
        <v>3182</v>
      </c>
      <c r="F583" s="101">
        <f>'Ext A3'!F188</f>
        <v>0</v>
      </c>
      <c r="G583" s="100">
        <f>'Ext A3'!C188</f>
        <v>0</v>
      </c>
      <c r="H583" s="100">
        <f>'Ext A3'!D188</f>
        <v>0</v>
      </c>
      <c r="I583" s="100">
        <f>'Ext A3'!J188</f>
        <v>0</v>
      </c>
      <c r="J583" s="194">
        <f>'Ext A3'!G188</f>
        <v>0</v>
      </c>
      <c r="K583">
        <f>IF('Ext A3'!H188="",'Ext A3'!G188,'Ext A3'!H188)</f>
        <v>0</v>
      </c>
      <c r="L583" s="100">
        <f>'Ext A3'!E188</f>
        <v>0</v>
      </c>
      <c r="M583" t="str">
        <f>MID('Ext A3'!M188,7,4)</f>
        <v/>
      </c>
      <c r="O583" s="101">
        <f>IF(ISNA(VLOOKUP(E583,'Enga manuel'!$D$7:$P$356,6,FALSE)),0,VLOOKUP(E583,'Enga manuel'!$D$7:$P$356,6,FALSE))</f>
        <v>0</v>
      </c>
      <c r="P583" t="str">
        <f>IF(ISNA(VLOOKUP(E583,'Enga manuel'!$D$7:$P$356,7,FALSE)),"",VLOOKUP(E583,'Enga manuel'!$D$7:$P$356,7,FALSE))</f>
        <v/>
      </c>
      <c r="Q583" t="str">
        <f>IF(ISNA(VLOOKUP(E583,'Enga manuel'!$D$7:$P$356,8,FALSE)),"",VLOOKUP(E583,'Enga manuel'!$D$7:$P$356,8,FALSE))</f>
        <v/>
      </c>
      <c r="R583" t="str">
        <f>IF(ISNA(VLOOKUP(E583,'Enga manuel'!$D$7:$P$356,9,FALSE)),"",VLOOKUP(E583,'Enga manuel'!$D$7:$P$356,9,FALSE))</f>
        <v/>
      </c>
      <c r="S583" t="str">
        <f>IF(ISNA(VLOOKUP(E583,'Enga manuel'!$D$7:$P$356,10,FALSE)),"",VLOOKUP(E583,'Enga manuel'!$D$7:$P$356,10,FALSE))</f>
        <v/>
      </c>
      <c r="T583" t="str">
        <f>IF(ISNA(VLOOKUP(E583,'Enga manuel'!$D$7:$P$356,11,FALSE)),"",VLOOKUP(E583,'Enga manuel'!$D$7:$P$356,11,FALSE))</f>
        <v/>
      </c>
      <c r="U583" t="str">
        <f>IF(ISNA(VLOOKUP(E583,'Enga manuel'!$D$7:$P$356,12,FALSE)),"",VLOOKUP(E583,'Enga manuel'!$D$7:$P$356,12,FALSE))</f>
        <v/>
      </c>
      <c r="W583">
        <f t="shared" si="97"/>
        <v>3182</v>
      </c>
      <c r="X583" s="107">
        <f t="shared" si="98"/>
        <v>0</v>
      </c>
      <c r="Y583" s="107" t="str">
        <f t="shared" si="93"/>
        <v/>
      </c>
      <c r="Z583" s="107" t="str">
        <f t="shared" si="94"/>
        <v/>
      </c>
      <c r="AA583" s="107" t="str">
        <f t="shared" si="95"/>
        <v/>
      </c>
      <c r="AB583" s="107" t="str">
        <f t="shared" si="99"/>
        <v/>
      </c>
      <c r="AC583" s="107" t="str">
        <f t="shared" si="99"/>
        <v/>
      </c>
      <c r="AD583" s="107" t="str">
        <f t="shared" si="100"/>
        <v/>
      </c>
      <c r="AE583" s="107" t="str">
        <f t="shared" si="101"/>
        <v/>
      </c>
      <c r="AF583">
        <f t="shared" si="96"/>
        <v>0</v>
      </c>
    </row>
    <row r="584" spans="5:32" x14ac:dyDescent="0.2">
      <c r="E584">
        <v>3183</v>
      </c>
      <c r="F584" s="101">
        <f>'Ext A3'!F189</f>
        <v>0</v>
      </c>
      <c r="G584" s="100">
        <f>'Ext A3'!C189</f>
        <v>0</v>
      </c>
      <c r="H584" s="100">
        <f>'Ext A3'!D189</f>
        <v>0</v>
      </c>
      <c r="I584" s="100">
        <f>'Ext A3'!J189</f>
        <v>0</v>
      </c>
      <c r="J584" s="194">
        <f>'Ext A3'!G189</f>
        <v>0</v>
      </c>
      <c r="K584">
        <f>IF('Ext A3'!H189="",'Ext A3'!G189,'Ext A3'!H189)</f>
        <v>0</v>
      </c>
      <c r="L584" s="100">
        <f>'Ext A3'!E189</f>
        <v>0</v>
      </c>
      <c r="M584" t="str">
        <f>MID('Ext A3'!M189,7,4)</f>
        <v/>
      </c>
      <c r="O584" s="101">
        <f>IF(ISNA(VLOOKUP(E584,'Enga manuel'!$D$7:$P$356,6,FALSE)),0,VLOOKUP(E584,'Enga manuel'!$D$7:$P$356,6,FALSE))</f>
        <v>0</v>
      </c>
      <c r="P584" t="str">
        <f>IF(ISNA(VLOOKUP(E584,'Enga manuel'!$D$7:$P$356,7,FALSE)),"",VLOOKUP(E584,'Enga manuel'!$D$7:$P$356,7,FALSE))</f>
        <v/>
      </c>
      <c r="Q584" t="str">
        <f>IF(ISNA(VLOOKUP(E584,'Enga manuel'!$D$7:$P$356,8,FALSE)),"",VLOOKUP(E584,'Enga manuel'!$D$7:$P$356,8,FALSE))</f>
        <v/>
      </c>
      <c r="R584" t="str">
        <f>IF(ISNA(VLOOKUP(E584,'Enga manuel'!$D$7:$P$356,9,FALSE)),"",VLOOKUP(E584,'Enga manuel'!$D$7:$P$356,9,FALSE))</f>
        <v/>
      </c>
      <c r="S584" t="str">
        <f>IF(ISNA(VLOOKUP(E584,'Enga manuel'!$D$7:$P$356,10,FALSE)),"",VLOOKUP(E584,'Enga manuel'!$D$7:$P$356,10,FALSE))</f>
        <v/>
      </c>
      <c r="T584" t="str">
        <f>IF(ISNA(VLOOKUP(E584,'Enga manuel'!$D$7:$P$356,11,FALSE)),"",VLOOKUP(E584,'Enga manuel'!$D$7:$P$356,11,FALSE))</f>
        <v/>
      </c>
      <c r="U584" t="str">
        <f>IF(ISNA(VLOOKUP(E584,'Enga manuel'!$D$7:$P$356,12,FALSE)),"",VLOOKUP(E584,'Enga manuel'!$D$7:$P$356,12,FALSE))</f>
        <v/>
      </c>
      <c r="W584">
        <f t="shared" si="97"/>
        <v>3183</v>
      </c>
      <c r="X584" s="107">
        <f t="shared" si="98"/>
        <v>0</v>
      </c>
      <c r="Y584" s="107" t="str">
        <f t="shared" si="93"/>
        <v/>
      </c>
      <c r="Z584" s="107" t="str">
        <f t="shared" si="94"/>
        <v/>
      </c>
      <c r="AA584" s="107" t="str">
        <f t="shared" si="95"/>
        <v/>
      </c>
      <c r="AB584" s="107" t="str">
        <f t="shared" si="99"/>
        <v/>
      </c>
      <c r="AC584" s="107" t="str">
        <f t="shared" si="99"/>
        <v/>
      </c>
      <c r="AD584" s="107" t="str">
        <f t="shared" si="100"/>
        <v/>
      </c>
      <c r="AE584" s="107" t="str">
        <f t="shared" si="101"/>
        <v/>
      </c>
      <c r="AF584">
        <f t="shared" si="96"/>
        <v>0</v>
      </c>
    </row>
    <row r="585" spans="5:32" x14ac:dyDescent="0.2">
      <c r="E585">
        <v>3184</v>
      </c>
      <c r="F585" s="101">
        <f>'Ext A3'!F190</f>
        <v>0</v>
      </c>
      <c r="G585" s="100">
        <f>'Ext A3'!C190</f>
        <v>0</v>
      </c>
      <c r="H585" s="100">
        <f>'Ext A3'!D190</f>
        <v>0</v>
      </c>
      <c r="I585" s="100">
        <f>'Ext A3'!J190</f>
        <v>0</v>
      </c>
      <c r="J585" s="194">
        <f>'Ext A3'!G190</f>
        <v>0</v>
      </c>
      <c r="K585">
        <f>IF('Ext A3'!H190="",'Ext A3'!G190,'Ext A3'!H190)</f>
        <v>0</v>
      </c>
      <c r="L585" s="100">
        <f>'Ext A3'!E190</f>
        <v>0</v>
      </c>
      <c r="M585" t="str">
        <f>MID('Ext A3'!M190,7,4)</f>
        <v/>
      </c>
      <c r="O585" s="101">
        <f>IF(ISNA(VLOOKUP(E585,'Enga manuel'!$D$7:$P$356,6,FALSE)),0,VLOOKUP(E585,'Enga manuel'!$D$7:$P$356,6,FALSE))</f>
        <v>0</v>
      </c>
      <c r="P585" t="str">
        <f>IF(ISNA(VLOOKUP(E585,'Enga manuel'!$D$7:$P$356,7,FALSE)),"",VLOOKUP(E585,'Enga manuel'!$D$7:$P$356,7,FALSE))</f>
        <v/>
      </c>
      <c r="Q585" t="str">
        <f>IF(ISNA(VLOOKUP(E585,'Enga manuel'!$D$7:$P$356,8,FALSE)),"",VLOOKUP(E585,'Enga manuel'!$D$7:$P$356,8,FALSE))</f>
        <v/>
      </c>
      <c r="R585" t="str">
        <f>IF(ISNA(VLOOKUP(E585,'Enga manuel'!$D$7:$P$356,9,FALSE)),"",VLOOKUP(E585,'Enga manuel'!$D$7:$P$356,9,FALSE))</f>
        <v/>
      </c>
      <c r="S585" t="str">
        <f>IF(ISNA(VLOOKUP(E585,'Enga manuel'!$D$7:$P$356,10,FALSE)),"",VLOOKUP(E585,'Enga manuel'!$D$7:$P$356,10,FALSE))</f>
        <v/>
      </c>
      <c r="T585" t="str">
        <f>IF(ISNA(VLOOKUP(E585,'Enga manuel'!$D$7:$P$356,11,FALSE)),"",VLOOKUP(E585,'Enga manuel'!$D$7:$P$356,11,FALSE))</f>
        <v/>
      </c>
      <c r="U585" t="str">
        <f>IF(ISNA(VLOOKUP(E585,'Enga manuel'!$D$7:$P$356,12,FALSE)),"",VLOOKUP(E585,'Enga manuel'!$D$7:$P$356,12,FALSE))</f>
        <v/>
      </c>
      <c r="W585">
        <f t="shared" si="97"/>
        <v>3184</v>
      </c>
      <c r="X585" s="107">
        <f t="shared" si="98"/>
        <v>0</v>
      </c>
      <c r="Y585" s="107" t="str">
        <f t="shared" si="93"/>
        <v/>
      </c>
      <c r="Z585" s="107" t="str">
        <f t="shared" si="94"/>
        <v/>
      </c>
      <c r="AA585" s="107" t="str">
        <f t="shared" si="95"/>
        <v/>
      </c>
      <c r="AB585" s="107" t="str">
        <f t="shared" si="99"/>
        <v/>
      </c>
      <c r="AC585" s="107" t="str">
        <f t="shared" si="99"/>
        <v/>
      </c>
      <c r="AD585" s="107" t="str">
        <f t="shared" si="100"/>
        <v/>
      </c>
      <c r="AE585" s="107" t="str">
        <f t="shared" si="101"/>
        <v/>
      </c>
      <c r="AF585">
        <f t="shared" si="96"/>
        <v>0</v>
      </c>
    </row>
    <row r="586" spans="5:32" x14ac:dyDescent="0.2">
      <c r="E586">
        <v>3185</v>
      </c>
      <c r="F586" s="101">
        <f>'Ext A3'!F191</f>
        <v>0</v>
      </c>
      <c r="G586" s="100">
        <f>'Ext A3'!C191</f>
        <v>0</v>
      </c>
      <c r="H586" s="100">
        <f>'Ext A3'!D191</f>
        <v>0</v>
      </c>
      <c r="I586" s="100">
        <f>'Ext A3'!J191</f>
        <v>0</v>
      </c>
      <c r="J586" s="194">
        <f>'Ext A3'!G191</f>
        <v>0</v>
      </c>
      <c r="K586">
        <f>IF('Ext A3'!H191="",'Ext A3'!G191,'Ext A3'!H191)</f>
        <v>0</v>
      </c>
      <c r="L586" s="100">
        <f>'Ext A3'!E191</f>
        <v>0</v>
      </c>
      <c r="M586" t="str">
        <f>MID('Ext A3'!M191,7,4)</f>
        <v/>
      </c>
      <c r="O586" s="101">
        <f>IF(ISNA(VLOOKUP(E586,'Enga manuel'!$D$7:$P$356,6,FALSE)),0,VLOOKUP(E586,'Enga manuel'!$D$7:$P$356,6,FALSE))</f>
        <v>0</v>
      </c>
      <c r="P586" t="str">
        <f>IF(ISNA(VLOOKUP(E586,'Enga manuel'!$D$7:$P$356,7,FALSE)),"",VLOOKUP(E586,'Enga manuel'!$D$7:$P$356,7,FALSE))</f>
        <v/>
      </c>
      <c r="Q586" t="str">
        <f>IF(ISNA(VLOOKUP(E586,'Enga manuel'!$D$7:$P$356,8,FALSE)),"",VLOOKUP(E586,'Enga manuel'!$D$7:$P$356,8,FALSE))</f>
        <v/>
      </c>
      <c r="R586" t="str">
        <f>IF(ISNA(VLOOKUP(E586,'Enga manuel'!$D$7:$P$356,9,FALSE)),"",VLOOKUP(E586,'Enga manuel'!$D$7:$P$356,9,FALSE))</f>
        <v/>
      </c>
      <c r="S586" t="str">
        <f>IF(ISNA(VLOOKUP(E586,'Enga manuel'!$D$7:$P$356,10,FALSE)),"",VLOOKUP(E586,'Enga manuel'!$D$7:$P$356,10,FALSE))</f>
        <v/>
      </c>
      <c r="T586" t="str">
        <f>IF(ISNA(VLOOKUP(E586,'Enga manuel'!$D$7:$P$356,11,FALSE)),"",VLOOKUP(E586,'Enga manuel'!$D$7:$P$356,11,FALSE))</f>
        <v/>
      </c>
      <c r="U586" t="str">
        <f>IF(ISNA(VLOOKUP(E586,'Enga manuel'!$D$7:$P$356,12,FALSE)),"",VLOOKUP(E586,'Enga manuel'!$D$7:$P$356,12,FALSE))</f>
        <v/>
      </c>
      <c r="W586">
        <f t="shared" si="97"/>
        <v>3185</v>
      </c>
      <c r="X586" s="107">
        <f t="shared" si="98"/>
        <v>0</v>
      </c>
      <c r="Y586" s="107" t="str">
        <f t="shared" si="93"/>
        <v/>
      </c>
      <c r="Z586" s="107" t="str">
        <f t="shared" si="94"/>
        <v/>
      </c>
      <c r="AA586" s="107" t="str">
        <f t="shared" si="95"/>
        <v/>
      </c>
      <c r="AB586" s="107" t="str">
        <f t="shared" si="99"/>
        <v/>
      </c>
      <c r="AC586" s="107" t="str">
        <f t="shared" si="99"/>
        <v/>
      </c>
      <c r="AD586" s="107" t="str">
        <f t="shared" si="100"/>
        <v/>
      </c>
      <c r="AE586" s="107" t="str">
        <f t="shared" si="101"/>
        <v/>
      </c>
      <c r="AF586">
        <f t="shared" si="96"/>
        <v>0</v>
      </c>
    </row>
    <row r="587" spans="5:32" x14ac:dyDescent="0.2">
      <c r="E587">
        <v>3186</v>
      </c>
      <c r="F587" s="101">
        <f>'Ext A3'!F192</f>
        <v>0</v>
      </c>
      <c r="G587" s="100">
        <f>'Ext A3'!C192</f>
        <v>0</v>
      </c>
      <c r="H587" s="100">
        <f>'Ext A3'!D192</f>
        <v>0</v>
      </c>
      <c r="I587" s="100">
        <f>'Ext A3'!J192</f>
        <v>0</v>
      </c>
      <c r="J587" s="194">
        <f>'Ext A3'!G192</f>
        <v>0</v>
      </c>
      <c r="K587">
        <f>IF('Ext A3'!H192="",'Ext A3'!G192,'Ext A3'!H192)</f>
        <v>0</v>
      </c>
      <c r="L587" s="100">
        <f>'Ext A3'!E192</f>
        <v>0</v>
      </c>
      <c r="M587" t="str">
        <f>MID('Ext A3'!M192,7,4)</f>
        <v/>
      </c>
      <c r="O587" s="101">
        <f>IF(ISNA(VLOOKUP(E587,'Enga manuel'!$D$7:$P$356,6,FALSE)),0,VLOOKUP(E587,'Enga manuel'!$D$7:$P$356,6,FALSE))</f>
        <v>0</v>
      </c>
      <c r="P587" t="str">
        <f>IF(ISNA(VLOOKUP(E587,'Enga manuel'!$D$7:$P$356,7,FALSE)),"",VLOOKUP(E587,'Enga manuel'!$D$7:$P$356,7,FALSE))</f>
        <v/>
      </c>
      <c r="Q587" t="str">
        <f>IF(ISNA(VLOOKUP(E587,'Enga manuel'!$D$7:$P$356,8,FALSE)),"",VLOOKUP(E587,'Enga manuel'!$D$7:$P$356,8,FALSE))</f>
        <v/>
      </c>
      <c r="R587" t="str">
        <f>IF(ISNA(VLOOKUP(E587,'Enga manuel'!$D$7:$P$356,9,FALSE)),"",VLOOKUP(E587,'Enga manuel'!$D$7:$P$356,9,FALSE))</f>
        <v/>
      </c>
      <c r="S587" t="str">
        <f>IF(ISNA(VLOOKUP(E587,'Enga manuel'!$D$7:$P$356,10,FALSE)),"",VLOOKUP(E587,'Enga manuel'!$D$7:$P$356,10,FALSE))</f>
        <v/>
      </c>
      <c r="T587" t="str">
        <f>IF(ISNA(VLOOKUP(E587,'Enga manuel'!$D$7:$P$356,11,FALSE)),"",VLOOKUP(E587,'Enga manuel'!$D$7:$P$356,11,FALSE))</f>
        <v/>
      </c>
      <c r="U587" t="str">
        <f>IF(ISNA(VLOOKUP(E587,'Enga manuel'!$D$7:$P$356,12,FALSE)),"",VLOOKUP(E587,'Enga manuel'!$D$7:$P$356,12,FALSE))</f>
        <v/>
      </c>
      <c r="W587">
        <f t="shared" si="97"/>
        <v>3186</v>
      </c>
      <c r="X587" s="107">
        <f t="shared" si="98"/>
        <v>0</v>
      </c>
      <c r="Y587" s="107" t="str">
        <f t="shared" si="93"/>
        <v/>
      </c>
      <c r="Z587" s="107" t="str">
        <f t="shared" si="94"/>
        <v/>
      </c>
      <c r="AA587" s="107" t="str">
        <f t="shared" si="95"/>
        <v/>
      </c>
      <c r="AB587" s="107" t="str">
        <f t="shared" si="99"/>
        <v/>
      </c>
      <c r="AC587" s="107" t="str">
        <f t="shared" si="99"/>
        <v/>
      </c>
      <c r="AD587" s="107" t="str">
        <f t="shared" si="100"/>
        <v/>
      </c>
      <c r="AE587" s="107" t="str">
        <f t="shared" si="101"/>
        <v/>
      </c>
      <c r="AF587">
        <f t="shared" si="96"/>
        <v>0</v>
      </c>
    </row>
    <row r="588" spans="5:32" x14ac:dyDescent="0.2">
      <c r="E588">
        <v>3187</v>
      </c>
      <c r="F588" s="101">
        <f>'Ext A3'!F193</f>
        <v>0</v>
      </c>
      <c r="G588" s="100">
        <f>'Ext A3'!C193</f>
        <v>0</v>
      </c>
      <c r="H588" s="100">
        <f>'Ext A3'!D193</f>
        <v>0</v>
      </c>
      <c r="I588" s="100">
        <f>'Ext A3'!J193</f>
        <v>0</v>
      </c>
      <c r="J588" s="194">
        <f>'Ext A3'!G193</f>
        <v>0</v>
      </c>
      <c r="K588">
        <f>IF('Ext A3'!H193="",'Ext A3'!G193,'Ext A3'!H193)</f>
        <v>0</v>
      </c>
      <c r="L588" s="100">
        <f>'Ext A3'!E193</f>
        <v>0</v>
      </c>
      <c r="M588" t="str">
        <f>MID('Ext A3'!M193,7,4)</f>
        <v/>
      </c>
      <c r="O588" s="101">
        <f>IF(ISNA(VLOOKUP(E588,'Enga manuel'!$D$7:$P$356,6,FALSE)),0,VLOOKUP(E588,'Enga manuel'!$D$7:$P$356,6,FALSE))</f>
        <v>0</v>
      </c>
      <c r="P588" t="str">
        <f>IF(ISNA(VLOOKUP(E588,'Enga manuel'!$D$7:$P$356,7,FALSE)),"",VLOOKUP(E588,'Enga manuel'!$D$7:$P$356,7,FALSE))</f>
        <v/>
      </c>
      <c r="Q588" t="str">
        <f>IF(ISNA(VLOOKUP(E588,'Enga manuel'!$D$7:$P$356,8,FALSE)),"",VLOOKUP(E588,'Enga manuel'!$D$7:$P$356,8,FALSE))</f>
        <v/>
      </c>
      <c r="R588" t="str">
        <f>IF(ISNA(VLOOKUP(E588,'Enga manuel'!$D$7:$P$356,9,FALSE)),"",VLOOKUP(E588,'Enga manuel'!$D$7:$P$356,9,FALSE))</f>
        <v/>
      </c>
      <c r="S588" t="str">
        <f>IF(ISNA(VLOOKUP(E588,'Enga manuel'!$D$7:$P$356,10,FALSE)),"",VLOOKUP(E588,'Enga manuel'!$D$7:$P$356,10,FALSE))</f>
        <v/>
      </c>
      <c r="T588" t="str">
        <f>IF(ISNA(VLOOKUP(E588,'Enga manuel'!$D$7:$P$356,11,FALSE)),"",VLOOKUP(E588,'Enga manuel'!$D$7:$P$356,11,FALSE))</f>
        <v/>
      </c>
      <c r="U588" t="str">
        <f>IF(ISNA(VLOOKUP(E588,'Enga manuel'!$D$7:$P$356,12,FALSE)),"",VLOOKUP(E588,'Enga manuel'!$D$7:$P$356,12,FALSE))</f>
        <v/>
      </c>
      <c r="W588">
        <f t="shared" si="97"/>
        <v>3187</v>
      </c>
      <c r="X588" s="107">
        <f t="shared" si="98"/>
        <v>0</v>
      </c>
      <c r="Y588" s="107" t="str">
        <f t="shared" si="93"/>
        <v/>
      </c>
      <c r="Z588" s="107" t="str">
        <f t="shared" si="94"/>
        <v/>
      </c>
      <c r="AA588" s="107" t="str">
        <f t="shared" si="95"/>
        <v/>
      </c>
      <c r="AB588" s="107" t="str">
        <f t="shared" si="99"/>
        <v/>
      </c>
      <c r="AC588" s="107" t="str">
        <f t="shared" si="99"/>
        <v/>
      </c>
      <c r="AD588" s="107" t="str">
        <f t="shared" si="100"/>
        <v/>
      </c>
      <c r="AE588" s="107" t="str">
        <f t="shared" si="101"/>
        <v/>
      </c>
      <c r="AF588">
        <f t="shared" si="96"/>
        <v>0</v>
      </c>
    </row>
    <row r="589" spans="5:32" x14ac:dyDescent="0.2">
      <c r="E589">
        <v>3188</v>
      </c>
      <c r="F589" s="101">
        <f>'Ext A3'!F194</f>
        <v>0</v>
      </c>
      <c r="G589" s="100">
        <f>'Ext A3'!C194</f>
        <v>0</v>
      </c>
      <c r="H589" s="100">
        <f>'Ext A3'!D194</f>
        <v>0</v>
      </c>
      <c r="I589" s="100">
        <f>'Ext A3'!J194</f>
        <v>0</v>
      </c>
      <c r="J589" s="194">
        <f>'Ext A3'!G194</f>
        <v>0</v>
      </c>
      <c r="K589">
        <f>IF('Ext A3'!H194="",'Ext A3'!G194,'Ext A3'!H194)</f>
        <v>0</v>
      </c>
      <c r="L589" s="100">
        <f>'Ext A3'!E194</f>
        <v>0</v>
      </c>
      <c r="M589" t="str">
        <f>MID('Ext A3'!M194,7,4)</f>
        <v/>
      </c>
      <c r="O589" s="101">
        <f>IF(ISNA(VLOOKUP(E589,'Enga manuel'!$D$7:$P$356,6,FALSE)),0,VLOOKUP(E589,'Enga manuel'!$D$7:$P$356,6,FALSE))</f>
        <v>0</v>
      </c>
      <c r="P589" t="str">
        <f>IF(ISNA(VLOOKUP(E589,'Enga manuel'!$D$7:$P$356,7,FALSE)),"",VLOOKUP(E589,'Enga manuel'!$D$7:$P$356,7,FALSE))</f>
        <v/>
      </c>
      <c r="Q589" t="str">
        <f>IF(ISNA(VLOOKUP(E589,'Enga manuel'!$D$7:$P$356,8,FALSE)),"",VLOOKUP(E589,'Enga manuel'!$D$7:$P$356,8,FALSE))</f>
        <v/>
      </c>
      <c r="R589" t="str">
        <f>IF(ISNA(VLOOKUP(E589,'Enga manuel'!$D$7:$P$356,9,FALSE)),"",VLOOKUP(E589,'Enga manuel'!$D$7:$P$356,9,FALSE))</f>
        <v/>
      </c>
      <c r="S589" t="str">
        <f>IF(ISNA(VLOOKUP(E589,'Enga manuel'!$D$7:$P$356,10,FALSE)),"",VLOOKUP(E589,'Enga manuel'!$D$7:$P$356,10,FALSE))</f>
        <v/>
      </c>
      <c r="T589" t="str">
        <f>IF(ISNA(VLOOKUP(E589,'Enga manuel'!$D$7:$P$356,11,FALSE)),"",VLOOKUP(E589,'Enga manuel'!$D$7:$P$356,11,FALSE))</f>
        <v/>
      </c>
      <c r="U589" t="str">
        <f>IF(ISNA(VLOOKUP(E589,'Enga manuel'!$D$7:$P$356,12,FALSE)),"",VLOOKUP(E589,'Enga manuel'!$D$7:$P$356,12,FALSE))</f>
        <v/>
      </c>
      <c r="W589">
        <f t="shared" si="97"/>
        <v>3188</v>
      </c>
      <c r="X589" s="107">
        <f t="shared" si="98"/>
        <v>0</v>
      </c>
      <c r="Y589" s="107" t="str">
        <f t="shared" si="93"/>
        <v/>
      </c>
      <c r="Z589" s="107" t="str">
        <f t="shared" si="94"/>
        <v/>
      </c>
      <c r="AA589" s="107" t="str">
        <f t="shared" si="95"/>
        <v/>
      </c>
      <c r="AB589" s="107" t="str">
        <f t="shared" si="99"/>
        <v/>
      </c>
      <c r="AC589" s="107" t="str">
        <f t="shared" si="99"/>
        <v/>
      </c>
      <c r="AD589" s="107" t="str">
        <f t="shared" si="100"/>
        <v/>
      </c>
      <c r="AE589" s="107" t="str">
        <f t="shared" si="101"/>
        <v/>
      </c>
      <c r="AF589">
        <f t="shared" si="96"/>
        <v>0</v>
      </c>
    </row>
    <row r="590" spans="5:32" x14ac:dyDescent="0.2">
      <c r="E590">
        <v>3189</v>
      </c>
      <c r="F590" s="101">
        <f>'Ext A3'!F195</f>
        <v>0</v>
      </c>
      <c r="G590" s="100">
        <f>'Ext A3'!C195</f>
        <v>0</v>
      </c>
      <c r="H590" s="100">
        <f>'Ext A3'!D195</f>
        <v>0</v>
      </c>
      <c r="I590" s="100">
        <f>'Ext A3'!J195</f>
        <v>0</v>
      </c>
      <c r="J590" s="194">
        <f>'Ext A3'!G195</f>
        <v>0</v>
      </c>
      <c r="K590">
        <f>IF('Ext A3'!H195="",'Ext A3'!G195,'Ext A3'!H195)</f>
        <v>0</v>
      </c>
      <c r="L590" s="100">
        <f>'Ext A3'!E195</f>
        <v>0</v>
      </c>
      <c r="M590" t="str">
        <f>MID('Ext A3'!M195,7,4)</f>
        <v/>
      </c>
      <c r="O590" s="101">
        <f>IF(ISNA(VLOOKUP(E590,'Enga manuel'!$D$7:$P$356,6,FALSE)),0,VLOOKUP(E590,'Enga manuel'!$D$7:$P$356,6,FALSE))</f>
        <v>0</v>
      </c>
      <c r="P590" t="str">
        <f>IF(ISNA(VLOOKUP(E590,'Enga manuel'!$D$7:$P$356,7,FALSE)),"",VLOOKUP(E590,'Enga manuel'!$D$7:$P$356,7,FALSE))</f>
        <v/>
      </c>
      <c r="Q590" t="str">
        <f>IF(ISNA(VLOOKUP(E590,'Enga manuel'!$D$7:$P$356,8,FALSE)),"",VLOOKUP(E590,'Enga manuel'!$D$7:$P$356,8,FALSE))</f>
        <v/>
      </c>
      <c r="R590" t="str">
        <f>IF(ISNA(VLOOKUP(E590,'Enga manuel'!$D$7:$P$356,9,FALSE)),"",VLOOKUP(E590,'Enga manuel'!$D$7:$P$356,9,FALSE))</f>
        <v/>
      </c>
      <c r="S590" t="str">
        <f>IF(ISNA(VLOOKUP(E590,'Enga manuel'!$D$7:$P$356,10,FALSE)),"",VLOOKUP(E590,'Enga manuel'!$D$7:$P$356,10,FALSE))</f>
        <v/>
      </c>
      <c r="T590" t="str">
        <f>IF(ISNA(VLOOKUP(E590,'Enga manuel'!$D$7:$P$356,11,FALSE)),"",VLOOKUP(E590,'Enga manuel'!$D$7:$P$356,11,FALSE))</f>
        <v/>
      </c>
      <c r="U590" t="str">
        <f>IF(ISNA(VLOOKUP(E590,'Enga manuel'!$D$7:$P$356,12,FALSE)),"",VLOOKUP(E590,'Enga manuel'!$D$7:$P$356,12,FALSE))</f>
        <v/>
      </c>
      <c r="W590">
        <f t="shared" si="97"/>
        <v>3189</v>
      </c>
      <c r="X590" s="107">
        <f t="shared" si="98"/>
        <v>0</v>
      </c>
      <c r="Y590" s="107" t="str">
        <f t="shared" si="93"/>
        <v/>
      </c>
      <c r="Z590" s="107" t="str">
        <f t="shared" si="94"/>
        <v/>
      </c>
      <c r="AA590" s="107" t="str">
        <f t="shared" si="95"/>
        <v/>
      </c>
      <c r="AB590" s="107" t="str">
        <f t="shared" si="99"/>
        <v/>
      </c>
      <c r="AC590" s="107" t="str">
        <f t="shared" si="99"/>
        <v/>
      </c>
      <c r="AD590" s="107" t="str">
        <f t="shared" si="100"/>
        <v/>
      </c>
      <c r="AE590" s="107" t="str">
        <f t="shared" si="101"/>
        <v/>
      </c>
      <c r="AF590">
        <f t="shared" si="96"/>
        <v>0</v>
      </c>
    </row>
    <row r="591" spans="5:32" x14ac:dyDescent="0.2">
      <c r="E591">
        <v>3190</v>
      </c>
      <c r="F591" s="101">
        <f>'Ext A3'!F196</f>
        <v>0</v>
      </c>
      <c r="G591" s="100">
        <f>'Ext A3'!C196</f>
        <v>0</v>
      </c>
      <c r="H591" s="100">
        <f>'Ext A3'!D196</f>
        <v>0</v>
      </c>
      <c r="I591" s="100">
        <f>'Ext A3'!J196</f>
        <v>0</v>
      </c>
      <c r="J591" s="194">
        <f>'Ext A3'!G196</f>
        <v>0</v>
      </c>
      <c r="K591">
        <f>IF('Ext A3'!H196="",'Ext A3'!G196,'Ext A3'!H196)</f>
        <v>0</v>
      </c>
      <c r="L591" s="100">
        <f>'Ext A3'!E196</f>
        <v>0</v>
      </c>
      <c r="M591" t="str">
        <f>MID('Ext A3'!M196,7,4)</f>
        <v/>
      </c>
      <c r="O591" s="101">
        <f>IF(ISNA(VLOOKUP(E591,'Enga manuel'!$D$7:$P$356,6,FALSE)),0,VLOOKUP(E591,'Enga manuel'!$D$7:$P$356,6,FALSE))</f>
        <v>0</v>
      </c>
      <c r="P591" t="str">
        <f>IF(ISNA(VLOOKUP(E591,'Enga manuel'!$D$7:$P$356,7,FALSE)),"",VLOOKUP(E591,'Enga manuel'!$D$7:$P$356,7,FALSE))</f>
        <v/>
      </c>
      <c r="Q591" t="str">
        <f>IF(ISNA(VLOOKUP(E591,'Enga manuel'!$D$7:$P$356,8,FALSE)),"",VLOOKUP(E591,'Enga manuel'!$D$7:$P$356,8,FALSE))</f>
        <v/>
      </c>
      <c r="R591" t="str">
        <f>IF(ISNA(VLOOKUP(E591,'Enga manuel'!$D$7:$P$356,9,FALSE)),"",VLOOKUP(E591,'Enga manuel'!$D$7:$P$356,9,FALSE))</f>
        <v/>
      </c>
      <c r="S591" t="str">
        <f>IF(ISNA(VLOOKUP(E591,'Enga manuel'!$D$7:$P$356,10,FALSE)),"",VLOOKUP(E591,'Enga manuel'!$D$7:$P$356,10,FALSE))</f>
        <v/>
      </c>
      <c r="T591" t="str">
        <f>IF(ISNA(VLOOKUP(E591,'Enga manuel'!$D$7:$P$356,11,FALSE)),"",VLOOKUP(E591,'Enga manuel'!$D$7:$P$356,11,FALSE))</f>
        <v/>
      </c>
      <c r="U591" t="str">
        <f>IF(ISNA(VLOOKUP(E591,'Enga manuel'!$D$7:$P$356,12,FALSE)),"",VLOOKUP(E591,'Enga manuel'!$D$7:$P$356,12,FALSE))</f>
        <v/>
      </c>
      <c r="W591">
        <f t="shared" si="97"/>
        <v>3190</v>
      </c>
      <c r="X591" s="107">
        <f t="shared" si="98"/>
        <v>0</v>
      </c>
      <c r="Y591" s="107" t="str">
        <f t="shared" si="93"/>
        <v/>
      </c>
      <c r="Z591" s="107" t="str">
        <f t="shared" si="94"/>
        <v/>
      </c>
      <c r="AA591" s="107" t="str">
        <f t="shared" si="95"/>
        <v/>
      </c>
      <c r="AB591" s="107" t="str">
        <f t="shared" si="99"/>
        <v/>
      </c>
      <c r="AC591" s="107" t="str">
        <f t="shared" si="99"/>
        <v/>
      </c>
      <c r="AD591" s="107" t="str">
        <f t="shared" si="100"/>
        <v/>
      </c>
      <c r="AE591" s="107" t="str">
        <f t="shared" si="101"/>
        <v/>
      </c>
      <c r="AF591">
        <f t="shared" si="96"/>
        <v>0</v>
      </c>
    </row>
    <row r="592" spans="5:32" x14ac:dyDescent="0.2">
      <c r="E592">
        <v>3191</v>
      </c>
      <c r="F592" s="101">
        <f>'Ext A3'!F197</f>
        <v>0</v>
      </c>
      <c r="G592" s="100">
        <f>'Ext A3'!C197</f>
        <v>0</v>
      </c>
      <c r="H592" s="100">
        <f>'Ext A3'!D197</f>
        <v>0</v>
      </c>
      <c r="I592" s="100">
        <f>'Ext A3'!J197</f>
        <v>0</v>
      </c>
      <c r="J592" s="194">
        <f>'Ext A3'!G197</f>
        <v>0</v>
      </c>
      <c r="K592">
        <f>IF('Ext A3'!H197="",'Ext A3'!G197,'Ext A3'!H197)</f>
        <v>0</v>
      </c>
      <c r="L592" s="100">
        <f>'Ext A3'!E197</f>
        <v>0</v>
      </c>
      <c r="M592" t="str">
        <f>MID('Ext A3'!M197,7,4)</f>
        <v/>
      </c>
      <c r="O592" s="101">
        <f>IF(ISNA(VLOOKUP(E592,'Enga manuel'!$D$7:$P$356,6,FALSE)),0,VLOOKUP(E592,'Enga manuel'!$D$7:$P$356,6,FALSE))</f>
        <v>0</v>
      </c>
      <c r="P592" t="str">
        <f>IF(ISNA(VLOOKUP(E592,'Enga manuel'!$D$7:$P$356,7,FALSE)),"",VLOOKUP(E592,'Enga manuel'!$D$7:$P$356,7,FALSE))</f>
        <v/>
      </c>
      <c r="Q592" t="str">
        <f>IF(ISNA(VLOOKUP(E592,'Enga manuel'!$D$7:$P$356,8,FALSE)),"",VLOOKUP(E592,'Enga manuel'!$D$7:$P$356,8,FALSE))</f>
        <v/>
      </c>
      <c r="R592" t="str">
        <f>IF(ISNA(VLOOKUP(E592,'Enga manuel'!$D$7:$P$356,9,FALSE)),"",VLOOKUP(E592,'Enga manuel'!$D$7:$P$356,9,FALSE))</f>
        <v/>
      </c>
      <c r="S592" t="str">
        <f>IF(ISNA(VLOOKUP(E592,'Enga manuel'!$D$7:$P$356,10,FALSE)),"",VLOOKUP(E592,'Enga manuel'!$D$7:$P$356,10,FALSE))</f>
        <v/>
      </c>
      <c r="T592" t="str">
        <f>IF(ISNA(VLOOKUP(E592,'Enga manuel'!$D$7:$P$356,11,FALSE)),"",VLOOKUP(E592,'Enga manuel'!$D$7:$P$356,11,FALSE))</f>
        <v/>
      </c>
      <c r="U592" t="str">
        <f>IF(ISNA(VLOOKUP(E592,'Enga manuel'!$D$7:$P$356,12,FALSE)),"",VLOOKUP(E592,'Enga manuel'!$D$7:$P$356,12,FALSE))</f>
        <v/>
      </c>
      <c r="W592">
        <f t="shared" si="97"/>
        <v>3191</v>
      </c>
      <c r="X592" s="107">
        <f t="shared" si="98"/>
        <v>0</v>
      </c>
      <c r="Y592" s="107" t="str">
        <f t="shared" si="93"/>
        <v/>
      </c>
      <c r="Z592" s="107" t="str">
        <f t="shared" si="94"/>
        <v/>
      </c>
      <c r="AA592" s="107" t="str">
        <f t="shared" si="95"/>
        <v/>
      </c>
      <c r="AB592" s="107" t="str">
        <f t="shared" si="99"/>
        <v/>
      </c>
      <c r="AC592" s="107" t="str">
        <f t="shared" si="99"/>
        <v/>
      </c>
      <c r="AD592" s="107" t="str">
        <f t="shared" si="100"/>
        <v/>
      </c>
      <c r="AE592" s="107" t="str">
        <f t="shared" si="101"/>
        <v/>
      </c>
      <c r="AF592">
        <f t="shared" si="96"/>
        <v>0</v>
      </c>
    </row>
    <row r="593" spans="5:32" x14ac:dyDescent="0.2">
      <c r="E593">
        <v>3192</v>
      </c>
      <c r="F593" s="101">
        <f>'Ext A3'!F198</f>
        <v>0</v>
      </c>
      <c r="G593" s="100">
        <f>'Ext A3'!C198</f>
        <v>0</v>
      </c>
      <c r="H593" s="100">
        <f>'Ext A3'!D198</f>
        <v>0</v>
      </c>
      <c r="I593" s="100">
        <f>'Ext A3'!J198</f>
        <v>0</v>
      </c>
      <c r="J593" s="194">
        <f>'Ext A3'!G198</f>
        <v>0</v>
      </c>
      <c r="K593">
        <f>IF('Ext A3'!H198="",'Ext A3'!G198,'Ext A3'!H198)</f>
        <v>0</v>
      </c>
      <c r="L593" s="100">
        <f>'Ext A3'!E198</f>
        <v>0</v>
      </c>
      <c r="M593" t="str">
        <f>MID('Ext A3'!M198,7,4)</f>
        <v/>
      </c>
      <c r="O593" s="101">
        <f>IF(ISNA(VLOOKUP(E593,'Enga manuel'!$D$7:$P$356,6,FALSE)),0,VLOOKUP(E593,'Enga manuel'!$D$7:$P$356,6,FALSE))</f>
        <v>0</v>
      </c>
      <c r="P593" t="str">
        <f>IF(ISNA(VLOOKUP(E593,'Enga manuel'!$D$7:$P$356,7,FALSE)),"",VLOOKUP(E593,'Enga manuel'!$D$7:$P$356,7,FALSE))</f>
        <v/>
      </c>
      <c r="Q593" t="str">
        <f>IF(ISNA(VLOOKUP(E593,'Enga manuel'!$D$7:$P$356,8,FALSE)),"",VLOOKUP(E593,'Enga manuel'!$D$7:$P$356,8,FALSE))</f>
        <v/>
      </c>
      <c r="R593" t="str">
        <f>IF(ISNA(VLOOKUP(E593,'Enga manuel'!$D$7:$P$356,9,FALSE)),"",VLOOKUP(E593,'Enga manuel'!$D$7:$P$356,9,FALSE))</f>
        <v/>
      </c>
      <c r="S593" t="str">
        <f>IF(ISNA(VLOOKUP(E593,'Enga manuel'!$D$7:$P$356,10,FALSE)),"",VLOOKUP(E593,'Enga manuel'!$D$7:$P$356,10,FALSE))</f>
        <v/>
      </c>
      <c r="T593" t="str">
        <f>IF(ISNA(VLOOKUP(E593,'Enga manuel'!$D$7:$P$356,11,FALSE)),"",VLOOKUP(E593,'Enga manuel'!$D$7:$P$356,11,FALSE))</f>
        <v/>
      </c>
      <c r="U593" t="str">
        <f>IF(ISNA(VLOOKUP(E593,'Enga manuel'!$D$7:$P$356,12,FALSE)),"",VLOOKUP(E593,'Enga manuel'!$D$7:$P$356,12,FALSE))</f>
        <v/>
      </c>
      <c r="W593">
        <f t="shared" si="97"/>
        <v>3192</v>
      </c>
      <c r="X593" s="107">
        <f t="shared" si="98"/>
        <v>0</v>
      </c>
      <c r="Y593" s="107" t="str">
        <f t="shared" si="93"/>
        <v/>
      </c>
      <c r="Z593" s="107" t="str">
        <f t="shared" si="94"/>
        <v/>
      </c>
      <c r="AA593" s="107" t="str">
        <f t="shared" si="95"/>
        <v/>
      </c>
      <c r="AB593" s="107" t="str">
        <f t="shared" si="99"/>
        <v/>
      </c>
      <c r="AC593" s="107" t="str">
        <f t="shared" si="99"/>
        <v/>
      </c>
      <c r="AD593" s="107" t="str">
        <f t="shared" si="100"/>
        <v/>
      </c>
      <c r="AE593" s="107" t="str">
        <f t="shared" si="101"/>
        <v/>
      </c>
      <c r="AF593">
        <f t="shared" si="96"/>
        <v>0</v>
      </c>
    </row>
    <row r="594" spans="5:32" x14ac:dyDescent="0.2">
      <c r="E594">
        <v>3193</v>
      </c>
      <c r="F594" s="101">
        <f>'Ext A3'!F199</f>
        <v>0</v>
      </c>
      <c r="G594" s="100">
        <f>'Ext A3'!C199</f>
        <v>0</v>
      </c>
      <c r="H594" s="100">
        <f>'Ext A3'!D199</f>
        <v>0</v>
      </c>
      <c r="I594" s="100">
        <f>'Ext A3'!J199</f>
        <v>0</v>
      </c>
      <c r="J594" s="194">
        <f>'Ext A3'!G199</f>
        <v>0</v>
      </c>
      <c r="K594">
        <f>IF('Ext A3'!H199="",'Ext A3'!G199,'Ext A3'!H199)</f>
        <v>0</v>
      </c>
      <c r="L594" s="100">
        <f>'Ext A3'!E199</f>
        <v>0</v>
      </c>
      <c r="M594" t="str">
        <f>MID('Ext A3'!M199,7,4)</f>
        <v/>
      </c>
      <c r="O594" s="101">
        <f>IF(ISNA(VLOOKUP(E594,'Enga manuel'!$D$7:$P$356,6,FALSE)),0,VLOOKUP(E594,'Enga manuel'!$D$7:$P$356,6,FALSE))</f>
        <v>0</v>
      </c>
      <c r="P594" t="str">
        <f>IF(ISNA(VLOOKUP(E594,'Enga manuel'!$D$7:$P$356,7,FALSE)),"",VLOOKUP(E594,'Enga manuel'!$D$7:$P$356,7,FALSE))</f>
        <v/>
      </c>
      <c r="Q594" t="str">
        <f>IF(ISNA(VLOOKUP(E594,'Enga manuel'!$D$7:$P$356,8,FALSE)),"",VLOOKUP(E594,'Enga manuel'!$D$7:$P$356,8,FALSE))</f>
        <v/>
      </c>
      <c r="R594" t="str">
        <f>IF(ISNA(VLOOKUP(E594,'Enga manuel'!$D$7:$P$356,9,FALSE)),"",VLOOKUP(E594,'Enga manuel'!$D$7:$P$356,9,FALSE))</f>
        <v/>
      </c>
      <c r="S594" t="str">
        <f>IF(ISNA(VLOOKUP(E594,'Enga manuel'!$D$7:$P$356,10,FALSE)),"",VLOOKUP(E594,'Enga manuel'!$D$7:$P$356,10,FALSE))</f>
        <v/>
      </c>
      <c r="T594" t="str">
        <f>IF(ISNA(VLOOKUP(E594,'Enga manuel'!$D$7:$P$356,11,FALSE)),"",VLOOKUP(E594,'Enga manuel'!$D$7:$P$356,11,FALSE))</f>
        <v/>
      </c>
      <c r="U594" t="str">
        <f>IF(ISNA(VLOOKUP(E594,'Enga manuel'!$D$7:$P$356,12,FALSE)),"",VLOOKUP(E594,'Enga manuel'!$D$7:$P$356,12,FALSE))</f>
        <v/>
      </c>
      <c r="W594">
        <f t="shared" si="97"/>
        <v>3193</v>
      </c>
      <c r="X594" s="107">
        <f t="shared" si="98"/>
        <v>0</v>
      </c>
      <c r="Y594" s="107" t="str">
        <f t="shared" ref="Y594:Y601" si="102">IF(O594&gt;0,P594,IF(F594&gt;0,G594,""))</f>
        <v/>
      </c>
      <c r="Z594" s="107" t="str">
        <f t="shared" ref="Z594:Z601" si="103">IF(O594&gt;0,Q594,IF(F594&gt;0,H594,""))</f>
        <v/>
      </c>
      <c r="AA594" s="107" t="str">
        <f t="shared" ref="AA594:AA601" si="104">IF(O594&gt;0,R594,IF(F594&gt;0,I594,""))</f>
        <v/>
      </c>
      <c r="AB594" s="107" t="str">
        <f t="shared" si="99"/>
        <v/>
      </c>
      <c r="AC594" s="107" t="str">
        <f t="shared" si="99"/>
        <v/>
      </c>
      <c r="AD594" s="107" t="str">
        <f t="shared" si="100"/>
        <v/>
      </c>
      <c r="AE594" s="107" t="str">
        <f t="shared" si="101"/>
        <v/>
      </c>
      <c r="AF594">
        <f t="shared" ref="AF594:AF601" si="105">IF(O594&gt;0,1,0)</f>
        <v>0</v>
      </c>
    </row>
    <row r="595" spans="5:32" x14ac:dyDescent="0.2">
      <c r="E595">
        <v>3194</v>
      </c>
      <c r="F595" s="101">
        <f>'Ext A3'!F200</f>
        <v>0</v>
      </c>
      <c r="G595" s="100">
        <f>'Ext A3'!C200</f>
        <v>0</v>
      </c>
      <c r="H595" s="100">
        <f>'Ext A3'!D200</f>
        <v>0</v>
      </c>
      <c r="I595" s="100">
        <f>'Ext A3'!J200</f>
        <v>0</v>
      </c>
      <c r="J595" s="194">
        <f>'Ext A3'!G200</f>
        <v>0</v>
      </c>
      <c r="K595">
        <f>IF('Ext A3'!H200="",'Ext A3'!G200,'Ext A3'!H200)</f>
        <v>0</v>
      </c>
      <c r="L595" s="100">
        <f>'Ext A3'!E200</f>
        <v>0</v>
      </c>
      <c r="M595" t="str">
        <f>MID('Ext A3'!M200,7,4)</f>
        <v/>
      </c>
      <c r="O595" s="101">
        <f>IF(ISNA(VLOOKUP(E595,'Enga manuel'!$D$7:$P$356,6,FALSE)),0,VLOOKUP(E595,'Enga manuel'!$D$7:$P$356,6,FALSE))</f>
        <v>0</v>
      </c>
      <c r="P595" t="str">
        <f>IF(ISNA(VLOOKUP(E595,'Enga manuel'!$D$7:$P$356,7,FALSE)),"",VLOOKUP(E595,'Enga manuel'!$D$7:$P$356,7,FALSE))</f>
        <v/>
      </c>
      <c r="Q595" t="str">
        <f>IF(ISNA(VLOOKUP(E595,'Enga manuel'!$D$7:$P$356,8,FALSE)),"",VLOOKUP(E595,'Enga manuel'!$D$7:$P$356,8,FALSE))</f>
        <v/>
      </c>
      <c r="R595" t="str">
        <f>IF(ISNA(VLOOKUP(E595,'Enga manuel'!$D$7:$P$356,9,FALSE)),"",VLOOKUP(E595,'Enga manuel'!$D$7:$P$356,9,FALSE))</f>
        <v/>
      </c>
      <c r="S595" t="str">
        <f>IF(ISNA(VLOOKUP(E595,'Enga manuel'!$D$7:$P$356,10,FALSE)),"",VLOOKUP(E595,'Enga manuel'!$D$7:$P$356,10,FALSE))</f>
        <v/>
      </c>
      <c r="T595" t="str">
        <f>IF(ISNA(VLOOKUP(E595,'Enga manuel'!$D$7:$P$356,11,FALSE)),"",VLOOKUP(E595,'Enga manuel'!$D$7:$P$356,11,FALSE))</f>
        <v/>
      </c>
      <c r="U595" t="str">
        <f>IF(ISNA(VLOOKUP(E595,'Enga manuel'!$D$7:$P$356,12,FALSE)),"",VLOOKUP(E595,'Enga manuel'!$D$7:$P$356,12,FALSE))</f>
        <v/>
      </c>
      <c r="W595">
        <f t="shared" si="97"/>
        <v>3194</v>
      </c>
      <c r="X595" s="107">
        <f t="shared" si="98"/>
        <v>0</v>
      </c>
      <c r="Y595" s="107" t="str">
        <f t="shared" si="102"/>
        <v/>
      </c>
      <c r="Z595" s="107" t="str">
        <f t="shared" si="103"/>
        <v/>
      </c>
      <c r="AA595" s="107" t="str">
        <f t="shared" si="104"/>
        <v/>
      </c>
      <c r="AB595" s="107" t="str">
        <f t="shared" si="99"/>
        <v/>
      </c>
      <c r="AC595" s="107" t="str">
        <f t="shared" si="99"/>
        <v/>
      </c>
      <c r="AD595" s="107" t="str">
        <f t="shared" si="100"/>
        <v/>
      </c>
      <c r="AE595" s="107" t="str">
        <f t="shared" si="101"/>
        <v/>
      </c>
      <c r="AF595">
        <f t="shared" si="105"/>
        <v>0</v>
      </c>
    </row>
    <row r="596" spans="5:32" x14ac:dyDescent="0.2">
      <c r="E596">
        <v>3195</v>
      </c>
      <c r="F596" s="101">
        <f>'Ext A3'!F201</f>
        <v>0</v>
      </c>
      <c r="G596" s="100">
        <f>'Ext A3'!C201</f>
        <v>0</v>
      </c>
      <c r="H596" s="100">
        <f>'Ext A3'!D201</f>
        <v>0</v>
      </c>
      <c r="I596" s="100">
        <f>'Ext A3'!J201</f>
        <v>0</v>
      </c>
      <c r="J596" s="194">
        <f>'Ext A3'!G201</f>
        <v>0</v>
      </c>
      <c r="K596">
        <f>IF('Ext A3'!H201="",'Ext A3'!G201,'Ext A3'!H201)</f>
        <v>0</v>
      </c>
      <c r="L596" s="100">
        <f>'Ext A3'!E201</f>
        <v>0</v>
      </c>
      <c r="M596" t="str">
        <f>MID('Ext A3'!M201,7,4)</f>
        <v/>
      </c>
      <c r="O596" s="101">
        <f>IF(ISNA(VLOOKUP(E596,'Enga manuel'!$D$7:$P$356,6,FALSE)),0,VLOOKUP(E596,'Enga manuel'!$D$7:$P$356,6,FALSE))</f>
        <v>0</v>
      </c>
      <c r="P596" t="str">
        <f>IF(ISNA(VLOOKUP(E596,'Enga manuel'!$D$7:$P$356,7,FALSE)),"",VLOOKUP(E596,'Enga manuel'!$D$7:$P$356,7,FALSE))</f>
        <v/>
      </c>
      <c r="Q596" t="str">
        <f>IF(ISNA(VLOOKUP(E596,'Enga manuel'!$D$7:$P$356,8,FALSE)),"",VLOOKUP(E596,'Enga manuel'!$D$7:$P$356,8,FALSE))</f>
        <v/>
      </c>
      <c r="R596" t="str">
        <f>IF(ISNA(VLOOKUP(E596,'Enga manuel'!$D$7:$P$356,9,FALSE)),"",VLOOKUP(E596,'Enga manuel'!$D$7:$P$356,9,FALSE))</f>
        <v/>
      </c>
      <c r="S596" t="str">
        <f>IF(ISNA(VLOOKUP(E596,'Enga manuel'!$D$7:$P$356,10,FALSE)),"",VLOOKUP(E596,'Enga manuel'!$D$7:$P$356,10,FALSE))</f>
        <v/>
      </c>
      <c r="T596" t="str">
        <f>IF(ISNA(VLOOKUP(E596,'Enga manuel'!$D$7:$P$356,11,FALSE)),"",VLOOKUP(E596,'Enga manuel'!$D$7:$P$356,11,FALSE))</f>
        <v/>
      </c>
      <c r="U596" t="str">
        <f>IF(ISNA(VLOOKUP(E596,'Enga manuel'!$D$7:$P$356,12,FALSE)),"",VLOOKUP(E596,'Enga manuel'!$D$7:$P$356,12,FALSE))</f>
        <v/>
      </c>
      <c r="W596">
        <f t="shared" si="97"/>
        <v>3195</v>
      </c>
      <c r="X596" s="107">
        <f t="shared" si="98"/>
        <v>0</v>
      </c>
      <c r="Y596" s="107" t="str">
        <f t="shared" si="102"/>
        <v/>
      </c>
      <c r="Z596" s="107" t="str">
        <f t="shared" si="103"/>
        <v/>
      </c>
      <c r="AA596" s="107" t="str">
        <f t="shared" si="104"/>
        <v/>
      </c>
      <c r="AB596" s="107" t="str">
        <f t="shared" si="99"/>
        <v/>
      </c>
      <c r="AC596" s="107" t="str">
        <f t="shared" si="99"/>
        <v/>
      </c>
      <c r="AD596" s="107" t="str">
        <f t="shared" si="100"/>
        <v/>
      </c>
      <c r="AE596" s="107" t="str">
        <f t="shared" si="101"/>
        <v/>
      </c>
      <c r="AF596">
        <f t="shared" si="105"/>
        <v>0</v>
      </c>
    </row>
    <row r="597" spans="5:32" x14ac:dyDescent="0.2">
      <c r="E597">
        <v>3196</v>
      </c>
      <c r="F597" s="101">
        <f>'Ext A3'!F202</f>
        <v>0</v>
      </c>
      <c r="G597" s="100">
        <f>'Ext A3'!C202</f>
        <v>0</v>
      </c>
      <c r="H597" s="100">
        <f>'Ext A3'!D202</f>
        <v>0</v>
      </c>
      <c r="I597" s="100">
        <f>'Ext A3'!J202</f>
        <v>0</v>
      </c>
      <c r="J597" s="194">
        <f>'Ext A3'!G202</f>
        <v>0</v>
      </c>
      <c r="K597">
        <f>IF('Ext A3'!H202="",'Ext A3'!G202,'Ext A3'!H202)</f>
        <v>0</v>
      </c>
      <c r="L597" s="100">
        <f>'Ext A3'!E202</f>
        <v>0</v>
      </c>
      <c r="M597" t="str">
        <f>MID('Ext A3'!M202,7,4)</f>
        <v/>
      </c>
      <c r="O597" s="101">
        <f>IF(ISNA(VLOOKUP(E597,'Enga manuel'!$D$7:$P$356,6,FALSE)),0,VLOOKUP(E597,'Enga manuel'!$D$7:$P$356,6,FALSE))</f>
        <v>0</v>
      </c>
      <c r="P597" t="str">
        <f>IF(ISNA(VLOOKUP(E597,'Enga manuel'!$D$7:$P$356,7,FALSE)),"",VLOOKUP(E597,'Enga manuel'!$D$7:$P$356,7,FALSE))</f>
        <v/>
      </c>
      <c r="Q597" t="str">
        <f>IF(ISNA(VLOOKUP(E597,'Enga manuel'!$D$7:$P$356,8,FALSE)),"",VLOOKUP(E597,'Enga manuel'!$D$7:$P$356,8,FALSE))</f>
        <v/>
      </c>
      <c r="R597" t="str">
        <f>IF(ISNA(VLOOKUP(E597,'Enga manuel'!$D$7:$P$356,9,FALSE)),"",VLOOKUP(E597,'Enga manuel'!$D$7:$P$356,9,FALSE))</f>
        <v/>
      </c>
      <c r="S597" t="str">
        <f>IF(ISNA(VLOOKUP(E597,'Enga manuel'!$D$7:$P$356,10,FALSE)),"",VLOOKUP(E597,'Enga manuel'!$D$7:$P$356,10,FALSE))</f>
        <v/>
      </c>
      <c r="T597" t="str">
        <f>IF(ISNA(VLOOKUP(E597,'Enga manuel'!$D$7:$P$356,11,FALSE)),"",VLOOKUP(E597,'Enga manuel'!$D$7:$P$356,11,FALSE))</f>
        <v/>
      </c>
      <c r="U597" t="str">
        <f>IF(ISNA(VLOOKUP(E597,'Enga manuel'!$D$7:$P$356,12,FALSE)),"",VLOOKUP(E597,'Enga manuel'!$D$7:$P$356,12,FALSE))</f>
        <v/>
      </c>
      <c r="W597">
        <f t="shared" si="97"/>
        <v>3196</v>
      </c>
      <c r="X597" s="107">
        <f t="shared" si="98"/>
        <v>0</v>
      </c>
      <c r="Y597" s="107" t="str">
        <f t="shared" si="102"/>
        <v/>
      </c>
      <c r="Z597" s="107" t="str">
        <f t="shared" si="103"/>
        <v/>
      </c>
      <c r="AA597" s="107" t="str">
        <f t="shared" si="104"/>
        <v/>
      </c>
      <c r="AB597" s="107" t="str">
        <f t="shared" si="99"/>
        <v/>
      </c>
      <c r="AC597" s="107" t="str">
        <f t="shared" si="99"/>
        <v/>
      </c>
      <c r="AD597" s="107" t="str">
        <f t="shared" si="100"/>
        <v/>
      </c>
      <c r="AE597" s="107" t="str">
        <f t="shared" si="101"/>
        <v/>
      </c>
      <c r="AF597">
        <f t="shared" si="105"/>
        <v>0</v>
      </c>
    </row>
    <row r="598" spans="5:32" x14ac:dyDescent="0.2">
      <c r="E598">
        <v>3197</v>
      </c>
      <c r="F598" s="101">
        <f>'Ext A3'!F203</f>
        <v>0</v>
      </c>
      <c r="G598" s="100">
        <f>'Ext A3'!C203</f>
        <v>0</v>
      </c>
      <c r="H598" s="100">
        <f>'Ext A3'!D203</f>
        <v>0</v>
      </c>
      <c r="I598" s="100">
        <f>'Ext A3'!J203</f>
        <v>0</v>
      </c>
      <c r="J598" s="194">
        <f>'Ext A3'!G203</f>
        <v>0</v>
      </c>
      <c r="K598">
        <f>IF('Ext A3'!H203="",'Ext A3'!G203,'Ext A3'!H203)</f>
        <v>0</v>
      </c>
      <c r="L598" s="100">
        <f>'Ext A3'!E203</f>
        <v>0</v>
      </c>
      <c r="M598" t="str">
        <f>MID('Ext A3'!M203,7,4)</f>
        <v/>
      </c>
      <c r="O598" s="101">
        <f>IF(ISNA(VLOOKUP(E598,'Enga manuel'!$D$7:$P$356,6,FALSE)),0,VLOOKUP(E598,'Enga manuel'!$D$7:$P$356,6,FALSE))</f>
        <v>0</v>
      </c>
      <c r="P598" t="str">
        <f>IF(ISNA(VLOOKUP(E598,'Enga manuel'!$D$7:$P$356,7,FALSE)),"",VLOOKUP(E598,'Enga manuel'!$D$7:$P$356,7,FALSE))</f>
        <v/>
      </c>
      <c r="Q598" t="str">
        <f>IF(ISNA(VLOOKUP(E598,'Enga manuel'!$D$7:$P$356,8,FALSE)),"",VLOOKUP(E598,'Enga manuel'!$D$7:$P$356,8,FALSE))</f>
        <v/>
      </c>
      <c r="R598" t="str">
        <f>IF(ISNA(VLOOKUP(E598,'Enga manuel'!$D$7:$P$356,9,FALSE)),"",VLOOKUP(E598,'Enga manuel'!$D$7:$P$356,9,FALSE))</f>
        <v/>
      </c>
      <c r="S598" t="str">
        <f>IF(ISNA(VLOOKUP(E598,'Enga manuel'!$D$7:$P$356,10,FALSE)),"",VLOOKUP(E598,'Enga manuel'!$D$7:$P$356,10,FALSE))</f>
        <v/>
      </c>
      <c r="T598" t="str">
        <f>IF(ISNA(VLOOKUP(E598,'Enga manuel'!$D$7:$P$356,11,FALSE)),"",VLOOKUP(E598,'Enga manuel'!$D$7:$P$356,11,FALSE))</f>
        <v/>
      </c>
      <c r="U598" t="str">
        <f>IF(ISNA(VLOOKUP(E598,'Enga manuel'!$D$7:$P$356,12,FALSE)),"",VLOOKUP(E598,'Enga manuel'!$D$7:$P$356,12,FALSE))</f>
        <v/>
      </c>
      <c r="W598">
        <f t="shared" si="97"/>
        <v>3197</v>
      </c>
      <c r="X598" s="107">
        <f t="shared" si="98"/>
        <v>0</v>
      </c>
      <c r="Y598" s="107" t="str">
        <f t="shared" si="102"/>
        <v/>
      </c>
      <c r="Z598" s="107" t="str">
        <f t="shared" si="103"/>
        <v/>
      </c>
      <c r="AA598" s="107" t="str">
        <f t="shared" si="104"/>
        <v/>
      </c>
      <c r="AB598" s="107" t="str">
        <f t="shared" si="99"/>
        <v/>
      </c>
      <c r="AC598" s="107" t="str">
        <f t="shared" si="99"/>
        <v/>
      </c>
      <c r="AD598" s="107" t="str">
        <f t="shared" si="100"/>
        <v/>
      </c>
      <c r="AE598" s="107" t="str">
        <f t="shared" si="101"/>
        <v/>
      </c>
      <c r="AF598">
        <f t="shared" si="105"/>
        <v>0</v>
      </c>
    </row>
    <row r="599" spans="5:32" x14ac:dyDescent="0.2">
      <c r="E599">
        <v>3198</v>
      </c>
      <c r="F599" s="101">
        <f>'Ext A3'!F204</f>
        <v>0</v>
      </c>
      <c r="G599" s="100">
        <f>'Ext A3'!C204</f>
        <v>0</v>
      </c>
      <c r="H599" s="100">
        <f>'Ext A3'!D204</f>
        <v>0</v>
      </c>
      <c r="I599" s="100">
        <f>'Ext A3'!J204</f>
        <v>0</v>
      </c>
      <c r="J599" s="194">
        <f>'Ext A3'!G204</f>
        <v>0</v>
      </c>
      <c r="K599">
        <f>IF('Ext A3'!H204="",'Ext A3'!G204,'Ext A3'!H204)</f>
        <v>0</v>
      </c>
      <c r="L599" s="100">
        <f>'Ext A3'!E204</f>
        <v>0</v>
      </c>
      <c r="M599" t="str">
        <f>MID('Ext A3'!M204,7,4)</f>
        <v/>
      </c>
      <c r="O599" s="101">
        <f>IF(ISNA(VLOOKUP(E599,'Enga manuel'!$D$7:$P$356,6,FALSE)),0,VLOOKUP(E599,'Enga manuel'!$D$7:$P$356,6,FALSE))</f>
        <v>0</v>
      </c>
      <c r="P599" t="str">
        <f>IF(ISNA(VLOOKUP(E599,'Enga manuel'!$D$7:$P$356,7,FALSE)),"",VLOOKUP(E599,'Enga manuel'!$D$7:$P$356,7,FALSE))</f>
        <v/>
      </c>
      <c r="Q599" t="str">
        <f>IF(ISNA(VLOOKUP(E599,'Enga manuel'!$D$7:$P$356,8,FALSE)),"",VLOOKUP(E599,'Enga manuel'!$D$7:$P$356,8,FALSE))</f>
        <v/>
      </c>
      <c r="R599" t="str">
        <f>IF(ISNA(VLOOKUP(E599,'Enga manuel'!$D$7:$P$356,9,FALSE)),"",VLOOKUP(E599,'Enga manuel'!$D$7:$P$356,9,FALSE))</f>
        <v/>
      </c>
      <c r="S599" t="str">
        <f>IF(ISNA(VLOOKUP(E599,'Enga manuel'!$D$7:$P$356,10,FALSE)),"",VLOOKUP(E599,'Enga manuel'!$D$7:$P$356,10,FALSE))</f>
        <v/>
      </c>
      <c r="T599" t="str">
        <f>IF(ISNA(VLOOKUP(E599,'Enga manuel'!$D$7:$P$356,11,FALSE)),"",VLOOKUP(E599,'Enga manuel'!$D$7:$P$356,11,FALSE))</f>
        <v/>
      </c>
      <c r="U599" t="str">
        <f>IF(ISNA(VLOOKUP(E599,'Enga manuel'!$D$7:$P$356,12,FALSE)),"",VLOOKUP(E599,'Enga manuel'!$D$7:$P$356,12,FALSE))</f>
        <v/>
      </c>
      <c r="W599">
        <f t="shared" si="97"/>
        <v>3198</v>
      </c>
      <c r="X599" s="107">
        <f t="shared" si="98"/>
        <v>0</v>
      </c>
      <c r="Y599" s="107" t="str">
        <f t="shared" si="102"/>
        <v/>
      </c>
      <c r="Z599" s="107" t="str">
        <f t="shared" si="103"/>
        <v/>
      </c>
      <c r="AA599" s="107" t="str">
        <f t="shared" si="104"/>
        <v/>
      </c>
      <c r="AB599" s="107" t="str">
        <f t="shared" si="99"/>
        <v/>
      </c>
      <c r="AC599" s="107" t="str">
        <f t="shared" si="99"/>
        <v/>
      </c>
      <c r="AD599" s="107" t="str">
        <f t="shared" si="100"/>
        <v/>
      </c>
      <c r="AE599" s="107" t="str">
        <f t="shared" si="101"/>
        <v/>
      </c>
      <c r="AF599">
        <f t="shared" si="105"/>
        <v>0</v>
      </c>
    </row>
    <row r="600" spans="5:32" x14ac:dyDescent="0.2">
      <c r="E600">
        <v>3199</v>
      </c>
      <c r="F600" s="101">
        <f>'Ext A3'!F205</f>
        <v>0</v>
      </c>
      <c r="G600" s="100">
        <f>'Ext A3'!C205</f>
        <v>0</v>
      </c>
      <c r="H600" s="100">
        <f>'Ext A3'!D205</f>
        <v>0</v>
      </c>
      <c r="I600" s="100">
        <f>'Ext A3'!J205</f>
        <v>0</v>
      </c>
      <c r="J600" s="194">
        <f>'Ext A3'!G205</f>
        <v>0</v>
      </c>
      <c r="K600">
        <f>IF('Ext A3'!H205="",'Ext A3'!G205,'Ext A3'!H205)</f>
        <v>0</v>
      </c>
      <c r="L600" s="100">
        <f>'Ext A3'!E205</f>
        <v>0</v>
      </c>
      <c r="M600" t="str">
        <f>MID('Ext A3'!M205,7,4)</f>
        <v/>
      </c>
      <c r="O600" s="101">
        <f>IF(ISNA(VLOOKUP(E600,'Enga manuel'!$D$7:$P$356,6,FALSE)),0,VLOOKUP(E600,'Enga manuel'!$D$7:$P$356,6,FALSE))</f>
        <v>0</v>
      </c>
      <c r="P600" t="str">
        <f>IF(ISNA(VLOOKUP(E600,'Enga manuel'!$D$7:$P$356,7,FALSE)),"",VLOOKUP(E600,'Enga manuel'!$D$7:$P$356,7,FALSE))</f>
        <v/>
      </c>
      <c r="Q600" t="str">
        <f>IF(ISNA(VLOOKUP(E600,'Enga manuel'!$D$7:$P$356,8,FALSE)),"",VLOOKUP(E600,'Enga manuel'!$D$7:$P$356,8,FALSE))</f>
        <v/>
      </c>
      <c r="R600" t="str">
        <f>IF(ISNA(VLOOKUP(E600,'Enga manuel'!$D$7:$P$356,9,FALSE)),"",VLOOKUP(E600,'Enga manuel'!$D$7:$P$356,9,FALSE))</f>
        <v/>
      </c>
      <c r="S600" t="str">
        <f>IF(ISNA(VLOOKUP(E600,'Enga manuel'!$D$7:$P$356,10,FALSE)),"",VLOOKUP(E600,'Enga manuel'!$D$7:$P$356,10,FALSE))</f>
        <v/>
      </c>
      <c r="T600" t="str">
        <f>IF(ISNA(VLOOKUP(E600,'Enga manuel'!$D$7:$P$356,11,FALSE)),"",VLOOKUP(E600,'Enga manuel'!$D$7:$P$356,11,FALSE))</f>
        <v/>
      </c>
      <c r="U600" t="str">
        <f>IF(ISNA(VLOOKUP(E600,'Enga manuel'!$D$7:$P$356,12,FALSE)),"",VLOOKUP(E600,'Enga manuel'!$D$7:$P$356,12,FALSE))</f>
        <v/>
      </c>
      <c r="W600">
        <f t="shared" si="97"/>
        <v>3199</v>
      </c>
      <c r="X600" s="107">
        <f t="shared" si="98"/>
        <v>0</v>
      </c>
      <c r="Y600" s="107" t="str">
        <f t="shared" si="102"/>
        <v/>
      </c>
      <c r="Z600" s="107" t="str">
        <f t="shared" si="103"/>
        <v/>
      </c>
      <c r="AA600" s="107" t="str">
        <f t="shared" si="104"/>
        <v/>
      </c>
      <c r="AB600" s="107" t="str">
        <f t="shared" si="99"/>
        <v/>
      </c>
      <c r="AC600" s="107" t="str">
        <f t="shared" si="99"/>
        <v/>
      </c>
      <c r="AD600" s="107" t="str">
        <f t="shared" si="100"/>
        <v/>
      </c>
      <c r="AE600" s="107" t="str">
        <f t="shared" si="101"/>
        <v/>
      </c>
      <c r="AF600">
        <f t="shared" si="105"/>
        <v>0</v>
      </c>
    </row>
    <row r="601" spans="5:32" x14ac:dyDescent="0.2">
      <c r="E601">
        <v>3200</v>
      </c>
      <c r="F601" s="101">
        <f>'Ext A3'!F206</f>
        <v>0</v>
      </c>
      <c r="G601" s="100">
        <f>'Ext A3'!C206</f>
        <v>0</v>
      </c>
      <c r="H601" s="100">
        <f>'Ext A3'!D206</f>
        <v>0</v>
      </c>
      <c r="I601" s="100">
        <f>'Ext A3'!J206</f>
        <v>0</v>
      </c>
      <c r="J601" s="194">
        <f>'Ext A3'!G206</f>
        <v>0</v>
      </c>
      <c r="K601">
        <f>IF('Ext A3'!H206="",'Ext A3'!G206,'Ext A3'!H206)</f>
        <v>0</v>
      </c>
      <c r="L601" s="100">
        <f>'Ext A3'!E206</f>
        <v>0</v>
      </c>
      <c r="M601" t="str">
        <f>MID('Ext A3'!M206,7,4)</f>
        <v/>
      </c>
      <c r="O601" s="101">
        <f>IF(ISNA(VLOOKUP(E601,'Enga manuel'!$D$7:$P$356,6,FALSE)),0,VLOOKUP(E601,'Enga manuel'!$D$7:$P$356,6,FALSE))</f>
        <v>0</v>
      </c>
      <c r="P601" t="str">
        <f>IF(ISNA(VLOOKUP(E601,'Enga manuel'!$D$7:$P$356,7,FALSE)),"",VLOOKUP(E601,'Enga manuel'!$D$7:$P$356,7,FALSE))</f>
        <v/>
      </c>
      <c r="Q601" t="str">
        <f>IF(ISNA(VLOOKUP(E601,'Enga manuel'!$D$7:$P$356,8,FALSE)),"",VLOOKUP(E601,'Enga manuel'!$D$7:$P$356,8,FALSE))</f>
        <v/>
      </c>
      <c r="R601" t="str">
        <f>IF(ISNA(VLOOKUP(E601,'Enga manuel'!$D$7:$P$356,9,FALSE)),"",VLOOKUP(E601,'Enga manuel'!$D$7:$P$356,9,FALSE))</f>
        <v/>
      </c>
      <c r="S601" t="str">
        <f>IF(ISNA(VLOOKUP(E601,'Enga manuel'!$D$7:$P$356,10,FALSE)),"",VLOOKUP(E601,'Enga manuel'!$D$7:$P$356,10,FALSE))</f>
        <v/>
      </c>
      <c r="T601" t="str">
        <f>IF(ISNA(VLOOKUP(E601,'Enga manuel'!$D$7:$P$356,11,FALSE)),"",VLOOKUP(E601,'Enga manuel'!$D$7:$P$356,11,FALSE))</f>
        <v/>
      </c>
      <c r="U601" t="str">
        <f>IF(ISNA(VLOOKUP(E601,'Enga manuel'!$D$7:$P$356,12,FALSE)),"",VLOOKUP(E601,'Enga manuel'!$D$7:$P$356,12,FALSE))</f>
        <v/>
      </c>
      <c r="W601">
        <f t="shared" si="97"/>
        <v>3200</v>
      </c>
      <c r="X601" s="107">
        <f t="shared" si="98"/>
        <v>0</v>
      </c>
      <c r="Y601" s="107" t="str">
        <f t="shared" si="102"/>
        <v/>
      </c>
      <c r="Z601" s="107" t="str">
        <f t="shared" si="103"/>
        <v/>
      </c>
      <c r="AA601" s="107" t="str">
        <f t="shared" si="104"/>
        <v/>
      </c>
      <c r="AB601" s="107" t="str">
        <f t="shared" si="99"/>
        <v/>
      </c>
      <c r="AC601" s="107" t="str">
        <f t="shared" si="99"/>
        <v/>
      </c>
      <c r="AD601" s="107" t="str">
        <f t="shared" si="100"/>
        <v/>
      </c>
      <c r="AE601" s="107" t="str">
        <f t="shared" si="101"/>
        <v/>
      </c>
      <c r="AF601">
        <f t="shared" si="105"/>
        <v>0</v>
      </c>
    </row>
    <row r="602" spans="5:32" x14ac:dyDescent="0.2">
      <c r="E602">
        <v>4001</v>
      </c>
      <c r="F602" s="101">
        <f>'Ext A4'!F7</f>
        <v>0</v>
      </c>
      <c r="G602" s="100">
        <f>'Ext A4'!C7</f>
        <v>0</v>
      </c>
      <c r="H602" s="100">
        <f>'Ext A4'!D7</f>
        <v>0</v>
      </c>
      <c r="I602" s="100">
        <f>'Ext A4'!J7</f>
        <v>0</v>
      </c>
      <c r="J602" s="194">
        <f>'Ext A4'!G7</f>
        <v>0</v>
      </c>
      <c r="K602">
        <f>IF('Ext A4'!H7="",'Ext A4'!G7,'Ext A4'!H7)</f>
        <v>0</v>
      </c>
      <c r="L602" s="100">
        <f>'Ext A4'!E7</f>
        <v>0</v>
      </c>
      <c r="M602" t="str">
        <f>MID('Ext A4'!M7,7,4)</f>
        <v/>
      </c>
      <c r="O602" s="101">
        <f>IF(ISNA(VLOOKUP(E602,'Enga manuel'!$D$7:$P$356,6,FALSE)),0,VLOOKUP(E602,'Enga manuel'!$D$7:$P$356,6,FALSE))</f>
        <v>0</v>
      </c>
      <c r="P602" t="str">
        <f>IF(ISNA(VLOOKUP(E602,'Enga manuel'!$D$7:$P$356,7,FALSE)),"",VLOOKUP(E602,'Enga manuel'!$D$7:$P$356,7,FALSE))</f>
        <v/>
      </c>
      <c r="Q602" t="str">
        <f>IF(ISNA(VLOOKUP(E602,'Enga manuel'!$D$7:$P$356,8,FALSE)),"",VLOOKUP(E602,'Enga manuel'!$D$7:$P$356,8,FALSE))</f>
        <v/>
      </c>
      <c r="R602" t="str">
        <f>IF(ISNA(VLOOKUP(E602,'Enga manuel'!$D$7:$P$356,9,FALSE)),"",VLOOKUP(E602,'Enga manuel'!$D$7:$P$356,9,FALSE))</f>
        <v/>
      </c>
      <c r="S602" t="str">
        <f>IF(ISNA(VLOOKUP(E602,'Enga manuel'!$D$7:$P$356,10,FALSE)),"",VLOOKUP(E602,'Enga manuel'!$D$7:$P$356,10,FALSE))</f>
        <v/>
      </c>
      <c r="T602" t="str">
        <f>IF(ISNA(VLOOKUP(E602,'Enga manuel'!$D$7:$P$356,11,FALSE)),"",VLOOKUP(E602,'Enga manuel'!$D$7:$P$356,11,FALSE))</f>
        <v/>
      </c>
      <c r="U602" t="str">
        <f>IF(ISNA(VLOOKUP(E602,'Enga manuel'!$D$7:$P$356,12,FALSE)),"",VLOOKUP(E602,'Enga manuel'!$D$7:$P$356,12,FALSE))</f>
        <v/>
      </c>
      <c r="W602">
        <f>E602</f>
        <v>4001</v>
      </c>
      <c r="X602" s="107">
        <f t="shared" si="98"/>
        <v>0</v>
      </c>
      <c r="Y602" s="107" t="str">
        <f>IF(O602&gt;0,P602,IF(F602&gt;0,G602,""))</f>
        <v/>
      </c>
      <c r="Z602" s="107" t="str">
        <f>IF(O602&gt;0,Q602,IF(F602&gt;0,H602,""))</f>
        <v/>
      </c>
      <c r="AA602" s="107" t="str">
        <f>IF(O602&gt;0,R602,IF(F602&gt;0,I602,""))</f>
        <v/>
      </c>
      <c r="AB602" s="107" t="str">
        <f t="shared" si="99"/>
        <v/>
      </c>
      <c r="AC602" s="107" t="str">
        <f t="shared" si="99"/>
        <v/>
      </c>
      <c r="AD602" s="107" t="str">
        <f t="shared" si="100"/>
        <v/>
      </c>
      <c r="AE602" s="107" t="str">
        <f t="shared" si="101"/>
        <v/>
      </c>
      <c r="AF602">
        <f>IF(O602&gt;0,1,0)</f>
        <v>0</v>
      </c>
    </row>
    <row r="603" spans="5:32" x14ac:dyDescent="0.2">
      <c r="E603">
        <v>4002</v>
      </c>
      <c r="F603" s="101">
        <f>'Ext A4'!F8</f>
        <v>0</v>
      </c>
      <c r="G603" s="100">
        <f>'Ext A4'!C8</f>
        <v>0</v>
      </c>
      <c r="H603" s="100">
        <f>'Ext A4'!D8</f>
        <v>0</v>
      </c>
      <c r="I603" s="100">
        <f>'Ext A4'!J8</f>
        <v>0</v>
      </c>
      <c r="J603" s="194">
        <f>'Ext A4'!G8</f>
        <v>0</v>
      </c>
      <c r="K603">
        <f>IF('Ext A4'!H8="",'Ext A4'!G8,'Ext A4'!H8)</f>
        <v>0</v>
      </c>
      <c r="L603" s="100">
        <f>'Ext A4'!E8</f>
        <v>0</v>
      </c>
      <c r="M603" t="str">
        <f>MID('Ext A4'!M8,7,4)</f>
        <v/>
      </c>
      <c r="O603" s="101">
        <f>IF(ISNA(VLOOKUP(E603,'Enga manuel'!$D$7:$P$356,6,FALSE)),0,VLOOKUP(E603,'Enga manuel'!$D$7:$P$356,6,FALSE))</f>
        <v>0</v>
      </c>
      <c r="P603" t="str">
        <f>IF(ISNA(VLOOKUP(E603,'Enga manuel'!$D$7:$P$356,7,FALSE)),"",VLOOKUP(E603,'Enga manuel'!$D$7:$P$356,7,FALSE))</f>
        <v/>
      </c>
      <c r="Q603" t="str">
        <f>IF(ISNA(VLOOKUP(E603,'Enga manuel'!$D$7:$P$356,8,FALSE)),"",VLOOKUP(E603,'Enga manuel'!$D$7:$P$356,8,FALSE))</f>
        <v/>
      </c>
      <c r="R603" t="str">
        <f>IF(ISNA(VLOOKUP(E603,'Enga manuel'!$D$7:$P$356,9,FALSE)),"",VLOOKUP(E603,'Enga manuel'!$D$7:$P$356,9,FALSE))</f>
        <v/>
      </c>
      <c r="S603" t="str">
        <f>IF(ISNA(VLOOKUP(E603,'Enga manuel'!$D$7:$P$356,10,FALSE)),"",VLOOKUP(E603,'Enga manuel'!$D$7:$P$356,10,FALSE))</f>
        <v/>
      </c>
      <c r="T603" t="str">
        <f>IF(ISNA(VLOOKUP(E603,'Enga manuel'!$D$7:$P$356,11,FALSE)),"",VLOOKUP(E603,'Enga manuel'!$D$7:$P$356,11,FALSE))</f>
        <v/>
      </c>
      <c r="U603" t="str">
        <f>IF(ISNA(VLOOKUP(E603,'Enga manuel'!$D$7:$P$356,12,FALSE)),"",VLOOKUP(E603,'Enga manuel'!$D$7:$P$356,12,FALSE))</f>
        <v/>
      </c>
      <c r="W603">
        <f>E603</f>
        <v>4002</v>
      </c>
      <c r="X603" s="107">
        <f t="shared" si="98"/>
        <v>0</v>
      </c>
      <c r="Y603" s="107" t="str">
        <f t="shared" ref="Y603:Y646" si="106">IF(O603&gt;0,P603,IF(F603&gt;0,G603,""))</f>
        <v/>
      </c>
      <c r="Z603" s="107" t="str">
        <f t="shared" ref="Z603:Z646" si="107">IF(O603&gt;0,Q603,IF(F603&gt;0,H603,""))</f>
        <v/>
      </c>
      <c r="AA603" s="107" t="str">
        <f t="shared" ref="AA603:AA646" si="108">IF(O603&gt;0,R603,IF(F603&gt;0,I603,""))</f>
        <v/>
      </c>
      <c r="AB603" s="107" t="str">
        <f t="shared" si="99"/>
        <v/>
      </c>
      <c r="AC603" s="107" t="str">
        <f t="shared" si="99"/>
        <v/>
      </c>
      <c r="AD603" s="107" t="str">
        <f t="shared" si="100"/>
        <v/>
      </c>
      <c r="AE603" s="107" t="str">
        <f t="shared" si="101"/>
        <v/>
      </c>
      <c r="AF603">
        <f t="shared" ref="AF603:AF646" si="109">IF(O603&gt;0,1,0)</f>
        <v>0</v>
      </c>
    </row>
    <row r="604" spans="5:32" x14ac:dyDescent="0.2">
      <c r="E604">
        <v>4003</v>
      </c>
      <c r="F604" s="101">
        <f>'Ext A4'!F9</f>
        <v>0</v>
      </c>
      <c r="G604" s="100">
        <f>'Ext A4'!C9</f>
        <v>0</v>
      </c>
      <c r="H604" s="100">
        <f>'Ext A4'!D9</f>
        <v>0</v>
      </c>
      <c r="I604" s="100">
        <f>'Ext A4'!J9</f>
        <v>0</v>
      </c>
      <c r="J604" s="194">
        <f>'Ext A4'!G9</f>
        <v>0</v>
      </c>
      <c r="K604">
        <f>IF('Ext A4'!H9="",'Ext A4'!G9,'Ext A4'!H9)</f>
        <v>0</v>
      </c>
      <c r="L604" s="100">
        <f>'Ext A4'!E9</f>
        <v>0</v>
      </c>
      <c r="M604" t="str">
        <f>MID('Ext A4'!M9,7,4)</f>
        <v/>
      </c>
      <c r="O604" s="101">
        <f>IF(ISNA(VLOOKUP(E604,'Enga manuel'!$D$7:$P$356,6,FALSE)),0,VLOOKUP(E604,'Enga manuel'!$D$7:$P$356,6,FALSE))</f>
        <v>0</v>
      </c>
      <c r="P604" t="str">
        <f>IF(ISNA(VLOOKUP(E604,'Enga manuel'!$D$7:$P$356,7,FALSE)),"",VLOOKUP(E604,'Enga manuel'!$D$7:$P$356,7,FALSE))</f>
        <v/>
      </c>
      <c r="Q604" t="str">
        <f>IF(ISNA(VLOOKUP(E604,'Enga manuel'!$D$7:$P$356,8,FALSE)),"",VLOOKUP(E604,'Enga manuel'!$D$7:$P$356,8,FALSE))</f>
        <v/>
      </c>
      <c r="R604" t="str">
        <f>IF(ISNA(VLOOKUP(E604,'Enga manuel'!$D$7:$P$356,9,FALSE)),"",VLOOKUP(E604,'Enga manuel'!$D$7:$P$356,9,FALSE))</f>
        <v/>
      </c>
      <c r="S604" t="str">
        <f>IF(ISNA(VLOOKUP(E604,'Enga manuel'!$D$7:$P$356,10,FALSE)),"",VLOOKUP(E604,'Enga manuel'!$D$7:$P$356,10,FALSE))</f>
        <v/>
      </c>
      <c r="T604" t="str">
        <f>IF(ISNA(VLOOKUP(E604,'Enga manuel'!$D$7:$P$356,11,FALSE)),"",VLOOKUP(E604,'Enga manuel'!$D$7:$P$356,11,FALSE))</f>
        <v/>
      </c>
      <c r="U604" t="str">
        <f>IF(ISNA(VLOOKUP(E604,'Enga manuel'!$D$7:$P$356,12,FALSE)),"",VLOOKUP(E604,'Enga manuel'!$D$7:$P$356,12,FALSE))</f>
        <v/>
      </c>
      <c r="W604">
        <f t="shared" ref="W604:W646" si="110">E604</f>
        <v>4003</v>
      </c>
      <c r="X604" s="107">
        <f t="shared" si="98"/>
        <v>0</v>
      </c>
      <c r="Y604" s="107" t="str">
        <f t="shared" si="106"/>
        <v/>
      </c>
      <c r="Z604" s="107" t="str">
        <f t="shared" si="107"/>
        <v/>
      </c>
      <c r="AA604" s="107" t="str">
        <f t="shared" si="108"/>
        <v/>
      </c>
      <c r="AB604" s="107" t="str">
        <f t="shared" si="99"/>
        <v/>
      </c>
      <c r="AC604" s="107" t="str">
        <f t="shared" si="99"/>
        <v/>
      </c>
      <c r="AD604" s="107" t="str">
        <f t="shared" si="100"/>
        <v/>
      </c>
      <c r="AE604" s="107" t="str">
        <f t="shared" si="101"/>
        <v/>
      </c>
      <c r="AF604">
        <f t="shared" si="109"/>
        <v>0</v>
      </c>
    </row>
    <row r="605" spans="5:32" x14ac:dyDescent="0.2">
      <c r="E605">
        <v>4004</v>
      </c>
      <c r="F605" s="101">
        <f>'Ext A4'!F10</f>
        <v>0</v>
      </c>
      <c r="G605" s="100">
        <f>'Ext A4'!C10</f>
        <v>0</v>
      </c>
      <c r="H605" s="100">
        <f>'Ext A4'!D10</f>
        <v>0</v>
      </c>
      <c r="I605" s="100">
        <f>'Ext A4'!J10</f>
        <v>0</v>
      </c>
      <c r="J605" s="194">
        <f>'Ext A4'!G10</f>
        <v>0</v>
      </c>
      <c r="K605">
        <f>IF('Ext A4'!H10="",'Ext A4'!G10,'Ext A4'!H10)</f>
        <v>0</v>
      </c>
      <c r="L605" s="100">
        <f>'Ext A4'!E10</f>
        <v>0</v>
      </c>
      <c r="M605" t="str">
        <f>MID('Ext A4'!M10,7,4)</f>
        <v/>
      </c>
      <c r="O605" s="101">
        <f>IF(ISNA(VLOOKUP(E605,'Enga manuel'!$D$7:$P$356,6,FALSE)),0,VLOOKUP(E605,'Enga manuel'!$D$7:$P$356,6,FALSE))</f>
        <v>0</v>
      </c>
      <c r="P605" t="str">
        <f>IF(ISNA(VLOOKUP(E605,'Enga manuel'!$D$7:$P$356,7,FALSE)),"",VLOOKUP(E605,'Enga manuel'!$D$7:$P$356,7,FALSE))</f>
        <v/>
      </c>
      <c r="Q605" t="str">
        <f>IF(ISNA(VLOOKUP(E605,'Enga manuel'!$D$7:$P$356,8,FALSE)),"",VLOOKUP(E605,'Enga manuel'!$D$7:$P$356,8,FALSE))</f>
        <v/>
      </c>
      <c r="R605" t="str">
        <f>IF(ISNA(VLOOKUP(E605,'Enga manuel'!$D$7:$P$356,9,FALSE)),"",VLOOKUP(E605,'Enga manuel'!$D$7:$P$356,9,FALSE))</f>
        <v/>
      </c>
      <c r="S605" t="str">
        <f>IF(ISNA(VLOOKUP(E605,'Enga manuel'!$D$7:$P$356,10,FALSE)),"",VLOOKUP(E605,'Enga manuel'!$D$7:$P$356,10,FALSE))</f>
        <v/>
      </c>
      <c r="T605" t="str">
        <f>IF(ISNA(VLOOKUP(E605,'Enga manuel'!$D$7:$P$356,11,FALSE)),"",VLOOKUP(E605,'Enga manuel'!$D$7:$P$356,11,FALSE))</f>
        <v/>
      </c>
      <c r="U605" t="str">
        <f>IF(ISNA(VLOOKUP(E605,'Enga manuel'!$D$7:$P$356,12,FALSE)),"",VLOOKUP(E605,'Enga manuel'!$D$7:$P$356,12,FALSE))</f>
        <v/>
      </c>
      <c r="W605">
        <f t="shared" si="110"/>
        <v>4004</v>
      </c>
      <c r="X605" s="107">
        <f t="shared" si="98"/>
        <v>0</v>
      </c>
      <c r="Y605" s="107" t="str">
        <f t="shared" si="106"/>
        <v/>
      </c>
      <c r="Z605" s="107" t="str">
        <f t="shared" si="107"/>
        <v/>
      </c>
      <c r="AA605" s="107" t="str">
        <f t="shared" si="108"/>
        <v/>
      </c>
      <c r="AB605" s="107" t="str">
        <f t="shared" si="99"/>
        <v/>
      </c>
      <c r="AC605" s="107" t="str">
        <f t="shared" si="99"/>
        <v/>
      </c>
      <c r="AD605" s="107" t="str">
        <f t="shared" si="100"/>
        <v/>
      </c>
      <c r="AE605" s="107" t="str">
        <f t="shared" si="101"/>
        <v/>
      </c>
      <c r="AF605">
        <f t="shared" si="109"/>
        <v>0</v>
      </c>
    </row>
    <row r="606" spans="5:32" x14ac:dyDescent="0.2">
      <c r="E606">
        <v>4005</v>
      </c>
      <c r="F606" s="101">
        <f>'Ext A4'!F11</f>
        <v>0</v>
      </c>
      <c r="G606" s="100">
        <f>'Ext A4'!C11</f>
        <v>0</v>
      </c>
      <c r="H606" s="100">
        <f>'Ext A4'!D11</f>
        <v>0</v>
      </c>
      <c r="I606" s="100">
        <f>'Ext A4'!J11</f>
        <v>0</v>
      </c>
      <c r="J606" s="194">
        <f>'Ext A4'!G11</f>
        <v>0</v>
      </c>
      <c r="K606">
        <f>IF('Ext A4'!H11="",'Ext A4'!G11,'Ext A4'!H11)</f>
        <v>0</v>
      </c>
      <c r="L606" s="100">
        <f>'Ext A4'!E11</f>
        <v>0</v>
      </c>
      <c r="M606" t="str">
        <f>MID('Ext A4'!M11,7,4)</f>
        <v/>
      </c>
      <c r="O606" s="101">
        <f>IF(ISNA(VLOOKUP(E606,'Enga manuel'!$D$7:$P$356,6,FALSE)),0,VLOOKUP(E606,'Enga manuel'!$D$7:$P$356,6,FALSE))</f>
        <v>0</v>
      </c>
      <c r="P606" t="str">
        <f>IF(ISNA(VLOOKUP(E606,'Enga manuel'!$D$7:$P$356,7,FALSE)),"",VLOOKUP(E606,'Enga manuel'!$D$7:$P$356,7,FALSE))</f>
        <v/>
      </c>
      <c r="Q606" t="str">
        <f>IF(ISNA(VLOOKUP(E606,'Enga manuel'!$D$7:$P$356,8,FALSE)),"",VLOOKUP(E606,'Enga manuel'!$D$7:$P$356,8,FALSE))</f>
        <v/>
      </c>
      <c r="R606" t="str">
        <f>IF(ISNA(VLOOKUP(E606,'Enga manuel'!$D$7:$P$356,9,FALSE)),"",VLOOKUP(E606,'Enga manuel'!$D$7:$P$356,9,FALSE))</f>
        <v/>
      </c>
      <c r="S606" t="str">
        <f>IF(ISNA(VLOOKUP(E606,'Enga manuel'!$D$7:$P$356,10,FALSE)),"",VLOOKUP(E606,'Enga manuel'!$D$7:$P$356,10,FALSE))</f>
        <v/>
      </c>
      <c r="T606" t="str">
        <f>IF(ISNA(VLOOKUP(E606,'Enga manuel'!$D$7:$P$356,11,FALSE)),"",VLOOKUP(E606,'Enga manuel'!$D$7:$P$356,11,FALSE))</f>
        <v/>
      </c>
      <c r="U606" t="str">
        <f>IF(ISNA(VLOOKUP(E606,'Enga manuel'!$D$7:$P$356,12,FALSE)),"",VLOOKUP(E606,'Enga manuel'!$D$7:$P$356,12,FALSE))</f>
        <v/>
      </c>
      <c r="W606">
        <f t="shared" si="110"/>
        <v>4005</v>
      </c>
      <c r="X606" s="107">
        <f t="shared" si="98"/>
        <v>0</v>
      </c>
      <c r="Y606" s="107" t="str">
        <f t="shared" si="106"/>
        <v/>
      </c>
      <c r="Z606" s="107" t="str">
        <f t="shared" si="107"/>
        <v/>
      </c>
      <c r="AA606" s="107" t="str">
        <f t="shared" si="108"/>
        <v/>
      </c>
      <c r="AB606" s="107" t="str">
        <f t="shared" si="99"/>
        <v/>
      </c>
      <c r="AC606" s="107" t="str">
        <f t="shared" si="99"/>
        <v/>
      </c>
      <c r="AD606" s="107" t="str">
        <f t="shared" si="100"/>
        <v/>
      </c>
      <c r="AE606" s="107" t="str">
        <f t="shared" si="101"/>
        <v/>
      </c>
      <c r="AF606">
        <f t="shared" si="109"/>
        <v>0</v>
      </c>
    </row>
    <row r="607" spans="5:32" x14ac:dyDescent="0.2">
      <c r="E607">
        <v>4006</v>
      </c>
      <c r="F607" s="101">
        <f>'Ext A4'!F12</f>
        <v>0</v>
      </c>
      <c r="G607" s="100">
        <f>'Ext A4'!C12</f>
        <v>0</v>
      </c>
      <c r="H607" s="100">
        <f>'Ext A4'!D12</f>
        <v>0</v>
      </c>
      <c r="I607" s="100">
        <f>'Ext A4'!J12</f>
        <v>0</v>
      </c>
      <c r="J607" s="194">
        <f>'Ext A4'!G12</f>
        <v>0</v>
      </c>
      <c r="K607">
        <f>IF('Ext A4'!H12="",'Ext A4'!G12,'Ext A4'!H12)</f>
        <v>0</v>
      </c>
      <c r="L607" s="100">
        <f>'Ext A4'!E12</f>
        <v>0</v>
      </c>
      <c r="M607" t="str">
        <f>MID('Ext A4'!M12,7,4)</f>
        <v/>
      </c>
      <c r="O607" s="101">
        <f>IF(ISNA(VLOOKUP(E607,'Enga manuel'!$D$7:$P$356,6,FALSE)),0,VLOOKUP(E607,'Enga manuel'!$D$7:$P$356,6,FALSE))</f>
        <v>0</v>
      </c>
      <c r="P607" t="str">
        <f>IF(ISNA(VLOOKUP(E607,'Enga manuel'!$D$7:$P$356,7,FALSE)),"",VLOOKUP(E607,'Enga manuel'!$D$7:$P$356,7,FALSE))</f>
        <v/>
      </c>
      <c r="Q607" t="str">
        <f>IF(ISNA(VLOOKUP(E607,'Enga manuel'!$D$7:$P$356,8,FALSE)),"",VLOOKUP(E607,'Enga manuel'!$D$7:$P$356,8,FALSE))</f>
        <v/>
      </c>
      <c r="R607" t="str">
        <f>IF(ISNA(VLOOKUP(E607,'Enga manuel'!$D$7:$P$356,9,FALSE)),"",VLOOKUP(E607,'Enga manuel'!$D$7:$P$356,9,FALSE))</f>
        <v/>
      </c>
      <c r="S607" t="str">
        <f>IF(ISNA(VLOOKUP(E607,'Enga manuel'!$D$7:$P$356,10,FALSE)),"",VLOOKUP(E607,'Enga manuel'!$D$7:$P$356,10,FALSE))</f>
        <v/>
      </c>
      <c r="T607" t="str">
        <f>IF(ISNA(VLOOKUP(E607,'Enga manuel'!$D$7:$P$356,11,FALSE)),"",VLOOKUP(E607,'Enga manuel'!$D$7:$P$356,11,FALSE))</f>
        <v/>
      </c>
      <c r="U607" t="str">
        <f>IF(ISNA(VLOOKUP(E607,'Enga manuel'!$D$7:$P$356,12,FALSE)),"",VLOOKUP(E607,'Enga manuel'!$D$7:$P$356,12,FALSE))</f>
        <v/>
      </c>
      <c r="W607">
        <f t="shared" si="110"/>
        <v>4006</v>
      </c>
      <c r="X607" s="107">
        <f t="shared" si="98"/>
        <v>0</v>
      </c>
      <c r="Y607" s="107" t="str">
        <f t="shared" si="106"/>
        <v/>
      </c>
      <c r="Z607" s="107" t="str">
        <f t="shared" si="107"/>
        <v/>
      </c>
      <c r="AA607" s="107" t="str">
        <f t="shared" si="108"/>
        <v/>
      </c>
      <c r="AB607" s="107" t="str">
        <f t="shared" si="99"/>
        <v/>
      </c>
      <c r="AC607" s="107" t="str">
        <f t="shared" si="99"/>
        <v/>
      </c>
      <c r="AD607" s="107" t="str">
        <f t="shared" si="100"/>
        <v/>
      </c>
      <c r="AE607" s="107" t="str">
        <f t="shared" si="101"/>
        <v/>
      </c>
      <c r="AF607">
        <f t="shared" si="109"/>
        <v>0</v>
      </c>
    </row>
    <row r="608" spans="5:32" x14ac:dyDescent="0.2">
      <c r="E608">
        <v>4007</v>
      </c>
      <c r="F608" s="101">
        <f>'Ext A4'!F13</f>
        <v>0</v>
      </c>
      <c r="G608" s="100">
        <f>'Ext A4'!C13</f>
        <v>0</v>
      </c>
      <c r="H608" s="100">
        <f>'Ext A4'!D13</f>
        <v>0</v>
      </c>
      <c r="I608" s="100">
        <f>'Ext A4'!J13</f>
        <v>0</v>
      </c>
      <c r="J608" s="194">
        <f>'Ext A4'!G13</f>
        <v>0</v>
      </c>
      <c r="K608">
        <f>IF('Ext A4'!H13="",'Ext A4'!G13,'Ext A4'!H13)</f>
        <v>0</v>
      </c>
      <c r="L608" s="100">
        <f>'Ext A4'!E13</f>
        <v>0</v>
      </c>
      <c r="M608" t="str">
        <f>MID('Ext A4'!M13,7,4)</f>
        <v/>
      </c>
      <c r="O608" s="101">
        <f>IF(ISNA(VLOOKUP(E608,'Enga manuel'!$D$7:$P$356,6,FALSE)),0,VLOOKUP(E608,'Enga manuel'!$D$7:$P$356,6,FALSE))</f>
        <v>0</v>
      </c>
      <c r="P608" t="str">
        <f>IF(ISNA(VLOOKUP(E608,'Enga manuel'!$D$7:$P$356,7,FALSE)),"",VLOOKUP(E608,'Enga manuel'!$D$7:$P$356,7,FALSE))</f>
        <v/>
      </c>
      <c r="Q608" t="str">
        <f>IF(ISNA(VLOOKUP(E608,'Enga manuel'!$D$7:$P$356,8,FALSE)),"",VLOOKUP(E608,'Enga manuel'!$D$7:$P$356,8,FALSE))</f>
        <v/>
      </c>
      <c r="R608" t="str">
        <f>IF(ISNA(VLOOKUP(E608,'Enga manuel'!$D$7:$P$356,9,FALSE)),"",VLOOKUP(E608,'Enga manuel'!$D$7:$P$356,9,FALSE))</f>
        <v/>
      </c>
      <c r="S608" t="str">
        <f>IF(ISNA(VLOOKUP(E608,'Enga manuel'!$D$7:$P$356,10,FALSE)),"",VLOOKUP(E608,'Enga manuel'!$D$7:$P$356,10,FALSE))</f>
        <v/>
      </c>
      <c r="T608" t="str">
        <f>IF(ISNA(VLOOKUP(E608,'Enga manuel'!$D$7:$P$356,11,FALSE)),"",VLOOKUP(E608,'Enga manuel'!$D$7:$P$356,11,FALSE))</f>
        <v/>
      </c>
      <c r="U608" t="str">
        <f>IF(ISNA(VLOOKUP(E608,'Enga manuel'!$D$7:$P$356,12,FALSE)),"",VLOOKUP(E608,'Enga manuel'!$D$7:$P$356,12,FALSE))</f>
        <v/>
      </c>
      <c r="W608">
        <f t="shared" si="110"/>
        <v>4007</v>
      </c>
      <c r="X608" s="107">
        <f t="shared" si="98"/>
        <v>0</v>
      </c>
      <c r="Y608" s="107" t="str">
        <f t="shared" si="106"/>
        <v/>
      </c>
      <c r="Z608" s="107" t="str">
        <f t="shared" si="107"/>
        <v/>
      </c>
      <c r="AA608" s="107" t="str">
        <f t="shared" si="108"/>
        <v/>
      </c>
      <c r="AB608" s="107" t="str">
        <f t="shared" si="99"/>
        <v/>
      </c>
      <c r="AC608" s="107" t="str">
        <f t="shared" si="99"/>
        <v/>
      </c>
      <c r="AD608" s="107" t="str">
        <f t="shared" si="100"/>
        <v/>
      </c>
      <c r="AE608" s="107" t="str">
        <f t="shared" si="101"/>
        <v/>
      </c>
      <c r="AF608">
        <f t="shared" si="109"/>
        <v>0</v>
      </c>
    </row>
    <row r="609" spans="5:32" x14ac:dyDescent="0.2">
      <c r="E609">
        <v>4008</v>
      </c>
      <c r="F609" s="101">
        <f>'Ext A4'!F14</f>
        <v>0</v>
      </c>
      <c r="G609" s="100">
        <f>'Ext A4'!C14</f>
        <v>0</v>
      </c>
      <c r="H609" s="100">
        <f>'Ext A4'!D14</f>
        <v>0</v>
      </c>
      <c r="I609" s="100">
        <f>'Ext A4'!J14</f>
        <v>0</v>
      </c>
      <c r="J609" s="194">
        <f>'Ext A4'!G14</f>
        <v>0</v>
      </c>
      <c r="K609">
        <f>IF('Ext A4'!H14="",'Ext A4'!G14,'Ext A4'!H14)</f>
        <v>0</v>
      </c>
      <c r="L609" s="100">
        <f>'Ext A4'!E14</f>
        <v>0</v>
      </c>
      <c r="M609" t="str">
        <f>MID('Ext A4'!M14,7,4)</f>
        <v/>
      </c>
      <c r="O609" s="101">
        <f>IF(ISNA(VLOOKUP(E609,'Enga manuel'!$D$7:$P$356,6,FALSE)),0,VLOOKUP(E609,'Enga manuel'!$D$7:$P$356,6,FALSE))</f>
        <v>0</v>
      </c>
      <c r="P609" t="str">
        <f>IF(ISNA(VLOOKUP(E609,'Enga manuel'!$D$7:$P$356,7,FALSE)),"",VLOOKUP(E609,'Enga manuel'!$D$7:$P$356,7,FALSE))</f>
        <v/>
      </c>
      <c r="Q609" t="str">
        <f>IF(ISNA(VLOOKUP(E609,'Enga manuel'!$D$7:$P$356,8,FALSE)),"",VLOOKUP(E609,'Enga manuel'!$D$7:$P$356,8,FALSE))</f>
        <v/>
      </c>
      <c r="R609" t="str">
        <f>IF(ISNA(VLOOKUP(E609,'Enga manuel'!$D$7:$P$356,9,FALSE)),"",VLOOKUP(E609,'Enga manuel'!$D$7:$P$356,9,FALSE))</f>
        <v/>
      </c>
      <c r="S609" t="str">
        <f>IF(ISNA(VLOOKUP(E609,'Enga manuel'!$D$7:$P$356,10,FALSE)),"",VLOOKUP(E609,'Enga manuel'!$D$7:$P$356,10,FALSE))</f>
        <v/>
      </c>
      <c r="T609" t="str">
        <f>IF(ISNA(VLOOKUP(E609,'Enga manuel'!$D$7:$P$356,11,FALSE)),"",VLOOKUP(E609,'Enga manuel'!$D$7:$P$356,11,FALSE))</f>
        <v/>
      </c>
      <c r="U609" t="str">
        <f>IF(ISNA(VLOOKUP(E609,'Enga manuel'!$D$7:$P$356,12,FALSE)),"",VLOOKUP(E609,'Enga manuel'!$D$7:$P$356,12,FALSE))</f>
        <v/>
      </c>
      <c r="W609">
        <f t="shared" si="110"/>
        <v>4008</v>
      </c>
      <c r="X609" s="107">
        <f t="shared" si="98"/>
        <v>0</v>
      </c>
      <c r="Y609" s="107" t="str">
        <f t="shared" si="106"/>
        <v/>
      </c>
      <c r="Z609" s="107" t="str">
        <f t="shared" si="107"/>
        <v/>
      </c>
      <c r="AA609" s="107" t="str">
        <f t="shared" si="108"/>
        <v/>
      </c>
      <c r="AB609" s="107" t="str">
        <f t="shared" si="99"/>
        <v/>
      </c>
      <c r="AC609" s="107" t="str">
        <f t="shared" si="99"/>
        <v/>
      </c>
      <c r="AD609" s="107" t="str">
        <f t="shared" si="100"/>
        <v/>
      </c>
      <c r="AE609" s="107" t="str">
        <f t="shared" si="101"/>
        <v/>
      </c>
      <c r="AF609">
        <f t="shared" si="109"/>
        <v>0</v>
      </c>
    </row>
    <row r="610" spans="5:32" x14ac:dyDescent="0.2">
      <c r="E610">
        <v>4009</v>
      </c>
      <c r="F610" s="101">
        <f>'Ext A4'!F15</f>
        <v>0</v>
      </c>
      <c r="G610" s="100">
        <f>'Ext A4'!C15</f>
        <v>0</v>
      </c>
      <c r="H610" s="100">
        <f>'Ext A4'!D15</f>
        <v>0</v>
      </c>
      <c r="I610" s="100">
        <f>'Ext A4'!J15</f>
        <v>0</v>
      </c>
      <c r="J610" s="194">
        <f>'Ext A4'!G15</f>
        <v>0</v>
      </c>
      <c r="K610">
        <f>IF('Ext A4'!H15="",'Ext A4'!G15,'Ext A4'!H15)</f>
        <v>0</v>
      </c>
      <c r="L610" s="100">
        <f>'Ext A4'!E15</f>
        <v>0</v>
      </c>
      <c r="M610" t="str">
        <f>MID('Ext A4'!M15,7,4)</f>
        <v/>
      </c>
      <c r="O610" s="101">
        <f>IF(ISNA(VLOOKUP(E610,'Enga manuel'!$D$7:$P$356,6,FALSE)),0,VLOOKUP(E610,'Enga manuel'!$D$7:$P$356,6,FALSE))</f>
        <v>0</v>
      </c>
      <c r="P610" t="str">
        <f>IF(ISNA(VLOOKUP(E610,'Enga manuel'!$D$7:$P$356,7,FALSE)),"",VLOOKUP(E610,'Enga manuel'!$D$7:$P$356,7,FALSE))</f>
        <v/>
      </c>
      <c r="Q610" t="str">
        <f>IF(ISNA(VLOOKUP(E610,'Enga manuel'!$D$7:$P$356,8,FALSE)),"",VLOOKUP(E610,'Enga manuel'!$D$7:$P$356,8,FALSE))</f>
        <v/>
      </c>
      <c r="R610" t="str">
        <f>IF(ISNA(VLOOKUP(E610,'Enga manuel'!$D$7:$P$356,9,FALSE)),"",VLOOKUP(E610,'Enga manuel'!$D$7:$P$356,9,FALSE))</f>
        <v/>
      </c>
      <c r="S610" t="str">
        <f>IF(ISNA(VLOOKUP(E610,'Enga manuel'!$D$7:$P$356,10,FALSE)),"",VLOOKUP(E610,'Enga manuel'!$D$7:$P$356,10,FALSE))</f>
        <v/>
      </c>
      <c r="T610" t="str">
        <f>IF(ISNA(VLOOKUP(E610,'Enga manuel'!$D$7:$P$356,11,FALSE)),"",VLOOKUP(E610,'Enga manuel'!$D$7:$P$356,11,FALSE))</f>
        <v/>
      </c>
      <c r="U610" t="str">
        <f>IF(ISNA(VLOOKUP(E610,'Enga manuel'!$D$7:$P$356,12,FALSE)),"",VLOOKUP(E610,'Enga manuel'!$D$7:$P$356,12,FALSE))</f>
        <v/>
      </c>
      <c r="W610">
        <f t="shared" si="110"/>
        <v>4009</v>
      </c>
      <c r="X610" s="107">
        <f t="shared" si="98"/>
        <v>0</v>
      </c>
      <c r="Y610" s="107" t="str">
        <f t="shared" si="106"/>
        <v/>
      </c>
      <c r="Z610" s="107" t="str">
        <f t="shared" si="107"/>
        <v/>
      </c>
      <c r="AA610" s="107" t="str">
        <f t="shared" si="108"/>
        <v/>
      </c>
      <c r="AB610" s="107" t="str">
        <f t="shared" si="99"/>
        <v/>
      </c>
      <c r="AC610" s="107" t="str">
        <f t="shared" si="99"/>
        <v/>
      </c>
      <c r="AD610" s="107" t="str">
        <f t="shared" si="100"/>
        <v/>
      </c>
      <c r="AE610" s="107" t="str">
        <f t="shared" si="101"/>
        <v/>
      </c>
      <c r="AF610">
        <f t="shared" si="109"/>
        <v>0</v>
      </c>
    </row>
    <row r="611" spans="5:32" x14ac:dyDescent="0.2">
      <c r="E611">
        <v>4010</v>
      </c>
      <c r="F611" s="101">
        <f>'Ext A4'!F16</f>
        <v>0</v>
      </c>
      <c r="G611" s="100">
        <f>'Ext A4'!C16</f>
        <v>0</v>
      </c>
      <c r="H611" s="100">
        <f>'Ext A4'!D16</f>
        <v>0</v>
      </c>
      <c r="I611" s="100">
        <f>'Ext A4'!J16</f>
        <v>0</v>
      </c>
      <c r="J611" s="194">
        <f>'Ext A4'!G16</f>
        <v>0</v>
      </c>
      <c r="K611">
        <f>IF('Ext A4'!H16="",'Ext A4'!G16,'Ext A4'!H16)</f>
        <v>0</v>
      </c>
      <c r="L611" s="100">
        <f>'Ext A4'!E16</f>
        <v>0</v>
      </c>
      <c r="M611" t="str">
        <f>MID('Ext A4'!M16,7,4)</f>
        <v/>
      </c>
      <c r="O611" s="101">
        <f>IF(ISNA(VLOOKUP(E611,'Enga manuel'!$D$7:$P$356,6,FALSE)),0,VLOOKUP(E611,'Enga manuel'!$D$7:$P$356,6,FALSE))</f>
        <v>0</v>
      </c>
      <c r="P611" t="str">
        <f>IF(ISNA(VLOOKUP(E611,'Enga manuel'!$D$7:$P$356,7,FALSE)),"",VLOOKUP(E611,'Enga manuel'!$D$7:$P$356,7,FALSE))</f>
        <v/>
      </c>
      <c r="Q611" t="str">
        <f>IF(ISNA(VLOOKUP(E611,'Enga manuel'!$D$7:$P$356,8,FALSE)),"",VLOOKUP(E611,'Enga manuel'!$D$7:$P$356,8,FALSE))</f>
        <v/>
      </c>
      <c r="R611" t="str">
        <f>IF(ISNA(VLOOKUP(E611,'Enga manuel'!$D$7:$P$356,9,FALSE)),"",VLOOKUP(E611,'Enga manuel'!$D$7:$P$356,9,FALSE))</f>
        <v/>
      </c>
      <c r="S611" t="str">
        <f>IF(ISNA(VLOOKUP(E611,'Enga manuel'!$D$7:$P$356,10,FALSE)),"",VLOOKUP(E611,'Enga manuel'!$D$7:$P$356,10,FALSE))</f>
        <v/>
      </c>
      <c r="T611" t="str">
        <f>IF(ISNA(VLOOKUP(E611,'Enga manuel'!$D$7:$P$356,11,FALSE)),"",VLOOKUP(E611,'Enga manuel'!$D$7:$P$356,11,FALSE))</f>
        <v/>
      </c>
      <c r="U611" t="str">
        <f>IF(ISNA(VLOOKUP(E611,'Enga manuel'!$D$7:$P$356,12,FALSE)),"",VLOOKUP(E611,'Enga manuel'!$D$7:$P$356,12,FALSE))</f>
        <v/>
      </c>
      <c r="W611">
        <f t="shared" si="110"/>
        <v>4010</v>
      </c>
      <c r="X611" s="107">
        <f t="shared" si="98"/>
        <v>0</v>
      </c>
      <c r="Y611" s="107" t="str">
        <f t="shared" si="106"/>
        <v/>
      </c>
      <c r="Z611" s="107" t="str">
        <f t="shared" si="107"/>
        <v/>
      </c>
      <c r="AA611" s="107" t="str">
        <f t="shared" si="108"/>
        <v/>
      </c>
      <c r="AB611" s="107" t="str">
        <f t="shared" si="99"/>
        <v/>
      </c>
      <c r="AC611" s="107" t="str">
        <f t="shared" si="99"/>
        <v/>
      </c>
      <c r="AD611" s="107" t="str">
        <f t="shared" si="100"/>
        <v/>
      </c>
      <c r="AE611" s="107" t="str">
        <f t="shared" si="101"/>
        <v/>
      </c>
      <c r="AF611">
        <f t="shared" si="109"/>
        <v>0</v>
      </c>
    </row>
    <row r="612" spans="5:32" x14ac:dyDescent="0.2">
      <c r="E612">
        <v>4011</v>
      </c>
      <c r="F612" s="101">
        <f>'Ext A4'!F17</f>
        <v>0</v>
      </c>
      <c r="G612" s="100">
        <f>'Ext A4'!C17</f>
        <v>0</v>
      </c>
      <c r="H612" s="100">
        <f>'Ext A4'!D17</f>
        <v>0</v>
      </c>
      <c r="I612" s="100">
        <f>'Ext A4'!J17</f>
        <v>0</v>
      </c>
      <c r="J612" s="194">
        <f>'Ext A4'!G17</f>
        <v>0</v>
      </c>
      <c r="K612">
        <f>IF('Ext A4'!H17="",'Ext A4'!G17,'Ext A4'!H17)</f>
        <v>0</v>
      </c>
      <c r="L612" s="100">
        <f>'Ext A4'!E17</f>
        <v>0</v>
      </c>
      <c r="M612" t="str">
        <f>MID('Ext A4'!M17,7,4)</f>
        <v/>
      </c>
      <c r="O612" s="101">
        <f>IF(ISNA(VLOOKUP(E612,'Enga manuel'!$D$7:$P$356,6,FALSE)),0,VLOOKUP(E612,'Enga manuel'!$D$7:$P$356,6,FALSE))</f>
        <v>0</v>
      </c>
      <c r="P612" t="str">
        <f>IF(ISNA(VLOOKUP(E612,'Enga manuel'!$D$7:$P$356,7,FALSE)),"",VLOOKUP(E612,'Enga manuel'!$D$7:$P$356,7,FALSE))</f>
        <v/>
      </c>
      <c r="Q612" t="str">
        <f>IF(ISNA(VLOOKUP(E612,'Enga manuel'!$D$7:$P$356,8,FALSE)),"",VLOOKUP(E612,'Enga manuel'!$D$7:$P$356,8,FALSE))</f>
        <v/>
      </c>
      <c r="R612" t="str">
        <f>IF(ISNA(VLOOKUP(E612,'Enga manuel'!$D$7:$P$356,9,FALSE)),"",VLOOKUP(E612,'Enga manuel'!$D$7:$P$356,9,FALSE))</f>
        <v/>
      </c>
      <c r="S612" t="str">
        <f>IF(ISNA(VLOOKUP(E612,'Enga manuel'!$D$7:$P$356,10,FALSE)),"",VLOOKUP(E612,'Enga manuel'!$D$7:$P$356,10,FALSE))</f>
        <v/>
      </c>
      <c r="T612" t="str">
        <f>IF(ISNA(VLOOKUP(E612,'Enga manuel'!$D$7:$P$356,11,FALSE)),"",VLOOKUP(E612,'Enga manuel'!$D$7:$P$356,11,FALSE))</f>
        <v/>
      </c>
      <c r="U612" t="str">
        <f>IF(ISNA(VLOOKUP(E612,'Enga manuel'!$D$7:$P$356,12,FALSE)),"",VLOOKUP(E612,'Enga manuel'!$D$7:$P$356,12,FALSE))</f>
        <v/>
      </c>
      <c r="W612">
        <f t="shared" si="110"/>
        <v>4011</v>
      </c>
      <c r="X612" s="107">
        <f t="shared" si="98"/>
        <v>0</v>
      </c>
      <c r="Y612" s="107" t="str">
        <f t="shared" si="106"/>
        <v/>
      </c>
      <c r="Z612" s="107" t="str">
        <f t="shared" si="107"/>
        <v/>
      </c>
      <c r="AA612" s="107" t="str">
        <f t="shared" si="108"/>
        <v/>
      </c>
      <c r="AB612" s="107" t="str">
        <f t="shared" si="99"/>
        <v/>
      </c>
      <c r="AC612" s="107" t="str">
        <f t="shared" si="99"/>
        <v/>
      </c>
      <c r="AD612" s="107" t="str">
        <f t="shared" si="100"/>
        <v/>
      </c>
      <c r="AE612" s="107" t="str">
        <f t="shared" si="101"/>
        <v/>
      </c>
      <c r="AF612">
        <f t="shared" si="109"/>
        <v>0</v>
      </c>
    </row>
    <row r="613" spans="5:32" x14ac:dyDescent="0.2">
      <c r="E613">
        <v>4012</v>
      </c>
      <c r="F613" s="101">
        <f>'Ext A4'!F18</f>
        <v>0</v>
      </c>
      <c r="G613" s="100">
        <f>'Ext A4'!C18</f>
        <v>0</v>
      </c>
      <c r="H613" s="100">
        <f>'Ext A4'!D18</f>
        <v>0</v>
      </c>
      <c r="I613" s="100">
        <f>'Ext A4'!J18</f>
        <v>0</v>
      </c>
      <c r="J613" s="194">
        <f>'Ext A4'!G18</f>
        <v>0</v>
      </c>
      <c r="K613">
        <f>IF('Ext A4'!H18="",'Ext A4'!G18,'Ext A4'!H18)</f>
        <v>0</v>
      </c>
      <c r="L613" s="100">
        <f>'Ext A4'!E18</f>
        <v>0</v>
      </c>
      <c r="M613" t="str">
        <f>MID('Ext A4'!M18,7,4)</f>
        <v/>
      </c>
      <c r="O613" s="101">
        <f>IF(ISNA(VLOOKUP(E613,'Enga manuel'!$D$7:$P$356,6,FALSE)),0,VLOOKUP(E613,'Enga manuel'!$D$7:$P$356,6,FALSE))</f>
        <v>0</v>
      </c>
      <c r="P613" t="str">
        <f>IF(ISNA(VLOOKUP(E613,'Enga manuel'!$D$7:$P$356,7,FALSE)),"",VLOOKUP(E613,'Enga manuel'!$D$7:$P$356,7,FALSE))</f>
        <v/>
      </c>
      <c r="Q613" t="str">
        <f>IF(ISNA(VLOOKUP(E613,'Enga manuel'!$D$7:$P$356,8,FALSE)),"",VLOOKUP(E613,'Enga manuel'!$D$7:$P$356,8,FALSE))</f>
        <v/>
      </c>
      <c r="R613" t="str">
        <f>IF(ISNA(VLOOKUP(E613,'Enga manuel'!$D$7:$P$356,9,FALSE)),"",VLOOKUP(E613,'Enga manuel'!$D$7:$P$356,9,FALSE))</f>
        <v/>
      </c>
      <c r="S613" t="str">
        <f>IF(ISNA(VLOOKUP(E613,'Enga manuel'!$D$7:$P$356,10,FALSE)),"",VLOOKUP(E613,'Enga manuel'!$D$7:$P$356,10,FALSE))</f>
        <v/>
      </c>
      <c r="T613" t="str">
        <f>IF(ISNA(VLOOKUP(E613,'Enga manuel'!$D$7:$P$356,11,FALSE)),"",VLOOKUP(E613,'Enga manuel'!$D$7:$P$356,11,FALSE))</f>
        <v/>
      </c>
      <c r="U613" t="str">
        <f>IF(ISNA(VLOOKUP(E613,'Enga manuel'!$D$7:$P$356,12,FALSE)),"",VLOOKUP(E613,'Enga manuel'!$D$7:$P$356,12,FALSE))</f>
        <v/>
      </c>
      <c r="W613">
        <f t="shared" si="110"/>
        <v>4012</v>
      </c>
      <c r="X613" s="107">
        <f t="shared" si="98"/>
        <v>0</v>
      </c>
      <c r="Y613" s="107" t="str">
        <f t="shared" si="106"/>
        <v/>
      </c>
      <c r="Z613" s="107" t="str">
        <f t="shared" si="107"/>
        <v/>
      </c>
      <c r="AA613" s="107" t="str">
        <f t="shared" si="108"/>
        <v/>
      </c>
      <c r="AB613" s="107" t="str">
        <f t="shared" si="99"/>
        <v/>
      </c>
      <c r="AC613" s="107" t="str">
        <f t="shared" si="99"/>
        <v/>
      </c>
      <c r="AD613" s="107" t="str">
        <f t="shared" si="100"/>
        <v/>
      </c>
      <c r="AE613" s="107" t="str">
        <f t="shared" si="101"/>
        <v/>
      </c>
      <c r="AF613">
        <f t="shared" si="109"/>
        <v>0</v>
      </c>
    </row>
    <row r="614" spans="5:32" x14ac:dyDescent="0.2">
      <c r="E614">
        <v>4013</v>
      </c>
      <c r="F614" s="101">
        <f>'Ext A4'!F19</f>
        <v>0</v>
      </c>
      <c r="G614" s="100">
        <f>'Ext A4'!C19</f>
        <v>0</v>
      </c>
      <c r="H614" s="100">
        <f>'Ext A4'!D19</f>
        <v>0</v>
      </c>
      <c r="I614" s="100">
        <f>'Ext A4'!J19</f>
        <v>0</v>
      </c>
      <c r="J614" s="194">
        <f>'Ext A4'!G19</f>
        <v>0</v>
      </c>
      <c r="K614">
        <f>IF('Ext A4'!H19="",'Ext A4'!G19,'Ext A4'!H19)</f>
        <v>0</v>
      </c>
      <c r="L614" s="100">
        <f>'Ext A4'!E19</f>
        <v>0</v>
      </c>
      <c r="M614" t="str">
        <f>MID('Ext A4'!M19,7,4)</f>
        <v/>
      </c>
      <c r="O614" s="101">
        <f>IF(ISNA(VLOOKUP(E614,'Enga manuel'!$D$7:$P$356,6,FALSE)),0,VLOOKUP(E614,'Enga manuel'!$D$7:$P$356,6,FALSE))</f>
        <v>0</v>
      </c>
      <c r="P614" t="str">
        <f>IF(ISNA(VLOOKUP(E614,'Enga manuel'!$D$7:$P$356,7,FALSE)),"",VLOOKUP(E614,'Enga manuel'!$D$7:$P$356,7,FALSE))</f>
        <v/>
      </c>
      <c r="Q614" t="str">
        <f>IF(ISNA(VLOOKUP(E614,'Enga manuel'!$D$7:$P$356,8,FALSE)),"",VLOOKUP(E614,'Enga manuel'!$D$7:$P$356,8,FALSE))</f>
        <v/>
      </c>
      <c r="R614" t="str">
        <f>IF(ISNA(VLOOKUP(E614,'Enga manuel'!$D$7:$P$356,9,FALSE)),"",VLOOKUP(E614,'Enga manuel'!$D$7:$P$356,9,FALSE))</f>
        <v/>
      </c>
      <c r="S614" t="str">
        <f>IF(ISNA(VLOOKUP(E614,'Enga manuel'!$D$7:$P$356,10,FALSE)),"",VLOOKUP(E614,'Enga manuel'!$D$7:$P$356,10,FALSE))</f>
        <v/>
      </c>
      <c r="T614" t="str">
        <f>IF(ISNA(VLOOKUP(E614,'Enga manuel'!$D$7:$P$356,11,FALSE)),"",VLOOKUP(E614,'Enga manuel'!$D$7:$P$356,11,FALSE))</f>
        <v/>
      </c>
      <c r="U614" t="str">
        <f>IF(ISNA(VLOOKUP(E614,'Enga manuel'!$D$7:$P$356,12,FALSE)),"",VLOOKUP(E614,'Enga manuel'!$D$7:$P$356,12,FALSE))</f>
        <v/>
      </c>
      <c r="W614">
        <f t="shared" si="110"/>
        <v>4013</v>
      </c>
      <c r="X614" s="107">
        <f t="shared" si="98"/>
        <v>0</v>
      </c>
      <c r="Y614" s="107" t="str">
        <f t="shared" si="106"/>
        <v/>
      </c>
      <c r="Z614" s="107" t="str">
        <f t="shared" si="107"/>
        <v/>
      </c>
      <c r="AA614" s="107" t="str">
        <f t="shared" si="108"/>
        <v/>
      </c>
      <c r="AB614" s="107" t="str">
        <f t="shared" si="99"/>
        <v/>
      </c>
      <c r="AC614" s="107" t="str">
        <f t="shared" si="99"/>
        <v/>
      </c>
      <c r="AD614" s="107" t="str">
        <f t="shared" si="100"/>
        <v/>
      </c>
      <c r="AE614" s="107" t="str">
        <f t="shared" si="101"/>
        <v/>
      </c>
      <c r="AF614">
        <f t="shared" si="109"/>
        <v>0</v>
      </c>
    </row>
    <row r="615" spans="5:32" x14ac:dyDescent="0.2">
      <c r="E615">
        <v>4014</v>
      </c>
      <c r="F615" s="101">
        <f>'Ext A4'!F20</f>
        <v>0</v>
      </c>
      <c r="G615" s="100">
        <f>'Ext A4'!C20</f>
        <v>0</v>
      </c>
      <c r="H615" s="100">
        <f>'Ext A4'!D20</f>
        <v>0</v>
      </c>
      <c r="I615" s="100">
        <f>'Ext A4'!J20</f>
        <v>0</v>
      </c>
      <c r="J615" s="194">
        <f>'Ext A4'!G20</f>
        <v>0</v>
      </c>
      <c r="K615">
        <f>IF('Ext A4'!H20="",'Ext A4'!G20,'Ext A4'!H20)</f>
        <v>0</v>
      </c>
      <c r="L615" s="100">
        <f>'Ext A4'!E20</f>
        <v>0</v>
      </c>
      <c r="M615" t="str">
        <f>MID('Ext A4'!M20,7,4)</f>
        <v/>
      </c>
      <c r="O615" s="101">
        <f>IF(ISNA(VLOOKUP(E615,'Enga manuel'!$D$7:$P$356,6,FALSE)),0,VLOOKUP(E615,'Enga manuel'!$D$7:$P$356,6,FALSE))</f>
        <v>0</v>
      </c>
      <c r="P615" t="str">
        <f>IF(ISNA(VLOOKUP(E615,'Enga manuel'!$D$7:$P$356,7,FALSE)),"",VLOOKUP(E615,'Enga manuel'!$D$7:$P$356,7,FALSE))</f>
        <v/>
      </c>
      <c r="Q615" t="str">
        <f>IF(ISNA(VLOOKUP(E615,'Enga manuel'!$D$7:$P$356,8,FALSE)),"",VLOOKUP(E615,'Enga manuel'!$D$7:$P$356,8,FALSE))</f>
        <v/>
      </c>
      <c r="R615" t="str">
        <f>IF(ISNA(VLOOKUP(E615,'Enga manuel'!$D$7:$P$356,9,FALSE)),"",VLOOKUP(E615,'Enga manuel'!$D$7:$P$356,9,FALSE))</f>
        <v/>
      </c>
      <c r="S615" t="str">
        <f>IF(ISNA(VLOOKUP(E615,'Enga manuel'!$D$7:$P$356,10,FALSE)),"",VLOOKUP(E615,'Enga manuel'!$D$7:$P$356,10,FALSE))</f>
        <v/>
      </c>
      <c r="T615" t="str">
        <f>IF(ISNA(VLOOKUP(E615,'Enga manuel'!$D$7:$P$356,11,FALSE)),"",VLOOKUP(E615,'Enga manuel'!$D$7:$P$356,11,FALSE))</f>
        <v/>
      </c>
      <c r="U615" t="str">
        <f>IF(ISNA(VLOOKUP(E615,'Enga manuel'!$D$7:$P$356,12,FALSE)),"",VLOOKUP(E615,'Enga manuel'!$D$7:$P$356,12,FALSE))</f>
        <v/>
      </c>
      <c r="W615">
        <f t="shared" si="110"/>
        <v>4014</v>
      </c>
      <c r="X615" s="107">
        <f t="shared" si="98"/>
        <v>0</v>
      </c>
      <c r="Y615" s="107" t="str">
        <f t="shared" si="106"/>
        <v/>
      </c>
      <c r="Z615" s="107" t="str">
        <f t="shared" si="107"/>
        <v/>
      </c>
      <c r="AA615" s="107" t="str">
        <f t="shared" si="108"/>
        <v/>
      </c>
      <c r="AB615" s="107" t="str">
        <f t="shared" si="99"/>
        <v/>
      </c>
      <c r="AC615" s="107" t="str">
        <f t="shared" si="99"/>
        <v/>
      </c>
      <c r="AD615" s="107" t="str">
        <f t="shared" si="100"/>
        <v/>
      </c>
      <c r="AE615" s="107" t="str">
        <f t="shared" si="101"/>
        <v/>
      </c>
      <c r="AF615">
        <f t="shared" si="109"/>
        <v>0</v>
      </c>
    </row>
    <row r="616" spans="5:32" x14ac:dyDescent="0.2">
      <c r="E616">
        <v>4015</v>
      </c>
      <c r="F616" s="101">
        <f>'Ext A4'!F21</f>
        <v>0</v>
      </c>
      <c r="G616" s="100">
        <f>'Ext A4'!C21</f>
        <v>0</v>
      </c>
      <c r="H616" s="100">
        <f>'Ext A4'!D21</f>
        <v>0</v>
      </c>
      <c r="I616" s="100">
        <f>'Ext A4'!J21</f>
        <v>0</v>
      </c>
      <c r="J616" s="194">
        <f>'Ext A4'!G21</f>
        <v>0</v>
      </c>
      <c r="K616">
        <f>IF('Ext A4'!H21="",'Ext A4'!G21,'Ext A4'!H21)</f>
        <v>0</v>
      </c>
      <c r="L616" s="100">
        <f>'Ext A4'!E21</f>
        <v>0</v>
      </c>
      <c r="M616" t="str">
        <f>MID('Ext A4'!M21,7,4)</f>
        <v/>
      </c>
      <c r="O616" s="101">
        <f>IF(ISNA(VLOOKUP(E616,'Enga manuel'!$D$7:$P$356,6,FALSE)),0,VLOOKUP(E616,'Enga manuel'!$D$7:$P$356,6,FALSE))</f>
        <v>0</v>
      </c>
      <c r="P616" t="str">
        <f>IF(ISNA(VLOOKUP(E616,'Enga manuel'!$D$7:$P$356,7,FALSE)),"",VLOOKUP(E616,'Enga manuel'!$D$7:$P$356,7,FALSE))</f>
        <v/>
      </c>
      <c r="Q616" t="str">
        <f>IF(ISNA(VLOOKUP(E616,'Enga manuel'!$D$7:$P$356,8,FALSE)),"",VLOOKUP(E616,'Enga manuel'!$D$7:$P$356,8,FALSE))</f>
        <v/>
      </c>
      <c r="R616" t="str">
        <f>IF(ISNA(VLOOKUP(E616,'Enga manuel'!$D$7:$P$356,9,FALSE)),"",VLOOKUP(E616,'Enga manuel'!$D$7:$P$356,9,FALSE))</f>
        <v/>
      </c>
      <c r="S616" t="str">
        <f>IF(ISNA(VLOOKUP(E616,'Enga manuel'!$D$7:$P$356,10,FALSE)),"",VLOOKUP(E616,'Enga manuel'!$D$7:$P$356,10,FALSE))</f>
        <v/>
      </c>
      <c r="T616" t="str">
        <f>IF(ISNA(VLOOKUP(E616,'Enga manuel'!$D$7:$P$356,11,FALSE)),"",VLOOKUP(E616,'Enga manuel'!$D$7:$P$356,11,FALSE))</f>
        <v/>
      </c>
      <c r="U616" t="str">
        <f>IF(ISNA(VLOOKUP(E616,'Enga manuel'!$D$7:$P$356,12,FALSE)),"",VLOOKUP(E616,'Enga manuel'!$D$7:$P$356,12,FALSE))</f>
        <v/>
      </c>
      <c r="W616">
        <f t="shared" si="110"/>
        <v>4015</v>
      </c>
      <c r="X616" s="107">
        <f t="shared" si="98"/>
        <v>0</v>
      </c>
      <c r="Y616" s="107" t="str">
        <f t="shared" si="106"/>
        <v/>
      </c>
      <c r="Z616" s="107" t="str">
        <f t="shared" si="107"/>
        <v/>
      </c>
      <c r="AA616" s="107" t="str">
        <f t="shared" si="108"/>
        <v/>
      </c>
      <c r="AB616" s="107" t="str">
        <f t="shared" si="99"/>
        <v/>
      </c>
      <c r="AC616" s="107" t="str">
        <f t="shared" si="99"/>
        <v/>
      </c>
      <c r="AD616" s="107" t="str">
        <f t="shared" si="100"/>
        <v/>
      </c>
      <c r="AE616" s="107" t="str">
        <f t="shared" si="101"/>
        <v/>
      </c>
      <c r="AF616">
        <f t="shared" si="109"/>
        <v>0</v>
      </c>
    </row>
    <row r="617" spans="5:32" x14ac:dyDescent="0.2">
      <c r="E617">
        <v>4016</v>
      </c>
      <c r="F617" s="101">
        <f>'Ext A4'!F22</f>
        <v>0</v>
      </c>
      <c r="G617" s="100">
        <f>'Ext A4'!C22</f>
        <v>0</v>
      </c>
      <c r="H617" s="100">
        <f>'Ext A4'!D22</f>
        <v>0</v>
      </c>
      <c r="I617" s="100">
        <f>'Ext A4'!J22</f>
        <v>0</v>
      </c>
      <c r="J617" s="194">
        <f>'Ext A4'!G22</f>
        <v>0</v>
      </c>
      <c r="K617">
        <f>IF('Ext A4'!H22="",'Ext A4'!G22,'Ext A4'!H22)</f>
        <v>0</v>
      </c>
      <c r="L617" s="100">
        <f>'Ext A4'!E22</f>
        <v>0</v>
      </c>
      <c r="M617" t="str">
        <f>MID('Ext A4'!M22,7,4)</f>
        <v/>
      </c>
      <c r="O617" s="101">
        <f>IF(ISNA(VLOOKUP(E617,'Enga manuel'!$D$7:$P$356,6,FALSE)),0,VLOOKUP(E617,'Enga manuel'!$D$7:$P$356,6,FALSE))</f>
        <v>0</v>
      </c>
      <c r="P617" t="str">
        <f>IF(ISNA(VLOOKUP(E617,'Enga manuel'!$D$7:$P$356,7,FALSE)),"",VLOOKUP(E617,'Enga manuel'!$D$7:$P$356,7,FALSE))</f>
        <v/>
      </c>
      <c r="Q617" t="str">
        <f>IF(ISNA(VLOOKUP(E617,'Enga manuel'!$D$7:$P$356,8,FALSE)),"",VLOOKUP(E617,'Enga manuel'!$D$7:$P$356,8,FALSE))</f>
        <v/>
      </c>
      <c r="R617" t="str">
        <f>IF(ISNA(VLOOKUP(E617,'Enga manuel'!$D$7:$P$356,9,FALSE)),"",VLOOKUP(E617,'Enga manuel'!$D$7:$P$356,9,FALSE))</f>
        <v/>
      </c>
      <c r="S617" t="str">
        <f>IF(ISNA(VLOOKUP(E617,'Enga manuel'!$D$7:$P$356,10,FALSE)),"",VLOOKUP(E617,'Enga manuel'!$D$7:$P$356,10,FALSE))</f>
        <v/>
      </c>
      <c r="T617" t="str">
        <f>IF(ISNA(VLOOKUP(E617,'Enga manuel'!$D$7:$P$356,11,FALSE)),"",VLOOKUP(E617,'Enga manuel'!$D$7:$P$356,11,FALSE))</f>
        <v/>
      </c>
      <c r="U617" t="str">
        <f>IF(ISNA(VLOOKUP(E617,'Enga manuel'!$D$7:$P$356,12,FALSE)),"",VLOOKUP(E617,'Enga manuel'!$D$7:$P$356,12,FALSE))</f>
        <v/>
      </c>
      <c r="W617">
        <f t="shared" si="110"/>
        <v>4016</v>
      </c>
      <c r="X617" s="107">
        <f t="shared" si="98"/>
        <v>0</v>
      </c>
      <c r="Y617" s="107" t="str">
        <f t="shared" si="106"/>
        <v/>
      </c>
      <c r="Z617" s="107" t="str">
        <f t="shared" si="107"/>
        <v/>
      </c>
      <c r="AA617" s="107" t="str">
        <f t="shared" si="108"/>
        <v/>
      </c>
      <c r="AB617" s="107" t="str">
        <f t="shared" si="99"/>
        <v/>
      </c>
      <c r="AC617" s="107" t="str">
        <f t="shared" si="99"/>
        <v/>
      </c>
      <c r="AD617" s="107" t="str">
        <f t="shared" si="100"/>
        <v/>
      </c>
      <c r="AE617" s="107" t="str">
        <f t="shared" si="101"/>
        <v/>
      </c>
      <c r="AF617">
        <f t="shared" si="109"/>
        <v>0</v>
      </c>
    </row>
    <row r="618" spans="5:32" x14ac:dyDescent="0.2">
      <c r="E618">
        <v>4017</v>
      </c>
      <c r="F618" s="101">
        <f>'Ext A4'!F23</f>
        <v>0</v>
      </c>
      <c r="G618" s="100">
        <f>'Ext A4'!C23</f>
        <v>0</v>
      </c>
      <c r="H618" s="100">
        <f>'Ext A4'!D23</f>
        <v>0</v>
      </c>
      <c r="I618" s="100">
        <f>'Ext A4'!J23</f>
        <v>0</v>
      </c>
      <c r="J618" s="194">
        <f>'Ext A4'!G23</f>
        <v>0</v>
      </c>
      <c r="K618">
        <f>IF('Ext A4'!H23="",'Ext A4'!G23,'Ext A4'!H23)</f>
        <v>0</v>
      </c>
      <c r="L618" s="100">
        <f>'Ext A4'!E23</f>
        <v>0</v>
      </c>
      <c r="M618" t="str">
        <f>MID('Ext A4'!M23,7,4)</f>
        <v/>
      </c>
      <c r="O618" s="101">
        <f>IF(ISNA(VLOOKUP(E618,'Enga manuel'!$D$7:$P$356,6,FALSE)),0,VLOOKUP(E618,'Enga manuel'!$D$7:$P$356,6,FALSE))</f>
        <v>0</v>
      </c>
      <c r="P618" t="str">
        <f>IF(ISNA(VLOOKUP(E618,'Enga manuel'!$D$7:$P$356,7,FALSE)),"",VLOOKUP(E618,'Enga manuel'!$D$7:$P$356,7,FALSE))</f>
        <v/>
      </c>
      <c r="Q618" t="str">
        <f>IF(ISNA(VLOOKUP(E618,'Enga manuel'!$D$7:$P$356,8,FALSE)),"",VLOOKUP(E618,'Enga manuel'!$D$7:$P$356,8,FALSE))</f>
        <v/>
      </c>
      <c r="R618" t="str">
        <f>IF(ISNA(VLOOKUP(E618,'Enga manuel'!$D$7:$P$356,9,FALSE)),"",VLOOKUP(E618,'Enga manuel'!$D$7:$P$356,9,FALSE))</f>
        <v/>
      </c>
      <c r="S618" t="str">
        <f>IF(ISNA(VLOOKUP(E618,'Enga manuel'!$D$7:$P$356,10,FALSE)),"",VLOOKUP(E618,'Enga manuel'!$D$7:$P$356,10,FALSE))</f>
        <v/>
      </c>
      <c r="T618" t="str">
        <f>IF(ISNA(VLOOKUP(E618,'Enga manuel'!$D$7:$P$356,11,FALSE)),"",VLOOKUP(E618,'Enga manuel'!$D$7:$P$356,11,FALSE))</f>
        <v/>
      </c>
      <c r="U618" t="str">
        <f>IF(ISNA(VLOOKUP(E618,'Enga manuel'!$D$7:$P$356,12,FALSE)),"",VLOOKUP(E618,'Enga manuel'!$D$7:$P$356,12,FALSE))</f>
        <v/>
      </c>
      <c r="W618">
        <f t="shared" si="110"/>
        <v>4017</v>
      </c>
      <c r="X618" s="107">
        <f t="shared" si="98"/>
        <v>0</v>
      </c>
      <c r="Y618" s="107" t="str">
        <f t="shared" si="106"/>
        <v/>
      </c>
      <c r="Z618" s="107" t="str">
        <f t="shared" si="107"/>
        <v/>
      </c>
      <c r="AA618" s="107" t="str">
        <f t="shared" si="108"/>
        <v/>
      </c>
      <c r="AB618" s="107" t="str">
        <f t="shared" si="99"/>
        <v/>
      </c>
      <c r="AC618" s="107" t="str">
        <f t="shared" si="99"/>
        <v/>
      </c>
      <c r="AD618" s="107" t="str">
        <f t="shared" si="100"/>
        <v/>
      </c>
      <c r="AE618" s="107" t="str">
        <f t="shared" si="101"/>
        <v/>
      </c>
      <c r="AF618">
        <f t="shared" si="109"/>
        <v>0</v>
      </c>
    </row>
    <row r="619" spans="5:32" x14ac:dyDescent="0.2">
      <c r="E619">
        <v>4018</v>
      </c>
      <c r="F619" s="101">
        <f>'Ext A4'!F24</f>
        <v>0</v>
      </c>
      <c r="G619" s="100">
        <f>'Ext A4'!C24</f>
        <v>0</v>
      </c>
      <c r="H619" s="100">
        <f>'Ext A4'!D24</f>
        <v>0</v>
      </c>
      <c r="I619" s="100">
        <f>'Ext A4'!J24</f>
        <v>0</v>
      </c>
      <c r="J619" s="194">
        <f>'Ext A4'!G24</f>
        <v>0</v>
      </c>
      <c r="K619">
        <f>IF('Ext A4'!H24="",'Ext A4'!G24,'Ext A4'!H24)</f>
        <v>0</v>
      </c>
      <c r="L619" s="100">
        <f>'Ext A4'!E24</f>
        <v>0</v>
      </c>
      <c r="M619" t="str">
        <f>MID('Ext A4'!M24,7,4)</f>
        <v/>
      </c>
      <c r="O619" s="101">
        <f>IF(ISNA(VLOOKUP(E619,'Enga manuel'!$D$7:$P$356,6,FALSE)),0,VLOOKUP(E619,'Enga manuel'!$D$7:$P$356,6,FALSE))</f>
        <v>0</v>
      </c>
      <c r="P619" t="str">
        <f>IF(ISNA(VLOOKUP(E619,'Enga manuel'!$D$7:$P$356,7,FALSE)),"",VLOOKUP(E619,'Enga manuel'!$D$7:$P$356,7,FALSE))</f>
        <v/>
      </c>
      <c r="Q619" t="str">
        <f>IF(ISNA(VLOOKUP(E619,'Enga manuel'!$D$7:$P$356,8,FALSE)),"",VLOOKUP(E619,'Enga manuel'!$D$7:$P$356,8,FALSE))</f>
        <v/>
      </c>
      <c r="R619" t="str">
        <f>IF(ISNA(VLOOKUP(E619,'Enga manuel'!$D$7:$P$356,9,FALSE)),"",VLOOKUP(E619,'Enga manuel'!$D$7:$P$356,9,FALSE))</f>
        <v/>
      </c>
      <c r="S619" t="str">
        <f>IF(ISNA(VLOOKUP(E619,'Enga manuel'!$D$7:$P$356,10,FALSE)),"",VLOOKUP(E619,'Enga manuel'!$D$7:$P$356,10,FALSE))</f>
        <v/>
      </c>
      <c r="T619" t="str">
        <f>IF(ISNA(VLOOKUP(E619,'Enga manuel'!$D$7:$P$356,11,FALSE)),"",VLOOKUP(E619,'Enga manuel'!$D$7:$P$356,11,FALSE))</f>
        <v/>
      </c>
      <c r="U619" t="str">
        <f>IF(ISNA(VLOOKUP(E619,'Enga manuel'!$D$7:$P$356,12,FALSE)),"",VLOOKUP(E619,'Enga manuel'!$D$7:$P$356,12,FALSE))</f>
        <v/>
      </c>
      <c r="W619">
        <f t="shared" si="110"/>
        <v>4018</v>
      </c>
      <c r="X619" s="107">
        <f t="shared" si="98"/>
        <v>0</v>
      </c>
      <c r="Y619" s="107" t="str">
        <f t="shared" si="106"/>
        <v/>
      </c>
      <c r="Z619" s="107" t="str">
        <f t="shared" si="107"/>
        <v/>
      </c>
      <c r="AA619" s="107" t="str">
        <f t="shared" si="108"/>
        <v/>
      </c>
      <c r="AB619" s="107" t="str">
        <f t="shared" si="99"/>
        <v/>
      </c>
      <c r="AC619" s="107" t="str">
        <f t="shared" si="99"/>
        <v/>
      </c>
      <c r="AD619" s="107" t="str">
        <f t="shared" si="100"/>
        <v/>
      </c>
      <c r="AE619" s="107" t="str">
        <f t="shared" si="101"/>
        <v/>
      </c>
      <c r="AF619">
        <f t="shared" si="109"/>
        <v>0</v>
      </c>
    </row>
    <row r="620" spans="5:32" x14ac:dyDescent="0.2">
      <c r="E620">
        <v>4019</v>
      </c>
      <c r="F620" s="101">
        <f>'Ext A4'!F25</f>
        <v>0</v>
      </c>
      <c r="G620" s="100">
        <f>'Ext A4'!C25</f>
        <v>0</v>
      </c>
      <c r="H620" s="100">
        <f>'Ext A4'!D25</f>
        <v>0</v>
      </c>
      <c r="I620" s="100">
        <f>'Ext A4'!J25</f>
        <v>0</v>
      </c>
      <c r="J620" s="194">
        <f>'Ext A4'!G25</f>
        <v>0</v>
      </c>
      <c r="K620">
        <f>IF('Ext A4'!H25="",'Ext A4'!G25,'Ext A4'!H25)</f>
        <v>0</v>
      </c>
      <c r="L620" s="100">
        <f>'Ext A4'!E25</f>
        <v>0</v>
      </c>
      <c r="M620" t="str">
        <f>MID('Ext A4'!M25,7,4)</f>
        <v/>
      </c>
      <c r="O620" s="101">
        <f>IF(ISNA(VLOOKUP(E620,'Enga manuel'!$D$7:$P$356,6,FALSE)),0,VLOOKUP(E620,'Enga manuel'!$D$7:$P$356,6,FALSE))</f>
        <v>0</v>
      </c>
      <c r="P620" t="str">
        <f>IF(ISNA(VLOOKUP(E620,'Enga manuel'!$D$7:$P$356,7,FALSE)),"",VLOOKUP(E620,'Enga manuel'!$D$7:$P$356,7,FALSE))</f>
        <v/>
      </c>
      <c r="Q620" t="str">
        <f>IF(ISNA(VLOOKUP(E620,'Enga manuel'!$D$7:$P$356,8,FALSE)),"",VLOOKUP(E620,'Enga manuel'!$D$7:$P$356,8,FALSE))</f>
        <v/>
      </c>
      <c r="R620" t="str">
        <f>IF(ISNA(VLOOKUP(E620,'Enga manuel'!$D$7:$P$356,9,FALSE)),"",VLOOKUP(E620,'Enga manuel'!$D$7:$P$356,9,FALSE))</f>
        <v/>
      </c>
      <c r="S620" t="str">
        <f>IF(ISNA(VLOOKUP(E620,'Enga manuel'!$D$7:$P$356,10,FALSE)),"",VLOOKUP(E620,'Enga manuel'!$D$7:$P$356,10,FALSE))</f>
        <v/>
      </c>
      <c r="T620" t="str">
        <f>IF(ISNA(VLOOKUP(E620,'Enga manuel'!$D$7:$P$356,11,FALSE)),"",VLOOKUP(E620,'Enga manuel'!$D$7:$P$356,11,FALSE))</f>
        <v/>
      </c>
      <c r="U620" t="str">
        <f>IF(ISNA(VLOOKUP(E620,'Enga manuel'!$D$7:$P$356,12,FALSE)),"",VLOOKUP(E620,'Enga manuel'!$D$7:$P$356,12,FALSE))</f>
        <v/>
      </c>
      <c r="W620">
        <f t="shared" si="110"/>
        <v>4019</v>
      </c>
      <c r="X620" s="107">
        <f t="shared" si="98"/>
        <v>0</v>
      </c>
      <c r="Y620" s="107" t="str">
        <f t="shared" si="106"/>
        <v/>
      </c>
      <c r="Z620" s="107" t="str">
        <f t="shared" si="107"/>
        <v/>
      </c>
      <c r="AA620" s="107" t="str">
        <f t="shared" si="108"/>
        <v/>
      </c>
      <c r="AB620" s="107" t="str">
        <f t="shared" si="99"/>
        <v/>
      </c>
      <c r="AC620" s="107" t="str">
        <f t="shared" si="99"/>
        <v/>
      </c>
      <c r="AD620" s="107" t="str">
        <f t="shared" si="100"/>
        <v/>
      </c>
      <c r="AE620" s="107" t="str">
        <f t="shared" si="101"/>
        <v/>
      </c>
      <c r="AF620">
        <f t="shared" si="109"/>
        <v>0</v>
      </c>
    </row>
    <row r="621" spans="5:32" x14ac:dyDescent="0.2">
      <c r="E621">
        <v>4020</v>
      </c>
      <c r="F621" s="101">
        <f>'Ext A4'!F26</f>
        <v>0</v>
      </c>
      <c r="G621" s="100">
        <f>'Ext A4'!C26</f>
        <v>0</v>
      </c>
      <c r="H621" s="100">
        <f>'Ext A4'!D26</f>
        <v>0</v>
      </c>
      <c r="I621" s="100">
        <f>'Ext A4'!J26</f>
        <v>0</v>
      </c>
      <c r="J621" s="194">
        <f>'Ext A4'!G26</f>
        <v>0</v>
      </c>
      <c r="K621">
        <f>IF('Ext A4'!H26="",'Ext A4'!G26,'Ext A4'!H26)</f>
        <v>0</v>
      </c>
      <c r="L621" s="100">
        <f>'Ext A4'!E26</f>
        <v>0</v>
      </c>
      <c r="M621" t="str">
        <f>MID('Ext A4'!M26,7,4)</f>
        <v/>
      </c>
      <c r="O621" s="101">
        <f>IF(ISNA(VLOOKUP(E621,'Enga manuel'!$D$7:$P$356,6,FALSE)),0,VLOOKUP(E621,'Enga manuel'!$D$7:$P$356,6,FALSE))</f>
        <v>0</v>
      </c>
      <c r="P621" t="str">
        <f>IF(ISNA(VLOOKUP(E621,'Enga manuel'!$D$7:$P$356,7,FALSE)),"",VLOOKUP(E621,'Enga manuel'!$D$7:$P$356,7,FALSE))</f>
        <v/>
      </c>
      <c r="Q621" t="str">
        <f>IF(ISNA(VLOOKUP(E621,'Enga manuel'!$D$7:$P$356,8,FALSE)),"",VLOOKUP(E621,'Enga manuel'!$D$7:$P$356,8,FALSE))</f>
        <v/>
      </c>
      <c r="R621" t="str">
        <f>IF(ISNA(VLOOKUP(E621,'Enga manuel'!$D$7:$P$356,9,FALSE)),"",VLOOKUP(E621,'Enga manuel'!$D$7:$P$356,9,FALSE))</f>
        <v/>
      </c>
      <c r="S621" t="str">
        <f>IF(ISNA(VLOOKUP(E621,'Enga manuel'!$D$7:$P$356,10,FALSE)),"",VLOOKUP(E621,'Enga manuel'!$D$7:$P$356,10,FALSE))</f>
        <v/>
      </c>
      <c r="T621" t="str">
        <f>IF(ISNA(VLOOKUP(E621,'Enga manuel'!$D$7:$P$356,11,FALSE)),"",VLOOKUP(E621,'Enga manuel'!$D$7:$P$356,11,FALSE))</f>
        <v/>
      </c>
      <c r="U621" t="str">
        <f>IF(ISNA(VLOOKUP(E621,'Enga manuel'!$D$7:$P$356,12,FALSE)),"",VLOOKUP(E621,'Enga manuel'!$D$7:$P$356,12,FALSE))</f>
        <v/>
      </c>
      <c r="W621">
        <f t="shared" si="110"/>
        <v>4020</v>
      </c>
      <c r="X621" s="107">
        <f t="shared" si="98"/>
        <v>0</v>
      </c>
      <c r="Y621" s="107" t="str">
        <f t="shared" si="106"/>
        <v/>
      </c>
      <c r="Z621" s="107" t="str">
        <f t="shared" si="107"/>
        <v/>
      </c>
      <c r="AA621" s="107" t="str">
        <f t="shared" si="108"/>
        <v/>
      </c>
      <c r="AB621" s="107" t="str">
        <f t="shared" si="99"/>
        <v/>
      </c>
      <c r="AC621" s="107" t="str">
        <f t="shared" si="99"/>
        <v/>
      </c>
      <c r="AD621" s="107" t="str">
        <f t="shared" si="100"/>
        <v/>
      </c>
      <c r="AE621" s="107" t="str">
        <f t="shared" si="101"/>
        <v/>
      </c>
      <c r="AF621">
        <f t="shared" si="109"/>
        <v>0</v>
      </c>
    </row>
    <row r="622" spans="5:32" x14ac:dyDescent="0.2">
      <c r="E622">
        <v>4021</v>
      </c>
      <c r="F622" s="101">
        <f>'Ext A4'!F27</f>
        <v>0</v>
      </c>
      <c r="G622" s="100">
        <f>'Ext A4'!C27</f>
        <v>0</v>
      </c>
      <c r="H622" s="100">
        <f>'Ext A4'!D27</f>
        <v>0</v>
      </c>
      <c r="I622" s="100">
        <f>'Ext A4'!J27</f>
        <v>0</v>
      </c>
      <c r="J622" s="194">
        <f>'Ext A4'!G27</f>
        <v>0</v>
      </c>
      <c r="K622">
        <f>IF('Ext A4'!H27="",'Ext A4'!G27,'Ext A4'!H27)</f>
        <v>0</v>
      </c>
      <c r="L622" s="100">
        <f>'Ext A4'!E27</f>
        <v>0</v>
      </c>
      <c r="M622" t="str">
        <f>MID('Ext A4'!M27,7,4)</f>
        <v/>
      </c>
      <c r="O622" s="101">
        <f>IF(ISNA(VLOOKUP(E622,'Enga manuel'!$D$7:$P$356,6,FALSE)),0,VLOOKUP(E622,'Enga manuel'!$D$7:$P$356,6,FALSE))</f>
        <v>0</v>
      </c>
      <c r="P622" t="str">
        <f>IF(ISNA(VLOOKUP(E622,'Enga manuel'!$D$7:$P$356,7,FALSE)),"",VLOOKUP(E622,'Enga manuel'!$D$7:$P$356,7,FALSE))</f>
        <v/>
      </c>
      <c r="Q622" t="str">
        <f>IF(ISNA(VLOOKUP(E622,'Enga manuel'!$D$7:$P$356,8,FALSE)),"",VLOOKUP(E622,'Enga manuel'!$D$7:$P$356,8,FALSE))</f>
        <v/>
      </c>
      <c r="R622" t="str">
        <f>IF(ISNA(VLOOKUP(E622,'Enga manuel'!$D$7:$P$356,9,FALSE)),"",VLOOKUP(E622,'Enga manuel'!$D$7:$P$356,9,FALSE))</f>
        <v/>
      </c>
      <c r="S622" t="str">
        <f>IF(ISNA(VLOOKUP(E622,'Enga manuel'!$D$7:$P$356,10,FALSE)),"",VLOOKUP(E622,'Enga manuel'!$D$7:$P$356,10,FALSE))</f>
        <v/>
      </c>
      <c r="T622" t="str">
        <f>IF(ISNA(VLOOKUP(E622,'Enga manuel'!$D$7:$P$356,11,FALSE)),"",VLOOKUP(E622,'Enga manuel'!$D$7:$P$356,11,FALSE))</f>
        <v/>
      </c>
      <c r="U622" t="str">
        <f>IF(ISNA(VLOOKUP(E622,'Enga manuel'!$D$7:$P$356,12,FALSE)),"",VLOOKUP(E622,'Enga manuel'!$D$7:$P$356,12,FALSE))</f>
        <v/>
      </c>
      <c r="W622">
        <f t="shared" si="110"/>
        <v>4021</v>
      </c>
      <c r="X622" s="107">
        <f t="shared" si="98"/>
        <v>0</v>
      </c>
      <c r="Y622" s="107" t="str">
        <f t="shared" si="106"/>
        <v/>
      </c>
      <c r="Z622" s="107" t="str">
        <f t="shared" si="107"/>
        <v/>
      </c>
      <c r="AA622" s="107" t="str">
        <f t="shared" si="108"/>
        <v/>
      </c>
      <c r="AB622" s="107" t="str">
        <f t="shared" si="99"/>
        <v/>
      </c>
      <c r="AC622" s="107" t="str">
        <f t="shared" si="99"/>
        <v/>
      </c>
      <c r="AD622" s="107" t="str">
        <f t="shared" si="100"/>
        <v/>
      </c>
      <c r="AE622" s="107" t="str">
        <f t="shared" si="101"/>
        <v/>
      </c>
      <c r="AF622">
        <f t="shared" si="109"/>
        <v>0</v>
      </c>
    </row>
    <row r="623" spans="5:32" x14ac:dyDescent="0.2">
      <c r="E623">
        <v>4022</v>
      </c>
      <c r="F623" s="101">
        <f>'Ext A4'!F28</f>
        <v>0</v>
      </c>
      <c r="G623" s="100">
        <f>'Ext A4'!C28</f>
        <v>0</v>
      </c>
      <c r="H623" s="100">
        <f>'Ext A4'!D28</f>
        <v>0</v>
      </c>
      <c r="I623" s="100">
        <f>'Ext A4'!J28</f>
        <v>0</v>
      </c>
      <c r="J623" s="194">
        <f>'Ext A4'!G28</f>
        <v>0</v>
      </c>
      <c r="K623">
        <f>IF('Ext A4'!H28="",'Ext A4'!G28,'Ext A4'!H28)</f>
        <v>0</v>
      </c>
      <c r="L623" s="100">
        <f>'Ext A4'!E28</f>
        <v>0</v>
      </c>
      <c r="M623" t="str">
        <f>MID('Ext A4'!M28,7,4)</f>
        <v/>
      </c>
      <c r="O623" s="101">
        <f>IF(ISNA(VLOOKUP(E623,'Enga manuel'!$D$7:$P$356,6,FALSE)),0,VLOOKUP(E623,'Enga manuel'!$D$7:$P$356,6,FALSE))</f>
        <v>0</v>
      </c>
      <c r="P623" t="str">
        <f>IF(ISNA(VLOOKUP(E623,'Enga manuel'!$D$7:$P$356,7,FALSE)),"",VLOOKUP(E623,'Enga manuel'!$D$7:$P$356,7,FALSE))</f>
        <v/>
      </c>
      <c r="Q623" t="str">
        <f>IF(ISNA(VLOOKUP(E623,'Enga manuel'!$D$7:$P$356,8,FALSE)),"",VLOOKUP(E623,'Enga manuel'!$D$7:$P$356,8,FALSE))</f>
        <v/>
      </c>
      <c r="R623" t="str">
        <f>IF(ISNA(VLOOKUP(E623,'Enga manuel'!$D$7:$P$356,9,FALSE)),"",VLOOKUP(E623,'Enga manuel'!$D$7:$P$356,9,FALSE))</f>
        <v/>
      </c>
      <c r="S623" t="str">
        <f>IF(ISNA(VLOOKUP(E623,'Enga manuel'!$D$7:$P$356,10,FALSE)),"",VLOOKUP(E623,'Enga manuel'!$D$7:$P$356,10,FALSE))</f>
        <v/>
      </c>
      <c r="T623" t="str">
        <f>IF(ISNA(VLOOKUP(E623,'Enga manuel'!$D$7:$P$356,11,FALSE)),"",VLOOKUP(E623,'Enga manuel'!$D$7:$P$356,11,FALSE))</f>
        <v/>
      </c>
      <c r="U623" t="str">
        <f>IF(ISNA(VLOOKUP(E623,'Enga manuel'!$D$7:$P$356,12,FALSE)),"",VLOOKUP(E623,'Enga manuel'!$D$7:$P$356,12,FALSE))</f>
        <v/>
      </c>
      <c r="W623">
        <f t="shared" si="110"/>
        <v>4022</v>
      </c>
      <c r="X623" s="107">
        <f t="shared" si="98"/>
        <v>0</v>
      </c>
      <c r="Y623" s="107" t="str">
        <f t="shared" si="106"/>
        <v/>
      </c>
      <c r="Z623" s="107" t="str">
        <f t="shared" si="107"/>
        <v/>
      </c>
      <c r="AA623" s="107" t="str">
        <f t="shared" si="108"/>
        <v/>
      </c>
      <c r="AB623" s="107" t="str">
        <f t="shared" si="99"/>
        <v/>
      </c>
      <c r="AC623" s="107" t="str">
        <f t="shared" si="99"/>
        <v/>
      </c>
      <c r="AD623" s="107" t="str">
        <f t="shared" si="100"/>
        <v/>
      </c>
      <c r="AE623" s="107" t="str">
        <f t="shared" si="101"/>
        <v/>
      </c>
      <c r="AF623">
        <f t="shared" si="109"/>
        <v>0</v>
      </c>
    </row>
    <row r="624" spans="5:32" x14ac:dyDescent="0.2">
      <c r="E624">
        <v>4023</v>
      </c>
      <c r="F624" s="101">
        <f>'Ext A4'!F29</f>
        <v>0</v>
      </c>
      <c r="G624" s="100">
        <f>'Ext A4'!C29</f>
        <v>0</v>
      </c>
      <c r="H624" s="100">
        <f>'Ext A4'!D29</f>
        <v>0</v>
      </c>
      <c r="I624" s="100">
        <f>'Ext A4'!J29</f>
        <v>0</v>
      </c>
      <c r="J624" s="194">
        <f>'Ext A4'!G29</f>
        <v>0</v>
      </c>
      <c r="K624">
        <f>IF('Ext A4'!H29="",'Ext A4'!G29,'Ext A4'!H29)</f>
        <v>0</v>
      </c>
      <c r="L624" s="100">
        <f>'Ext A4'!E29</f>
        <v>0</v>
      </c>
      <c r="M624" t="str">
        <f>MID('Ext A4'!M29,7,4)</f>
        <v/>
      </c>
      <c r="O624" s="101">
        <f>IF(ISNA(VLOOKUP(E624,'Enga manuel'!$D$7:$P$356,6,FALSE)),0,VLOOKUP(E624,'Enga manuel'!$D$7:$P$356,6,FALSE))</f>
        <v>0</v>
      </c>
      <c r="P624" t="str">
        <f>IF(ISNA(VLOOKUP(E624,'Enga manuel'!$D$7:$P$356,7,FALSE)),"",VLOOKUP(E624,'Enga manuel'!$D$7:$P$356,7,FALSE))</f>
        <v/>
      </c>
      <c r="Q624" t="str">
        <f>IF(ISNA(VLOOKUP(E624,'Enga manuel'!$D$7:$P$356,8,FALSE)),"",VLOOKUP(E624,'Enga manuel'!$D$7:$P$356,8,FALSE))</f>
        <v/>
      </c>
      <c r="R624" t="str">
        <f>IF(ISNA(VLOOKUP(E624,'Enga manuel'!$D$7:$P$356,9,FALSE)),"",VLOOKUP(E624,'Enga manuel'!$D$7:$P$356,9,FALSE))</f>
        <v/>
      </c>
      <c r="S624" t="str">
        <f>IF(ISNA(VLOOKUP(E624,'Enga manuel'!$D$7:$P$356,10,FALSE)),"",VLOOKUP(E624,'Enga manuel'!$D$7:$P$356,10,FALSE))</f>
        <v/>
      </c>
      <c r="T624" t="str">
        <f>IF(ISNA(VLOOKUP(E624,'Enga manuel'!$D$7:$P$356,11,FALSE)),"",VLOOKUP(E624,'Enga manuel'!$D$7:$P$356,11,FALSE))</f>
        <v/>
      </c>
      <c r="U624" t="str">
        <f>IF(ISNA(VLOOKUP(E624,'Enga manuel'!$D$7:$P$356,12,FALSE)),"",VLOOKUP(E624,'Enga manuel'!$D$7:$P$356,12,FALSE))</f>
        <v/>
      </c>
      <c r="W624">
        <f t="shared" si="110"/>
        <v>4023</v>
      </c>
      <c r="X624" s="107">
        <f t="shared" si="98"/>
        <v>0</v>
      </c>
      <c r="Y624" s="107" t="str">
        <f t="shared" si="106"/>
        <v/>
      </c>
      <c r="Z624" s="107" t="str">
        <f t="shared" si="107"/>
        <v/>
      </c>
      <c r="AA624" s="107" t="str">
        <f t="shared" si="108"/>
        <v/>
      </c>
      <c r="AB624" s="107" t="str">
        <f t="shared" si="99"/>
        <v/>
      </c>
      <c r="AC624" s="107" t="str">
        <f t="shared" si="99"/>
        <v/>
      </c>
      <c r="AD624" s="107" t="str">
        <f t="shared" si="100"/>
        <v/>
      </c>
      <c r="AE624" s="107" t="str">
        <f t="shared" si="101"/>
        <v/>
      </c>
      <c r="AF624">
        <f t="shared" si="109"/>
        <v>0</v>
      </c>
    </row>
    <row r="625" spans="5:32" x14ac:dyDescent="0.2">
      <c r="E625">
        <v>4024</v>
      </c>
      <c r="F625" s="101">
        <f>'Ext A4'!F30</f>
        <v>0</v>
      </c>
      <c r="G625" s="100">
        <f>'Ext A4'!C30</f>
        <v>0</v>
      </c>
      <c r="H625" s="100">
        <f>'Ext A4'!D30</f>
        <v>0</v>
      </c>
      <c r="I625" s="100">
        <f>'Ext A4'!J30</f>
        <v>0</v>
      </c>
      <c r="J625" s="194">
        <f>'Ext A4'!G30</f>
        <v>0</v>
      </c>
      <c r="K625">
        <f>IF('Ext A4'!H30="",'Ext A4'!G30,'Ext A4'!H30)</f>
        <v>0</v>
      </c>
      <c r="L625" s="100">
        <f>'Ext A4'!E30</f>
        <v>0</v>
      </c>
      <c r="M625" t="str">
        <f>MID('Ext A4'!M30,7,4)</f>
        <v/>
      </c>
      <c r="O625" s="101">
        <f>IF(ISNA(VLOOKUP(E625,'Enga manuel'!$D$7:$P$356,6,FALSE)),0,VLOOKUP(E625,'Enga manuel'!$D$7:$P$356,6,FALSE))</f>
        <v>0</v>
      </c>
      <c r="P625" t="str">
        <f>IF(ISNA(VLOOKUP(E625,'Enga manuel'!$D$7:$P$356,7,FALSE)),"",VLOOKUP(E625,'Enga manuel'!$D$7:$P$356,7,FALSE))</f>
        <v/>
      </c>
      <c r="Q625" t="str">
        <f>IF(ISNA(VLOOKUP(E625,'Enga manuel'!$D$7:$P$356,8,FALSE)),"",VLOOKUP(E625,'Enga manuel'!$D$7:$P$356,8,FALSE))</f>
        <v/>
      </c>
      <c r="R625" t="str">
        <f>IF(ISNA(VLOOKUP(E625,'Enga manuel'!$D$7:$P$356,9,FALSE)),"",VLOOKUP(E625,'Enga manuel'!$D$7:$P$356,9,FALSE))</f>
        <v/>
      </c>
      <c r="S625" t="str">
        <f>IF(ISNA(VLOOKUP(E625,'Enga manuel'!$D$7:$P$356,10,FALSE)),"",VLOOKUP(E625,'Enga manuel'!$D$7:$P$356,10,FALSE))</f>
        <v/>
      </c>
      <c r="T625" t="str">
        <f>IF(ISNA(VLOOKUP(E625,'Enga manuel'!$D$7:$P$356,11,FALSE)),"",VLOOKUP(E625,'Enga manuel'!$D$7:$P$356,11,FALSE))</f>
        <v/>
      </c>
      <c r="U625" t="str">
        <f>IF(ISNA(VLOOKUP(E625,'Enga manuel'!$D$7:$P$356,12,FALSE)),"",VLOOKUP(E625,'Enga manuel'!$D$7:$P$356,12,FALSE))</f>
        <v/>
      </c>
      <c r="W625">
        <f t="shared" si="110"/>
        <v>4024</v>
      </c>
      <c r="X625" s="107">
        <f t="shared" si="98"/>
        <v>0</v>
      </c>
      <c r="Y625" s="107" t="str">
        <f t="shared" si="106"/>
        <v/>
      </c>
      <c r="Z625" s="107" t="str">
        <f t="shared" si="107"/>
        <v/>
      </c>
      <c r="AA625" s="107" t="str">
        <f t="shared" si="108"/>
        <v/>
      </c>
      <c r="AB625" s="107" t="str">
        <f t="shared" si="99"/>
        <v/>
      </c>
      <c r="AC625" s="107" t="str">
        <f t="shared" si="99"/>
        <v/>
      </c>
      <c r="AD625" s="107" t="str">
        <f t="shared" si="100"/>
        <v/>
      </c>
      <c r="AE625" s="107" t="str">
        <f t="shared" si="101"/>
        <v/>
      </c>
      <c r="AF625">
        <f t="shared" si="109"/>
        <v>0</v>
      </c>
    </row>
    <row r="626" spans="5:32" x14ac:dyDescent="0.2">
      <c r="E626">
        <v>4025</v>
      </c>
      <c r="F626" s="101">
        <f>'Ext A4'!F31</f>
        <v>0</v>
      </c>
      <c r="G626" s="100">
        <f>'Ext A4'!C31</f>
        <v>0</v>
      </c>
      <c r="H626" s="100">
        <f>'Ext A4'!D31</f>
        <v>0</v>
      </c>
      <c r="I626" s="100">
        <f>'Ext A4'!J31</f>
        <v>0</v>
      </c>
      <c r="J626" s="194">
        <f>'Ext A4'!G31</f>
        <v>0</v>
      </c>
      <c r="K626">
        <f>IF('Ext A4'!H31="",'Ext A4'!G31,'Ext A4'!H31)</f>
        <v>0</v>
      </c>
      <c r="L626" s="100">
        <f>'Ext A4'!E31</f>
        <v>0</v>
      </c>
      <c r="M626" t="str">
        <f>MID('Ext A4'!M31,7,4)</f>
        <v/>
      </c>
      <c r="O626" s="101">
        <f>IF(ISNA(VLOOKUP(E626,'Enga manuel'!$D$7:$P$356,6,FALSE)),0,VLOOKUP(E626,'Enga manuel'!$D$7:$P$356,6,FALSE))</f>
        <v>0</v>
      </c>
      <c r="P626" t="str">
        <f>IF(ISNA(VLOOKUP(E626,'Enga manuel'!$D$7:$P$356,7,FALSE)),"",VLOOKUP(E626,'Enga manuel'!$D$7:$P$356,7,FALSE))</f>
        <v/>
      </c>
      <c r="Q626" t="str">
        <f>IF(ISNA(VLOOKUP(E626,'Enga manuel'!$D$7:$P$356,8,FALSE)),"",VLOOKUP(E626,'Enga manuel'!$D$7:$P$356,8,FALSE))</f>
        <v/>
      </c>
      <c r="R626" t="str">
        <f>IF(ISNA(VLOOKUP(E626,'Enga manuel'!$D$7:$P$356,9,FALSE)),"",VLOOKUP(E626,'Enga manuel'!$D$7:$P$356,9,FALSE))</f>
        <v/>
      </c>
      <c r="S626" t="str">
        <f>IF(ISNA(VLOOKUP(E626,'Enga manuel'!$D$7:$P$356,10,FALSE)),"",VLOOKUP(E626,'Enga manuel'!$D$7:$P$356,10,FALSE))</f>
        <v/>
      </c>
      <c r="T626" t="str">
        <f>IF(ISNA(VLOOKUP(E626,'Enga manuel'!$D$7:$P$356,11,FALSE)),"",VLOOKUP(E626,'Enga manuel'!$D$7:$P$356,11,FALSE))</f>
        <v/>
      </c>
      <c r="U626" t="str">
        <f>IF(ISNA(VLOOKUP(E626,'Enga manuel'!$D$7:$P$356,12,FALSE)),"",VLOOKUP(E626,'Enga manuel'!$D$7:$P$356,12,FALSE))</f>
        <v/>
      </c>
      <c r="W626">
        <f t="shared" si="110"/>
        <v>4025</v>
      </c>
      <c r="X626" s="107">
        <f t="shared" si="98"/>
        <v>0</v>
      </c>
      <c r="Y626" s="107" t="str">
        <f t="shared" si="106"/>
        <v/>
      </c>
      <c r="Z626" s="107" t="str">
        <f t="shared" si="107"/>
        <v/>
      </c>
      <c r="AA626" s="107" t="str">
        <f t="shared" si="108"/>
        <v/>
      </c>
      <c r="AB626" s="107" t="str">
        <f t="shared" si="99"/>
        <v/>
      </c>
      <c r="AC626" s="107" t="str">
        <f t="shared" si="99"/>
        <v/>
      </c>
      <c r="AD626" s="107" t="str">
        <f t="shared" si="100"/>
        <v/>
      </c>
      <c r="AE626" s="107" t="str">
        <f t="shared" si="101"/>
        <v/>
      </c>
      <c r="AF626">
        <f t="shared" si="109"/>
        <v>0</v>
      </c>
    </row>
    <row r="627" spans="5:32" x14ac:dyDescent="0.2">
      <c r="E627">
        <v>4026</v>
      </c>
      <c r="F627" s="101">
        <f>'Ext A4'!F32</f>
        <v>0</v>
      </c>
      <c r="G627" s="100">
        <f>'Ext A4'!C32</f>
        <v>0</v>
      </c>
      <c r="H627" s="100">
        <f>'Ext A4'!D32</f>
        <v>0</v>
      </c>
      <c r="I627" s="100">
        <f>'Ext A4'!J32</f>
        <v>0</v>
      </c>
      <c r="J627" s="194">
        <f>'Ext A4'!G32</f>
        <v>0</v>
      </c>
      <c r="K627">
        <f>IF('Ext A4'!H32="",'Ext A4'!G32,'Ext A4'!H32)</f>
        <v>0</v>
      </c>
      <c r="L627" s="100">
        <f>'Ext A4'!E32</f>
        <v>0</v>
      </c>
      <c r="M627" t="str">
        <f>MID('Ext A4'!M32,7,4)</f>
        <v/>
      </c>
      <c r="O627" s="101">
        <f>IF(ISNA(VLOOKUP(E627,'Enga manuel'!$D$7:$P$356,6,FALSE)),0,VLOOKUP(E627,'Enga manuel'!$D$7:$P$356,6,FALSE))</f>
        <v>0</v>
      </c>
      <c r="P627" t="str">
        <f>IF(ISNA(VLOOKUP(E627,'Enga manuel'!$D$7:$P$356,7,FALSE)),"",VLOOKUP(E627,'Enga manuel'!$D$7:$P$356,7,FALSE))</f>
        <v/>
      </c>
      <c r="Q627" t="str">
        <f>IF(ISNA(VLOOKUP(E627,'Enga manuel'!$D$7:$P$356,8,FALSE)),"",VLOOKUP(E627,'Enga manuel'!$D$7:$P$356,8,FALSE))</f>
        <v/>
      </c>
      <c r="R627" t="str">
        <f>IF(ISNA(VLOOKUP(E627,'Enga manuel'!$D$7:$P$356,9,FALSE)),"",VLOOKUP(E627,'Enga manuel'!$D$7:$P$356,9,FALSE))</f>
        <v/>
      </c>
      <c r="S627" t="str">
        <f>IF(ISNA(VLOOKUP(E627,'Enga manuel'!$D$7:$P$356,10,FALSE)),"",VLOOKUP(E627,'Enga manuel'!$D$7:$P$356,10,FALSE))</f>
        <v/>
      </c>
      <c r="T627" t="str">
        <f>IF(ISNA(VLOOKUP(E627,'Enga manuel'!$D$7:$P$356,11,FALSE)),"",VLOOKUP(E627,'Enga manuel'!$D$7:$P$356,11,FALSE))</f>
        <v/>
      </c>
      <c r="U627" t="str">
        <f>IF(ISNA(VLOOKUP(E627,'Enga manuel'!$D$7:$P$356,12,FALSE)),"",VLOOKUP(E627,'Enga manuel'!$D$7:$P$356,12,FALSE))</f>
        <v/>
      </c>
      <c r="W627">
        <f t="shared" si="110"/>
        <v>4026</v>
      </c>
      <c r="X627" s="107">
        <f t="shared" si="98"/>
        <v>0</v>
      </c>
      <c r="Y627" s="107" t="str">
        <f t="shared" si="106"/>
        <v/>
      </c>
      <c r="Z627" s="107" t="str">
        <f t="shared" si="107"/>
        <v/>
      </c>
      <c r="AA627" s="107" t="str">
        <f t="shared" si="108"/>
        <v/>
      </c>
      <c r="AB627" s="107" t="str">
        <f t="shared" si="99"/>
        <v/>
      </c>
      <c r="AC627" s="107" t="str">
        <f t="shared" si="99"/>
        <v/>
      </c>
      <c r="AD627" s="107" t="str">
        <f t="shared" si="100"/>
        <v/>
      </c>
      <c r="AE627" s="107" t="str">
        <f t="shared" si="101"/>
        <v/>
      </c>
      <c r="AF627">
        <f t="shared" si="109"/>
        <v>0</v>
      </c>
    </row>
    <row r="628" spans="5:32" x14ac:dyDescent="0.2">
      <c r="E628">
        <v>4027</v>
      </c>
      <c r="F628" s="101">
        <f>'Ext A4'!F33</f>
        <v>0</v>
      </c>
      <c r="G628" s="100">
        <f>'Ext A4'!C33</f>
        <v>0</v>
      </c>
      <c r="H628" s="100">
        <f>'Ext A4'!D33</f>
        <v>0</v>
      </c>
      <c r="I628" s="100">
        <f>'Ext A4'!J33</f>
        <v>0</v>
      </c>
      <c r="J628" s="194">
        <f>'Ext A4'!G33</f>
        <v>0</v>
      </c>
      <c r="K628">
        <f>IF('Ext A4'!H33="",'Ext A4'!G33,'Ext A4'!H33)</f>
        <v>0</v>
      </c>
      <c r="L628" s="100">
        <f>'Ext A4'!E33</f>
        <v>0</v>
      </c>
      <c r="M628" t="str">
        <f>MID('Ext A4'!M33,7,4)</f>
        <v/>
      </c>
      <c r="O628" s="101">
        <f>IF(ISNA(VLOOKUP(E628,'Enga manuel'!$D$7:$P$356,6,FALSE)),0,VLOOKUP(E628,'Enga manuel'!$D$7:$P$356,6,FALSE))</f>
        <v>0</v>
      </c>
      <c r="P628" t="str">
        <f>IF(ISNA(VLOOKUP(E628,'Enga manuel'!$D$7:$P$356,7,FALSE)),"",VLOOKUP(E628,'Enga manuel'!$D$7:$P$356,7,FALSE))</f>
        <v/>
      </c>
      <c r="Q628" t="str">
        <f>IF(ISNA(VLOOKUP(E628,'Enga manuel'!$D$7:$P$356,8,FALSE)),"",VLOOKUP(E628,'Enga manuel'!$D$7:$P$356,8,FALSE))</f>
        <v/>
      </c>
      <c r="R628" t="str">
        <f>IF(ISNA(VLOOKUP(E628,'Enga manuel'!$D$7:$P$356,9,FALSE)),"",VLOOKUP(E628,'Enga manuel'!$D$7:$P$356,9,FALSE))</f>
        <v/>
      </c>
      <c r="S628" t="str">
        <f>IF(ISNA(VLOOKUP(E628,'Enga manuel'!$D$7:$P$356,10,FALSE)),"",VLOOKUP(E628,'Enga manuel'!$D$7:$P$356,10,FALSE))</f>
        <v/>
      </c>
      <c r="T628" t="str">
        <f>IF(ISNA(VLOOKUP(E628,'Enga manuel'!$D$7:$P$356,11,FALSE)),"",VLOOKUP(E628,'Enga manuel'!$D$7:$P$356,11,FALSE))</f>
        <v/>
      </c>
      <c r="U628" t="str">
        <f>IF(ISNA(VLOOKUP(E628,'Enga manuel'!$D$7:$P$356,12,FALSE)),"",VLOOKUP(E628,'Enga manuel'!$D$7:$P$356,12,FALSE))</f>
        <v/>
      </c>
      <c r="W628">
        <f t="shared" si="110"/>
        <v>4027</v>
      </c>
      <c r="X628" s="107">
        <f t="shared" si="98"/>
        <v>0</v>
      </c>
      <c r="Y628" s="107" t="str">
        <f t="shared" si="106"/>
        <v/>
      </c>
      <c r="Z628" s="107" t="str">
        <f t="shared" si="107"/>
        <v/>
      </c>
      <c r="AA628" s="107" t="str">
        <f t="shared" si="108"/>
        <v/>
      </c>
      <c r="AB628" s="107" t="str">
        <f t="shared" si="99"/>
        <v/>
      </c>
      <c r="AC628" s="107" t="str">
        <f t="shared" si="99"/>
        <v/>
      </c>
      <c r="AD628" s="107" t="str">
        <f t="shared" si="100"/>
        <v/>
      </c>
      <c r="AE628" s="107" t="str">
        <f t="shared" si="101"/>
        <v/>
      </c>
      <c r="AF628">
        <f t="shared" si="109"/>
        <v>0</v>
      </c>
    </row>
    <row r="629" spans="5:32" x14ac:dyDescent="0.2">
      <c r="E629">
        <v>4028</v>
      </c>
      <c r="F629" s="101">
        <f>'Ext A4'!F34</f>
        <v>0</v>
      </c>
      <c r="G629" s="100">
        <f>'Ext A4'!C34</f>
        <v>0</v>
      </c>
      <c r="H629" s="100">
        <f>'Ext A4'!D34</f>
        <v>0</v>
      </c>
      <c r="I629" s="100">
        <f>'Ext A4'!J34</f>
        <v>0</v>
      </c>
      <c r="J629" s="194">
        <f>'Ext A4'!G34</f>
        <v>0</v>
      </c>
      <c r="K629">
        <f>IF('Ext A4'!H34="",'Ext A4'!G34,'Ext A4'!H34)</f>
        <v>0</v>
      </c>
      <c r="L629" s="100">
        <f>'Ext A4'!E34</f>
        <v>0</v>
      </c>
      <c r="M629" t="str">
        <f>MID('Ext A4'!M34,7,4)</f>
        <v/>
      </c>
      <c r="O629" s="101">
        <f>IF(ISNA(VLOOKUP(E629,'Enga manuel'!$D$7:$P$356,6,FALSE)),0,VLOOKUP(E629,'Enga manuel'!$D$7:$P$356,6,FALSE))</f>
        <v>0</v>
      </c>
      <c r="P629" t="str">
        <f>IF(ISNA(VLOOKUP(E629,'Enga manuel'!$D$7:$P$356,7,FALSE)),"",VLOOKUP(E629,'Enga manuel'!$D$7:$P$356,7,FALSE))</f>
        <v/>
      </c>
      <c r="Q629" t="str">
        <f>IF(ISNA(VLOOKUP(E629,'Enga manuel'!$D$7:$P$356,8,FALSE)),"",VLOOKUP(E629,'Enga manuel'!$D$7:$P$356,8,FALSE))</f>
        <v/>
      </c>
      <c r="R629" t="str">
        <f>IF(ISNA(VLOOKUP(E629,'Enga manuel'!$D$7:$P$356,9,FALSE)),"",VLOOKUP(E629,'Enga manuel'!$D$7:$P$356,9,FALSE))</f>
        <v/>
      </c>
      <c r="S629" t="str">
        <f>IF(ISNA(VLOOKUP(E629,'Enga manuel'!$D$7:$P$356,10,FALSE)),"",VLOOKUP(E629,'Enga manuel'!$D$7:$P$356,10,FALSE))</f>
        <v/>
      </c>
      <c r="T629" t="str">
        <f>IF(ISNA(VLOOKUP(E629,'Enga manuel'!$D$7:$P$356,11,FALSE)),"",VLOOKUP(E629,'Enga manuel'!$D$7:$P$356,11,FALSE))</f>
        <v/>
      </c>
      <c r="U629" t="str">
        <f>IF(ISNA(VLOOKUP(E629,'Enga manuel'!$D$7:$P$356,12,FALSE)),"",VLOOKUP(E629,'Enga manuel'!$D$7:$P$356,12,FALSE))</f>
        <v/>
      </c>
      <c r="W629">
        <f t="shared" si="110"/>
        <v>4028</v>
      </c>
      <c r="X629" s="107">
        <f t="shared" si="98"/>
        <v>0</v>
      </c>
      <c r="Y629" s="107" t="str">
        <f t="shared" si="106"/>
        <v/>
      </c>
      <c r="Z629" s="107" t="str">
        <f t="shared" si="107"/>
        <v/>
      </c>
      <c r="AA629" s="107" t="str">
        <f t="shared" si="108"/>
        <v/>
      </c>
      <c r="AB629" s="107" t="str">
        <f t="shared" si="99"/>
        <v/>
      </c>
      <c r="AC629" s="107" t="str">
        <f t="shared" si="99"/>
        <v/>
      </c>
      <c r="AD629" s="107" t="str">
        <f t="shared" si="100"/>
        <v/>
      </c>
      <c r="AE629" s="107" t="str">
        <f t="shared" si="101"/>
        <v/>
      </c>
      <c r="AF629">
        <f t="shared" si="109"/>
        <v>0</v>
      </c>
    </row>
    <row r="630" spans="5:32" x14ac:dyDescent="0.2">
      <c r="E630">
        <v>4029</v>
      </c>
      <c r="F630" s="101">
        <f>'Ext A4'!F35</f>
        <v>0</v>
      </c>
      <c r="G630" s="100">
        <f>'Ext A4'!C35</f>
        <v>0</v>
      </c>
      <c r="H630" s="100">
        <f>'Ext A4'!D35</f>
        <v>0</v>
      </c>
      <c r="I630" s="100">
        <f>'Ext A4'!J35</f>
        <v>0</v>
      </c>
      <c r="J630" s="194">
        <f>'Ext A4'!G35</f>
        <v>0</v>
      </c>
      <c r="K630">
        <f>IF('Ext A4'!H35="",'Ext A4'!G35,'Ext A4'!H35)</f>
        <v>0</v>
      </c>
      <c r="L630" s="100">
        <f>'Ext A4'!E35</f>
        <v>0</v>
      </c>
      <c r="M630" t="str">
        <f>MID('Ext A4'!M35,7,4)</f>
        <v/>
      </c>
      <c r="O630" s="101">
        <f>IF(ISNA(VLOOKUP(E630,'Enga manuel'!$D$7:$P$356,6,FALSE)),0,VLOOKUP(E630,'Enga manuel'!$D$7:$P$356,6,FALSE))</f>
        <v>0</v>
      </c>
      <c r="P630" t="str">
        <f>IF(ISNA(VLOOKUP(E630,'Enga manuel'!$D$7:$P$356,7,FALSE)),"",VLOOKUP(E630,'Enga manuel'!$D$7:$P$356,7,FALSE))</f>
        <v/>
      </c>
      <c r="Q630" t="str">
        <f>IF(ISNA(VLOOKUP(E630,'Enga manuel'!$D$7:$P$356,8,FALSE)),"",VLOOKUP(E630,'Enga manuel'!$D$7:$P$356,8,FALSE))</f>
        <v/>
      </c>
      <c r="R630" t="str">
        <f>IF(ISNA(VLOOKUP(E630,'Enga manuel'!$D$7:$P$356,9,FALSE)),"",VLOOKUP(E630,'Enga manuel'!$D$7:$P$356,9,FALSE))</f>
        <v/>
      </c>
      <c r="S630" t="str">
        <f>IF(ISNA(VLOOKUP(E630,'Enga manuel'!$D$7:$P$356,10,FALSE)),"",VLOOKUP(E630,'Enga manuel'!$D$7:$P$356,10,FALSE))</f>
        <v/>
      </c>
      <c r="T630" t="str">
        <f>IF(ISNA(VLOOKUP(E630,'Enga manuel'!$D$7:$P$356,11,FALSE)),"",VLOOKUP(E630,'Enga manuel'!$D$7:$P$356,11,FALSE))</f>
        <v/>
      </c>
      <c r="U630" t="str">
        <f>IF(ISNA(VLOOKUP(E630,'Enga manuel'!$D$7:$P$356,12,FALSE)),"",VLOOKUP(E630,'Enga manuel'!$D$7:$P$356,12,FALSE))</f>
        <v/>
      </c>
      <c r="W630">
        <f t="shared" si="110"/>
        <v>4029</v>
      </c>
      <c r="X630" s="107">
        <f t="shared" si="98"/>
        <v>0</v>
      </c>
      <c r="Y630" s="107" t="str">
        <f t="shared" si="106"/>
        <v/>
      </c>
      <c r="Z630" s="107" t="str">
        <f t="shared" si="107"/>
        <v/>
      </c>
      <c r="AA630" s="107" t="str">
        <f t="shared" si="108"/>
        <v/>
      </c>
      <c r="AB630" s="107" t="str">
        <f t="shared" si="99"/>
        <v/>
      </c>
      <c r="AC630" s="107" t="str">
        <f t="shared" si="99"/>
        <v/>
      </c>
      <c r="AD630" s="107" t="str">
        <f t="shared" si="100"/>
        <v/>
      </c>
      <c r="AE630" s="107" t="str">
        <f t="shared" si="101"/>
        <v/>
      </c>
      <c r="AF630">
        <f t="shared" si="109"/>
        <v>0</v>
      </c>
    </row>
    <row r="631" spans="5:32" x14ac:dyDescent="0.2">
      <c r="E631">
        <v>4030</v>
      </c>
      <c r="F631" s="101">
        <f>'Ext A4'!F36</f>
        <v>0</v>
      </c>
      <c r="G631" s="100">
        <f>'Ext A4'!C36</f>
        <v>0</v>
      </c>
      <c r="H631" s="100">
        <f>'Ext A4'!D36</f>
        <v>0</v>
      </c>
      <c r="I631" s="100">
        <f>'Ext A4'!J36</f>
        <v>0</v>
      </c>
      <c r="J631" s="194">
        <f>'Ext A4'!G36</f>
        <v>0</v>
      </c>
      <c r="K631">
        <f>IF('Ext A4'!H36="",'Ext A4'!G36,'Ext A4'!H36)</f>
        <v>0</v>
      </c>
      <c r="L631" s="100">
        <f>'Ext A4'!E36</f>
        <v>0</v>
      </c>
      <c r="M631" t="str">
        <f>MID('Ext A4'!M36,7,4)</f>
        <v/>
      </c>
      <c r="O631" s="101">
        <f>IF(ISNA(VLOOKUP(E631,'Enga manuel'!$D$7:$P$356,6,FALSE)),0,VLOOKUP(E631,'Enga manuel'!$D$7:$P$356,6,FALSE))</f>
        <v>0</v>
      </c>
      <c r="P631" t="str">
        <f>IF(ISNA(VLOOKUP(E631,'Enga manuel'!$D$7:$P$356,7,FALSE)),"",VLOOKUP(E631,'Enga manuel'!$D$7:$P$356,7,FALSE))</f>
        <v/>
      </c>
      <c r="Q631" t="str">
        <f>IF(ISNA(VLOOKUP(E631,'Enga manuel'!$D$7:$P$356,8,FALSE)),"",VLOOKUP(E631,'Enga manuel'!$D$7:$P$356,8,FALSE))</f>
        <v/>
      </c>
      <c r="R631" t="str">
        <f>IF(ISNA(VLOOKUP(E631,'Enga manuel'!$D$7:$P$356,9,FALSE)),"",VLOOKUP(E631,'Enga manuel'!$D$7:$P$356,9,FALSE))</f>
        <v/>
      </c>
      <c r="S631" t="str">
        <f>IF(ISNA(VLOOKUP(E631,'Enga manuel'!$D$7:$P$356,10,FALSE)),"",VLOOKUP(E631,'Enga manuel'!$D$7:$P$356,10,FALSE))</f>
        <v/>
      </c>
      <c r="T631" t="str">
        <f>IF(ISNA(VLOOKUP(E631,'Enga manuel'!$D$7:$P$356,11,FALSE)),"",VLOOKUP(E631,'Enga manuel'!$D$7:$P$356,11,FALSE))</f>
        <v/>
      </c>
      <c r="U631" t="str">
        <f>IF(ISNA(VLOOKUP(E631,'Enga manuel'!$D$7:$P$356,12,FALSE)),"",VLOOKUP(E631,'Enga manuel'!$D$7:$P$356,12,FALSE))</f>
        <v/>
      </c>
      <c r="W631">
        <f t="shared" si="110"/>
        <v>4030</v>
      </c>
      <c r="X631" s="107">
        <f t="shared" si="98"/>
        <v>0</v>
      </c>
      <c r="Y631" s="107" t="str">
        <f t="shared" si="106"/>
        <v/>
      </c>
      <c r="Z631" s="107" t="str">
        <f t="shared" si="107"/>
        <v/>
      </c>
      <c r="AA631" s="107" t="str">
        <f t="shared" si="108"/>
        <v/>
      </c>
      <c r="AB631" s="107" t="str">
        <f t="shared" si="99"/>
        <v/>
      </c>
      <c r="AC631" s="107" t="str">
        <f t="shared" si="99"/>
        <v/>
      </c>
      <c r="AD631" s="107" t="str">
        <f t="shared" si="100"/>
        <v/>
      </c>
      <c r="AE631" s="107" t="str">
        <f t="shared" si="101"/>
        <v/>
      </c>
      <c r="AF631">
        <f t="shared" si="109"/>
        <v>0</v>
      </c>
    </row>
    <row r="632" spans="5:32" x14ac:dyDescent="0.2">
      <c r="E632">
        <v>4031</v>
      </c>
      <c r="F632" s="101">
        <f>'Ext A4'!F37</f>
        <v>0</v>
      </c>
      <c r="G632" s="100">
        <f>'Ext A4'!C37</f>
        <v>0</v>
      </c>
      <c r="H632" s="100">
        <f>'Ext A4'!D37</f>
        <v>0</v>
      </c>
      <c r="I632" s="100">
        <f>'Ext A4'!J37</f>
        <v>0</v>
      </c>
      <c r="J632" s="194">
        <f>'Ext A4'!G37</f>
        <v>0</v>
      </c>
      <c r="K632">
        <f>IF('Ext A4'!H37="",'Ext A4'!G37,'Ext A4'!H37)</f>
        <v>0</v>
      </c>
      <c r="L632" s="100">
        <f>'Ext A4'!E37</f>
        <v>0</v>
      </c>
      <c r="M632" t="str">
        <f>MID('Ext A4'!M37,7,4)</f>
        <v/>
      </c>
      <c r="O632" s="101">
        <f>IF(ISNA(VLOOKUP(E632,'Enga manuel'!$D$7:$P$356,6,FALSE)),0,VLOOKUP(E632,'Enga manuel'!$D$7:$P$356,6,FALSE))</f>
        <v>0</v>
      </c>
      <c r="P632" t="str">
        <f>IF(ISNA(VLOOKUP(E632,'Enga manuel'!$D$7:$P$356,7,FALSE)),"",VLOOKUP(E632,'Enga manuel'!$D$7:$P$356,7,FALSE))</f>
        <v/>
      </c>
      <c r="Q632" t="str">
        <f>IF(ISNA(VLOOKUP(E632,'Enga manuel'!$D$7:$P$356,8,FALSE)),"",VLOOKUP(E632,'Enga manuel'!$D$7:$P$356,8,FALSE))</f>
        <v/>
      </c>
      <c r="R632" t="str">
        <f>IF(ISNA(VLOOKUP(E632,'Enga manuel'!$D$7:$P$356,9,FALSE)),"",VLOOKUP(E632,'Enga manuel'!$D$7:$P$356,9,FALSE))</f>
        <v/>
      </c>
      <c r="S632" t="str">
        <f>IF(ISNA(VLOOKUP(E632,'Enga manuel'!$D$7:$P$356,10,FALSE)),"",VLOOKUP(E632,'Enga manuel'!$D$7:$P$356,10,FALSE))</f>
        <v/>
      </c>
      <c r="T632" t="str">
        <f>IF(ISNA(VLOOKUP(E632,'Enga manuel'!$D$7:$P$356,11,FALSE)),"",VLOOKUP(E632,'Enga manuel'!$D$7:$P$356,11,FALSE))</f>
        <v/>
      </c>
      <c r="U632" t="str">
        <f>IF(ISNA(VLOOKUP(E632,'Enga manuel'!$D$7:$P$356,12,FALSE)),"",VLOOKUP(E632,'Enga manuel'!$D$7:$P$356,12,FALSE))</f>
        <v/>
      </c>
      <c r="W632">
        <f t="shared" si="110"/>
        <v>4031</v>
      </c>
      <c r="X632" s="107">
        <f t="shared" si="98"/>
        <v>0</v>
      </c>
      <c r="Y632" s="107" t="str">
        <f t="shared" si="106"/>
        <v/>
      </c>
      <c r="Z632" s="107" t="str">
        <f t="shared" si="107"/>
        <v/>
      </c>
      <c r="AA632" s="107" t="str">
        <f t="shared" si="108"/>
        <v/>
      </c>
      <c r="AB632" s="107" t="str">
        <f t="shared" si="99"/>
        <v/>
      </c>
      <c r="AC632" s="107" t="str">
        <f t="shared" si="99"/>
        <v/>
      </c>
      <c r="AD632" s="107" t="str">
        <f t="shared" si="100"/>
        <v/>
      </c>
      <c r="AE632" s="107" t="str">
        <f t="shared" si="101"/>
        <v/>
      </c>
      <c r="AF632">
        <f t="shared" si="109"/>
        <v>0</v>
      </c>
    </row>
    <row r="633" spans="5:32" x14ac:dyDescent="0.2">
      <c r="E633">
        <v>4032</v>
      </c>
      <c r="F633" s="101">
        <f>'Ext A4'!F38</f>
        <v>0</v>
      </c>
      <c r="G633" s="100">
        <f>'Ext A4'!C38</f>
        <v>0</v>
      </c>
      <c r="H633" s="100">
        <f>'Ext A4'!D38</f>
        <v>0</v>
      </c>
      <c r="I633" s="100">
        <f>'Ext A4'!J38</f>
        <v>0</v>
      </c>
      <c r="J633" s="194">
        <f>'Ext A4'!G38</f>
        <v>0</v>
      </c>
      <c r="K633">
        <f>IF('Ext A4'!H38="",'Ext A4'!G38,'Ext A4'!H38)</f>
        <v>0</v>
      </c>
      <c r="L633" s="100">
        <f>'Ext A4'!E38</f>
        <v>0</v>
      </c>
      <c r="M633" t="str">
        <f>MID('Ext A4'!M38,7,4)</f>
        <v/>
      </c>
      <c r="O633" s="101">
        <f>IF(ISNA(VLOOKUP(E633,'Enga manuel'!$D$7:$P$356,6,FALSE)),0,VLOOKUP(E633,'Enga manuel'!$D$7:$P$356,6,FALSE))</f>
        <v>0</v>
      </c>
      <c r="P633" t="str">
        <f>IF(ISNA(VLOOKUP(E633,'Enga manuel'!$D$7:$P$356,7,FALSE)),"",VLOOKUP(E633,'Enga manuel'!$D$7:$P$356,7,FALSE))</f>
        <v/>
      </c>
      <c r="Q633" t="str">
        <f>IF(ISNA(VLOOKUP(E633,'Enga manuel'!$D$7:$P$356,8,FALSE)),"",VLOOKUP(E633,'Enga manuel'!$D$7:$P$356,8,FALSE))</f>
        <v/>
      </c>
      <c r="R633" t="str">
        <f>IF(ISNA(VLOOKUP(E633,'Enga manuel'!$D$7:$P$356,9,FALSE)),"",VLOOKUP(E633,'Enga manuel'!$D$7:$P$356,9,FALSE))</f>
        <v/>
      </c>
      <c r="S633" t="str">
        <f>IF(ISNA(VLOOKUP(E633,'Enga manuel'!$D$7:$P$356,10,FALSE)),"",VLOOKUP(E633,'Enga manuel'!$D$7:$P$356,10,FALSE))</f>
        <v/>
      </c>
      <c r="T633" t="str">
        <f>IF(ISNA(VLOOKUP(E633,'Enga manuel'!$D$7:$P$356,11,FALSE)),"",VLOOKUP(E633,'Enga manuel'!$D$7:$P$356,11,FALSE))</f>
        <v/>
      </c>
      <c r="U633" t="str">
        <f>IF(ISNA(VLOOKUP(E633,'Enga manuel'!$D$7:$P$356,12,FALSE)),"",VLOOKUP(E633,'Enga manuel'!$D$7:$P$356,12,FALSE))</f>
        <v/>
      </c>
      <c r="W633">
        <f t="shared" si="110"/>
        <v>4032</v>
      </c>
      <c r="X633" s="107">
        <f t="shared" si="98"/>
        <v>0</v>
      </c>
      <c r="Y633" s="107" t="str">
        <f t="shared" si="106"/>
        <v/>
      </c>
      <c r="Z633" s="107" t="str">
        <f t="shared" si="107"/>
        <v/>
      </c>
      <c r="AA633" s="107" t="str">
        <f t="shared" si="108"/>
        <v/>
      </c>
      <c r="AB633" s="107" t="str">
        <f t="shared" si="99"/>
        <v/>
      </c>
      <c r="AC633" s="107" t="str">
        <f t="shared" si="99"/>
        <v/>
      </c>
      <c r="AD633" s="107" t="str">
        <f t="shared" si="100"/>
        <v/>
      </c>
      <c r="AE633" s="107" t="str">
        <f t="shared" si="101"/>
        <v/>
      </c>
      <c r="AF633">
        <f t="shared" si="109"/>
        <v>0</v>
      </c>
    </row>
    <row r="634" spans="5:32" x14ac:dyDescent="0.2">
      <c r="E634">
        <v>4033</v>
      </c>
      <c r="F634" s="101">
        <f>'Ext A4'!F39</f>
        <v>0</v>
      </c>
      <c r="G634" s="100">
        <f>'Ext A4'!C39</f>
        <v>0</v>
      </c>
      <c r="H634" s="100">
        <f>'Ext A4'!D39</f>
        <v>0</v>
      </c>
      <c r="I634" s="100">
        <f>'Ext A4'!J39</f>
        <v>0</v>
      </c>
      <c r="J634" s="194">
        <f>'Ext A4'!G39</f>
        <v>0</v>
      </c>
      <c r="K634">
        <f>IF('Ext A4'!H39="",'Ext A4'!G39,'Ext A4'!H39)</f>
        <v>0</v>
      </c>
      <c r="L634" s="100">
        <f>'Ext A4'!E39</f>
        <v>0</v>
      </c>
      <c r="M634" t="str">
        <f>MID('Ext A4'!M39,7,4)</f>
        <v/>
      </c>
      <c r="O634" s="101">
        <f>IF(ISNA(VLOOKUP(E634,'Enga manuel'!$D$7:$P$356,6,FALSE)),0,VLOOKUP(E634,'Enga manuel'!$D$7:$P$356,6,FALSE))</f>
        <v>0</v>
      </c>
      <c r="P634" t="str">
        <f>IF(ISNA(VLOOKUP(E634,'Enga manuel'!$D$7:$P$356,7,FALSE)),"",VLOOKUP(E634,'Enga manuel'!$D$7:$P$356,7,FALSE))</f>
        <v/>
      </c>
      <c r="Q634" t="str">
        <f>IF(ISNA(VLOOKUP(E634,'Enga manuel'!$D$7:$P$356,8,FALSE)),"",VLOOKUP(E634,'Enga manuel'!$D$7:$P$356,8,FALSE))</f>
        <v/>
      </c>
      <c r="R634" t="str">
        <f>IF(ISNA(VLOOKUP(E634,'Enga manuel'!$D$7:$P$356,9,FALSE)),"",VLOOKUP(E634,'Enga manuel'!$D$7:$P$356,9,FALSE))</f>
        <v/>
      </c>
      <c r="S634" t="str">
        <f>IF(ISNA(VLOOKUP(E634,'Enga manuel'!$D$7:$P$356,10,FALSE)),"",VLOOKUP(E634,'Enga manuel'!$D$7:$P$356,10,FALSE))</f>
        <v/>
      </c>
      <c r="T634" t="str">
        <f>IF(ISNA(VLOOKUP(E634,'Enga manuel'!$D$7:$P$356,11,FALSE)),"",VLOOKUP(E634,'Enga manuel'!$D$7:$P$356,11,FALSE))</f>
        <v/>
      </c>
      <c r="U634" t="str">
        <f>IF(ISNA(VLOOKUP(E634,'Enga manuel'!$D$7:$P$356,12,FALSE)),"",VLOOKUP(E634,'Enga manuel'!$D$7:$P$356,12,FALSE))</f>
        <v/>
      </c>
      <c r="W634">
        <f t="shared" si="110"/>
        <v>4033</v>
      </c>
      <c r="X634" s="107">
        <f t="shared" si="98"/>
        <v>0</v>
      </c>
      <c r="Y634" s="107" t="str">
        <f t="shared" si="106"/>
        <v/>
      </c>
      <c r="Z634" s="107" t="str">
        <f t="shared" si="107"/>
        <v/>
      </c>
      <c r="AA634" s="107" t="str">
        <f t="shared" si="108"/>
        <v/>
      </c>
      <c r="AB634" s="107" t="str">
        <f t="shared" si="99"/>
        <v/>
      </c>
      <c r="AC634" s="107" t="str">
        <f t="shared" si="99"/>
        <v/>
      </c>
      <c r="AD634" s="107" t="str">
        <f t="shared" si="100"/>
        <v/>
      </c>
      <c r="AE634" s="107" t="str">
        <f t="shared" si="101"/>
        <v/>
      </c>
      <c r="AF634">
        <f t="shared" si="109"/>
        <v>0</v>
      </c>
    </row>
    <row r="635" spans="5:32" x14ac:dyDescent="0.2">
      <c r="E635">
        <v>4034</v>
      </c>
      <c r="F635" s="101">
        <f>'Ext A4'!F40</f>
        <v>0</v>
      </c>
      <c r="G635" s="100">
        <f>'Ext A4'!C40</f>
        <v>0</v>
      </c>
      <c r="H635" s="100">
        <f>'Ext A4'!D40</f>
        <v>0</v>
      </c>
      <c r="I635" s="100">
        <f>'Ext A4'!J40</f>
        <v>0</v>
      </c>
      <c r="J635" s="194">
        <f>'Ext A4'!G40</f>
        <v>0</v>
      </c>
      <c r="K635">
        <f>IF('Ext A4'!H40="",'Ext A4'!G40,'Ext A4'!H40)</f>
        <v>0</v>
      </c>
      <c r="L635" s="100">
        <f>'Ext A4'!E40</f>
        <v>0</v>
      </c>
      <c r="M635" t="str">
        <f>MID('Ext A4'!M40,7,4)</f>
        <v/>
      </c>
      <c r="O635" s="101">
        <f>IF(ISNA(VLOOKUP(E635,'Enga manuel'!$D$7:$P$356,6,FALSE)),0,VLOOKUP(E635,'Enga manuel'!$D$7:$P$356,6,FALSE))</f>
        <v>0</v>
      </c>
      <c r="P635" t="str">
        <f>IF(ISNA(VLOOKUP(E635,'Enga manuel'!$D$7:$P$356,7,FALSE)),"",VLOOKUP(E635,'Enga manuel'!$D$7:$P$356,7,FALSE))</f>
        <v/>
      </c>
      <c r="Q635" t="str">
        <f>IF(ISNA(VLOOKUP(E635,'Enga manuel'!$D$7:$P$356,8,FALSE)),"",VLOOKUP(E635,'Enga manuel'!$D$7:$P$356,8,FALSE))</f>
        <v/>
      </c>
      <c r="R635" t="str">
        <f>IF(ISNA(VLOOKUP(E635,'Enga manuel'!$D$7:$P$356,9,FALSE)),"",VLOOKUP(E635,'Enga manuel'!$D$7:$P$356,9,FALSE))</f>
        <v/>
      </c>
      <c r="S635" t="str">
        <f>IF(ISNA(VLOOKUP(E635,'Enga manuel'!$D$7:$P$356,10,FALSE)),"",VLOOKUP(E635,'Enga manuel'!$D$7:$P$356,10,FALSE))</f>
        <v/>
      </c>
      <c r="T635" t="str">
        <f>IF(ISNA(VLOOKUP(E635,'Enga manuel'!$D$7:$P$356,11,FALSE)),"",VLOOKUP(E635,'Enga manuel'!$D$7:$P$356,11,FALSE))</f>
        <v/>
      </c>
      <c r="U635" t="str">
        <f>IF(ISNA(VLOOKUP(E635,'Enga manuel'!$D$7:$P$356,12,FALSE)),"",VLOOKUP(E635,'Enga manuel'!$D$7:$P$356,12,FALSE))</f>
        <v/>
      </c>
      <c r="W635">
        <f t="shared" si="110"/>
        <v>4034</v>
      </c>
      <c r="X635" s="107">
        <f t="shared" si="98"/>
        <v>0</v>
      </c>
      <c r="Y635" s="107" t="str">
        <f t="shared" si="106"/>
        <v/>
      </c>
      <c r="Z635" s="107" t="str">
        <f t="shared" si="107"/>
        <v/>
      </c>
      <c r="AA635" s="107" t="str">
        <f t="shared" si="108"/>
        <v/>
      </c>
      <c r="AB635" s="107" t="str">
        <f t="shared" si="99"/>
        <v/>
      </c>
      <c r="AC635" s="107" t="str">
        <f t="shared" si="99"/>
        <v/>
      </c>
      <c r="AD635" s="107" t="str">
        <f t="shared" si="100"/>
        <v/>
      </c>
      <c r="AE635" s="107" t="str">
        <f t="shared" si="101"/>
        <v/>
      </c>
      <c r="AF635">
        <f t="shared" si="109"/>
        <v>0</v>
      </c>
    </row>
    <row r="636" spans="5:32" x14ac:dyDescent="0.2">
      <c r="E636">
        <v>4035</v>
      </c>
      <c r="F636" s="101">
        <f>'Ext A4'!F41</f>
        <v>0</v>
      </c>
      <c r="G636" s="100">
        <f>'Ext A4'!C41</f>
        <v>0</v>
      </c>
      <c r="H636" s="100">
        <f>'Ext A4'!D41</f>
        <v>0</v>
      </c>
      <c r="I636" s="100">
        <f>'Ext A4'!J41</f>
        <v>0</v>
      </c>
      <c r="J636" s="194">
        <f>'Ext A4'!G41</f>
        <v>0</v>
      </c>
      <c r="K636">
        <f>IF('Ext A4'!H41="",'Ext A4'!G41,'Ext A4'!H41)</f>
        <v>0</v>
      </c>
      <c r="L636" s="100">
        <f>'Ext A4'!E41</f>
        <v>0</v>
      </c>
      <c r="M636" t="str">
        <f>MID('Ext A4'!M41,7,4)</f>
        <v/>
      </c>
      <c r="O636" s="101">
        <f>IF(ISNA(VLOOKUP(E636,'Enga manuel'!$D$7:$P$356,6,FALSE)),0,VLOOKUP(E636,'Enga manuel'!$D$7:$P$356,6,FALSE))</f>
        <v>0</v>
      </c>
      <c r="P636" t="str">
        <f>IF(ISNA(VLOOKUP(E636,'Enga manuel'!$D$7:$P$356,7,FALSE)),"",VLOOKUP(E636,'Enga manuel'!$D$7:$P$356,7,FALSE))</f>
        <v/>
      </c>
      <c r="Q636" t="str">
        <f>IF(ISNA(VLOOKUP(E636,'Enga manuel'!$D$7:$P$356,8,FALSE)),"",VLOOKUP(E636,'Enga manuel'!$D$7:$P$356,8,FALSE))</f>
        <v/>
      </c>
      <c r="R636" t="str">
        <f>IF(ISNA(VLOOKUP(E636,'Enga manuel'!$D$7:$P$356,9,FALSE)),"",VLOOKUP(E636,'Enga manuel'!$D$7:$P$356,9,FALSE))</f>
        <v/>
      </c>
      <c r="S636" t="str">
        <f>IF(ISNA(VLOOKUP(E636,'Enga manuel'!$D$7:$P$356,10,FALSE)),"",VLOOKUP(E636,'Enga manuel'!$D$7:$P$356,10,FALSE))</f>
        <v/>
      </c>
      <c r="T636" t="str">
        <f>IF(ISNA(VLOOKUP(E636,'Enga manuel'!$D$7:$P$356,11,FALSE)),"",VLOOKUP(E636,'Enga manuel'!$D$7:$P$356,11,FALSE))</f>
        <v/>
      </c>
      <c r="U636" t="str">
        <f>IF(ISNA(VLOOKUP(E636,'Enga manuel'!$D$7:$P$356,12,FALSE)),"",VLOOKUP(E636,'Enga manuel'!$D$7:$P$356,12,FALSE))</f>
        <v/>
      </c>
      <c r="W636">
        <f t="shared" si="110"/>
        <v>4035</v>
      </c>
      <c r="X636" s="107">
        <f t="shared" si="98"/>
        <v>0</v>
      </c>
      <c r="Y636" s="107" t="str">
        <f t="shared" si="106"/>
        <v/>
      </c>
      <c r="Z636" s="107" t="str">
        <f t="shared" si="107"/>
        <v/>
      </c>
      <c r="AA636" s="107" t="str">
        <f t="shared" si="108"/>
        <v/>
      </c>
      <c r="AB636" s="107" t="str">
        <f t="shared" si="99"/>
        <v/>
      </c>
      <c r="AC636" s="107" t="str">
        <f t="shared" si="99"/>
        <v/>
      </c>
      <c r="AD636" s="107" t="str">
        <f t="shared" si="100"/>
        <v/>
      </c>
      <c r="AE636" s="107" t="str">
        <f t="shared" si="101"/>
        <v/>
      </c>
      <c r="AF636">
        <f t="shared" si="109"/>
        <v>0</v>
      </c>
    </row>
    <row r="637" spans="5:32" x14ac:dyDescent="0.2">
      <c r="E637">
        <v>4036</v>
      </c>
      <c r="F637" s="101">
        <f>'Ext A4'!F42</f>
        <v>0</v>
      </c>
      <c r="G637" s="100">
        <f>'Ext A4'!C42</f>
        <v>0</v>
      </c>
      <c r="H637" s="100">
        <f>'Ext A4'!D42</f>
        <v>0</v>
      </c>
      <c r="I637" s="100">
        <f>'Ext A4'!J42</f>
        <v>0</v>
      </c>
      <c r="J637" s="194">
        <f>'Ext A4'!G42</f>
        <v>0</v>
      </c>
      <c r="K637">
        <f>IF('Ext A4'!H42="",'Ext A4'!G42,'Ext A4'!H42)</f>
        <v>0</v>
      </c>
      <c r="L637" s="100">
        <f>'Ext A4'!E42</f>
        <v>0</v>
      </c>
      <c r="M637" t="str">
        <f>MID('Ext A4'!M42,7,4)</f>
        <v/>
      </c>
      <c r="O637" s="101">
        <f>IF(ISNA(VLOOKUP(E637,'Enga manuel'!$D$7:$P$356,6,FALSE)),0,VLOOKUP(E637,'Enga manuel'!$D$7:$P$356,6,FALSE))</f>
        <v>0</v>
      </c>
      <c r="P637" t="str">
        <f>IF(ISNA(VLOOKUP(E637,'Enga manuel'!$D$7:$P$356,7,FALSE)),"",VLOOKUP(E637,'Enga manuel'!$D$7:$P$356,7,FALSE))</f>
        <v/>
      </c>
      <c r="Q637" t="str">
        <f>IF(ISNA(VLOOKUP(E637,'Enga manuel'!$D$7:$P$356,8,FALSE)),"",VLOOKUP(E637,'Enga manuel'!$D$7:$P$356,8,FALSE))</f>
        <v/>
      </c>
      <c r="R637" t="str">
        <f>IF(ISNA(VLOOKUP(E637,'Enga manuel'!$D$7:$P$356,9,FALSE)),"",VLOOKUP(E637,'Enga manuel'!$D$7:$P$356,9,FALSE))</f>
        <v/>
      </c>
      <c r="S637" t="str">
        <f>IF(ISNA(VLOOKUP(E637,'Enga manuel'!$D$7:$P$356,10,FALSE)),"",VLOOKUP(E637,'Enga manuel'!$D$7:$P$356,10,FALSE))</f>
        <v/>
      </c>
      <c r="T637" t="str">
        <f>IF(ISNA(VLOOKUP(E637,'Enga manuel'!$D$7:$P$356,11,FALSE)),"",VLOOKUP(E637,'Enga manuel'!$D$7:$P$356,11,FALSE))</f>
        <v/>
      </c>
      <c r="U637" t="str">
        <f>IF(ISNA(VLOOKUP(E637,'Enga manuel'!$D$7:$P$356,12,FALSE)),"",VLOOKUP(E637,'Enga manuel'!$D$7:$P$356,12,FALSE))</f>
        <v/>
      </c>
      <c r="W637">
        <f t="shared" si="110"/>
        <v>4036</v>
      </c>
      <c r="X637" s="107">
        <f t="shared" si="98"/>
        <v>0</v>
      </c>
      <c r="Y637" s="107" t="str">
        <f t="shared" si="106"/>
        <v/>
      </c>
      <c r="Z637" s="107" t="str">
        <f t="shared" si="107"/>
        <v/>
      </c>
      <c r="AA637" s="107" t="str">
        <f t="shared" si="108"/>
        <v/>
      </c>
      <c r="AB637" s="107" t="str">
        <f t="shared" si="99"/>
        <v/>
      </c>
      <c r="AC637" s="107" t="str">
        <f t="shared" si="99"/>
        <v/>
      </c>
      <c r="AD637" s="107" t="str">
        <f t="shared" si="100"/>
        <v/>
      </c>
      <c r="AE637" s="107" t="str">
        <f t="shared" si="101"/>
        <v/>
      </c>
      <c r="AF637">
        <f t="shared" si="109"/>
        <v>0</v>
      </c>
    </row>
    <row r="638" spans="5:32" x14ac:dyDescent="0.2">
      <c r="E638">
        <v>4037</v>
      </c>
      <c r="F638" s="101">
        <f>'Ext A4'!F43</f>
        <v>0</v>
      </c>
      <c r="G638" s="100">
        <f>'Ext A4'!C43</f>
        <v>0</v>
      </c>
      <c r="H638" s="100">
        <f>'Ext A4'!D43</f>
        <v>0</v>
      </c>
      <c r="I638" s="100">
        <f>'Ext A4'!J43</f>
        <v>0</v>
      </c>
      <c r="J638" s="194">
        <f>'Ext A4'!G43</f>
        <v>0</v>
      </c>
      <c r="K638">
        <f>IF('Ext A4'!H43="",'Ext A4'!G43,'Ext A4'!H43)</f>
        <v>0</v>
      </c>
      <c r="L638" s="100">
        <f>'Ext A4'!E43</f>
        <v>0</v>
      </c>
      <c r="M638" t="str">
        <f>MID('Ext A4'!M43,7,4)</f>
        <v/>
      </c>
      <c r="O638" s="101">
        <f>IF(ISNA(VLOOKUP(E638,'Enga manuel'!$D$7:$P$356,6,FALSE)),0,VLOOKUP(E638,'Enga manuel'!$D$7:$P$356,6,FALSE))</f>
        <v>0</v>
      </c>
      <c r="P638" t="str">
        <f>IF(ISNA(VLOOKUP(E638,'Enga manuel'!$D$7:$P$356,7,FALSE)),"",VLOOKUP(E638,'Enga manuel'!$D$7:$P$356,7,FALSE))</f>
        <v/>
      </c>
      <c r="Q638" t="str">
        <f>IF(ISNA(VLOOKUP(E638,'Enga manuel'!$D$7:$P$356,8,FALSE)),"",VLOOKUP(E638,'Enga manuel'!$D$7:$P$356,8,FALSE))</f>
        <v/>
      </c>
      <c r="R638" t="str">
        <f>IF(ISNA(VLOOKUP(E638,'Enga manuel'!$D$7:$P$356,9,FALSE)),"",VLOOKUP(E638,'Enga manuel'!$D$7:$P$356,9,FALSE))</f>
        <v/>
      </c>
      <c r="S638" t="str">
        <f>IF(ISNA(VLOOKUP(E638,'Enga manuel'!$D$7:$P$356,10,FALSE)),"",VLOOKUP(E638,'Enga manuel'!$D$7:$P$356,10,FALSE))</f>
        <v/>
      </c>
      <c r="T638" t="str">
        <f>IF(ISNA(VLOOKUP(E638,'Enga manuel'!$D$7:$P$356,11,FALSE)),"",VLOOKUP(E638,'Enga manuel'!$D$7:$P$356,11,FALSE))</f>
        <v/>
      </c>
      <c r="U638" t="str">
        <f>IF(ISNA(VLOOKUP(E638,'Enga manuel'!$D$7:$P$356,12,FALSE)),"",VLOOKUP(E638,'Enga manuel'!$D$7:$P$356,12,FALSE))</f>
        <v/>
      </c>
      <c r="W638">
        <f t="shared" si="110"/>
        <v>4037</v>
      </c>
      <c r="X638" s="107">
        <f t="shared" si="98"/>
        <v>0</v>
      </c>
      <c r="Y638" s="107" t="str">
        <f t="shared" si="106"/>
        <v/>
      </c>
      <c r="Z638" s="107" t="str">
        <f t="shared" si="107"/>
        <v/>
      </c>
      <c r="AA638" s="107" t="str">
        <f t="shared" si="108"/>
        <v/>
      </c>
      <c r="AB638" s="107" t="str">
        <f t="shared" si="99"/>
        <v/>
      </c>
      <c r="AC638" s="107" t="str">
        <f t="shared" si="99"/>
        <v/>
      </c>
      <c r="AD638" s="107" t="str">
        <f t="shared" si="100"/>
        <v/>
      </c>
      <c r="AE638" s="107" t="str">
        <f t="shared" si="101"/>
        <v/>
      </c>
      <c r="AF638">
        <f t="shared" si="109"/>
        <v>0</v>
      </c>
    </row>
    <row r="639" spans="5:32" x14ac:dyDescent="0.2">
      <c r="E639">
        <v>4038</v>
      </c>
      <c r="F639" s="101">
        <f>'Ext A4'!F44</f>
        <v>0</v>
      </c>
      <c r="G639" s="100">
        <f>'Ext A4'!C44</f>
        <v>0</v>
      </c>
      <c r="H639" s="100">
        <f>'Ext A4'!D44</f>
        <v>0</v>
      </c>
      <c r="I639" s="100">
        <f>'Ext A4'!J44</f>
        <v>0</v>
      </c>
      <c r="J639" s="194">
        <f>'Ext A4'!G44</f>
        <v>0</v>
      </c>
      <c r="K639">
        <f>IF('Ext A4'!H44="",'Ext A4'!G44,'Ext A4'!H44)</f>
        <v>0</v>
      </c>
      <c r="L639" s="100">
        <f>'Ext A4'!E44</f>
        <v>0</v>
      </c>
      <c r="M639" t="str">
        <f>MID('Ext A4'!M44,7,4)</f>
        <v/>
      </c>
      <c r="O639" s="101">
        <f>IF(ISNA(VLOOKUP(E639,'Enga manuel'!$D$7:$P$356,6,FALSE)),0,VLOOKUP(E639,'Enga manuel'!$D$7:$P$356,6,FALSE))</f>
        <v>0</v>
      </c>
      <c r="P639" t="str">
        <f>IF(ISNA(VLOOKUP(E639,'Enga manuel'!$D$7:$P$356,7,FALSE)),"",VLOOKUP(E639,'Enga manuel'!$D$7:$P$356,7,FALSE))</f>
        <v/>
      </c>
      <c r="Q639" t="str">
        <f>IF(ISNA(VLOOKUP(E639,'Enga manuel'!$D$7:$P$356,8,FALSE)),"",VLOOKUP(E639,'Enga manuel'!$D$7:$P$356,8,FALSE))</f>
        <v/>
      </c>
      <c r="R639" t="str">
        <f>IF(ISNA(VLOOKUP(E639,'Enga manuel'!$D$7:$P$356,9,FALSE)),"",VLOOKUP(E639,'Enga manuel'!$D$7:$P$356,9,FALSE))</f>
        <v/>
      </c>
      <c r="S639" t="str">
        <f>IF(ISNA(VLOOKUP(E639,'Enga manuel'!$D$7:$P$356,10,FALSE)),"",VLOOKUP(E639,'Enga manuel'!$D$7:$P$356,10,FALSE))</f>
        <v/>
      </c>
      <c r="T639" t="str">
        <f>IF(ISNA(VLOOKUP(E639,'Enga manuel'!$D$7:$P$356,11,FALSE)),"",VLOOKUP(E639,'Enga manuel'!$D$7:$P$356,11,FALSE))</f>
        <v/>
      </c>
      <c r="U639" t="str">
        <f>IF(ISNA(VLOOKUP(E639,'Enga manuel'!$D$7:$P$356,12,FALSE)),"",VLOOKUP(E639,'Enga manuel'!$D$7:$P$356,12,FALSE))</f>
        <v/>
      </c>
      <c r="W639">
        <f t="shared" si="110"/>
        <v>4038</v>
      </c>
      <c r="X639" s="107">
        <f t="shared" si="98"/>
        <v>0</v>
      </c>
      <c r="Y639" s="107" t="str">
        <f t="shared" si="106"/>
        <v/>
      </c>
      <c r="Z639" s="107" t="str">
        <f t="shared" si="107"/>
        <v/>
      </c>
      <c r="AA639" s="107" t="str">
        <f t="shared" si="108"/>
        <v/>
      </c>
      <c r="AB639" s="107" t="str">
        <f t="shared" si="99"/>
        <v/>
      </c>
      <c r="AC639" s="107" t="str">
        <f t="shared" si="99"/>
        <v/>
      </c>
      <c r="AD639" s="107" t="str">
        <f t="shared" si="100"/>
        <v/>
      </c>
      <c r="AE639" s="107" t="str">
        <f t="shared" si="101"/>
        <v/>
      </c>
      <c r="AF639">
        <f t="shared" si="109"/>
        <v>0</v>
      </c>
    </row>
    <row r="640" spans="5:32" x14ac:dyDescent="0.2">
      <c r="E640">
        <v>4039</v>
      </c>
      <c r="F640" s="101">
        <f>'Ext A4'!F45</f>
        <v>0</v>
      </c>
      <c r="G640" s="100">
        <f>'Ext A4'!C45</f>
        <v>0</v>
      </c>
      <c r="H640" s="100">
        <f>'Ext A4'!D45</f>
        <v>0</v>
      </c>
      <c r="I640" s="100">
        <f>'Ext A4'!J45</f>
        <v>0</v>
      </c>
      <c r="J640" s="194">
        <f>'Ext A4'!G45</f>
        <v>0</v>
      </c>
      <c r="K640">
        <f>IF('Ext A4'!H45="",'Ext A4'!G45,'Ext A4'!H45)</f>
        <v>0</v>
      </c>
      <c r="L640" s="100">
        <f>'Ext A4'!E45</f>
        <v>0</v>
      </c>
      <c r="M640" t="str">
        <f>MID('Ext A4'!M45,7,4)</f>
        <v/>
      </c>
      <c r="O640" s="101">
        <f>IF(ISNA(VLOOKUP(E640,'Enga manuel'!$D$7:$P$356,6,FALSE)),0,VLOOKUP(E640,'Enga manuel'!$D$7:$P$356,6,FALSE))</f>
        <v>0</v>
      </c>
      <c r="P640" t="str">
        <f>IF(ISNA(VLOOKUP(E640,'Enga manuel'!$D$7:$P$356,7,FALSE)),"",VLOOKUP(E640,'Enga manuel'!$D$7:$P$356,7,FALSE))</f>
        <v/>
      </c>
      <c r="Q640" t="str">
        <f>IF(ISNA(VLOOKUP(E640,'Enga manuel'!$D$7:$P$356,8,FALSE)),"",VLOOKUP(E640,'Enga manuel'!$D$7:$P$356,8,FALSE))</f>
        <v/>
      </c>
      <c r="R640" t="str">
        <f>IF(ISNA(VLOOKUP(E640,'Enga manuel'!$D$7:$P$356,9,FALSE)),"",VLOOKUP(E640,'Enga manuel'!$D$7:$P$356,9,FALSE))</f>
        <v/>
      </c>
      <c r="S640" t="str">
        <f>IF(ISNA(VLOOKUP(E640,'Enga manuel'!$D$7:$P$356,10,FALSE)),"",VLOOKUP(E640,'Enga manuel'!$D$7:$P$356,10,FALSE))</f>
        <v/>
      </c>
      <c r="T640" t="str">
        <f>IF(ISNA(VLOOKUP(E640,'Enga manuel'!$D$7:$P$356,11,FALSE)),"",VLOOKUP(E640,'Enga manuel'!$D$7:$P$356,11,FALSE))</f>
        <v/>
      </c>
      <c r="U640" t="str">
        <f>IF(ISNA(VLOOKUP(E640,'Enga manuel'!$D$7:$P$356,12,FALSE)),"",VLOOKUP(E640,'Enga manuel'!$D$7:$P$356,12,FALSE))</f>
        <v/>
      </c>
      <c r="W640">
        <f t="shared" si="110"/>
        <v>4039</v>
      </c>
      <c r="X640" s="107">
        <f t="shared" si="98"/>
        <v>0</v>
      </c>
      <c r="Y640" s="107" t="str">
        <f t="shared" si="106"/>
        <v/>
      </c>
      <c r="Z640" s="107" t="str">
        <f t="shared" si="107"/>
        <v/>
      </c>
      <c r="AA640" s="107" t="str">
        <f t="shared" si="108"/>
        <v/>
      </c>
      <c r="AB640" s="107" t="str">
        <f t="shared" si="99"/>
        <v/>
      </c>
      <c r="AC640" s="107" t="str">
        <f t="shared" si="99"/>
        <v/>
      </c>
      <c r="AD640" s="107" t="str">
        <f t="shared" si="100"/>
        <v/>
      </c>
      <c r="AE640" s="107" t="str">
        <f t="shared" si="101"/>
        <v/>
      </c>
      <c r="AF640">
        <f t="shared" si="109"/>
        <v>0</v>
      </c>
    </row>
    <row r="641" spans="5:32" x14ac:dyDescent="0.2">
      <c r="E641">
        <v>4040</v>
      </c>
      <c r="F641" s="101">
        <f>'Ext A4'!F46</f>
        <v>0</v>
      </c>
      <c r="G641" s="100">
        <f>'Ext A4'!C46</f>
        <v>0</v>
      </c>
      <c r="H641" s="100">
        <f>'Ext A4'!D46</f>
        <v>0</v>
      </c>
      <c r="I641" s="100">
        <f>'Ext A4'!J46</f>
        <v>0</v>
      </c>
      <c r="J641" s="194">
        <f>'Ext A4'!G46</f>
        <v>0</v>
      </c>
      <c r="K641">
        <f>IF('Ext A4'!H46="",'Ext A4'!G46,'Ext A4'!H46)</f>
        <v>0</v>
      </c>
      <c r="L641" s="100">
        <f>'Ext A4'!E46</f>
        <v>0</v>
      </c>
      <c r="M641" t="str">
        <f>MID('Ext A4'!M46,7,4)</f>
        <v/>
      </c>
      <c r="O641" s="101">
        <f>IF(ISNA(VLOOKUP(E641,'Enga manuel'!$D$7:$P$356,6,FALSE)),0,VLOOKUP(E641,'Enga manuel'!$D$7:$P$356,6,FALSE))</f>
        <v>0</v>
      </c>
      <c r="P641" t="str">
        <f>IF(ISNA(VLOOKUP(E641,'Enga manuel'!$D$7:$P$356,7,FALSE)),"",VLOOKUP(E641,'Enga manuel'!$D$7:$P$356,7,FALSE))</f>
        <v/>
      </c>
      <c r="Q641" t="str">
        <f>IF(ISNA(VLOOKUP(E641,'Enga manuel'!$D$7:$P$356,8,FALSE)),"",VLOOKUP(E641,'Enga manuel'!$D$7:$P$356,8,FALSE))</f>
        <v/>
      </c>
      <c r="R641" t="str">
        <f>IF(ISNA(VLOOKUP(E641,'Enga manuel'!$D$7:$P$356,9,FALSE)),"",VLOOKUP(E641,'Enga manuel'!$D$7:$P$356,9,FALSE))</f>
        <v/>
      </c>
      <c r="S641" t="str">
        <f>IF(ISNA(VLOOKUP(E641,'Enga manuel'!$D$7:$P$356,10,FALSE)),"",VLOOKUP(E641,'Enga manuel'!$D$7:$P$356,10,FALSE))</f>
        <v/>
      </c>
      <c r="T641" t="str">
        <f>IF(ISNA(VLOOKUP(E641,'Enga manuel'!$D$7:$P$356,11,FALSE)),"",VLOOKUP(E641,'Enga manuel'!$D$7:$P$356,11,FALSE))</f>
        <v/>
      </c>
      <c r="U641" t="str">
        <f>IF(ISNA(VLOOKUP(E641,'Enga manuel'!$D$7:$P$356,12,FALSE)),"",VLOOKUP(E641,'Enga manuel'!$D$7:$P$356,12,FALSE))</f>
        <v/>
      </c>
      <c r="W641">
        <f t="shared" si="110"/>
        <v>4040</v>
      </c>
      <c r="X641" s="107">
        <f t="shared" si="98"/>
        <v>0</v>
      </c>
      <c r="Y641" s="107" t="str">
        <f t="shared" si="106"/>
        <v/>
      </c>
      <c r="Z641" s="107" t="str">
        <f t="shared" si="107"/>
        <v/>
      </c>
      <c r="AA641" s="107" t="str">
        <f t="shared" si="108"/>
        <v/>
      </c>
      <c r="AB641" s="107" t="str">
        <f t="shared" si="99"/>
        <v/>
      </c>
      <c r="AC641" s="107" t="str">
        <f t="shared" si="99"/>
        <v/>
      </c>
      <c r="AD641" s="107" t="str">
        <f t="shared" si="100"/>
        <v/>
      </c>
      <c r="AE641" s="107" t="str">
        <f t="shared" si="101"/>
        <v/>
      </c>
      <c r="AF641">
        <f t="shared" si="109"/>
        <v>0</v>
      </c>
    </row>
    <row r="642" spans="5:32" x14ac:dyDescent="0.2">
      <c r="E642">
        <v>4041</v>
      </c>
      <c r="F642" s="101">
        <f>'Ext A4'!F47</f>
        <v>0</v>
      </c>
      <c r="G642" s="100">
        <f>'Ext A4'!C47</f>
        <v>0</v>
      </c>
      <c r="H642" s="100">
        <f>'Ext A4'!D47</f>
        <v>0</v>
      </c>
      <c r="I642" s="100">
        <f>'Ext A4'!J47</f>
        <v>0</v>
      </c>
      <c r="J642" s="194">
        <f>'Ext A4'!G47</f>
        <v>0</v>
      </c>
      <c r="K642">
        <f>IF('Ext A4'!H47="",'Ext A4'!G47,'Ext A4'!H47)</f>
        <v>0</v>
      </c>
      <c r="L642" s="100">
        <f>'Ext A4'!E47</f>
        <v>0</v>
      </c>
      <c r="M642" t="str">
        <f>MID('Ext A4'!M47,7,4)</f>
        <v/>
      </c>
      <c r="O642" s="101">
        <f>IF(ISNA(VLOOKUP(E642,'Enga manuel'!$D$7:$P$356,6,FALSE)),0,VLOOKUP(E642,'Enga manuel'!$D$7:$P$356,6,FALSE))</f>
        <v>0</v>
      </c>
      <c r="P642" t="str">
        <f>IF(ISNA(VLOOKUP(E642,'Enga manuel'!$D$7:$P$356,7,FALSE)),"",VLOOKUP(E642,'Enga manuel'!$D$7:$P$356,7,FALSE))</f>
        <v/>
      </c>
      <c r="Q642" t="str">
        <f>IF(ISNA(VLOOKUP(E642,'Enga manuel'!$D$7:$P$356,8,FALSE)),"",VLOOKUP(E642,'Enga manuel'!$D$7:$P$356,8,FALSE))</f>
        <v/>
      </c>
      <c r="R642" t="str">
        <f>IF(ISNA(VLOOKUP(E642,'Enga manuel'!$D$7:$P$356,9,FALSE)),"",VLOOKUP(E642,'Enga manuel'!$D$7:$P$356,9,FALSE))</f>
        <v/>
      </c>
      <c r="S642" t="str">
        <f>IF(ISNA(VLOOKUP(E642,'Enga manuel'!$D$7:$P$356,10,FALSE)),"",VLOOKUP(E642,'Enga manuel'!$D$7:$P$356,10,FALSE))</f>
        <v/>
      </c>
      <c r="T642" t="str">
        <f>IF(ISNA(VLOOKUP(E642,'Enga manuel'!$D$7:$P$356,11,FALSE)),"",VLOOKUP(E642,'Enga manuel'!$D$7:$P$356,11,FALSE))</f>
        <v/>
      </c>
      <c r="U642" t="str">
        <f>IF(ISNA(VLOOKUP(E642,'Enga manuel'!$D$7:$P$356,12,FALSE)),"",VLOOKUP(E642,'Enga manuel'!$D$7:$P$356,12,FALSE))</f>
        <v/>
      </c>
      <c r="W642">
        <f t="shared" si="110"/>
        <v>4041</v>
      </c>
      <c r="X642" s="107">
        <f t="shared" si="98"/>
        <v>0</v>
      </c>
      <c r="Y642" s="107" t="str">
        <f t="shared" si="106"/>
        <v/>
      </c>
      <c r="Z642" s="107" t="str">
        <f t="shared" si="107"/>
        <v/>
      </c>
      <c r="AA642" s="107" t="str">
        <f t="shared" si="108"/>
        <v/>
      </c>
      <c r="AB642" s="107" t="str">
        <f t="shared" si="99"/>
        <v/>
      </c>
      <c r="AC642" s="107" t="str">
        <f t="shared" si="99"/>
        <v/>
      </c>
      <c r="AD642" s="107" t="str">
        <f t="shared" si="100"/>
        <v/>
      </c>
      <c r="AE642" s="107" t="str">
        <f t="shared" si="101"/>
        <v/>
      </c>
      <c r="AF642">
        <f t="shared" si="109"/>
        <v>0</v>
      </c>
    </row>
    <row r="643" spans="5:32" x14ac:dyDescent="0.2">
      <c r="E643">
        <v>4042</v>
      </c>
      <c r="F643" s="101">
        <f>'Ext A4'!F48</f>
        <v>0</v>
      </c>
      <c r="G643" s="100">
        <f>'Ext A4'!C48</f>
        <v>0</v>
      </c>
      <c r="H643" s="100">
        <f>'Ext A4'!D48</f>
        <v>0</v>
      </c>
      <c r="I643" s="100">
        <f>'Ext A4'!J48</f>
        <v>0</v>
      </c>
      <c r="J643" s="194">
        <f>'Ext A4'!G48</f>
        <v>0</v>
      </c>
      <c r="K643">
        <f>IF('Ext A4'!H48="",'Ext A4'!G48,'Ext A4'!H48)</f>
        <v>0</v>
      </c>
      <c r="L643" s="100">
        <f>'Ext A4'!E48</f>
        <v>0</v>
      </c>
      <c r="M643" t="str">
        <f>MID('Ext A4'!M48,7,4)</f>
        <v/>
      </c>
      <c r="O643" s="101">
        <f>IF(ISNA(VLOOKUP(E643,'Enga manuel'!$D$7:$P$356,6,FALSE)),0,VLOOKUP(E643,'Enga manuel'!$D$7:$P$356,6,FALSE))</f>
        <v>0</v>
      </c>
      <c r="P643" t="str">
        <f>IF(ISNA(VLOOKUP(E643,'Enga manuel'!$D$7:$P$356,7,FALSE)),"",VLOOKUP(E643,'Enga manuel'!$D$7:$P$356,7,FALSE))</f>
        <v/>
      </c>
      <c r="Q643" t="str">
        <f>IF(ISNA(VLOOKUP(E643,'Enga manuel'!$D$7:$P$356,8,FALSE)),"",VLOOKUP(E643,'Enga manuel'!$D$7:$P$356,8,FALSE))</f>
        <v/>
      </c>
      <c r="R643" t="str">
        <f>IF(ISNA(VLOOKUP(E643,'Enga manuel'!$D$7:$P$356,9,FALSE)),"",VLOOKUP(E643,'Enga manuel'!$D$7:$P$356,9,FALSE))</f>
        <v/>
      </c>
      <c r="S643" t="str">
        <f>IF(ISNA(VLOOKUP(E643,'Enga manuel'!$D$7:$P$356,10,FALSE)),"",VLOOKUP(E643,'Enga manuel'!$D$7:$P$356,10,FALSE))</f>
        <v/>
      </c>
      <c r="T643" t="str">
        <f>IF(ISNA(VLOOKUP(E643,'Enga manuel'!$D$7:$P$356,11,FALSE)),"",VLOOKUP(E643,'Enga manuel'!$D$7:$P$356,11,FALSE))</f>
        <v/>
      </c>
      <c r="U643" t="str">
        <f>IF(ISNA(VLOOKUP(E643,'Enga manuel'!$D$7:$P$356,12,FALSE)),"",VLOOKUP(E643,'Enga manuel'!$D$7:$P$356,12,FALSE))</f>
        <v/>
      </c>
      <c r="W643">
        <f t="shared" si="110"/>
        <v>4042</v>
      </c>
      <c r="X643" s="107">
        <f t="shared" ref="X643:X706" si="111">IF(AND(F643&gt;0,O643=0),F643,O643)</f>
        <v>0</v>
      </c>
      <c r="Y643" s="107" t="str">
        <f t="shared" si="106"/>
        <v/>
      </c>
      <c r="Z643" s="107" t="str">
        <f t="shared" si="107"/>
        <v/>
      </c>
      <c r="AA643" s="107" t="str">
        <f t="shared" si="108"/>
        <v/>
      </c>
      <c r="AB643" s="107" t="str">
        <f t="shared" ref="AB643:AC706" si="112">IF(AND($F643&gt;0,$O643=0),J643,S643)</f>
        <v/>
      </c>
      <c r="AC643" s="107" t="str">
        <f t="shared" si="112"/>
        <v/>
      </c>
      <c r="AD643" s="107" t="str">
        <f t="shared" ref="AD643:AD706" si="113">IF(O643&gt;0,U643,IF(F643&gt;0,L643,""))</f>
        <v/>
      </c>
      <c r="AE643" s="107" t="str">
        <f t="shared" ref="AE643:AE706" si="114">IF(O643&gt;0,V643,IF(F643&gt;0,M643,""))</f>
        <v/>
      </c>
      <c r="AF643">
        <f t="shared" si="109"/>
        <v>0</v>
      </c>
    </row>
    <row r="644" spans="5:32" x14ac:dyDescent="0.2">
      <c r="E644">
        <v>4043</v>
      </c>
      <c r="F644" s="101">
        <f>'Ext A4'!F49</f>
        <v>0</v>
      </c>
      <c r="G644" s="100">
        <f>'Ext A4'!C49</f>
        <v>0</v>
      </c>
      <c r="H644" s="100">
        <f>'Ext A4'!D49</f>
        <v>0</v>
      </c>
      <c r="I644" s="100">
        <f>'Ext A4'!J49</f>
        <v>0</v>
      </c>
      <c r="J644" s="194">
        <f>'Ext A4'!G49</f>
        <v>0</v>
      </c>
      <c r="K644">
        <f>IF('Ext A4'!H49="",'Ext A4'!G49,'Ext A4'!H49)</f>
        <v>0</v>
      </c>
      <c r="L644" s="100">
        <f>'Ext A4'!E49</f>
        <v>0</v>
      </c>
      <c r="M644" t="str">
        <f>MID('Ext A4'!M49,7,4)</f>
        <v/>
      </c>
      <c r="O644" s="101">
        <f>IF(ISNA(VLOOKUP(E644,'Enga manuel'!$D$7:$P$356,6,FALSE)),0,VLOOKUP(E644,'Enga manuel'!$D$7:$P$356,6,FALSE))</f>
        <v>0</v>
      </c>
      <c r="P644" t="str">
        <f>IF(ISNA(VLOOKUP(E644,'Enga manuel'!$D$7:$P$356,7,FALSE)),"",VLOOKUP(E644,'Enga manuel'!$D$7:$P$356,7,FALSE))</f>
        <v/>
      </c>
      <c r="Q644" t="str">
        <f>IF(ISNA(VLOOKUP(E644,'Enga manuel'!$D$7:$P$356,8,FALSE)),"",VLOOKUP(E644,'Enga manuel'!$D$7:$P$356,8,FALSE))</f>
        <v/>
      </c>
      <c r="R644" t="str">
        <f>IF(ISNA(VLOOKUP(E644,'Enga manuel'!$D$7:$P$356,9,FALSE)),"",VLOOKUP(E644,'Enga manuel'!$D$7:$P$356,9,FALSE))</f>
        <v/>
      </c>
      <c r="S644" t="str">
        <f>IF(ISNA(VLOOKUP(E644,'Enga manuel'!$D$7:$P$356,10,FALSE)),"",VLOOKUP(E644,'Enga manuel'!$D$7:$P$356,10,FALSE))</f>
        <v/>
      </c>
      <c r="T644" t="str">
        <f>IF(ISNA(VLOOKUP(E644,'Enga manuel'!$D$7:$P$356,11,FALSE)),"",VLOOKUP(E644,'Enga manuel'!$D$7:$P$356,11,FALSE))</f>
        <v/>
      </c>
      <c r="U644" t="str">
        <f>IF(ISNA(VLOOKUP(E644,'Enga manuel'!$D$7:$P$356,12,FALSE)),"",VLOOKUP(E644,'Enga manuel'!$D$7:$P$356,12,FALSE))</f>
        <v/>
      </c>
      <c r="W644">
        <f t="shared" si="110"/>
        <v>4043</v>
      </c>
      <c r="X644" s="107">
        <f t="shared" si="111"/>
        <v>0</v>
      </c>
      <c r="Y644" s="107" t="str">
        <f t="shared" si="106"/>
        <v/>
      </c>
      <c r="Z644" s="107" t="str">
        <f t="shared" si="107"/>
        <v/>
      </c>
      <c r="AA644" s="107" t="str">
        <f t="shared" si="108"/>
        <v/>
      </c>
      <c r="AB644" s="107" t="str">
        <f t="shared" si="112"/>
        <v/>
      </c>
      <c r="AC644" s="107" t="str">
        <f t="shared" si="112"/>
        <v/>
      </c>
      <c r="AD644" s="107" t="str">
        <f t="shared" si="113"/>
        <v/>
      </c>
      <c r="AE644" s="107" t="str">
        <f t="shared" si="114"/>
        <v/>
      </c>
      <c r="AF644">
        <f t="shared" si="109"/>
        <v>0</v>
      </c>
    </row>
    <row r="645" spans="5:32" x14ac:dyDescent="0.2">
      <c r="E645">
        <v>4044</v>
      </c>
      <c r="F645" s="101">
        <f>'Ext A4'!F50</f>
        <v>0</v>
      </c>
      <c r="G645" s="100">
        <f>'Ext A4'!C50</f>
        <v>0</v>
      </c>
      <c r="H645" s="100">
        <f>'Ext A4'!D50</f>
        <v>0</v>
      </c>
      <c r="I645" s="100">
        <f>'Ext A4'!J50</f>
        <v>0</v>
      </c>
      <c r="J645" s="194">
        <f>'Ext A4'!G50</f>
        <v>0</v>
      </c>
      <c r="K645">
        <f>IF('Ext A4'!H50="",'Ext A4'!G50,'Ext A4'!H50)</f>
        <v>0</v>
      </c>
      <c r="L645" s="100">
        <f>'Ext A4'!E50</f>
        <v>0</v>
      </c>
      <c r="M645" t="str">
        <f>MID('Ext A4'!M50,7,4)</f>
        <v/>
      </c>
      <c r="O645" s="101">
        <f>IF(ISNA(VLOOKUP(E645,'Enga manuel'!$D$7:$P$356,6,FALSE)),0,VLOOKUP(E645,'Enga manuel'!$D$7:$P$356,6,FALSE))</f>
        <v>0</v>
      </c>
      <c r="P645" t="str">
        <f>IF(ISNA(VLOOKUP(E645,'Enga manuel'!$D$7:$P$356,7,FALSE)),"",VLOOKUP(E645,'Enga manuel'!$D$7:$P$356,7,FALSE))</f>
        <v/>
      </c>
      <c r="Q645" t="str">
        <f>IF(ISNA(VLOOKUP(E645,'Enga manuel'!$D$7:$P$356,8,FALSE)),"",VLOOKUP(E645,'Enga manuel'!$D$7:$P$356,8,FALSE))</f>
        <v/>
      </c>
      <c r="R645" t="str">
        <f>IF(ISNA(VLOOKUP(E645,'Enga manuel'!$D$7:$P$356,9,FALSE)),"",VLOOKUP(E645,'Enga manuel'!$D$7:$P$356,9,FALSE))</f>
        <v/>
      </c>
      <c r="S645" t="str">
        <f>IF(ISNA(VLOOKUP(E645,'Enga manuel'!$D$7:$P$356,10,FALSE)),"",VLOOKUP(E645,'Enga manuel'!$D$7:$P$356,10,FALSE))</f>
        <v/>
      </c>
      <c r="T645" t="str">
        <f>IF(ISNA(VLOOKUP(E645,'Enga manuel'!$D$7:$P$356,11,FALSE)),"",VLOOKUP(E645,'Enga manuel'!$D$7:$P$356,11,FALSE))</f>
        <v/>
      </c>
      <c r="U645" t="str">
        <f>IF(ISNA(VLOOKUP(E645,'Enga manuel'!$D$7:$P$356,12,FALSE)),"",VLOOKUP(E645,'Enga manuel'!$D$7:$P$356,12,FALSE))</f>
        <v/>
      </c>
      <c r="W645">
        <f t="shared" si="110"/>
        <v>4044</v>
      </c>
      <c r="X645" s="107">
        <f t="shared" si="111"/>
        <v>0</v>
      </c>
      <c r="Y645" s="107" t="str">
        <f t="shared" si="106"/>
        <v/>
      </c>
      <c r="Z645" s="107" t="str">
        <f t="shared" si="107"/>
        <v/>
      </c>
      <c r="AA645" s="107" t="str">
        <f t="shared" si="108"/>
        <v/>
      </c>
      <c r="AB645" s="107" t="str">
        <f t="shared" si="112"/>
        <v/>
      </c>
      <c r="AC645" s="107" t="str">
        <f t="shared" si="112"/>
        <v/>
      </c>
      <c r="AD645" s="107" t="str">
        <f t="shared" si="113"/>
        <v/>
      </c>
      <c r="AE645" s="107" t="str">
        <f t="shared" si="114"/>
        <v/>
      </c>
      <c r="AF645">
        <f t="shared" si="109"/>
        <v>0</v>
      </c>
    </row>
    <row r="646" spans="5:32" x14ac:dyDescent="0.2">
      <c r="E646">
        <v>4045</v>
      </c>
      <c r="F646" s="101">
        <f>'Ext A4'!F51</f>
        <v>0</v>
      </c>
      <c r="G646" s="100">
        <f>'Ext A4'!C51</f>
        <v>0</v>
      </c>
      <c r="H646" s="100">
        <f>'Ext A4'!D51</f>
        <v>0</v>
      </c>
      <c r="I646" s="100">
        <f>'Ext A4'!J51</f>
        <v>0</v>
      </c>
      <c r="J646" s="194">
        <f>'Ext A4'!G51</f>
        <v>0</v>
      </c>
      <c r="K646">
        <f>IF('Ext A4'!H51="",'Ext A4'!G51,'Ext A4'!H51)</f>
        <v>0</v>
      </c>
      <c r="L646" s="100">
        <f>'Ext A4'!E51</f>
        <v>0</v>
      </c>
      <c r="M646" t="str">
        <f>MID('Ext A4'!M51,7,4)</f>
        <v/>
      </c>
      <c r="O646" s="101">
        <f>IF(ISNA(VLOOKUP(E646,'Enga manuel'!$D$7:$P$356,6,FALSE)),0,VLOOKUP(E646,'Enga manuel'!$D$7:$P$356,6,FALSE))</f>
        <v>0</v>
      </c>
      <c r="P646" t="str">
        <f>IF(ISNA(VLOOKUP(E646,'Enga manuel'!$D$7:$P$356,7,FALSE)),"",VLOOKUP(E646,'Enga manuel'!$D$7:$P$356,7,FALSE))</f>
        <v/>
      </c>
      <c r="Q646" t="str">
        <f>IF(ISNA(VLOOKUP(E646,'Enga manuel'!$D$7:$P$356,8,FALSE)),"",VLOOKUP(E646,'Enga manuel'!$D$7:$P$356,8,FALSE))</f>
        <v/>
      </c>
      <c r="R646" t="str">
        <f>IF(ISNA(VLOOKUP(E646,'Enga manuel'!$D$7:$P$356,9,FALSE)),"",VLOOKUP(E646,'Enga manuel'!$D$7:$P$356,9,FALSE))</f>
        <v/>
      </c>
      <c r="S646" t="str">
        <f>IF(ISNA(VLOOKUP(E646,'Enga manuel'!$D$7:$P$356,10,FALSE)),"",VLOOKUP(E646,'Enga manuel'!$D$7:$P$356,10,FALSE))</f>
        <v/>
      </c>
      <c r="T646" t="str">
        <f>IF(ISNA(VLOOKUP(E646,'Enga manuel'!$D$7:$P$356,11,FALSE)),"",VLOOKUP(E646,'Enga manuel'!$D$7:$P$356,11,FALSE))</f>
        <v/>
      </c>
      <c r="U646" t="str">
        <f>IF(ISNA(VLOOKUP(E646,'Enga manuel'!$D$7:$P$356,12,FALSE)),"",VLOOKUP(E646,'Enga manuel'!$D$7:$P$356,12,FALSE))</f>
        <v/>
      </c>
      <c r="W646">
        <f t="shared" si="110"/>
        <v>4045</v>
      </c>
      <c r="X646" s="107">
        <f t="shared" si="111"/>
        <v>0</v>
      </c>
      <c r="Y646" s="107" t="str">
        <f t="shared" si="106"/>
        <v/>
      </c>
      <c r="Z646" s="107" t="str">
        <f t="shared" si="107"/>
        <v/>
      </c>
      <c r="AA646" s="107" t="str">
        <f t="shared" si="108"/>
        <v/>
      </c>
      <c r="AB646" s="107" t="str">
        <f t="shared" si="112"/>
        <v/>
      </c>
      <c r="AC646" s="107" t="str">
        <f t="shared" si="112"/>
        <v/>
      </c>
      <c r="AD646" s="107" t="str">
        <f t="shared" si="113"/>
        <v/>
      </c>
      <c r="AE646" s="107" t="str">
        <f t="shared" si="114"/>
        <v/>
      </c>
      <c r="AF646">
        <f t="shared" si="109"/>
        <v>0</v>
      </c>
    </row>
    <row r="647" spans="5:32" x14ac:dyDescent="0.2">
      <c r="E647">
        <v>4046</v>
      </c>
      <c r="F647" s="101">
        <f>'Ext A4'!F52</f>
        <v>0</v>
      </c>
      <c r="G647" s="100">
        <f>'Ext A4'!C52</f>
        <v>0</v>
      </c>
      <c r="H647" s="100">
        <f>'Ext A4'!D52</f>
        <v>0</v>
      </c>
      <c r="I647" s="100">
        <f>'Ext A4'!J52</f>
        <v>0</v>
      </c>
      <c r="J647" s="194">
        <f>'Ext A4'!G52</f>
        <v>0</v>
      </c>
      <c r="K647">
        <f>IF('Ext A4'!H52="",'Ext A4'!G52,'Ext A4'!H52)</f>
        <v>0</v>
      </c>
      <c r="L647" s="100">
        <f>'Ext A4'!E52</f>
        <v>0</v>
      </c>
      <c r="M647" t="str">
        <f>MID('Ext A4'!M52,7,4)</f>
        <v/>
      </c>
      <c r="O647" s="101">
        <f>IF(ISNA(VLOOKUP(E647,'Enga manuel'!$D$7:$P$356,6,FALSE)),0,VLOOKUP(E647,'Enga manuel'!$D$7:$P$356,6,FALSE))</f>
        <v>0</v>
      </c>
      <c r="P647" t="str">
        <f>IF(ISNA(VLOOKUP(E647,'Enga manuel'!$D$7:$P$356,7,FALSE)),"",VLOOKUP(E647,'Enga manuel'!$D$7:$P$356,7,FALSE))</f>
        <v/>
      </c>
      <c r="Q647" t="str">
        <f>IF(ISNA(VLOOKUP(E647,'Enga manuel'!$D$7:$P$356,8,FALSE)),"",VLOOKUP(E647,'Enga manuel'!$D$7:$P$356,8,FALSE))</f>
        <v/>
      </c>
      <c r="R647" t="str">
        <f>IF(ISNA(VLOOKUP(E647,'Enga manuel'!$D$7:$P$356,9,FALSE)),"",VLOOKUP(E647,'Enga manuel'!$D$7:$P$356,9,FALSE))</f>
        <v/>
      </c>
      <c r="S647" t="str">
        <f>IF(ISNA(VLOOKUP(E647,'Enga manuel'!$D$7:$P$356,10,FALSE)),"",VLOOKUP(E647,'Enga manuel'!$D$7:$P$356,10,FALSE))</f>
        <v/>
      </c>
      <c r="T647" t="str">
        <f>IF(ISNA(VLOOKUP(E647,'Enga manuel'!$D$7:$P$356,11,FALSE)),"",VLOOKUP(E647,'Enga manuel'!$D$7:$P$356,11,FALSE))</f>
        <v/>
      </c>
      <c r="U647" t="str">
        <f>IF(ISNA(VLOOKUP(E647,'Enga manuel'!$D$7:$P$356,12,FALSE)),"",VLOOKUP(E647,'Enga manuel'!$D$7:$P$356,12,FALSE))</f>
        <v/>
      </c>
      <c r="W647">
        <f t="shared" ref="W647:W710" si="115">E647</f>
        <v>4046</v>
      </c>
      <c r="X647" s="107">
        <f t="shared" si="111"/>
        <v>0</v>
      </c>
      <c r="Y647" s="107" t="str">
        <f t="shared" ref="Y647:Y710" si="116">IF(O647&gt;0,P647,IF(F647&gt;0,G647,""))</f>
        <v/>
      </c>
      <c r="Z647" s="107" t="str">
        <f t="shared" ref="Z647:Z710" si="117">IF(O647&gt;0,Q647,IF(F647&gt;0,H647,""))</f>
        <v/>
      </c>
      <c r="AA647" s="107" t="str">
        <f t="shared" ref="AA647:AA710" si="118">IF(O647&gt;0,R647,IF(F647&gt;0,I647,""))</f>
        <v/>
      </c>
      <c r="AB647" s="107" t="str">
        <f t="shared" si="112"/>
        <v/>
      </c>
      <c r="AC647" s="107" t="str">
        <f t="shared" si="112"/>
        <v/>
      </c>
      <c r="AD647" s="107" t="str">
        <f t="shared" si="113"/>
        <v/>
      </c>
      <c r="AE647" s="107" t="str">
        <f t="shared" si="114"/>
        <v/>
      </c>
      <c r="AF647">
        <f t="shared" ref="AF647:AF710" si="119">IF(O647&gt;0,1,0)</f>
        <v>0</v>
      </c>
    </row>
    <row r="648" spans="5:32" x14ac:dyDescent="0.2">
      <c r="E648">
        <v>4047</v>
      </c>
      <c r="F648" s="101">
        <f>'Ext A4'!F53</f>
        <v>0</v>
      </c>
      <c r="G648" s="100">
        <f>'Ext A4'!C53</f>
        <v>0</v>
      </c>
      <c r="H648" s="100">
        <f>'Ext A4'!D53</f>
        <v>0</v>
      </c>
      <c r="I648" s="100">
        <f>'Ext A4'!J53</f>
        <v>0</v>
      </c>
      <c r="J648" s="194">
        <f>'Ext A4'!G53</f>
        <v>0</v>
      </c>
      <c r="K648">
        <f>IF('Ext A4'!H53="",'Ext A4'!G53,'Ext A4'!H53)</f>
        <v>0</v>
      </c>
      <c r="L648" s="100">
        <f>'Ext A4'!E53</f>
        <v>0</v>
      </c>
      <c r="M648" t="str">
        <f>MID('Ext A4'!M53,7,4)</f>
        <v/>
      </c>
      <c r="O648" s="101">
        <f>IF(ISNA(VLOOKUP(E648,'Enga manuel'!$D$7:$P$356,6,FALSE)),0,VLOOKUP(E648,'Enga manuel'!$D$7:$P$356,6,FALSE))</f>
        <v>0</v>
      </c>
      <c r="P648" t="str">
        <f>IF(ISNA(VLOOKUP(E648,'Enga manuel'!$D$7:$P$356,7,FALSE)),"",VLOOKUP(E648,'Enga manuel'!$D$7:$P$356,7,FALSE))</f>
        <v/>
      </c>
      <c r="Q648" t="str">
        <f>IF(ISNA(VLOOKUP(E648,'Enga manuel'!$D$7:$P$356,8,FALSE)),"",VLOOKUP(E648,'Enga manuel'!$D$7:$P$356,8,FALSE))</f>
        <v/>
      </c>
      <c r="R648" t="str">
        <f>IF(ISNA(VLOOKUP(E648,'Enga manuel'!$D$7:$P$356,9,FALSE)),"",VLOOKUP(E648,'Enga manuel'!$D$7:$P$356,9,FALSE))</f>
        <v/>
      </c>
      <c r="S648" t="str">
        <f>IF(ISNA(VLOOKUP(E648,'Enga manuel'!$D$7:$P$356,10,FALSE)),"",VLOOKUP(E648,'Enga manuel'!$D$7:$P$356,10,FALSE))</f>
        <v/>
      </c>
      <c r="T648" t="str">
        <f>IF(ISNA(VLOOKUP(E648,'Enga manuel'!$D$7:$P$356,11,FALSE)),"",VLOOKUP(E648,'Enga manuel'!$D$7:$P$356,11,FALSE))</f>
        <v/>
      </c>
      <c r="U648" t="str">
        <f>IF(ISNA(VLOOKUP(E648,'Enga manuel'!$D$7:$P$356,12,FALSE)),"",VLOOKUP(E648,'Enga manuel'!$D$7:$P$356,12,FALSE))</f>
        <v/>
      </c>
      <c r="W648">
        <f t="shared" si="115"/>
        <v>4047</v>
      </c>
      <c r="X648" s="107">
        <f t="shared" si="111"/>
        <v>0</v>
      </c>
      <c r="Y648" s="107" t="str">
        <f t="shared" si="116"/>
        <v/>
      </c>
      <c r="Z648" s="107" t="str">
        <f t="shared" si="117"/>
        <v/>
      </c>
      <c r="AA648" s="107" t="str">
        <f t="shared" si="118"/>
        <v/>
      </c>
      <c r="AB648" s="107" t="str">
        <f t="shared" si="112"/>
        <v/>
      </c>
      <c r="AC648" s="107" t="str">
        <f t="shared" si="112"/>
        <v/>
      </c>
      <c r="AD648" s="107" t="str">
        <f t="shared" si="113"/>
        <v/>
      </c>
      <c r="AE648" s="107" t="str">
        <f t="shared" si="114"/>
        <v/>
      </c>
      <c r="AF648">
        <f t="shared" si="119"/>
        <v>0</v>
      </c>
    </row>
    <row r="649" spans="5:32" x14ac:dyDescent="0.2">
      <c r="E649">
        <v>4048</v>
      </c>
      <c r="F649" s="101">
        <f>'Ext A4'!F54</f>
        <v>0</v>
      </c>
      <c r="G649" s="100">
        <f>'Ext A4'!C54</f>
        <v>0</v>
      </c>
      <c r="H649" s="100">
        <f>'Ext A4'!D54</f>
        <v>0</v>
      </c>
      <c r="I649" s="100">
        <f>'Ext A4'!J54</f>
        <v>0</v>
      </c>
      <c r="J649" s="194">
        <f>'Ext A4'!G54</f>
        <v>0</v>
      </c>
      <c r="K649">
        <f>IF('Ext A4'!H54="",'Ext A4'!G54,'Ext A4'!H54)</f>
        <v>0</v>
      </c>
      <c r="L649" s="100">
        <f>'Ext A4'!E54</f>
        <v>0</v>
      </c>
      <c r="M649" t="str">
        <f>MID('Ext A4'!M54,7,4)</f>
        <v/>
      </c>
      <c r="O649" s="101">
        <f>IF(ISNA(VLOOKUP(E649,'Enga manuel'!$D$7:$P$356,6,FALSE)),0,VLOOKUP(E649,'Enga manuel'!$D$7:$P$356,6,FALSE))</f>
        <v>0</v>
      </c>
      <c r="P649" t="str">
        <f>IF(ISNA(VLOOKUP(E649,'Enga manuel'!$D$7:$P$356,7,FALSE)),"",VLOOKUP(E649,'Enga manuel'!$D$7:$P$356,7,FALSE))</f>
        <v/>
      </c>
      <c r="Q649" t="str">
        <f>IF(ISNA(VLOOKUP(E649,'Enga manuel'!$D$7:$P$356,8,FALSE)),"",VLOOKUP(E649,'Enga manuel'!$D$7:$P$356,8,FALSE))</f>
        <v/>
      </c>
      <c r="R649" t="str">
        <f>IF(ISNA(VLOOKUP(E649,'Enga manuel'!$D$7:$P$356,9,FALSE)),"",VLOOKUP(E649,'Enga manuel'!$D$7:$P$356,9,FALSE))</f>
        <v/>
      </c>
      <c r="S649" t="str">
        <f>IF(ISNA(VLOOKUP(E649,'Enga manuel'!$D$7:$P$356,10,FALSE)),"",VLOOKUP(E649,'Enga manuel'!$D$7:$P$356,10,FALSE))</f>
        <v/>
      </c>
      <c r="T649" t="str">
        <f>IF(ISNA(VLOOKUP(E649,'Enga manuel'!$D$7:$P$356,11,FALSE)),"",VLOOKUP(E649,'Enga manuel'!$D$7:$P$356,11,FALSE))</f>
        <v/>
      </c>
      <c r="U649" t="str">
        <f>IF(ISNA(VLOOKUP(E649,'Enga manuel'!$D$7:$P$356,12,FALSE)),"",VLOOKUP(E649,'Enga manuel'!$D$7:$P$356,12,FALSE))</f>
        <v/>
      </c>
      <c r="W649">
        <f t="shared" si="115"/>
        <v>4048</v>
      </c>
      <c r="X649" s="107">
        <f t="shared" si="111"/>
        <v>0</v>
      </c>
      <c r="Y649" s="107" t="str">
        <f t="shared" si="116"/>
        <v/>
      </c>
      <c r="Z649" s="107" t="str">
        <f t="shared" si="117"/>
        <v/>
      </c>
      <c r="AA649" s="107" t="str">
        <f t="shared" si="118"/>
        <v/>
      </c>
      <c r="AB649" s="107" t="str">
        <f t="shared" si="112"/>
        <v/>
      </c>
      <c r="AC649" s="107" t="str">
        <f t="shared" si="112"/>
        <v/>
      </c>
      <c r="AD649" s="107" t="str">
        <f t="shared" si="113"/>
        <v/>
      </c>
      <c r="AE649" s="107" t="str">
        <f t="shared" si="114"/>
        <v/>
      </c>
      <c r="AF649">
        <f t="shared" si="119"/>
        <v>0</v>
      </c>
    </row>
    <row r="650" spans="5:32" x14ac:dyDescent="0.2">
      <c r="E650">
        <v>4049</v>
      </c>
      <c r="F650" s="101">
        <f>'Ext A4'!F55</f>
        <v>0</v>
      </c>
      <c r="G650" s="100">
        <f>'Ext A4'!C55</f>
        <v>0</v>
      </c>
      <c r="H650" s="100">
        <f>'Ext A4'!D55</f>
        <v>0</v>
      </c>
      <c r="I650" s="100">
        <f>'Ext A4'!J55</f>
        <v>0</v>
      </c>
      <c r="J650" s="194">
        <f>'Ext A4'!G55</f>
        <v>0</v>
      </c>
      <c r="K650">
        <f>IF('Ext A4'!H55="",'Ext A4'!G55,'Ext A4'!H55)</f>
        <v>0</v>
      </c>
      <c r="L650" s="100">
        <f>'Ext A4'!E55</f>
        <v>0</v>
      </c>
      <c r="M650" t="str">
        <f>MID('Ext A4'!M55,7,4)</f>
        <v/>
      </c>
      <c r="O650" s="101">
        <f>IF(ISNA(VLOOKUP(E650,'Enga manuel'!$D$7:$P$356,6,FALSE)),0,VLOOKUP(E650,'Enga manuel'!$D$7:$P$356,6,FALSE))</f>
        <v>0</v>
      </c>
      <c r="P650" t="str">
        <f>IF(ISNA(VLOOKUP(E650,'Enga manuel'!$D$7:$P$356,7,FALSE)),"",VLOOKUP(E650,'Enga manuel'!$D$7:$P$356,7,FALSE))</f>
        <v/>
      </c>
      <c r="Q650" t="str">
        <f>IF(ISNA(VLOOKUP(E650,'Enga manuel'!$D$7:$P$356,8,FALSE)),"",VLOOKUP(E650,'Enga manuel'!$D$7:$P$356,8,FALSE))</f>
        <v/>
      </c>
      <c r="R650" t="str">
        <f>IF(ISNA(VLOOKUP(E650,'Enga manuel'!$D$7:$P$356,9,FALSE)),"",VLOOKUP(E650,'Enga manuel'!$D$7:$P$356,9,FALSE))</f>
        <v/>
      </c>
      <c r="S650" t="str">
        <f>IF(ISNA(VLOOKUP(E650,'Enga manuel'!$D$7:$P$356,10,FALSE)),"",VLOOKUP(E650,'Enga manuel'!$D$7:$P$356,10,FALSE))</f>
        <v/>
      </c>
      <c r="T650" t="str">
        <f>IF(ISNA(VLOOKUP(E650,'Enga manuel'!$D$7:$P$356,11,FALSE)),"",VLOOKUP(E650,'Enga manuel'!$D$7:$P$356,11,FALSE))</f>
        <v/>
      </c>
      <c r="U650" t="str">
        <f>IF(ISNA(VLOOKUP(E650,'Enga manuel'!$D$7:$P$356,12,FALSE)),"",VLOOKUP(E650,'Enga manuel'!$D$7:$P$356,12,FALSE))</f>
        <v/>
      </c>
      <c r="W650">
        <f t="shared" si="115"/>
        <v>4049</v>
      </c>
      <c r="X650" s="107">
        <f t="shared" si="111"/>
        <v>0</v>
      </c>
      <c r="Y650" s="107" t="str">
        <f t="shared" si="116"/>
        <v/>
      </c>
      <c r="Z650" s="107" t="str">
        <f t="shared" si="117"/>
        <v/>
      </c>
      <c r="AA650" s="107" t="str">
        <f t="shared" si="118"/>
        <v/>
      </c>
      <c r="AB650" s="107" t="str">
        <f t="shared" si="112"/>
        <v/>
      </c>
      <c r="AC650" s="107" t="str">
        <f t="shared" si="112"/>
        <v/>
      </c>
      <c r="AD650" s="107" t="str">
        <f t="shared" si="113"/>
        <v/>
      </c>
      <c r="AE650" s="107" t="str">
        <f t="shared" si="114"/>
        <v/>
      </c>
      <c r="AF650">
        <f t="shared" si="119"/>
        <v>0</v>
      </c>
    </row>
    <row r="651" spans="5:32" x14ac:dyDescent="0.2">
      <c r="E651">
        <v>4050</v>
      </c>
      <c r="F651" s="101">
        <f>'Ext A4'!F56</f>
        <v>0</v>
      </c>
      <c r="G651" s="100">
        <f>'Ext A4'!C56</f>
        <v>0</v>
      </c>
      <c r="H651" s="100">
        <f>'Ext A4'!D56</f>
        <v>0</v>
      </c>
      <c r="I651" s="100">
        <f>'Ext A4'!J56</f>
        <v>0</v>
      </c>
      <c r="J651" s="194">
        <f>'Ext A4'!G56</f>
        <v>0</v>
      </c>
      <c r="K651">
        <f>IF('Ext A4'!H56="",'Ext A4'!G56,'Ext A4'!H56)</f>
        <v>0</v>
      </c>
      <c r="L651" s="100">
        <f>'Ext A4'!E56</f>
        <v>0</v>
      </c>
      <c r="M651" t="str">
        <f>MID('Ext A4'!M56,7,4)</f>
        <v/>
      </c>
      <c r="O651" s="101">
        <f>IF(ISNA(VLOOKUP(E651,'Enga manuel'!$D$7:$P$356,6,FALSE)),0,VLOOKUP(E651,'Enga manuel'!$D$7:$P$356,6,FALSE))</f>
        <v>0</v>
      </c>
      <c r="P651" t="str">
        <f>IF(ISNA(VLOOKUP(E651,'Enga manuel'!$D$7:$P$356,7,FALSE)),"",VLOOKUP(E651,'Enga manuel'!$D$7:$P$356,7,FALSE))</f>
        <v/>
      </c>
      <c r="Q651" t="str">
        <f>IF(ISNA(VLOOKUP(E651,'Enga manuel'!$D$7:$P$356,8,FALSE)),"",VLOOKUP(E651,'Enga manuel'!$D$7:$P$356,8,FALSE))</f>
        <v/>
      </c>
      <c r="R651" t="str">
        <f>IF(ISNA(VLOOKUP(E651,'Enga manuel'!$D$7:$P$356,9,FALSE)),"",VLOOKUP(E651,'Enga manuel'!$D$7:$P$356,9,FALSE))</f>
        <v/>
      </c>
      <c r="S651" t="str">
        <f>IF(ISNA(VLOOKUP(E651,'Enga manuel'!$D$7:$P$356,10,FALSE)),"",VLOOKUP(E651,'Enga manuel'!$D$7:$P$356,10,FALSE))</f>
        <v/>
      </c>
      <c r="T651" t="str">
        <f>IF(ISNA(VLOOKUP(E651,'Enga manuel'!$D$7:$P$356,11,FALSE)),"",VLOOKUP(E651,'Enga manuel'!$D$7:$P$356,11,FALSE))</f>
        <v/>
      </c>
      <c r="U651" t="str">
        <f>IF(ISNA(VLOOKUP(E651,'Enga manuel'!$D$7:$P$356,12,FALSE)),"",VLOOKUP(E651,'Enga manuel'!$D$7:$P$356,12,FALSE))</f>
        <v/>
      </c>
      <c r="W651">
        <f t="shared" si="115"/>
        <v>4050</v>
      </c>
      <c r="X651" s="107">
        <f t="shared" si="111"/>
        <v>0</v>
      </c>
      <c r="Y651" s="107" t="str">
        <f t="shared" si="116"/>
        <v/>
      </c>
      <c r="Z651" s="107" t="str">
        <f t="shared" si="117"/>
        <v/>
      </c>
      <c r="AA651" s="107" t="str">
        <f t="shared" si="118"/>
        <v/>
      </c>
      <c r="AB651" s="107" t="str">
        <f t="shared" si="112"/>
        <v/>
      </c>
      <c r="AC651" s="107" t="str">
        <f t="shared" si="112"/>
        <v/>
      </c>
      <c r="AD651" s="107" t="str">
        <f t="shared" si="113"/>
        <v/>
      </c>
      <c r="AE651" s="107" t="str">
        <f t="shared" si="114"/>
        <v/>
      </c>
      <c r="AF651">
        <f t="shared" si="119"/>
        <v>0</v>
      </c>
    </row>
    <row r="652" spans="5:32" x14ac:dyDescent="0.2">
      <c r="E652">
        <v>4051</v>
      </c>
      <c r="F652" s="101">
        <f>'Ext A4'!F57</f>
        <v>0</v>
      </c>
      <c r="G652" s="100">
        <f>'Ext A4'!C57</f>
        <v>0</v>
      </c>
      <c r="H652" s="100">
        <f>'Ext A4'!D57</f>
        <v>0</v>
      </c>
      <c r="I652" s="100">
        <f>'Ext A4'!J57</f>
        <v>0</v>
      </c>
      <c r="J652" s="194">
        <f>'Ext A4'!G57</f>
        <v>0</v>
      </c>
      <c r="K652">
        <f>IF('Ext A4'!H57="",'Ext A4'!G57,'Ext A4'!H57)</f>
        <v>0</v>
      </c>
      <c r="L652" s="100">
        <f>'Ext A4'!E57</f>
        <v>0</v>
      </c>
      <c r="M652" t="str">
        <f>MID('Ext A4'!M57,7,4)</f>
        <v/>
      </c>
      <c r="O652" s="101">
        <f>IF(ISNA(VLOOKUP(E652,'Enga manuel'!$D$7:$P$356,6,FALSE)),0,VLOOKUP(E652,'Enga manuel'!$D$7:$P$356,6,FALSE))</f>
        <v>0</v>
      </c>
      <c r="P652" t="str">
        <f>IF(ISNA(VLOOKUP(E652,'Enga manuel'!$D$7:$P$356,7,FALSE)),"",VLOOKUP(E652,'Enga manuel'!$D$7:$P$356,7,FALSE))</f>
        <v/>
      </c>
      <c r="Q652" t="str">
        <f>IF(ISNA(VLOOKUP(E652,'Enga manuel'!$D$7:$P$356,8,FALSE)),"",VLOOKUP(E652,'Enga manuel'!$D$7:$P$356,8,FALSE))</f>
        <v/>
      </c>
      <c r="R652" t="str">
        <f>IF(ISNA(VLOOKUP(E652,'Enga manuel'!$D$7:$P$356,9,FALSE)),"",VLOOKUP(E652,'Enga manuel'!$D$7:$P$356,9,FALSE))</f>
        <v/>
      </c>
      <c r="S652" t="str">
        <f>IF(ISNA(VLOOKUP(E652,'Enga manuel'!$D$7:$P$356,10,FALSE)),"",VLOOKUP(E652,'Enga manuel'!$D$7:$P$356,10,FALSE))</f>
        <v/>
      </c>
      <c r="T652" t="str">
        <f>IF(ISNA(VLOOKUP(E652,'Enga manuel'!$D$7:$P$356,11,FALSE)),"",VLOOKUP(E652,'Enga manuel'!$D$7:$P$356,11,FALSE))</f>
        <v/>
      </c>
      <c r="U652" t="str">
        <f>IF(ISNA(VLOOKUP(E652,'Enga manuel'!$D$7:$P$356,12,FALSE)),"",VLOOKUP(E652,'Enga manuel'!$D$7:$P$356,12,FALSE))</f>
        <v/>
      </c>
      <c r="W652">
        <f t="shared" si="115"/>
        <v>4051</v>
      </c>
      <c r="X652" s="107">
        <f t="shared" si="111"/>
        <v>0</v>
      </c>
      <c r="Y652" s="107" t="str">
        <f t="shared" si="116"/>
        <v/>
      </c>
      <c r="Z652" s="107" t="str">
        <f t="shared" si="117"/>
        <v/>
      </c>
      <c r="AA652" s="107" t="str">
        <f t="shared" si="118"/>
        <v/>
      </c>
      <c r="AB652" s="107" t="str">
        <f t="shared" si="112"/>
        <v/>
      </c>
      <c r="AC652" s="107" t="str">
        <f t="shared" si="112"/>
        <v/>
      </c>
      <c r="AD652" s="107" t="str">
        <f t="shared" si="113"/>
        <v/>
      </c>
      <c r="AE652" s="107" t="str">
        <f t="shared" si="114"/>
        <v/>
      </c>
      <c r="AF652">
        <f t="shared" si="119"/>
        <v>0</v>
      </c>
    </row>
    <row r="653" spans="5:32" x14ac:dyDescent="0.2">
      <c r="E653">
        <v>4052</v>
      </c>
      <c r="F653" s="101">
        <f>'Ext A4'!F58</f>
        <v>0</v>
      </c>
      <c r="G653" s="100">
        <f>'Ext A4'!C58</f>
        <v>0</v>
      </c>
      <c r="H653" s="100">
        <f>'Ext A4'!D58</f>
        <v>0</v>
      </c>
      <c r="I653" s="100">
        <f>'Ext A4'!J58</f>
        <v>0</v>
      </c>
      <c r="J653" s="194">
        <f>'Ext A4'!G58</f>
        <v>0</v>
      </c>
      <c r="K653">
        <f>IF('Ext A4'!H58="",'Ext A4'!G58,'Ext A4'!H58)</f>
        <v>0</v>
      </c>
      <c r="L653" s="100">
        <f>'Ext A4'!E58</f>
        <v>0</v>
      </c>
      <c r="M653" t="str">
        <f>MID('Ext A4'!M58,7,4)</f>
        <v/>
      </c>
      <c r="O653" s="101">
        <f>IF(ISNA(VLOOKUP(E653,'Enga manuel'!$D$7:$P$356,6,FALSE)),0,VLOOKUP(E653,'Enga manuel'!$D$7:$P$356,6,FALSE))</f>
        <v>0</v>
      </c>
      <c r="P653" t="str">
        <f>IF(ISNA(VLOOKUP(E653,'Enga manuel'!$D$7:$P$356,7,FALSE)),"",VLOOKUP(E653,'Enga manuel'!$D$7:$P$356,7,FALSE))</f>
        <v/>
      </c>
      <c r="Q653" t="str">
        <f>IF(ISNA(VLOOKUP(E653,'Enga manuel'!$D$7:$P$356,8,FALSE)),"",VLOOKUP(E653,'Enga manuel'!$D$7:$P$356,8,FALSE))</f>
        <v/>
      </c>
      <c r="R653" t="str">
        <f>IF(ISNA(VLOOKUP(E653,'Enga manuel'!$D$7:$P$356,9,FALSE)),"",VLOOKUP(E653,'Enga manuel'!$D$7:$P$356,9,FALSE))</f>
        <v/>
      </c>
      <c r="S653" t="str">
        <f>IF(ISNA(VLOOKUP(E653,'Enga manuel'!$D$7:$P$356,10,FALSE)),"",VLOOKUP(E653,'Enga manuel'!$D$7:$P$356,10,FALSE))</f>
        <v/>
      </c>
      <c r="T653" t="str">
        <f>IF(ISNA(VLOOKUP(E653,'Enga manuel'!$D$7:$P$356,11,FALSE)),"",VLOOKUP(E653,'Enga manuel'!$D$7:$P$356,11,FALSE))</f>
        <v/>
      </c>
      <c r="U653" t="str">
        <f>IF(ISNA(VLOOKUP(E653,'Enga manuel'!$D$7:$P$356,12,FALSE)),"",VLOOKUP(E653,'Enga manuel'!$D$7:$P$356,12,FALSE))</f>
        <v/>
      </c>
      <c r="W653">
        <f t="shared" si="115"/>
        <v>4052</v>
      </c>
      <c r="X653" s="107">
        <f t="shared" si="111"/>
        <v>0</v>
      </c>
      <c r="Y653" s="107" t="str">
        <f t="shared" si="116"/>
        <v/>
      </c>
      <c r="Z653" s="107" t="str">
        <f t="shared" si="117"/>
        <v/>
      </c>
      <c r="AA653" s="107" t="str">
        <f t="shared" si="118"/>
        <v/>
      </c>
      <c r="AB653" s="107" t="str">
        <f t="shared" si="112"/>
        <v/>
      </c>
      <c r="AC653" s="107" t="str">
        <f t="shared" si="112"/>
        <v/>
      </c>
      <c r="AD653" s="107" t="str">
        <f t="shared" si="113"/>
        <v/>
      </c>
      <c r="AE653" s="107" t="str">
        <f t="shared" si="114"/>
        <v/>
      </c>
      <c r="AF653">
        <f t="shared" si="119"/>
        <v>0</v>
      </c>
    </row>
    <row r="654" spans="5:32" x14ac:dyDescent="0.2">
      <c r="E654">
        <v>4053</v>
      </c>
      <c r="F654" s="101">
        <f>'Ext A4'!F59</f>
        <v>0</v>
      </c>
      <c r="G654" s="100">
        <f>'Ext A4'!C59</f>
        <v>0</v>
      </c>
      <c r="H654" s="100">
        <f>'Ext A4'!D59</f>
        <v>0</v>
      </c>
      <c r="I654" s="100">
        <f>'Ext A4'!J59</f>
        <v>0</v>
      </c>
      <c r="J654" s="194">
        <f>'Ext A4'!G59</f>
        <v>0</v>
      </c>
      <c r="K654">
        <f>IF('Ext A4'!H59="",'Ext A4'!G59,'Ext A4'!H59)</f>
        <v>0</v>
      </c>
      <c r="L654" s="100">
        <f>'Ext A4'!E59</f>
        <v>0</v>
      </c>
      <c r="M654" t="str">
        <f>MID('Ext A4'!M59,7,4)</f>
        <v/>
      </c>
      <c r="O654" s="101">
        <f>IF(ISNA(VLOOKUP(E654,'Enga manuel'!$D$7:$P$356,6,FALSE)),0,VLOOKUP(E654,'Enga manuel'!$D$7:$P$356,6,FALSE))</f>
        <v>0</v>
      </c>
      <c r="P654" t="str">
        <f>IF(ISNA(VLOOKUP(E654,'Enga manuel'!$D$7:$P$356,7,FALSE)),"",VLOOKUP(E654,'Enga manuel'!$D$7:$P$356,7,FALSE))</f>
        <v/>
      </c>
      <c r="Q654" t="str">
        <f>IF(ISNA(VLOOKUP(E654,'Enga manuel'!$D$7:$P$356,8,FALSE)),"",VLOOKUP(E654,'Enga manuel'!$D$7:$P$356,8,FALSE))</f>
        <v/>
      </c>
      <c r="R654" t="str">
        <f>IF(ISNA(VLOOKUP(E654,'Enga manuel'!$D$7:$P$356,9,FALSE)),"",VLOOKUP(E654,'Enga manuel'!$D$7:$P$356,9,FALSE))</f>
        <v/>
      </c>
      <c r="S654" t="str">
        <f>IF(ISNA(VLOOKUP(E654,'Enga manuel'!$D$7:$P$356,10,FALSE)),"",VLOOKUP(E654,'Enga manuel'!$D$7:$P$356,10,FALSE))</f>
        <v/>
      </c>
      <c r="T654" t="str">
        <f>IF(ISNA(VLOOKUP(E654,'Enga manuel'!$D$7:$P$356,11,FALSE)),"",VLOOKUP(E654,'Enga manuel'!$D$7:$P$356,11,FALSE))</f>
        <v/>
      </c>
      <c r="U654" t="str">
        <f>IF(ISNA(VLOOKUP(E654,'Enga manuel'!$D$7:$P$356,12,FALSE)),"",VLOOKUP(E654,'Enga manuel'!$D$7:$P$356,12,FALSE))</f>
        <v/>
      </c>
      <c r="W654">
        <f t="shared" si="115"/>
        <v>4053</v>
      </c>
      <c r="X654" s="107">
        <f t="shared" si="111"/>
        <v>0</v>
      </c>
      <c r="Y654" s="107" t="str">
        <f t="shared" si="116"/>
        <v/>
      </c>
      <c r="Z654" s="107" t="str">
        <f t="shared" si="117"/>
        <v/>
      </c>
      <c r="AA654" s="107" t="str">
        <f t="shared" si="118"/>
        <v/>
      </c>
      <c r="AB654" s="107" t="str">
        <f t="shared" si="112"/>
        <v/>
      </c>
      <c r="AC654" s="107" t="str">
        <f t="shared" si="112"/>
        <v/>
      </c>
      <c r="AD654" s="107" t="str">
        <f t="shared" si="113"/>
        <v/>
      </c>
      <c r="AE654" s="107" t="str">
        <f t="shared" si="114"/>
        <v/>
      </c>
      <c r="AF654">
        <f t="shared" si="119"/>
        <v>0</v>
      </c>
    </row>
    <row r="655" spans="5:32" x14ac:dyDescent="0.2">
      <c r="E655">
        <v>4054</v>
      </c>
      <c r="F655" s="101">
        <f>'Ext A4'!F60</f>
        <v>0</v>
      </c>
      <c r="G655" s="100">
        <f>'Ext A4'!C60</f>
        <v>0</v>
      </c>
      <c r="H655" s="100">
        <f>'Ext A4'!D60</f>
        <v>0</v>
      </c>
      <c r="I655" s="100">
        <f>'Ext A4'!J60</f>
        <v>0</v>
      </c>
      <c r="J655" s="194">
        <f>'Ext A4'!G60</f>
        <v>0</v>
      </c>
      <c r="K655">
        <f>IF('Ext A4'!H60="",'Ext A4'!G60,'Ext A4'!H60)</f>
        <v>0</v>
      </c>
      <c r="L655" s="100">
        <f>'Ext A4'!E60</f>
        <v>0</v>
      </c>
      <c r="M655" t="str">
        <f>MID('Ext A4'!M60,7,4)</f>
        <v/>
      </c>
      <c r="O655" s="101">
        <f>IF(ISNA(VLOOKUP(E655,'Enga manuel'!$D$7:$P$356,6,FALSE)),0,VLOOKUP(E655,'Enga manuel'!$D$7:$P$356,6,FALSE))</f>
        <v>0</v>
      </c>
      <c r="P655" t="str">
        <f>IF(ISNA(VLOOKUP(E655,'Enga manuel'!$D$7:$P$356,7,FALSE)),"",VLOOKUP(E655,'Enga manuel'!$D$7:$P$356,7,FALSE))</f>
        <v/>
      </c>
      <c r="Q655" t="str">
        <f>IF(ISNA(VLOOKUP(E655,'Enga manuel'!$D$7:$P$356,8,FALSE)),"",VLOOKUP(E655,'Enga manuel'!$D$7:$P$356,8,FALSE))</f>
        <v/>
      </c>
      <c r="R655" t="str">
        <f>IF(ISNA(VLOOKUP(E655,'Enga manuel'!$D$7:$P$356,9,FALSE)),"",VLOOKUP(E655,'Enga manuel'!$D$7:$P$356,9,FALSE))</f>
        <v/>
      </c>
      <c r="S655" t="str">
        <f>IF(ISNA(VLOOKUP(E655,'Enga manuel'!$D$7:$P$356,10,FALSE)),"",VLOOKUP(E655,'Enga manuel'!$D$7:$P$356,10,FALSE))</f>
        <v/>
      </c>
      <c r="T655" t="str">
        <f>IF(ISNA(VLOOKUP(E655,'Enga manuel'!$D$7:$P$356,11,FALSE)),"",VLOOKUP(E655,'Enga manuel'!$D$7:$P$356,11,FALSE))</f>
        <v/>
      </c>
      <c r="U655" t="str">
        <f>IF(ISNA(VLOOKUP(E655,'Enga manuel'!$D$7:$P$356,12,FALSE)),"",VLOOKUP(E655,'Enga manuel'!$D$7:$P$356,12,FALSE))</f>
        <v/>
      </c>
      <c r="W655">
        <f t="shared" si="115"/>
        <v>4054</v>
      </c>
      <c r="X655" s="107">
        <f t="shared" si="111"/>
        <v>0</v>
      </c>
      <c r="Y655" s="107" t="str">
        <f t="shared" si="116"/>
        <v/>
      </c>
      <c r="Z655" s="107" t="str">
        <f t="shared" si="117"/>
        <v/>
      </c>
      <c r="AA655" s="107" t="str">
        <f t="shared" si="118"/>
        <v/>
      </c>
      <c r="AB655" s="107" t="str">
        <f t="shared" si="112"/>
        <v/>
      </c>
      <c r="AC655" s="107" t="str">
        <f t="shared" si="112"/>
        <v/>
      </c>
      <c r="AD655" s="107" t="str">
        <f t="shared" si="113"/>
        <v/>
      </c>
      <c r="AE655" s="107" t="str">
        <f t="shared" si="114"/>
        <v/>
      </c>
      <c r="AF655">
        <f t="shared" si="119"/>
        <v>0</v>
      </c>
    </row>
    <row r="656" spans="5:32" x14ac:dyDescent="0.2">
      <c r="E656">
        <v>4055</v>
      </c>
      <c r="F656" s="101">
        <f>'Ext A4'!F61</f>
        <v>0</v>
      </c>
      <c r="G656" s="100">
        <f>'Ext A4'!C61</f>
        <v>0</v>
      </c>
      <c r="H656" s="100">
        <f>'Ext A4'!D61</f>
        <v>0</v>
      </c>
      <c r="I656" s="100">
        <f>'Ext A4'!J61</f>
        <v>0</v>
      </c>
      <c r="J656" s="194">
        <f>'Ext A4'!G61</f>
        <v>0</v>
      </c>
      <c r="K656">
        <f>IF('Ext A4'!H61="",'Ext A4'!G61,'Ext A4'!H61)</f>
        <v>0</v>
      </c>
      <c r="L656" s="100">
        <f>'Ext A4'!E61</f>
        <v>0</v>
      </c>
      <c r="M656" t="str">
        <f>MID('Ext A4'!M61,7,4)</f>
        <v/>
      </c>
      <c r="O656" s="101">
        <f>IF(ISNA(VLOOKUP(E656,'Enga manuel'!$D$7:$P$356,6,FALSE)),0,VLOOKUP(E656,'Enga manuel'!$D$7:$P$356,6,FALSE))</f>
        <v>0</v>
      </c>
      <c r="P656" t="str">
        <f>IF(ISNA(VLOOKUP(E656,'Enga manuel'!$D$7:$P$356,7,FALSE)),"",VLOOKUP(E656,'Enga manuel'!$D$7:$P$356,7,FALSE))</f>
        <v/>
      </c>
      <c r="Q656" t="str">
        <f>IF(ISNA(VLOOKUP(E656,'Enga manuel'!$D$7:$P$356,8,FALSE)),"",VLOOKUP(E656,'Enga manuel'!$D$7:$P$356,8,FALSE))</f>
        <v/>
      </c>
      <c r="R656" t="str">
        <f>IF(ISNA(VLOOKUP(E656,'Enga manuel'!$D$7:$P$356,9,FALSE)),"",VLOOKUP(E656,'Enga manuel'!$D$7:$P$356,9,FALSE))</f>
        <v/>
      </c>
      <c r="S656" t="str">
        <f>IF(ISNA(VLOOKUP(E656,'Enga manuel'!$D$7:$P$356,10,FALSE)),"",VLOOKUP(E656,'Enga manuel'!$D$7:$P$356,10,FALSE))</f>
        <v/>
      </c>
      <c r="T656" t="str">
        <f>IF(ISNA(VLOOKUP(E656,'Enga manuel'!$D$7:$P$356,11,FALSE)),"",VLOOKUP(E656,'Enga manuel'!$D$7:$P$356,11,FALSE))</f>
        <v/>
      </c>
      <c r="U656" t="str">
        <f>IF(ISNA(VLOOKUP(E656,'Enga manuel'!$D$7:$P$356,12,FALSE)),"",VLOOKUP(E656,'Enga manuel'!$D$7:$P$356,12,FALSE))</f>
        <v/>
      </c>
      <c r="W656">
        <f t="shared" si="115"/>
        <v>4055</v>
      </c>
      <c r="X656" s="107">
        <f t="shared" si="111"/>
        <v>0</v>
      </c>
      <c r="Y656" s="107" t="str">
        <f t="shared" si="116"/>
        <v/>
      </c>
      <c r="Z656" s="107" t="str">
        <f t="shared" si="117"/>
        <v/>
      </c>
      <c r="AA656" s="107" t="str">
        <f t="shared" si="118"/>
        <v/>
      </c>
      <c r="AB656" s="107" t="str">
        <f t="shared" si="112"/>
        <v/>
      </c>
      <c r="AC656" s="107" t="str">
        <f t="shared" si="112"/>
        <v/>
      </c>
      <c r="AD656" s="107" t="str">
        <f t="shared" si="113"/>
        <v/>
      </c>
      <c r="AE656" s="107" t="str">
        <f t="shared" si="114"/>
        <v/>
      </c>
      <c r="AF656">
        <f t="shared" si="119"/>
        <v>0</v>
      </c>
    </row>
    <row r="657" spans="5:32" x14ac:dyDescent="0.2">
      <c r="E657">
        <v>4056</v>
      </c>
      <c r="F657" s="101">
        <f>'Ext A4'!F62</f>
        <v>0</v>
      </c>
      <c r="G657" s="100">
        <f>'Ext A4'!C62</f>
        <v>0</v>
      </c>
      <c r="H657" s="100">
        <f>'Ext A4'!D62</f>
        <v>0</v>
      </c>
      <c r="I657" s="100">
        <f>'Ext A4'!J62</f>
        <v>0</v>
      </c>
      <c r="J657" s="194">
        <f>'Ext A4'!G62</f>
        <v>0</v>
      </c>
      <c r="K657">
        <f>IF('Ext A4'!H62="",'Ext A4'!G62,'Ext A4'!H62)</f>
        <v>0</v>
      </c>
      <c r="L657" s="100">
        <f>'Ext A4'!E62</f>
        <v>0</v>
      </c>
      <c r="M657" t="str">
        <f>MID('Ext A4'!M62,7,4)</f>
        <v/>
      </c>
      <c r="O657" s="101">
        <f>IF(ISNA(VLOOKUP(E657,'Enga manuel'!$D$7:$P$356,6,FALSE)),0,VLOOKUP(E657,'Enga manuel'!$D$7:$P$356,6,FALSE))</f>
        <v>0</v>
      </c>
      <c r="P657" t="str">
        <f>IF(ISNA(VLOOKUP(E657,'Enga manuel'!$D$7:$P$356,7,FALSE)),"",VLOOKUP(E657,'Enga manuel'!$D$7:$P$356,7,FALSE))</f>
        <v/>
      </c>
      <c r="Q657" t="str">
        <f>IF(ISNA(VLOOKUP(E657,'Enga manuel'!$D$7:$P$356,8,FALSE)),"",VLOOKUP(E657,'Enga manuel'!$D$7:$P$356,8,FALSE))</f>
        <v/>
      </c>
      <c r="R657" t="str">
        <f>IF(ISNA(VLOOKUP(E657,'Enga manuel'!$D$7:$P$356,9,FALSE)),"",VLOOKUP(E657,'Enga manuel'!$D$7:$P$356,9,FALSE))</f>
        <v/>
      </c>
      <c r="S657" t="str">
        <f>IF(ISNA(VLOOKUP(E657,'Enga manuel'!$D$7:$P$356,10,FALSE)),"",VLOOKUP(E657,'Enga manuel'!$D$7:$P$356,10,FALSE))</f>
        <v/>
      </c>
      <c r="T657" t="str">
        <f>IF(ISNA(VLOOKUP(E657,'Enga manuel'!$D$7:$P$356,11,FALSE)),"",VLOOKUP(E657,'Enga manuel'!$D$7:$P$356,11,FALSE))</f>
        <v/>
      </c>
      <c r="U657" t="str">
        <f>IF(ISNA(VLOOKUP(E657,'Enga manuel'!$D$7:$P$356,12,FALSE)),"",VLOOKUP(E657,'Enga manuel'!$D$7:$P$356,12,FALSE))</f>
        <v/>
      </c>
      <c r="W657">
        <f t="shared" si="115"/>
        <v>4056</v>
      </c>
      <c r="X657" s="107">
        <f t="shared" si="111"/>
        <v>0</v>
      </c>
      <c r="Y657" s="107" t="str">
        <f t="shared" si="116"/>
        <v/>
      </c>
      <c r="Z657" s="107" t="str">
        <f t="shared" si="117"/>
        <v/>
      </c>
      <c r="AA657" s="107" t="str">
        <f t="shared" si="118"/>
        <v/>
      </c>
      <c r="AB657" s="107" t="str">
        <f t="shared" si="112"/>
        <v/>
      </c>
      <c r="AC657" s="107" t="str">
        <f t="shared" si="112"/>
        <v/>
      </c>
      <c r="AD657" s="107" t="str">
        <f t="shared" si="113"/>
        <v/>
      </c>
      <c r="AE657" s="107" t="str">
        <f t="shared" si="114"/>
        <v/>
      </c>
      <c r="AF657">
        <f t="shared" si="119"/>
        <v>0</v>
      </c>
    </row>
    <row r="658" spans="5:32" x14ac:dyDescent="0.2">
      <c r="E658">
        <v>4057</v>
      </c>
      <c r="F658" s="101">
        <f>'Ext A4'!F63</f>
        <v>0</v>
      </c>
      <c r="G658" s="100">
        <f>'Ext A4'!C63</f>
        <v>0</v>
      </c>
      <c r="H658" s="100">
        <f>'Ext A4'!D63</f>
        <v>0</v>
      </c>
      <c r="I658" s="100">
        <f>'Ext A4'!J63</f>
        <v>0</v>
      </c>
      <c r="J658" s="194">
        <f>'Ext A4'!G63</f>
        <v>0</v>
      </c>
      <c r="K658">
        <f>IF('Ext A4'!H63="",'Ext A4'!G63,'Ext A4'!H63)</f>
        <v>0</v>
      </c>
      <c r="L658" s="100">
        <f>'Ext A4'!E63</f>
        <v>0</v>
      </c>
      <c r="M658" t="str">
        <f>MID('Ext A4'!M63,7,4)</f>
        <v/>
      </c>
      <c r="O658" s="101">
        <f>IF(ISNA(VLOOKUP(E658,'Enga manuel'!$D$7:$P$356,6,FALSE)),0,VLOOKUP(E658,'Enga manuel'!$D$7:$P$356,6,FALSE))</f>
        <v>0</v>
      </c>
      <c r="P658" t="str">
        <f>IF(ISNA(VLOOKUP(E658,'Enga manuel'!$D$7:$P$356,7,FALSE)),"",VLOOKUP(E658,'Enga manuel'!$D$7:$P$356,7,FALSE))</f>
        <v/>
      </c>
      <c r="Q658" t="str">
        <f>IF(ISNA(VLOOKUP(E658,'Enga manuel'!$D$7:$P$356,8,FALSE)),"",VLOOKUP(E658,'Enga manuel'!$D$7:$P$356,8,FALSE))</f>
        <v/>
      </c>
      <c r="R658" t="str">
        <f>IF(ISNA(VLOOKUP(E658,'Enga manuel'!$D$7:$P$356,9,FALSE)),"",VLOOKUP(E658,'Enga manuel'!$D$7:$P$356,9,FALSE))</f>
        <v/>
      </c>
      <c r="S658" t="str">
        <f>IF(ISNA(VLOOKUP(E658,'Enga manuel'!$D$7:$P$356,10,FALSE)),"",VLOOKUP(E658,'Enga manuel'!$D$7:$P$356,10,FALSE))</f>
        <v/>
      </c>
      <c r="T658" t="str">
        <f>IF(ISNA(VLOOKUP(E658,'Enga manuel'!$D$7:$P$356,11,FALSE)),"",VLOOKUP(E658,'Enga manuel'!$D$7:$P$356,11,FALSE))</f>
        <v/>
      </c>
      <c r="U658" t="str">
        <f>IF(ISNA(VLOOKUP(E658,'Enga manuel'!$D$7:$P$356,12,FALSE)),"",VLOOKUP(E658,'Enga manuel'!$D$7:$P$356,12,FALSE))</f>
        <v/>
      </c>
      <c r="W658">
        <f t="shared" si="115"/>
        <v>4057</v>
      </c>
      <c r="X658" s="107">
        <f t="shared" si="111"/>
        <v>0</v>
      </c>
      <c r="Y658" s="107" t="str">
        <f t="shared" si="116"/>
        <v/>
      </c>
      <c r="Z658" s="107" t="str">
        <f t="shared" si="117"/>
        <v/>
      </c>
      <c r="AA658" s="107" t="str">
        <f t="shared" si="118"/>
        <v/>
      </c>
      <c r="AB658" s="107" t="str">
        <f t="shared" si="112"/>
        <v/>
      </c>
      <c r="AC658" s="107" t="str">
        <f t="shared" si="112"/>
        <v/>
      </c>
      <c r="AD658" s="107" t="str">
        <f t="shared" si="113"/>
        <v/>
      </c>
      <c r="AE658" s="107" t="str">
        <f t="shared" si="114"/>
        <v/>
      </c>
      <c r="AF658">
        <f t="shared" si="119"/>
        <v>0</v>
      </c>
    </row>
    <row r="659" spans="5:32" x14ac:dyDescent="0.2">
      <c r="E659">
        <v>4058</v>
      </c>
      <c r="F659" s="101">
        <f>'Ext A4'!F64</f>
        <v>0</v>
      </c>
      <c r="G659" s="100">
        <f>'Ext A4'!C64</f>
        <v>0</v>
      </c>
      <c r="H659" s="100">
        <f>'Ext A4'!D64</f>
        <v>0</v>
      </c>
      <c r="I659" s="100">
        <f>'Ext A4'!J64</f>
        <v>0</v>
      </c>
      <c r="J659" s="194">
        <f>'Ext A4'!G64</f>
        <v>0</v>
      </c>
      <c r="K659">
        <f>IF('Ext A4'!H64="",'Ext A4'!G64,'Ext A4'!H64)</f>
        <v>0</v>
      </c>
      <c r="L659" s="100">
        <f>'Ext A4'!E64</f>
        <v>0</v>
      </c>
      <c r="M659" t="str">
        <f>MID('Ext A4'!M64,7,4)</f>
        <v/>
      </c>
      <c r="O659" s="101">
        <f>IF(ISNA(VLOOKUP(E659,'Enga manuel'!$D$7:$P$356,6,FALSE)),0,VLOOKUP(E659,'Enga manuel'!$D$7:$P$356,6,FALSE))</f>
        <v>0</v>
      </c>
      <c r="P659" t="str">
        <f>IF(ISNA(VLOOKUP(E659,'Enga manuel'!$D$7:$P$356,7,FALSE)),"",VLOOKUP(E659,'Enga manuel'!$D$7:$P$356,7,FALSE))</f>
        <v/>
      </c>
      <c r="Q659" t="str">
        <f>IF(ISNA(VLOOKUP(E659,'Enga manuel'!$D$7:$P$356,8,FALSE)),"",VLOOKUP(E659,'Enga manuel'!$D$7:$P$356,8,FALSE))</f>
        <v/>
      </c>
      <c r="R659" t="str">
        <f>IF(ISNA(VLOOKUP(E659,'Enga manuel'!$D$7:$P$356,9,FALSE)),"",VLOOKUP(E659,'Enga manuel'!$D$7:$P$356,9,FALSE))</f>
        <v/>
      </c>
      <c r="S659" t="str">
        <f>IF(ISNA(VLOOKUP(E659,'Enga manuel'!$D$7:$P$356,10,FALSE)),"",VLOOKUP(E659,'Enga manuel'!$D$7:$P$356,10,FALSE))</f>
        <v/>
      </c>
      <c r="T659" t="str">
        <f>IF(ISNA(VLOOKUP(E659,'Enga manuel'!$D$7:$P$356,11,FALSE)),"",VLOOKUP(E659,'Enga manuel'!$D$7:$P$356,11,FALSE))</f>
        <v/>
      </c>
      <c r="U659" t="str">
        <f>IF(ISNA(VLOOKUP(E659,'Enga manuel'!$D$7:$P$356,12,FALSE)),"",VLOOKUP(E659,'Enga manuel'!$D$7:$P$356,12,FALSE))</f>
        <v/>
      </c>
      <c r="W659">
        <f t="shared" si="115"/>
        <v>4058</v>
      </c>
      <c r="X659" s="107">
        <f t="shared" si="111"/>
        <v>0</v>
      </c>
      <c r="Y659" s="107" t="str">
        <f t="shared" si="116"/>
        <v/>
      </c>
      <c r="Z659" s="107" t="str">
        <f t="shared" si="117"/>
        <v/>
      </c>
      <c r="AA659" s="107" t="str">
        <f t="shared" si="118"/>
        <v/>
      </c>
      <c r="AB659" s="107" t="str">
        <f t="shared" si="112"/>
        <v/>
      </c>
      <c r="AC659" s="107" t="str">
        <f t="shared" si="112"/>
        <v/>
      </c>
      <c r="AD659" s="107" t="str">
        <f t="shared" si="113"/>
        <v/>
      </c>
      <c r="AE659" s="107" t="str">
        <f t="shared" si="114"/>
        <v/>
      </c>
      <c r="AF659">
        <f t="shared" si="119"/>
        <v>0</v>
      </c>
    </row>
    <row r="660" spans="5:32" x14ac:dyDescent="0.2">
      <c r="E660">
        <v>4059</v>
      </c>
      <c r="F660" s="101">
        <f>'Ext A4'!F65</f>
        <v>0</v>
      </c>
      <c r="G660" s="100">
        <f>'Ext A4'!C65</f>
        <v>0</v>
      </c>
      <c r="H660" s="100">
        <f>'Ext A4'!D65</f>
        <v>0</v>
      </c>
      <c r="I660" s="100">
        <f>'Ext A4'!J65</f>
        <v>0</v>
      </c>
      <c r="J660" s="194">
        <f>'Ext A4'!G65</f>
        <v>0</v>
      </c>
      <c r="K660">
        <f>IF('Ext A4'!H65="",'Ext A4'!G65,'Ext A4'!H65)</f>
        <v>0</v>
      </c>
      <c r="L660" s="100">
        <f>'Ext A4'!E65</f>
        <v>0</v>
      </c>
      <c r="M660" t="str">
        <f>MID('Ext A4'!M65,7,4)</f>
        <v/>
      </c>
      <c r="O660" s="101">
        <f>IF(ISNA(VLOOKUP(E660,'Enga manuel'!$D$7:$P$356,6,FALSE)),0,VLOOKUP(E660,'Enga manuel'!$D$7:$P$356,6,FALSE))</f>
        <v>0</v>
      </c>
      <c r="P660" t="str">
        <f>IF(ISNA(VLOOKUP(E660,'Enga manuel'!$D$7:$P$356,7,FALSE)),"",VLOOKUP(E660,'Enga manuel'!$D$7:$P$356,7,FALSE))</f>
        <v/>
      </c>
      <c r="Q660" t="str">
        <f>IF(ISNA(VLOOKUP(E660,'Enga manuel'!$D$7:$P$356,8,FALSE)),"",VLOOKUP(E660,'Enga manuel'!$D$7:$P$356,8,FALSE))</f>
        <v/>
      </c>
      <c r="R660" t="str">
        <f>IF(ISNA(VLOOKUP(E660,'Enga manuel'!$D$7:$P$356,9,FALSE)),"",VLOOKUP(E660,'Enga manuel'!$D$7:$P$356,9,FALSE))</f>
        <v/>
      </c>
      <c r="S660" t="str">
        <f>IF(ISNA(VLOOKUP(E660,'Enga manuel'!$D$7:$P$356,10,FALSE)),"",VLOOKUP(E660,'Enga manuel'!$D$7:$P$356,10,FALSE))</f>
        <v/>
      </c>
      <c r="T660" t="str">
        <f>IF(ISNA(VLOOKUP(E660,'Enga manuel'!$D$7:$P$356,11,FALSE)),"",VLOOKUP(E660,'Enga manuel'!$D$7:$P$356,11,FALSE))</f>
        <v/>
      </c>
      <c r="U660" t="str">
        <f>IF(ISNA(VLOOKUP(E660,'Enga manuel'!$D$7:$P$356,12,FALSE)),"",VLOOKUP(E660,'Enga manuel'!$D$7:$P$356,12,FALSE))</f>
        <v/>
      </c>
      <c r="W660">
        <f t="shared" si="115"/>
        <v>4059</v>
      </c>
      <c r="X660" s="107">
        <f t="shared" si="111"/>
        <v>0</v>
      </c>
      <c r="Y660" s="107" t="str">
        <f t="shared" si="116"/>
        <v/>
      </c>
      <c r="Z660" s="107" t="str">
        <f t="shared" si="117"/>
        <v/>
      </c>
      <c r="AA660" s="107" t="str">
        <f t="shared" si="118"/>
        <v/>
      </c>
      <c r="AB660" s="107" t="str">
        <f t="shared" si="112"/>
        <v/>
      </c>
      <c r="AC660" s="107" t="str">
        <f t="shared" si="112"/>
        <v/>
      </c>
      <c r="AD660" s="107" t="str">
        <f t="shared" si="113"/>
        <v/>
      </c>
      <c r="AE660" s="107" t="str">
        <f t="shared" si="114"/>
        <v/>
      </c>
      <c r="AF660">
        <f t="shared" si="119"/>
        <v>0</v>
      </c>
    </row>
    <row r="661" spans="5:32" x14ac:dyDescent="0.2">
      <c r="E661">
        <v>4060</v>
      </c>
      <c r="F661" s="101">
        <f>'Ext A4'!F66</f>
        <v>0</v>
      </c>
      <c r="G661" s="100">
        <f>'Ext A4'!C66</f>
        <v>0</v>
      </c>
      <c r="H661" s="100">
        <f>'Ext A4'!D66</f>
        <v>0</v>
      </c>
      <c r="I661" s="100">
        <f>'Ext A4'!J66</f>
        <v>0</v>
      </c>
      <c r="J661" s="194">
        <f>'Ext A4'!G66</f>
        <v>0</v>
      </c>
      <c r="K661">
        <f>IF('Ext A4'!H66="",'Ext A4'!G66,'Ext A4'!H66)</f>
        <v>0</v>
      </c>
      <c r="L661" s="100">
        <f>'Ext A4'!E66</f>
        <v>0</v>
      </c>
      <c r="M661" t="str">
        <f>MID('Ext A4'!M66,7,4)</f>
        <v/>
      </c>
      <c r="O661" s="101">
        <f>IF(ISNA(VLOOKUP(E661,'Enga manuel'!$D$7:$P$356,6,FALSE)),0,VLOOKUP(E661,'Enga manuel'!$D$7:$P$356,6,FALSE))</f>
        <v>0</v>
      </c>
      <c r="P661" t="str">
        <f>IF(ISNA(VLOOKUP(E661,'Enga manuel'!$D$7:$P$356,7,FALSE)),"",VLOOKUP(E661,'Enga manuel'!$D$7:$P$356,7,FALSE))</f>
        <v/>
      </c>
      <c r="Q661" t="str">
        <f>IF(ISNA(VLOOKUP(E661,'Enga manuel'!$D$7:$P$356,8,FALSE)),"",VLOOKUP(E661,'Enga manuel'!$D$7:$P$356,8,FALSE))</f>
        <v/>
      </c>
      <c r="R661" t="str">
        <f>IF(ISNA(VLOOKUP(E661,'Enga manuel'!$D$7:$P$356,9,FALSE)),"",VLOOKUP(E661,'Enga manuel'!$D$7:$P$356,9,FALSE))</f>
        <v/>
      </c>
      <c r="S661" t="str">
        <f>IF(ISNA(VLOOKUP(E661,'Enga manuel'!$D$7:$P$356,10,FALSE)),"",VLOOKUP(E661,'Enga manuel'!$D$7:$P$356,10,FALSE))</f>
        <v/>
      </c>
      <c r="T661" t="str">
        <f>IF(ISNA(VLOOKUP(E661,'Enga manuel'!$D$7:$P$356,11,FALSE)),"",VLOOKUP(E661,'Enga manuel'!$D$7:$P$356,11,FALSE))</f>
        <v/>
      </c>
      <c r="U661" t="str">
        <f>IF(ISNA(VLOOKUP(E661,'Enga manuel'!$D$7:$P$356,12,FALSE)),"",VLOOKUP(E661,'Enga manuel'!$D$7:$P$356,12,FALSE))</f>
        <v/>
      </c>
      <c r="W661">
        <f t="shared" si="115"/>
        <v>4060</v>
      </c>
      <c r="X661" s="107">
        <f t="shared" si="111"/>
        <v>0</v>
      </c>
      <c r="Y661" s="107" t="str">
        <f t="shared" si="116"/>
        <v/>
      </c>
      <c r="Z661" s="107" t="str">
        <f t="shared" si="117"/>
        <v/>
      </c>
      <c r="AA661" s="107" t="str">
        <f t="shared" si="118"/>
        <v/>
      </c>
      <c r="AB661" s="107" t="str">
        <f t="shared" si="112"/>
        <v/>
      </c>
      <c r="AC661" s="107" t="str">
        <f t="shared" si="112"/>
        <v/>
      </c>
      <c r="AD661" s="107" t="str">
        <f t="shared" si="113"/>
        <v/>
      </c>
      <c r="AE661" s="107" t="str">
        <f t="shared" si="114"/>
        <v/>
      </c>
      <c r="AF661">
        <f t="shared" si="119"/>
        <v>0</v>
      </c>
    </row>
    <row r="662" spans="5:32" x14ac:dyDescent="0.2">
      <c r="E662">
        <v>4061</v>
      </c>
      <c r="F662" s="101">
        <f>'Ext A4'!F67</f>
        <v>0</v>
      </c>
      <c r="G662" s="100">
        <f>'Ext A4'!C67</f>
        <v>0</v>
      </c>
      <c r="H662" s="100">
        <f>'Ext A4'!D67</f>
        <v>0</v>
      </c>
      <c r="I662" s="100">
        <f>'Ext A4'!J67</f>
        <v>0</v>
      </c>
      <c r="J662" s="194">
        <f>'Ext A4'!G67</f>
        <v>0</v>
      </c>
      <c r="K662">
        <f>IF('Ext A4'!H67="",'Ext A4'!G67,'Ext A4'!H67)</f>
        <v>0</v>
      </c>
      <c r="L662" s="100">
        <f>'Ext A4'!E67</f>
        <v>0</v>
      </c>
      <c r="M662" t="str">
        <f>MID('Ext A4'!M67,7,4)</f>
        <v/>
      </c>
      <c r="O662" s="101">
        <f>IF(ISNA(VLOOKUP(E662,'Enga manuel'!$D$7:$P$356,6,FALSE)),0,VLOOKUP(E662,'Enga manuel'!$D$7:$P$356,6,FALSE))</f>
        <v>0</v>
      </c>
      <c r="P662" t="str">
        <f>IF(ISNA(VLOOKUP(E662,'Enga manuel'!$D$7:$P$356,7,FALSE)),"",VLOOKUP(E662,'Enga manuel'!$D$7:$P$356,7,FALSE))</f>
        <v/>
      </c>
      <c r="Q662" t="str">
        <f>IF(ISNA(VLOOKUP(E662,'Enga manuel'!$D$7:$P$356,8,FALSE)),"",VLOOKUP(E662,'Enga manuel'!$D$7:$P$356,8,FALSE))</f>
        <v/>
      </c>
      <c r="R662" t="str">
        <f>IF(ISNA(VLOOKUP(E662,'Enga manuel'!$D$7:$P$356,9,FALSE)),"",VLOOKUP(E662,'Enga manuel'!$D$7:$P$356,9,FALSE))</f>
        <v/>
      </c>
      <c r="S662" t="str">
        <f>IF(ISNA(VLOOKUP(E662,'Enga manuel'!$D$7:$P$356,10,FALSE)),"",VLOOKUP(E662,'Enga manuel'!$D$7:$P$356,10,FALSE))</f>
        <v/>
      </c>
      <c r="T662" t="str">
        <f>IF(ISNA(VLOOKUP(E662,'Enga manuel'!$D$7:$P$356,11,FALSE)),"",VLOOKUP(E662,'Enga manuel'!$D$7:$P$356,11,FALSE))</f>
        <v/>
      </c>
      <c r="U662" t="str">
        <f>IF(ISNA(VLOOKUP(E662,'Enga manuel'!$D$7:$P$356,12,FALSE)),"",VLOOKUP(E662,'Enga manuel'!$D$7:$P$356,12,FALSE))</f>
        <v/>
      </c>
      <c r="W662">
        <f t="shared" si="115"/>
        <v>4061</v>
      </c>
      <c r="X662" s="107">
        <f t="shared" si="111"/>
        <v>0</v>
      </c>
      <c r="Y662" s="107" t="str">
        <f t="shared" si="116"/>
        <v/>
      </c>
      <c r="Z662" s="107" t="str">
        <f t="shared" si="117"/>
        <v/>
      </c>
      <c r="AA662" s="107" t="str">
        <f t="shared" si="118"/>
        <v/>
      </c>
      <c r="AB662" s="107" t="str">
        <f t="shared" si="112"/>
        <v/>
      </c>
      <c r="AC662" s="107" t="str">
        <f t="shared" si="112"/>
        <v/>
      </c>
      <c r="AD662" s="107" t="str">
        <f t="shared" si="113"/>
        <v/>
      </c>
      <c r="AE662" s="107" t="str">
        <f t="shared" si="114"/>
        <v/>
      </c>
      <c r="AF662">
        <f t="shared" si="119"/>
        <v>0</v>
      </c>
    </row>
    <row r="663" spans="5:32" x14ac:dyDescent="0.2">
      <c r="E663">
        <v>4062</v>
      </c>
      <c r="F663" s="101">
        <f>'Ext A4'!F68</f>
        <v>0</v>
      </c>
      <c r="G663" s="100">
        <f>'Ext A4'!C68</f>
        <v>0</v>
      </c>
      <c r="H663" s="100">
        <f>'Ext A4'!D68</f>
        <v>0</v>
      </c>
      <c r="I663" s="100">
        <f>'Ext A4'!J68</f>
        <v>0</v>
      </c>
      <c r="J663" s="194">
        <f>'Ext A4'!G68</f>
        <v>0</v>
      </c>
      <c r="K663">
        <f>IF('Ext A4'!H68="",'Ext A4'!G68,'Ext A4'!H68)</f>
        <v>0</v>
      </c>
      <c r="L663" s="100">
        <f>'Ext A4'!E68</f>
        <v>0</v>
      </c>
      <c r="M663" t="str">
        <f>MID('Ext A4'!M68,7,4)</f>
        <v/>
      </c>
      <c r="O663" s="101">
        <f>IF(ISNA(VLOOKUP(E663,'Enga manuel'!$D$7:$P$356,6,FALSE)),0,VLOOKUP(E663,'Enga manuel'!$D$7:$P$356,6,FALSE))</f>
        <v>0</v>
      </c>
      <c r="P663" t="str">
        <f>IF(ISNA(VLOOKUP(E663,'Enga manuel'!$D$7:$P$356,7,FALSE)),"",VLOOKUP(E663,'Enga manuel'!$D$7:$P$356,7,FALSE))</f>
        <v/>
      </c>
      <c r="Q663" t="str">
        <f>IF(ISNA(VLOOKUP(E663,'Enga manuel'!$D$7:$P$356,8,FALSE)),"",VLOOKUP(E663,'Enga manuel'!$D$7:$P$356,8,FALSE))</f>
        <v/>
      </c>
      <c r="R663" t="str">
        <f>IF(ISNA(VLOOKUP(E663,'Enga manuel'!$D$7:$P$356,9,FALSE)),"",VLOOKUP(E663,'Enga manuel'!$D$7:$P$356,9,FALSE))</f>
        <v/>
      </c>
      <c r="S663" t="str">
        <f>IF(ISNA(VLOOKUP(E663,'Enga manuel'!$D$7:$P$356,10,FALSE)),"",VLOOKUP(E663,'Enga manuel'!$D$7:$P$356,10,FALSE))</f>
        <v/>
      </c>
      <c r="T663" t="str">
        <f>IF(ISNA(VLOOKUP(E663,'Enga manuel'!$D$7:$P$356,11,FALSE)),"",VLOOKUP(E663,'Enga manuel'!$D$7:$P$356,11,FALSE))</f>
        <v/>
      </c>
      <c r="U663" t="str">
        <f>IF(ISNA(VLOOKUP(E663,'Enga manuel'!$D$7:$P$356,12,FALSE)),"",VLOOKUP(E663,'Enga manuel'!$D$7:$P$356,12,FALSE))</f>
        <v/>
      </c>
      <c r="W663">
        <f t="shared" si="115"/>
        <v>4062</v>
      </c>
      <c r="X663" s="107">
        <f t="shared" si="111"/>
        <v>0</v>
      </c>
      <c r="Y663" s="107" t="str">
        <f t="shared" si="116"/>
        <v/>
      </c>
      <c r="Z663" s="107" t="str">
        <f t="shared" si="117"/>
        <v/>
      </c>
      <c r="AA663" s="107" t="str">
        <f t="shared" si="118"/>
        <v/>
      </c>
      <c r="AB663" s="107" t="str">
        <f t="shared" si="112"/>
        <v/>
      </c>
      <c r="AC663" s="107" t="str">
        <f t="shared" si="112"/>
        <v/>
      </c>
      <c r="AD663" s="107" t="str">
        <f t="shared" si="113"/>
        <v/>
      </c>
      <c r="AE663" s="107" t="str">
        <f t="shared" si="114"/>
        <v/>
      </c>
      <c r="AF663">
        <f t="shared" si="119"/>
        <v>0</v>
      </c>
    </row>
    <row r="664" spans="5:32" x14ac:dyDescent="0.2">
      <c r="E664">
        <v>4063</v>
      </c>
      <c r="F664" s="101">
        <f>'Ext A4'!F69</f>
        <v>0</v>
      </c>
      <c r="G664" s="100">
        <f>'Ext A4'!C69</f>
        <v>0</v>
      </c>
      <c r="H664" s="100">
        <f>'Ext A4'!D69</f>
        <v>0</v>
      </c>
      <c r="I664" s="100">
        <f>'Ext A4'!J69</f>
        <v>0</v>
      </c>
      <c r="J664" s="194">
        <f>'Ext A4'!G69</f>
        <v>0</v>
      </c>
      <c r="K664">
        <f>IF('Ext A4'!H69="",'Ext A4'!G69,'Ext A4'!H69)</f>
        <v>0</v>
      </c>
      <c r="L664" s="100">
        <f>'Ext A4'!E69</f>
        <v>0</v>
      </c>
      <c r="M664" t="str">
        <f>MID('Ext A4'!M69,7,4)</f>
        <v/>
      </c>
      <c r="O664" s="101">
        <f>IF(ISNA(VLOOKUP(E664,'Enga manuel'!$D$7:$P$356,6,FALSE)),0,VLOOKUP(E664,'Enga manuel'!$D$7:$P$356,6,FALSE))</f>
        <v>0</v>
      </c>
      <c r="P664" t="str">
        <f>IF(ISNA(VLOOKUP(E664,'Enga manuel'!$D$7:$P$356,7,FALSE)),"",VLOOKUP(E664,'Enga manuel'!$D$7:$P$356,7,FALSE))</f>
        <v/>
      </c>
      <c r="Q664" t="str">
        <f>IF(ISNA(VLOOKUP(E664,'Enga manuel'!$D$7:$P$356,8,FALSE)),"",VLOOKUP(E664,'Enga manuel'!$D$7:$P$356,8,FALSE))</f>
        <v/>
      </c>
      <c r="R664" t="str">
        <f>IF(ISNA(VLOOKUP(E664,'Enga manuel'!$D$7:$P$356,9,FALSE)),"",VLOOKUP(E664,'Enga manuel'!$D$7:$P$356,9,FALSE))</f>
        <v/>
      </c>
      <c r="S664" t="str">
        <f>IF(ISNA(VLOOKUP(E664,'Enga manuel'!$D$7:$P$356,10,FALSE)),"",VLOOKUP(E664,'Enga manuel'!$D$7:$P$356,10,FALSE))</f>
        <v/>
      </c>
      <c r="T664" t="str">
        <f>IF(ISNA(VLOOKUP(E664,'Enga manuel'!$D$7:$P$356,11,FALSE)),"",VLOOKUP(E664,'Enga manuel'!$D$7:$P$356,11,FALSE))</f>
        <v/>
      </c>
      <c r="U664" t="str">
        <f>IF(ISNA(VLOOKUP(E664,'Enga manuel'!$D$7:$P$356,12,FALSE)),"",VLOOKUP(E664,'Enga manuel'!$D$7:$P$356,12,FALSE))</f>
        <v/>
      </c>
      <c r="W664">
        <f t="shared" si="115"/>
        <v>4063</v>
      </c>
      <c r="X664" s="107">
        <f t="shared" si="111"/>
        <v>0</v>
      </c>
      <c r="Y664" s="107" t="str">
        <f t="shared" si="116"/>
        <v/>
      </c>
      <c r="Z664" s="107" t="str">
        <f t="shared" si="117"/>
        <v/>
      </c>
      <c r="AA664" s="107" t="str">
        <f t="shared" si="118"/>
        <v/>
      </c>
      <c r="AB664" s="107" t="str">
        <f t="shared" si="112"/>
        <v/>
      </c>
      <c r="AC664" s="107" t="str">
        <f t="shared" si="112"/>
        <v/>
      </c>
      <c r="AD664" s="107" t="str">
        <f t="shared" si="113"/>
        <v/>
      </c>
      <c r="AE664" s="107" t="str">
        <f t="shared" si="114"/>
        <v/>
      </c>
      <c r="AF664">
        <f t="shared" si="119"/>
        <v>0</v>
      </c>
    </row>
    <row r="665" spans="5:32" x14ac:dyDescent="0.2">
      <c r="E665">
        <v>4064</v>
      </c>
      <c r="F665" s="101">
        <f>'Ext A4'!F70</f>
        <v>0</v>
      </c>
      <c r="G665" s="100">
        <f>'Ext A4'!C70</f>
        <v>0</v>
      </c>
      <c r="H665" s="100">
        <f>'Ext A4'!D70</f>
        <v>0</v>
      </c>
      <c r="I665" s="100">
        <f>'Ext A4'!J70</f>
        <v>0</v>
      </c>
      <c r="J665" s="194">
        <f>'Ext A4'!G70</f>
        <v>0</v>
      </c>
      <c r="K665">
        <f>IF('Ext A4'!H70="",'Ext A4'!G70,'Ext A4'!H70)</f>
        <v>0</v>
      </c>
      <c r="L665" s="100">
        <f>'Ext A4'!E70</f>
        <v>0</v>
      </c>
      <c r="M665" t="str">
        <f>MID('Ext A4'!M70,7,4)</f>
        <v/>
      </c>
      <c r="O665" s="101">
        <f>IF(ISNA(VLOOKUP(E665,'Enga manuel'!$D$7:$P$356,6,FALSE)),0,VLOOKUP(E665,'Enga manuel'!$D$7:$P$356,6,FALSE))</f>
        <v>0</v>
      </c>
      <c r="P665" t="str">
        <f>IF(ISNA(VLOOKUP(E665,'Enga manuel'!$D$7:$P$356,7,FALSE)),"",VLOOKUP(E665,'Enga manuel'!$D$7:$P$356,7,FALSE))</f>
        <v/>
      </c>
      <c r="Q665" t="str">
        <f>IF(ISNA(VLOOKUP(E665,'Enga manuel'!$D$7:$P$356,8,FALSE)),"",VLOOKUP(E665,'Enga manuel'!$D$7:$P$356,8,FALSE))</f>
        <v/>
      </c>
      <c r="R665" t="str">
        <f>IF(ISNA(VLOOKUP(E665,'Enga manuel'!$D$7:$P$356,9,FALSE)),"",VLOOKUP(E665,'Enga manuel'!$D$7:$P$356,9,FALSE))</f>
        <v/>
      </c>
      <c r="S665" t="str">
        <f>IF(ISNA(VLOOKUP(E665,'Enga manuel'!$D$7:$P$356,10,FALSE)),"",VLOOKUP(E665,'Enga manuel'!$D$7:$P$356,10,FALSE))</f>
        <v/>
      </c>
      <c r="T665" t="str">
        <f>IF(ISNA(VLOOKUP(E665,'Enga manuel'!$D$7:$P$356,11,FALSE)),"",VLOOKUP(E665,'Enga manuel'!$D$7:$P$356,11,FALSE))</f>
        <v/>
      </c>
      <c r="U665" t="str">
        <f>IF(ISNA(VLOOKUP(E665,'Enga manuel'!$D$7:$P$356,12,FALSE)),"",VLOOKUP(E665,'Enga manuel'!$D$7:$P$356,12,FALSE))</f>
        <v/>
      </c>
      <c r="W665">
        <f t="shared" si="115"/>
        <v>4064</v>
      </c>
      <c r="X665" s="107">
        <f t="shared" si="111"/>
        <v>0</v>
      </c>
      <c r="Y665" s="107" t="str">
        <f t="shared" si="116"/>
        <v/>
      </c>
      <c r="Z665" s="107" t="str">
        <f t="shared" si="117"/>
        <v/>
      </c>
      <c r="AA665" s="107" t="str">
        <f t="shared" si="118"/>
        <v/>
      </c>
      <c r="AB665" s="107" t="str">
        <f t="shared" si="112"/>
        <v/>
      </c>
      <c r="AC665" s="107" t="str">
        <f t="shared" si="112"/>
        <v/>
      </c>
      <c r="AD665" s="107" t="str">
        <f t="shared" si="113"/>
        <v/>
      </c>
      <c r="AE665" s="107" t="str">
        <f t="shared" si="114"/>
        <v/>
      </c>
      <c r="AF665">
        <f t="shared" si="119"/>
        <v>0</v>
      </c>
    </row>
    <row r="666" spans="5:32" x14ac:dyDescent="0.2">
      <c r="E666">
        <v>4065</v>
      </c>
      <c r="F666" s="101">
        <f>'Ext A4'!F71</f>
        <v>0</v>
      </c>
      <c r="G666" s="100">
        <f>'Ext A4'!C71</f>
        <v>0</v>
      </c>
      <c r="H666" s="100">
        <f>'Ext A4'!D71</f>
        <v>0</v>
      </c>
      <c r="I666" s="100">
        <f>'Ext A4'!J71</f>
        <v>0</v>
      </c>
      <c r="J666" s="194">
        <f>'Ext A4'!G71</f>
        <v>0</v>
      </c>
      <c r="K666">
        <f>IF('Ext A4'!H71="",'Ext A4'!G71,'Ext A4'!H71)</f>
        <v>0</v>
      </c>
      <c r="L666" s="100">
        <f>'Ext A4'!E71</f>
        <v>0</v>
      </c>
      <c r="M666" t="str">
        <f>MID('Ext A4'!M71,7,4)</f>
        <v/>
      </c>
      <c r="O666" s="101">
        <f>IF(ISNA(VLOOKUP(E666,'Enga manuel'!$D$7:$P$356,6,FALSE)),0,VLOOKUP(E666,'Enga manuel'!$D$7:$P$356,6,FALSE))</f>
        <v>0</v>
      </c>
      <c r="P666" t="str">
        <f>IF(ISNA(VLOOKUP(E666,'Enga manuel'!$D$7:$P$356,7,FALSE)),"",VLOOKUP(E666,'Enga manuel'!$D$7:$P$356,7,FALSE))</f>
        <v/>
      </c>
      <c r="Q666" t="str">
        <f>IF(ISNA(VLOOKUP(E666,'Enga manuel'!$D$7:$P$356,8,FALSE)),"",VLOOKUP(E666,'Enga manuel'!$D$7:$P$356,8,FALSE))</f>
        <v/>
      </c>
      <c r="R666" t="str">
        <f>IF(ISNA(VLOOKUP(E666,'Enga manuel'!$D$7:$P$356,9,FALSE)),"",VLOOKUP(E666,'Enga manuel'!$D$7:$P$356,9,FALSE))</f>
        <v/>
      </c>
      <c r="S666" t="str">
        <f>IF(ISNA(VLOOKUP(E666,'Enga manuel'!$D$7:$P$356,10,FALSE)),"",VLOOKUP(E666,'Enga manuel'!$D$7:$P$356,10,FALSE))</f>
        <v/>
      </c>
      <c r="T666" t="str">
        <f>IF(ISNA(VLOOKUP(E666,'Enga manuel'!$D$7:$P$356,11,FALSE)),"",VLOOKUP(E666,'Enga manuel'!$D$7:$P$356,11,FALSE))</f>
        <v/>
      </c>
      <c r="U666" t="str">
        <f>IF(ISNA(VLOOKUP(E666,'Enga manuel'!$D$7:$P$356,12,FALSE)),"",VLOOKUP(E666,'Enga manuel'!$D$7:$P$356,12,FALSE))</f>
        <v/>
      </c>
      <c r="W666">
        <f t="shared" si="115"/>
        <v>4065</v>
      </c>
      <c r="X666" s="107">
        <f t="shared" si="111"/>
        <v>0</v>
      </c>
      <c r="Y666" s="107" t="str">
        <f t="shared" si="116"/>
        <v/>
      </c>
      <c r="Z666" s="107" t="str">
        <f t="shared" si="117"/>
        <v/>
      </c>
      <c r="AA666" s="107" t="str">
        <f t="shared" si="118"/>
        <v/>
      </c>
      <c r="AB666" s="107" t="str">
        <f t="shared" si="112"/>
        <v/>
      </c>
      <c r="AC666" s="107" t="str">
        <f t="shared" si="112"/>
        <v/>
      </c>
      <c r="AD666" s="107" t="str">
        <f t="shared" si="113"/>
        <v/>
      </c>
      <c r="AE666" s="107" t="str">
        <f t="shared" si="114"/>
        <v/>
      </c>
      <c r="AF666">
        <f t="shared" si="119"/>
        <v>0</v>
      </c>
    </row>
    <row r="667" spans="5:32" x14ac:dyDescent="0.2">
      <c r="E667">
        <v>4066</v>
      </c>
      <c r="F667" s="101">
        <f>'Ext A4'!F72</f>
        <v>0</v>
      </c>
      <c r="G667" s="100">
        <f>'Ext A4'!C72</f>
        <v>0</v>
      </c>
      <c r="H667" s="100">
        <f>'Ext A4'!D72</f>
        <v>0</v>
      </c>
      <c r="I667" s="100">
        <f>'Ext A4'!J72</f>
        <v>0</v>
      </c>
      <c r="J667" s="194">
        <f>'Ext A4'!G72</f>
        <v>0</v>
      </c>
      <c r="K667">
        <f>IF('Ext A4'!H72="",'Ext A4'!G72,'Ext A4'!H72)</f>
        <v>0</v>
      </c>
      <c r="L667" s="100">
        <f>'Ext A4'!E72</f>
        <v>0</v>
      </c>
      <c r="M667" t="str">
        <f>MID('Ext A4'!M72,7,4)</f>
        <v/>
      </c>
      <c r="O667" s="101">
        <f>IF(ISNA(VLOOKUP(E667,'Enga manuel'!$D$7:$P$356,6,FALSE)),0,VLOOKUP(E667,'Enga manuel'!$D$7:$P$356,6,FALSE))</f>
        <v>0</v>
      </c>
      <c r="P667" t="str">
        <f>IF(ISNA(VLOOKUP(E667,'Enga manuel'!$D$7:$P$356,7,FALSE)),"",VLOOKUP(E667,'Enga manuel'!$D$7:$P$356,7,FALSE))</f>
        <v/>
      </c>
      <c r="Q667" t="str">
        <f>IF(ISNA(VLOOKUP(E667,'Enga manuel'!$D$7:$P$356,8,FALSE)),"",VLOOKUP(E667,'Enga manuel'!$D$7:$P$356,8,FALSE))</f>
        <v/>
      </c>
      <c r="R667" t="str">
        <f>IF(ISNA(VLOOKUP(E667,'Enga manuel'!$D$7:$P$356,9,FALSE)),"",VLOOKUP(E667,'Enga manuel'!$D$7:$P$356,9,FALSE))</f>
        <v/>
      </c>
      <c r="S667" t="str">
        <f>IF(ISNA(VLOOKUP(E667,'Enga manuel'!$D$7:$P$356,10,FALSE)),"",VLOOKUP(E667,'Enga manuel'!$D$7:$P$356,10,FALSE))</f>
        <v/>
      </c>
      <c r="T667" t="str">
        <f>IF(ISNA(VLOOKUP(E667,'Enga manuel'!$D$7:$P$356,11,FALSE)),"",VLOOKUP(E667,'Enga manuel'!$D$7:$P$356,11,FALSE))</f>
        <v/>
      </c>
      <c r="U667" t="str">
        <f>IF(ISNA(VLOOKUP(E667,'Enga manuel'!$D$7:$P$356,12,FALSE)),"",VLOOKUP(E667,'Enga manuel'!$D$7:$P$356,12,FALSE))</f>
        <v/>
      </c>
      <c r="W667">
        <f t="shared" si="115"/>
        <v>4066</v>
      </c>
      <c r="X667" s="107">
        <f t="shared" si="111"/>
        <v>0</v>
      </c>
      <c r="Y667" s="107" t="str">
        <f t="shared" si="116"/>
        <v/>
      </c>
      <c r="Z667" s="107" t="str">
        <f t="shared" si="117"/>
        <v/>
      </c>
      <c r="AA667" s="107" t="str">
        <f t="shared" si="118"/>
        <v/>
      </c>
      <c r="AB667" s="107" t="str">
        <f t="shared" si="112"/>
        <v/>
      </c>
      <c r="AC667" s="107" t="str">
        <f t="shared" si="112"/>
        <v/>
      </c>
      <c r="AD667" s="107" t="str">
        <f t="shared" si="113"/>
        <v/>
      </c>
      <c r="AE667" s="107" t="str">
        <f t="shared" si="114"/>
        <v/>
      </c>
      <c r="AF667">
        <f t="shared" si="119"/>
        <v>0</v>
      </c>
    </row>
    <row r="668" spans="5:32" x14ac:dyDescent="0.2">
      <c r="E668">
        <v>4067</v>
      </c>
      <c r="F668" s="101">
        <f>'Ext A4'!F73</f>
        <v>0</v>
      </c>
      <c r="G668" s="100">
        <f>'Ext A4'!C73</f>
        <v>0</v>
      </c>
      <c r="H668" s="100">
        <f>'Ext A4'!D73</f>
        <v>0</v>
      </c>
      <c r="I668" s="100">
        <f>'Ext A4'!J73</f>
        <v>0</v>
      </c>
      <c r="J668" s="194">
        <f>'Ext A4'!G73</f>
        <v>0</v>
      </c>
      <c r="K668">
        <f>IF('Ext A4'!H73="",'Ext A4'!G73,'Ext A4'!H73)</f>
        <v>0</v>
      </c>
      <c r="L668" s="100">
        <f>'Ext A4'!E73</f>
        <v>0</v>
      </c>
      <c r="M668" t="str">
        <f>MID('Ext A4'!M73,7,4)</f>
        <v/>
      </c>
      <c r="O668" s="101">
        <f>IF(ISNA(VLOOKUP(E668,'Enga manuel'!$D$7:$P$356,6,FALSE)),0,VLOOKUP(E668,'Enga manuel'!$D$7:$P$356,6,FALSE))</f>
        <v>0</v>
      </c>
      <c r="P668" t="str">
        <f>IF(ISNA(VLOOKUP(E668,'Enga manuel'!$D$7:$P$356,7,FALSE)),"",VLOOKUP(E668,'Enga manuel'!$D$7:$P$356,7,FALSE))</f>
        <v/>
      </c>
      <c r="Q668" t="str">
        <f>IF(ISNA(VLOOKUP(E668,'Enga manuel'!$D$7:$P$356,8,FALSE)),"",VLOOKUP(E668,'Enga manuel'!$D$7:$P$356,8,FALSE))</f>
        <v/>
      </c>
      <c r="R668" t="str">
        <f>IF(ISNA(VLOOKUP(E668,'Enga manuel'!$D$7:$P$356,9,FALSE)),"",VLOOKUP(E668,'Enga manuel'!$D$7:$P$356,9,FALSE))</f>
        <v/>
      </c>
      <c r="S668" t="str">
        <f>IF(ISNA(VLOOKUP(E668,'Enga manuel'!$D$7:$P$356,10,FALSE)),"",VLOOKUP(E668,'Enga manuel'!$D$7:$P$356,10,FALSE))</f>
        <v/>
      </c>
      <c r="T668" t="str">
        <f>IF(ISNA(VLOOKUP(E668,'Enga manuel'!$D$7:$P$356,11,FALSE)),"",VLOOKUP(E668,'Enga manuel'!$D$7:$P$356,11,FALSE))</f>
        <v/>
      </c>
      <c r="U668" t="str">
        <f>IF(ISNA(VLOOKUP(E668,'Enga manuel'!$D$7:$P$356,12,FALSE)),"",VLOOKUP(E668,'Enga manuel'!$D$7:$P$356,12,FALSE))</f>
        <v/>
      </c>
      <c r="W668">
        <f t="shared" si="115"/>
        <v>4067</v>
      </c>
      <c r="X668" s="107">
        <f t="shared" si="111"/>
        <v>0</v>
      </c>
      <c r="Y668" s="107" t="str">
        <f t="shared" si="116"/>
        <v/>
      </c>
      <c r="Z668" s="107" t="str">
        <f t="shared" si="117"/>
        <v/>
      </c>
      <c r="AA668" s="107" t="str">
        <f t="shared" si="118"/>
        <v/>
      </c>
      <c r="AB668" s="107" t="str">
        <f t="shared" si="112"/>
        <v/>
      </c>
      <c r="AC668" s="107" t="str">
        <f t="shared" si="112"/>
        <v/>
      </c>
      <c r="AD668" s="107" t="str">
        <f t="shared" si="113"/>
        <v/>
      </c>
      <c r="AE668" s="107" t="str">
        <f t="shared" si="114"/>
        <v/>
      </c>
      <c r="AF668">
        <f t="shared" si="119"/>
        <v>0</v>
      </c>
    </row>
    <row r="669" spans="5:32" x14ac:dyDescent="0.2">
      <c r="E669">
        <v>4068</v>
      </c>
      <c r="F669" s="101">
        <f>'Ext A4'!F74</f>
        <v>0</v>
      </c>
      <c r="G669" s="100">
        <f>'Ext A4'!C74</f>
        <v>0</v>
      </c>
      <c r="H669" s="100">
        <f>'Ext A4'!D74</f>
        <v>0</v>
      </c>
      <c r="I669" s="100">
        <f>'Ext A4'!J74</f>
        <v>0</v>
      </c>
      <c r="J669" s="194">
        <f>'Ext A4'!G74</f>
        <v>0</v>
      </c>
      <c r="K669">
        <f>IF('Ext A4'!H74="",'Ext A4'!G74,'Ext A4'!H74)</f>
        <v>0</v>
      </c>
      <c r="L669" s="100">
        <f>'Ext A4'!E74</f>
        <v>0</v>
      </c>
      <c r="M669" t="str">
        <f>MID('Ext A4'!M74,7,4)</f>
        <v/>
      </c>
      <c r="O669" s="101">
        <f>IF(ISNA(VLOOKUP(E669,'Enga manuel'!$D$7:$P$356,6,FALSE)),0,VLOOKUP(E669,'Enga manuel'!$D$7:$P$356,6,FALSE))</f>
        <v>0</v>
      </c>
      <c r="P669" t="str">
        <f>IF(ISNA(VLOOKUP(E669,'Enga manuel'!$D$7:$P$356,7,FALSE)),"",VLOOKUP(E669,'Enga manuel'!$D$7:$P$356,7,FALSE))</f>
        <v/>
      </c>
      <c r="Q669" t="str">
        <f>IF(ISNA(VLOOKUP(E669,'Enga manuel'!$D$7:$P$356,8,FALSE)),"",VLOOKUP(E669,'Enga manuel'!$D$7:$P$356,8,FALSE))</f>
        <v/>
      </c>
      <c r="R669" t="str">
        <f>IF(ISNA(VLOOKUP(E669,'Enga manuel'!$D$7:$P$356,9,FALSE)),"",VLOOKUP(E669,'Enga manuel'!$D$7:$P$356,9,FALSE))</f>
        <v/>
      </c>
      <c r="S669" t="str">
        <f>IF(ISNA(VLOOKUP(E669,'Enga manuel'!$D$7:$P$356,10,FALSE)),"",VLOOKUP(E669,'Enga manuel'!$D$7:$P$356,10,FALSE))</f>
        <v/>
      </c>
      <c r="T669" t="str">
        <f>IF(ISNA(VLOOKUP(E669,'Enga manuel'!$D$7:$P$356,11,FALSE)),"",VLOOKUP(E669,'Enga manuel'!$D$7:$P$356,11,FALSE))</f>
        <v/>
      </c>
      <c r="U669" t="str">
        <f>IF(ISNA(VLOOKUP(E669,'Enga manuel'!$D$7:$P$356,12,FALSE)),"",VLOOKUP(E669,'Enga manuel'!$D$7:$P$356,12,FALSE))</f>
        <v/>
      </c>
      <c r="W669">
        <f t="shared" si="115"/>
        <v>4068</v>
      </c>
      <c r="X669" s="107">
        <f t="shared" si="111"/>
        <v>0</v>
      </c>
      <c r="Y669" s="107" t="str">
        <f t="shared" si="116"/>
        <v/>
      </c>
      <c r="Z669" s="107" t="str">
        <f t="shared" si="117"/>
        <v/>
      </c>
      <c r="AA669" s="107" t="str">
        <f t="shared" si="118"/>
        <v/>
      </c>
      <c r="AB669" s="107" t="str">
        <f t="shared" si="112"/>
        <v/>
      </c>
      <c r="AC669" s="107" t="str">
        <f t="shared" si="112"/>
        <v/>
      </c>
      <c r="AD669" s="107" t="str">
        <f t="shared" si="113"/>
        <v/>
      </c>
      <c r="AE669" s="107" t="str">
        <f t="shared" si="114"/>
        <v/>
      </c>
      <c r="AF669">
        <f t="shared" si="119"/>
        <v>0</v>
      </c>
    </row>
    <row r="670" spans="5:32" x14ac:dyDescent="0.2">
      <c r="E670">
        <v>4069</v>
      </c>
      <c r="F670" s="101">
        <f>'Ext A4'!F75</f>
        <v>0</v>
      </c>
      <c r="G670" s="100">
        <f>'Ext A4'!C75</f>
        <v>0</v>
      </c>
      <c r="H670" s="100">
        <f>'Ext A4'!D75</f>
        <v>0</v>
      </c>
      <c r="I670" s="100">
        <f>'Ext A4'!J75</f>
        <v>0</v>
      </c>
      <c r="J670" s="194">
        <f>'Ext A4'!G75</f>
        <v>0</v>
      </c>
      <c r="K670">
        <f>IF('Ext A4'!H75="",'Ext A4'!G75,'Ext A4'!H75)</f>
        <v>0</v>
      </c>
      <c r="L670" s="100">
        <f>'Ext A4'!E75</f>
        <v>0</v>
      </c>
      <c r="M670" t="str">
        <f>MID('Ext A4'!M75,7,4)</f>
        <v/>
      </c>
      <c r="O670" s="101">
        <f>IF(ISNA(VLOOKUP(E670,'Enga manuel'!$D$7:$P$356,6,FALSE)),0,VLOOKUP(E670,'Enga manuel'!$D$7:$P$356,6,FALSE))</f>
        <v>0</v>
      </c>
      <c r="P670" t="str">
        <f>IF(ISNA(VLOOKUP(E670,'Enga manuel'!$D$7:$P$356,7,FALSE)),"",VLOOKUP(E670,'Enga manuel'!$D$7:$P$356,7,FALSE))</f>
        <v/>
      </c>
      <c r="Q670" t="str">
        <f>IF(ISNA(VLOOKUP(E670,'Enga manuel'!$D$7:$P$356,8,FALSE)),"",VLOOKUP(E670,'Enga manuel'!$D$7:$P$356,8,FALSE))</f>
        <v/>
      </c>
      <c r="R670" t="str">
        <f>IF(ISNA(VLOOKUP(E670,'Enga manuel'!$D$7:$P$356,9,FALSE)),"",VLOOKUP(E670,'Enga manuel'!$D$7:$P$356,9,FALSE))</f>
        <v/>
      </c>
      <c r="S670" t="str">
        <f>IF(ISNA(VLOOKUP(E670,'Enga manuel'!$D$7:$P$356,10,FALSE)),"",VLOOKUP(E670,'Enga manuel'!$D$7:$P$356,10,FALSE))</f>
        <v/>
      </c>
      <c r="T670" t="str">
        <f>IF(ISNA(VLOOKUP(E670,'Enga manuel'!$D$7:$P$356,11,FALSE)),"",VLOOKUP(E670,'Enga manuel'!$D$7:$P$356,11,FALSE))</f>
        <v/>
      </c>
      <c r="U670" t="str">
        <f>IF(ISNA(VLOOKUP(E670,'Enga manuel'!$D$7:$P$356,12,FALSE)),"",VLOOKUP(E670,'Enga manuel'!$D$7:$P$356,12,FALSE))</f>
        <v/>
      </c>
      <c r="W670">
        <f t="shared" si="115"/>
        <v>4069</v>
      </c>
      <c r="X670" s="107">
        <f t="shared" si="111"/>
        <v>0</v>
      </c>
      <c r="Y670" s="107" t="str">
        <f t="shared" si="116"/>
        <v/>
      </c>
      <c r="Z670" s="107" t="str">
        <f t="shared" si="117"/>
        <v/>
      </c>
      <c r="AA670" s="107" t="str">
        <f t="shared" si="118"/>
        <v/>
      </c>
      <c r="AB670" s="107" t="str">
        <f t="shared" si="112"/>
        <v/>
      </c>
      <c r="AC670" s="107" t="str">
        <f t="shared" si="112"/>
        <v/>
      </c>
      <c r="AD670" s="107" t="str">
        <f t="shared" si="113"/>
        <v/>
      </c>
      <c r="AE670" s="107" t="str">
        <f t="shared" si="114"/>
        <v/>
      </c>
      <c r="AF670">
        <f t="shared" si="119"/>
        <v>0</v>
      </c>
    </row>
    <row r="671" spans="5:32" x14ac:dyDescent="0.2">
      <c r="E671">
        <v>4070</v>
      </c>
      <c r="F671" s="101">
        <f>'Ext A4'!F76</f>
        <v>0</v>
      </c>
      <c r="G671" s="100">
        <f>'Ext A4'!C76</f>
        <v>0</v>
      </c>
      <c r="H671" s="100">
        <f>'Ext A4'!D76</f>
        <v>0</v>
      </c>
      <c r="I671" s="100">
        <f>'Ext A4'!J76</f>
        <v>0</v>
      </c>
      <c r="J671" s="194">
        <f>'Ext A4'!G76</f>
        <v>0</v>
      </c>
      <c r="K671">
        <f>IF('Ext A4'!H76="",'Ext A4'!G76,'Ext A4'!H76)</f>
        <v>0</v>
      </c>
      <c r="L671" s="100">
        <f>'Ext A4'!E76</f>
        <v>0</v>
      </c>
      <c r="M671" t="str">
        <f>MID('Ext A4'!M76,7,4)</f>
        <v/>
      </c>
      <c r="O671" s="101">
        <f>IF(ISNA(VLOOKUP(E671,'Enga manuel'!$D$7:$P$356,6,FALSE)),0,VLOOKUP(E671,'Enga manuel'!$D$7:$P$356,6,FALSE))</f>
        <v>0</v>
      </c>
      <c r="P671" t="str">
        <f>IF(ISNA(VLOOKUP(E671,'Enga manuel'!$D$7:$P$356,7,FALSE)),"",VLOOKUP(E671,'Enga manuel'!$D$7:$P$356,7,FALSE))</f>
        <v/>
      </c>
      <c r="Q671" t="str">
        <f>IF(ISNA(VLOOKUP(E671,'Enga manuel'!$D$7:$P$356,8,FALSE)),"",VLOOKUP(E671,'Enga manuel'!$D$7:$P$356,8,FALSE))</f>
        <v/>
      </c>
      <c r="R671" t="str">
        <f>IF(ISNA(VLOOKUP(E671,'Enga manuel'!$D$7:$P$356,9,FALSE)),"",VLOOKUP(E671,'Enga manuel'!$D$7:$P$356,9,FALSE))</f>
        <v/>
      </c>
      <c r="S671" t="str">
        <f>IF(ISNA(VLOOKUP(E671,'Enga manuel'!$D$7:$P$356,10,FALSE)),"",VLOOKUP(E671,'Enga manuel'!$D$7:$P$356,10,FALSE))</f>
        <v/>
      </c>
      <c r="T671" t="str">
        <f>IF(ISNA(VLOOKUP(E671,'Enga manuel'!$D$7:$P$356,11,FALSE)),"",VLOOKUP(E671,'Enga manuel'!$D$7:$P$356,11,FALSE))</f>
        <v/>
      </c>
      <c r="U671" t="str">
        <f>IF(ISNA(VLOOKUP(E671,'Enga manuel'!$D$7:$P$356,12,FALSE)),"",VLOOKUP(E671,'Enga manuel'!$D$7:$P$356,12,FALSE))</f>
        <v/>
      </c>
      <c r="W671">
        <f t="shared" si="115"/>
        <v>4070</v>
      </c>
      <c r="X671" s="107">
        <f t="shared" si="111"/>
        <v>0</v>
      </c>
      <c r="Y671" s="107" t="str">
        <f t="shared" si="116"/>
        <v/>
      </c>
      <c r="Z671" s="107" t="str">
        <f t="shared" si="117"/>
        <v/>
      </c>
      <c r="AA671" s="107" t="str">
        <f t="shared" si="118"/>
        <v/>
      </c>
      <c r="AB671" s="107" t="str">
        <f t="shared" si="112"/>
        <v/>
      </c>
      <c r="AC671" s="107" t="str">
        <f t="shared" si="112"/>
        <v/>
      </c>
      <c r="AD671" s="107" t="str">
        <f t="shared" si="113"/>
        <v/>
      </c>
      <c r="AE671" s="107" t="str">
        <f t="shared" si="114"/>
        <v/>
      </c>
      <c r="AF671">
        <f t="shared" si="119"/>
        <v>0</v>
      </c>
    </row>
    <row r="672" spans="5:32" x14ac:dyDescent="0.2">
      <c r="E672">
        <v>4071</v>
      </c>
      <c r="F672" s="101">
        <f>'Ext A4'!F77</f>
        <v>0</v>
      </c>
      <c r="G672" s="100">
        <f>'Ext A4'!C77</f>
        <v>0</v>
      </c>
      <c r="H672" s="100">
        <f>'Ext A4'!D77</f>
        <v>0</v>
      </c>
      <c r="I672" s="100">
        <f>'Ext A4'!J77</f>
        <v>0</v>
      </c>
      <c r="J672" s="194">
        <f>'Ext A4'!G77</f>
        <v>0</v>
      </c>
      <c r="K672">
        <f>IF('Ext A4'!H77="",'Ext A4'!G77,'Ext A4'!H77)</f>
        <v>0</v>
      </c>
      <c r="L672" s="100">
        <f>'Ext A4'!E77</f>
        <v>0</v>
      </c>
      <c r="M672" t="str">
        <f>MID('Ext A4'!M77,7,4)</f>
        <v/>
      </c>
      <c r="O672" s="101">
        <f>IF(ISNA(VLOOKUP(E672,'Enga manuel'!$D$7:$P$356,6,FALSE)),0,VLOOKUP(E672,'Enga manuel'!$D$7:$P$356,6,FALSE))</f>
        <v>0</v>
      </c>
      <c r="P672" t="str">
        <f>IF(ISNA(VLOOKUP(E672,'Enga manuel'!$D$7:$P$356,7,FALSE)),"",VLOOKUP(E672,'Enga manuel'!$D$7:$P$356,7,FALSE))</f>
        <v/>
      </c>
      <c r="Q672" t="str">
        <f>IF(ISNA(VLOOKUP(E672,'Enga manuel'!$D$7:$P$356,8,FALSE)),"",VLOOKUP(E672,'Enga manuel'!$D$7:$P$356,8,FALSE))</f>
        <v/>
      </c>
      <c r="R672" t="str">
        <f>IF(ISNA(VLOOKUP(E672,'Enga manuel'!$D$7:$P$356,9,FALSE)),"",VLOOKUP(E672,'Enga manuel'!$D$7:$P$356,9,FALSE))</f>
        <v/>
      </c>
      <c r="S672" t="str">
        <f>IF(ISNA(VLOOKUP(E672,'Enga manuel'!$D$7:$P$356,10,FALSE)),"",VLOOKUP(E672,'Enga manuel'!$D$7:$P$356,10,FALSE))</f>
        <v/>
      </c>
      <c r="T672" t="str">
        <f>IF(ISNA(VLOOKUP(E672,'Enga manuel'!$D$7:$P$356,11,FALSE)),"",VLOOKUP(E672,'Enga manuel'!$D$7:$P$356,11,FALSE))</f>
        <v/>
      </c>
      <c r="U672" t="str">
        <f>IF(ISNA(VLOOKUP(E672,'Enga manuel'!$D$7:$P$356,12,FALSE)),"",VLOOKUP(E672,'Enga manuel'!$D$7:$P$356,12,FALSE))</f>
        <v/>
      </c>
      <c r="W672">
        <f t="shared" si="115"/>
        <v>4071</v>
      </c>
      <c r="X672" s="107">
        <f t="shared" si="111"/>
        <v>0</v>
      </c>
      <c r="Y672" s="107" t="str">
        <f t="shared" si="116"/>
        <v/>
      </c>
      <c r="Z672" s="107" t="str">
        <f t="shared" si="117"/>
        <v/>
      </c>
      <c r="AA672" s="107" t="str">
        <f t="shared" si="118"/>
        <v/>
      </c>
      <c r="AB672" s="107" t="str">
        <f t="shared" si="112"/>
        <v/>
      </c>
      <c r="AC672" s="107" t="str">
        <f t="shared" si="112"/>
        <v/>
      </c>
      <c r="AD672" s="107" t="str">
        <f t="shared" si="113"/>
        <v/>
      </c>
      <c r="AE672" s="107" t="str">
        <f t="shared" si="114"/>
        <v/>
      </c>
      <c r="AF672">
        <f t="shared" si="119"/>
        <v>0</v>
      </c>
    </row>
    <row r="673" spans="5:32" x14ac:dyDescent="0.2">
      <c r="E673">
        <v>4072</v>
      </c>
      <c r="F673" s="101">
        <f>'Ext A4'!F78</f>
        <v>0</v>
      </c>
      <c r="G673" s="100">
        <f>'Ext A4'!C78</f>
        <v>0</v>
      </c>
      <c r="H673" s="100">
        <f>'Ext A4'!D78</f>
        <v>0</v>
      </c>
      <c r="I673" s="100">
        <f>'Ext A4'!J78</f>
        <v>0</v>
      </c>
      <c r="J673" s="194">
        <f>'Ext A4'!G78</f>
        <v>0</v>
      </c>
      <c r="K673">
        <f>IF('Ext A4'!H78="",'Ext A4'!G78,'Ext A4'!H78)</f>
        <v>0</v>
      </c>
      <c r="L673" s="100">
        <f>'Ext A4'!E78</f>
        <v>0</v>
      </c>
      <c r="M673" t="str">
        <f>MID('Ext A4'!M78,7,4)</f>
        <v/>
      </c>
      <c r="O673" s="101">
        <f>IF(ISNA(VLOOKUP(E673,'Enga manuel'!$D$7:$P$356,6,FALSE)),0,VLOOKUP(E673,'Enga manuel'!$D$7:$P$356,6,FALSE))</f>
        <v>0</v>
      </c>
      <c r="P673" t="str">
        <f>IF(ISNA(VLOOKUP(E673,'Enga manuel'!$D$7:$P$356,7,FALSE)),"",VLOOKUP(E673,'Enga manuel'!$D$7:$P$356,7,FALSE))</f>
        <v/>
      </c>
      <c r="Q673" t="str">
        <f>IF(ISNA(VLOOKUP(E673,'Enga manuel'!$D$7:$P$356,8,FALSE)),"",VLOOKUP(E673,'Enga manuel'!$D$7:$P$356,8,FALSE))</f>
        <v/>
      </c>
      <c r="R673" t="str">
        <f>IF(ISNA(VLOOKUP(E673,'Enga manuel'!$D$7:$P$356,9,FALSE)),"",VLOOKUP(E673,'Enga manuel'!$D$7:$P$356,9,FALSE))</f>
        <v/>
      </c>
      <c r="S673" t="str">
        <f>IF(ISNA(VLOOKUP(E673,'Enga manuel'!$D$7:$P$356,10,FALSE)),"",VLOOKUP(E673,'Enga manuel'!$D$7:$P$356,10,FALSE))</f>
        <v/>
      </c>
      <c r="T673" t="str">
        <f>IF(ISNA(VLOOKUP(E673,'Enga manuel'!$D$7:$P$356,11,FALSE)),"",VLOOKUP(E673,'Enga manuel'!$D$7:$P$356,11,FALSE))</f>
        <v/>
      </c>
      <c r="U673" t="str">
        <f>IF(ISNA(VLOOKUP(E673,'Enga manuel'!$D$7:$P$356,12,FALSE)),"",VLOOKUP(E673,'Enga manuel'!$D$7:$P$356,12,FALSE))</f>
        <v/>
      </c>
      <c r="W673">
        <f t="shared" si="115"/>
        <v>4072</v>
      </c>
      <c r="X673" s="107">
        <f t="shared" si="111"/>
        <v>0</v>
      </c>
      <c r="Y673" s="107" t="str">
        <f t="shared" si="116"/>
        <v/>
      </c>
      <c r="Z673" s="107" t="str">
        <f t="shared" si="117"/>
        <v/>
      </c>
      <c r="AA673" s="107" t="str">
        <f t="shared" si="118"/>
        <v/>
      </c>
      <c r="AB673" s="107" t="str">
        <f t="shared" si="112"/>
        <v/>
      </c>
      <c r="AC673" s="107" t="str">
        <f t="shared" si="112"/>
        <v/>
      </c>
      <c r="AD673" s="107" t="str">
        <f t="shared" si="113"/>
        <v/>
      </c>
      <c r="AE673" s="107" t="str">
        <f t="shared" si="114"/>
        <v/>
      </c>
      <c r="AF673">
        <f t="shared" si="119"/>
        <v>0</v>
      </c>
    </row>
    <row r="674" spans="5:32" x14ac:dyDescent="0.2">
      <c r="E674">
        <v>4073</v>
      </c>
      <c r="F674" s="101">
        <f>'Ext A4'!F79</f>
        <v>0</v>
      </c>
      <c r="G674" s="100">
        <f>'Ext A4'!C79</f>
        <v>0</v>
      </c>
      <c r="H674" s="100">
        <f>'Ext A4'!D79</f>
        <v>0</v>
      </c>
      <c r="I674" s="100">
        <f>'Ext A4'!J79</f>
        <v>0</v>
      </c>
      <c r="J674" s="194">
        <f>'Ext A4'!G79</f>
        <v>0</v>
      </c>
      <c r="K674">
        <f>IF('Ext A4'!H79="",'Ext A4'!G79,'Ext A4'!H79)</f>
        <v>0</v>
      </c>
      <c r="L674" s="100">
        <f>'Ext A4'!E79</f>
        <v>0</v>
      </c>
      <c r="M674" t="str">
        <f>MID('Ext A4'!M79,7,4)</f>
        <v/>
      </c>
      <c r="O674" s="101">
        <f>IF(ISNA(VLOOKUP(E674,'Enga manuel'!$D$7:$P$356,6,FALSE)),0,VLOOKUP(E674,'Enga manuel'!$D$7:$P$356,6,FALSE))</f>
        <v>0</v>
      </c>
      <c r="P674" t="str">
        <f>IF(ISNA(VLOOKUP(E674,'Enga manuel'!$D$7:$P$356,7,FALSE)),"",VLOOKUP(E674,'Enga manuel'!$D$7:$P$356,7,FALSE))</f>
        <v/>
      </c>
      <c r="Q674" t="str">
        <f>IF(ISNA(VLOOKUP(E674,'Enga manuel'!$D$7:$P$356,8,FALSE)),"",VLOOKUP(E674,'Enga manuel'!$D$7:$P$356,8,FALSE))</f>
        <v/>
      </c>
      <c r="R674" t="str">
        <f>IF(ISNA(VLOOKUP(E674,'Enga manuel'!$D$7:$P$356,9,FALSE)),"",VLOOKUP(E674,'Enga manuel'!$D$7:$P$356,9,FALSE))</f>
        <v/>
      </c>
      <c r="S674" t="str">
        <f>IF(ISNA(VLOOKUP(E674,'Enga manuel'!$D$7:$P$356,10,FALSE)),"",VLOOKUP(E674,'Enga manuel'!$D$7:$P$356,10,FALSE))</f>
        <v/>
      </c>
      <c r="T674" t="str">
        <f>IF(ISNA(VLOOKUP(E674,'Enga manuel'!$D$7:$P$356,11,FALSE)),"",VLOOKUP(E674,'Enga manuel'!$D$7:$P$356,11,FALSE))</f>
        <v/>
      </c>
      <c r="U674" t="str">
        <f>IF(ISNA(VLOOKUP(E674,'Enga manuel'!$D$7:$P$356,12,FALSE)),"",VLOOKUP(E674,'Enga manuel'!$D$7:$P$356,12,FALSE))</f>
        <v/>
      </c>
      <c r="W674">
        <f t="shared" si="115"/>
        <v>4073</v>
      </c>
      <c r="X674" s="107">
        <f t="shared" si="111"/>
        <v>0</v>
      </c>
      <c r="Y674" s="107" t="str">
        <f t="shared" si="116"/>
        <v/>
      </c>
      <c r="Z674" s="107" t="str">
        <f t="shared" si="117"/>
        <v/>
      </c>
      <c r="AA674" s="107" t="str">
        <f t="shared" si="118"/>
        <v/>
      </c>
      <c r="AB674" s="107" t="str">
        <f t="shared" si="112"/>
        <v/>
      </c>
      <c r="AC674" s="107" t="str">
        <f t="shared" si="112"/>
        <v/>
      </c>
      <c r="AD674" s="107" t="str">
        <f t="shared" si="113"/>
        <v/>
      </c>
      <c r="AE674" s="107" t="str">
        <f t="shared" si="114"/>
        <v/>
      </c>
      <c r="AF674">
        <f t="shared" si="119"/>
        <v>0</v>
      </c>
    </row>
    <row r="675" spans="5:32" x14ac:dyDescent="0.2">
      <c r="E675">
        <v>4074</v>
      </c>
      <c r="F675" s="101">
        <f>'Ext A4'!F80</f>
        <v>0</v>
      </c>
      <c r="G675" s="100">
        <f>'Ext A4'!C80</f>
        <v>0</v>
      </c>
      <c r="H675" s="100">
        <f>'Ext A4'!D80</f>
        <v>0</v>
      </c>
      <c r="I675" s="100">
        <f>'Ext A4'!J80</f>
        <v>0</v>
      </c>
      <c r="J675" s="194">
        <f>'Ext A4'!G80</f>
        <v>0</v>
      </c>
      <c r="K675">
        <f>IF('Ext A4'!H80="",'Ext A4'!G80,'Ext A4'!H80)</f>
        <v>0</v>
      </c>
      <c r="L675" s="100">
        <f>'Ext A4'!E80</f>
        <v>0</v>
      </c>
      <c r="M675" t="str">
        <f>MID('Ext A4'!M80,7,4)</f>
        <v/>
      </c>
      <c r="O675" s="101">
        <f>IF(ISNA(VLOOKUP(E675,'Enga manuel'!$D$7:$P$356,6,FALSE)),0,VLOOKUP(E675,'Enga manuel'!$D$7:$P$356,6,FALSE))</f>
        <v>0</v>
      </c>
      <c r="P675" t="str">
        <f>IF(ISNA(VLOOKUP(E675,'Enga manuel'!$D$7:$P$356,7,FALSE)),"",VLOOKUP(E675,'Enga manuel'!$D$7:$P$356,7,FALSE))</f>
        <v/>
      </c>
      <c r="Q675" t="str">
        <f>IF(ISNA(VLOOKUP(E675,'Enga manuel'!$D$7:$P$356,8,FALSE)),"",VLOOKUP(E675,'Enga manuel'!$D$7:$P$356,8,FALSE))</f>
        <v/>
      </c>
      <c r="R675" t="str">
        <f>IF(ISNA(VLOOKUP(E675,'Enga manuel'!$D$7:$P$356,9,FALSE)),"",VLOOKUP(E675,'Enga manuel'!$D$7:$P$356,9,FALSE))</f>
        <v/>
      </c>
      <c r="S675" t="str">
        <f>IF(ISNA(VLOOKUP(E675,'Enga manuel'!$D$7:$P$356,10,FALSE)),"",VLOOKUP(E675,'Enga manuel'!$D$7:$P$356,10,FALSE))</f>
        <v/>
      </c>
      <c r="T675" t="str">
        <f>IF(ISNA(VLOOKUP(E675,'Enga manuel'!$D$7:$P$356,11,FALSE)),"",VLOOKUP(E675,'Enga manuel'!$D$7:$P$356,11,FALSE))</f>
        <v/>
      </c>
      <c r="U675" t="str">
        <f>IF(ISNA(VLOOKUP(E675,'Enga manuel'!$D$7:$P$356,12,FALSE)),"",VLOOKUP(E675,'Enga manuel'!$D$7:$P$356,12,FALSE))</f>
        <v/>
      </c>
      <c r="W675">
        <f t="shared" si="115"/>
        <v>4074</v>
      </c>
      <c r="X675" s="107">
        <f t="shared" si="111"/>
        <v>0</v>
      </c>
      <c r="Y675" s="107" t="str">
        <f t="shared" si="116"/>
        <v/>
      </c>
      <c r="Z675" s="107" t="str">
        <f t="shared" si="117"/>
        <v/>
      </c>
      <c r="AA675" s="107" t="str">
        <f t="shared" si="118"/>
        <v/>
      </c>
      <c r="AB675" s="107" t="str">
        <f t="shared" si="112"/>
        <v/>
      </c>
      <c r="AC675" s="107" t="str">
        <f t="shared" si="112"/>
        <v/>
      </c>
      <c r="AD675" s="107" t="str">
        <f t="shared" si="113"/>
        <v/>
      </c>
      <c r="AE675" s="107" t="str">
        <f t="shared" si="114"/>
        <v/>
      </c>
      <c r="AF675">
        <f t="shared" si="119"/>
        <v>0</v>
      </c>
    </row>
    <row r="676" spans="5:32" x14ac:dyDescent="0.2">
      <c r="E676">
        <v>4075</v>
      </c>
      <c r="F676" s="101">
        <f>'Ext A4'!F81</f>
        <v>0</v>
      </c>
      <c r="G676" s="100">
        <f>'Ext A4'!C81</f>
        <v>0</v>
      </c>
      <c r="H676" s="100">
        <f>'Ext A4'!D81</f>
        <v>0</v>
      </c>
      <c r="I676" s="100">
        <f>'Ext A4'!J81</f>
        <v>0</v>
      </c>
      <c r="J676" s="194">
        <f>'Ext A4'!G81</f>
        <v>0</v>
      </c>
      <c r="K676">
        <f>IF('Ext A4'!H81="",'Ext A4'!G81,'Ext A4'!H81)</f>
        <v>0</v>
      </c>
      <c r="L676" s="100">
        <f>'Ext A4'!E81</f>
        <v>0</v>
      </c>
      <c r="M676" t="str">
        <f>MID('Ext A4'!M81,7,4)</f>
        <v/>
      </c>
      <c r="O676" s="101">
        <f>IF(ISNA(VLOOKUP(E676,'Enga manuel'!$D$7:$P$356,6,FALSE)),0,VLOOKUP(E676,'Enga manuel'!$D$7:$P$356,6,FALSE))</f>
        <v>0</v>
      </c>
      <c r="P676" t="str">
        <f>IF(ISNA(VLOOKUP(E676,'Enga manuel'!$D$7:$P$356,7,FALSE)),"",VLOOKUP(E676,'Enga manuel'!$D$7:$P$356,7,FALSE))</f>
        <v/>
      </c>
      <c r="Q676" t="str">
        <f>IF(ISNA(VLOOKUP(E676,'Enga manuel'!$D$7:$P$356,8,FALSE)),"",VLOOKUP(E676,'Enga manuel'!$D$7:$P$356,8,FALSE))</f>
        <v/>
      </c>
      <c r="R676" t="str">
        <f>IF(ISNA(VLOOKUP(E676,'Enga manuel'!$D$7:$P$356,9,FALSE)),"",VLOOKUP(E676,'Enga manuel'!$D$7:$P$356,9,FALSE))</f>
        <v/>
      </c>
      <c r="S676" t="str">
        <f>IF(ISNA(VLOOKUP(E676,'Enga manuel'!$D$7:$P$356,10,FALSE)),"",VLOOKUP(E676,'Enga manuel'!$D$7:$P$356,10,FALSE))</f>
        <v/>
      </c>
      <c r="T676" t="str">
        <f>IF(ISNA(VLOOKUP(E676,'Enga manuel'!$D$7:$P$356,11,FALSE)),"",VLOOKUP(E676,'Enga manuel'!$D$7:$P$356,11,FALSE))</f>
        <v/>
      </c>
      <c r="U676" t="str">
        <f>IF(ISNA(VLOOKUP(E676,'Enga manuel'!$D$7:$P$356,12,FALSE)),"",VLOOKUP(E676,'Enga manuel'!$D$7:$P$356,12,FALSE))</f>
        <v/>
      </c>
      <c r="W676">
        <f t="shared" si="115"/>
        <v>4075</v>
      </c>
      <c r="X676" s="107">
        <f t="shared" si="111"/>
        <v>0</v>
      </c>
      <c r="Y676" s="107" t="str">
        <f t="shared" si="116"/>
        <v/>
      </c>
      <c r="Z676" s="107" t="str">
        <f t="shared" si="117"/>
        <v/>
      </c>
      <c r="AA676" s="107" t="str">
        <f t="shared" si="118"/>
        <v/>
      </c>
      <c r="AB676" s="107" t="str">
        <f t="shared" si="112"/>
        <v/>
      </c>
      <c r="AC676" s="107" t="str">
        <f t="shared" si="112"/>
        <v/>
      </c>
      <c r="AD676" s="107" t="str">
        <f t="shared" si="113"/>
        <v/>
      </c>
      <c r="AE676" s="107" t="str">
        <f t="shared" si="114"/>
        <v/>
      </c>
      <c r="AF676">
        <f t="shared" si="119"/>
        <v>0</v>
      </c>
    </row>
    <row r="677" spans="5:32" x14ac:dyDescent="0.2">
      <c r="E677">
        <v>4076</v>
      </c>
      <c r="F677" s="101">
        <f>'Ext A4'!F82</f>
        <v>0</v>
      </c>
      <c r="G677" s="100">
        <f>'Ext A4'!C82</f>
        <v>0</v>
      </c>
      <c r="H677" s="100">
        <f>'Ext A4'!D82</f>
        <v>0</v>
      </c>
      <c r="I677" s="100">
        <f>'Ext A4'!J82</f>
        <v>0</v>
      </c>
      <c r="J677" s="194">
        <f>'Ext A4'!G82</f>
        <v>0</v>
      </c>
      <c r="K677">
        <f>IF('Ext A4'!H82="",'Ext A4'!G82,'Ext A4'!H82)</f>
        <v>0</v>
      </c>
      <c r="L677" s="100">
        <f>'Ext A4'!E82</f>
        <v>0</v>
      </c>
      <c r="M677" t="str">
        <f>MID('Ext A4'!M82,7,4)</f>
        <v/>
      </c>
      <c r="O677" s="101">
        <f>IF(ISNA(VLOOKUP(E677,'Enga manuel'!$D$7:$P$356,6,FALSE)),0,VLOOKUP(E677,'Enga manuel'!$D$7:$P$356,6,FALSE))</f>
        <v>0</v>
      </c>
      <c r="P677" t="str">
        <f>IF(ISNA(VLOOKUP(E677,'Enga manuel'!$D$7:$P$356,7,FALSE)),"",VLOOKUP(E677,'Enga manuel'!$D$7:$P$356,7,FALSE))</f>
        <v/>
      </c>
      <c r="Q677" t="str">
        <f>IF(ISNA(VLOOKUP(E677,'Enga manuel'!$D$7:$P$356,8,FALSE)),"",VLOOKUP(E677,'Enga manuel'!$D$7:$P$356,8,FALSE))</f>
        <v/>
      </c>
      <c r="R677" t="str">
        <f>IF(ISNA(VLOOKUP(E677,'Enga manuel'!$D$7:$P$356,9,FALSE)),"",VLOOKUP(E677,'Enga manuel'!$D$7:$P$356,9,FALSE))</f>
        <v/>
      </c>
      <c r="S677" t="str">
        <f>IF(ISNA(VLOOKUP(E677,'Enga manuel'!$D$7:$P$356,10,FALSE)),"",VLOOKUP(E677,'Enga manuel'!$D$7:$P$356,10,FALSE))</f>
        <v/>
      </c>
      <c r="T677" t="str">
        <f>IF(ISNA(VLOOKUP(E677,'Enga manuel'!$D$7:$P$356,11,FALSE)),"",VLOOKUP(E677,'Enga manuel'!$D$7:$P$356,11,FALSE))</f>
        <v/>
      </c>
      <c r="U677" t="str">
        <f>IF(ISNA(VLOOKUP(E677,'Enga manuel'!$D$7:$P$356,12,FALSE)),"",VLOOKUP(E677,'Enga manuel'!$D$7:$P$356,12,FALSE))</f>
        <v/>
      </c>
      <c r="W677">
        <f t="shared" si="115"/>
        <v>4076</v>
      </c>
      <c r="X677" s="107">
        <f t="shared" si="111"/>
        <v>0</v>
      </c>
      <c r="Y677" s="107" t="str">
        <f t="shared" si="116"/>
        <v/>
      </c>
      <c r="Z677" s="107" t="str">
        <f t="shared" si="117"/>
        <v/>
      </c>
      <c r="AA677" s="107" t="str">
        <f t="shared" si="118"/>
        <v/>
      </c>
      <c r="AB677" s="107" t="str">
        <f t="shared" si="112"/>
        <v/>
      </c>
      <c r="AC677" s="107" t="str">
        <f t="shared" si="112"/>
        <v/>
      </c>
      <c r="AD677" s="107" t="str">
        <f t="shared" si="113"/>
        <v/>
      </c>
      <c r="AE677" s="107" t="str">
        <f t="shared" si="114"/>
        <v/>
      </c>
      <c r="AF677">
        <f t="shared" si="119"/>
        <v>0</v>
      </c>
    </row>
    <row r="678" spans="5:32" x14ac:dyDescent="0.2">
      <c r="E678">
        <v>4077</v>
      </c>
      <c r="F678" s="101">
        <f>'Ext A4'!F83</f>
        <v>0</v>
      </c>
      <c r="G678" s="100">
        <f>'Ext A4'!C83</f>
        <v>0</v>
      </c>
      <c r="H678" s="100">
        <f>'Ext A4'!D83</f>
        <v>0</v>
      </c>
      <c r="I678" s="100">
        <f>'Ext A4'!J83</f>
        <v>0</v>
      </c>
      <c r="J678" s="194">
        <f>'Ext A4'!G83</f>
        <v>0</v>
      </c>
      <c r="K678">
        <f>IF('Ext A4'!H83="",'Ext A4'!G83,'Ext A4'!H83)</f>
        <v>0</v>
      </c>
      <c r="L678" s="100">
        <f>'Ext A4'!E83</f>
        <v>0</v>
      </c>
      <c r="M678" t="str">
        <f>MID('Ext A4'!M83,7,4)</f>
        <v/>
      </c>
      <c r="O678" s="101">
        <f>IF(ISNA(VLOOKUP(E678,'Enga manuel'!$D$7:$P$356,6,FALSE)),0,VLOOKUP(E678,'Enga manuel'!$D$7:$P$356,6,FALSE))</f>
        <v>0</v>
      </c>
      <c r="P678" t="str">
        <f>IF(ISNA(VLOOKUP(E678,'Enga manuel'!$D$7:$P$356,7,FALSE)),"",VLOOKUP(E678,'Enga manuel'!$D$7:$P$356,7,FALSE))</f>
        <v/>
      </c>
      <c r="Q678" t="str">
        <f>IF(ISNA(VLOOKUP(E678,'Enga manuel'!$D$7:$P$356,8,FALSE)),"",VLOOKUP(E678,'Enga manuel'!$D$7:$P$356,8,FALSE))</f>
        <v/>
      </c>
      <c r="R678" t="str">
        <f>IF(ISNA(VLOOKUP(E678,'Enga manuel'!$D$7:$P$356,9,FALSE)),"",VLOOKUP(E678,'Enga manuel'!$D$7:$P$356,9,FALSE))</f>
        <v/>
      </c>
      <c r="S678" t="str">
        <f>IF(ISNA(VLOOKUP(E678,'Enga manuel'!$D$7:$P$356,10,FALSE)),"",VLOOKUP(E678,'Enga manuel'!$D$7:$P$356,10,FALSE))</f>
        <v/>
      </c>
      <c r="T678" t="str">
        <f>IF(ISNA(VLOOKUP(E678,'Enga manuel'!$D$7:$P$356,11,FALSE)),"",VLOOKUP(E678,'Enga manuel'!$D$7:$P$356,11,FALSE))</f>
        <v/>
      </c>
      <c r="U678" t="str">
        <f>IF(ISNA(VLOOKUP(E678,'Enga manuel'!$D$7:$P$356,12,FALSE)),"",VLOOKUP(E678,'Enga manuel'!$D$7:$P$356,12,FALSE))</f>
        <v/>
      </c>
      <c r="W678">
        <f t="shared" si="115"/>
        <v>4077</v>
      </c>
      <c r="X678" s="107">
        <f t="shared" si="111"/>
        <v>0</v>
      </c>
      <c r="Y678" s="107" t="str">
        <f t="shared" si="116"/>
        <v/>
      </c>
      <c r="Z678" s="107" t="str">
        <f t="shared" si="117"/>
        <v/>
      </c>
      <c r="AA678" s="107" t="str">
        <f t="shared" si="118"/>
        <v/>
      </c>
      <c r="AB678" s="107" t="str">
        <f t="shared" si="112"/>
        <v/>
      </c>
      <c r="AC678" s="107" t="str">
        <f t="shared" si="112"/>
        <v/>
      </c>
      <c r="AD678" s="107" t="str">
        <f t="shared" si="113"/>
        <v/>
      </c>
      <c r="AE678" s="107" t="str">
        <f t="shared" si="114"/>
        <v/>
      </c>
      <c r="AF678">
        <f t="shared" si="119"/>
        <v>0</v>
      </c>
    </row>
    <row r="679" spans="5:32" x14ac:dyDescent="0.2">
      <c r="E679">
        <v>4078</v>
      </c>
      <c r="F679" s="101">
        <f>'Ext A4'!F84</f>
        <v>0</v>
      </c>
      <c r="G679" s="100">
        <f>'Ext A4'!C84</f>
        <v>0</v>
      </c>
      <c r="H679" s="100">
        <f>'Ext A4'!D84</f>
        <v>0</v>
      </c>
      <c r="I679" s="100">
        <f>'Ext A4'!J84</f>
        <v>0</v>
      </c>
      <c r="J679" s="194">
        <f>'Ext A4'!G84</f>
        <v>0</v>
      </c>
      <c r="K679">
        <f>IF('Ext A4'!H84="",'Ext A4'!G84,'Ext A4'!H84)</f>
        <v>0</v>
      </c>
      <c r="L679" s="100">
        <f>'Ext A4'!E84</f>
        <v>0</v>
      </c>
      <c r="M679" t="str">
        <f>MID('Ext A4'!M84,7,4)</f>
        <v/>
      </c>
      <c r="O679" s="101">
        <f>IF(ISNA(VLOOKUP(E679,'Enga manuel'!$D$7:$P$356,6,FALSE)),0,VLOOKUP(E679,'Enga manuel'!$D$7:$P$356,6,FALSE))</f>
        <v>0</v>
      </c>
      <c r="P679" t="str">
        <f>IF(ISNA(VLOOKUP(E679,'Enga manuel'!$D$7:$P$356,7,FALSE)),"",VLOOKUP(E679,'Enga manuel'!$D$7:$P$356,7,FALSE))</f>
        <v/>
      </c>
      <c r="Q679" t="str">
        <f>IF(ISNA(VLOOKUP(E679,'Enga manuel'!$D$7:$P$356,8,FALSE)),"",VLOOKUP(E679,'Enga manuel'!$D$7:$P$356,8,FALSE))</f>
        <v/>
      </c>
      <c r="R679" t="str">
        <f>IF(ISNA(VLOOKUP(E679,'Enga manuel'!$D$7:$P$356,9,FALSE)),"",VLOOKUP(E679,'Enga manuel'!$D$7:$P$356,9,FALSE))</f>
        <v/>
      </c>
      <c r="S679" t="str">
        <f>IF(ISNA(VLOOKUP(E679,'Enga manuel'!$D$7:$P$356,10,FALSE)),"",VLOOKUP(E679,'Enga manuel'!$D$7:$P$356,10,FALSE))</f>
        <v/>
      </c>
      <c r="T679" t="str">
        <f>IF(ISNA(VLOOKUP(E679,'Enga manuel'!$D$7:$P$356,11,FALSE)),"",VLOOKUP(E679,'Enga manuel'!$D$7:$P$356,11,FALSE))</f>
        <v/>
      </c>
      <c r="U679" t="str">
        <f>IF(ISNA(VLOOKUP(E679,'Enga manuel'!$D$7:$P$356,12,FALSE)),"",VLOOKUP(E679,'Enga manuel'!$D$7:$P$356,12,FALSE))</f>
        <v/>
      </c>
      <c r="W679">
        <f t="shared" si="115"/>
        <v>4078</v>
      </c>
      <c r="X679" s="107">
        <f t="shared" si="111"/>
        <v>0</v>
      </c>
      <c r="Y679" s="107" t="str">
        <f t="shared" si="116"/>
        <v/>
      </c>
      <c r="Z679" s="107" t="str">
        <f t="shared" si="117"/>
        <v/>
      </c>
      <c r="AA679" s="107" t="str">
        <f t="shared" si="118"/>
        <v/>
      </c>
      <c r="AB679" s="107" t="str">
        <f t="shared" si="112"/>
        <v/>
      </c>
      <c r="AC679" s="107" t="str">
        <f t="shared" si="112"/>
        <v/>
      </c>
      <c r="AD679" s="107" t="str">
        <f t="shared" si="113"/>
        <v/>
      </c>
      <c r="AE679" s="107" t="str">
        <f t="shared" si="114"/>
        <v/>
      </c>
      <c r="AF679">
        <f t="shared" si="119"/>
        <v>0</v>
      </c>
    </row>
    <row r="680" spans="5:32" x14ac:dyDescent="0.2">
      <c r="E680">
        <v>4079</v>
      </c>
      <c r="F680" s="101">
        <f>'Ext A4'!F85</f>
        <v>0</v>
      </c>
      <c r="G680" s="100">
        <f>'Ext A4'!C85</f>
        <v>0</v>
      </c>
      <c r="H680" s="100">
        <f>'Ext A4'!D85</f>
        <v>0</v>
      </c>
      <c r="I680" s="100">
        <f>'Ext A4'!J85</f>
        <v>0</v>
      </c>
      <c r="J680" s="194">
        <f>'Ext A4'!G85</f>
        <v>0</v>
      </c>
      <c r="K680">
        <f>IF('Ext A4'!H85="",'Ext A4'!G85,'Ext A4'!H85)</f>
        <v>0</v>
      </c>
      <c r="L680" s="100">
        <f>'Ext A4'!E85</f>
        <v>0</v>
      </c>
      <c r="M680" t="str">
        <f>MID('Ext A4'!M85,7,4)</f>
        <v/>
      </c>
      <c r="O680" s="101">
        <f>IF(ISNA(VLOOKUP(E680,'Enga manuel'!$D$7:$P$356,6,FALSE)),0,VLOOKUP(E680,'Enga manuel'!$D$7:$P$356,6,FALSE))</f>
        <v>0</v>
      </c>
      <c r="P680" t="str">
        <f>IF(ISNA(VLOOKUP(E680,'Enga manuel'!$D$7:$P$356,7,FALSE)),"",VLOOKUP(E680,'Enga manuel'!$D$7:$P$356,7,FALSE))</f>
        <v/>
      </c>
      <c r="Q680" t="str">
        <f>IF(ISNA(VLOOKUP(E680,'Enga manuel'!$D$7:$P$356,8,FALSE)),"",VLOOKUP(E680,'Enga manuel'!$D$7:$P$356,8,FALSE))</f>
        <v/>
      </c>
      <c r="R680" t="str">
        <f>IF(ISNA(VLOOKUP(E680,'Enga manuel'!$D$7:$P$356,9,FALSE)),"",VLOOKUP(E680,'Enga manuel'!$D$7:$P$356,9,FALSE))</f>
        <v/>
      </c>
      <c r="S680" t="str">
        <f>IF(ISNA(VLOOKUP(E680,'Enga manuel'!$D$7:$P$356,10,FALSE)),"",VLOOKUP(E680,'Enga manuel'!$D$7:$P$356,10,FALSE))</f>
        <v/>
      </c>
      <c r="T680" t="str">
        <f>IF(ISNA(VLOOKUP(E680,'Enga manuel'!$D$7:$P$356,11,FALSE)),"",VLOOKUP(E680,'Enga manuel'!$D$7:$P$356,11,FALSE))</f>
        <v/>
      </c>
      <c r="U680" t="str">
        <f>IF(ISNA(VLOOKUP(E680,'Enga manuel'!$D$7:$P$356,12,FALSE)),"",VLOOKUP(E680,'Enga manuel'!$D$7:$P$356,12,FALSE))</f>
        <v/>
      </c>
      <c r="W680">
        <f t="shared" si="115"/>
        <v>4079</v>
      </c>
      <c r="X680" s="107">
        <f t="shared" si="111"/>
        <v>0</v>
      </c>
      <c r="Y680" s="107" t="str">
        <f t="shared" si="116"/>
        <v/>
      </c>
      <c r="Z680" s="107" t="str">
        <f t="shared" si="117"/>
        <v/>
      </c>
      <c r="AA680" s="107" t="str">
        <f t="shared" si="118"/>
        <v/>
      </c>
      <c r="AB680" s="107" t="str">
        <f t="shared" si="112"/>
        <v/>
      </c>
      <c r="AC680" s="107" t="str">
        <f t="shared" si="112"/>
        <v/>
      </c>
      <c r="AD680" s="107" t="str">
        <f t="shared" si="113"/>
        <v/>
      </c>
      <c r="AE680" s="107" t="str">
        <f t="shared" si="114"/>
        <v/>
      </c>
      <c r="AF680">
        <f t="shared" si="119"/>
        <v>0</v>
      </c>
    </row>
    <row r="681" spans="5:32" x14ac:dyDescent="0.2">
      <c r="E681">
        <v>4080</v>
      </c>
      <c r="F681" s="101">
        <f>'Ext A4'!F86</f>
        <v>0</v>
      </c>
      <c r="G681" s="100">
        <f>'Ext A4'!C86</f>
        <v>0</v>
      </c>
      <c r="H681" s="100">
        <f>'Ext A4'!D86</f>
        <v>0</v>
      </c>
      <c r="I681" s="100">
        <f>'Ext A4'!J86</f>
        <v>0</v>
      </c>
      <c r="J681" s="194">
        <f>'Ext A4'!G86</f>
        <v>0</v>
      </c>
      <c r="K681">
        <f>IF('Ext A4'!H86="",'Ext A4'!G86,'Ext A4'!H86)</f>
        <v>0</v>
      </c>
      <c r="L681" s="100">
        <f>'Ext A4'!E86</f>
        <v>0</v>
      </c>
      <c r="M681" t="str">
        <f>MID('Ext A4'!M86,7,4)</f>
        <v/>
      </c>
      <c r="O681" s="101">
        <f>IF(ISNA(VLOOKUP(E681,'Enga manuel'!$D$7:$P$356,6,FALSE)),0,VLOOKUP(E681,'Enga manuel'!$D$7:$P$356,6,FALSE))</f>
        <v>0</v>
      </c>
      <c r="P681" t="str">
        <f>IF(ISNA(VLOOKUP(E681,'Enga manuel'!$D$7:$P$356,7,FALSE)),"",VLOOKUP(E681,'Enga manuel'!$D$7:$P$356,7,FALSE))</f>
        <v/>
      </c>
      <c r="Q681" t="str">
        <f>IF(ISNA(VLOOKUP(E681,'Enga manuel'!$D$7:$P$356,8,FALSE)),"",VLOOKUP(E681,'Enga manuel'!$D$7:$P$356,8,FALSE))</f>
        <v/>
      </c>
      <c r="R681" t="str">
        <f>IF(ISNA(VLOOKUP(E681,'Enga manuel'!$D$7:$P$356,9,FALSE)),"",VLOOKUP(E681,'Enga manuel'!$D$7:$P$356,9,FALSE))</f>
        <v/>
      </c>
      <c r="S681" t="str">
        <f>IF(ISNA(VLOOKUP(E681,'Enga manuel'!$D$7:$P$356,10,FALSE)),"",VLOOKUP(E681,'Enga manuel'!$D$7:$P$356,10,FALSE))</f>
        <v/>
      </c>
      <c r="T681" t="str">
        <f>IF(ISNA(VLOOKUP(E681,'Enga manuel'!$D$7:$P$356,11,FALSE)),"",VLOOKUP(E681,'Enga manuel'!$D$7:$P$356,11,FALSE))</f>
        <v/>
      </c>
      <c r="U681" t="str">
        <f>IF(ISNA(VLOOKUP(E681,'Enga manuel'!$D$7:$P$356,12,FALSE)),"",VLOOKUP(E681,'Enga manuel'!$D$7:$P$356,12,FALSE))</f>
        <v/>
      </c>
      <c r="W681">
        <f t="shared" si="115"/>
        <v>4080</v>
      </c>
      <c r="X681" s="107">
        <f t="shared" si="111"/>
        <v>0</v>
      </c>
      <c r="Y681" s="107" t="str">
        <f t="shared" si="116"/>
        <v/>
      </c>
      <c r="Z681" s="107" t="str">
        <f t="shared" si="117"/>
        <v/>
      </c>
      <c r="AA681" s="107" t="str">
        <f t="shared" si="118"/>
        <v/>
      </c>
      <c r="AB681" s="107" t="str">
        <f t="shared" si="112"/>
        <v/>
      </c>
      <c r="AC681" s="107" t="str">
        <f t="shared" si="112"/>
        <v/>
      </c>
      <c r="AD681" s="107" t="str">
        <f t="shared" si="113"/>
        <v/>
      </c>
      <c r="AE681" s="107" t="str">
        <f t="shared" si="114"/>
        <v/>
      </c>
      <c r="AF681">
        <f t="shared" si="119"/>
        <v>0</v>
      </c>
    </row>
    <row r="682" spans="5:32" x14ac:dyDescent="0.2">
      <c r="E682">
        <v>4081</v>
      </c>
      <c r="F682" s="101">
        <f>'Ext A4'!F87</f>
        <v>0</v>
      </c>
      <c r="G682" s="100">
        <f>'Ext A4'!C87</f>
        <v>0</v>
      </c>
      <c r="H682" s="100">
        <f>'Ext A4'!D87</f>
        <v>0</v>
      </c>
      <c r="I682" s="100">
        <f>'Ext A4'!J87</f>
        <v>0</v>
      </c>
      <c r="J682" s="194">
        <f>'Ext A4'!G87</f>
        <v>0</v>
      </c>
      <c r="K682">
        <f>IF('Ext A4'!H87="",'Ext A4'!G87,'Ext A4'!H87)</f>
        <v>0</v>
      </c>
      <c r="L682" s="100">
        <f>'Ext A4'!E87</f>
        <v>0</v>
      </c>
      <c r="M682" t="str">
        <f>MID('Ext A4'!M87,7,4)</f>
        <v/>
      </c>
      <c r="O682" s="101">
        <f>IF(ISNA(VLOOKUP(E682,'Enga manuel'!$D$7:$P$356,6,FALSE)),0,VLOOKUP(E682,'Enga manuel'!$D$7:$P$356,6,FALSE))</f>
        <v>0</v>
      </c>
      <c r="P682" t="str">
        <f>IF(ISNA(VLOOKUP(E682,'Enga manuel'!$D$7:$P$356,7,FALSE)),"",VLOOKUP(E682,'Enga manuel'!$D$7:$P$356,7,FALSE))</f>
        <v/>
      </c>
      <c r="Q682" t="str">
        <f>IF(ISNA(VLOOKUP(E682,'Enga manuel'!$D$7:$P$356,8,FALSE)),"",VLOOKUP(E682,'Enga manuel'!$D$7:$P$356,8,FALSE))</f>
        <v/>
      </c>
      <c r="R682" t="str">
        <f>IF(ISNA(VLOOKUP(E682,'Enga manuel'!$D$7:$P$356,9,FALSE)),"",VLOOKUP(E682,'Enga manuel'!$D$7:$P$356,9,FALSE))</f>
        <v/>
      </c>
      <c r="S682" t="str">
        <f>IF(ISNA(VLOOKUP(E682,'Enga manuel'!$D$7:$P$356,10,FALSE)),"",VLOOKUP(E682,'Enga manuel'!$D$7:$P$356,10,FALSE))</f>
        <v/>
      </c>
      <c r="T682" t="str">
        <f>IF(ISNA(VLOOKUP(E682,'Enga manuel'!$D$7:$P$356,11,FALSE)),"",VLOOKUP(E682,'Enga manuel'!$D$7:$P$356,11,FALSE))</f>
        <v/>
      </c>
      <c r="U682" t="str">
        <f>IF(ISNA(VLOOKUP(E682,'Enga manuel'!$D$7:$P$356,12,FALSE)),"",VLOOKUP(E682,'Enga manuel'!$D$7:$P$356,12,FALSE))</f>
        <v/>
      </c>
      <c r="W682">
        <f t="shared" si="115"/>
        <v>4081</v>
      </c>
      <c r="X682" s="107">
        <f t="shared" si="111"/>
        <v>0</v>
      </c>
      <c r="Y682" s="107" t="str">
        <f t="shared" si="116"/>
        <v/>
      </c>
      <c r="Z682" s="107" t="str">
        <f t="shared" si="117"/>
        <v/>
      </c>
      <c r="AA682" s="107" t="str">
        <f t="shared" si="118"/>
        <v/>
      </c>
      <c r="AB682" s="107" t="str">
        <f t="shared" si="112"/>
        <v/>
      </c>
      <c r="AC682" s="107" t="str">
        <f t="shared" si="112"/>
        <v/>
      </c>
      <c r="AD682" s="107" t="str">
        <f t="shared" si="113"/>
        <v/>
      </c>
      <c r="AE682" s="107" t="str">
        <f t="shared" si="114"/>
        <v/>
      </c>
      <c r="AF682">
        <f t="shared" si="119"/>
        <v>0</v>
      </c>
    </row>
    <row r="683" spans="5:32" x14ac:dyDescent="0.2">
      <c r="E683">
        <v>4082</v>
      </c>
      <c r="F683" s="101">
        <f>'Ext A4'!F88</f>
        <v>0</v>
      </c>
      <c r="G683" s="100">
        <f>'Ext A4'!C88</f>
        <v>0</v>
      </c>
      <c r="H683" s="100">
        <f>'Ext A4'!D88</f>
        <v>0</v>
      </c>
      <c r="I683" s="100">
        <f>'Ext A4'!J88</f>
        <v>0</v>
      </c>
      <c r="J683" s="194">
        <f>'Ext A4'!G88</f>
        <v>0</v>
      </c>
      <c r="K683">
        <f>IF('Ext A4'!H88="",'Ext A4'!G88,'Ext A4'!H88)</f>
        <v>0</v>
      </c>
      <c r="L683" s="100">
        <f>'Ext A4'!E88</f>
        <v>0</v>
      </c>
      <c r="M683" t="str">
        <f>MID('Ext A4'!M88,7,4)</f>
        <v/>
      </c>
      <c r="O683" s="101">
        <f>IF(ISNA(VLOOKUP(E683,'Enga manuel'!$D$7:$P$356,6,FALSE)),0,VLOOKUP(E683,'Enga manuel'!$D$7:$P$356,6,FALSE))</f>
        <v>0</v>
      </c>
      <c r="P683" t="str">
        <f>IF(ISNA(VLOOKUP(E683,'Enga manuel'!$D$7:$P$356,7,FALSE)),"",VLOOKUP(E683,'Enga manuel'!$D$7:$P$356,7,FALSE))</f>
        <v/>
      </c>
      <c r="Q683" t="str">
        <f>IF(ISNA(VLOOKUP(E683,'Enga manuel'!$D$7:$P$356,8,FALSE)),"",VLOOKUP(E683,'Enga manuel'!$D$7:$P$356,8,FALSE))</f>
        <v/>
      </c>
      <c r="R683" t="str">
        <f>IF(ISNA(VLOOKUP(E683,'Enga manuel'!$D$7:$P$356,9,FALSE)),"",VLOOKUP(E683,'Enga manuel'!$D$7:$P$356,9,FALSE))</f>
        <v/>
      </c>
      <c r="S683" t="str">
        <f>IF(ISNA(VLOOKUP(E683,'Enga manuel'!$D$7:$P$356,10,FALSE)),"",VLOOKUP(E683,'Enga manuel'!$D$7:$P$356,10,FALSE))</f>
        <v/>
      </c>
      <c r="T683" t="str">
        <f>IF(ISNA(VLOOKUP(E683,'Enga manuel'!$D$7:$P$356,11,FALSE)),"",VLOOKUP(E683,'Enga manuel'!$D$7:$P$356,11,FALSE))</f>
        <v/>
      </c>
      <c r="U683" t="str">
        <f>IF(ISNA(VLOOKUP(E683,'Enga manuel'!$D$7:$P$356,12,FALSE)),"",VLOOKUP(E683,'Enga manuel'!$D$7:$P$356,12,FALSE))</f>
        <v/>
      </c>
      <c r="W683">
        <f t="shared" si="115"/>
        <v>4082</v>
      </c>
      <c r="X683" s="107">
        <f t="shared" si="111"/>
        <v>0</v>
      </c>
      <c r="Y683" s="107" t="str">
        <f t="shared" si="116"/>
        <v/>
      </c>
      <c r="Z683" s="107" t="str">
        <f t="shared" si="117"/>
        <v/>
      </c>
      <c r="AA683" s="107" t="str">
        <f t="shared" si="118"/>
        <v/>
      </c>
      <c r="AB683" s="107" t="str">
        <f t="shared" si="112"/>
        <v/>
      </c>
      <c r="AC683" s="107" t="str">
        <f t="shared" si="112"/>
        <v/>
      </c>
      <c r="AD683" s="107" t="str">
        <f t="shared" si="113"/>
        <v/>
      </c>
      <c r="AE683" s="107" t="str">
        <f t="shared" si="114"/>
        <v/>
      </c>
      <c r="AF683">
        <f t="shared" si="119"/>
        <v>0</v>
      </c>
    </row>
    <row r="684" spans="5:32" x14ac:dyDescent="0.2">
      <c r="E684">
        <v>4083</v>
      </c>
      <c r="F684" s="101">
        <f>'Ext A4'!F89</f>
        <v>0</v>
      </c>
      <c r="G684" s="100">
        <f>'Ext A4'!C89</f>
        <v>0</v>
      </c>
      <c r="H684" s="100">
        <f>'Ext A4'!D89</f>
        <v>0</v>
      </c>
      <c r="I684" s="100">
        <f>'Ext A4'!J89</f>
        <v>0</v>
      </c>
      <c r="J684" s="194">
        <f>'Ext A4'!G89</f>
        <v>0</v>
      </c>
      <c r="K684">
        <f>IF('Ext A4'!H89="",'Ext A4'!G89,'Ext A4'!H89)</f>
        <v>0</v>
      </c>
      <c r="L684" s="100">
        <f>'Ext A4'!E89</f>
        <v>0</v>
      </c>
      <c r="M684" t="str">
        <f>MID('Ext A4'!M89,7,4)</f>
        <v/>
      </c>
      <c r="O684" s="101">
        <f>IF(ISNA(VLOOKUP(E684,'Enga manuel'!$D$7:$P$356,6,FALSE)),0,VLOOKUP(E684,'Enga manuel'!$D$7:$P$356,6,FALSE))</f>
        <v>0</v>
      </c>
      <c r="P684" t="str">
        <f>IF(ISNA(VLOOKUP(E684,'Enga manuel'!$D$7:$P$356,7,FALSE)),"",VLOOKUP(E684,'Enga manuel'!$D$7:$P$356,7,FALSE))</f>
        <v/>
      </c>
      <c r="Q684" t="str">
        <f>IF(ISNA(VLOOKUP(E684,'Enga manuel'!$D$7:$P$356,8,FALSE)),"",VLOOKUP(E684,'Enga manuel'!$D$7:$P$356,8,FALSE))</f>
        <v/>
      </c>
      <c r="R684" t="str">
        <f>IF(ISNA(VLOOKUP(E684,'Enga manuel'!$D$7:$P$356,9,FALSE)),"",VLOOKUP(E684,'Enga manuel'!$D$7:$P$356,9,FALSE))</f>
        <v/>
      </c>
      <c r="S684" t="str">
        <f>IF(ISNA(VLOOKUP(E684,'Enga manuel'!$D$7:$P$356,10,FALSE)),"",VLOOKUP(E684,'Enga manuel'!$D$7:$P$356,10,FALSE))</f>
        <v/>
      </c>
      <c r="T684" t="str">
        <f>IF(ISNA(VLOOKUP(E684,'Enga manuel'!$D$7:$P$356,11,FALSE)),"",VLOOKUP(E684,'Enga manuel'!$D$7:$P$356,11,FALSE))</f>
        <v/>
      </c>
      <c r="U684" t="str">
        <f>IF(ISNA(VLOOKUP(E684,'Enga manuel'!$D$7:$P$356,12,FALSE)),"",VLOOKUP(E684,'Enga manuel'!$D$7:$P$356,12,FALSE))</f>
        <v/>
      </c>
      <c r="W684">
        <f t="shared" si="115"/>
        <v>4083</v>
      </c>
      <c r="X684" s="107">
        <f t="shared" si="111"/>
        <v>0</v>
      </c>
      <c r="Y684" s="107" t="str">
        <f t="shared" si="116"/>
        <v/>
      </c>
      <c r="Z684" s="107" t="str">
        <f t="shared" si="117"/>
        <v/>
      </c>
      <c r="AA684" s="107" t="str">
        <f t="shared" si="118"/>
        <v/>
      </c>
      <c r="AB684" s="107" t="str">
        <f t="shared" si="112"/>
        <v/>
      </c>
      <c r="AC684" s="107" t="str">
        <f t="shared" si="112"/>
        <v/>
      </c>
      <c r="AD684" s="107" t="str">
        <f t="shared" si="113"/>
        <v/>
      </c>
      <c r="AE684" s="107" t="str">
        <f t="shared" si="114"/>
        <v/>
      </c>
      <c r="AF684">
        <f t="shared" si="119"/>
        <v>0</v>
      </c>
    </row>
    <row r="685" spans="5:32" x14ac:dyDescent="0.2">
      <c r="E685">
        <v>4084</v>
      </c>
      <c r="F685" s="101">
        <f>'Ext A4'!F90</f>
        <v>0</v>
      </c>
      <c r="G685" s="100">
        <f>'Ext A4'!C90</f>
        <v>0</v>
      </c>
      <c r="H685" s="100">
        <f>'Ext A4'!D90</f>
        <v>0</v>
      </c>
      <c r="I685" s="100">
        <f>'Ext A4'!J90</f>
        <v>0</v>
      </c>
      <c r="J685" s="194">
        <f>'Ext A4'!G90</f>
        <v>0</v>
      </c>
      <c r="K685">
        <f>IF('Ext A4'!H90="",'Ext A4'!G90,'Ext A4'!H90)</f>
        <v>0</v>
      </c>
      <c r="L685" s="100">
        <f>'Ext A4'!E90</f>
        <v>0</v>
      </c>
      <c r="M685" t="str">
        <f>MID('Ext A4'!M90,7,4)</f>
        <v/>
      </c>
      <c r="O685" s="101">
        <f>IF(ISNA(VLOOKUP(E685,'Enga manuel'!$D$7:$P$356,6,FALSE)),0,VLOOKUP(E685,'Enga manuel'!$D$7:$P$356,6,FALSE))</f>
        <v>0</v>
      </c>
      <c r="P685" t="str">
        <f>IF(ISNA(VLOOKUP(E685,'Enga manuel'!$D$7:$P$356,7,FALSE)),"",VLOOKUP(E685,'Enga manuel'!$D$7:$P$356,7,FALSE))</f>
        <v/>
      </c>
      <c r="Q685" t="str">
        <f>IF(ISNA(VLOOKUP(E685,'Enga manuel'!$D$7:$P$356,8,FALSE)),"",VLOOKUP(E685,'Enga manuel'!$D$7:$P$356,8,FALSE))</f>
        <v/>
      </c>
      <c r="R685" t="str">
        <f>IF(ISNA(VLOOKUP(E685,'Enga manuel'!$D$7:$P$356,9,FALSE)),"",VLOOKUP(E685,'Enga manuel'!$D$7:$P$356,9,FALSE))</f>
        <v/>
      </c>
      <c r="S685" t="str">
        <f>IF(ISNA(VLOOKUP(E685,'Enga manuel'!$D$7:$P$356,10,FALSE)),"",VLOOKUP(E685,'Enga manuel'!$D$7:$P$356,10,FALSE))</f>
        <v/>
      </c>
      <c r="T685" t="str">
        <f>IF(ISNA(VLOOKUP(E685,'Enga manuel'!$D$7:$P$356,11,FALSE)),"",VLOOKUP(E685,'Enga manuel'!$D$7:$P$356,11,FALSE))</f>
        <v/>
      </c>
      <c r="U685" t="str">
        <f>IF(ISNA(VLOOKUP(E685,'Enga manuel'!$D$7:$P$356,12,FALSE)),"",VLOOKUP(E685,'Enga manuel'!$D$7:$P$356,12,FALSE))</f>
        <v/>
      </c>
      <c r="W685">
        <f t="shared" si="115"/>
        <v>4084</v>
      </c>
      <c r="X685" s="107">
        <f t="shared" si="111"/>
        <v>0</v>
      </c>
      <c r="Y685" s="107" t="str">
        <f t="shared" si="116"/>
        <v/>
      </c>
      <c r="Z685" s="107" t="str">
        <f t="shared" si="117"/>
        <v/>
      </c>
      <c r="AA685" s="107" t="str">
        <f t="shared" si="118"/>
        <v/>
      </c>
      <c r="AB685" s="107" t="str">
        <f t="shared" si="112"/>
        <v/>
      </c>
      <c r="AC685" s="107" t="str">
        <f t="shared" si="112"/>
        <v/>
      </c>
      <c r="AD685" s="107" t="str">
        <f t="shared" si="113"/>
        <v/>
      </c>
      <c r="AE685" s="107" t="str">
        <f t="shared" si="114"/>
        <v/>
      </c>
      <c r="AF685">
        <f t="shared" si="119"/>
        <v>0</v>
      </c>
    </row>
    <row r="686" spans="5:32" x14ac:dyDescent="0.2">
      <c r="E686">
        <v>4085</v>
      </c>
      <c r="F686" s="101">
        <f>'Ext A4'!F91</f>
        <v>0</v>
      </c>
      <c r="G686" s="100">
        <f>'Ext A4'!C91</f>
        <v>0</v>
      </c>
      <c r="H686" s="100">
        <f>'Ext A4'!D91</f>
        <v>0</v>
      </c>
      <c r="I686" s="100">
        <f>'Ext A4'!J91</f>
        <v>0</v>
      </c>
      <c r="J686" s="194">
        <f>'Ext A4'!G91</f>
        <v>0</v>
      </c>
      <c r="K686">
        <f>IF('Ext A4'!H91="",'Ext A4'!G91,'Ext A4'!H91)</f>
        <v>0</v>
      </c>
      <c r="L686" s="100">
        <f>'Ext A4'!E91</f>
        <v>0</v>
      </c>
      <c r="M686" t="str">
        <f>MID('Ext A4'!M91,7,4)</f>
        <v/>
      </c>
      <c r="O686" s="101">
        <f>IF(ISNA(VLOOKUP(E686,'Enga manuel'!$D$7:$P$356,6,FALSE)),0,VLOOKUP(E686,'Enga manuel'!$D$7:$P$356,6,FALSE))</f>
        <v>0</v>
      </c>
      <c r="P686" t="str">
        <f>IF(ISNA(VLOOKUP(E686,'Enga manuel'!$D$7:$P$356,7,FALSE)),"",VLOOKUP(E686,'Enga manuel'!$D$7:$P$356,7,FALSE))</f>
        <v/>
      </c>
      <c r="Q686" t="str">
        <f>IF(ISNA(VLOOKUP(E686,'Enga manuel'!$D$7:$P$356,8,FALSE)),"",VLOOKUP(E686,'Enga manuel'!$D$7:$P$356,8,FALSE))</f>
        <v/>
      </c>
      <c r="R686" t="str">
        <f>IF(ISNA(VLOOKUP(E686,'Enga manuel'!$D$7:$P$356,9,FALSE)),"",VLOOKUP(E686,'Enga manuel'!$D$7:$P$356,9,FALSE))</f>
        <v/>
      </c>
      <c r="S686" t="str">
        <f>IF(ISNA(VLOOKUP(E686,'Enga manuel'!$D$7:$P$356,10,FALSE)),"",VLOOKUP(E686,'Enga manuel'!$D$7:$P$356,10,FALSE))</f>
        <v/>
      </c>
      <c r="T686" t="str">
        <f>IF(ISNA(VLOOKUP(E686,'Enga manuel'!$D$7:$P$356,11,FALSE)),"",VLOOKUP(E686,'Enga manuel'!$D$7:$P$356,11,FALSE))</f>
        <v/>
      </c>
      <c r="U686" t="str">
        <f>IF(ISNA(VLOOKUP(E686,'Enga manuel'!$D$7:$P$356,12,FALSE)),"",VLOOKUP(E686,'Enga manuel'!$D$7:$P$356,12,FALSE))</f>
        <v/>
      </c>
      <c r="W686">
        <f t="shared" si="115"/>
        <v>4085</v>
      </c>
      <c r="X686" s="107">
        <f t="shared" si="111"/>
        <v>0</v>
      </c>
      <c r="Y686" s="107" t="str">
        <f t="shared" si="116"/>
        <v/>
      </c>
      <c r="Z686" s="107" t="str">
        <f t="shared" si="117"/>
        <v/>
      </c>
      <c r="AA686" s="107" t="str">
        <f t="shared" si="118"/>
        <v/>
      </c>
      <c r="AB686" s="107" t="str">
        <f t="shared" si="112"/>
        <v/>
      </c>
      <c r="AC686" s="107" t="str">
        <f t="shared" si="112"/>
        <v/>
      </c>
      <c r="AD686" s="107" t="str">
        <f t="shared" si="113"/>
        <v/>
      </c>
      <c r="AE686" s="107" t="str">
        <f t="shared" si="114"/>
        <v/>
      </c>
      <c r="AF686">
        <f t="shared" si="119"/>
        <v>0</v>
      </c>
    </row>
    <row r="687" spans="5:32" x14ac:dyDescent="0.2">
      <c r="E687">
        <v>4086</v>
      </c>
      <c r="F687" s="101">
        <f>'Ext A4'!F92</f>
        <v>0</v>
      </c>
      <c r="G687" s="100">
        <f>'Ext A4'!C92</f>
        <v>0</v>
      </c>
      <c r="H687" s="100">
        <f>'Ext A4'!D92</f>
        <v>0</v>
      </c>
      <c r="I687" s="100">
        <f>'Ext A4'!J92</f>
        <v>0</v>
      </c>
      <c r="J687" s="194">
        <f>'Ext A4'!G92</f>
        <v>0</v>
      </c>
      <c r="K687">
        <f>IF('Ext A4'!H92="",'Ext A4'!G92,'Ext A4'!H92)</f>
        <v>0</v>
      </c>
      <c r="L687" s="100">
        <f>'Ext A4'!E92</f>
        <v>0</v>
      </c>
      <c r="M687" t="str">
        <f>MID('Ext A4'!M92,7,4)</f>
        <v/>
      </c>
      <c r="O687" s="101">
        <f>IF(ISNA(VLOOKUP(E687,'Enga manuel'!$D$7:$P$356,6,FALSE)),0,VLOOKUP(E687,'Enga manuel'!$D$7:$P$356,6,FALSE))</f>
        <v>0</v>
      </c>
      <c r="P687" t="str">
        <f>IF(ISNA(VLOOKUP(E687,'Enga manuel'!$D$7:$P$356,7,FALSE)),"",VLOOKUP(E687,'Enga manuel'!$D$7:$P$356,7,FALSE))</f>
        <v/>
      </c>
      <c r="Q687" t="str">
        <f>IF(ISNA(VLOOKUP(E687,'Enga manuel'!$D$7:$P$356,8,FALSE)),"",VLOOKUP(E687,'Enga manuel'!$D$7:$P$356,8,FALSE))</f>
        <v/>
      </c>
      <c r="R687" t="str">
        <f>IF(ISNA(VLOOKUP(E687,'Enga manuel'!$D$7:$P$356,9,FALSE)),"",VLOOKUP(E687,'Enga manuel'!$D$7:$P$356,9,FALSE))</f>
        <v/>
      </c>
      <c r="S687" t="str">
        <f>IF(ISNA(VLOOKUP(E687,'Enga manuel'!$D$7:$P$356,10,FALSE)),"",VLOOKUP(E687,'Enga manuel'!$D$7:$P$356,10,FALSE))</f>
        <v/>
      </c>
      <c r="T687" t="str">
        <f>IF(ISNA(VLOOKUP(E687,'Enga manuel'!$D$7:$P$356,11,FALSE)),"",VLOOKUP(E687,'Enga manuel'!$D$7:$P$356,11,FALSE))</f>
        <v/>
      </c>
      <c r="U687" t="str">
        <f>IF(ISNA(VLOOKUP(E687,'Enga manuel'!$D$7:$P$356,12,FALSE)),"",VLOOKUP(E687,'Enga manuel'!$D$7:$P$356,12,FALSE))</f>
        <v/>
      </c>
      <c r="W687">
        <f t="shared" si="115"/>
        <v>4086</v>
      </c>
      <c r="X687" s="107">
        <f t="shared" si="111"/>
        <v>0</v>
      </c>
      <c r="Y687" s="107" t="str">
        <f t="shared" si="116"/>
        <v/>
      </c>
      <c r="Z687" s="107" t="str">
        <f t="shared" si="117"/>
        <v/>
      </c>
      <c r="AA687" s="107" t="str">
        <f t="shared" si="118"/>
        <v/>
      </c>
      <c r="AB687" s="107" t="str">
        <f t="shared" si="112"/>
        <v/>
      </c>
      <c r="AC687" s="107" t="str">
        <f t="shared" si="112"/>
        <v/>
      </c>
      <c r="AD687" s="107" t="str">
        <f t="shared" si="113"/>
        <v/>
      </c>
      <c r="AE687" s="107" t="str">
        <f t="shared" si="114"/>
        <v/>
      </c>
      <c r="AF687">
        <f t="shared" si="119"/>
        <v>0</v>
      </c>
    </row>
    <row r="688" spans="5:32" x14ac:dyDescent="0.2">
      <c r="E688">
        <v>4087</v>
      </c>
      <c r="F688" s="101">
        <f>'Ext A4'!F93</f>
        <v>0</v>
      </c>
      <c r="G688" s="100">
        <f>'Ext A4'!C93</f>
        <v>0</v>
      </c>
      <c r="H688" s="100">
        <f>'Ext A4'!D93</f>
        <v>0</v>
      </c>
      <c r="I688" s="100">
        <f>'Ext A4'!J93</f>
        <v>0</v>
      </c>
      <c r="J688" s="194">
        <f>'Ext A4'!G93</f>
        <v>0</v>
      </c>
      <c r="K688">
        <f>IF('Ext A4'!H93="",'Ext A4'!G93,'Ext A4'!H93)</f>
        <v>0</v>
      </c>
      <c r="L688" s="100">
        <f>'Ext A4'!E93</f>
        <v>0</v>
      </c>
      <c r="M688" t="str">
        <f>MID('Ext A4'!M93,7,4)</f>
        <v/>
      </c>
      <c r="O688" s="101">
        <f>IF(ISNA(VLOOKUP(E688,'Enga manuel'!$D$7:$P$356,6,FALSE)),0,VLOOKUP(E688,'Enga manuel'!$D$7:$P$356,6,FALSE))</f>
        <v>0</v>
      </c>
      <c r="P688" t="str">
        <f>IF(ISNA(VLOOKUP(E688,'Enga manuel'!$D$7:$P$356,7,FALSE)),"",VLOOKUP(E688,'Enga manuel'!$D$7:$P$356,7,FALSE))</f>
        <v/>
      </c>
      <c r="Q688" t="str">
        <f>IF(ISNA(VLOOKUP(E688,'Enga manuel'!$D$7:$P$356,8,FALSE)),"",VLOOKUP(E688,'Enga manuel'!$D$7:$P$356,8,FALSE))</f>
        <v/>
      </c>
      <c r="R688" t="str">
        <f>IF(ISNA(VLOOKUP(E688,'Enga manuel'!$D$7:$P$356,9,FALSE)),"",VLOOKUP(E688,'Enga manuel'!$D$7:$P$356,9,FALSE))</f>
        <v/>
      </c>
      <c r="S688" t="str">
        <f>IF(ISNA(VLOOKUP(E688,'Enga manuel'!$D$7:$P$356,10,FALSE)),"",VLOOKUP(E688,'Enga manuel'!$D$7:$P$356,10,FALSE))</f>
        <v/>
      </c>
      <c r="T688" t="str">
        <f>IF(ISNA(VLOOKUP(E688,'Enga manuel'!$D$7:$P$356,11,FALSE)),"",VLOOKUP(E688,'Enga manuel'!$D$7:$P$356,11,FALSE))</f>
        <v/>
      </c>
      <c r="U688" t="str">
        <f>IF(ISNA(VLOOKUP(E688,'Enga manuel'!$D$7:$P$356,12,FALSE)),"",VLOOKUP(E688,'Enga manuel'!$D$7:$P$356,12,FALSE))</f>
        <v/>
      </c>
      <c r="W688">
        <f t="shared" si="115"/>
        <v>4087</v>
      </c>
      <c r="X688" s="107">
        <f t="shared" si="111"/>
        <v>0</v>
      </c>
      <c r="Y688" s="107" t="str">
        <f t="shared" si="116"/>
        <v/>
      </c>
      <c r="Z688" s="107" t="str">
        <f t="shared" si="117"/>
        <v/>
      </c>
      <c r="AA688" s="107" t="str">
        <f t="shared" si="118"/>
        <v/>
      </c>
      <c r="AB688" s="107" t="str">
        <f t="shared" si="112"/>
        <v/>
      </c>
      <c r="AC688" s="107" t="str">
        <f t="shared" si="112"/>
        <v/>
      </c>
      <c r="AD688" s="107" t="str">
        <f t="shared" si="113"/>
        <v/>
      </c>
      <c r="AE688" s="107" t="str">
        <f t="shared" si="114"/>
        <v/>
      </c>
      <c r="AF688">
        <f t="shared" si="119"/>
        <v>0</v>
      </c>
    </row>
    <row r="689" spans="5:32" x14ac:dyDescent="0.2">
      <c r="E689">
        <v>4088</v>
      </c>
      <c r="F689" s="101">
        <f>'Ext A4'!F94</f>
        <v>0</v>
      </c>
      <c r="G689" s="100">
        <f>'Ext A4'!C94</f>
        <v>0</v>
      </c>
      <c r="H689" s="100">
        <f>'Ext A4'!D94</f>
        <v>0</v>
      </c>
      <c r="I689" s="100">
        <f>'Ext A4'!J94</f>
        <v>0</v>
      </c>
      <c r="J689" s="194">
        <f>'Ext A4'!G94</f>
        <v>0</v>
      </c>
      <c r="K689">
        <f>IF('Ext A4'!H94="",'Ext A4'!G94,'Ext A4'!H94)</f>
        <v>0</v>
      </c>
      <c r="L689" s="100">
        <f>'Ext A4'!E94</f>
        <v>0</v>
      </c>
      <c r="M689" t="str">
        <f>MID('Ext A4'!M94,7,4)</f>
        <v/>
      </c>
      <c r="O689" s="101">
        <f>IF(ISNA(VLOOKUP(E689,'Enga manuel'!$D$7:$P$356,6,FALSE)),0,VLOOKUP(E689,'Enga manuel'!$D$7:$P$356,6,FALSE))</f>
        <v>0</v>
      </c>
      <c r="P689" t="str">
        <f>IF(ISNA(VLOOKUP(E689,'Enga manuel'!$D$7:$P$356,7,FALSE)),"",VLOOKUP(E689,'Enga manuel'!$D$7:$P$356,7,FALSE))</f>
        <v/>
      </c>
      <c r="Q689" t="str">
        <f>IF(ISNA(VLOOKUP(E689,'Enga manuel'!$D$7:$P$356,8,FALSE)),"",VLOOKUP(E689,'Enga manuel'!$D$7:$P$356,8,FALSE))</f>
        <v/>
      </c>
      <c r="R689" t="str">
        <f>IF(ISNA(VLOOKUP(E689,'Enga manuel'!$D$7:$P$356,9,FALSE)),"",VLOOKUP(E689,'Enga manuel'!$D$7:$P$356,9,FALSE))</f>
        <v/>
      </c>
      <c r="S689" t="str">
        <f>IF(ISNA(VLOOKUP(E689,'Enga manuel'!$D$7:$P$356,10,FALSE)),"",VLOOKUP(E689,'Enga manuel'!$D$7:$P$356,10,FALSE))</f>
        <v/>
      </c>
      <c r="T689" t="str">
        <f>IF(ISNA(VLOOKUP(E689,'Enga manuel'!$D$7:$P$356,11,FALSE)),"",VLOOKUP(E689,'Enga manuel'!$D$7:$P$356,11,FALSE))</f>
        <v/>
      </c>
      <c r="U689" t="str">
        <f>IF(ISNA(VLOOKUP(E689,'Enga manuel'!$D$7:$P$356,12,FALSE)),"",VLOOKUP(E689,'Enga manuel'!$D$7:$P$356,12,FALSE))</f>
        <v/>
      </c>
      <c r="W689">
        <f t="shared" si="115"/>
        <v>4088</v>
      </c>
      <c r="X689" s="107">
        <f t="shared" si="111"/>
        <v>0</v>
      </c>
      <c r="Y689" s="107" t="str">
        <f t="shared" si="116"/>
        <v/>
      </c>
      <c r="Z689" s="107" t="str">
        <f t="shared" si="117"/>
        <v/>
      </c>
      <c r="AA689" s="107" t="str">
        <f t="shared" si="118"/>
        <v/>
      </c>
      <c r="AB689" s="107" t="str">
        <f t="shared" si="112"/>
        <v/>
      </c>
      <c r="AC689" s="107" t="str">
        <f t="shared" si="112"/>
        <v/>
      </c>
      <c r="AD689" s="107" t="str">
        <f t="shared" si="113"/>
        <v/>
      </c>
      <c r="AE689" s="107" t="str">
        <f t="shared" si="114"/>
        <v/>
      </c>
      <c r="AF689">
        <f t="shared" si="119"/>
        <v>0</v>
      </c>
    </row>
    <row r="690" spans="5:32" x14ac:dyDescent="0.2">
      <c r="E690">
        <v>4089</v>
      </c>
      <c r="F690" s="101">
        <f>'Ext A4'!F95</f>
        <v>0</v>
      </c>
      <c r="G690" s="100">
        <f>'Ext A4'!C95</f>
        <v>0</v>
      </c>
      <c r="H690" s="100">
        <f>'Ext A4'!D95</f>
        <v>0</v>
      </c>
      <c r="I690" s="100">
        <f>'Ext A4'!J95</f>
        <v>0</v>
      </c>
      <c r="J690" s="194">
        <f>'Ext A4'!G95</f>
        <v>0</v>
      </c>
      <c r="K690">
        <f>IF('Ext A4'!H95="",'Ext A4'!G95,'Ext A4'!H95)</f>
        <v>0</v>
      </c>
      <c r="L690" s="100">
        <f>'Ext A4'!E95</f>
        <v>0</v>
      </c>
      <c r="M690" t="str">
        <f>MID('Ext A4'!M95,7,4)</f>
        <v/>
      </c>
      <c r="O690" s="101">
        <f>IF(ISNA(VLOOKUP(E690,'Enga manuel'!$D$7:$P$356,6,FALSE)),0,VLOOKUP(E690,'Enga manuel'!$D$7:$P$356,6,FALSE))</f>
        <v>0</v>
      </c>
      <c r="P690" t="str">
        <f>IF(ISNA(VLOOKUP(E690,'Enga manuel'!$D$7:$P$356,7,FALSE)),"",VLOOKUP(E690,'Enga manuel'!$D$7:$P$356,7,FALSE))</f>
        <v/>
      </c>
      <c r="Q690" t="str">
        <f>IF(ISNA(VLOOKUP(E690,'Enga manuel'!$D$7:$P$356,8,FALSE)),"",VLOOKUP(E690,'Enga manuel'!$D$7:$P$356,8,FALSE))</f>
        <v/>
      </c>
      <c r="R690" t="str">
        <f>IF(ISNA(VLOOKUP(E690,'Enga manuel'!$D$7:$P$356,9,FALSE)),"",VLOOKUP(E690,'Enga manuel'!$D$7:$P$356,9,FALSE))</f>
        <v/>
      </c>
      <c r="S690" t="str">
        <f>IF(ISNA(VLOOKUP(E690,'Enga manuel'!$D$7:$P$356,10,FALSE)),"",VLOOKUP(E690,'Enga manuel'!$D$7:$P$356,10,FALSE))</f>
        <v/>
      </c>
      <c r="T690" t="str">
        <f>IF(ISNA(VLOOKUP(E690,'Enga manuel'!$D$7:$P$356,11,FALSE)),"",VLOOKUP(E690,'Enga manuel'!$D$7:$P$356,11,FALSE))</f>
        <v/>
      </c>
      <c r="U690" t="str">
        <f>IF(ISNA(VLOOKUP(E690,'Enga manuel'!$D$7:$P$356,12,FALSE)),"",VLOOKUP(E690,'Enga manuel'!$D$7:$P$356,12,FALSE))</f>
        <v/>
      </c>
      <c r="W690">
        <f t="shared" si="115"/>
        <v>4089</v>
      </c>
      <c r="X690" s="107">
        <f t="shared" si="111"/>
        <v>0</v>
      </c>
      <c r="Y690" s="107" t="str">
        <f t="shared" si="116"/>
        <v/>
      </c>
      <c r="Z690" s="107" t="str">
        <f t="shared" si="117"/>
        <v/>
      </c>
      <c r="AA690" s="107" t="str">
        <f t="shared" si="118"/>
        <v/>
      </c>
      <c r="AB690" s="107" t="str">
        <f t="shared" si="112"/>
        <v/>
      </c>
      <c r="AC690" s="107" t="str">
        <f t="shared" si="112"/>
        <v/>
      </c>
      <c r="AD690" s="107" t="str">
        <f t="shared" si="113"/>
        <v/>
      </c>
      <c r="AE690" s="107" t="str">
        <f t="shared" si="114"/>
        <v/>
      </c>
      <c r="AF690">
        <f t="shared" si="119"/>
        <v>0</v>
      </c>
    </row>
    <row r="691" spans="5:32" x14ac:dyDescent="0.2">
      <c r="E691">
        <v>4090</v>
      </c>
      <c r="F691" s="101">
        <f>'Ext A4'!F96</f>
        <v>0</v>
      </c>
      <c r="G691" s="100">
        <f>'Ext A4'!C96</f>
        <v>0</v>
      </c>
      <c r="H691" s="100">
        <f>'Ext A4'!D96</f>
        <v>0</v>
      </c>
      <c r="I691" s="100">
        <f>'Ext A4'!J96</f>
        <v>0</v>
      </c>
      <c r="J691" s="194">
        <f>'Ext A4'!G96</f>
        <v>0</v>
      </c>
      <c r="K691">
        <f>IF('Ext A4'!H96="",'Ext A4'!G96,'Ext A4'!H96)</f>
        <v>0</v>
      </c>
      <c r="L691" s="100">
        <f>'Ext A4'!E96</f>
        <v>0</v>
      </c>
      <c r="M691" t="str">
        <f>MID('Ext A4'!M96,7,4)</f>
        <v/>
      </c>
      <c r="O691" s="101">
        <f>IF(ISNA(VLOOKUP(E691,'Enga manuel'!$D$7:$P$356,6,FALSE)),0,VLOOKUP(E691,'Enga manuel'!$D$7:$P$356,6,FALSE))</f>
        <v>0</v>
      </c>
      <c r="P691" t="str">
        <f>IF(ISNA(VLOOKUP(E691,'Enga manuel'!$D$7:$P$356,7,FALSE)),"",VLOOKUP(E691,'Enga manuel'!$D$7:$P$356,7,FALSE))</f>
        <v/>
      </c>
      <c r="Q691" t="str">
        <f>IF(ISNA(VLOOKUP(E691,'Enga manuel'!$D$7:$P$356,8,FALSE)),"",VLOOKUP(E691,'Enga manuel'!$D$7:$P$356,8,FALSE))</f>
        <v/>
      </c>
      <c r="R691" t="str">
        <f>IF(ISNA(VLOOKUP(E691,'Enga manuel'!$D$7:$P$356,9,FALSE)),"",VLOOKUP(E691,'Enga manuel'!$D$7:$P$356,9,FALSE))</f>
        <v/>
      </c>
      <c r="S691" t="str">
        <f>IF(ISNA(VLOOKUP(E691,'Enga manuel'!$D$7:$P$356,10,FALSE)),"",VLOOKUP(E691,'Enga manuel'!$D$7:$P$356,10,FALSE))</f>
        <v/>
      </c>
      <c r="T691" t="str">
        <f>IF(ISNA(VLOOKUP(E691,'Enga manuel'!$D$7:$P$356,11,FALSE)),"",VLOOKUP(E691,'Enga manuel'!$D$7:$P$356,11,FALSE))</f>
        <v/>
      </c>
      <c r="U691" t="str">
        <f>IF(ISNA(VLOOKUP(E691,'Enga manuel'!$D$7:$P$356,12,FALSE)),"",VLOOKUP(E691,'Enga manuel'!$D$7:$P$356,12,FALSE))</f>
        <v/>
      </c>
      <c r="W691">
        <f t="shared" si="115"/>
        <v>4090</v>
      </c>
      <c r="X691" s="107">
        <f t="shared" si="111"/>
        <v>0</v>
      </c>
      <c r="Y691" s="107" t="str">
        <f t="shared" si="116"/>
        <v/>
      </c>
      <c r="Z691" s="107" t="str">
        <f t="shared" si="117"/>
        <v/>
      </c>
      <c r="AA691" s="107" t="str">
        <f t="shared" si="118"/>
        <v/>
      </c>
      <c r="AB691" s="107" t="str">
        <f t="shared" si="112"/>
        <v/>
      </c>
      <c r="AC691" s="107" t="str">
        <f t="shared" si="112"/>
        <v/>
      </c>
      <c r="AD691" s="107" t="str">
        <f t="shared" si="113"/>
        <v/>
      </c>
      <c r="AE691" s="107" t="str">
        <f t="shared" si="114"/>
        <v/>
      </c>
      <c r="AF691">
        <f t="shared" si="119"/>
        <v>0</v>
      </c>
    </row>
    <row r="692" spans="5:32" x14ac:dyDescent="0.2">
      <c r="E692">
        <v>4091</v>
      </c>
      <c r="F692" s="101">
        <f>'Ext A4'!F97</f>
        <v>0</v>
      </c>
      <c r="G692" s="100">
        <f>'Ext A4'!C97</f>
        <v>0</v>
      </c>
      <c r="H692" s="100">
        <f>'Ext A4'!D97</f>
        <v>0</v>
      </c>
      <c r="I692" s="100">
        <f>'Ext A4'!J97</f>
        <v>0</v>
      </c>
      <c r="J692" s="194">
        <f>'Ext A4'!G97</f>
        <v>0</v>
      </c>
      <c r="K692">
        <f>IF('Ext A4'!H97="",'Ext A4'!G97,'Ext A4'!H97)</f>
        <v>0</v>
      </c>
      <c r="L692" s="100">
        <f>'Ext A4'!E97</f>
        <v>0</v>
      </c>
      <c r="M692" t="str">
        <f>MID('Ext A4'!M97,7,4)</f>
        <v/>
      </c>
      <c r="O692" s="101">
        <f>IF(ISNA(VLOOKUP(E692,'Enga manuel'!$D$7:$P$356,6,FALSE)),0,VLOOKUP(E692,'Enga manuel'!$D$7:$P$356,6,FALSE))</f>
        <v>0</v>
      </c>
      <c r="P692" t="str">
        <f>IF(ISNA(VLOOKUP(E692,'Enga manuel'!$D$7:$P$356,7,FALSE)),"",VLOOKUP(E692,'Enga manuel'!$D$7:$P$356,7,FALSE))</f>
        <v/>
      </c>
      <c r="Q692" t="str">
        <f>IF(ISNA(VLOOKUP(E692,'Enga manuel'!$D$7:$P$356,8,FALSE)),"",VLOOKUP(E692,'Enga manuel'!$D$7:$P$356,8,FALSE))</f>
        <v/>
      </c>
      <c r="R692" t="str">
        <f>IF(ISNA(VLOOKUP(E692,'Enga manuel'!$D$7:$P$356,9,FALSE)),"",VLOOKUP(E692,'Enga manuel'!$D$7:$P$356,9,FALSE))</f>
        <v/>
      </c>
      <c r="S692" t="str">
        <f>IF(ISNA(VLOOKUP(E692,'Enga manuel'!$D$7:$P$356,10,FALSE)),"",VLOOKUP(E692,'Enga manuel'!$D$7:$P$356,10,FALSE))</f>
        <v/>
      </c>
      <c r="T692" t="str">
        <f>IF(ISNA(VLOOKUP(E692,'Enga manuel'!$D$7:$P$356,11,FALSE)),"",VLOOKUP(E692,'Enga manuel'!$D$7:$P$356,11,FALSE))</f>
        <v/>
      </c>
      <c r="U692" t="str">
        <f>IF(ISNA(VLOOKUP(E692,'Enga manuel'!$D$7:$P$356,12,FALSE)),"",VLOOKUP(E692,'Enga manuel'!$D$7:$P$356,12,FALSE))</f>
        <v/>
      </c>
      <c r="W692">
        <f t="shared" si="115"/>
        <v>4091</v>
      </c>
      <c r="X692" s="107">
        <f t="shared" si="111"/>
        <v>0</v>
      </c>
      <c r="Y692" s="107" t="str">
        <f t="shared" si="116"/>
        <v/>
      </c>
      <c r="Z692" s="107" t="str">
        <f t="shared" si="117"/>
        <v/>
      </c>
      <c r="AA692" s="107" t="str">
        <f t="shared" si="118"/>
        <v/>
      </c>
      <c r="AB692" s="107" t="str">
        <f t="shared" si="112"/>
        <v/>
      </c>
      <c r="AC692" s="107" t="str">
        <f t="shared" si="112"/>
        <v/>
      </c>
      <c r="AD692" s="107" t="str">
        <f t="shared" si="113"/>
        <v/>
      </c>
      <c r="AE692" s="107" t="str">
        <f t="shared" si="114"/>
        <v/>
      </c>
      <c r="AF692">
        <f t="shared" si="119"/>
        <v>0</v>
      </c>
    </row>
    <row r="693" spans="5:32" x14ac:dyDescent="0.2">
      <c r="E693">
        <v>4092</v>
      </c>
      <c r="F693" s="101">
        <f>'Ext A4'!F98</f>
        <v>0</v>
      </c>
      <c r="G693" s="100">
        <f>'Ext A4'!C98</f>
        <v>0</v>
      </c>
      <c r="H693" s="100">
        <f>'Ext A4'!D98</f>
        <v>0</v>
      </c>
      <c r="I693" s="100">
        <f>'Ext A4'!J98</f>
        <v>0</v>
      </c>
      <c r="J693" s="194">
        <f>'Ext A4'!G98</f>
        <v>0</v>
      </c>
      <c r="K693">
        <f>IF('Ext A4'!H98="",'Ext A4'!G98,'Ext A4'!H98)</f>
        <v>0</v>
      </c>
      <c r="L693" s="100">
        <f>'Ext A4'!E98</f>
        <v>0</v>
      </c>
      <c r="M693" t="str">
        <f>MID('Ext A4'!M98,7,4)</f>
        <v/>
      </c>
      <c r="O693" s="101">
        <f>IF(ISNA(VLOOKUP(E693,'Enga manuel'!$D$7:$P$356,6,FALSE)),0,VLOOKUP(E693,'Enga manuel'!$D$7:$P$356,6,FALSE))</f>
        <v>0</v>
      </c>
      <c r="P693" t="str">
        <f>IF(ISNA(VLOOKUP(E693,'Enga manuel'!$D$7:$P$356,7,FALSE)),"",VLOOKUP(E693,'Enga manuel'!$D$7:$P$356,7,FALSE))</f>
        <v/>
      </c>
      <c r="Q693" t="str">
        <f>IF(ISNA(VLOOKUP(E693,'Enga manuel'!$D$7:$P$356,8,FALSE)),"",VLOOKUP(E693,'Enga manuel'!$D$7:$P$356,8,FALSE))</f>
        <v/>
      </c>
      <c r="R693" t="str">
        <f>IF(ISNA(VLOOKUP(E693,'Enga manuel'!$D$7:$P$356,9,FALSE)),"",VLOOKUP(E693,'Enga manuel'!$D$7:$P$356,9,FALSE))</f>
        <v/>
      </c>
      <c r="S693" t="str">
        <f>IF(ISNA(VLOOKUP(E693,'Enga manuel'!$D$7:$P$356,10,FALSE)),"",VLOOKUP(E693,'Enga manuel'!$D$7:$P$356,10,FALSE))</f>
        <v/>
      </c>
      <c r="T693" t="str">
        <f>IF(ISNA(VLOOKUP(E693,'Enga manuel'!$D$7:$P$356,11,FALSE)),"",VLOOKUP(E693,'Enga manuel'!$D$7:$P$356,11,FALSE))</f>
        <v/>
      </c>
      <c r="U693" t="str">
        <f>IF(ISNA(VLOOKUP(E693,'Enga manuel'!$D$7:$P$356,12,FALSE)),"",VLOOKUP(E693,'Enga manuel'!$D$7:$P$356,12,FALSE))</f>
        <v/>
      </c>
      <c r="W693">
        <f t="shared" si="115"/>
        <v>4092</v>
      </c>
      <c r="X693" s="107">
        <f t="shared" si="111"/>
        <v>0</v>
      </c>
      <c r="Y693" s="107" t="str">
        <f t="shared" si="116"/>
        <v/>
      </c>
      <c r="Z693" s="107" t="str">
        <f t="shared" si="117"/>
        <v/>
      </c>
      <c r="AA693" s="107" t="str">
        <f t="shared" si="118"/>
        <v/>
      </c>
      <c r="AB693" s="107" t="str">
        <f t="shared" si="112"/>
        <v/>
      </c>
      <c r="AC693" s="107" t="str">
        <f t="shared" si="112"/>
        <v/>
      </c>
      <c r="AD693" s="107" t="str">
        <f t="shared" si="113"/>
        <v/>
      </c>
      <c r="AE693" s="107" t="str">
        <f t="shared" si="114"/>
        <v/>
      </c>
      <c r="AF693">
        <f t="shared" si="119"/>
        <v>0</v>
      </c>
    </row>
    <row r="694" spans="5:32" x14ac:dyDescent="0.2">
      <c r="E694">
        <v>4093</v>
      </c>
      <c r="F694" s="101">
        <f>'Ext A4'!F99</f>
        <v>0</v>
      </c>
      <c r="G694" s="100">
        <f>'Ext A4'!C99</f>
        <v>0</v>
      </c>
      <c r="H694" s="100">
        <f>'Ext A4'!D99</f>
        <v>0</v>
      </c>
      <c r="I694" s="100">
        <f>'Ext A4'!J99</f>
        <v>0</v>
      </c>
      <c r="J694" s="194">
        <f>'Ext A4'!G99</f>
        <v>0</v>
      </c>
      <c r="K694">
        <f>IF('Ext A4'!H99="",'Ext A4'!G99,'Ext A4'!H99)</f>
        <v>0</v>
      </c>
      <c r="L694" s="100">
        <f>'Ext A4'!E99</f>
        <v>0</v>
      </c>
      <c r="M694" t="str">
        <f>MID('Ext A4'!M99,7,4)</f>
        <v/>
      </c>
      <c r="O694" s="101">
        <f>IF(ISNA(VLOOKUP(E694,'Enga manuel'!$D$7:$P$356,6,FALSE)),0,VLOOKUP(E694,'Enga manuel'!$D$7:$P$356,6,FALSE))</f>
        <v>0</v>
      </c>
      <c r="P694" t="str">
        <f>IF(ISNA(VLOOKUP(E694,'Enga manuel'!$D$7:$P$356,7,FALSE)),"",VLOOKUP(E694,'Enga manuel'!$D$7:$P$356,7,FALSE))</f>
        <v/>
      </c>
      <c r="Q694" t="str">
        <f>IF(ISNA(VLOOKUP(E694,'Enga manuel'!$D$7:$P$356,8,FALSE)),"",VLOOKUP(E694,'Enga manuel'!$D$7:$P$356,8,FALSE))</f>
        <v/>
      </c>
      <c r="R694" t="str">
        <f>IF(ISNA(VLOOKUP(E694,'Enga manuel'!$D$7:$P$356,9,FALSE)),"",VLOOKUP(E694,'Enga manuel'!$D$7:$P$356,9,FALSE))</f>
        <v/>
      </c>
      <c r="S694" t="str">
        <f>IF(ISNA(VLOOKUP(E694,'Enga manuel'!$D$7:$P$356,10,FALSE)),"",VLOOKUP(E694,'Enga manuel'!$D$7:$P$356,10,FALSE))</f>
        <v/>
      </c>
      <c r="T694" t="str">
        <f>IF(ISNA(VLOOKUP(E694,'Enga manuel'!$D$7:$P$356,11,FALSE)),"",VLOOKUP(E694,'Enga manuel'!$D$7:$P$356,11,FALSE))</f>
        <v/>
      </c>
      <c r="U694" t="str">
        <f>IF(ISNA(VLOOKUP(E694,'Enga manuel'!$D$7:$P$356,12,FALSE)),"",VLOOKUP(E694,'Enga manuel'!$D$7:$P$356,12,FALSE))</f>
        <v/>
      </c>
      <c r="W694">
        <f t="shared" si="115"/>
        <v>4093</v>
      </c>
      <c r="X694" s="107">
        <f t="shared" si="111"/>
        <v>0</v>
      </c>
      <c r="Y694" s="107" t="str">
        <f t="shared" si="116"/>
        <v/>
      </c>
      <c r="Z694" s="107" t="str">
        <f t="shared" si="117"/>
        <v/>
      </c>
      <c r="AA694" s="107" t="str">
        <f t="shared" si="118"/>
        <v/>
      </c>
      <c r="AB694" s="107" t="str">
        <f t="shared" si="112"/>
        <v/>
      </c>
      <c r="AC694" s="107" t="str">
        <f t="shared" si="112"/>
        <v/>
      </c>
      <c r="AD694" s="107" t="str">
        <f t="shared" si="113"/>
        <v/>
      </c>
      <c r="AE694" s="107" t="str">
        <f t="shared" si="114"/>
        <v/>
      </c>
      <c r="AF694">
        <f t="shared" si="119"/>
        <v>0</v>
      </c>
    </row>
    <row r="695" spans="5:32" x14ac:dyDescent="0.2">
      <c r="E695">
        <v>4094</v>
      </c>
      <c r="F695" s="101">
        <f>'Ext A4'!F100</f>
        <v>0</v>
      </c>
      <c r="G695" s="100">
        <f>'Ext A4'!C100</f>
        <v>0</v>
      </c>
      <c r="H695" s="100">
        <f>'Ext A4'!D100</f>
        <v>0</v>
      </c>
      <c r="I695" s="100">
        <f>'Ext A4'!J100</f>
        <v>0</v>
      </c>
      <c r="J695" s="194">
        <f>'Ext A4'!G100</f>
        <v>0</v>
      </c>
      <c r="K695">
        <f>IF('Ext A4'!H100="",'Ext A4'!G100,'Ext A4'!H100)</f>
        <v>0</v>
      </c>
      <c r="L695" s="100">
        <f>'Ext A4'!E100</f>
        <v>0</v>
      </c>
      <c r="M695" t="str">
        <f>MID('Ext A4'!M100,7,4)</f>
        <v/>
      </c>
      <c r="O695" s="101">
        <f>IF(ISNA(VLOOKUP(E695,'Enga manuel'!$D$7:$P$356,6,FALSE)),0,VLOOKUP(E695,'Enga manuel'!$D$7:$P$356,6,FALSE))</f>
        <v>0</v>
      </c>
      <c r="P695" t="str">
        <f>IF(ISNA(VLOOKUP(E695,'Enga manuel'!$D$7:$P$356,7,FALSE)),"",VLOOKUP(E695,'Enga manuel'!$D$7:$P$356,7,FALSE))</f>
        <v/>
      </c>
      <c r="Q695" t="str">
        <f>IF(ISNA(VLOOKUP(E695,'Enga manuel'!$D$7:$P$356,8,FALSE)),"",VLOOKUP(E695,'Enga manuel'!$D$7:$P$356,8,FALSE))</f>
        <v/>
      </c>
      <c r="R695" t="str">
        <f>IF(ISNA(VLOOKUP(E695,'Enga manuel'!$D$7:$P$356,9,FALSE)),"",VLOOKUP(E695,'Enga manuel'!$D$7:$P$356,9,FALSE))</f>
        <v/>
      </c>
      <c r="S695" t="str">
        <f>IF(ISNA(VLOOKUP(E695,'Enga manuel'!$D$7:$P$356,10,FALSE)),"",VLOOKUP(E695,'Enga manuel'!$D$7:$P$356,10,FALSE))</f>
        <v/>
      </c>
      <c r="T695" t="str">
        <f>IF(ISNA(VLOOKUP(E695,'Enga manuel'!$D$7:$P$356,11,FALSE)),"",VLOOKUP(E695,'Enga manuel'!$D$7:$P$356,11,FALSE))</f>
        <v/>
      </c>
      <c r="U695" t="str">
        <f>IF(ISNA(VLOOKUP(E695,'Enga manuel'!$D$7:$P$356,12,FALSE)),"",VLOOKUP(E695,'Enga manuel'!$D$7:$P$356,12,FALSE))</f>
        <v/>
      </c>
      <c r="W695">
        <f t="shared" si="115"/>
        <v>4094</v>
      </c>
      <c r="X695" s="107">
        <f t="shared" si="111"/>
        <v>0</v>
      </c>
      <c r="Y695" s="107" t="str">
        <f t="shared" si="116"/>
        <v/>
      </c>
      <c r="Z695" s="107" t="str">
        <f t="shared" si="117"/>
        <v/>
      </c>
      <c r="AA695" s="107" t="str">
        <f t="shared" si="118"/>
        <v/>
      </c>
      <c r="AB695" s="107" t="str">
        <f t="shared" si="112"/>
        <v/>
      </c>
      <c r="AC695" s="107" t="str">
        <f t="shared" si="112"/>
        <v/>
      </c>
      <c r="AD695" s="107" t="str">
        <f t="shared" si="113"/>
        <v/>
      </c>
      <c r="AE695" s="107" t="str">
        <f t="shared" si="114"/>
        <v/>
      </c>
      <c r="AF695">
        <f t="shared" si="119"/>
        <v>0</v>
      </c>
    </row>
    <row r="696" spans="5:32" x14ac:dyDescent="0.2">
      <c r="E696">
        <v>4095</v>
      </c>
      <c r="F696" s="101">
        <f>'Ext A4'!F101</f>
        <v>0</v>
      </c>
      <c r="G696" s="100">
        <f>'Ext A4'!C101</f>
        <v>0</v>
      </c>
      <c r="H696" s="100">
        <f>'Ext A4'!D101</f>
        <v>0</v>
      </c>
      <c r="I696" s="100">
        <f>'Ext A4'!J101</f>
        <v>0</v>
      </c>
      <c r="J696" s="194">
        <f>'Ext A4'!G101</f>
        <v>0</v>
      </c>
      <c r="K696">
        <f>IF('Ext A4'!H101="",'Ext A4'!G101,'Ext A4'!H101)</f>
        <v>0</v>
      </c>
      <c r="L696" s="100">
        <f>'Ext A4'!E101</f>
        <v>0</v>
      </c>
      <c r="M696" t="str">
        <f>MID('Ext A4'!M101,7,4)</f>
        <v/>
      </c>
      <c r="O696" s="101">
        <f>IF(ISNA(VLOOKUP(E696,'Enga manuel'!$D$7:$P$356,6,FALSE)),0,VLOOKUP(E696,'Enga manuel'!$D$7:$P$356,6,FALSE))</f>
        <v>0</v>
      </c>
      <c r="P696" t="str">
        <f>IF(ISNA(VLOOKUP(E696,'Enga manuel'!$D$7:$P$356,7,FALSE)),"",VLOOKUP(E696,'Enga manuel'!$D$7:$P$356,7,FALSE))</f>
        <v/>
      </c>
      <c r="Q696" t="str">
        <f>IF(ISNA(VLOOKUP(E696,'Enga manuel'!$D$7:$P$356,8,FALSE)),"",VLOOKUP(E696,'Enga manuel'!$D$7:$P$356,8,FALSE))</f>
        <v/>
      </c>
      <c r="R696" t="str">
        <f>IF(ISNA(VLOOKUP(E696,'Enga manuel'!$D$7:$P$356,9,FALSE)),"",VLOOKUP(E696,'Enga manuel'!$D$7:$P$356,9,FALSE))</f>
        <v/>
      </c>
      <c r="S696" t="str">
        <f>IF(ISNA(VLOOKUP(E696,'Enga manuel'!$D$7:$P$356,10,FALSE)),"",VLOOKUP(E696,'Enga manuel'!$D$7:$P$356,10,FALSE))</f>
        <v/>
      </c>
      <c r="T696" t="str">
        <f>IF(ISNA(VLOOKUP(E696,'Enga manuel'!$D$7:$P$356,11,FALSE)),"",VLOOKUP(E696,'Enga manuel'!$D$7:$P$356,11,FALSE))</f>
        <v/>
      </c>
      <c r="U696" t="str">
        <f>IF(ISNA(VLOOKUP(E696,'Enga manuel'!$D$7:$P$356,12,FALSE)),"",VLOOKUP(E696,'Enga manuel'!$D$7:$P$356,12,FALSE))</f>
        <v/>
      </c>
      <c r="W696">
        <f t="shared" si="115"/>
        <v>4095</v>
      </c>
      <c r="X696" s="107">
        <f t="shared" si="111"/>
        <v>0</v>
      </c>
      <c r="Y696" s="107" t="str">
        <f t="shared" si="116"/>
        <v/>
      </c>
      <c r="Z696" s="107" t="str">
        <f t="shared" si="117"/>
        <v/>
      </c>
      <c r="AA696" s="107" t="str">
        <f t="shared" si="118"/>
        <v/>
      </c>
      <c r="AB696" s="107" t="str">
        <f t="shared" si="112"/>
        <v/>
      </c>
      <c r="AC696" s="107" t="str">
        <f t="shared" si="112"/>
        <v/>
      </c>
      <c r="AD696" s="107" t="str">
        <f t="shared" si="113"/>
        <v/>
      </c>
      <c r="AE696" s="107" t="str">
        <f t="shared" si="114"/>
        <v/>
      </c>
      <c r="AF696">
        <f t="shared" si="119"/>
        <v>0</v>
      </c>
    </row>
    <row r="697" spans="5:32" x14ac:dyDescent="0.2">
      <c r="E697">
        <v>4096</v>
      </c>
      <c r="F697" s="101">
        <f>'Ext A4'!F102</f>
        <v>0</v>
      </c>
      <c r="G697" s="100">
        <f>'Ext A4'!C102</f>
        <v>0</v>
      </c>
      <c r="H697" s="100">
        <f>'Ext A4'!D102</f>
        <v>0</v>
      </c>
      <c r="I697" s="100">
        <f>'Ext A4'!J102</f>
        <v>0</v>
      </c>
      <c r="J697" s="194">
        <f>'Ext A4'!G102</f>
        <v>0</v>
      </c>
      <c r="K697">
        <f>IF('Ext A4'!H102="",'Ext A4'!G102,'Ext A4'!H102)</f>
        <v>0</v>
      </c>
      <c r="L697" s="100">
        <f>'Ext A4'!E102</f>
        <v>0</v>
      </c>
      <c r="M697" t="str">
        <f>MID('Ext A4'!M102,7,4)</f>
        <v/>
      </c>
      <c r="O697" s="101">
        <f>IF(ISNA(VLOOKUP(E697,'Enga manuel'!$D$7:$P$356,6,FALSE)),0,VLOOKUP(E697,'Enga manuel'!$D$7:$P$356,6,FALSE))</f>
        <v>0</v>
      </c>
      <c r="P697" t="str">
        <f>IF(ISNA(VLOOKUP(E697,'Enga manuel'!$D$7:$P$356,7,FALSE)),"",VLOOKUP(E697,'Enga manuel'!$D$7:$P$356,7,FALSE))</f>
        <v/>
      </c>
      <c r="Q697" t="str">
        <f>IF(ISNA(VLOOKUP(E697,'Enga manuel'!$D$7:$P$356,8,FALSE)),"",VLOOKUP(E697,'Enga manuel'!$D$7:$P$356,8,FALSE))</f>
        <v/>
      </c>
      <c r="R697" t="str">
        <f>IF(ISNA(VLOOKUP(E697,'Enga manuel'!$D$7:$P$356,9,FALSE)),"",VLOOKUP(E697,'Enga manuel'!$D$7:$P$356,9,FALSE))</f>
        <v/>
      </c>
      <c r="S697" t="str">
        <f>IF(ISNA(VLOOKUP(E697,'Enga manuel'!$D$7:$P$356,10,FALSE)),"",VLOOKUP(E697,'Enga manuel'!$D$7:$P$356,10,FALSE))</f>
        <v/>
      </c>
      <c r="T697" t="str">
        <f>IF(ISNA(VLOOKUP(E697,'Enga manuel'!$D$7:$P$356,11,FALSE)),"",VLOOKUP(E697,'Enga manuel'!$D$7:$P$356,11,FALSE))</f>
        <v/>
      </c>
      <c r="U697" t="str">
        <f>IF(ISNA(VLOOKUP(E697,'Enga manuel'!$D$7:$P$356,12,FALSE)),"",VLOOKUP(E697,'Enga manuel'!$D$7:$P$356,12,FALSE))</f>
        <v/>
      </c>
      <c r="W697">
        <f t="shared" si="115"/>
        <v>4096</v>
      </c>
      <c r="X697" s="107">
        <f t="shared" si="111"/>
        <v>0</v>
      </c>
      <c r="Y697" s="107" t="str">
        <f t="shared" si="116"/>
        <v/>
      </c>
      <c r="Z697" s="107" t="str">
        <f t="shared" si="117"/>
        <v/>
      </c>
      <c r="AA697" s="107" t="str">
        <f t="shared" si="118"/>
        <v/>
      </c>
      <c r="AB697" s="107" t="str">
        <f t="shared" si="112"/>
        <v/>
      </c>
      <c r="AC697" s="107" t="str">
        <f t="shared" si="112"/>
        <v/>
      </c>
      <c r="AD697" s="107" t="str">
        <f t="shared" si="113"/>
        <v/>
      </c>
      <c r="AE697" s="107" t="str">
        <f t="shared" si="114"/>
        <v/>
      </c>
      <c r="AF697">
        <f t="shared" si="119"/>
        <v>0</v>
      </c>
    </row>
    <row r="698" spans="5:32" x14ac:dyDescent="0.2">
      <c r="E698">
        <v>4097</v>
      </c>
      <c r="F698" s="101">
        <f>'Ext A4'!F103</f>
        <v>0</v>
      </c>
      <c r="G698" s="100">
        <f>'Ext A4'!C103</f>
        <v>0</v>
      </c>
      <c r="H698" s="100">
        <f>'Ext A4'!D103</f>
        <v>0</v>
      </c>
      <c r="I698" s="100">
        <f>'Ext A4'!J103</f>
        <v>0</v>
      </c>
      <c r="J698" s="194">
        <f>'Ext A4'!G103</f>
        <v>0</v>
      </c>
      <c r="K698">
        <f>IF('Ext A4'!H103="",'Ext A4'!G103,'Ext A4'!H103)</f>
        <v>0</v>
      </c>
      <c r="L698" s="100">
        <f>'Ext A4'!E103</f>
        <v>0</v>
      </c>
      <c r="M698" t="str">
        <f>MID('Ext A4'!M103,7,4)</f>
        <v/>
      </c>
      <c r="O698" s="101">
        <f>IF(ISNA(VLOOKUP(E698,'Enga manuel'!$D$7:$P$356,6,FALSE)),0,VLOOKUP(E698,'Enga manuel'!$D$7:$P$356,6,FALSE))</f>
        <v>0</v>
      </c>
      <c r="P698" t="str">
        <f>IF(ISNA(VLOOKUP(E698,'Enga manuel'!$D$7:$P$356,7,FALSE)),"",VLOOKUP(E698,'Enga manuel'!$D$7:$P$356,7,FALSE))</f>
        <v/>
      </c>
      <c r="Q698" t="str">
        <f>IF(ISNA(VLOOKUP(E698,'Enga manuel'!$D$7:$P$356,8,FALSE)),"",VLOOKUP(E698,'Enga manuel'!$D$7:$P$356,8,FALSE))</f>
        <v/>
      </c>
      <c r="R698" t="str">
        <f>IF(ISNA(VLOOKUP(E698,'Enga manuel'!$D$7:$P$356,9,FALSE)),"",VLOOKUP(E698,'Enga manuel'!$D$7:$P$356,9,FALSE))</f>
        <v/>
      </c>
      <c r="S698" t="str">
        <f>IF(ISNA(VLOOKUP(E698,'Enga manuel'!$D$7:$P$356,10,FALSE)),"",VLOOKUP(E698,'Enga manuel'!$D$7:$P$356,10,FALSE))</f>
        <v/>
      </c>
      <c r="T698" t="str">
        <f>IF(ISNA(VLOOKUP(E698,'Enga manuel'!$D$7:$P$356,11,FALSE)),"",VLOOKUP(E698,'Enga manuel'!$D$7:$P$356,11,FALSE))</f>
        <v/>
      </c>
      <c r="U698" t="str">
        <f>IF(ISNA(VLOOKUP(E698,'Enga manuel'!$D$7:$P$356,12,FALSE)),"",VLOOKUP(E698,'Enga manuel'!$D$7:$P$356,12,FALSE))</f>
        <v/>
      </c>
      <c r="W698">
        <f t="shared" si="115"/>
        <v>4097</v>
      </c>
      <c r="X698" s="107">
        <f t="shared" si="111"/>
        <v>0</v>
      </c>
      <c r="Y698" s="107" t="str">
        <f t="shared" si="116"/>
        <v/>
      </c>
      <c r="Z698" s="107" t="str">
        <f t="shared" si="117"/>
        <v/>
      </c>
      <c r="AA698" s="107" t="str">
        <f t="shared" si="118"/>
        <v/>
      </c>
      <c r="AB698" s="107" t="str">
        <f t="shared" si="112"/>
        <v/>
      </c>
      <c r="AC698" s="107" t="str">
        <f t="shared" si="112"/>
        <v/>
      </c>
      <c r="AD698" s="107" t="str">
        <f t="shared" si="113"/>
        <v/>
      </c>
      <c r="AE698" s="107" t="str">
        <f t="shared" si="114"/>
        <v/>
      </c>
      <c r="AF698">
        <f t="shared" si="119"/>
        <v>0</v>
      </c>
    </row>
    <row r="699" spans="5:32" x14ac:dyDescent="0.2">
      <c r="E699">
        <v>4098</v>
      </c>
      <c r="F699" s="101">
        <f>'Ext A4'!F104</f>
        <v>0</v>
      </c>
      <c r="G699" s="100">
        <f>'Ext A4'!C104</f>
        <v>0</v>
      </c>
      <c r="H699" s="100">
        <f>'Ext A4'!D104</f>
        <v>0</v>
      </c>
      <c r="I699" s="100">
        <f>'Ext A4'!J104</f>
        <v>0</v>
      </c>
      <c r="J699" s="194">
        <f>'Ext A4'!G104</f>
        <v>0</v>
      </c>
      <c r="K699">
        <f>IF('Ext A4'!H104="",'Ext A4'!G104,'Ext A4'!H104)</f>
        <v>0</v>
      </c>
      <c r="L699" s="100">
        <f>'Ext A4'!E104</f>
        <v>0</v>
      </c>
      <c r="M699" t="str">
        <f>MID('Ext A4'!M104,7,4)</f>
        <v/>
      </c>
      <c r="O699" s="101">
        <f>IF(ISNA(VLOOKUP(E699,'Enga manuel'!$D$7:$P$356,6,FALSE)),0,VLOOKUP(E699,'Enga manuel'!$D$7:$P$356,6,FALSE))</f>
        <v>0</v>
      </c>
      <c r="P699" t="str">
        <f>IF(ISNA(VLOOKUP(E699,'Enga manuel'!$D$7:$P$356,7,FALSE)),"",VLOOKUP(E699,'Enga manuel'!$D$7:$P$356,7,FALSE))</f>
        <v/>
      </c>
      <c r="Q699" t="str">
        <f>IF(ISNA(VLOOKUP(E699,'Enga manuel'!$D$7:$P$356,8,FALSE)),"",VLOOKUP(E699,'Enga manuel'!$D$7:$P$356,8,FALSE))</f>
        <v/>
      </c>
      <c r="R699" t="str">
        <f>IF(ISNA(VLOOKUP(E699,'Enga manuel'!$D$7:$P$356,9,FALSE)),"",VLOOKUP(E699,'Enga manuel'!$D$7:$P$356,9,FALSE))</f>
        <v/>
      </c>
      <c r="S699" t="str">
        <f>IF(ISNA(VLOOKUP(E699,'Enga manuel'!$D$7:$P$356,10,FALSE)),"",VLOOKUP(E699,'Enga manuel'!$D$7:$P$356,10,FALSE))</f>
        <v/>
      </c>
      <c r="T699" t="str">
        <f>IF(ISNA(VLOOKUP(E699,'Enga manuel'!$D$7:$P$356,11,FALSE)),"",VLOOKUP(E699,'Enga manuel'!$D$7:$P$356,11,FALSE))</f>
        <v/>
      </c>
      <c r="U699" t="str">
        <f>IF(ISNA(VLOOKUP(E699,'Enga manuel'!$D$7:$P$356,12,FALSE)),"",VLOOKUP(E699,'Enga manuel'!$D$7:$P$356,12,FALSE))</f>
        <v/>
      </c>
      <c r="W699">
        <f t="shared" si="115"/>
        <v>4098</v>
      </c>
      <c r="X699" s="107">
        <f t="shared" si="111"/>
        <v>0</v>
      </c>
      <c r="Y699" s="107" t="str">
        <f t="shared" si="116"/>
        <v/>
      </c>
      <c r="Z699" s="107" t="str">
        <f t="shared" si="117"/>
        <v/>
      </c>
      <c r="AA699" s="107" t="str">
        <f t="shared" si="118"/>
        <v/>
      </c>
      <c r="AB699" s="107" t="str">
        <f t="shared" si="112"/>
        <v/>
      </c>
      <c r="AC699" s="107" t="str">
        <f t="shared" si="112"/>
        <v/>
      </c>
      <c r="AD699" s="107" t="str">
        <f t="shared" si="113"/>
        <v/>
      </c>
      <c r="AE699" s="107" t="str">
        <f t="shared" si="114"/>
        <v/>
      </c>
      <c r="AF699">
        <f t="shared" si="119"/>
        <v>0</v>
      </c>
    </row>
    <row r="700" spans="5:32" x14ac:dyDescent="0.2">
      <c r="E700">
        <v>4099</v>
      </c>
      <c r="F700" s="101">
        <f>'Ext A4'!F105</f>
        <v>0</v>
      </c>
      <c r="G700" s="100">
        <f>'Ext A4'!C105</f>
        <v>0</v>
      </c>
      <c r="H700" s="100">
        <f>'Ext A4'!D105</f>
        <v>0</v>
      </c>
      <c r="I700" s="100">
        <f>'Ext A4'!J105</f>
        <v>0</v>
      </c>
      <c r="J700" s="194">
        <f>'Ext A4'!G105</f>
        <v>0</v>
      </c>
      <c r="K700">
        <f>IF('Ext A4'!H105="",'Ext A4'!G105,'Ext A4'!H105)</f>
        <v>0</v>
      </c>
      <c r="L700" s="100">
        <f>'Ext A4'!E105</f>
        <v>0</v>
      </c>
      <c r="M700" t="str">
        <f>MID('Ext A4'!M105,7,4)</f>
        <v/>
      </c>
      <c r="O700" s="101">
        <f>IF(ISNA(VLOOKUP(E700,'Enga manuel'!$D$7:$P$356,6,FALSE)),0,VLOOKUP(E700,'Enga manuel'!$D$7:$P$356,6,FALSE))</f>
        <v>0</v>
      </c>
      <c r="P700" t="str">
        <f>IF(ISNA(VLOOKUP(E700,'Enga manuel'!$D$7:$P$356,7,FALSE)),"",VLOOKUP(E700,'Enga manuel'!$D$7:$P$356,7,FALSE))</f>
        <v/>
      </c>
      <c r="Q700" t="str">
        <f>IF(ISNA(VLOOKUP(E700,'Enga manuel'!$D$7:$P$356,8,FALSE)),"",VLOOKUP(E700,'Enga manuel'!$D$7:$P$356,8,FALSE))</f>
        <v/>
      </c>
      <c r="R700" t="str">
        <f>IF(ISNA(VLOOKUP(E700,'Enga manuel'!$D$7:$P$356,9,FALSE)),"",VLOOKUP(E700,'Enga manuel'!$D$7:$P$356,9,FALSE))</f>
        <v/>
      </c>
      <c r="S700" t="str">
        <f>IF(ISNA(VLOOKUP(E700,'Enga manuel'!$D$7:$P$356,10,FALSE)),"",VLOOKUP(E700,'Enga manuel'!$D$7:$P$356,10,FALSE))</f>
        <v/>
      </c>
      <c r="T700" t="str">
        <f>IF(ISNA(VLOOKUP(E700,'Enga manuel'!$D$7:$P$356,11,FALSE)),"",VLOOKUP(E700,'Enga manuel'!$D$7:$P$356,11,FALSE))</f>
        <v/>
      </c>
      <c r="U700" t="str">
        <f>IF(ISNA(VLOOKUP(E700,'Enga manuel'!$D$7:$P$356,12,FALSE)),"",VLOOKUP(E700,'Enga manuel'!$D$7:$P$356,12,FALSE))</f>
        <v/>
      </c>
      <c r="W700">
        <f t="shared" si="115"/>
        <v>4099</v>
      </c>
      <c r="X700" s="107">
        <f t="shared" si="111"/>
        <v>0</v>
      </c>
      <c r="Y700" s="107" t="str">
        <f t="shared" si="116"/>
        <v/>
      </c>
      <c r="Z700" s="107" t="str">
        <f t="shared" si="117"/>
        <v/>
      </c>
      <c r="AA700" s="107" t="str">
        <f t="shared" si="118"/>
        <v/>
      </c>
      <c r="AB700" s="107" t="str">
        <f t="shared" si="112"/>
        <v/>
      </c>
      <c r="AC700" s="107" t="str">
        <f t="shared" si="112"/>
        <v/>
      </c>
      <c r="AD700" s="107" t="str">
        <f t="shared" si="113"/>
        <v/>
      </c>
      <c r="AE700" s="107" t="str">
        <f t="shared" si="114"/>
        <v/>
      </c>
      <c r="AF700">
        <f t="shared" si="119"/>
        <v>0</v>
      </c>
    </row>
    <row r="701" spans="5:32" x14ac:dyDescent="0.2">
      <c r="E701">
        <v>4100</v>
      </c>
      <c r="F701" s="101">
        <f>'Ext A4'!F106</f>
        <v>0</v>
      </c>
      <c r="G701" s="100">
        <f>'Ext A4'!C106</f>
        <v>0</v>
      </c>
      <c r="H701" s="100">
        <f>'Ext A4'!D106</f>
        <v>0</v>
      </c>
      <c r="I701" s="100">
        <f>'Ext A4'!J106</f>
        <v>0</v>
      </c>
      <c r="J701" s="194">
        <f>'Ext A4'!G106</f>
        <v>0</v>
      </c>
      <c r="K701">
        <f>IF('Ext A4'!H106="",'Ext A4'!G106,'Ext A4'!H106)</f>
        <v>0</v>
      </c>
      <c r="L701" s="100">
        <f>'Ext A4'!E106</f>
        <v>0</v>
      </c>
      <c r="M701" t="str">
        <f>MID('Ext A4'!M106,7,4)</f>
        <v/>
      </c>
      <c r="O701" s="101">
        <f>IF(ISNA(VLOOKUP(E701,'Enga manuel'!$D$7:$P$356,6,FALSE)),0,VLOOKUP(E701,'Enga manuel'!$D$7:$P$356,6,FALSE))</f>
        <v>0</v>
      </c>
      <c r="P701" t="str">
        <f>IF(ISNA(VLOOKUP(E701,'Enga manuel'!$D$7:$P$356,7,FALSE)),"",VLOOKUP(E701,'Enga manuel'!$D$7:$P$356,7,FALSE))</f>
        <v/>
      </c>
      <c r="Q701" t="str">
        <f>IF(ISNA(VLOOKUP(E701,'Enga manuel'!$D$7:$P$356,8,FALSE)),"",VLOOKUP(E701,'Enga manuel'!$D$7:$P$356,8,FALSE))</f>
        <v/>
      </c>
      <c r="R701" t="str">
        <f>IF(ISNA(VLOOKUP(E701,'Enga manuel'!$D$7:$P$356,9,FALSE)),"",VLOOKUP(E701,'Enga manuel'!$D$7:$P$356,9,FALSE))</f>
        <v/>
      </c>
      <c r="S701" t="str">
        <f>IF(ISNA(VLOOKUP(E701,'Enga manuel'!$D$7:$P$356,10,FALSE)),"",VLOOKUP(E701,'Enga manuel'!$D$7:$P$356,10,FALSE))</f>
        <v/>
      </c>
      <c r="T701" t="str">
        <f>IF(ISNA(VLOOKUP(E701,'Enga manuel'!$D$7:$P$356,11,FALSE)),"",VLOOKUP(E701,'Enga manuel'!$D$7:$P$356,11,FALSE))</f>
        <v/>
      </c>
      <c r="U701" t="str">
        <f>IF(ISNA(VLOOKUP(E701,'Enga manuel'!$D$7:$P$356,12,FALSE)),"",VLOOKUP(E701,'Enga manuel'!$D$7:$P$356,12,FALSE))</f>
        <v/>
      </c>
      <c r="W701">
        <f t="shared" si="115"/>
        <v>4100</v>
      </c>
      <c r="X701" s="107">
        <f t="shared" si="111"/>
        <v>0</v>
      </c>
      <c r="Y701" s="107" t="str">
        <f t="shared" si="116"/>
        <v/>
      </c>
      <c r="Z701" s="107" t="str">
        <f t="shared" si="117"/>
        <v/>
      </c>
      <c r="AA701" s="107" t="str">
        <f t="shared" si="118"/>
        <v/>
      </c>
      <c r="AB701" s="107" t="str">
        <f t="shared" si="112"/>
        <v/>
      </c>
      <c r="AC701" s="107" t="str">
        <f t="shared" si="112"/>
        <v/>
      </c>
      <c r="AD701" s="107" t="str">
        <f t="shared" si="113"/>
        <v/>
      </c>
      <c r="AE701" s="107" t="str">
        <f t="shared" si="114"/>
        <v/>
      </c>
      <c r="AF701">
        <f t="shared" si="119"/>
        <v>0</v>
      </c>
    </row>
    <row r="702" spans="5:32" x14ac:dyDescent="0.2">
      <c r="E702">
        <v>4101</v>
      </c>
      <c r="F702" s="101">
        <f>'Ext A4'!F107</f>
        <v>0</v>
      </c>
      <c r="G702" s="100">
        <f>'Ext A4'!C107</f>
        <v>0</v>
      </c>
      <c r="H702" s="100">
        <f>'Ext A4'!D107</f>
        <v>0</v>
      </c>
      <c r="I702" s="100">
        <f>'Ext A4'!J107</f>
        <v>0</v>
      </c>
      <c r="J702" s="194">
        <f>'Ext A4'!G107</f>
        <v>0</v>
      </c>
      <c r="K702">
        <f>IF('Ext A4'!H107="",'Ext A4'!G107,'Ext A4'!H107)</f>
        <v>0</v>
      </c>
      <c r="L702" s="100">
        <f>'Ext A4'!E107</f>
        <v>0</v>
      </c>
      <c r="M702" t="str">
        <f>MID('Ext A4'!M107,7,4)</f>
        <v/>
      </c>
      <c r="O702" s="101">
        <f>IF(ISNA(VLOOKUP(E702,'Enga manuel'!$D$7:$P$356,6,FALSE)),0,VLOOKUP(E702,'Enga manuel'!$D$7:$P$356,6,FALSE))</f>
        <v>0</v>
      </c>
      <c r="P702" t="str">
        <f>IF(ISNA(VLOOKUP(E702,'Enga manuel'!$D$7:$P$356,7,FALSE)),"",VLOOKUP(E702,'Enga manuel'!$D$7:$P$356,7,FALSE))</f>
        <v/>
      </c>
      <c r="Q702" t="str">
        <f>IF(ISNA(VLOOKUP(E702,'Enga manuel'!$D$7:$P$356,8,FALSE)),"",VLOOKUP(E702,'Enga manuel'!$D$7:$P$356,8,FALSE))</f>
        <v/>
      </c>
      <c r="R702" t="str">
        <f>IF(ISNA(VLOOKUP(E702,'Enga manuel'!$D$7:$P$356,9,FALSE)),"",VLOOKUP(E702,'Enga manuel'!$D$7:$P$356,9,FALSE))</f>
        <v/>
      </c>
      <c r="S702" t="str">
        <f>IF(ISNA(VLOOKUP(E702,'Enga manuel'!$D$7:$P$356,10,FALSE)),"",VLOOKUP(E702,'Enga manuel'!$D$7:$P$356,10,FALSE))</f>
        <v/>
      </c>
      <c r="T702" t="str">
        <f>IF(ISNA(VLOOKUP(E702,'Enga manuel'!$D$7:$P$356,11,FALSE)),"",VLOOKUP(E702,'Enga manuel'!$D$7:$P$356,11,FALSE))</f>
        <v/>
      </c>
      <c r="U702" t="str">
        <f>IF(ISNA(VLOOKUP(E702,'Enga manuel'!$D$7:$P$356,12,FALSE)),"",VLOOKUP(E702,'Enga manuel'!$D$7:$P$356,12,FALSE))</f>
        <v/>
      </c>
      <c r="W702">
        <f t="shared" si="115"/>
        <v>4101</v>
      </c>
      <c r="X702" s="107">
        <f t="shared" si="111"/>
        <v>0</v>
      </c>
      <c r="Y702" s="107" t="str">
        <f t="shared" si="116"/>
        <v/>
      </c>
      <c r="Z702" s="107" t="str">
        <f t="shared" si="117"/>
        <v/>
      </c>
      <c r="AA702" s="107" t="str">
        <f t="shared" si="118"/>
        <v/>
      </c>
      <c r="AB702" s="107" t="str">
        <f t="shared" si="112"/>
        <v/>
      </c>
      <c r="AC702" s="107" t="str">
        <f t="shared" si="112"/>
        <v/>
      </c>
      <c r="AD702" s="107" t="str">
        <f t="shared" si="113"/>
        <v/>
      </c>
      <c r="AE702" s="107" t="str">
        <f t="shared" si="114"/>
        <v/>
      </c>
      <c r="AF702">
        <f t="shared" si="119"/>
        <v>0</v>
      </c>
    </row>
    <row r="703" spans="5:32" x14ac:dyDescent="0.2">
      <c r="E703">
        <v>4102</v>
      </c>
      <c r="F703" s="101">
        <f>'Ext A4'!F108</f>
        <v>0</v>
      </c>
      <c r="G703" s="100">
        <f>'Ext A4'!C108</f>
        <v>0</v>
      </c>
      <c r="H703" s="100">
        <f>'Ext A4'!D108</f>
        <v>0</v>
      </c>
      <c r="I703" s="100">
        <f>'Ext A4'!J108</f>
        <v>0</v>
      </c>
      <c r="J703" s="194">
        <f>'Ext A4'!G108</f>
        <v>0</v>
      </c>
      <c r="K703">
        <f>IF('Ext A4'!H108="",'Ext A4'!G108,'Ext A4'!H108)</f>
        <v>0</v>
      </c>
      <c r="L703" s="100">
        <f>'Ext A4'!E108</f>
        <v>0</v>
      </c>
      <c r="M703" t="str">
        <f>MID('Ext A4'!M108,7,4)</f>
        <v/>
      </c>
      <c r="O703" s="101">
        <f>IF(ISNA(VLOOKUP(E703,'Enga manuel'!$D$7:$P$356,6,FALSE)),0,VLOOKUP(E703,'Enga manuel'!$D$7:$P$356,6,FALSE))</f>
        <v>0</v>
      </c>
      <c r="P703" t="str">
        <f>IF(ISNA(VLOOKUP(E703,'Enga manuel'!$D$7:$P$356,7,FALSE)),"",VLOOKUP(E703,'Enga manuel'!$D$7:$P$356,7,FALSE))</f>
        <v/>
      </c>
      <c r="Q703" t="str">
        <f>IF(ISNA(VLOOKUP(E703,'Enga manuel'!$D$7:$P$356,8,FALSE)),"",VLOOKUP(E703,'Enga manuel'!$D$7:$P$356,8,FALSE))</f>
        <v/>
      </c>
      <c r="R703" t="str">
        <f>IF(ISNA(VLOOKUP(E703,'Enga manuel'!$D$7:$P$356,9,FALSE)),"",VLOOKUP(E703,'Enga manuel'!$D$7:$P$356,9,FALSE))</f>
        <v/>
      </c>
      <c r="S703" t="str">
        <f>IF(ISNA(VLOOKUP(E703,'Enga manuel'!$D$7:$P$356,10,FALSE)),"",VLOOKUP(E703,'Enga manuel'!$D$7:$P$356,10,FALSE))</f>
        <v/>
      </c>
      <c r="T703" t="str">
        <f>IF(ISNA(VLOOKUP(E703,'Enga manuel'!$D$7:$P$356,11,FALSE)),"",VLOOKUP(E703,'Enga manuel'!$D$7:$P$356,11,FALSE))</f>
        <v/>
      </c>
      <c r="U703" t="str">
        <f>IF(ISNA(VLOOKUP(E703,'Enga manuel'!$D$7:$P$356,12,FALSE)),"",VLOOKUP(E703,'Enga manuel'!$D$7:$P$356,12,FALSE))</f>
        <v/>
      </c>
      <c r="W703">
        <f t="shared" si="115"/>
        <v>4102</v>
      </c>
      <c r="X703" s="107">
        <f t="shared" si="111"/>
        <v>0</v>
      </c>
      <c r="Y703" s="107" t="str">
        <f t="shared" si="116"/>
        <v/>
      </c>
      <c r="Z703" s="107" t="str">
        <f t="shared" si="117"/>
        <v/>
      </c>
      <c r="AA703" s="107" t="str">
        <f t="shared" si="118"/>
        <v/>
      </c>
      <c r="AB703" s="107" t="str">
        <f t="shared" si="112"/>
        <v/>
      </c>
      <c r="AC703" s="107" t="str">
        <f t="shared" si="112"/>
        <v/>
      </c>
      <c r="AD703" s="107" t="str">
        <f t="shared" si="113"/>
        <v/>
      </c>
      <c r="AE703" s="107" t="str">
        <f t="shared" si="114"/>
        <v/>
      </c>
      <c r="AF703">
        <f t="shared" si="119"/>
        <v>0</v>
      </c>
    </row>
    <row r="704" spans="5:32" x14ac:dyDescent="0.2">
      <c r="E704">
        <v>4103</v>
      </c>
      <c r="F704" s="101">
        <f>'Ext A4'!F109</f>
        <v>0</v>
      </c>
      <c r="G704" s="100">
        <f>'Ext A4'!C109</f>
        <v>0</v>
      </c>
      <c r="H704" s="100">
        <f>'Ext A4'!D109</f>
        <v>0</v>
      </c>
      <c r="I704" s="100">
        <f>'Ext A4'!J109</f>
        <v>0</v>
      </c>
      <c r="J704" s="194">
        <f>'Ext A4'!G109</f>
        <v>0</v>
      </c>
      <c r="K704">
        <f>IF('Ext A4'!H109="",'Ext A4'!G109,'Ext A4'!H109)</f>
        <v>0</v>
      </c>
      <c r="L704" s="100">
        <f>'Ext A4'!E109</f>
        <v>0</v>
      </c>
      <c r="M704" t="str">
        <f>MID('Ext A4'!M109,7,4)</f>
        <v/>
      </c>
      <c r="O704" s="101">
        <f>IF(ISNA(VLOOKUP(E704,'Enga manuel'!$D$7:$P$356,6,FALSE)),0,VLOOKUP(E704,'Enga manuel'!$D$7:$P$356,6,FALSE))</f>
        <v>0</v>
      </c>
      <c r="P704" t="str">
        <f>IF(ISNA(VLOOKUP(E704,'Enga manuel'!$D$7:$P$356,7,FALSE)),"",VLOOKUP(E704,'Enga manuel'!$D$7:$P$356,7,FALSE))</f>
        <v/>
      </c>
      <c r="Q704" t="str">
        <f>IF(ISNA(VLOOKUP(E704,'Enga manuel'!$D$7:$P$356,8,FALSE)),"",VLOOKUP(E704,'Enga manuel'!$D$7:$P$356,8,FALSE))</f>
        <v/>
      </c>
      <c r="R704" t="str">
        <f>IF(ISNA(VLOOKUP(E704,'Enga manuel'!$D$7:$P$356,9,FALSE)),"",VLOOKUP(E704,'Enga manuel'!$D$7:$P$356,9,FALSE))</f>
        <v/>
      </c>
      <c r="S704" t="str">
        <f>IF(ISNA(VLOOKUP(E704,'Enga manuel'!$D$7:$P$356,10,FALSE)),"",VLOOKUP(E704,'Enga manuel'!$D$7:$P$356,10,FALSE))</f>
        <v/>
      </c>
      <c r="T704" t="str">
        <f>IF(ISNA(VLOOKUP(E704,'Enga manuel'!$D$7:$P$356,11,FALSE)),"",VLOOKUP(E704,'Enga manuel'!$D$7:$P$356,11,FALSE))</f>
        <v/>
      </c>
      <c r="U704" t="str">
        <f>IF(ISNA(VLOOKUP(E704,'Enga manuel'!$D$7:$P$356,12,FALSE)),"",VLOOKUP(E704,'Enga manuel'!$D$7:$P$356,12,FALSE))</f>
        <v/>
      </c>
      <c r="W704">
        <f t="shared" si="115"/>
        <v>4103</v>
      </c>
      <c r="X704" s="107">
        <f t="shared" si="111"/>
        <v>0</v>
      </c>
      <c r="Y704" s="107" t="str">
        <f t="shared" si="116"/>
        <v/>
      </c>
      <c r="Z704" s="107" t="str">
        <f t="shared" si="117"/>
        <v/>
      </c>
      <c r="AA704" s="107" t="str">
        <f t="shared" si="118"/>
        <v/>
      </c>
      <c r="AB704" s="107" t="str">
        <f t="shared" si="112"/>
        <v/>
      </c>
      <c r="AC704" s="107" t="str">
        <f t="shared" si="112"/>
        <v/>
      </c>
      <c r="AD704" s="107" t="str">
        <f t="shared" si="113"/>
        <v/>
      </c>
      <c r="AE704" s="107" t="str">
        <f t="shared" si="114"/>
        <v/>
      </c>
      <c r="AF704">
        <f t="shared" si="119"/>
        <v>0</v>
      </c>
    </row>
    <row r="705" spans="5:32" x14ac:dyDescent="0.2">
      <c r="E705">
        <v>4104</v>
      </c>
      <c r="F705" s="101">
        <f>'Ext A4'!F110</f>
        <v>0</v>
      </c>
      <c r="G705" s="100">
        <f>'Ext A4'!C110</f>
        <v>0</v>
      </c>
      <c r="H705" s="100">
        <f>'Ext A4'!D110</f>
        <v>0</v>
      </c>
      <c r="I705" s="100">
        <f>'Ext A4'!J110</f>
        <v>0</v>
      </c>
      <c r="J705" s="194">
        <f>'Ext A4'!G110</f>
        <v>0</v>
      </c>
      <c r="K705">
        <f>IF('Ext A4'!H110="",'Ext A4'!G110,'Ext A4'!H110)</f>
        <v>0</v>
      </c>
      <c r="L705" s="100">
        <f>'Ext A4'!E110</f>
        <v>0</v>
      </c>
      <c r="M705" t="str">
        <f>MID('Ext A4'!M110,7,4)</f>
        <v/>
      </c>
      <c r="O705" s="101">
        <f>IF(ISNA(VLOOKUP(E705,'Enga manuel'!$D$7:$P$356,6,FALSE)),0,VLOOKUP(E705,'Enga manuel'!$D$7:$P$356,6,FALSE))</f>
        <v>0</v>
      </c>
      <c r="P705" t="str">
        <f>IF(ISNA(VLOOKUP(E705,'Enga manuel'!$D$7:$P$356,7,FALSE)),"",VLOOKUP(E705,'Enga manuel'!$D$7:$P$356,7,FALSE))</f>
        <v/>
      </c>
      <c r="Q705" t="str">
        <f>IF(ISNA(VLOOKUP(E705,'Enga manuel'!$D$7:$P$356,8,FALSE)),"",VLOOKUP(E705,'Enga manuel'!$D$7:$P$356,8,FALSE))</f>
        <v/>
      </c>
      <c r="R705" t="str">
        <f>IF(ISNA(VLOOKUP(E705,'Enga manuel'!$D$7:$P$356,9,FALSE)),"",VLOOKUP(E705,'Enga manuel'!$D$7:$P$356,9,FALSE))</f>
        <v/>
      </c>
      <c r="S705" t="str">
        <f>IF(ISNA(VLOOKUP(E705,'Enga manuel'!$D$7:$P$356,10,FALSE)),"",VLOOKUP(E705,'Enga manuel'!$D$7:$P$356,10,FALSE))</f>
        <v/>
      </c>
      <c r="T705" t="str">
        <f>IF(ISNA(VLOOKUP(E705,'Enga manuel'!$D$7:$P$356,11,FALSE)),"",VLOOKUP(E705,'Enga manuel'!$D$7:$P$356,11,FALSE))</f>
        <v/>
      </c>
      <c r="U705" t="str">
        <f>IF(ISNA(VLOOKUP(E705,'Enga manuel'!$D$7:$P$356,12,FALSE)),"",VLOOKUP(E705,'Enga manuel'!$D$7:$P$356,12,FALSE))</f>
        <v/>
      </c>
      <c r="W705">
        <f t="shared" si="115"/>
        <v>4104</v>
      </c>
      <c r="X705" s="107">
        <f t="shared" si="111"/>
        <v>0</v>
      </c>
      <c r="Y705" s="107" t="str">
        <f t="shared" si="116"/>
        <v/>
      </c>
      <c r="Z705" s="107" t="str">
        <f t="shared" si="117"/>
        <v/>
      </c>
      <c r="AA705" s="107" t="str">
        <f t="shared" si="118"/>
        <v/>
      </c>
      <c r="AB705" s="107" t="str">
        <f t="shared" si="112"/>
        <v/>
      </c>
      <c r="AC705" s="107" t="str">
        <f t="shared" si="112"/>
        <v/>
      </c>
      <c r="AD705" s="107" t="str">
        <f t="shared" si="113"/>
        <v/>
      </c>
      <c r="AE705" s="107" t="str">
        <f t="shared" si="114"/>
        <v/>
      </c>
      <c r="AF705">
        <f t="shared" si="119"/>
        <v>0</v>
      </c>
    </row>
    <row r="706" spans="5:32" x14ac:dyDescent="0.2">
      <c r="E706">
        <v>4105</v>
      </c>
      <c r="F706" s="101">
        <f>'Ext A4'!F111</f>
        <v>0</v>
      </c>
      <c r="G706" s="100">
        <f>'Ext A4'!C111</f>
        <v>0</v>
      </c>
      <c r="H706" s="100">
        <f>'Ext A4'!D111</f>
        <v>0</v>
      </c>
      <c r="I706" s="100">
        <f>'Ext A4'!J111</f>
        <v>0</v>
      </c>
      <c r="J706" s="194">
        <f>'Ext A4'!G111</f>
        <v>0</v>
      </c>
      <c r="K706">
        <f>IF('Ext A4'!H111="",'Ext A4'!G111,'Ext A4'!H111)</f>
        <v>0</v>
      </c>
      <c r="L706" s="100">
        <f>'Ext A4'!E111</f>
        <v>0</v>
      </c>
      <c r="M706" t="str">
        <f>MID('Ext A4'!M111,7,4)</f>
        <v/>
      </c>
      <c r="O706" s="101">
        <f>IF(ISNA(VLOOKUP(E706,'Enga manuel'!$D$7:$P$356,6,FALSE)),0,VLOOKUP(E706,'Enga manuel'!$D$7:$P$356,6,FALSE))</f>
        <v>0</v>
      </c>
      <c r="P706" t="str">
        <f>IF(ISNA(VLOOKUP(E706,'Enga manuel'!$D$7:$P$356,7,FALSE)),"",VLOOKUP(E706,'Enga manuel'!$D$7:$P$356,7,FALSE))</f>
        <v/>
      </c>
      <c r="Q706" t="str">
        <f>IF(ISNA(VLOOKUP(E706,'Enga manuel'!$D$7:$P$356,8,FALSE)),"",VLOOKUP(E706,'Enga manuel'!$D$7:$P$356,8,FALSE))</f>
        <v/>
      </c>
      <c r="R706" t="str">
        <f>IF(ISNA(VLOOKUP(E706,'Enga manuel'!$D$7:$P$356,9,FALSE)),"",VLOOKUP(E706,'Enga manuel'!$D$7:$P$356,9,FALSE))</f>
        <v/>
      </c>
      <c r="S706" t="str">
        <f>IF(ISNA(VLOOKUP(E706,'Enga manuel'!$D$7:$P$356,10,FALSE)),"",VLOOKUP(E706,'Enga manuel'!$D$7:$P$356,10,FALSE))</f>
        <v/>
      </c>
      <c r="T706" t="str">
        <f>IF(ISNA(VLOOKUP(E706,'Enga manuel'!$D$7:$P$356,11,FALSE)),"",VLOOKUP(E706,'Enga manuel'!$D$7:$P$356,11,FALSE))</f>
        <v/>
      </c>
      <c r="U706" t="str">
        <f>IF(ISNA(VLOOKUP(E706,'Enga manuel'!$D$7:$P$356,12,FALSE)),"",VLOOKUP(E706,'Enga manuel'!$D$7:$P$356,12,FALSE))</f>
        <v/>
      </c>
      <c r="W706">
        <f t="shared" si="115"/>
        <v>4105</v>
      </c>
      <c r="X706" s="107">
        <f t="shared" si="111"/>
        <v>0</v>
      </c>
      <c r="Y706" s="107" t="str">
        <f t="shared" si="116"/>
        <v/>
      </c>
      <c r="Z706" s="107" t="str">
        <f t="shared" si="117"/>
        <v/>
      </c>
      <c r="AA706" s="107" t="str">
        <f t="shared" si="118"/>
        <v/>
      </c>
      <c r="AB706" s="107" t="str">
        <f t="shared" si="112"/>
        <v/>
      </c>
      <c r="AC706" s="107" t="str">
        <f t="shared" si="112"/>
        <v/>
      </c>
      <c r="AD706" s="107" t="str">
        <f t="shared" si="113"/>
        <v/>
      </c>
      <c r="AE706" s="107" t="str">
        <f t="shared" si="114"/>
        <v/>
      </c>
      <c r="AF706">
        <f t="shared" si="119"/>
        <v>0</v>
      </c>
    </row>
    <row r="707" spans="5:32" x14ac:dyDescent="0.2">
      <c r="E707">
        <v>4106</v>
      </c>
      <c r="F707" s="101">
        <f>'Ext A4'!F112</f>
        <v>0</v>
      </c>
      <c r="G707" s="100">
        <f>'Ext A4'!C112</f>
        <v>0</v>
      </c>
      <c r="H707" s="100">
        <f>'Ext A4'!D112</f>
        <v>0</v>
      </c>
      <c r="I707" s="100">
        <f>'Ext A4'!J112</f>
        <v>0</v>
      </c>
      <c r="J707" s="194">
        <f>'Ext A4'!G112</f>
        <v>0</v>
      </c>
      <c r="K707">
        <f>IF('Ext A4'!H112="",'Ext A4'!G112,'Ext A4'!H112)</f>
        <v>0</v>
      </c>
      <c r="L707" s="100">
        <f>'Ext A4'!E112</f>
        <v>0</v>
      </c>
      <c r="M707" t="str">
        <f>MID('Ext A4'!M112,7,4)</f>
        <v/>
      </c>
      <c r="O707" s="101">
        <f>IF(ISNA(VLOOKUP(E707,'Enga manuel'!$D$7:$P$356,6,FALSE)),0,VLOOKUP(E707,'Enga manuel'!$D$7:$P$356,6,FALSE))</f>
        <v>0</v>
      </c>
      <c r="P707" t="str">
        <f>IF(ISNA(VLOOKUP(E707,'Enga manuel'!$D$7:$P$356,7,FALSE)),"",VLOOKUP(E707,'Enga manuel'!$D$7:$P$356,7,FALSE))</f>
        <v/>
      </c>
      <c r="Q707" t="str">
        <f>IF(ISNA(VLOOKUP(E707,'Enga manuel'!$D$7:$P$356,8,FALSE)),"",VLOOKUP(E707,'Enga manuel'!$D$7:$P$356,8,FALSE))</f>
        <v/>
      </c>
      <c r="R707" t="str">
        <f>IF(ISNA(VLOOKUP(E707,'Enga manuel'!$D$7:$P$356,9,FALSE)),"",VLOOKUP(E707,'Enga manuel'!$D$7:$P$356,9,FALSE))</f>
        <v/>
      </c>
      <c r="S707" t="str">
        <f>IF(ISNA(VLOOKUP(E707,'Enga manuel'!$D$7:$P$356,10,FALSE)),"",VLOOKUP(E707,'Enga manuel'!$D$7:$P$356,10,FALSE))</f>
        <v/>
      </c>
      <c r="T707" t="str">
        <f>IF(ISNA(VLOOKUP(E707,'Enga manuel'!$D$7:$P$356,11,FALSE)),"",VLOOKUP(E707,'Enga manuel'!$D$7:$P$356,11,FALSE))</f>
        <v/>
      </c>
      <c r="U707" t="str">
        <f>IF(ISNA(VLOOKUP(E707,'Enga manuel'!$D$7:$P$356,12,FALSE)),"",VLOOKUP(E707,'Enga manuel'!$D$7:$P$356,12,FALSE))</f>
        <v/>
      </c>
      <c r="W707">
        <f t="shared" si="115"/>
        <v>4106</v>
      </c>
      <c r="X707" s="107">
        <f t="shared" ref="X707:X770" si="120">IF(AND(F707&gt;0,O707=0),F707,O707)</f>
        <v>0</v>
      </c>
      <c r="Y707" s="107" t="str">
        <f t="shared" si="116"/>
        <v/>
      </c>
      <c r="Z707" s="107" t="str">
        <f t="shared" si="117"/>
        <v/>
      </c>
      <c r="AA707" s="107" t="str">
        <f t="shared" si="118"/>
        <v/>
      </c>
      <c r="AB707" s="107" t="str">
        <f t="shared" ref="AB707:AC770" si="121">IF(AND($F707&gt;0,$O707=0),J707,S707)</f>
        <v/>
      </c>
      <c r="AC707" s="107" t="str">
        <f t="shared" si="121"/>
        <v/>
      </c>
      <c r="AD707" s="107" t="str">
        <f t="shared" ref="AD707:AD770" si="122">IF(O707&gt;0,U707,IF(F707&gt;0,L707,""))</f>
        <v/>
      </c>
      <c r="AE707" s="107" t="str">
        <f t="shared" ref="AE707:AE770" si="123">IF(O707&gt;0,V707,IF(F707&gt;0,M707,""))</f>
        <v/>
      </c>
      <c r="AF707">
        <f t="shared" si="119"/>
        <v>0</v>
      </c>
    </row>
    <row r="708" spans="5:32" x14ac:dyDescent="0.2">
      <c r="E708">
        <v>4107</v>
      </c>
      <c r="F708" s="101">
        <f>'Ext A4'!F113</f>
        <v>0</v>
      </c>
      <c r="G708" s="100">
        <f>'Ext A4'!C113</f>
        <v>0</v>
      </c>
      <c r="H708" s="100">
        <f>'Ext A4'!D113</f>
        <v>0</v>
      </c>
      <c r="I708" s="100">
        <f>'Ext A4'!J113</f>
        <v>0</v>
      </c>
      <c r="J708" s="194">
        <f>'Ext A4'!G113</f>
        <v>0</v>
      </c>
      <c r="K708">
        <f>IF('Ext A4'!H113="",'Ext A4'!G113,'Ext A4'!H113)</f>
        <v>0</v>
      </c>
      <c r="L708" s="100">
        <f>'Ext A4'!E113</f>
        <v>0</v>
      </c>
      <c r="M708" t="str">
        <f>MID('Ext A4'!M113,7,4)</f>
        <v/>
      </c>
      <c r="O708" s="101">
        <f>IF(ISNA(VLOOKUP(E708,'Enga manuel'!$D$7:$P$356,6,FALSE)),0,VLOOKUP(E708,'Enga manuel'!$D$7:$P$356,6,FALSE))</f>
        <v>0</v>
      </c>
      <c r="P708" t="str">
        <f>IF(ISNA(VLOOKUP(E708,'Enga manuel'!$D$7:$P$356,7,FALSE)),"",VLOOKUP(E708,'Enga manuel'!$D$7:$P$356,7,FALSE))</f>
        <v/>
      </c>
      <c r="Q708" t="str">
        <f>IF(ISNA(VLOOKUP(E708,'Enga manuel'!$D$7:$P$356,8,FALSE)),"",VLOOKUP(E708,'Enga manuel'!$D$7:$P$356,8,FALSE))</f>
        <v/>
      </c>
      <c r="R708" t="str">
        <f>IF(ISNA(VLOOKUP(E708,'Enga manuel'!$D$7:$P$356,9,FALSE)),"",VLOOKUP(E708,'Enga manuel'!$D$7:$P$356,9,FALSE))</f>
        <v/>
      </c>
      <c r="S708" t="str">
        <f>IF(ISNA(VLOOKUP(E708,'Enga manuel'!$D$7:$P$356,10,FALSE)),"",VLOOKUP(E708,'Enga manuel'!$D$7:$P$356,10,FALSE))</f>
        <v/>
      </c>
      <c r="T708" t="str">
        <f>IF(ISNA(VLOOKUP(E708,'Enga manuel'!$D$7:$P$356,11,FALSE)),"",VLOOKUP(E708,'Enga manuel'!$D$7:$P$356,11,FALSE))</f>
        <v/>
      </c>
      <c r="U708" t="str">
        <f>IF(ISNA(VLOOKUP(E708,'Enga manuel'!$D$7:$P$356,12,FALSE)),"",VLOOKUP(E708,'Enga manuel'!$D$7:$P$356,12,FALSE))</f>
        <v/>
      </c>
      <c r="W708">
        <f t="shared" si="115"/>
        <v>4107</v>
      </c>
      <c r="X708" s="107">
        <f t="shared" si="120"/>
        <v>0</v>
      </c>
      <c r="Y708" s="107" t="str">
        <f t="shared" si="116"/>
        <v/>
      </c>
      <c r="Z708" s="107" t="str">
        <f t="shared" si="117"/>
        <v/>
      </c>
      <c r="AA708" s="107" t="str">
        <f t="shared" si="118"/>
        <v/>
      </c>
      <c r="AB708" s="107" t="str">
        <f t="shared" si="121"/>
        <v/>
      </c>
      <c r="AC708" s="107" t="str">
        <f t="shared" si="121"/>
        <v/>
      </c>
      <c r="AD708" s="107" t="str">
        <f t="shared" si="122"/>
        <v/>
      </c>
      <c r="AE708" s="107" t="str">
        <f t="shared" si="123"/>
        <v/>
      </c>
      <c r="AF708">
        <f t="shared" si="119"/>
        <v>0</v>
      </c>
    </row>
    <row r="709" spans="5:32" x14ac:dyDescent="0.2">
      <c r="E709">
        <v>4108</v>
      </c>
      <c r="F709" s="101">
        <f>'Ext A4'!F114</f>
        <v>0</v>
      </c>
      <c r="G709" s="100">
        <f>'Ext A4'!C114</f>
        <v>0</v>
      </c>
      <c r="H709" s="100">
        <f>'Ext A4'!D114</f>
        <v>0</v>
      </c>
      <c r="I709" s="100">
        <f>'Ext A4'!J114</f>
        <v>0</v>
      </c>
      <c r="J709" s="194">
        <f>'Ext A4'!G114</f>
        <v>0</v>
      </c>
      <c r="K709">
        <f>IF('Ext A4'!H114="",'Ext A4'!G114,'Ext A4'!H114)</f>
        <v>0</v>
      </c>
      <c r="L709" s="100">
        <f>'Ext A4'!E114</f>
        <v>0</v>
      </c>
      <c r="M709" t="str">
        <f>MID('Ext A4'!M114,7,4)</f>
        <v/>
      </c>
      <c r="O709" s="101">
        <f>IF(ISNA(VLOOKUP(E709,'Enga manuel'!$D$7:$P$356,6,FALSE)),0,VLOOKUP(E709,'Enga manuel'!$D$7:$P$356,6,FALSE))</f>
        <v>0</v>
      </c>
      <c r="P709" t="str">
        <f>IF(ISNA(VLOOKUP(E709,'Enga manuel'!$D$7:$P$356,7,FALSE)),"",VLOOKUP(E709,'Enga manuel'!$D$7:$P$356,7,FALSE))</f>
        <v/>
      </c>
      <c r="Q709" t="str">
        <f>IF(ISNA(VLOOKUP(E709,'Enga manuel'!$D$7:$P$356,8,FALSE)),"",VLOOKUP(E709,'Enga manuel'!$D$7:$P$356,8,FALSE))</f>
        <v/>
      </c>
      <c r="R709" t="str">
        <f>IF(ISNA(VLOOKUP(E709,'Enga manuel'!$D$7:$P$356,9,FALSE)),"",VLOOKUP(E709,'Enga manuel'!$D$7:$P$356,9,FALSE))</f>
        <v/>
      </c>
      <c r="S709" t="str">
        <f>IF(ISNA(VLOOKUP(E709,'Enga manuel'!$D$7:$P$356,10,FALSE)),"",VLOOKUP(E709,'Enga manuel'!$D$7:$P$356,10,FALSE))</f>
        <v/>
      </c>
      <c r="T709" t="str">
        <f>IF(ISNA(VLOOKUP(E709,'Enga manuel'!$D$7:$P$356,11,FALSE)),"",VLOOKUP(E709,'Enga manuel'!$D$7:$P$356,11,FALSE))</f>
        <v/>
      </c>
      <c r="U709" t="str">
        <f>IF(ISNA(VLOOKUP(E709,'Enga manuel'!$D$7:$P$356,12,FALSE)),"",VLOOKUP(E709,'Enga manuel'!$D$7:$P$356,12,FALSE))</f>
        <v/>
      </c>
      <c r="W709">
        <f t="shared" si="115"/>
        <v>4108</v>
      </c>
      <c r="X709" s="107">
        <f t="shared" si="120"/>
        <v>0</v>
      </c>
      <c r="Y709" s="107" t="str">
        <f t="shared" si="116"/>
        <v/>
      </c>
      <c r="Z709" s="107" t="str">
        <f t="shared" si="117"/>
        <v/>
      </c>
      <c r="AA709" s="107" t="str">
        <f t="shared" si="118"/>
        <v/>
      </c>
      <c r="AB709" s="107" t="str">
        <f t="shared" si="121"/>
        <v/>
      </c>
      <c r="AC709" s="107" t="str">
        <f t="shared" si="121"/>
        <v/>
      </c>
      <c r="AD709" s="107" t="str">
        <f t="shared" si="122"/>
        <v/>
      </c>
      <c r="AE709" s="107" t="str">
        <f t="shared" si="123"/>
        <v/>
      </c>
      <c r="AF709">
        <f t="shared" si="119"/>
        <v>0</v>
      </c>
    </row>
    <row r="710" spans="5:32" x14ac:dyDescent="0.2">
      <c r="E710">
        <v>4109</v>
      </c>
      <c r="F710" s="101">
        <f>'Ext A4'!F115</f>
        <v>0</v>
      </c>
      <c r="G710" s="100">
        <f>'Ext A4'!C115</f>
        <v>0</v>
      </c>
      <c r="H710" s="100">
        <f>'Ext A4'!D115</f>
        <v>0</v>
      </c>
      <c r="I710" s="100">
        <f>'Ext A4'!J115</f>
        <v>0</v>
      </c>
      <c r="J710" s="194">
        <f>'Ext A4'!G115</f>
        <v>0</v>
      </c>
      <c r="K710">
        <f>IF('Ext A4'!H115="",'Ext A4'!G115,'Ext A4'!H115)</f>
        <v>0</v>
      </c>
      <c r="L710" s="100">
        <f>'Ext A4'!E115</f>
        <v>0</v>
      </c>
      <c r="M710" t="str">
        <f>MID('Ext A4'!M115,7,4)</f>
        <v/>
      </c>
      <c r="O710" s="101">
        <f>IF(ISNA(VLOOKUP(E710,'Enga manuel'!$D$7:$P$356,6,FALSE)),0,VLOOKUP(E710,'Enga manuel'!$D$7:$P$356,6,FALSE))</f>
        <v>0</v>
      </c>
      <c r="P710" t="str">
        <f>IF(ISNA(VLOOKUP(E710,'Enga manuel'!$D$7:$P$356,7,FALSE)),"",VLOOKUP(E710,'Enga manuel'!$D$7:$P$356,7,FALSE))</f>
        <v/>
      </c>
      <c r="Q710" t="str">
        <f>IF(ISNA(VLOOKUP(E710,'Enga manuel'!$D$7:$P$356,8,FALSE)),"",VLOOKUP(E710,'Enga manuel'!$D$7:$P$356,8,FALSE))</f>
        <v/>
      </c>
      <c r="R710" t="str">
        <f>IF(ISNA(VLOOKUP(E710,'Enga manuel'!$D$7:$P$356,9,FALSE)),"",VLOOKUP(E710,'Enga manuel'!$D$7:$P$356,9,FALSE))</f>
        <v/>
      </c>
      <c r="S710" t="str">
        <f>IF(ISNA(VLOOKUP(E710,'Enga manuel'!$D$7:$P$356,10,FALSE)),"",VLOOKUP(E710,'Enga manuel'!$D$7:$P$356,10,FALSE))</f>
        <v/>
      </c>
      <c r="T710" t="str">
        <f>IF(ISNA(VLOOKUP(E710,'Enga manuel'!$D$7:$P$356,11,FALSE)),"",VLOOKUP(E710,'Enga manuel'!$D$7:$P$356,11,FALSE))</f>
        <v/>
      </c>
      <c r="U710" t="str">
        <f>IF(ISNA(VLOOKUP(E710,'Enga manuel'!$D$7:$P$356,12,FALSE)),"",VLOOKUP(E710,'Enga manuel'!$D$7:$P$356,12,FALSE))</f>
        <v/>
      </c>
      <c r="W710">
        <f t="shared" si="115"/>
        <v>4109</v>
      </c>
      <c r="X710" s="107">
        <f t="shared" si="120"/>
        <v>0</v>
      </c>
      <c r="Y710" s="107" t="str">
        <f t="shared" si="116"/>
        <v/>
      </c>
      <c r="Z710" s="107" t="str">
        <f t="shared" si="117"/>
        <v/>
      </c>
      <c r="AA710" s="107" t="str">
        <f t="shared" si="118"/>
        <v/>
      </c>
      <c r="AB710" s="107" t="str">
        <f t="shared" si="121"/>
        <v/>
      </c>
      <c r="AC710" s="107" t="str">
        <f t="shared" si="121"/>
        <v/>
      </c>
      <c r="AD710" s="107" t="str">
        <f t="shared" si="122"/>
        <v/>
      </c>
      <c r="AE710" s="107" t="str">
        <f t="shared" si="123"/>
        <v/>
      </c>
      <c r="AF710">
        <f t="shared" si="119"/>
        <v>0</v>
      </c>
    </row>
    <row r="711" spans="5:32" x14ac:dyDescent="0.2">
      <c r="E711">
        <v>4110</v>
      </c>
      <c r="F711" s="101">
        <f>'Ext A4'!F116</f>
        <v>0</v>
      </c>
      <c r="G711" s="100">
        <f>'Ext A4'!C116</f>
        <v>0</v>
      </c>
      <c r="H711" s="100">
        <f>'Ext A4'!D116</f>
        <v>0</v>
      </c>
      <c r="I711" s="100">
        <f>'Ext A4'!J116</f>
        <v>0</v>
      </c>
      <c r="J711" s="194">
        <f>'Ext A4'!G116</f>
        <v>0</v>
      </c>
      <c r="K711">
        <f>IF('Ext A4'!H116="",'Ext A4'!G116,'Ext A4'!H116)</f>
        <v>0</v>
      </c>
      <c r="L711" s="100">
        <f>'Ext A4'!E116</f>
        <v>0</v>
      </c>
      <c r="M711" t="str">
        <f>MID('Ext A4'!M116,7,4)</f>
        <v/>
      </c>
      <c r="O711" s="101">
        <f>IF(ISNA(VLOOKUP(E711,'Enga manuel'!$D$7:$P$356,6,FALSE)),0,VLOOKUP(E711,'Enga manuel'!$D$7:$P$356,6,FALSE))</f>
        <v>0</v>
      </c>
      <c r="P711" t="str">
        <f>IF(ISNA(VLOOKUP(E711,'Enga manuel'!$D$7:$P$356,7,FALSE)),"",VLOOKUP(E711,'Enga manuel'!$D$7:$P$356,7,FALSE))</f>
        <v/>
      </c>
      <c r="Q711" t="str">
        <f>IF(ISNA(VLOOKUP(E711,'Enga manuel'!$D$7:$P$356,8,FALSE)),"",VLOOKUP(E711,'Enga manuel'!$D$7:$P$356,8,FALSE))</f>
        <v/>
      </c>
      <c r="R711" t="str">
        <f>IF(ISNA(VLOOKUP(E711,'Enga manuel'!$D$7:$P$356,9,FALSE)),"",VLOOKUP(E711,'Enga manuel'!$D$7:$P$356,9,FALSE))</f>
        <v/>
      </c>
      <c r="S711" t="str">
        <f>IF(ISNA(VLOOKUP(E711,'Enga manuel'!$D$7:$P$356,10,FALSE)),"",VLOOKUP(E711,'Enga manuel'!$D$7:$P$356,10,FALSE))</f>
        <v/>
      </c>
      <c r="T711" t="str">
        <f>IF(ISNA(VLOOKUP(E711,'Enga manuel'!$D$7:$P$356,11,FALSE)),"",VLOOKUP(E711,'Enga manuel'!$D$7:$P$356,11,FALSE))</f>
        <v/>
      </c>
      <c r="U711" t="str">
        <f>IF(ISNA(VLOOKUP(E711,'Enga manuel'!$D$7:$P$356,12,FALSE)),"",VLOOKUP(E711,'Enga manuel'!$D$7:$P$356,12,FALSE))</f>
        <v/>
      </c>
      <c r="W711">
        <f t="shared" ref="W711:W774" si="124">E711</f>
        <v>4110</v>
      </c>
      <c r="X711" s="107">
        <f t="shared" si="120"/>
        <v>0</v>
      </c>
      <c r="Y711" s="107" t="str">
        <f t="shared" ref="Y711:Y774" si="125">IF(O711&gt;0,P711,IF(F711&gt;0,G711,""))</f>
        <v/>
      </c>
      <c r="Z711" s="107" t="str">
        <f t="shared" ref="Z711:Z774" si="126">IF(O711&gt;0,Q711,IF(F711&gt;0,H711,""))</f>
        <v/>
      </c>
      <c r="AA711" s="107" t="str">
        <f t="shared" ref="AA711:AA774" si="127">IF(O711&gt;0,R711,IF(F711&gt;0,I711,""))</f>
        <v/>
      </c>
      <c r="AB711" s="107" t="str">
        <f t="shared" si="121"/>
        <v/>
      </c>
      <c r="AC711" s="107" t="str">
        <f t="shared" si="121"/>
        <v/>
      </c>
      <c r="AD711" s="107" t="str">
        <f t="shared" si="122"/>
        <v/>
      </c>
      <c r="AE711" s="107" t="str">
        <f t="shared" si="123"/>
        <v/>
      </c>
      <c r="AF711">
        <f t="shared" ref="AF711:AF774" si="128">IF(O711&gt;0,1,0)</f>
        <v>0</v>
      </c>
    </row>
    <row r="712" spans="5:32" x14ac:dyDescent="0.2">
      <c r="E712">
        <v>4111</v>
      </c>
      <c r="F712" s="101">
        <f>'Ext A4'!F117</f>
        <v>0</v>
      </c>
      <c r="G712" s="100">
        <f>'Ext A4'!C117</f>
        <v>0</v>
      </c>
      <c r="H712" s="100">
        <f>'Ext A4'!D117</f>
        <v>0</v>
      </c>
      <c r="I712" s="100">
        <f>'Ext A4'!J117</f>
        <v>0</v>
      </c>
      <c r="J712" s="194">
        <f>'Ext A4'!G117</f>
        <v>0</v>
      </c>
      <c r="K712">
        <f>IF('Ext A4'!H117="",'Ext A4'!G117,'Ext A4'!H117)</f>
        <v>0</v>
      </c>
      <c r="L712" s="100">
        <f>'Ext A4'!E117</f>
        <v>0</v>
      </c>
      <c r="M712" t="str">
        <f>MID('Ext A4'!M117,7,4)</f>
        <v/>
      </c>
      <c r="O712" s="101">
        <f>IF(ISNA(VLOOKUP(E712,'Enga manuel'!$D$7:$P$356,6,FALSE)),0,VLOOKUP(E712,'Enga manuel'!$D$7:$P$356,6,FALSE))</f>
        <v>0</v>
      </c>
      <c r="P712" t="str">
        <f>IF(ISNA(VLOOKUP(E712,'Enga manuel'!$D$7:$P$356,7,FALSE)),"",VLOOKUP(E712,'Enga manuel'!$D$7:$P$356,7,FALSE))</f>
        <v/>
      </c>
      <c r="Q712" t="str">
        <f>IF(ISNA(VLOOKUP(E712,'Enga manuel'!$D$7:$P$356,8,FALSE)),"",VLOOKUP(E712,'Enga manuel'!$D$7:$P$356,8,FALSE))</f>
        <v/>
      </c>
      <c r="R712" t="str">
        <f>IF(ISNA(VLOOKUP(E712,'Enga manuel'!$D$7:$P$356,9,FALSE)),"",VLOOKUP(E712,'Enga manuel'!$D$7:$P$356,9,FALSE))</f>
        <v/>
      </c>
      <c r="S712" t="str">
        <f>IF(ISNA(VLOOKUP(E712,'Enga manuel'!$D$7:$P$356,10,FALSE)),"",VLOOKUP(E712,'Enga manuel'!$D$7:$P$356,10,FALSE))</f>
        <v/>
      </c>
      <c r="T712" t="str">
        <f>IF(ISNA(VLOOKUP(E712,'Enga manuel'!$D$7:$P$356,11,FALSE)),"",VLOOKUP(E712,'Enga manuel'!$D$7:$P$356,11,FALSE))</f>
        <v/>
      </c>
      <c r="U712" t="str">
        <f>IF(ISNA(VLOOKUP(E712,'Enga manuel'!$D$7:$P$356,12,FALSE)),"",VLOOKUP(E712,'Enga manuel'!$D$7:$P$356,12,FALSE))</f>
        <v/>
      </c>
      <c r="W712">
        <f t="shared" si="124"/>
        <v>4111</v>
      </c>
      <c r="X712" s="107">
        <f t="shared" si="120"/>
        <v>0</v>
      </c>
      <c r="Y712" s="107" t="str">
        <f t="shared" si="125"/>
        <v/>
      </c>
      <c r="Z712" s="107" t="str">
        <f t="shared" si="126"/>
        <v/>
      </c>
      <c r="AA712" s="107" t="str">
        <f t="shared" si="127"/>
        <v/>
      </c>
      <c r="AB712" s="107" t="str">
        <f t="shared" si="121"/>
        <v/>
      </c>
      <c r="AC712" s="107" t="str">
        <f t="shared" si="121"/>
        <v/>
      </c>
      <c r="AD712" s="107" t="str">
        <f t="shared" si="122"/>
        <v/>
      </c>
      <c r="AE712" s="107" t="str">
        <f t="shared" si="123"/>
        <v/>
      </c>
      <c r="AF712">
        <f t="shared" si="128"/>
        <v>0</v>
      </c>
    </row>
    <row r="713" spans="5:32" x14ac:dyDescent="0.2">
      <c r="E713">
        <v>4112</v>
      </c>
      <c r="F713" s="101">
        <f>'Ext A4'!F118</f>
        <v>0</v>
      </c>
      <c r="G713" s="100">
        <f>'Ext A4'!C118</f>
        <v>0</v>
      </c>
      <c r="H713" s="100">
        <f>'Ext A4'!D118</f>
        <v>0</v>
      </c>
      <c r="I713" s="100">
        <f>'Ext A4'!J118</f>
        <v>0</v>
      </c>
      <c r="J713" s="194">
        <f>'Ext A4'!G118</f>
        <v>0</v>
      </c>
      <c r="K713">
        <f>IF('Ext A4'!H118="",'Ext A4'!G118,'Ext A4'!H118)</f>
        <v>0</v>
      </c>
      <c r="L713" s="100">
        <f>'Ext A4'!E118</f>
        <v>0</v>
      </c>
      <c r="M713" t="str">
        <f>MID('Ext A4'!M118,7,4)</f>
        <v/>
      </c>
      <c r="O713" s="101">
        <f>IF(ISNA(VLOOKUP(E713,'Enga manuel'!$D$7:$P$356,6,FALSE)),0,VLOOKUP(E713,'Enga manuel'!$D$7:$P$356,6,FALSE))</f>
        <v>0</v>
      </c>
      <c r="P713" t="str">
        <f>IF(ISNA(VLOOKUP(E713,'Enga manuel'!$D$7:$P$356,7,FALSE)),"",VLOOKUP(E713,'Enga manuel'!$D$7:$P$356,7,FALSE))</f>
        <v/>
      </c>
      <c r="Q713" t="str">
        <f>IF(ISNA(VLOOKUP(E713,'Enga manuel'!$D$7:$P$356,8,FALSE)),"",VLOOKUP(E713,'Enga manuel'!$D$7:$P$356,8,FALSE))</f>
        <v/>
      </c>
      <c r="R713" t="str">
        <f>IF(ISNA(VLOOKUP(E713,'Enga manuel'!$D$7:$P$356,9,FALSE)),"",VLOOKUP(E713,'Enga manuel'!$D$7:$P$356,9,FALSE))</f>
        <v/>
      </c>
      <c r="S713" t="str">
        <f>IF(ISNA(VLOOKUP(E713,'Enga manuel'!$D$7:$P$356,10,FALSE)),"",VLOOKUP(E713,'Enga manuel'!$D$7:$P$356,10,FALSE))</f>
        <v/>
      </c>
      <c r="T713" t="str">
        <f>IF(ISNA(VLOOKUP(E713,'Enga manuel'!$D$7:$P$356,11,FALSE)),"",VLOOKUP(E713,'Enga manuel'!$D$7:$P$356,11,FALSE))</f>
        <v/>
      </c>
      <c r="U713" t="str">
        <f>IF(ISNA(VLOOKUP(E713,'Enga manuel'!$D$7:$P$356,12,FALSE)),"",VLOOKUP(E713,'Enga manuel'!$D$7:$P$356,12,FALSE))</f>
        <v/>
      </c>
      <c r="W713">
        <f t="shared" si="124"/>
        <v>4112</v>
      </c>
      <c r="X713" s="107">
        <f t="shared" si="120"/>
        <v>0</v>
      </c>
      <c r="Y713" s="107" t="str">
        <f t="shared" si="125"/>
        <v/>
      </c>
      <c r="Z713" s="107" t="str">
        <f t="shared" si="126"/>
        <v/>
      </c>
      <c r="AA713" s="107" t="str">
        <f t="shared" si="127"/>
        <v/>
      </c>
      <c r="AB713" s="107" t="str">
        <f t="shared" si="121"/>
        <v/>
      </c>
      <c r="AC713" s="107" t="str">
        <f t="shared" si="121"/>
        <v/>
      </c>
      <c r="AD713" s="107" t="str">
        <f t="shared" si="122"/>
        <v/>
      </c>
      <c r="AE713" s="107" t="str">
        <f t="shared" si="123"/>
        <v/>
      </c>
      <c r="AF713">
        <f t="shared" si="128"/>
        <v>0</v>
      </c>
    </row>
    <row r="714" spans="5:32" x14ac:dyDescent="0.2">
      <c r="E714">
        <v>4113</v>
      </c>
      <c r="F714" s="101">
        <f>'Ext A4'!F119</f>
        <v>0</v>
      </c>
      <c r="G714" s="100">
        <f>'Ext A4'!C119</f>
        <v>0</v>
      </c>
      <c r="H714" s="100">
        <f>'Ext A4'!D119</f>
        <v>0</v>
      </c>
      <c r="I714" s="100">
        <f>'Ext A4'!J119</f>
        <v>0</v>
      </c>
      <c r="J714" s="194">
        <f>'Ext A4'!G119</f>
        <v>0</v>
      </c>
      <c r="K714">
        <f>IF('Ext A4'!H119="",'Ext A4'!G119,'Ext A4'!H119)</f>
        <v>0</v>
      </c>
      <c r="L714" s="100">
        <f>'Ext A4'!E119</f>
        <v>0</v>
      </c>
      <c r="M714" t="str">
        <f>MID('Ext A4'!M119,7,4)</f>
        <v/>
      </c>
      <c r="O714" s="101">
        <f>IF(ISNA(VLOOKUP(E714,'Enga manuel'!$D$7:$P$356,6,FALSE)),0,VLOOKUP(E714,'Enga manuel'!$D$7:$P$356,6,FALSE))</f>
        <v>0</v>
      </c>
      <c r="P714" t="str">
        <f>IF(ISNA(VLOOKUP(E714,'Enga manuel'!$D$7:$P$356,7,FALSE)),"",VLOOKUP(E714,'Enga manuel'!$D$7:$P$356,7,FALSE))</f>
        <v/>
      </c>
      <c r="Q714" t="str">
        <f>IF(ISNA(VLOOKUP(E714,'Enga manuel'!$D$7:$P$356,8,FALSE)),"",VLOOKUP(E714,'Enga manuel'!$D$7:$P$356,8,FALSE))</f>
        <v/>
      </c>
      <c r="R714" t="str">
        <f>IF(ISNA(VLOOKUP(E714,'Enga manuel'!$D$7:$P$356,9,FALSE)),"",VLOOKUP(E714,'Enga manuel'!$D$7:$P$356,9,FALSE))</f>
        <v/>
      </c>
      <c r="S714" t="str">
        <f>IF(ISNA(VLOOKUP(E714,'Enga manuel'!$D$7:$P$356,10,FALSE)),"",VLOOKUP(E714,'Enga manuel'!$D$7:$P$356,10,FALSE))</f>
        <v/>
      </c>
      <c r="T714" t="str">
        <f>IF(ISNA(VLOOKUP(E714,'Enga manuel'!$D$7:$P$356,11,FALSE)),"",VLOOKUP(E714,'Enga manuel'!$D$7:$P$356,11,FALSE))</f>
        <v/>
      </c>
      <c r="U714" t="str">
        <f>IF(ISNA(VLOOKUP(E714,'Enga manuel'!$D$7:$P$356,12,FALSE)),"",VLOOKUP(E714,'Enga manuel'!$D$7:$P$356,12,FALSE))</f>
        <v/>
      </c>
      <c r="W714">
        <f t="shared" si="124"/>
        <v>4113</v>
      </c>
      <c r="X714" s="107">
        <f t="shared" si="120"/>
        <v>0</v>
      </c>
      <c r="Y714" s="107" t="str">
        <f t="shared" si="125"/>
        <v/>
      </c>
      <c r="Z714" s="107" t="str">
        <f t="shared" si="126"/>
        <v/>
      </c>
      <c r="AA714" s="107" t="str">
        <f t="shared" si="127"/>
        <v/>
      </c>
      <c r="AB714" s="107" t="str">
        <f t="shared" si="121"/>
        <v/>
      </c>
      <c r="AC714" s="107" t="str">
        <f t="shared" si="121"/>
        <v/>
      </c>
      <c r="AD714" s="107" t="str">
        <f t="shared" si="122"/>
        <v/>
      </c>
      <c r="AE714" s="107" t="str">
        <f t="shared" si="123"/>
        <v/>
      </c>
      <c r="AF714">
        <f t="shared" si="128"/>
        <v>0</v>
      </c>
    </row>
    <row r="715" spans="5:32" x14ac:dyDescent="0.2">
      <c r="E715">
        <v>4114</v>
      </c>
      <c r="F715" s="101">
        <f>'Ext A4'!F120</f>
        <v>0</v>
      </c>
      <c r="G715" s="100">
        <f>'Ext A4'!C120</f>
        <v>0</v>
      </c>
      <c r="H715" s="100">
        <f>'Ext A4'!D120</f>
        <v>0</v>
      </c>
      <c r="I715" s="100">
        <f>'Ext A4'!J120</f>
        <v>0</v>
      </c>
      <c r="J715" s="194">
        <f>'Ext A4'!G120</f>
        <v>0</v>
      </c>
      <c r="K715">
        <f>IF('Ext A4'!H120="",'Ext A4'!G120,'Ext A4'!H120)</f>
        <v>0</v>
      </c>
      <c r="L715" s="100">
        <f>'Ext A4'!E120</f>
        <v>0</v>
      </c>
      <c r="M715" t="str">
        <f>MID('Ext A4'!M120,7,4)</f>
        <v/>
      </c>
      <c r="O715" s="101">
        <f>IF(ISNA(VLOOKUP(E715,'Enga manuel'!$D$7:$P$356,6,FALSE)),0,VLOOKUP(E715,'Enga manuel'!$D$7:$P$356,6,FALSE))</f>
        <v>0</v>
      </c>
      <c r="P715" t="str">
        <f>IF(ISNA(VLOOKUP(E715,'Enga manuel'!$D$7:$P$356,7,FALSE)),"",VLOOKUP(E715,'Enga manuel'!$D$7:$P$356,7,FALSE))</f>
        <v/>
      </c>
      <c r="Q715" t="str">
        <f>IF(ISNA(VLOOKUP(E715,'Enga manuel'!$D$7:$P$356,8,FALSE)),"",VLOOKUP(E715,'Enga manuel'!$D$7:$P$356,8,FALSE))</f>
        <v/>
      </c>
      <c r="R715" t="str">
        <f>IF(ISNA(VLOOKUP(E715,'Enga manuel'!$D$7:$P$356,9,FALSE)),"",VLOOKUP(E715,'Enga manuel'!$D$7:$P$356,9,FALSE))</f>
        <v/>
      </c>
      <c r="S715" t="str">
        <f>IF(ISNA(VLOOKUP(E715,'Enga manuel'!$D$7:$P$356,10,FALSE)),"",VLOOKUP(E715,'Enga manuel'!$D$7:$P$356,10,FALSE))</f>
        <v/>
      </c>
      <c r="T715" t="str">
        <f>IF(ISNA(VLOOKUP(E715,'Enga manuel'!$D$7:$P$356,11,FALSE)),"",VLOOKUP(E715,'Enga manuel'!$D$7:$P$356,11,FALSE))</f>
        <v/>
      </c>
      <c r="U715" t="str">
        <f>IF(ISNA(VLOOKUP(E715,'Enga manuel'!$D$7:$P$356,12,FALSE)),"",VLOOKUP(E715,'Enga manuel'!$D$7:$P$356,12,FALSE))</f>
        <v/>
      </c>
      <c r="W715">
        <f t="shared" si="124"/>
        <v>4114</v>
      </c>
      <c r="X715" s="107">
        <f t="shared" si="120"/>
        <v>0</v>
      </c>
      <c r="Y715" s="107" t="str">
        <f t="shared" si="125"/>
        <v/>
      </c>
      <c r="Z715" s="107" t="str">
        <f t="shared" si="126"/>
        <v/>
      </c>
      <c r="AA715" s="107" t="str">
        <f t="shared" si="127"/>
        <v/>
      </c>
      <c r="AB715" s="107" t="str">
        <f t="shared" si="121"/>
        <v/>
      </c>
      <c r="AC715" s="107" t="str">
        <f t="shared" si="121"/>
        <v/>
      </c>
      <c r="AD715" s="107" t="str">
        <f t="shared" si="122"/>
        <v/>
      </c>
      <c r="AE715" s="107" t="str">
        <f t="shared" si="123"/>
        <v/>
      </c>
      <c r="AF715">
        <f t="shared" si="128"/>
        <v>0</v>
      </c>
    </row>
    <row r="716" spans="5:32" x14ac:dyDescent="0.2">
      <c r="E716">
        <v>4115</v>
      </c>
      <c r="F716" s="101">
        <f>'Ext A4'!F121</f>
        <v>0</v>
      </c>
      <c r="G716" s="100">
        <f>'Ext A4'!C121</f>
        <v>0</v>
      </c>
      <c r="H716" s="100">
        <f>'Ext A4'!D121</f>
        <v>0</v>
      </c>
      <c r="I716" s="100">
        <f>'Ext A4'!J121</f>
        <v>0</v>
      </c>
      <c r="J716" s="194">
        <f>'Ext A4'!G121</f>
        <v>0</v>
      </c>
      <c r="K716">
        <f>IF('Ext A4'!H121="",'Ext A4'!G121,'Ext A4'!H121)</f>
        <v>0</v>
      </c>
      <c r="L716" s="100">
        <f>'Ext A4'!E121</f>
        <v>0</v>
      </c>
      <c r="M716" t="str">
        <f>MID('Ext A4'!M121,7,4)</f>
        <v/>
      </c>
      <c r="O716" s="101">
        <f>IF(ISNA(VLOOKUP(E716,'Enga manuel'!$D$7:$P$356,6,FALSE)),0,VLOOKUP(E716,'Enga manuel'!$D$7:$P$356,6,FALSE))</f>
        <v>0</v>
      </c>
      <c r="P716" t="str">
        <f>IF(ISNA(VLOOKUP(E716,'Enga manuel'!$D$7:$P$356,7,FALSE)),"",VLOOKUP(E716,'Enga manuel'!$D$7:$P$356,7,FALSE))</f>
        <v/>
      </c>
      <c r="Q716" t="str">
        <f>IF(ISNA(VLOOKUP(E716,'Enga manuel'!$D$7:$P$356,8,FALSE)),"",VLOOKUP(E716,'Enga manuel'!$D$7:$P$356,8,FALSE))</f>
        <v/>
      </c>
      <c r="R716" t="str">
        <f>IF(ISNA(VLOOKUP(E716,'Enga manuel'!$D$7:$P$356,9,FALSE)),"",VLOOKUP(E716,'Enga manuel'!$D$7:$P$356,9,FALSE))</f>
        <v/>
      </c>
      <c r="S716" t="str">
        <f>IF(ISNA(VLOOKUP(E716,'Enga manuel'!$D$7:$P$356,10,FALSE)),"",VLOOKUP(E716,'Enga manuel'!$D$7:$P$356,10,FALSE))</f>
        <v/>
      </c>
      <c r="T716" t="str">
        <f>IF(ISNA(VLOOKUP(E716,'Enga manuel'!$D$7:$P$356,11,FALSE)),"",VLOOKUP(E716,'Enga manuel'!$D$7:$P$356,11,FALSE))</f>
        <v/>
      </c>
      <c r="U716" t="str">
        <f>IF(ISNA(VLOOKUP(E716,'Enga manuel'!$D$7:$P$356,12,FALSE)),"",VLOOKUP(E716,'Enga manuel'!$D$7:$P$356,12,FALSE))</f>
        <v/>
      </c>
      <c r="W716">
        <f t="shared" si="124"/>
        <v>4115</v>
      </c>
      <c r="X716" s="107">
        <f t="shared" si="120"/>
        <v>0</v>
      </c>
      <c r="Y716" s="107" t="str">
        <f t="shared" si="125"/>
        <v/>
      </c>
      <c r="Z716" s="107" t="str">
        <f t="shared" si="126"/>
        <v/>
      </c>
      <c r="AA716" s="107" t="str">
        <f t="shared" si="127"/>
        <v/>
      </c>
      <c r="AB716" s="107" t="str">
        <f t="shared" si="121"/>
        <v/>
      </c>
      <c r="AC716" s="107" t="str">
        <f t="shared" si="121"/>
        <v/>
      </c>
      <c r="AD716" s="107" t="str">
        <f t="shared" si="122"/>
        <v/>
      </c>
      <c r="AE716" s="107" t="str">
        <f t="shared" si="123"/>
        <v/>
      </c>
      <c r="AF716">
        <f t="shared" si="128"/>
        <v>0</v>
      </c>
    </row>
    <row r="717" spans="5:32" x14ac:dyDescent="0.2">
      <c r="E717">
        <v>4116</v>
      </c>
      <c r="F717" s="101">
        <f>'Ext A4'!F122</f>
        <v>0</v>
      </c>
      <c r="G717" s="100">
        <f>'Ext A4'!C122</f>
        <v>0</v>
      </c>
      <c r="H717" s="100">
        <f>'Ext A4'!D122</f>
        <v>0</v>
      </c>
      <c r="I717" s="100">
        <f>'Ext A4'!J122</f>
        <v>0</v>
      </c>
      <c r="J717" s="194">
        <f>'Ext A4'!G122</f>
        <v>0</v>
      </c>
      <c r="K717">
        <f>IF('Ext A4'!H122="",'Ext A4'!G122,'Ext A4'!H122)</f>
        <v>0</v>
      </c>
      <c r="L717" s="100">
        <f>'Ext A4'!E122</f>
        <v>0</v>
      </c>
      <c r="M717" t="str">
        <f>MID('Ext A4'!M122,7,4)</f>
        <v/>
      </c>
      <c r="O717" s="101">
        <f>IF(ISNA(VLOOKUP(E717,'Enga manuel'!$D$7:$P$356,6,FALSE)),0,VLOOKUP(E717,'Enga manuel'!$D$7:$P$356,6,FALSE))</f>
        <v>0</v>
      </c>
      <c r="P717" t="str">
        <f>IF(ISNA(VLOOKUP(E717,'Enga manuel'!$D$7:$P$356,7,FALSE)),"",VLOOKUP(E717,'Enga manuel'!$D$7:$P$356,7,FALSE))</f>
        <v/>
      </c>
      <c r="Q717" t="str">
        <f>IF(ISNA(VLOOKUP(E717,'Enga manuel'!$D$7:$P$356,8,FALSE)),"",VLOOKUP(E717,'Enga manuel'!$D$7:$P$356,8,FALSE))</f>
        <v/>
      </c>
      <c r="R717" t="str">
        <f>IF(ISNA(VLOOKUP(E717,'Enga manuel'!$D$7:$P$356,9,FALSE)),"",VLOOKUP(E717,'Enga manuel'!$D$7:$P$356,9,FALSE))</f>
        <v/>
      </c>
      <c r="S717" t="str">
        <f>IF(ISNA(VLOOKUP(E717,'Enga manuel'!$D$7:$P$356,10,FALSE)),"",VLOOKUP(E717,'Enga manuel'!$D$7:$P$356,10,FALSE))</f>
        <v/>
      </c>
      <c r="T717" t="str">
        <f>IF(ISNA(VLOOKUP(E717,'Enga manuel'!$D$7:$P$356,11,FALSE)),"",VLOOKUP(E717,'Enga manuel'!$D$7:$P$356,11,FALSE))</f>
        <v/>
      </c>
      <c r="U717" t="str">
        <f>IF(ISNA(VLOOKUP(E717,'Enga manuel'!$D$7:$P$356,12,FALSE)),"",VLOOKUP(E717,'Enga manuel'!$D$7:$P$356,12,FALSE))</f>
        <v/>
      </c>
      <c r="W717">
        <f t="shared" si="124"/>
        <v>4116</v>
      </c>
      <c r="X717" s="107">
        <f t="shared" si="120"/>
        <v>0</v>
      </c>
      <c r="Y717" s="107" t="str">
        <f t="shared" si="125"/>
        <v/>
      </c>
      <c r="Z717" s="107" t="str">
        <f t="shared" si="126"/>
        <v/>
      </c>
      <c r="AA717" s="107" t="str">
        <f t="shared" si="127"/>
        <v/>
      </c>
      <c r="AB717" s="107" t="str">
        <f t="shared" si="121"/>
        <v/>
      </c>
      <c r="AC717" s="107" t="str">
        <f t="shared" si="121"/>
        <v/>
      </c>
      <c r="AD717" s="107" t="str">
        <f t="shared" si="122"/>
        <v/>
      </c>
      <c r="AE717" s="107" t="str">
        <f t="shared" si="123"/>
        <v/>
      </c>
      <c r="AF717">
        <f t="shared" si="128"/>
        <v>0</v>
      </c>
    </row>
    <row r="718" spans="5:32" x14ac:dyDescent="0.2">
      <c r="E718">
        <v>4117</v>
      </c>
      <c r="F718" s="101">
        <f>'Ext A4'!F123</f>
        <v>0</v>
      </c>
      <c r="G718" s="100">
        <f>'Ext A4'!C123</f>
        <v>0</v>
      </c>
      <c r="H718" s="100">
        <f>'Ext A4'!D123</f>
        <v>0</v>
      </c>
      <c r="I718" s="100">
        <f>'Ext A4'!J123</f>
        <v>0</v>
      </c>
      <c r="J718" s="194">
        <f>'Ext A4'!G123</f>
        <v>0</v>
      </c>
      <c r="K718">
        <f>IF('Ext A4'!H123="",'Ext A4'!G123,'Ext A4'!H123)</f>
        <v>0</v>
      </c>
      <c r="L718" s="100">
        <f>'Ext A4'!E123</f>
        <v>0</v>
      </c>
      <c r="M718" t="str">
        <f>MID('Ext A4'!M123,7,4)</f>
        <v/>
      </c>
      <c r="O718" s="101">
        <f>IF(ISNA(VLOOKUP(E718,'Enga manuel'!$D$7:$P$356,6,FALSE)),0,VLOOKUP(E718,'Enga manuel'!$D$7:$P$356,6,FALSE))</f>
        <v>0</v>
      </c>
      <c r="P718" t="str">
        <f>IF(ISNA(VLOOKUP(E718,'Enga manuel'!$D$7:$P$356,7,FALSE)),"",VLOOKUP(E718,'Enga manuel'!$D$7:$P$356,7,FALSE))</f>
        <v/>
      </c>
      <c r="Q718" t="str">
        <f>IF(ISNA(VLOOKUP(E718,'Enga manuel'!$D$7:$P$356,8,FALSE)),"",VLOOKUP(E718,'Enga manuel'!$D$7:$P$356,8,FALSE))</f>
        <v/>
      </c>
      <c r="R718" t="str">
        <f>IF(ISNA(VLOOKUP(E718,'Enga manuel'!$D$7:$P$356,9,FALSE)),"",VLOOKUP(E718,'Enga manuel'!$D$7:$P$356,9,FALSE))</f>
        <v/>
      </c>
      <c r="S718" t="str">
        <f>IF(ISNA(VLOOKUP(E718,'Enga manuel'!$D$7:$P$356,10,FALSE)),"",VLOOKUP(E718,'Enga manuel'!$D$7:$P$356,10,FALSE))</f>
        <v/>
      </c>
      <c r="T718" t="str">
        <f>IF(ISNA(VLOOKUP(E718,'Enga manuel'!$D$7:$P$356,11,FALSE)),"",VLOOKUP(E718,'Enga manuel'!$D$7:$P$356,11,FALSE))</f>
        <v/>
      </c>
      <c r="U718" t="str">
        <f>IF(ISNA(VLOOKUP(E718,'Enga manuel'!$D$7:$P$356,12,FALSE)),"",VLOOKUP(E718,'Enga manuel'!$D$7:$P$356,12,FALSE))</f>
        <v/>
      </c>
      <c r="W718">
        <f t="shared" si="124"/>
        <v>4117</v>
      </c>
      <c r="X718" s="107">
        <f t="shared" si="120"/>
        <v>0</v>
      </c>
      <c r="Y718" s="107" t="str">
        <f t="shared" si="125"/>
        <v/>
      </c>
      <c r="Z718" s="107" t="str">
        <f t="shared" si="126"/>
        <v/>
      </c>
      <c r="AA718" s="107" t="str">
        <f t="shared" si="127"/>
        <v/>
      </c>
      <c r="AB718" s="107" t="str">
        <f t="shared" si="121"/>
        <v/>
      </c>
      <c r="AC718" s="107" t="str">
        <f t="shared" si="121"/>
        <v/>
      </c>
      <c r="AD718" s="107" t="str">
        <f t="shared" si="122"/>
        <v/>
      </c>
      <c r="AE718" s="107" t="str">
        <f t="shared" si="123"/>
        <v/>
      </c>
      <c r="AF718">
        <f t="shared" si="128"/>
        <v>0</v>
      </c>
    </row>
    <row r="719" spans="5:32" x14ac:dyDescent="0.2">
      <c r="E719">
        <v>4118</v>
      </c>
      <c r="F719" s="101">
        <f>'Ext A4'!F124</f>
        <v>0</v>
      </c>
      <c r="G719" s="100">
        <f>'Ext A4'!C124</f>
        <v>0</v>
      </c>
      <c r="H719" s="100">
        <f>'Ext A4'!D124</f>
        <v>0</v>
      </c>
      <c r="I719" s="100">
        <f>'Ext A4'!J124</f>
        <v>0</v>
      </c>
      <c r="J719" s="194">
        <f>'Ext A4'!G124</f>
        <v>0</v>
      </c>
      <c r="K719">
        <f>IF('Ext A4'!H124="",'Ext A4'!G124,'Ext A4'!H124)</f>
        <v>0</v>
      </c>
      <c r="L719" s="100">
        <f>'Ext A4'!E124</f>
        <v>0</v>
      </c>
      <c r="M719" t="str">
        <f>MID('Ext A4'!M124,7,4)</f>
        <v/>
      </c>
      <c r="O719" s="101">
        <f>IF(ISNA(VLOOKUP(E719,'Enga manuel'!$D$7:$P$356,6,FALSE)),0,VLOOKUP(E719,'Enga manuel'!$D$7:$P$356,6,FALSE))</f>
        <v>0</v>
      </c>
      <c r="P719" t="str">
        <f>IF(ISNA(VLOOKUP(E719,'Enga manuel'!$D$7:$P$356,7,FALSE)),"",VLOOKUP(E719,'Enga manuel'!$D$7:$P$356,7,FALSE))</f>
        <v/>
      </c>
      <c r="Q719" t="str">
        <f>IF(ISNA(VLOOKUP(E719,'Enga manuel'!$D$7:$P$356,8,FALSE)),"",VLOOKUP(E719,'Enga manuel'!$D$7:$P$356,8,FALSE))</f>
        <v/>
      </c>
      <c r="R719" t="str">
        <f>IF(ISNA(VLOOKUP(E719,'Enga manuel'!$D$7:$P$356,9,FALSE)),"",VLOOKUP(E719,'Enga manuel'!$D$7:$P$356,9,FALSE))</f>
        <v/>
      </c>
      <c r="S719" t="str">
        <f>IF(ISNA(VLOOKUP(E719,'Enga manuel'!$D$7:$P$356,10,FALSE)),"",VLOOKUP(E719,'Enga manuel'!$D$7:$P$356,10,FALSE))</f>
        <v/>
      </c>
      <c r="T719" t="str">
        <f>IF(ISNA(VLOOKUP(E719,'Enga manuel'!$D$7:$P$356,11,FALSE)),"",VLOOKUP(E719,'Enga manuel'!$D$7:$P$356,11,FALSE))</f>
        <v/>
      </c>
      <c r="U719" t="str">
        <f>IF(ISNA(VLOOKUP(E719,'Enga manuel'!$D$7:$P$356,12,FALSE)),"",VLOOKUP(E719,'Enga manuel'!$D$7:$P$356,12,FALSE))</f>
        <v/>
      </c>
      <c r="W719">
        <f t="shared" si="124"/>
        <v>4118</v>
      </c>
      <c r="X719" s="107">
        <f t="shared" si="120"/>
        <v>0</v>
      </c>
      <c r="Y719" s="107" t="str">
        <f t="shared" si="125"/>
        <v/>
      </c>
      <c r="Z719" s="107" t="str">
        <f t="shared" si="126"/>
        <v/>
      </c>
      <c r="AA719" s="107" t="str">
        <f t="shared" si="127"/>
        <v/>
      </c>
      <c r="AB719" s="107" t="str">
        <f t="shared" si="121"/>
        <v/>
      </c>
      <c r="AC719" s="107" t="str">
        <f t="shared" si="121"/>
        <v/>
      </c>
      <c r="AD719" s="107" t="str">
        <f t="shared" si="122"/>
        <v/>
      </c>
      <c r="AE719" s="107" t="str">
        <f t="shared" si="123"/>
        <v/>
      </c>
      <c r="AF719">
        <f t="shared" si="128"/>
        <v>0</v>
      </c>
    </row>
    <row r="720" spans="5:32" x14ac:dyDescent="0.2">
      <c r="E720">
        <v>4119</v>
      </c>
      <c r="F720" s="101">
        <f>'Ext A4'!F125</f>
        <v>0</v>
      </c>
      <c r="G720" s="100">
        <f>'Ext A4'!C125</f>
        <v>0</v>
      </c>
      <c r="H720" s="100">
        <f>'Ext A4'!D125</f>
        <v>0</v>
      </c>
      <c r="I720" s="100">
        <f>'Ext A4'!J125</f>
        <v>0</v>
      </c>
      <c r="J720" s="194">
        <f>'Ext A4'!G125</f>
        <v>0</v>
      </c>
      <c r="K720">
        <f>IF('Ext A4'!H125="",'Ext A4'!G125,'Ext A4'!H125)</f>
        <v>0</v>
      </c>
      <c r="L720" s="100">
        <f>'Ext A4'!E125</f>
        <v>0</v>
      </c>
      <c r="M720" t="str">
        <f>MID('Ext A4'!M125,7,4)</f>
        <v/>
      </c>
      <c r="O720" s="101">
        <f>IF(ISNA(VLOOKUP(E720,'Enga manuel'!$D$7:$P$356,6,FALSE)),0,VLOOKUP(E720,'Enga manuel'!$D$7:$P$356,6,FALSE))</f>
        <v>0</v>
      </c>
      <c r="P720" t="str">
        <f>IF(ISNA(VLOOKUP(E720,'Enga manuel'!$D$7:$P$356,7,FALSE)),"",VLOOKUP(E720,'Enga manuel'!$D$7:$P$356,7,FALSE))</f>
        <v/>
      </c>
      <c r="Q720" t="str">
        <f>IF(ISNA(VLOOKUP(E720,'Enga manuel'!$D$7:$P$356,8,FALSE)),"",VLOOKUP(E720,'Enga manuel'!$D$7:$P$356,8,FALSE))</f>
        <v/>
      </c>
      <c r="R720" t="str">
        <f>IF(ISNA(VLOOKUP(E720,'Enga manuel'!$D$7:$P$356,9,FALSE)),"",VLOOKUP(E720,'Enga manuel'!$D$7:$P$356,9,FALSE))</f>
        <v/>
      </c>
      <c r="S720" t="str">
        <f>IF(ISNA(VLOOKUP(E720,'Enga manuel'!$D$7:$P$356,10,FALSE)),"",VLOOKUP(E720,'Enga manuel'!$D$7:$P$356,10,FALSE))</f>
        <v/>
      </c>
      <c r="T720" t="str">
        <f>IF(ISNA(VLOOKUP(E720,'Enga manuel'!$D$7:$P$356,11,FALSE)),"",VLOOKUP(E720,'Enga manuel'!$D$7:$P$356,11,FALSE))</f>
        <v/>
      </c>
      <c r="U720" t="str">
        <f>IF(ISNA(VLOOKUP(E720,'Enga manuel'!$D$7:$P$356,12,FALSE)),"",VLOOKUP(E720,'Enga manuel'!$D$7:$P$356,12,FALSE))</f>
        <v/>
      </c>
      <c r="W720">
        <f t="shared" si="124"/>
        <v>4119</v>
      </c>
      <c r="X720" s="107">
        <f t="shared" si="120"/>
        <v>0</v>
      </c>
      <c r="Y720" s="107" t="str">
        <f t="shared" si="125"/>
        <v/>
      </c>
      <c r="Z720" s="107" t="str">
        <f t="shared" si="126"/>
        <v/>
      </c>
      <c r="AA720" s="107" t="str">
        <f t="shared" si="127"/>
        <v/>
      </c>
      <c r="AB720" s="107" t="str">
        <f t="shared" si="121"/>
        <v/>
      </c>
      <c r="AC720" s="107" t="str">
        <f t="shared" si="121"/>
        <v/>
      </c>
      <c r="AD720" s="107" t="str">
        <f t="shared" si="122"/>
        <v/>
      </c>
      <c r="AE720" s="107" t="str">
        <f t="shared" si="123"/>
        <v/>
      </c>
      <c r="AF720">
        <f t="shared" si="128"/>
        <v>0</v>
      </c>
    </row>
    <row r="721" spans="5:32" x14ac:dyDescent="0.2">
      <c r="E721">
        <v>4120</v>
      </c>
      <c r="F721" s="101">
        <f>'Ext A4'!F126</f>
        <v>0</v>
      </c>
      <c r="G721" s="100">
        <f>'Ext A4'!C126</f>
        <v>0</v>
      </c>
      <c r="H721" s="100">
        <f>'Ext A4'!D126</f>
        <v>0</v>
      </c>
      <c r="I721" s="100">
        <f>'Ext A4'!J126</f>
        <v>0</v>
      </c>
      <c r="J721" s="194">
        <f>'Ext A4'!G126</f>
        <v>0</v>
      </c>
      <c r="K721">
        <f>IF('Ext A4'!H126="",'Ext A4'!G126,'Ext A4'!H126)</f>
        <v>0</v>
      </c>
      <c r="L721" s="100">
        <f>'Ext A4'!E126</f>
        <v>0</v>
      </c>
      <c r="M721" t="str">
        <f>MID('Ext A4'!M126,7,4)</f>
        <v/>
      </c>
      <c r="O721" s="101">
        <f>IF(ISNA(VLOOKUP(E721,'Enga manuel'!$D$7:$P$356,6,FALSE)),0,VLOOKUP(E721,'Enga manuel'!$D$7:$P$356,6,FALSE))</f>
        <v>0</v>
      </c>
      <c r="P721" t="str">
        <f>IF(ISNA(VLOOKUP(E721,'Enga manuel'!$D$7:$P$356,7,FALSE)),"",VLOOKUP(E721,'Enga manuel'!$D$7:$P$356,7,FALSE))</f>
        <v/>
      </c>
      <c r="Q721" t="str">
        <f>IF(ISNA(VLOOKUP(E721,'Enga manuel'!$D$7:$P$356,8,FALSE)),"",VLOOKUP(E721,'Enga manuel'!$D$7:$P$356,8,FALSE))</f>
        <v/>
      </c>
      <c r="R721" t="str">
        <f>IF(ISNA(VLOOKUP(E721,'Enga manuel'!$D$7:$P$356,9,FALSE)),"",VLOOKUP(E721,'Enga manuel'!$D$7:$P$356,9,FALSE))</f>
        <v/>
      </c>
      <c r="S721" t="str">
        <f>IF(ISNA(VLOOKUP(E721,'Enga manuel'!$D$7:$P$356,10,FALSE)),"",VLOOKUP(E721,'Enga manuel'!$D$7:$P$356,10,FALSE))</f>
        <v/>
      </c>
      <c r="T721" t="str">
        <f>IF(ISNA(VLOOKUP(E721,'Enga manuel'!$D$7:$P$356,11,FALSE)),"",VLOOKUP(E721,'Enga manuel'!$D$7:$P$356,11,FALSE))</f>
        <v/>
      </c>
      <c r="U721" t="str">
        <f>IF(ISNA(VLOOKUP(E721,'Enga manuel'!$D$7:$P$356,12,FALSE)),"",VLOOKUP(E721,'Enga manuel'!$D$7:$P$356,12,FALSE))</f>
        <v/>
      </c>
      <c r="W721">
        <f t="shared" si="124"/>
        <v>4120</v>
      </c>
      <c r="X721" s="107">
        <f t="shared" si="120"/>
        <v>0</v>
      </c>
      <c r="Y721" s="107" t="str">
        <f t="shared" si="125"/>
        <v/>
      </c>
      <c r="Z721" s="107" t="str">
        <f t="shared" si="126"/>
        <v/>
      </c>
      <c r="AA721" s="107" t="str">
        <f t="shared" si="127"/>
        <v/>
      </c>
      <c r="AB721" s="107" t="str">
        <f t="shared" si="121"/>
        <v/>
      </c>
      <c r="AC721" s="107" t="str">
        <f t="shared" si="121"/>
        <v/>
      </c>
      <c r="AD721" s="107" t="str">
        <f t="shared" si="122"/>
        <v/>
      </c>
      <c r="AE721" s="107" t="str">
        <f t="shared" si="123"/>
        <v/>
      </c>
      <c r="AF721">
        <f t="shared" si="128"/>
        <v>0</v>
      </c>
    </row>
    <row r="722" spans="5:32" x14ac:dyDescent="0.2">
      <c r="E722">
        <v>4121</v>
      </c>
      <c r="F722" s="101">
        <f>'Ext A4'!F127</f>
        <v>0</v>
      </c>
      <c r="G722" s="100">
        <f>'Ext A4'!C127</f>
        <v>0</v>
      </c>
      <c r="H722" s="100">
        <f>'Ext A4'!D127</f>
        <v>0</v>
      </c>
      <c r="I722" s="100">
        <f>'Ext A4'!J127</f>
        <v>0</v>
      </c>
      <c r="J722" s="194">
        <f>'Ext A4'!G127</f>
        <v>0</v>
      </c>
      <c r="K722">
        <f>IF('Ext A4'!H127="",'Ext A4'!G127,'Ext A4'!H127)</f>
        <v>0</v>
      </c>
      <c r="L722" s="100">
        <f>'Ext A4'!E127</f>
        <v>0</v>
      </c>
      <c r="M722" t="str">
        <f>MID('Ext A4'!M127,7,4)</f>
        <v/>
      </c>
      <c r="O722" s="101">
        <f>IF(ISNA(VLOOKUP(E722,'Enga manuel'!$D$7:$P$356,6,FALSE)),0,VLOOKUP(E722,'Enga manuel'!$D$7:$P$356,6,FALSE))</f>
        <v>0</v>
      </c>
      <c r="P722" t="str">
        <f>IF(ISNA(VLOOKUP(E722,'Enga manuel'!$D$7:$P$356,7,FALSE)),"",VLOOKUP(E722,'Enga manuel'!$D$7:$P$356,7,FALSE))</f>
        <v/>
      </c>
      <c r="Q722" t="str">
        <f>IF(ISNA(VLOOKUP(E722,'Enga manuel'!$D$7:$P$356,8,FALSE)),"",VLOOKUP(E722,'Enga manuel'!$D$7:$P$356,8,FALSE))</f>
        <v/>
      </c>
      <c r="R722" t="str">
        <f>IF(ISNA(VLOOKUP(E722,'Enga manuel'!$D$7:$P$356,9,FALSE)),"",VLOOKUP(E722,'Enga manuel'!$D$7:$P$356,9,FALSE))</f>
        <v/>
      </c>
      <c r="S722" t="str">
        <f>IF(ISNA(VLOOKUP(E722,'Enga manuel'!$D$7:$P$356,10,FALSE)),"",VLOOKUP(E722,'Enga manuel'!$D$7:$P$356,10,FALSE))</f>
        <v/>
      </c>
      <c r="T722" t="str">
        <f>IF(ISNA(VLOOKUP(E722,'Enga manuel'!$D$7:$P$356,11,FALSE)),"",VLOOKUP(E722,'Enga manuel'!$D$7:$P$356,11,FALSE))</f>
        <v/>
      </c>
      <c r="U722" t="str">
        <f>IF(ISNA(VLOOKUP(E722,'Enga manuel'!$D$7:$P$356,12,FALSE)),"",VLOOKUP(E722,'Enga manuel'!$D$7:$P$356,12,FALSE))</f>
        <v/>
      </c>
      <c r="W722">
        <f t="shared" si="124"/>
        <v>4121</v>
      </c>
      <c r="X722" s="107">
        <f t="shared" si="120"/>
        <v>0</v>
      </c>
      <c r="Y722" s="107" t="str">
        <f t="shared" si="125"/>
        <v/>
      </c>
      <c r="Z722" s="107" t="str">
        <f t="shared" si="126"/>
        <v/>
      </c>
      <c r="AA722" s="107" t="str">
        <f t="shared" si="127"/>
        <v/>
      </c>
      <c r="AB722" s="107" t="str">
        <f t="shared" si="121"/>
        <v/>
      </c>
      <c r="AC722" s="107" t="str">
        <f t="shared" si="121"/>
        <v/>
      </c>
      <c r="AD722" s="107" t="str">
        <f t="shared" si="122"/>
        <v/>
      </c>
      <c r="AE722" s="107" t="str">
        <f t="shared" si="123"/>
        <v/>
      </c>
      <c r="AF722">
        <f t="shared" si="128"/>
        <v>0</v>
      </c>
    </row>
    <row r="723" spans="5:32" x14ac:dyDescent="0.2">
      <c r="E723">
        <v>4122</v>
      </c>
      <c r="F723" s="101">
        <f>'Ext A4'!F128</f>
        <v>0</v>
      </c>
      <c r="G723" s="100">
        <f>'Ext A4'!C128</f>
        <v>0</v>
      </c>
      <c r="H723" s="100">
        <f>'Ext A4'!D128</f>
        <v>0</v>
      </c>
      <c r="I723" s="100">
        <f>'Ext A4'!J128</f>
        <v>0</v>
      </c>
      <c r="J723" s="194">
        <f>'Ext A4'!G128</f>
        <v>0</v>
      </c>
      <c r="K723">
        <f>IF('Ext A4'!H128="",'Ext A4'!G128,'Ext A4'!H128)</f>
        <v>0</v>
      </c>
      <c r="L723" s="100">
        <f>'Ext A4'!E128</f>
        <v>0</v>
      </c>
      <c r="M723" t="str">
        <f>MID('Ext A4'!M128,7,4)</f>
        <v/>
      </c>
      <c r="O723" s="101">
        <f>IF(ISNA(VLOOKUP(E723,'Enga manuel'!$D$7:$P$356,6,FALSE)),0,VLOOKUP(E723,'Enga manuel'!$D$7:$P$356,6,FALSE))</f>
        <v>0</v>
      </c>
      <c r="P723" t="str">
        <f>IF(ISNA(VLOOKUP(E723,'Enga manuel'!$D$7:$P$356,7,FALSE)),"",VLOOKUP(E723,'Enga manuel'!$D$7:$P$356,7,FALSE))</f>
        <v/>
      </c>
      <c r="Q723" t="str">
        <f>IF(ISNA(VLOOKUP(E723,'Enga manuel'!$D$7:$P$356,8,FALSE)),"",VLOOKUP(E723,'Enga manuel'!$D$7:$P$356,8,FALSE))</f>
        <v/>
      </c>
      <c r="R723" t="str">
        <f>IF(ISNA(VLOOKUP(E723,'Enga manuel'!$D$7:$P$356,9,FALSE)),"",VLOOKUP(E723,'Enga manuel'!$D$7:$P$356,9,FALSE))</f>
        <v/>
      </c>
      <c r="S723" t="str">
        <f>IF(ISNA(VLOOKUP(E723,'Enga manuel'!$D$7:$P$356,10,FALSE)),"",VLOOKUP(E723,'Enga manuel'!$D$7:$P$356,10,FALSE))</f>
        <v/>
      </c>
      <c r="T723" t="str">
        <f>IF(ISNA(VLOOKUP(E723,'Enga manuel'!$D$7:$P$356,11,FALSE)),"",VLOOKUP(E723,'Enga manuel'!$D$7:$P$356,11,FALSE))</f>
        <v/>
      </c>
      <c r="U723" t="str">
        <f>IF(ISNA(VLOOKUP(E723,'Enga manuel'!$D$7:$P$356,12,FALSE)),"",VLOOKUP(E723,'Enga manuel'!$D$7:$P$356,12,FALSE))</f>
        <v/>
      </c>
      <c r="W723">
        <f t="shared" si="124"/>
        <v>4122</v>
      </c>
      <c r="X723" s="107">
        <f t="shared" si="120"/>
        <v>0</v>
      </c>
      <c r="Y723" s="107" t="str">
        <f t="shared" si="125"/>
        <v/>
      </c>
      <c r="Z723" s="107" t="str">
        <f t="shared" si="126"/>
        <v/>
      </c>
      <c r="AA723" s="107" t="str">
        <f t="shared" si="127"/>
        <v/>
      </c>
      <c r="AB723" s="107" t="str">
        <f t="shared" si="121"/>
        <v/>
      </c>
      <c r="AC723" s="107" t="str">
        <f t="shared" si="121"/>
        <v/>
      </c>
      <c r="AD723" s="107" t="str">
        <f t="shared" si="122"/>
        <v/>
      </c>
      <c r="AE723" s="107" t="str">
        <f t="shared" si="123"/>
        <v/>
      </c>
      <c r="AF723">
        <f t="shared" si="128"/>
        <v>0</v>
      </c>
    </row>
    <row r="724" spans="5:32" x14ac:dyDescent="0.2">
      <c r="E724">
        <v>4123</v>
      </c>
      <c r="F724" s="101">
        <f>'Ext A4'!F129</f>
        <v>0</v>
      </c>
      <c r="G724" s="100">
        <f>'Ext A4'!C129</f>
        <v>0</v>
      </c>
      <c r="H724" s="100">
        <f>'Ext A4'!D129</f>
        <v>0</v>
      </c>
      <c r="I724" s="100">
        <f>'Ext A4'!J129</f>
        <v>0</v>
      </c>
      <c r="J724" s="194">
        <f>'Ext A4'!G129</f>
        <v>0</v>
      </c>
      <c r="K724">
        <f>IF('Ext A4'!H129="",'Ext A4'!G129,'Ext A4'!H129)</f>
        <v>0</v>
      </c>
      <c r="L724" s="100">
        <f>'Ext A4'!E129</f>
        <v>0</v>
      </c>
      <c r="M724" t="str">
        <f>MID('Ext A4'!M129,7,4)</f>
        <v/>
      </c>
      <c r="O724" s="101">
        <f>IF(ISNA(VLOOKUP(E724,'Enga manuel'!$D$7:$P$356,6,FALSE)),0,VLOOKUP(E724,'Enga manuel'!$D$7:$P$356,6,FALSE))</f>
        <v>0</v>
      </c>
      <c r="P724" t="str">
        <f>IF(ISNA(VLOOKUP(E724,'Enga manuel'!$D$7:$P$356,7,FALSE)),"",VLOOKUP(E724,'Enga manuel'!$D$7:$P$356,7,FALSE))</f>
        <v/>
      </c>
      <c r="Q724" t="str">
        <f>IF(ISNA(VLOOKUP(E724,'Enga manuel'!$D$7:$P$356,8,FALSE)),"",VLOOKUP(E724,'Enga manuel'!$D$7:$P$356,8,FALSE))</f>
        <v/>
      </c>
      <c r="R724" t="str">
        <f>IF(ISNA(VLOOKUP(E724,'Enga manuel'!$D$7:$P$356,9,FALSE)),"",VLOOKUP(E724,'Enga manuel'!$D$7:$P$356,9,FALSE))</f>
        <v/>
      </c>
      <c r="S724" t="str">
        <f>IF(ISNA(VLOOKUP(E724,'Enga manuel'!$D$7:$P$356,10,FALSE)),"",VLOOKUP(E724,'Enga manuel'!$D$7:$P$356,10,FALSE))</f>
        <v/>
      </c>
      <c r="T724" t="str">
        <f>IF(ISNA(VLOOKUP(E724,'Enga manuel'!$D$7:$P$356,11,FALSE)),"",VLOOKUP(E724,'Enga manuel'!$D$7:$P$356,11,FALSE))</f>
        <v/>
      </c>
      <c r="U724" t="str">
        <f>IF(ISNA(VLOOKUP(E724,'Enga manuel'!$D$7:$P$356,12,FALSE)),"",VLOOKUP(E724,'Enga manuel'!$D$7:$P$356,12,FALSE))</f>
        <v/>
      </c>
      <c r="W724">
        <f t="shared" si="124"/>
        <v>4123</v>
      </c>
      <c r="X724" s="107">
        <f t="shared" si="120"/>
        <v>0</v>
      </c>
      <c r="Y724" s="107" t="str">
        <f t="shared" si="125"/>
        <v/>
      </c>
      <c r="Z724" s="107" t="str">
        <f t="shared" si="126"/>
        <v/>
      </c>
      <c r="AA724" s="107" t="str">
        <f t="shared" si="127"/>
        <v/>
      </c>
      <c r="AB724" s="107" t="str">
        <f t="shared" si="121"/>
        <v/>
      </c>
      <c r="AC724" s="107" t="str">
        <f t="shared" si="121"/>
        <v/>
      </c>
      <c r="AD724" s="107" t="str">
        <f t="shared" si="122"/>
        <v/>
      </c>
      <c r="AE724" s="107" t="str">
        <f t="shared" si="123"/>
        <v/>
      </c>
      <c r="AF724">
        <f t="shared" si="128"/>
        <v>0</v>
      </c>
    </row>
    <row r="725" spans="5:32" x14ac:dyDescent="0.2">
      <c r="E725">
        <v>4124</v>
      </c>
      <c r="F725" s="101">
        <f>'Ext A4'!F130</f>
        <v>0</v>
      </c>
      <c r="G725" s="100">
        <f>'Ext A4'!C130</f>
        <v>0</v>
      </c>
      <c r="H725" s="100">
        <f>'Ext A4'!D130</f>
        <v>0</v>
      </c>
      <c r="I725" s="100">
        <f>'Ext A4'!J130</f>
        <v>0</v>
      </c>
      <c r="J725" s="194">
        <f>'Ext A4'!G130</f>
        <v>0</v>
      </c>
      <c r="K725">
        <f>IF('Ext A4'!H130="",'Ext A4'!G130,'Ext A4'!H130)</f>
        <v>0</v>
      </c>
      <c r="L725" s="100">
        <f>'Ext A4'!E130</f>
        <v>0</v>
      </c>
      <c r="M725" t="str">
        <f>MID('Ext A4'!M130,7,4)</f>
        <v/>
      </c>
      <c r="O725" s="101">
        <f>IF(ISNA(VLOOKUP(E725,'Enga manuel'!$D$7:$P$356,6,FALSE)),0,VLOOKUP(E725,'Enga manuel'!$D$7:$P$356,6,FALSE))</f>
        <v>0</v>
      </c>
      <c r="P725" t="str">
        <f>IF(ISNA(VLOOKUP(E725,'Enga manuel'!$D$7:$P$356,7,FALSE)),"",VLOOKUP(E725,'Enga manuel'!$D$7:$P$356,7,FALSE))</f>
        <v/>
      </c>
      <c r="Q725" t="str">
        <f>IF(ISNA(VLOOKUP(E725,'Enga manuel'!$D$7:$P$356,8,FALSE)),"",VLOOKUP(E725,'Enga manuel'!$D$7:$P$356,8,FALSE))</f>
        <v/>
      </c>
      <c r="R725" t="str">
        <f>IF(ISNA(VLOOKUP(E725,'Enga manuel'!$D$7:$P$356,9,FALSE)),"",VLOOKUP(E725,'Enga manuel'!$D$7:$P$356,9,FALSE))</f>
        <v/>
      </c>
      <c r="S725" t="str">
        <f>IF(ISNA(VLOOKUP(E725,'Enga manuel'!$D$7:$P$356,10,FALSE)),"",VLOOKUP(E725,'Enga manuel'!$D$7:$P$356,10,FALSE))</f>
        <v/>
      </c>
      <c r="T725" t="str">
        <f>IF(ISNA(VLOOKUP(E725,'Enga manuel'!$D$7:$P$356,11,FALSE)),"",VLOOKUP(E725,'Enga manuel'!$D$7:$P$356,11,FALSE))</f>
        <v/>
      </c>
      <c r="U725" t="str">
        <f>IF(ISNA(VLOOKUP(E725,'Enga manuel'!$D$7:$P$356,12,FALSE)),"",VLOOKUP(E725,'Enga manuel'!$D$7:$P$356,12,FALSE))</f>
        <v/>
      </c>
      <c r="W725">
        <f t="shared" si="124"/>
        <v>4124</v>
      </c>
      <c r="X725" s="107">
        <f t="shared" si="120"/>
        <v>0</v>
      </c>
      <c r="Y725" s="107" t="str">
        <f t="shared" si="125"/>
        <v/>
      </c>
      <c r="Z725" s="107" t="str">
        <f t="shared" si="126"/>
        <v/>
      </c>
      <c r="AA725" s="107" t="str">
        <f t="shared" si="127"/>
        <v/>
      </c>
      <c r="AB725" s="107" t="str">
        <f t="shared" si="121"/>
        <v/>
      </c>
      <c r="AC725" s="107" t="str">
        <f t="shared" si="121"/>
        <v/>
      </c>
      <c r="AD725" s="107" t="str">
        <f t="shared" si="122"/>
        <v/>
      </c>
      <c r="AE725" s="107" t="str">
        <f t="shared" si="123"/>
        <v/>
      </c>
      <c r="AF725">
        <f t="shared" si="128"/>
        <v>0</v>
      </c>
    </row>
    <row r="726" spans="5:32" x14ac:dyDescent="0.2">
      <c r="E726">
        <v>4125</v>
      </c>
      <c r="F726" s="101">
        <f>'Ext A4'!F131</f>
        <v>0</v>
      </c>
      <c r="G726" s="100">
        <f>'Ext A4'!C131</f>
        <v>0</v>
      </c>
      <c r="H726" s="100">
        <f>'Ext A4'!D131</f>
        <v>0</v>
      </c>
      <c r="I726" s="100">
        <f>'Ext A4'!J131</f>
        <v>0</v>
      </c>
      <c r="J726" s="194">
        <f>'Ext A4'!G131</f>
        <v>0</v>
      </c>
      <c r="K726">
        <f>IF('Ext A4'!H131="",'Ext A4'!G131,'Ext A4'!H131)</f>
        <v>0</v>
      </c>
      <c r="L726" s="100">
        <f>'Ext A4'!E131</f>
        <v>0</v>
      </c>
      <c r="M726" t="str">
        <f>MID('Ext A4'!M131,7,4)</f>
        <v/>
      </c>
      <c r="O726" s="101">
        <f>IF(ISNA(VLOOKUP(E726,'Enga manuel'!$D$7:$P$356,6,FALSE)),0,VLOOKUP(E726,'Enga manuel'!$D$7:$P$356,6,FALSE))</f>
        <v>0</v>
      </c>
      <c r="P726" t="str">
        <f>IF(ISNA(VLOOKUP(E726,'Enga manuel'!$D$7:$P$356,7,FALSE)),"",VLOOKUP(E726,'Enga manuel'!$D$7:$P$356,7,FALSE))</f>
        <v/>
      </c>
      <c r="Q726" t="str">
        <f>IF(ISNA(VLOOKUP(E726,'Enga manuel'!$D$7:$P$356,8,FALSE)),"",VLOOKUP(E726,'Enga manuel'!$D$7:$P$356,8,FALSE))</f>
        <v/>
      </c>
      <c r="R726" t="str">
        <f>IF(ISNA(VLOOKUP(E726,'Enga manuel'!$D$7:$P$356,9,FALSE)),"",VLOOKUP(E726,'Enga manuel'!$D$7:$P$356,9,FALSE))</f>
        <v/>
      </c>
      <c r="S726" t="str">
        <f>IF(ISNA(VLOOKUP(E726,'Enga manuel'!$D$7:$P$356,10,FALSE)),"",VLOOKUP(E726,'Enga manuel'!$D$7:$P$356,10,FALSE))</f>
        <v/>
      </c>
      <c r="T726" t="str">
        <f>IF(ISNA(VLOOKUP(E726,'Enga manuel'!$D$7:$P$356,11,FALSE)),"",VLOOKUP(E726,'Enga manuel'!$D$7:$P$356,11,FALSE))</f>
        <v/>
      </c>
      <c r="U726" t="str">
        <f>IF(ISNA(VLOOKUP(E726,'Enga manuel'!$D$7:$P$356,12,FALSE)),"",VLOOKUP(E726,'Enga manuel'!$D$7:$P$356,12,FALSE))</f>
        <v/>
      </c>
      <c r="W726">
        <f t="shared" si="124"/>
        <v>4125</v>
      </c>
      <c r="X726" s="107">
        <f t="shared" si="120"/>
        <v>0</v>
      </c>
      <c r="Y726" s="107" t="str">
        <f t="shared" si="125"/>
        <v/>
      </c>
      <c r="Z726" s="107" t="str">
        <f t="shared" si="126"/>
        <v/>
      </c>
      <c r="AA726" s="107" t="str">
        <f t="shared" si="127"/>
        <v/>
      </c>
      <c r="AB726" s="107" t="str">
        <f t="shared" si="121"/>
        <v/>
      </c>
      <c r="AC726" s="107" t="str">
        <f t="shared" si="121"/>
        <v/>
      </c>
      <c r="AD726" s="107" t="str">
        <f t="shared" si="122"/>
        <v/>
      </c>
      <c r="AE726" s="107" t="str">
        <f t="shared" si="123"/>
        <v/>
      </c>
      <c r="AF726">
        <f t="shared" si="128"/>
        <v>0</v>
      </c>
    </row>
    <row r="727" spans="5:32" x14ac:dyDescent="0.2">
      <c r="E727">
        <v>4126</v>
      </c>
      <c r="F727" s="101">
        <f>'Ext A4'!F132</f>
        <v>0</v>
      </c>
      <c r="G727" s="100">
        <f>'Ext A4'!C132</f>
        <v>0</v>
      </c>
      <c r="H727" s="100">
        <f>'Ext A4'!D132</f>
        <v>0</v>
      </c>
      <c r="I727" s="100">
        <f>'Ext A4'!J132</f>
        <v>0</v>
      </c>
      <c r="J727" s="194">
        <f>'Ext A4'!G132</f>
        <v>0</v>
      </c>
      <c r="K727">
        <f>IF('Ext A4'!H132="",'Ext A4'!G132,'Ext A4'!H132)</f>
        <v>0</v>
      </c>
      <c r="L727" s="100">
        <f>'Ext A4'!E132</f>
        <v>0</v>
      </c>
      <c r="M727" t="str">
        <f>MID('Ext A4'!M132,7,4)</f>
        <v/>
      </c>
      <c r="O727" s="101">
        <f>IF(ISNA(VLOOKUP(E727,'Enga manuel'!$D$7:$P$356,6,FALSE)),0,VLOOKUP(E727,'Enga manuel'!$D$7:$P$356,6,FALSE))</f>
        <v>0</v>
      </c>
      <c r="P727" t="str">
        <f>IF(ISNA(VLOOKUP(E727,'Enga manuel'!$D$7:$P$356,7,FALSE)),"",VLOOKUP(E727,'Enga manuel'!$D$7:$P$356,7,FALSE))</f>
        <v/>
      </c>
      <c r="Q727" t="str">
        <f>IF(ISNA(VLOOKUP(E727,'Enga manuel'!$D$7:$P$356,8,FALSE)),"",VLOOKUP(E727,'Enga manuel'!$D$7:$P$356,8,FALSE))</f>
        <v/>
      </c>
      <c r="R727" t="str">
        <f>IF(ISNA(VLOOKUP(E727,'Enga manuel'!$D$7:$P$356,9,FALSE)),"",VLOOKUP(E727,'Enga manuel'!$D$7:$P$356,9,FALSE))</f>
        <v/>
      </c>
      <c r="S727" t="str">
        <f>IF(ISNA(VLOOKUP(E727,'Enga manuel'!$D$7:$P$356,10,FALSE)),"",VLOOKUP(E727,'Enga manuel'!$D$7:$P$356,10,FALSE))</f>
        <v/>
      </c>
      <c r="T727" t="str">
        <f>IF(ISNA(VLOOKUP(E727,'Enga manuel'!$D$7:$P$356,11,FALSE)),"",VLOOKUP(E727,'Enga manuel'!$D$7:$P$356,11,FALSE))</f>
        <v/>
      </c>
      <c r="U727" t="str">
        <f>IF(ISNA(VLOOKUP(E727,'Enga manuel'!$D$7:$P$356,12,FALSE)),"",VLOOKUP(E727,'Enga manuel'!$D$7:$P$356,12,FALSE))</f>
        <v/>
      </c>
      <c r="W727">
        <f t="shared" si="124"/>
        <v>4126</v>
      </c>
      <c r="X727" s="107">
        <f t="shared" si="120"/>
        <v>0</v>
      </c>
      <c r="Y727" s="107" t="str">
        <f t="shared" si="125"/>
        <v/>
      </c>
      <c r="Z727" s="107" t="str">
        <f t="shared" si="126"/>
        <v/>
      </c>
      <c r="AA727" s="107" t="str">
        <f t="shared" si="127"/>
        <v/>
      </c>
      <c r="AB727" s="107" t="str">
        <f t="shared" si="121"/>
        <v/>
      </c>
      <c r="AC727" s="107" t="str">
        <f t="shared" si="121"/>
        <v/>
      </c>
      <c r="AD727" s="107" t="str">
        <f t="shared" si="122"/>
        <v/>
      </c>
      <c r="AE727" s="107" t="str">
        <f t="shared" si="123"/>
        <v/>
      </c>
      <c r="AF727">
        <f t="shared" si="128"/>
        <v>0</v>
      </c>
    </row>
    <row r="728" spans="5:32" x14ac:dyDescent="0.2">
      <c r="E728">
        <v>4127</v>
      </c>
      <c r="F728" s="101">
        <f>'Ext A4'!F133</f>
        <v>0</v>
      </c>
      <c r="G728" s="100">
        <f>'Ext A4'!C133</f>
        <v>0</v>
      </c>
      <c r="H728" s="100">
        <f>'Ext A4'!D133</f>
        <v>0</v>
      </c>
      <c r="I728" s="100">
        <f>'Ext A4'!J133</f>
        <v>0</v>
      </c>
      <c r="J728" s="194">
        <f>'Ext A4'!G133</f>
        <v>0</v>
      </c>
      <c r="K728">
        <f>IF('Ext A4'!H133="",'Ext A4'!G133,'Ext A4'!H133)</f>
        <v>0</v>
      </c>
      <c r="L728" s="100">
        <f>'Ext A4'!E133</f>
        <v>0</v>
      </c>
      <c r="M728" t="str">
        <f>MID('Ext A4'!M133,7,4)</f>
        <v/>
      </c>
      <c r="O728" s="101">
        <f>IF(ISNA(VLOOKUP(E728,'Enga manuel'!$D$7:$P$356,6,FALSE)),0,VLOOKUP(E728,'Enga manuel'!$D$7:$P$356,6,FALSE))</f>
        <v>0</v>
      </c>
      <c r="P728" t="str">
        <f>IF(ISNA(VLOOKUP(E728,'Enga manuel'!$D$7:$P$356,7,FALSE)),"",VLOOKUP(E728,'Enga manuel'!$D$7:$P$356,7,FALSE))</f>
        <v/>
      </c>
      <c r="Q728" t="str">
        <f>IF(ISNA(VLOOKUP(E728,'Enga manuel'!$D$7:$P$356,8,FALSE)),"",VLOOKUP(E728,'Enga manuel'!$D$7:$P$356,8,FALSE))</f>
        <v/>
      </c>
      <c r="R728" t="str">
        <f>IF(ISNA(VLOOKUP(E728,'Enga manuel'!$D$7:$P$356,9,FALSE)),"",VLOOKUP(E728,'Enga manuel'!$D$7:$P$356,9,FALSE))</f>
        <v/>
      </c>
      <c r="S728" t="str">
        <f>IF(ISNA(VLOOKUP(E728,'Enga manuel'!$D$7:$P$356,10,FALSE)),"",VLOOKUP(E728,'Enga manuel'!$D$7:$P$356,10,FALSE))</f>
        <v/>
      </c>
      <c r="T728" t="str">
        <f>IF(ISNA(VLOOKUP(E728,'Enga manuel'!$D$7:$P$356,11,FALSE)),"",VLOOKUP(E728,'Enga manuel'!$D$7:$P$356,11,FALSE))</f>
        <v/>
      </c>
      <c r="U728" t="str">
        <f>IF(ISNA(VLOOKUP(E728,'Enga manuel'!$D$7:$P$356,12,FALSE)),"",VLOOKUP(E728,'Enga manuel'!$D$7:$P$356,12,FALSE))</f>
        <v/>
      </c>
      <c r="W728">
        <f t="shared" si="124"/>
        <v>4127</v>
      </c>
      <c r="X728" s="107">
        <f t="shared" si="120"/>
        <v>0</v>
      </c>
      <c r="Y728" s="107" t="str">
        <f t="shared" si="125"/>
        <v/>
      </c>
      <c r="Z728" s="107" t="str">
        <f t="shared" si="126"/>
        <v/>
      </c>
      <c r="AA728" s="107" t="str">
        <f t="shared" si="127"/>
        <v/>
      </c>
      <c r="AB728" s="107" t="str">
        <f t="shared" si="121"/>
        <v/>
      </c>
      <c r="AC728" s="107" t="str">
        <f t="shared" si="121"/>
        <v/>
      </c>
      <c r="AD728" s="107" t="str">
        <f t="shared" si="122"/>
        <v/>
      </c>
      <c r="AE728" s="107" t="str">
        <f t="shared" si="123"/>
        <v/>
      </c>
      <c r="AF728">
        <f t="shared" si="128"/>
        <v>0</v>
      </c>
    </row>
    <row r="729" spans="5:32" x14ac:dyDescent="0.2">
      <c r="E729">
        <v>4128</v>
      </c>
      <c r="F729" s="101">
        <f>'Ext A4'!F134</f>
        <v>0</v>
      </c>
      <c r="G729" s="100">
        <f>'Ext A4'!C134</f>
        <v>0</v>
      </c>
      <c r="H729" s="100">
        <f>'Ext A4'!D134</f>
        <v>0</v>
      </c>
      <c r="I729" s="100">
        <f>'Ext A4'!J134</f>
        <v>0</v>
      </c>
      <c r="J729" s="194">
        <f>'Ext A4'!G134</f>
        <v>0</v>
      </c>
      <c r="K729">
        <f>IF('Ext A4'!H134="",'Ext A4'!G134,'Ext A4'!H134)</f>
        <v>0</v>
      </c>
      <c r="L729" s="100">
        <f>'Ext A4'!E134</f>
        <v>0</v>
      </c>
      <c r="M729" t="str">
        <f>MID('Ext A4'!M134,7,4)</f>
        <v/>
      </c>
      <c r="O729" s="101">
        <f>IF(ISNA(VLOOKUP(E729,'Enga manuel'!$D$7:$P$356,6,FALSE)),0,VLOOKUP(E729,'Enga manuel'!$D$7:$P$356,6,FALSE))</f>
        <v>0</v>
      </c>
      <c r="P729" t="str">
        <f>IF(ISNA(VLOOKUP(E729,'Enga manuel'!$D$7:$P$356,7,FALSE)),"",VLOOKUP(E729,'Enga manuel'!$D$7:$P$356,7,FALSE))</f>
        <v/>
      </c>
      <c r="Q729" t="str">
        <f>IF(ISNA(VLOOKUP(E729,'Enga manuel'!$D$7:$P$356,8,FALSE)),"",VLOOKUP(E729,'Enga manuel'!$D$7:$P$356,8,FALSE))</f>
        <v/>
      </c>
      <c r="R729" t="str">
        <f>IF(ISNA(VLOOKUP(E729,'Enga manuel'!$D$7:$P$356,9,FALSE)),"",VLOOKUP(E729,'Enga manuel'!$D$7:$P$356,9,FALSE))</f>
        <v/>
      </c>
      <c r="S729" t="str">
        <f>IF(ISNA(VLOOKUP(E729,'Enga manuel'!$D$7:$P$356,10,FALSE)),"",VLOOKUP(E729,'Enga manuel'!$D$7:$P$356,10,FALSE))</f>
        <v/>
      </c>
      <c r="T729" t="str">
        <f>IF(ISNA(VLOOKUP(E729,'Enga manuel'!$D$7:$P$356,11,FALSE)),"",VLOOKUP(E729,'Enga manuel'!$D$7:$P$356,11,FALSE))</f>
        <v/>
      </c>
      <c r="U729" t="str">
        <f>IF(ISNA(VLOOKUP(E729,'Enga manuel'!$D$7:$P$356,12,FALSE)),"",VLOOKUP(E729,'Enga manuel'!$D$7:$P$356,12,FALSE))</f>
        <v/>
      </c>
      <c r="W729">
        <f t="shared" si="124"/>
        <v>4128</v>
      </c>
      <c r="X729" s="107">
        <f t="shared" si="120"/>
        <v>0</v>
      </c>
      <c r="Y729" s="107" t="str">
        <f t="shared" si="125"/>
        <v/>
      </c>
      <c r="Z729" s="107" t="str">
        <f t="shared" si="126"/>
        <v/>
      </c>
      <c r="AA729" s="107" t="str">
        <f t="shared" si="127"/>
        <v/>
      </c>
      <c r="AB729" s="107" t="str">
        <f t="shared" si="121"/>
        <v/>
      </c>
      <c r="AC729" s="107" t="str">
        <f t="shared" si="121"/>
        <v/>
      </c>
      <c r="AD729" s="107" t="str">
        <f t="shared" si="122"/>
        <v/>
      </c>
      <c r="AE729" s="107" t="str">
        <f t="shared" si="123"/>
        <v/>
      </c>
      <c r="AF729">
        <f t="shared" si="128"/>
        <v>0</v>
      </c>
    </row>
    <row r="730" spans="5:32" x14ac:dyDescent="0.2">
      <c r="E730">
        <v>4129</v>
      </c>
      <c r="F730" s="101">
        <f>'Ext A4'!F135</f>
        <v>0</v>
      </c>
      <c r="G730" s="100">
        <f>'Ext A4'!C135</f>
        <v>0</v>
      </c>
      <c r="H730" s="100">
        <f>'Ext A4'!D135</f>
        <v>0</v>
      </c>
      <c r="I730" s="100">
        <f>'Ext A4'!J135</f>
        <v>0</v>
      </c>
      <c r="J730" s="194">
        <f>'Ext A4'!G135</f>
        <v>0</v>
      </c>
      <c r="K730">
        <f>IF('Ext A4'!H135="",'Ext A4'!G135,'Ext A4'!H135)</f>
        <v>0</v>
      </c>
      <c r="L730" s="100">
        <f>'Ext A4'!E135</f>
        <v>0</v>
      </c>
      <c r="M730" t="str">
        <f>MID('Ext A4'!M135,7,4)</f>
        <v/>
      </c>
      <c r="O730" s="101">
        <f>IF(ISNA(VLOOKUP(E730,'Enga manuel'!$D$7:$P$356,6,FALSE)),0,VLOOKUP(E730,'Enga manuel'!$D$7:$P$356,6,FALSE))</f>
        <v>0</v>
      </c>
      <c r="P730" t="str">
        <f>IF(ISNA(VLOOKUP(E730,'Enga manuel'!$D$7:$P$356,7,FALSE)),"",VLOOKUP(E730,'Enga manuel'!$D$7:$P$356,7,FALSE))</f>
        <v/>
      </c>
      <c r="Q730" t="str">
        <f>IF(ISNA(VLOOKUP(E730,'Enga manuel'!$D$7:$P$356,8,FALSE)),"",VLOOKUP(E730,'Enga manuel'!$D$7:$P$356,8,FALSE))</f>
        <v/>
      </c>
      <c r="R730" t="str">
        <f>IF(ISNA(VLOOKUP(E730,'Enga manuel'!$D$7:$P$356,9,FALSE)),"",VLOOKUP(E730,'Enga manuel'!$D$7:$P$356,9,FALSE))</f>
        <v/>
      </c>
      <c r="S730" t="str">
        <f>IF(ISNA(VLOOKUP(E730,'Enga manuel'!$D$7:$P$356,10,FALSE)),"",VLOOKUP(E730,'Enga manuel'!$D$7:$P$356,10,FALSE))</f>
        <v/>
      </c>
      <c r="T730" t="str">
        <f>IF(ISNA(VLOOKUP(E730,'Enga manuel'!$D$7:$P$356,11,FALSE)),"",VLOOKUP(E730,'Enga manuel'!$D$7:$P$356,11,FALSE))</f>
        <v/>
      </c>
      <c r="U730" t="str">
        <f>IF(ISNA(VLOOKUP(E730,'Enga manuel'!$D$7:$P$356,12,FALSE)),"",VLOOKUP(E730,'Enga manuel'!$D$7:$P$356,12,FALSE))</f>
        <v/>
      </c>
      <c r="W730">
        <f t="shared" si="124"/>
        <v>4129</v>
      </c>
      <c r="X730" s="107">
        <f t="shared" si="120"/>
        <v>0</v>
      </c>
      <c r="Y730" s="107" t="str">
        <f t="shared" si="125"/>
        <v/>
      </c>
      <c r="Z730" s="107" t="str">
        <f t="shared" si="126"/>
        <v/>
      </c>
      <c r="AA730" s="107" t="str">
        <f t="shared" si="127"/>
        <v/>
      </c>
      <c r="AB730" s="107" t="str">
        <f t="shared" si="121"/>
        <v/>
      </c>
      <c r="AC730" s="107" t="str">
        <f t="shared" si="121"/>
        <v/>
      </c>
      <c r="AD730" s="107" t="str">
        <f t="shared" si="122"/>
        <v/>
      </c>
      <c r="AE730" s="107" t="str">
        <f t="shared" si="123"/>
        <v/>
      </c>
      <c r="AF730">
        <f t="shared" si="128"/>
        <v>0</v>
      </c>
    </row>
    <row r="731" spans="5:32" x14ac:dyDescent="0.2">
      <c r="E731">
        <v>4130</v>
      </c>
      <c r="F731" s="101">
        <f>'Ext A4'!F136</f>
        <v>0</v>
      </c>
      <c r="G731" s="100">
        <f>'Ext A4'!C136</f>
        <v>0</v>
      </c>
      <c r="H731" s="100">
        <f>'Ext A4'!D136</f>
        <v>0</v>
      </c>
      <c r="I731" s="100">
        <f>'Ext A4'!J136</f>
        <v>0</v>
      </c>
      <c r="J731" s="194">
        <f>'Ext A4'!G136</f>
        <v>0</v>
      </c>
      <c r="K731">
        <f>IF('Ext A4'!H136="",'Ext A4'!G136,'Ext A4'!H136)</f>
        <v>0</v>
      </c>
      <c r="L731" s="100">
        <f>'Ext A4'!E136</f>
        <v>0</v>
      </c>
      <c r="M731" t="str">
        <f>MID('Ext A4'!M136,7,4)</f>
        <v/>
      </c>
      <c r="O731" s="101">
        <f>IF(ISNA(VLOOKUP(E731,'Enga manuel'!$D$7:$P$356,6,FALSE)),0,VLOOKUP(E731,'Enga manuel'!$D$7:$P$356,6,FALSE))</f>
        <v>0</v>
      </c>
      <c r="P731" t="str">
        <f>IF(ISNA(VLOOKUP(E731,'Enga manuel'!$D$7:$P$356,7,FALSE)),"",VLOOKUP(E731,'Enga manuel'!$D$7:$P$356,7,FALSE))</f>
        <v/>
      </c>
      <c r="Q731" t="str">
        <f>IF(ISNA(VLOOKUP(E731,'Enga manuel'!$D$7:$P$356,8,FALSE)),"",VLOOKUP(E731,'Enga manuel'!$D$7:$P$356,8,FALSE))</f>
        <v/>
      </c>
      <c r="R731" t="str">
        <f>IF(ISNA(VLOOKUP(E731,'Enga manuel'!$D$7:$P$356,9,FALSE)),"",VLOOKUP(E731,'Enga manuel'!$D$7:$P$356,9,FALSE))</f>
        <v/>
      </c>
      <c r="S731" t="str">
        <f>IF(ISNA(VLOOKUP(E731,'Enga manuel'!$D$7:$P$356,10,FALSE)),"",VLOOKUP(E731,'Enga manuel'!$D$7:$P$356,10,FALSE))</f>
        <v/>
      </c>
      <c r="T731" t="str">
        <f>IF(ISNA(VLOOKUP(E731,'Enga manuel'!$D$7:$P$356,11,FALSE)),"",VLOOKUP(E731,'Enga manuel'!$D$7:$P$356,11,FALSE))</f>
        <v/>
      </c>
      <c r="U731" t="str">
        <f>IF(ISNA(VLOOKUP(E731,'Enga manuel'!$D$7:$P$356,12,FALSE)),"",VLOOKUP(E731,'Enga manuel'!$D$7:$P$356,12,FALSE))</f>
        <v/>
      </c>
      <c r="W731">
        <f t="shared" si="124"/>
        <v>4130</v>
      </c>
      <c r="X731" s="107">
        <f t="shared" si="120"/>
        <v>0</v>
      </c>
      <c r="Y731" s="107" t="str">
        <f t="shared" si="125"/>
        <v/>
      </c>
      <c r="Z731" s="107" t="str">
        <f t="shared" si="126"/>
        <v/>
      </c>
      <c r="AA731" s="107" t="str">
        <f t="shared" si="127"/>
        <v/>
      </c>
      <c r="AB731" s="107" t="str">
        <f t="shared" si="121"/>
        <v/>
      </c>
      <c r="AC731" s="107" t="str">
        <f t="shared" si="121"/>
        <v/>
      </c>
      <c r="AD731" s="107" t="str">
        <f t="shared" si="122"/>
        <v/>
      </c>
      <c r="AE731" s="107" t="str">
        <f t="shared" si="123"/>
        <v/>
      </c>
      <c r="AF731">
        <f t="shared" si="128"/>
        <v>0</v>
      </c>
    </row>
    <row r="732" spans="5:32" x14ac:dyDescent="0.2">
      <c r="E732">
        <v>4131</v>
      </c>
      <c r="F732" s="101">
        <f>'Ext A4'!F137</f>
        <v>0</v>
      </c>
      <c r="G732" s="100">
        <f>'Ext A4'!C137</f>
        <v>0</v>
      </c>
      <c r="H732" s="100">
        <f>'Ext A4'!D137</f>
        <v>0</v>
      </c>
      <c r="I732" s="100">
        <f>'Ext A4'!J137</f>
        <v>0</v>
      </c>
      <c r="J732" s="194">
        <f>'Ext A4'!G137</f>
        <v>0</v>
      </c>
      <c r="K732">
        <f>IF('Ext A4'!H137="",'Ext A4'!G137,'Ext A4'!H137)</f>
        <v>0</v>
      </c>
      <c r="L732" s="100">
        <f>'Ext A4'!E137</f>
        <v>0</v>
      </c>
      <c r="M732" t="str">
        <f>MID('Ext A4'!M137,7,4)</f>
        <v/>
      </c>
      <c r="O732" s="101">
        <f>IF(ISNA(VLOOKUP(E732,'Enga manuel'!$D$7:$P$356,6,FALSE)),0,VLOOKUP(E732,'Enga manuel'!$D$7:$P$356,6,FALSE))</f>
        <v>0</v>
      </c>
      <c r="P732" t="str">
        <f>IF(ISNA(VLOOKUP(E732,'Enga manuel'!$D$7:$P$356,7,FALSE)),"",VLOOKUP(E732,'Enga manuel'!$D$7:$P$356,7,FALSE))</f>
        <v/>
      </c>
      <c r="Q732" t="str">
        <f>IF(ISNA(VLOOKUP(E732,'Enga manuel'!$D$7:$P$356,8,FALSE)),"",VLOOKUP(E732,'Enga manuel'!$D$7:$P$356,8,FALSE))</f>
        <v/>
      </c>
      <c r="R732" t="str">
        <f>IF(ISNA(VLOOKUP(E732,'Enga manuel'!$D$7:$P$356,9,FALSE)),"",VLOOKUP(E732,'Enga manuel'!$D$7:$P$356,9,FALSE))</f>
        <v/>
      </c>
      <c r="S732" t="str">
        <f>IF(ISNA(VLOOKUP(E732,'Enga manuel'!$D$7:$P$356,10,FALSE)),"",VLOOKUP(E732,'Enga manuel'!$D$7:$P$356,10,FALSE))</f>
        <v/>
      </c>
      <c r="T732" t="str">
        <f>IF(ISNA(VLOOKUP(E732,'Enga manuel'!$D$7:$P$356,11,FALSE)),"",VLOOKUP(E732,'Enga manuel'!$D$7:$P$356,11,FALSE))</f>
        <v/>
      </c>
      <c r="U732" t="str">
        <f>IF(ISNA(VLOOKUP(E732,'Enga manuel'!$D$7:$P$356,12,FALSE)),"",VLOOKUP(E732,'Enga manuel'!$D$7:$P$356,12,FALSE))</f>
        <v/>
      </c>
      <c r="W732">
        <f t="shared" si="124"/>
        <v>4131</v>
      </c>
      <c r="X732" s="107">
        <f t="shared" si="120"/>
        <v>0</v>
      </c>
      <c r="Y732" s="107" t="str">
        <f t="shared" si="125"/>
        <v/>
      </c>
      <c r="Z732" s="107" t="str">
        <f t="shared" si="126"/>
        <v/>
      </c>
      <c r="AA732" s="107" t="str">
        <f t="shared" si="127"/>
        <v/>
      </c>
      <c r="AB732" s="107" t="str">
        <f t="shared" si="121"/>
        <v/>
      </c>
      <c r="AC732" s="107" t="str">
        <f t="shared" si="121"/>
        <v/>
      </c>
      <c r="AD732" s="107" t="str">
        <f t="shared" si="122"/>
        <v/>
      </c>
      <c r="AE732" s="107" t="str">
        <f t="shared" si="123"/>
        <v/>
      </c>
      <c r="AF732">
        <f t="shared" si="128"/>
        <v>0</v>
      </c>
    </row>
    <row r="733" spans="5:32" x14ac:dyDescent="0.2">
      <c r="E733">
        <v>4132</v>
      </c>
      <c r="F733" s="101">
        <f>'Ext A4'!F138</f>
        <v>0</v>
      </c>
      <c r="G733" s="100">
        <f>'Ext A4'!C138</f>
        <v>0</v>
      </c>
      <c r="H733" s="100">
        <f>'Ext A4'!D138</f>
        <v>0</v>
      </c>
      <c r="I733" s="100">
        <f>'Ext A4'!J138</f>
        <v>0</v>
      </c>
      <c r="J733" s="194">
        <f>'Ext A4'!G138</f>
        <v>0</v>
      </c>
      <c r="K733">
        <f>IF('Ext A4'!H138="",'Ext A4'!G138,'Ext A4'!H138)</f>
        <v>0</v>
      </c>
      <c r="L733" s="100">
        <f>'Ext A4'!E138</f>
        <v>0</v>
      </c>
      <c r="M733" t="str">
        <f>MID('Ext A4'!M138,7,4)</f>
        <v/>
      </c>
      <c r="O733" s="101">
        <f>IF(ISNA(VLOOKUP(E733,'Enga manuel'!$D$7:$P$356,6,FALSE)),0,VLOOKUP(E733,'Enga manuel'!$D$7:$P$356,6,FALSE))</f>
        <v>0</v>
      </c>
      <c r="P733" t="str">
        <f>IF(ISNA(VLOOKUP(E733,'Enga manuel'!$D$7:$P$356,7,FALSE)),"",VLOOKUP(E733,'Enga manuel'!$D$7:$P$356,7,FALSE))</f>
        <v/>
      </c>
      <c r="Q733" t="str">
        <f>IF(ISNA(VLOOKUP(E733,'Enga manuel'!$D$7:$P$356,8,FALSE)),"",VLOOKUP(E733,'Enga manuel'!$D$7:$P$356,8,FALSE))</f>
        <v/>
      </c>
      <c r="R733" t="str">
        <f>IF(ISNA(VLOOKUP(E733,'Enga manuel'!$D$7:$P$356,9,FALSE)),"",VLOOKUP(E733,'Enga manuel'!$D$7:$P$356,9,FALSE))</f>
        <v/>
      </c>
      <c r="S733" t="str">
        <f>IF(ISNA(VLOOKUP(E733,'Enga manuel'!$D$7:$P$356,10,FALSE)),"",VLOOKUP(E733,'Enga manuel'!$D$7:$P$356,10,FALSE))</f>
        <v/>
      </c>
      <c r="T733" t="str">
        <f>IF(ISNA(VLOOKUP(E733,'Enga manuel'!$D$7:$P$356,11,FALSE)),"",VLOOKUP(E733,'Enga manuel'!$D$7:$P$356,11,FALSE))</f>
        <v/>
      </c>
      <c r="U733" t="str">
        <f>IF(ISNA(VLOOKUP(E733,'Enga manuel'!$D$7:$P$356,12,FALSE)),"",VLOOKUP(E733,'Enga manuel'!$D$7:$P$356,12,FALSE))</f>
        <v/>
      </c>
      <c r="W733">
        <f t="shared" si="124"/>
        <v>4132</v>
      </c>
      <c r="X733" s="107">
        <f t="shared" si="120"/>
        <v>0</v>
      </c>
      <c r="Y733" s="107" t="str">
        <f t="shared" si="125"/>
        <v/>
      </c>
      <c r="Z733" s="107" t="str">
        <f t="shared" si="126"/>
        <v/>
      </c>
      <c r="AA733" s="107" t="str">
        <f t="shared" si="127"/>
        <v/>
      </c>
      <c r="AB733" s="107" t="str">
        <f t="shared" si="121"/>
        <v/>
      </c>
      <c r="AC733" s="107" t="str">
        <f t="shared" si="121"/>
        <v/>
      </c>
      <c r="AD733" s="107" t="str">
        <f t="shared" si="122"/>
        <v/>
      </c>
      <c r="AE733" s="107" t="str">
        <f t="shared" si="123"/>
        <v/>
      </c>
      <c r="AF733">
        <f t="shared" si="128"/>
        <v>0</v>
      </c>
    </row>
    <row r="734" spans="5:32" x14ac:dyDescent="0.2">
      <c r="E734">
        <v>4133</v>
      </c>
      <c r="F734" s="101">
        <f>'Ext A4'!F139</f>
        <v>0</v>
      </c>
      <c r="G734" s="100">
        <f>'Ext A4'!C139</f>
        <v>0</v>
      </c>
      <c r="H734" s="100">
        <f>'Ext A4'!D139</f>
        <v>0</v>
      </c>
      <c r="I734" s="100">
        <f>'Ext A4'!J139</f>
        <v>0</v>
      </c>
      <c r="J734" s="194">
        <f>'Ext A4'!G139</f>
        <v>0</v>
      </c>
      <c r="K734">
        <f>IF('Ext A4'!H139="",'Ext A4'!G139,'Ext A4'!H139)</f>
        <v>0</v>
      </c>
      <c r="L734" s="100">
        <f>'Ext A4'!E139</f>
        <v>0</v>
      </c>
      <c r="M734" t="str">
        <f>MID('Ext A4'!M139,7,4)</f>
        <v/>
      </c>
      <c r="O734" s="101">
        <f>IF(ISNA(VLOOKUP(E734,'Enga manuel'!$D$7:$P$356,6,FALSE)),0,VLOOKUP(E734,'Enga manuel'!$D$7:$P$356,6,FALSE))</f>
        <v>0</v>
      </c>
      <c r="P734" t="str">
        <f>IF(ISNA(VLOOKUP(E734,'Enga manuel'!$D$7:$P$356,7,FALSE)),"",VLOOKUP(E734,'Enga manuel'!$D$7:$P$356,7,FALSE))</f>
        <v/>
      </c>
      <c r="Q734" t="str">
        <f>IF(ISNA(VLOOKUP(E734,'Enga manuel'!$D$7:$P$356,8,FALSE)),"",VLOOKUP(E734,'Enga manuel'!$D$7:$P$356,8,FALSE))</f>
        <v/>
      </c>
      <c r="R734" t="str">
        <f>IF(ISNA(VLOOKUP(E734,'Enga manuel'!$D$7:$P$356,9,FALSE)),"",VLOOKUP(E734,'Enga manuel'!$D$7:$P$356,9,FALSE))</f>
        <v/>
      </c>
      <c r="S734" t="str">
        <f>IF(ISNA(VLOOKUP(E734,'Enga manuel'!$D$7:$P$356,10,FALSE)),"",VLOOKUP(E734,'Enga manuel'!$D$7:$P$356,10,FALSE))</f>
        <v/>
      </c>
      <c r="T734" t="str">
        <f>IF(ISNA(VLOOKUP(E734,'Enga manuel'!$D$7:$P$356,11,FALSE)),"",VLOOKUP(E734,'Enga manuel'!$D$7:$P$356,11,FALSE))</f>
        <v/>
      </c>
      <c r="U734" t="str">
        <f>IF(ISNA(VLOOKUP(E734,'Enga manuel'!$D$7:$P$356,12,FALSE)),"",VLOOKUP(E734,'Enga manuel'!$D$7:$P$356,12,FALSE))</f>
        <v/>
      </c>
      <c r="W734">
        <f t="shared" si="124"/>
        <v>4133</v>
      </c>
      <c r="X734" s="107">
        <f t="shared" si="120"/>
        <v>0</v>
      </c>
      <c r="Y734" s="107" t="str">
        <f t="shared" si="125"/>
        <v/>
      </c>
      <c r="Z734" s="107" t="str">
        <f t="shared" si="126"/>
        <v/>
      </c>
      <c r="AA734" s="107" t="str">
        <f t="shared" si="127"/>
        <v/>
      </c>
      <c r="AB734" s="107" t="str">
        <f t="shared" si="121"/>
        <v/>
      </c>
      <c r="AC734" s="107" t="str">
        <f t="shared" si="121"/>
        <v/>
      </c>
      <c r="AD734" s="107" t="str">
        <f t="shared" si="122"/>
        <v/>
      </c>
      <c r="AE734" s="107" t="str">
        <f t="shared" si="123"/>
        <v/>
      </c>
      <c r="AF734">
        <f t="shared" si="128"/>
        <v>0</v>
      </c>
    </row>
    <row r="735" spans="5:32" x14ac:dyDescent="0.2">
      <c r="E735">
        <v>4134</v>
      </c>
      <c r="F735" s="101">
        <f>'Ext A4'!F140</f>
        <v>0</v>
      </c>
      <c r="G735" s="100">
        <f>'Ext A4'!C140</f>
        <v>0</v>
      </c>
      <c r="H735" s="100">
        <f>'Ext A4'!D140</f>
        <v>0</v>
      </c>
      <c r="I735" s="100">
        <f>'Ext A4'!J140</f>
        <v>0</v>
      </c>
      <c r="J735" s="194">
        <f>'Ext A4'!G140</f>
        <v>0</v>
      </c>
      <c r="K735">
        <f>IF('Ext A4'!H140="",'Ext A4'!G140,'Ext A4'!H140)</f>
        <v>0</v>
      </c>
      <c r="L735" s="100">
        <f>'Ext A4'!E140</f>
        <v>0</v>
      </c>
      <c r="M735" t="str">
        <f>MID('Ext A4'!M140,7,4)</f>
        <v/>
      </c>
      <c r="O735" s="101">
        <f>IF(ISNA(VLOOKUP(E735,'Enga manuel'!$D$7:$P$356,6,FALSE)),0,VLOOKUP(E735,'Enga manuel'!$D$7:$P$356,6,FALSE))</f>
        <v>0</v>
      </c>
      <c r="P735" t="str">
        <f>IF(ISNA(VLOOKUP(E735,'Enga manuel'!$D$7:$P$356,7,FALSE)),"",VLOOKUP(E735,'Enga manuel'!$D$7:$P$356,7,FALSE))</f>
        <v/>
      </c>
      <c r="Q735" t="str">
        <f>IF(ISNA(VLOOKUP(E735,'Enga manuel'!$D$7:$P$356,8,FALSE)),"",VLOOKUP(E735,'Enga manuel'!$D$7:$P$356,8,FALSE))</f>
        <v/>
      </c>
      <c r="R735" t="str">
        <f>IF(ISNA(VLOOKUP(E735,'Enga manuel'!$D$7:$P$356,9,FALSE)),"",VLOOKUP(E735,'Enga manuel'!$D$7:$P$356,9,FALSE))</f>
        <v/>
      </c>
      <c r="S735" t="str">
        <f>IF(ISNA(VLOOKUP(E735,'Enga manuel'!$D$7:$P$356,10,FALSE)),"",VLOOKUP(E735,'Enga manuel'!$D$7:$P$356,10,FALSE))</f>
        <v/>
      </c>
      <c r="T735" t="str">
        <f>IF(ISNA(VLOOKUP(E735,'Enga manuel'!$D$7:$P$356,11,FALSE)),"",VLOOKUP(E735,'Enga manuel'!$D$7:$P$356,11,FALSE))</f>
        <v/>
      </c>
      <c r="U735" t="str">
        <f>IF(ISNA(VLOOKUP(E735,'Enga manuel'!$D$7:$P$356,12,FALSE)),"",VLOOKUP(E735,'Enga manuel'!$D$7:$P$356,12,FALSE))</f>
        <v/>
      </c>
      <c r="W735">
        <f t="shared" si="124"/>
        <v>4134</v>
      </c>
      <c r="X735" s="107">
        <f t="shared" si="120"/>
        <v>0</v>
      </c>
      <c r="Y735" s="107" t="str">
        <f t="shared" si="125"/>
        <v/>
      </c>
      <c r="Z735" s="107" t="str">
        <f t="shared" si="126"/>
        <v/>
      </c>
      <c r="AA735" s="107" t="str">
        <f t="shared" si="127"/>
        <v/>
      </c>
      <c r="AB735" s="107" t="str">
        <f t="shared" si="121"/>
        <v/>
      </c>
      <c r="AC735" s="107" t="str">
        <f t="shared" si="121"/>
        <v/>
      </c>
      <c r="AD735" s="107" t="str">
        <f t="shared" si="122"/>
        <v/>
      </c>
      <c r="AE735" s="107" t="str">
        <f t="shared" si="123"/>
        <v/>
      </c>
      <c r="AF735">
        <f t="shared" si="128"/>
        <v>0</v>
      </c>
    </row>
    <row r="736" spans="5:32" x14ac:dyDescent="0.2">
      <c r="E736">
        <v>4135</v>
      </c>
      <c r="F736" s="101">
        <f>'Ext A4'!F141</f>
        <v>0</v>
      </c>
      <c r="G736" s="100">
        <f>'Ext A4'!C141</f>
        <v>0</v>
      </c>
      <c r="H736" s="100">
        <f>'Ext A4'!D141</f>
        <v>0</v>
      </c>
      <c r="I736" s="100">
        <f>'Ext A4'!J141</f>
        <v>0</v>
      </c>
      <c r="J736" s="194">
        <f>'Ext A4'!G141</f>
        <v>0</v>
      </c>
      <c r="K736">
        <f>IF('Ext A4'!H141="",'Ext A4'!G141,'Ext A4'!H141)</f>
        <v>0</v>
      </c>
      <c r="L736" s="100">
        <f>'Ext A4'!E141</f>
        <v>0</v>
      </c>
      <c r="M736" t="str">
        <f>MID('Ext A4'!M141,7,4)</f>
        <v/>
      </c>
      <c r="O736" s="101">
        <f>IF(ISNA(VLOOKUP(E736,'Enga manuel'!$D$7:$P$356,6,FALSE)),0,VLOOKUP(E736,'Enga manuel'!$D$7:$P$356,6,FALSE))</f>
        <v>0</v>
      </c>
      <c r="P736" t="str">
        <f>IF(ISNA(VLOOKUP(E736,'Enga manuel'!$D$7:$P$356,7,FALSE)),"",VLOOKUP(E736,'Enga manuel'!$D$7:$P$356,7,FALSE))</f>
        <v/>
      </c>
      <c r="Q736" t="str">
        <f>IF(ISNA(VLOOKUP(E736,'Enga manuel'!$D$7:$P$356,8,FALSE)),"",VLOOKUP(E736,'Enga manuel'!$D$7:$P$356,8,FALSE))</f>
        <v/>
      </c>
      <c r="R736" t="str">
        <f>IF(ISNA(VLOOKUP(E736,'Enga manuel'!$D$7:$P$356,9,FALSE)),"",VLOOKUP(E736,'Enga manuel'!$D$7:$P$356,9,FALSE))</f>
        <v/>
      </c>
      <c r="S736" t="str">
        <f>IF(ISNA(VLOOKUP(E736,'Enga manuel'!$D$7:$P$356,10,FALSE)),"",VLOOKUP(E736,'Enga manuel'!$D$7:$P$356,10,FALSE))</f>
        <v/>
      </c>
      <c r="T736" t="str">
        <f>IF(ISNA(VLOOKUP(E736,'Enga manuel'!$D$7:$P$356,11,FALSE)),"",VLOOKUP(E736,'Enga manuel'!$D$7:$P$356,11,FALSE))</f>
        <v/>
      </c>
      <c r="U736" t="str">
        <f>IF(ISNA(VLOOKUP(E736,'Enga manuel'!$D$7:$P$356,12,FALSE)),"",VLOOKUP(E736,'Enga manuel'!$D$7:$P$356,12,FALSE))</f>
        <v/>
      </c>
      <c r="W736">
        <f t="shared" si="124"/>
        <v>4135</v>
      </c>
      <c r="X736" s="107">
        <f t="shared" si="120"/>
        <v>0</v>
      </c>
      <c r="Y736" s="107" t="str">
        <f t="shared" si="125"/>
        <v/>
      </c>
      <c r="Z736" s="107" t="str">
        <f t="shared" si="126"/>
        <v/>
      </c>
      <c r="AA736" s="107" t="str">
        <f t="shared" si="127"/>
        <v/>
      </c>
      <c r="AB736" s="107" t="str">
        <f t="shared" si="121"/>
        <v/>
      </c>
      <c r="AC736" s="107" t="str">
        <f t="shared" si="121"/>
        <v/>
      </c>
      <c r="AD736" s="107" t="str">
        <f t="shared" si="122"/>
        <v/>
      </c>
      <c r="AE736" s="107" t="str">
        <f t="shared" si="123"/>
        <v/>
      </c>
      <c r="AF736">
        <f t="shared" si="128"/>
        <v>0</v>
      </c>
    </row>
    <row r="737" spans="5:32" x14ac:dyDescent="0.2">
      <c r="E737">
        <v>4136</v>
      </c>
      <c r="F737" s="101">
        <f>'Ext A4'!F142</f>
        <v>0</v>
      </c>
      <c r="G737" s="100">
        <f>'Ext A4'!C142</f>
        <v>0</v>
      </c>
      <c r="H737" s="100">
        <f>'Ext A4'!D142</f>
        <v>0</v>
      </c>
      <c r="I737" s="100">
        <f>'Ext A4'!J142</f>
        <v>0</v>
      </c>
      <c r="J737" s="194">
        <f>'Ext A4'!G142</f>
        <v>0</v>
      </c>
      <c r="K737">
        <f>IF('Ext A4'!H142="",'Ext A4'!G142,'Ext A4'!H142)</f>
        <v>0</v>
      </c>
      <c r="L737" s="100">
        <f>'Ext A4'!E142</f>
        <v>0</v>
      </c>
      <c r="M737" t="str">
        <f>MID('Ext A4'!M142,7,4)</f>
        <v/>
      </c>
      <c r="O737" s="101">
        <f>IF(ISNA(VLOOKUP(E737,'Enga manuel'!$D$7:$P$356,6,FALSE)),0,VLOOKUP(E737,'Enga manuel'!$D$7:$P$356,6,FALSE))</f>
        <v>0</v>
      </c>
      <c r="P737" t="str">
        <f>IF(ISNA(VLOOKUP(E737,'Enga manuel'!$D$7:$P$356,7,FALSE)),"",VLOOKUP(E737,'Enga manuel'!$D$7:$P$356,7,FALSE))</f>
        <v/>
      </c>
      <c r="Q737" t="str">
        <f>IF(ISNA(VLOOKUP(E737,'Enga manuel'!$D$7:$P$356,8,FALSE)),"",VLOOKUP(E737,'Enga manuel'!$D$7:$P$356,8,FALSE))</f>
        <v/>
      </c>
      <c r="R737" t="str">
        <f>IF(ISNA(VLOOKUP(E737,'Enga manuel'!$D$7:$P$356,9,FALSE)),"",VLOOKUP(E737,'Enga manuel'!$D$7:$P$356,9,FALSE))</f>
        <v/>
      </c>
      <c r="S737" t="str">
        <f>IF(ISNA(VLOOKUP(E737,'Enga manuel'!$D$7:$P$356,10,FALSE)),"",VLOOKUP(E737,'Enga manuel'!$D$7:$P$356,10,FALSE))</f>
        <v/>
      </c>
      <c r="T737" t="str">
        <f>IF(ISNA(VLOOKUP(E737,'Enga manuel'!$D$7:$P$356,11,FALSE)),"",VLOOKUP(E737,'Enga manuel'!$D$7:$P$356,11,FALSE))</f>
        <v/>
      </c>
      <c r="U737" t="str">
        <f>IF(ISNA(VLOOKUP(E737,'Enga manuel'!$D$7:$P$356,12,FALSE)),"",VLOOKUP(E737,'Enga manuel'!$D$7:$P$356,12,FALSE))</f>
        <v/>
      </c>
      <c r="W737">
        <f t="shared" si="124"/>
        <v>4136</v>
      </c>
      <c r="X737" s="107">
        <f t="shared" si="120"/>
        <v>0</v>
      </c>
      <c r="Y737" s="107" t="str">
        <f t="shared" si="125"/>
        <v/>
      </c>
      <c r="Z737" s="107" t="str">
        <f t="shared" si="126"/>
        <v/>
      </c>
      <c r="AA737" s="107" t="str">
        <f t="shared" si="127"/>
        <v/>
      </c>
      <c r="AB737" s="107" t="str">
        <f t="shared" si="121"/>
        <v/>
      </c>
      <c r="AC737" s="107" t="str">
        <f t="shared" si="121"/>
        <v/>
      </c>
      <c r="AD737" s="107" t="str">
        <f t="shared" si="122"/>
        <v/>
      </c>
      <c r="AE737" s="107" t="str">
        <f t="shared" si="123"/>
        <v/>
      </c>
      <c r="AF737">
        <f t="shared" si="128"/>
        <v>0</v>
      </c>
    </row>
    <row r="738" spans="5:32" x14ac:dyDescent="0.2">
      <c r="E738">
        <v>4137</v>
      </c>
      <c r="F738" s="101">
        <f>'Ext A4'!F143</f>
        <v>0</v>
      </c>
      <c r="G738" s="100">
        <f>'Ext A4'!C143</f>
        <v>0</v>
      </c>
      <c r="H738" s="100">
        <f>'Ext A4'!D143</f>
        <v>0</v>
      </c>
      <c r="I738" s="100">
        <f>'Ext A4'!J143</f>
        <v>0</v>
      </c>
      <c r="J738" s="194">
        <f>'Ext A4'!G143</f>
        <v>0</v>
      </c>
      <c r="K738">
        <f>IF('Ext A4'!H143="",'Ext A4'!G143,'Ext A4'!H143)</f>
        <v>0</v>
      </c>
      <c r="L738" s="100">
        <f>'Ext A4'!E143</f>
        <v>0</v>
      </c>
      <c r="M738" t="str">
        <f>MID('Ext A4'!M143,7,4)</f>
        <v/>
      </c>
      <c r="O738" s="101">
        <f>IF(ISNA(VLOOKUP(E738,'Enga manuel'!$D$7:$P$356,6,FALSE)),0,VLOOKUP(E738,'Enga manuel'!$D$7:$P$356,6,FALSE))</f>
        <v>0</v>
      </c>
      <c r="P738" t="str">
        <f>IF(ISNA(VLOOKUP(E738,'Enga manuel'!$D$7:$P$356,7,FALSE)),"",VLOOKUP(E738,'Enga manuel'!$D$7:$P$356,7,FALSE))</f>
        <v/>
      </c>
      <c r="Q738" t="str">
        <f>IF(ISNA(VLOOKUP(E738,'Enga manuel'!$D$7:$P$356,8,FALSE)),"",VLOOKUP(E738,'Enga manuel'!$D$7:$P$356,8,FALSE))</f>
        <v/>
      </c>
      <c r="R738" t="str">
        <f>IF(ISNA(VLOOKUP(E738,'Enga manuel'!$D$7:$P$356,9,FALSE)),"",VLOOKUP(E738,'Enga manuel'!$D$7:$P$356,9,FALSE))</f>
        <v/>
      </c>
      <c r="S738" t="str">
        <f>IF(ISNA(VLOOKUP(E738,'Enga manuel'!$D$7:$P$356,10,FALSE)),"",VLOOKUP(E738,'Enga manuel'!$D$7:$P$356,10,FALSE))</f>
        <v/>
      </c>
      <c r="T738" t="str">
        <f>IF(ISNA(VLOOKUP(E738,'Enga manuel'!$D$7:$P$356,11,FALSE)),"",VLOOKUP(E738,'Enga manuel'!$D$7:$P$356,11,FALSE))</f>
        <v/>
      </c>
      <c r="U738" t="str">
        <f>IF(ISNA(VLOOKUP(E738,'Enga manuel'!$D$7:$P$356,12,FALSE)),"",VLOOKUP(E738,'Enga manuel'!$D$7:$P$356,12,FALSE))</f>
        <v/>
      </c>
      <c r="W738">
        <f t="shared" si="124"/>
        <v>4137</v>
      </c>
      <c r="X738" s="107">
        <f t="shared" si="120"/>
        <v>0</v>
      </c>
      <c r="Y738" s="107" t="str">
        <f t="shared" si="125"/>
        <v/>
      </c>
      <c r="Z738" s="107" t="str">
        <f t="shared" si="126"/>
        <v/>
      </c>
      <c r="AA738" s="107" t="str">
        <f t="shared" si="127"/>
        <v/>
      </c>
      <c r="AB738" s="107" t="str">
        <f t="shared" si="121"/>
        <v/>
      </c>
      <c r="AC738" s="107" t="str">
        <f t="shared" si="121"/>
        <v/>
      </c>
      <c r="AD738" s="107" t="str">
        <f t="shared" si="122"/>
        <v/>
      </c>
      <c r="AE738" s="107" t="str">
        <f t="shared" si="123"/>
        <v/>
      </c>
      <c r="AF738">
        <f t="shared" si="128"/>
        <v>0</v>
      </c>
    </row>
    <row r="739" spans="5:32" x14ac:dyDescent="0.2">
      <c r="E739">
        <v>4138</v>
      </c>
      <c r="F739" s="101">
        <f>'Ext A4'!F144</f>
        <v>0</v>
      </c>
      <c r="G739" s="100">
        <f>'Ext A4'!C144</f>
        <v>0</v>
      </c>
      <c r="H739" s="100">
        <f>'Ext A4'!D144</f>
        <v>0</v>
      </c>
      <c r="I739" s="100">
        <f>'Ext A4'!J144</f>
        <v>0</v>
      </c>
      <c r="J739" s="194">
        <f>'Ext A4'!G144</f>
        <v>0</v>
      </c>
      <c r="K739">
        <f>IF('Ext A4'!H144="",'Ext A4'!G144,'Ext A4'!H144)</f>
        <v>0</v>
      </c>
      <c r="L739" s="100">
        <f>'Ext A4'!E144</f>
        <v>0</v>
      </c>
      <c r="M739" t="str">
        <f>MID('Ext A4'!M144,7,4)</f>
        <v/>
      </c>
      <c r="O739" s="101">
        <f>IF(ISNA(VLOOKUP(E739,'Enga manuel'!$D$7:$P$356,6,FALSE)),0,VLOOKUP(E739,'Enga manuel'!$D$7:$P$356,6,FALSE))</f>
        <v>0</v>
      </c>
      <c r="P739" t="str">
        <f>IF(ISNA(VLOOKUP(E739,'Enga manuel'!$D$7:$P$356,7,FALSE)),"",VLOOKUP(E739,'Enga manuel'!$D$7:$P$356,7,FALSE))</f>
        <v/>
      </c>
      <c r="Q739" t="str">
        <f>IF(ISNA(VLOOKUP(E739,'Enga manuel'!$D$7:$P$356,8,FALSE)),"",VLOOKUP(E739,'Enga manuel'!$D$7:$P$356,8,FALSE))</f>
        <v/>
      </c>
      <c r="R739" t="str">
        <f>IF(ISNA(VLOOKUP(E739,'Enga manuel'!$D$7:$P$356,9,FALSE)),"",VLOOKUP(E739,'Enga manuel'!$D$7:$P$356,9,FALSE))</f>
        <v/>
      </c>
      <c r="S739" t="str">
        <f>IF(ISNA(VLOOKUP(E739,'Enga manuel'!$D$7:$P$356,10,FALSE)),"",VLOOKUP(E739,'Enga manuel'!$D$7:$P$356,10,FALSE))</f>
        <v/>
      </c>
      <c r="T739" t="str">
        <f>IF(ISNA(VLOOKUP(E739,'Enga manuel'!$D$7:$P$356,11,FALSE)),"",VLOOKUP(E739,'Enga manuel'!$D$7:$P$356,11,FALSE))</f>
        <v/>
      </c>
      <c r="U739" t="str">
        <f>IF(ISNA(VLOOKUP(E739,'Enga manuel'!$D$7:$P$356,12,FALSE)),"",VLOOKUP(E739,'Enga manuel'!$D$7:$P$356,12,FALSE))</f>
        <v/>
      </c>
      <c r="W739">
        <f t="shared" si="124"/>
        <v>4138</v>
      </c>
      <c r="X739" s="107">
        <f t="shared" si="120"/>
        <v>0</v>
      </c>
      <c r="Y739" s="107" t="str">
        <f t="shared" si="125"/>
        <v/>
      </c>
      <c r="Z739" s="107" t="str">
        <f t="shared" si="126"/>
        <v/>
      </c>
      <c r="AA739" s="107" t="str">
        <f t="shared" si="127"/>
        <v/>
      </c>
      <c r="AB739" s="107" t="str">
        <f t="shared" si="121"/>
        <v/>
      </c>
      <c r="AC739" s="107" t="str">
        <f t="shared" si="121"/>
        <v/>
      </c>
      <c r="AD739" s="107" t="str">
        <f t="shared" si="122"/>
        <v/>
      </c>
      <c r="AE739" s="107" t="str">
        <f t="shared" si="123"/>
        <v/>
      </c>
      <c r="AF739">
        <f t="shared" si="128"/>
        <v>0</v>
      </c>
    </row>
    <row r="740" spans="5:32" x14ac:dyDescent="0.2">
      <c r="E740">
        <v>4139</v>
      </c>
      <c r="F740" s="101">
        <f>'Ext A4'!F145</f>
        <v>0</v>
      </c>
      <c r="G740" s="100">
        <f>'Ext A4'!C145</f>
        <v>0</v>
      </c>
      <c r="H740" s="100">
        <f>'Ext A4'!D145</f>
        <v>0</v>
      </c>
      <c r="I740" s="100">
        <f>'Ext A4'!J145</f>
        <v>0</v>
      </c>
      <c r="J740" s="194">
        <f>'Ext A4'!G145</f>
        <v>0</v>
      </c>
      <c r="K740">
        <f>IF('Ext A4'!H145="",'Ext A4'!G145,'Ext A4'!H145)</f>
        <v>0</v>
      </c>
      <c r="L740" s="100">
        <f>'Ext A4'!E145</f>
        <v>0</v>
      </c>
      <c r="M740" t="str">
        <f>MID('Ext A4'!M145,7,4)</f>
        <v/>
      </c>
      <c r="O740" s="101">
        <f>IF(ISNA(VLOOKUP(E740,'Enga manuel'!$D$7:$P$356,6,FALSE)),0,VLOOKUP(E740,'Enga manuel'!$D$7:$P$356,6,FALSE))</f>
        <v>0</v>
      </c>
      <c r="P740" t="str">
        <f>IF(ISNA(VLOOKUP(E740,'Enga manuel'!$D$7:$P$356,7,FALSE)),"",VLOOKUP(E740,'Enga manuel'!$D$7:$P$356,7,FALSE))</f>
        <v/>
      </c>
      <c r="Q740" t="str">
        <f>IF(ISNA(VLOOKUP(E740,'Enga manuel'!$D$7:$P$356,8,FALSE)),"",VLOOKUP(E740,'Enga manuel'!$D$7:$P$356,8,FALSE))</f>
        <v/>
      </c>
      <c r="R740" t="str">
        <f>IF(ISNA(VLOOKUP(E740,'Enga manuel'!$D$7:$P$356,9,FALSE)),"",VLOOKUP(E740,'Enga manuel'!$D$7:$P$356,9,FALSE))</f>
        <v/>
      </c>
      <c r="S740" t="str">
        <f>IF(ISNA(VLOOKUP(E740,'Enga manuel'!$D$7:$P$356,10,FALSE)),"",VLOOKUP(E740,'Enga manuel'!$D$7:$P$356,10,FALSE))</f>
        <v/>
      </c>
      <c r="T740" t="str">
        <f>IF(ISNA(VLOOKUP(E740,'Enga manuel'!$D$7:$P$356,11,FALSE)),"",VLOOKUP(E740,'Enga manuel'!$D$7:$P$356,11,FALSE))</f>
        <v/>
      </c>
      <c r="U740" t="str">
        <f>IF(ISNA(VLOOKUP(E740,'Enga manuel'!$D$7:$P$356,12,FALSE)),"",VLOOKUP(E740,'Enga manuel'!$D$7:$P$356,12,FALSE))</f>
        <v/>
      </c>
      <c r="W740">
        <f t="shared" si="124"/>
        <v>4139</v>
      </c>
      <c r="X740" s="107">
        <f t="shared" si="120"/>
        <v>0</v>
      </c>
      <c r="Y740" s="107" t="str">
        <f t="shared" si="125"/>
        <v/>
      </c>
      <c r="Z740" s="107" t="str">
        <f t="shared" si="126"/>
        <v/>
      </c>
      <c r="AA740" s="107" t="str">
        <f t="shared" si="127"/>
        <v/>
      </c>
      <c r="AB740" s="107" t="str">
        <f t="shared" si="121"/>
        <v/>
      </c>
      <c r="AC740" s="107" t="str">
        <f t="shared" si="121"/>
        <v/>
      </c>
      <c r="AD740" s="107" t="str">
        <f t="shared" si="122"/>
        <v/>
      </c>
      <c r="AE740" s="107" t="str">
        <f t="shared" si="123"/>
        <v/>
      </c>
      <c r="AF740">
        <f t="shared" si="128"/>
        <v>0</v>
      </c>
    </row>
    <row r="741" spans="5:32" x14ac:dyDescent="0.2">
      <c r="E741">
        <v>4140</v>
      </c>
      <c r="F741" s="101">
        <f>'Ext A4'!F146</f>
        <v>0</v>
      </c>
      <c r="G741" s="100">
        <f>'Ext A4'!C146</f>
        <v>0</v>
      </c>
      <c r="H741" s="100">
        <f>'Ext A4'!D146</f>
        <v>0</v>
      </c>
      <c r="I741" s="100">
        <f>'Ext A4'!J146</f>
        <v>0</v>
      </c>
      <c r="J741" s="194">
        <f>'Ext A4'!G146</f>
        <v>0</v>
      </c>
      <c r="K741">
        <f>IF('Ext A4'!H146="",'Ext A4'!G146,'Ext A4'!H146)</f>
        <v>0</v>
      </c>
      <c r="L741" s="100">
        <f>'Ext A4'!E146</f>
        <v>0</v>
      </c>
      <c r="M741" t="str">
        <f>MID('Ext A4'!M146,7,4)</f>
        <v/>
      </c>
      <c r="O741" s="101">
        <f>IF(ISNA(VLOOKUP(E741,'Enga manuel'!$D$7:$P$356,6,FALSE)),0,VLOOKUP(E741,'Enga manuel'!$D$7:$P$356,6,FALSE))</f>
        <v>0</v>
      </c>
      <c r="P741" t="str">
        <f>IF(ISNA(VLOOKUP(E741,'Enga manuel'!$D$7:$P$356,7,FALSE)),"",VLOOKUP(E741,'Enga manuel'!$D$7:$P$356,7,FALSE))</f>
        <v/>
      </c>
      <c r="Q741" t="str">
        <f>IF(ISNA(VLOOKUP(E741,'Enga manuel'!$D$7:$P$356,8,FALSE)),"",VLOOKUP(E741,'Enga manuel'!$D$7:$P$356,8,FALSE))</f>
        <v/>
      </c>
      <c r="R741" t="str">
        <f>IF(ISNA(VLOOKUP(E741,'Enga manuel'!$D$7:$P$356,9,FALSE)),"",VLOOKUP(E741,'Enga manuel'!$D$7:$P$356,9,FALSE))</f>
        <v/>
      </c>
      <c r="S741" t="str">
        <f>IF(ISNA(VLOOKUP(E741,'Enga manuel'!$D$7:$P$356,10,FALSE)),"",VLOOKUP(E741,'Enga manuel'!$D$7:$P$356,10,FALSE))</f>
        <v/>
      </c>
      <c r="T741" t="str">
        <f>IF(ISNA(VLOOKUP(E741,'Enga manuel'!$D$7:$P$356,11,FALSE)),"",VLOOKUP(E741,'Enga manuel'!$D$7:$P$356,11,FALSE))</f>
        <v/>
      </c>
      <c r="U741" t="str">
        <f>IF(ISNA(VLOOKUP(E741,'Enga manuel'!$D$7:$P$356,12,FALSE)),"",VLOOKUP(E741,'Enga manuel'!$D$7:$P$356,12,FALSE))</f>
        <v/>
      </c>
      <c r="W741">
        <f t="shared" si="124"/>
        <v>4140</v>
      </c>
      <c r="X741" s="107">
        <f t="shared" si="120"/>
        <v>0</v>
      </c>
      <c r="Y741" s="107" t="str">
        <f t="shared" si="125"/>
        <v/>
      </c>
      <c r="Z741" s="107" t="str">
        <f t="shared" si="126"/>
        <v/>
      </c>
      <c r="AA741" s="107" t="str">
        <f t="shared" si="127"/>
        <v/>
      </c>
      <c r="AB741" s="107" t="str">
        <f t="shared" si="121"/>
        <v/>
      </c>
      <c r="AC741" s="107" t="str">
        <f t="shared" si="121"/>
        <v/>
      </c>
      <c r="AD741" s="107" t="str">
        <f t="shared" si="122"/>
        <v/>
      </c>
      <c r="AE741" s="107" t="str">
        <f t="shared" si="123"/>
        <v/>
      </c>
      <c r="AF741">
        <f t="shared" si="128"/>
        <v>0</v>
      </c>
    </row>
    <row r="742" spans="5:32" x14ac:dyDescent="0.2">
      <c r="E742">
        <v>4141</v>
      </c>
      <c r="F742" s="101">
        <f>'Ext A4'!F147</f>
        <v>0</v>
      </c>
      <c r="G742" s="100">
        <f>'Ext A4'!C147</f>
        <v>0</v>
      </c>
      <c r="H742" s="100">
        <f>'Ext A4'!D147</f>
        <v>0</v>
      </c>
      <c r="I742" s="100">
        <f>'Ext A4'!J147</f>
        <v>0</v>
      </c>
      <c r="J742" s="194">
        <f>'Ext A4'!G147</f>
        <v>0</v>
      </c>
      <c r="K742">
        <f>IF('Ext A4'!H147="",'Ext A4'!G147,'Ext A4'!H147)</f>
        <v>0</v>
      </c>
      <c r="L742" s="100">
        <f>'Ext A4'!E147</f>
        <v>0</v>
      </c>
      <c r="M742" t="str">
        <f>MID('Ext A4'!M147,7,4)</f>
        <v/>
      </c>
      <c r="O742" s="101">
        <f>IF(ISNA(VLOOKUP(E742,'Enga manuel'!$D$7:$P$356,6,FALSE)),0,VLOOKUP(E742,'Enga manuel'!$D$7:$P$356,6,FALSE))</f>
        <v>0</v>
      </c>
      <c r="P742" t="str">
        <f>IF(ISNA(VLOOKUP(E742,'Enga manuel'!$D$7:$P$356,7,FALSE)),"",VLOOKUP(E742,'Enga manuel'!$D$7:$P$356,7,FALSE))</f>
        <v/>
      </c>
      <c r="Q742" t="str">
        <f>IF(ISNA(VLOOKUP(E742,'Enga manuel'!$D$7:$P$356,8,FALSE)),"",VLOOKUP(E742,'Enga manuel'!$D$7:$P$356,8,FALSE))</f>
        <v/>
      </c>
      <c r="R742" t="str">
        <f>IF(ISNA(VLOOKUP(E742,'Enga manuel'!$D$7:$P$356,9,FALSE)),"",VLOOKUP(E742,'Enga manuel'!$D$7:$P$356,9,FALSE))</f>
        <v/>
      </c>
      <c r="S742" t="str">
        <f>IF(ISNA(VLOOKUP(E742,'Enga manuel'!$D$7:$P$356,10,FALSE)),"",VLOOKUP(E742,'Enga manuel'!$D$7:$P$356,10,FALSE))</f>
        <v/>
      </c>
      <c r="T742" t="str">
        <f>IF(ISNA(VLOOKUP(E742,'Enga manuel'!$D$7:$P$356,11,FALSE)),"",VLOOKUP(E742,'Enga manuel'!$D$7:$P$356,11,FALSE))</f>
        <v/>
      </c>
      <c r="U742" t="str">
        <f>IF(ISNA(VLOOKUP(E742,'Enga manuel'!$D$7:$P$356,12,FALSE)),"",VLOOKUP(E742,'Enga manuel'!$D$7:$P$356,12,FALSE))</f>
        <v/>
      </c>
      <c r="W742">
        <f t="shared" si="124"/>
        <v>4141</v>
      </c>
      <c r="X742" s="107">
        <f t="shared" si="120"/>
        <v>0</v>
      </c>
      <c r="Y742" s="107" t="str">
        <f t="shared" si="125"/>
        <v/>
      </c>
      <c r="Z742" s="107" t="str">
        <f t="shared" si="126"/>
        <v/>
      </c>
      <c r="AA742" s="107" t="str">
        <f t="shared" si="127"/>
        <v/>
      </c>
      <c r="AB742" s="107" t="str">
        <f t="shared" si="121"/>
        <v/>
      </c>
      <c r="AC742" s="107" t="str">
        <f t="shared" si="121"/>
        <v/>
      </c>
      <c r="AD742" s="107" t="str">
        <f t="shared" si="122"/>
        <v/>
      </c>
      <c r="AE742" s="107" t="str">
        <f t="shared" si="123"/>
        <v/>
      </c>
      <c r="AF742">
        <f t="shared" si="128"/>
        <v>0</v>
      </c>
    </row>
    <row r="743" spans="5:32" x14ac:dyDescent="0.2">
      <c r="E743">
        <v>4142</v>
      </c>
      <c r="F743" s="101">
        <f>'Ext A4'!F148</f>
        <v>0</v>
      </c>
      <c r="G743" s="100">
        <f>'Ext A4'!C148</f>
        <v>0</v>
      </c>
      <c r="H743" s="100">
        <f>'Ext A4'!D148</f>
        <v>0</v>
      </c>
      <c r="I743" s="100">
        <f>'Ext A4'!J148</f>
        <v>0</v>
      </c>
      <c r="J743" s="194">
        <f>'Ext A4'!G148</f>
        <v>0</v>
      </c>
      <c r="K743">
        <f>IF('Ext A4'!H148="",'Ext A4'!G148,'Ext A4'!H148)</f>
        <v>0</v>
      </c>
      <c r="L743" s="100">
        <f>'Ext A4'!E148</f>
        <v>0</v>
      </c>
      <c r="M743" t="str">
        <f>MID('Ext A4'!M148,7,4)</f>
        <v/>
      </c>
      <c r="O743" s="101">
        <f>IF(ISNA(VLOOKUP(E743,'Enga manuel'!$D$7:$P$356,6,FALSE)),0,VLOOKUP(E743,'Enga manuel'!$D$7:$P$356,6,FALSE))</f>
        <v>0</v>
      </c>
      <c r="P743" t="str">
        <f>IF(ISNA(VLOOKUP(E743,'Enga manuel'!$D$7:$P$356,7,FALSE)),"",VLOOKUP(E743,'Enga manuel'!$D$7:$P$356,7,FALSE))</f>
        <v/>
      </c>
      <c r="Q743" t="str">
        <f>IF(ISNA(VLOOKUP(E743,'Enga manuel'!$D$7:$P$356,8,FALSE)),"",VLOOKUP(E743,'Enga manuel'!$D$7:$P$356,8,FALSE))</f>
        <v/>
      </c>
      <c r="R743" t="str">
        <f>IF(ISNA(VLOOKUP(E743,'Enga manuel'!$D$7:$P$356,9,FALSE)),"",VLOOKUP(E743,'Enga manuel'!$D$7:$P$356,9,FALSE))</f>
        <v/>
      </c>
      <c r="S743" t="str">
        <f>IF(ISNA(VLOOKUP(E743,'Enga manuel'!$D$7:$P$356,10,FALSE)),"",VLOOKUP(E743,'Enga manuel'!$D$7:$P$356,10,FALSE))</f>
        <v/>
      </c>
      <c r="T743" t="str">
        <f>IF(ISNA(VLOOKUP(E743,'Enga manuel'!$D$7:$P$356,11,FALSE)),"",VLOOKUP(E743,'Enga manuel'!$D$7:$P$356,11,FALSE))</f>
        <v/>
      </c>
      <c r="U743" t="str">
        <f>IF(ISNA(VLOOKUP(E743,'Enga manuel'!$D$7:$P$356,12,FALSE)),"",VLOOKUP(E743,'Enga manuel'!$D$7:$P$356,12,FALSE))</f>
        <v/>
      </c>
      <c r="W743">
        <f t="shared" si="124"/>
        <v>4142</v>
      </c>
      <c r="X743" s="107">
        <f t="shared" si="120"/>
        <v>0</v>
      </c>
      <c r="Y743" s="107" t="str">
        <f t="shared" si="125"/>
        <v/>
      </c>
      <c r="Z743" s="107" t="str">
        <f t="shared" si="126"/>
        <v/>
      </c>
      <c r="AA743" s="107" t="str">
        <f t="shared" si="127"/>
        <v/>
      </c>
      <c r="AB743" s="107" t="str">
        <f t="shared" si="121"/>
        <v/>
      </c>
      <c r="AC743" s="107" t="str">
        <f t="shared" si="121"/>
        <v/>
      </c>
      <c r="AD743" s="107" t="str">
        <f t="shared" si="122"/>
        <v/>
      </c>
      <c r="AE743" s="107" t="str">
        <f t="shared" si="123"/>
        <v/>
      </c>
      <c r="AF743">
        <f t="shared" si="128"/>
        <v>0</v>
      </c>
    </row>
    <row r="744" spans="5:32" x14ac:dyDescent="0.2">
      <c r="E744">
        <v>4143</v>
      </c>
      <c r="F744" s="101">
        <f>'Ext A4'!F149</f>
        <v>0</v>
      </c>
      <c r="G744" s="100">
        <f>'Ext A4'!C149</f>
        <v>0</v>
      </c>
      <c r="H744" s="100">
        <f>'Ext A4'!D149</f>
        <v>0</v>
      </c>
      <c r="I744" s="100">
        <f>'Ext A4'!J149</f>
        <v>0</v>
      </c>
      <c r="J744" s="194">
        <f>'Ext A4'!G149</f>
        <v>0</v>
      </c>
      <c r="K744">
        <f>IF('Ext A4'!H149="",'Ext A4'!G149,'Ext A4'!H149)</f>
        <v>0</v>
      </c>
      <c r="L744" s="100">
        <f>'Ext A4'!E149</f>
        <v>0</v>
      </c>
      <c r="M744" t="str">
        <f>MID('Ext A4'!M149,7,4)</f>
        <v/>
      </c>
      <c r="O744" s="101">
        <f>IF(ISNA(VLOOKUP(E744,'Enga manuel'!$D$7:$P$356,6,FALSE)),0,VLOOKUP(E744,'Enga manuel'!$D$7:$P$356,6,FALSE))</f>
        <v>0</v>
      </c>
      <c r="P744" t="str">
        <f>IF(ISNA(VLOOKUP(E744,'Enga manuel'!$D$7:$P$356,7,FALSE)),"",VLOOKUP(E744,'Enga manuel'!$D$7:$P$356,7,FALSE))</f>
        <v/>
      </c>
      <c r="Q744" t="str">
        <f>IF(ISNA(VLOOKUP(E744,'Enga manuel'!$D$7:$P$356,8,FALSE)),"",VLOOKUP(E744,'Enga manuel'!$D$7:$P$356,8,FALSE))</f>
        <v/>
      </c>
      <c r="R744" t="str">
        <f>IF(ISNA(VLOOKUP(E744,'Enga manuel'!$D$7:$P$356,9,FALSE)),"",VLOOKUP(E744,'Enga manuel'!$D$7:$P$356,9,FALSE))</f>
        <v/>
      </c>
      <c r="S744" t="str">
        <f>IF(ISNA(VLOOKUP(E744,'Enga manuel'!$D$7:$P$356,10,FALSE)),"",VLOOKUP(E744,'Enga manuel'!$D$7:$P$356,10,FALSE))</f>
        <v/>
      </c>
      <c r="T744" t="str">
        <f>IF(ISNA(VLOOKUP(E744,'Enga manuel'!$D$7:$P$356,11,FALSE)),"",VLOOKUP(E744,'Enga manuel'!$D$7:$P$356,11,FALSE))</f>
        <v/>
      </c>
      <c r="U744" t="str">
        <f>IF(ISNA(VLOOKUP(E744,'Enga manuel'!$D$7:$P$356,12,FALSE)),"",VLOOKUP(E744,'Enga manuel'!$D$7:$P$356,12,FALSE))</f>
        <v/>
      </c>
      <c r="W744">
        <f t="shared" si="124"/>
        <v>4143</v>
      </c>
      <c r="X744" s="107">
        <f t="shared" si="120"/>
        <v>0</v>
      </c>
      <c r="Y744" s="107" t="str">
        <f t="shared" si="125"/>
        <v/>
      </c>
      <c r="Z744" s="107" t="str">
        <f t="shared" si="126"/>
        <v/>
      </c>
      <c r="AA744" s="107" t="str">
        <f t="shared" si="127"/>
        <v/>
      </c>
      <c r="AB744" s="107" t="str">
        <f t="shared" si="121"/>
        <v/>
      </c>
      <c r="AC744" s="107" t="str">
        <f t="shared" si="121"/>
        <v/>
      </c>
      <c r="AD744" s="107" t="str">
        <f t="shared" si="122"/>
        <v/>
      </c>
      <c r="AE744" s="107" t="str">
        <f t="shared" si="123"/>
        <v/>
      </c>
      <c r="AF744">
        <f t="shared" si="128"/>
        <v>0</v>
      </c>
    </row>
    <row r="745" spans="5:32" x14ac:dyDescent="0.2">
      <c r="E745">
        <v>4144</v>
      </c>
      <c r="F745" s="101">
        <f>'Ext A4'!F150</f>
        <v>0</v>
      </c>
      <c r="G745" s="100">
        <f>'Ext A4'!C150</f>
        <v>0</v>
      </c>
      <c r="H745" s="100">
        <f>'Ext A4'!D150</f>
        <v>0</v>
      </c>
      <c r="I745" s="100">
        <f>'Ext A4'!J150</f>
        <v>0</v>
      </c>
      <c r="J745" s="194">
        <f>'Ext A4'!G150</f>
        <v>0</v>
      </c>
      <c r="K745">
        <f>IF('Ext A4'!H150="",'Ext A4'!G150,'Ext A4'!H150)</f>
        <v>0</v>
      </c>
      <c r="L745" s="100">
        <f>'Ext A4'!E150</f>
        <v>0</v>
      </c>
      <c r="M745" t="str">
        <f>MID('Ext A4'!M150,7,4)</f>
        <v/>
      </c>
      <c r="O745" s="101">
        <f>IF(ISNA(VLOOKUP(E745,'Enga manuel'!$D$7:$P$356,6,FALSE)),0,VLOOKUP(E745,'Enga manuel'!$D$7:$P$356,6,FALSE))</f>
        <v>0</v>
      </c>
      <c r="P745" t="str">
        <f>IF(ISNA(VLOOKUP(E745,'Enga manuel'!$D$7:$P$356,7,FALSE)),"",VLOOKUP(E745,'Enga manuel'!$D$7:$P$356,7,FALSE))</f>
        <v/>
      </c>
      <c r="Q745" t="str">
        <f>IF(ISNA(VLOOKUP(E745,'Enga manuel'!$D$7:$P$356,8,FALSE)),"",VLOOKUP(E745,'Enga manuel'!$D$7:$P$356,8,FALSE))</f>
        <v/>
      </c>
      <c r="R745" t="str">
        <f>IF(ISNA(VLOOKUP(E745,'Enga manuel'!$D$7:$P$356,9,FALSE)),"",VLOOKUP(E745,'Enga manuel'!$D$7:$P$356,9,FALSE))</f>
        <v/>
      </c>
      <c r="S745" t="str">
        <f>IF(ISNA(VLOOKUP(E745,'Enga manuel'!$D$7:$P$356,10,FALSE)),"",VLOOKUP(E745,'Enga manuel'!$D$7:$P$356,10,FALSE))</f>
        <v/>
      </c>
      <c r="T745" t="str">
        <f>IF(ISNA(VLOOKUP(E745,'Enga manuel'!$D$7:$P$356,11,FALSE)),"",VLOOKUP(E745,'Enga manuel'!$D$7:$P$356,11,FALSE))</f>
        <v/>
      </c>
      <c r="U745" t="str">
        <f>IF(ISNA(VLOOKUP(E745,'Enga manuel'!$D$7:$P$356,12,FALSE)),"",VLOOKUP(E745,'Enga manuel'!$D$7:$P$356,12,FALSE))</f>
        <v/>
      </c>
      <c r="W745">
        <f t="shared" si="124"/>
        <v>4144</v>
      </c>
      <c r="X745" s="107">
        <f t="shared" si="120"/>
        <v>0</v>
      </c>
      <c r="Y745" s="107" t="str">
        <f t="shared" si="125"/>
        <v/>
      </c>
      <c r="Z745" s="107" t="str">
        <f t="shared" si="126"/>
        <v/>
      </c>
      <c r="AA745" s="107" t="str">
        <f t="shared" si="127"/>
        <v/>
      </c>
      <c r="AB745" s="107" t="str">
        <f t="shared" si="121"/>
        <v/>
      </c>
      <c r="AC745" s="107" t="str">
        <f t="shared" si="121"/>
        <v/>
      </c>
      <c r="AD745" s="107" t="str">
        <f t="shared" si="122"/>
        <v/>
      </c>
      <c r="AE745" s="107" t="str">
        <f t="shared" si="123"/>
        <v/>
      </c>
      <c r="AF745">
        <f t="shared" si="128"/>
        <v>0</v>
      </c>
    </row>
    <row r="746" spans="5:32" x14ac:dyDescent="0.2">
      <c r="E746">
        <v>4145</v>
      </c>
      <c r="F746" s="101">
        <f>'Ext A4'!F151</f>
        <v>0</v>
      </c>
      <c r="G746" s="100">
        <f>'Ext A4'!C151</f>
        <v>0</v>
      </c>
      <c r="H746" s="100">
        <f>'Ext A4'!D151</f>
        <v>0</v>
      </c>
      <c r="I746" s="100">
        <f>'Ext A4'!J151</f>
        <v>0</v>
      </c>
      <c r="J746" s="194">
        <f>'Ext A4'!G151</f>
        <v>0</v>
      </c>
      <c r="K746">
        <f>IF('Ext A4'!H151="",'Ext A4'!G151,'Ext A4'!H151)</f>
        <v>0</v>
      </c>
      <c r="L746" s="100">
        <f>'Ext A4'!E151</f>
        <v>0</v>
      </c>
      <c r="M746" t="str">
        <f>MID('Ext A4'!M151,7,4)</f>
        <v/>
      </c>
      <c r="O746" s="101">
        <f>IF(ISNA(VLOOKUP(E746,'Enga manuel'!$D$7:$P$356,6,FALSE)),0,VLOOKUP(E746,'Enga manuel'!$D$7:$P$356,6,FALSE))</f>
        <v>0</v>
      </c>
      <c r="P746" t="str">
        <f>IF(ISNA(VLOOKUP(E746,'Enga manuel'!$D$7:$P$356,7,FALSE)),"",VLOOKUP(E746,'Enga manuel'!$D$7:$P$356,7,FALSE))</f>
        <v/>
      </c>
      <c r="Q746" t="str">
        <f>IF(ISNA(VLOOKUP(E746,'Enga manuel'!$D$7:$P$356,8,FALSE)),"",VLOOKUP(E746,'Enga manuel'!$D$7:$P$356,8,FALSE))</f>
        <v/>
      </c>
      <c r="R746" t="str">
        <f>IF(ISNA(VLOOKUP(E746,'Enga manuel'!$D$7:$P$356,9,FALSE)),"",VLOOKUP(E746,'Enga manuel'!$D$7:$P$356,9,FALSE))</f>
        <v/>
      </c>
      <c r="S746" t="str">
        <f>IF(ISNA(VLOOKUP(E746,'Enga manuel'!$D$7:$P$356,10,FALSE)),"",VLOOKUP(E746,'Enga manuel'!$D$7:$P$356,10,FALSE))</f>
        <v/>
      </c>
      <c r="T746" t="str">
        <f>IF(ISNA(VLOOKUP(E746,'Enga manuel'!$D$7:$P$356,11,FALSE)),"",VLOOKUP(E746,'Enga manuel'!$D$7:$P$356,11,FALSE))</f>
        <v/>
      </c>
      <c r="U746" t="str">
        <f>IF(ISNA(VLOOKUP(E746,'Enga manuel'!$D$7:$P$356,12,FALSE)),"",VLOOKUP(E746,'Enga manuel'!$D$7:$P$356,12,FALSE))</f>
        <v/>
      </c>
      <c r="W746">
        <f t="shared" si="124"/>
        <v>4145</v>
      </c>
      <c r="X746" s="107">
        <f t="shared" si="120"/>
        <v>0</v>
      </c>
      <c r="Y746" s="107" t="str">
        <f t="shared" si="125"/>
        <v/>
      </c>
      <c r="Z746" s="107" t="str">
        <f t="shared" si="126"/>
        <v/>
      </c>
      <c r="AA746" s="107" t="str">
        <f t="shared" si="127"/>
        <v/>
      </c>
      <c r="AB746" s="107" t="str">
        <f t="shared" si="121"/>
        <v/>
      </c>
      <c r="AC746" s="107" t="str">
        <f t="shared" si="121"/>
        <v/>
      </c>
      <c r="AD746" s="107" t="str">
        <f t="shared" si="122"/>
        <v/>
      </c>
      <c r="AE746" s="107" t="str">
        <f t="shared" si="123"/>
        <v/>
      </c>
      <c r="AF746">
        <f t="shared" si="128"/>
        <v>0</v>
      </c>
    </row>
    <row r="747" spans="5:32" x14ac:dyDescent="0.2">
      <c r="E747">
        <v>4146</v>
      </c>
      <c r="F747" s="101">
        <f>'Ext A4'!F152</f>
        <v>0</v>
      </c>
      <c r="G747" s="100">
        <f>'Ext A4'!C152</f>
        <v>0</v>
      </c>
      <c r="H747" s="100">
        <f>'Ext A4'!D152</f>
        <v>0</v>
      </c>
      <c r="I747" s="100">
        <f>'Ext A4'!J152</f>
        <v>0</v>
      </c>
      <c r="J747" s="194">
        <f>'Ext A4'!G152</f>
        <v>0</v>
      </c>
      <c r="K747">
        <f>IF('Ext A4'!H152="",'Ext A4'!G152,'Ext A4'!H152)</f>
        <v>0</v>
      </c>
      <c r="L747" s="100">
        <f>'Ext A4'!E152</f>
        <v>0</v>
      </c>
      <c r="M747" t="str">
        <f>MID('Ext A4'!M152,7,4)</f>
        <v/>
      </c>
      <c r="O747" s="101">
        <f>IF(ISNA(VLOOKUP(E747,'Enga manuel'!$D$7:$P$356,6,FALSE)),0,VLOOKUP(E747,'Enga manuel'!$D$7:$P$356,6,FALSE))</f>
        <v>0</v>
      </c>
      <c r="P747" t="str">
        <f>IF(ISNA(VLOOKUP(E747,'Enga manuel'!$D$7:$P$356,7,FALSE)),"",VLOOKUP(E747,'Enga manuel'!$D$7:$P$356,7,FALSE))</f>
        <v/>
      </c>
      <c r="Q747" t="str">
        <f>IF(ISNA(VLOOKUP(E747,'Enga manuel'!$D$7:$P$356,8,FALSE)),"",VLOOKUP(E747,'Enga manuel'!$D$7:$P$356,8,FALSE))</f>
        <v/>
      </c>
      <c r="R747" t="str">
        <f>IF(ISNA(VLOOKUP(E747,'Enga manuel'!$D$7:$P$356,9,FALSE)),"",VLOOKUP(E747,'Enga manuel'!$D$7:$P$356,9,FALSE))</f>
        <v/>
      </c>
      <c r="S747" t="str">
        <f>IF(ISNA(VLOOKUP(E747,'Enga manuel'!$D$7:$P$356,10,FALSE)),"",VLOOKUP(E747,'Enga manuel'!$D$7:$P$356,10,FALSE))</f>
        <v/>
      </c>
      <c r="T747" t="str">
        <f>IF(ISNA(VLOOKUP(E747,'Enga manuel'!$D$7:$P$356,11,FALSE)),"",VLOOKUP(E747,'Enga manuel'!$D$7:$P$356,11,FALSE))</f>
        <v/>
      </c>
      <c r="U747" t="str">
        <f>IF(ISNA(VLOOKUP(E747,'Enga manuel'!$D$7:$P$356,12,FALSE)),"",VLOOKUP(E747,'Enga manuel'!$D$7:$P$356,12,FALSE))</f>
        <v/>
      </c>
      <c r="W747">
        <f t="shared" si="124"/>
        <v>4146</v>
      </c>
      <c r="X747" s="107">
        <f t="shared" si="120"/>
        <v>0</v>
      </c>
      <c r="Y747" s="107" t="str">
        <f t="shared" si="125"/>
        <v/>
      </c>
      <c r="Z747" s="107" t="str">
        <f t="shared" si="126"/>
        <v/>
      </c>
      <c r="AA747" s="107" t="str">
        <f t="shared" si="127"/>
        <v/>
      </c>
      <c r="AB747" s="107" t="str">
        <f t="shared" si="121"/>
        <v/>
      </c>
      <c r="AC747" s="107" t="str">
        <f t="shared" si="121"/>
        <v/>
      </c>
      <c r="AD747" s="107" t="str">
        <f t="shared" si="122"/>
        <v/>
      </c>
      <c r="AE747" s="107" t="str">
        <f t="shared" si="123"/>
        <v/>
      </c>
      <c r="AF747">
        <f t="shared" si="128"/>
        <v>0</v>
      </c>
    </row>
    <row r="748" spans="5:32" x14ac:dyDescent="0.2">
      <c r="E748">
        <v>4147</v>
      </c>
      <c r="F748" s="101">
        <f>'Ext A4'!F153</f>
        <v>0</v>
      </c>
      <c r="G748" s="100">
        <f>'Ext A4'!C153</f>
        <v>0</v>
      </c>
      <c r="H748" s="100">
        <f>'Ext A4'!D153</f>
        <v>0</v>
      </c>
      <c r="I748" s="100">
        <f>'Ext A4'!J153</f>
        <v>0</v>
      </c>
      <c r="J748" s="194">
        <f>'Ext A4'!G153</f>
        <v>0</v>
      </c>
      <c r="K748">
        <f>IF('Ext A4'!H153="",'Ext A4'!G153,'Ext A4'!H153)</f>
        <v>0</v>
      </c>
      <c r="L748" s="100">
        <f>'Ext A4'!E153</f>
        <v>0</v>
      </c>
      <c r="M748" t="str">
        <f>MID('Ext A4'!M153,7,4)</f>
        <v/>
      </c>
      <c r="O748" s="101">
        <f>IF(ISNA(VLOOKUP(E748,'Enga manuel'!$D$7:$P$356,6,FALSE)),0,VLOOKUP(E748,'Enga manuel'!$D$7:$P$356,6,FALSE))</f>
        <v>0</v>
      </c>
      <c r="P748" t="str">
        <f>IF(ISNA(VLOOKUP(E748,'Enga manuel'!$D$7:$P$356,7,FALSE)),"",VLOOKUP(E748,'Enga manuel'!$D$7:$P$356,7,FALSE))</f>
        <v/>
      </c>
      <c r="Q748" t="str">
        <f>IF(ISNA(VLOOKUP(E748,'Enga manuel'!$D$7:$P$356,8,FALSE)),"",VLOOKUP(E748,'Enga manuel'!$D$7:$P$356,8,FALSE))</f>
        <v/>
      </c>
      <c r="R748" t="str">
        <f>IF(ISNA(VLOOKUP(E748,'Enga manuel'!$D$7:$P$356,9,FALSE)),"",VLOOKUP(E748,'Enga manuel'!$D$7:$P$356,9,FALSE))</f>
        <v/>
      </c>
      <c r="S748" t="str">
        <f>IF(ISNA(VLOOKUP(E748,'Enga manuel'!$D$7:$P$356,10,FALSE)),"",VLOOKUP(E748,'Enga manuel'!$D$7:$P$356,10,FALSE))</f>
        <v/>
      </c>
      <c r="T748" t="str">
        <f>IF(ISNA(VLOOKUP(E748,'Enga manuel'!$D$7:$P$356,11,FALSE)),"",VLOOKUP(E748,'Enga manuel'!$D$7:$P$356,11,FALSE))</f>
        <v/>
      </c>
      <c r="U748" t="str">
        <f>IF(ISNA(VLOOKUP(E748,'Enga manuel'!$D$7:$P$356,12,FALSE)),"",VLOOKUP(E748,'Enga manuel'!$D$7:$P$356,12,FALSE))</f>
        <v/>
      </c>
      <c r="W748">
        <f t="shared" si="124"/>
        <v>4147</v>
      </c>
      <c r="X748" s="107">
        <f t="shared" si="120"/>
        <v>0</v>
      </c>
      <c r="Y748" s="107" t="str">
        <f t="shared" si="125"/>
        <v/>
      </c>
      <c r="Z748" s="107" t="str">
        <f t="shared" si="126"/>
        <v/>
      </c>
      <c r="AA748" s="107" t="str">
        <f t="shared" si="127"/>
        <v/>
      </c>
      <c r="AB748" s="107" t="str">
        <f t="shared" si="121"/>
        <v/>
      </c>
      <c r="AC748" s="107" t="str">
        <f t="shared" si="121"/>
        <v/>
      </c>
      <c r="AD748" s="107" t="str">
        <f t="shared" si="122"/>
        <v/>
      </c>
      <c r="AE748" s="107" t="str">
        <f t="shared" si="123"/>
        <v/>
      </c>
      <c r="AF748">
        <f t="shared" si="128"/>
        <v>0</v>
      </c>
    </row>
    <row r="749" spans="5:32" x14ac:dyDescent="0.2">
      <c r="E749">
        <v>4148</v>
      </c>
      <c r="F749" s="101">
        <f>'Ext A4'!F154</f>
        <v>0</v>
      </c>
      <c r="G749" s="100">
        <f>'Ext A4'!C154</f>
        <v>0</v>
      </c>
      <c r="H749" s="100">
        <f>'Ext A4'!D154</f>
        <v>0</v>
      </c>
      <c r="I749" s="100">
        <f>'Ext A4'!J154</f>
        <v>0</v>
      </c>
      <c r="J749" s="194">
        <f>'Ext A4'!G154</f>
        <v>0</v>
      </c>
      <c r="K749">
        <f>IF('Ext A4'!H154="",'Ext A4'!G154,'Ext A4'!H154)</f>
        <v>0</v>
      </c>
      <c r="L749" s="100">
        <f>'Ext A4'!E154</f>
        <v>0</v>
      </c>
      <c r="M749" t="str">
        <f>MID('Ext A4'!M154,7,4)</f>
        <v/>
      </c>
      <c r="O749" s="101">
        <f>IF(ISNA(VLOOKUP(E749,'Enga manuel'!$D$7:$P$356,6,FALSE)),0,VLOOKUP(E749,'Enga manuel'!$D$7:$P$356,6,FALSE))</f>
        <v>0</v>
      </c>
      <c r="P749" t="str">
        <f>IF(ISNA(VLOOKUP(E749,'Enga manuel'!$D$7:$P$356,7,FALSE)),"",VLOOKUP(E749,'Enga manuel'!$D$7:$P$356,7,FALSE))</f>
        <v/>
      </c>
      <c r="Q749" t="str">
        <f>IF(ISNA(VLOOKUP(E749,'Enga manuel'!$D$7:$P$356,8,FALSE)),"",VLOOKUP(E749,'Enga manuel'!$D$7:$P$356,8,FALSE))</f>
        <v/>
      </c>
      <c r="R749" t="str">
        <f>IF(ISNA(VLOOKUP(E749,'Enga manuel'!$D$7:$P$356,9,FALSE)),"",VLOOKUP(E749,'Enga manuel'!$D$7:$P$356,9,FALSE))</f>
        <v/>
      </c>
      <c r="S749" t="str">
        <f>IF(ISNA(VLOOKUP(E749,'Enga manuel'!$D$7:$P$356,10,FALSE)),"",VLOOKUP(E749,'Enga manuel'!$D$7:$P$356,10,FALSE))</f>
        <v/>
      </c>
      <c r="T749" t="str">
        <f>IF(ISNA(VLOOKUP(E749,'Enga manuel'!$D$7:$P$356,11,FALSE)),"",VLOOKUP(E749,'Enga manuel'!$D$7:$P$356,11,FALSE))</f>
        <v/>
      </c>
      <c r="U749" t="str">
        <f>IF(ISNA(VLOOKUP(E749,'Enga manuel'!$D$7:$P$356,12,FALSE)),"",VLOOKUP(E749,'Enga manuel'!$D$7:$P$356,12,FALSE))</f>
        <v/>
      </c>
      <c r="W749">
        <f t="shared" si="124"/>
        <v>4148</v>
      </c>
      <c r="X749" s="107">
        <f t="shared" si="120"/>
        <v>0</v>
      </c>
      <c r="Y749" s="107" t="str">
        <f t="shared" si="125"/>
        <v/>
      </c>
      <c r="Z749" s="107" t="str">
        <f t="shared" si="126"/>
        <v/>
      </c>
      <c r="AA749" s="107" t="str">
        <f t="shared" si="127"/>
        <v/>
      </c>
      <c r="AB749" s="107" t="str">
        <f t="shared" si="121"/>
        <v/>
      </c>
      <c r="AC749" s="107" t="str">
        <f t="shared" si="121"/>
        <v/>
      </c>
      <c r="AD749" s="107" t="str">
        <f t="shared" si="122"/>
        <v/>
      </c>
      <c r="AE749" s="107" t="str">
        <f t="shared" si="123"/>
        <v/>
      </c>
      <c r="AF749">
        <f t="shared" si="128"/>
        <v>0</v>
      </c>
    </row>
    <row r="750" spans="5:32" x14ac:dyDescent="0.2">
      <c r="E750">
        <v>4149</v>
      </c>
      <c r="F750" s="101">
        <f>'Ext A4'!F155</f>
        <v>0</v>
      </c>
      <c r="G750" s="100">
        <f>'Ext A4'!C155</f>
        <v>0</v>
      </c>
      <c r="H750" s="100">
        <f>'Ext A4'!D155</f>
        <v>0</v>
      </c>
      <c r="I750" s="100">
        <f>'Ext A4'!J155</f>
        <v>0</v>
      </c>
      <c r="J750" s="194">
        <f>'Ext A4'!G155</f>
        <v>0</v>
      </c>
      <c r="K750">
        <f>IF('Ext A4'!H155="",'Ext A4'!G155,'Ext A4'!H155)</f>
        <v>0</v>
      </c>
      <c r="L750" s="100">
        <f>'Ext A4'!E155</f>
        <v>0</v>
      </c>
      <c r="M750" t="str">
        <f>MID('Ext A4'!M155,7,4)</f>
        <v/>
      </c>
      <c r="O750" s="101">
        <f>IF(ISNA(VLOOKUP(E750,'Enga manuel'!$D$7:$P$356,6,FALSE)),0,VLOOKUP(E750,'Enga manuel'!$D$7:$P$356,6,FALSE))</f>
        <v>0</v>
      </c>
      <c r="P750" t="str">
        <f>IF(ISNA(VLOOKUP(E750,'Enga manuel'!$D$7:$P$356,7,FALSE)),"",VLOOKUP(E750,'Enga manuel'!$D$7:$P$356,7,FALSE))</f>
        <v/>
      </c>
      <c r="Q750" t="str">
        <f>IF(ISNA(VLOOKUP(E750,'Enga manuel'!$D$7:$P$356,8,FALSE)),"",VLOOKUP(E750,'Enga manuel'!$D$7:$P$356,8,FALSE))</f>
        <v/>
      </c>
      <c r="R750" t="str">
        <f>IF(ISNA(VLOOKUP(E750,'Enga manuel'!$D$7:$P$356,9,FALSE)),"",VLOOKUP(E750,'Enga manuel'!$D$7:$P$356,9,FALSE))</f>
        <v/>
      </c>
      <c r="S750" t="str">
        <f>IF(ISNA(VLOOKUP(E750,'Enga manuel'!$D$7:$P$356,10,FALSE)),"",VLOOKUP(E750,'Enga manuel'!$D$7:$P$356,10,FALSE))</f>
        <v/>
      </c>
      <c r="T750" t="str">
        <f>IF(ISNA(VLOOKUP(E750,'Enga manuel'!$D$7:$P$356,11,FALSE)),"",VLOOKUP(E750,'Enga manuel'!$D$7:$P$356,11,FALSE))</f>
        <v/>
      </c>
      <c r="U750" t="str">
        <f>IF(ISNA(VLOOKUP(E750,'Enga manuel'!$D$7:$P$356,12,FALSE)),"",VLOOKUP(E750,'Enga manuel'!$D$7:$P$356,12,FALSE))</f>
        <v/>
      </c>
      <c r="W750">
        <f t="shared" si="124"/>
        <v>4149</v>
      </c>
      <c r="X750" s="107">
        <f t="shared" si="120"/>
        <v>0</v>
      </c>
      <c r="Y750" s="107" t="str">
        <f t="shared" si="125"/>
        <v/>
      </c>
      <c r="Z750" s="107" t="str">
        <f t="shared" si="126"/>
        <v/>
      </c>
      <c r="AA750" s="107" t="str">
        <f t="shared" si="127"/>
        <v/>
      </c>
      <c r="AB750" s="107" t="str">
        <f t="shared" si="121"/>
        <v/>
      </c>
      <c r="AC750" s="107" t="str">
        <f t="shared" si="121"/>
        <v/>
      </c>
      <c r="AD750" s="107" t="str">
        <f t="shared" si="122"/>
        <v/>
      </c>
      <c r="AE750" s="107" t="str">
        <f t="shared" si="123"/>
        <v/>
      </c>
      <c r="AF750">
        <f t="shared" si="128"/>
        <v>0</v>
      </c>
    </row>
    <row r="751" spans="5:32" x14ac:dyDescent="0.2">
      <c r="E751">
        <v>4150</v>
      </c>
      <c r="F751" s="101">
        <f>'Ext A4'!F156</f>
        <v>0</v>
      </c>
      <c r="G751" s="100">
        <f>'Ext A4'!C156</f>
        <v>0</v>
      </c>
      <c r="H751" s="100">
        <f>'Ext A4'!D156</f>
        <v>0</v>
      </c>
      <c r="I751" s="100">
        <f>'Ext A4'!J156</f>
        <v>0</v>
      </c>
      <c r="J751" s="194">
        <f>'Ext A4'!G156</f>
        <v>0</v>
      </c>
      <c r="K751">
        <f>IF('Ext A4'!H156="",'Ext A4'!G156,'Ext A4'!H156)</f>
        <v>0</v>
      </c>
      <c r="L751" s="100">
        <f>'Ext A4'!E156</f>
        <v>0</v>
      </c>
      <c r="M751" t="str">
        <f>MID('Ext A4'!M156,7,4)</f>
        <v/>
      </c>
      <c r="O751" s="101">
        <f>IF(ISNA(VLOOKUP(E751,'Enga manuel'!$D$7:$P$356,6,FALSE)),0,VLOOKUP(E751,'Enga manuel'!$D$7:$P$356,6,FALSE))</f>
        <v>0</v>
      </c>
      <c r="P751" t="str">
        <f>IF(ISNA(VLOOKUP(E751,'Enga manuel'!$D$7:$P$356,7,FALSE)),"",VLOOKUP(E751,'Enga manuel'!$D$7:$P$356,7,FALSE))</f>
        <v/>
      </c>
      <c r="Q751" t="str">
        <f>IF(ISNA(VLOOKUP(E751,'Enga manuel'!$D$7:$P$356,8,FALSE)),"",VLOOKUP(E751,'Enga manuel'!$D$7:$P$356,8,FALSE))</f>
        <v/>
      </c>
      <c r="R751" t="str">
        <f>IF(ISNA(VLOOKUP(E751,'Enga manuel'!$D$7:$P$356,9,FALSE)),"",VLOOKUP(E751,'Enga manuel'!$D$7:$P$356,9,FALSE))</f>
        <v/>
      </c>
      <c r="S751" t="str">
        <f>IF(ISNA(VLOOKUP(E751,'Enga manuel'!$D$7:$P$356,10,FALSE)),"",VLOOKUP(E751,'Enga manuel'!$D$7:$P$356,10,FALSE))</f>
        <v/>
      </c>
      <c r="T751" t="str">
        <f>IF(ISNA(VLOOKUP(E751,'Enga manuel'!$D$7:$P$356,11,FALSE)),"",VLOOKUP(E751,'Enga manuel'!$D$7:$P$356,11,FALSE))</f>
        <v/>
      </c>
      <c r="U751" t="str">
        <f>IF(ISNA(VLOOKUP(E751,'Enga manuel'!$D$7:$P$356,12,FALSE)),"",VLOOKUP(E751,'Enga manuel'!$D$7:$P$356,12,FALSE))</f>
        <v/>
      </c>
      <c r="W751">
        <f t="shared" si="124"/>
        <v>4150</v>
      </c>
      <c r="X751" s="107">
        <f t="shared" si="120"/>
        <v>0</v>
      </c>
      <c r="Y751" s="107" t="str">
        <f t="shared" si="125"/>
        <v/>
      </c>
      <c r="Z751" s="107" t="str">
        <f t="shared" si="126"/>
        <v/>
      </c>
      <c r="AA751" s="107" t="str">
        <f t="shared" si="127"/>
        <v/>
      </c>
      <c r="AB751" s="107" t="str">
        <f t="shared" si="121"/>
        <v/>
      </c>
      <c r="AC751" s="107" t="str">
        <f t="shared" si="121"/>
        <v/>
      </c>
      <c r="AD751" s="107" t="str">
        <f t="shared" si="122"/>
        <v/>
      </c>
      <c r="AE751" s="107" t="str">
        <f t="shared" si="123"/>
        <v/>
      </c>
      <c r="AF751">
        <f t="shared" si="128"/>
        <v>0</v>
      </c>
    </row>
    <row r="752" spans="5:32" x14ac:dyDescent="0.2">
      <c r="E752">
        <v>4151</v>
      </c>
      <c r="F752" s="101">
        <f>'Ext A4'!F157</f>
        <v>0</v>
      </c>
      <c r="G752" s="100">
        <f>'Ext A4'!C157</f>
        <v>0</v>
      </c>
      <c r="H752" s="100">
        <f>'Ext A4'!D157</f>
        <v>0</v>
      </c>
      <c r="I752" s="100">
        <f>'Ext A4'!J157</f>
        <v>0</v>
      </c>
      <c r="J752" s="194">
        <f>'Ext A4'!G157</f>
        <v>0</v>
      </c>
      <c r="K752">
        <f>IF('Ext A4'!H157="",'Ext A4'!G157,'Ext A4'!H157)</f>
        <v>0</v>
      </c>
      <c r="L752" s="100">
        <f>'Ext A4'!E157</f>
        <v>0</v>
      </c>
      <c r="M752" t="str">
        <f>MID('Ext A4'!M157,7,4)</f>
        <v/>
      </c>
      <c r="O752" s="101">
        <f>IF(ISNA(VLOOKUP(E752,'Enga manuel'!$D$7:$P$356,6,FALSE)),0,VLOOKUP(E752,'Enga manuel'!$D$7:$P$356,6,FALSE))</f>
        <v>0</v>
      </c>
      <c r="P752" t="str">
        <f>IF(ISNA(VLOOKUP(E752,'Enga manuel'!$D$7:$P$356,7,FALSE)),"",VLOOKUP(E752,'Enga manuel'!$D$7:$P$356,7,FALSE))</f>
        <v/>
      </c>
      <c r="Q752" t="str">
        <f>IF(ISNA(VLOOKUP(E752,'Enga manuel'!$D$7:$P$356,8,FALSE)),"",VLOOKUP(E752,'Enga manuel'!$D$7:$P$356,8,FALSE))</f>
        <v/>
      </c>
      <c r="R752" t="str">
        <f>IF(ISNA(VLOOKUP(E752,'Enga manuel'!$D$7:$P$356,9,FALSE)),"",VLOOKUP(E752,'Enga manuel'!$D$7:$P$356,9,FALSE))</f>
        <v/>
      </c>
      <c r="S752" t="str">
        <f>IF(ISNA(VLOOKUP(E752,'Enga manuel'!$D$7:$P$356,10,FALSE)),"",VLOOKUP(E752,'Enga manuel'!$D$7:$P$356,10,FALSE))</f>
        <v/>
      </c>
      <c r="T752" t="str">
        <f>IF(ISNA(VLOOKUP(E752,'Enga manuel'!$D$7:$P$356,11,FALSE)),"",VLOOKUP(E752,'Enga manuel'!$D$7:$P$356,11,FALSE))</f>
        <v/>
      </c>
      <c r="U752" t="str">
        <f>IF(ISNA(VLOOKUP(E752,'Enga manuel'!$D$7:$P$356,12,FALSE)),"",VLOOKUP(E752,'Enga manuel'!$D$7:$P$356,12,FALSE))</f>
        <v/>
      </c>
      <c r="W752">
        <f t="shared" si="124"/>
        <v>4151</v>
      </c>
      <c r="X752" s="107">
        <f t="shared" si="120"/>
        <v>0</v>
      </c>
      <c r="Y752" s="107" t="str">
        <f t="shared" si="125"/>
        <v/>
      </c>
      <c r="Z752" s="107" t="str">
        <f t="shared" si="126"/>
        <v/>
      </c>
      <c r="AA752" s="107" t="str">
        <f t="shared" si="127"/>
        <v/>
      </c>
      <c r="AB752" s="107" t="str">
        <f t="shared" si="121"/>
        <v/>
      </c>
      <c r="AC752" s="107" t="str">
        <f t="shared" si="121"/>
        <v/>
      </c>
      <c r="AD752" s="107" t="str">
        <f t="shared" si="122"/>
        <v/>
      </c>
      <c r="AE752" s="107" t="str">
        <f t="shared" si="123"/>
        <v/>
      </c>
      <c r="AF752">
        <f t="shared" si="128"/>
        <v>0</v>
      </c>
    </row>
    <row r="753" spans="5:32" x14ac:dyDescent="0.2">
      <c r="E753">
        <v>4152</v>
      </c>
      <c r="F753" s="101">
        <f>'Ext A4'!F158</f>
        <v>0</v>
      </c>
      <c r="G753" s="100">
        <f>'Ext A4'!C158</f>
        <v>0</v>
      </c>
      <c r="H753" s="100">
        <f>'Ext A4'!D158</f>
        <v>0</v>
      </c>
      <c r="I753" s="100">
        <f>'Ext A4'!J158</f>
        <v>0</v>
      </c>
      <c r="J753" s="194">
        <f>'Ext A4'!G158</f>
        <v>0</v>
      </c>
      <c r="K753">
        <f>IF('Ext A4'!H158="",'Ext A4'!G158,'Ext A4'!H158)</f>
        <v>0</v>
      </c>
      <c r="L753" s="100">
        <f>'Ext A4'!E158</f>
        <v>0</v>
      </c>
      <c r="M753" t="str">
        <f>MID('Ext A4'!M158,7,4)</f>
        <v/>
      </c>
      <c r="O753" s="101">
        <f>IF(ISNA(VLOOKUP(E753,'Enga manuel'!$D$7:$P$356,6,FALSE)),0,VLOOKUP(E753,'Enga manuel'!$D$7:$P$356,6,FALSE))</f>
        <v>0</v>
      </c>
      <c r="P753" t="str">
        <f>IF(ISNA(VLOOKUP(E753,'Enga manuel'!$D$7:$P$356,7,FALSE)),"",VLOOKUP(E753,'Enga manuel'!$D$7:$P$356,7,FALSE))</f>
        <v/>
      </c>
      <c r="Q753" t="str">
        <f>IF(ISNA(VLOOKUP(E753,'Enga manuel'!$D$7:$P$356,8,FALSE)),"",VLOOKUP(E753,'Enga manuel'!$D$7:$P$356,8,FALSE))</f>
        <v/>
      </c>
      <c r="R753" t="str">
        <f>IF(ISNA(VLOOKUP(E753,'Enga manuel'!$D$7:$P$356,9,FALSE)),"",VLOOKUP(E753,'Enga manuel'!$D$7:$P$356,9,FALSE))</f>
        <v/>
      </c>
      <c r="S753" t="str">
        <f>IF(ISNA(VLOOKUP(E753,'Enga manuel'!$D$7:$P$356,10,FALSE)),"",VLOOKUP(E753,'Enga manuel'!$D$7:$P$356,10,FALSE))</f>
        <v/>
      </c>
      <c r="T753" t="str">
        <f>IF(ISNA(VLOOKUP(E753,'Enga manuel'!$D$7:$P$356,11,FALSE)),"",VLOOKUP(E753,'Enga manuel'!$D$7:$P$356,11,FALSE))</f>
        <v/>
      </c>
      <c r="U753" t="str">
        <f>IF(ISNA(VLOOKUP(E753,'Enga manuel'!$D$7:$P$356,12,FALSE)),"",VLOOKUP(E753,'Enga manuel'!$D$7:$P$356,12,FALSE))</f>
        <v/>
      </c>
      <c r="W753">
        <f t="shared" si="124"/>
        <v>4152</v>
      </c>
      <c r="X753" s="107">
        <f t="shared" si="120"/>
        <v>0</v>
      </c>
      <c r="Y753" s="107" t="str">
        <f t="shared" si="125"/>
        <v/>
      </c>
      <c r="Z753" s="107" t="str">
        <f t="shared" si="126"/>
        <v/>
      </c>
      <c r="AA753" s="107" t="str">
        <f t="shared" si="127"/>
        <v/>
      </c>
      <c r="AB753" s="107" t="str">
        <f t="shared" si="121"/>
        <v/>
      </c>
      <c r="AC753" s="107" t="str">
        <f t="shared" si="121"/>
        <v/>
      </c>
      <c r="AD753" s="107" t="str">
        <f t="shared" si="122"/>
        <v/>
      </c>
      <c r="AE753" s="107" t="str">
        <f t="shared" si="123"/>
        <v/>
      </c>
      <c r="AF753">
        <f t="shared" si="128"/>
        <v>0</v>
      </c>
    </row>
    <row r="754" spans="5:32" x14ac:dyDescent="0.2">
      <c r="E754">
        <v>4153</v>
      </c>
      <c r="F754" s="101">
        <f>'Ext A4'!F159</f>
        <v>0</v>
      </c>
      <c r="G754" s="100">
        <f>'Ext A4'!C159</f>
        <v>0</v>
      </c>
      <c r="H754" s="100">
        <f>'Ext A4'!D159</f>
        <v>0</v>
      </c>
      <c r="I754" s="100">
        <f>'Ext A4'!J159</f>
        <v>0</v>
      </c>
      <c r="J754" s="194">
        <f>'Ext A4'!G159</f>
        <v>0</v>
      </c>
      <c r="K754">
        <f>IF('Ext A4'!H159="",'Ext A4'!G159,'Ext A4'!H159)</f>
        <v>0</v>
      </c>
      <c r="L754" s="100">
        <f>'Ext A4'!E159</f>
        <v>0</v>
      </c>
      <c r="M754" t="str">
        <f>MID('Ext A4'!M159,7,4)</f>
        <v/>
      </c>
      <c r="O754" s="101">
        <f>IF(ISNA(VLOOKUP(E754,'Enga manuel'!$D$7:$P$356,6,FALSE)),0,VLOOKUP(E754,'Enga manuel'!$D$7:$P$356,6,FALSE))</f>
        <v>0</v>
      </c>
      <c r="P754" t="str">
        <f>IF(ISNA(VLOOKUP(E754,'Enga manuel'!$D$7:$P$356,7,FALSE)),"",VLOOKUP(E754,'Enga manuel'!$D$7:$P$356,7,FALSE))</f>
        <v/>
      </c>
      <c r="Q754" t="str">
        <f>IF(ISNA(VLOOKUP(E754,'Enga manuel'!$D$7:$P$356,8,FALSE)),"",VLOOKUP(E754,'Enga manuel'!$D$7:$P$356,8,FALSE))</f>
        <v/>
      </c>
      <c r="R754" t="str">
        <f>IF(ISNA(VLOOKUP(E754,'Enga manuel'!$D$7:$P$356,9,FALSE)),"",VLOOKUP(E754,'Enga manuel'!$D$7:$P$356,9,FALSE))</f>
        <v/>
      </c>
      <c r="S754" t="str">
        <f>IF(ISNA(VLOOKUP(E754,'Enga manuel'!$D$7:$P$356,10,FALSE)),"",VLOOKUP(E754,'Enga manuel'!$D$7:$P$356,10,FALSE))</f>
        <v/>
      </c>
      <c r="T754" t="str">
        <f>IF(ISNA(VLOOKUP(E754,'Enga manuel'!$D$7:$P$356,11,FALSE)),"",VLOOKUP(E754,'Enga manuel'!$D$7:$P$356,11,FALSE))</f>
        <v/>
      </c>
      <c r="U754" t="str">
        <f>IF(ISNA(VLOOKUP(E754,'Enga manuel'!$D$7:$P$356,12,FALSE)),"",VLOOKUP(E754,'Enga manuel'!$D$7:$P$356,12,FALSE))</f>
        <v/>
      </c>
      <c r="W754">
        <f t="shared" si="124"/>
        <v>4153</v>
      </c>
      <c r="X754" s="107">
        <f t="shared" si="120"/>
        <v>0</v>
      </c>
      <c r="Y754" s="107" t="str">
        <f t="shared" si="125"/>
        <v/>
      </c>
      <c r="Z754" s="107" t="str">
        <f t="shared" si="126"/>
        <v/>
      </c>
      <c r="AA754" s="107" t="str">
        <f t="shared" si="127"/>
        <v/>
      </c>
      <c r="AB754" s="107" t="str">
        <f t="shared" si="121"/>
        <v/>
      </c>
      <c r="AC754" s="107" t="str">
        <f t="shared" si="121"/>
        <v/>
      </c>
      <c r="AD754" s="107" t="str">
        <f t="shared" si="122"/>
        <v/>
      </c>
      <c r="AE754" s="107" t="str">
        <f t="shared" si="123"/>
        <v/>
      </c>
      <c r="AF754">
        <f t="shared" si="128"/>
        <v>0</v>
      </c>
    </row>
    <row r="755" spans="5:32" x14ac:dyDescent="0.2">
      <c r="E755">
        <v>4154</v>
      </c>
      <c r="F755" s="101">
        <f>'Ext A4'!F160</f>
        <v>0</v>
      </c>
      <c r="G755" s="100">
        <f>'Ext A4'!C160</f>
        <v>0</v>
      </c>
      <c r="H755" s="100">
        <f>'Ext A4'!D160</f>
        <v>0</v>
      </c>
      <c r="I755" s="100">
        <f>'Ext A4'!J160</f>
        <v>0</v>
      </c>
      <c r="J755" s="194">
        <f>'Ext A4'!G160</f>
        <v>0</v>
      </c>
      <c r="K755">
        <f>IF('Ext A4'!H160="",'Ext A4'!G160,'Ext A4'!H160)</f>
        <v>0</v>
      </c>
      <c r="L755" s="100">
        <f>'Ext A4'!E160</f>
        <v>0</v>
      </c>
      <c r="M755" t="str">
        <f>MID('Ext A4'!M160,7,4)</f>
        <v/>
      </c>
      <c r="O755" s="101">
        <f>IF(ISNA(VLOOKUP(E755,'Enga manuel'!$D$7:$P$356,6,FALSE)),0,VLOOKUP(E755,'Enga manuel'!$D$7:$P$356,6,FALSE))</f>
        <v>0</v>
      </c>
      <c r="P755" t="str">
        <f>IF(ISNA(VLOOKUP(E755,'Enga manuel'!$D$7:$P$356,7,FALSE)),"",VLOOKUP(E755,'Enga manuel'!$D$7:$P$356,7,FALSE))</f>
        <v/>
      </c>
      <c r="Q755" t="str">
        <f>IF(ISNA(VLOOKUP(E755,'Enga manuel'!$D$7:$P$356,8,FALSE)),"",VLOOKUP(E755,'Enga manuel'!$D$7:$P$356,8,FALSE))</f>
        <v/>
      </c>
      <c r="R755" t="str">
        <f>IF(ISNA(VLOOKUP(E755,'Enga manuel'!$D$7:$P$356,9,FALSE)),"",VLOOKUP(E755,'Enga manuel'!$D$7:$P$356,9,FALSE))</f>
        <v/>
      </c>
      <c r="S755" t="str">
        <f>IF(ISNA(VLOOKUP(E755,'Enga manuel'!$D$7:$P$356,10,FALSE)),"",VLOOKUP(E755,'Enga manuel'!$D$7:$P$356,10,FALSE))</f>
        <v/>
      </c>
      <c r="T755" t="str">
        <f>IF(ISNA(VLOOKUP(E755,'Enga manuel'!$D$7:$P$356,11,FALSE)),"",VLOOKUP(E755,'Enga manuel'!$D$7:$P$356,11,FALSE))</f>
        <v/>
      </c>
      <c r="U755" t="str">
        <f>IF(ISNA(VLOOKUP(E755,'Enga manuel'!$D$7:$P$356,12,FALSE)),"",VLOOKUP(E755,'Enga manuel'!$D$7:$P$356,12,FALSE))</f>
        <v/>
      </c>
      <c r="W755">
        <f t="shared" si="124"/>
        <v>4154</v>
      </c>
      <c r="X755" s="107">
        <f t="shared" si="120"/>
        <v>0</v>
      </c>
      <c r="Y755" s="107" t="str">
        <f t="shared" si="125"/>
        <v/>
      </c>
      <c r="Z755" s="107" t="str">
        <f t="shared" si="126"/>
        <v/>
      </c>
      <c r="AA755" s="107" t="str">
        <f t="shared" si="127"/>
        <v/>
      </c>
      <c r="AB755" s="107" t="str">
        <f t="shared" si="121"/>
        <v/>
      </c>
      <c r="AC755" s="107" t="str">
        <f t="shared" si="121"/>
        <v/>
      </c>
      <c r="AD755" s="107" t="str">
        <f t="shared" si="122"/>
        <v/>
      </c>
      <c r="AE755" s="107" t="str">
        <f t="shared" si="123"/>
        <v/>
      </c>
      <c r="AF755">
        <f t="shared" si="128"/>
        <v>0</v>
      </c>
    </row>
    <row r="756" spans="5:32" x14ac:dyDescent="0.2">
      <c r="E756">
        <v>4155</v>
      </c>
      <c r="F756" s="101">
        <f>'Ext A4'!F161</f>
        <v>0</v>
      </c>
      <c r="G756" s="100">
        <f>'Ext A4'!C161</f>
        <v>0</v>
      </c>
      <c r="H756" s="100">
        <f>'Ext A4'!D161</f>
        <v>0</v>
      </c>
      <c r="I756" s="100">
        <f>'Ext A4'!J161</f>
        <v>0</v>
      </c>
      <c r="J756" s="194">
        <f>'Ext A4'!G161</f>
        <v>0</v>
      </c>
      <c r="K756">
        <f>IF('Ext A4'!H161="",'Ext A4'!G161,'Ext A4'!H161)</f>
        <v>0</v>
      </c>
      <c r="L756" s="100">
        <f>'Ext A4'!E161</f>
        <v>0</v>
      </c>
      <c r="M756" t="str">
        <f>MID('Ext A4'!M161,7,4)</f>
        <v/>
      </c>
      <c r="O756" s="101">
        <f>IF(ISNA(VLOOKUP(E756,'Enga manuel'!$D$7:$P$356,6,FALSE)),0,VLOOKUP(E756,'Enga manuel'!$D$7:$P$356,6,FALSE))</f>
        <v>0</v>
      </c>
      <c r="P756" t="str">
        <f>IF(ISNA(VLOOKUP(E756,'Enga manuel'!$D$7:$P$356,7,FALSE)),"",VLOOKUP(E756,'Enga manuel'!$D$7:$P$356,7,FALSE))</f>
        <v/>
      </c>
      <c r="Q756" t="str">
        <f>IF(ISNA(VLOOKUP(E756,'Enga manuel'!$D$7:$P$356,8,FALSE)),"",VLOOKUP(E756,'Enga manuel'!$D$7:$P$356,8,FALSE))</f>
        <v/>
      </c>
      <c r="R756" t="str">
        <f>IF(ISNA(VLOOKUP(E756,'Enga manuel'!$D$7:$P$356,9,FALSE)),"",VLOOKUP(E756,'Enga manuel'!$D$7:$P$356,9,FALSE))</f>
        <v/>
      </c>
      <c r="S756" t="str">
        <f>IF(ISNA(VLOOKUP(E756,'Enga manuel'!$D$7:$P$356,10,FALSE)),"",VLOOKUP(E756,'Enga manuel'!$D$7:$P$356,10,FALSE))</f>
        <v/>
      </c>
      <c r="T756" t="str">
        <f>IF(ISNA(VLOOKUP(E756,'Enga manuel'!$D$7:$P$356,11,FALSE)),"",VLOOKUP(E756,'Enga manuel'!$D$7:$P$356,11,FALSE))</f>
        <v/>
      </c>
      <c r="U756" t="str">
        <f>IF(ISNA(VLOOKUP(E756,'Enga manuel'!$D$7:$P$356,12,FALSE)),"",VLOOKUP(E756,'Enga manuel'!$D$7:$P$356,12,FALSE))</f>
        <v/>
      </c>
      <c r="W756">
        <f t="shared" si="124"/>
        <v>4155</v>
      </c>
      <c r="X756" s="107">
        <f t="shared" si="120"/>
        <v>0</v>
      </c>
      <c r="Y756" s="107" t="str">
        <f t="shared" si="125"/>
        <v/>
      </c>
      <c r="Z756" s="107" t="str">
        <f t="shared" si="126"/>
        <v/>
      </c>
      <c r="AA756" s="107" t="str">
        <f t="shared" si="127"/>
        <v/>
      </c>
      <c r="AB756" s="107" t="str">
        <f t="shared" si="121"/>
        <v/>
      </c>
      <c r="AC756" s="107" t="str">
        <f t="shared" si="121"/>
        <v/>
      </c>
      <c r="AD756" s="107" t="str">
        <f t="shared" si="122"/>
        <v/>
      </c>
      <c r="AE756" s="107" t="str">
        <f t="shared" si="123"/>
        <v/>
      </c>
      <c r="AF756">
        <f t="shared" si="128"/>
        <v>0</v>
      </c>
    </row>
    <row r="757" spans="5:32" x14ac:dyDescent="0.2">
      <c r="E757">
        <v>4156</v>
      </c>
      <c r="F757" s="101">
        <f>'Ext A4'!F162</f>
        <v>0</v>
      </c>
      <c r="G757" s="100">
        <f>'Ext A4'!C162</f>
        <v>0</v>
      </c>
      <c r="H757" s="100">
        <f>'Ext A4'!D162</f>
        <v>0</v>
      </c>
      <c r="I757" s="100">
        <f>'Ext A4'!J162</f>
        <v>0</v>
      </c>
      <c r="J757" s="194">
        <f>'Ext A4'!G162</f>
        <v>0</v>
      </c>
      <c r="K757">
        <f>IF('Ext A4'!H162="",'Ext A4'!G162,'Ext A4'!H162)</f>
        <v>0</v>
      </c>
      <c r="L757" s="100">
        <f>'Ext A4'!E162</f>
        <v>0</v>
      </c>
      <c r="M757" t="str">
        <f>MID('Ext A4'!M162,7,4)</f>
        <v/>
      </c>
      <c r="O757" s="101">
        <f>IF(ISNA(VLOOKUP(E757,'Enga manuel'!$D$7:$P$356,6,FALSE)),0,VLOOKUP(E757,'Enga manuel'!$D$7:$P$356,6,FALSE))</f>
        <v>0</v>
      </c>
      <c r="P757" t="str">
        <f>IF(ISNA(VLOOKUP(E757,'Enga manuel'!$D$7:$P$356,7,FALSE)),"",VLOOKUP(E757,'Enga manuel'!$D$7:$P$356,7,FALSE))</f>
        <v/>
      </c>
      <c r="Q757" t="str">
        <f>IF(ISNA(VLOOKUP(E757,'Enga manuel'!$D$7:$P$356,8,FALSE)),"",VLOOKUP(E757,'Enga manuel'!$D$7:$P$356,8,FALSE))</f>
        <v/>
      </c>
      <c r="R757" t="str">
        <f>IF(ISNA(VLOOKUP(E757,'Enga manuel'!$D$7:$P$356,9,FALSE)),"",VLOOKUP(E757,'Enga manuel'!$D$7:$P$356,9,FALSE))</f>
        <v/>
      </c>
      <c r="S757" t="str">
        <f>IF(ISNA(VLOOKUP(E757,'Enga manuel'!$D$7:$P$356,10,FALSE)),"",VLOOKUP(E757,'Enga manuel'!$D$7:$P$356,10,FALSE))</f>
        <v/>
      </c>
      <c r="T757" t="str">
        <f>IF(ISNA(VLOOKUP(E757,'Enga manuel'!$D$7:$P$356,11,FALSE)),"",VLOOKUP(E757,'Enga manuel'!$D$7:$P$356,11,FALSE))</f>
        <v/>
      </c>
      <c r="U757" t="str">
        <f>IF(ISNA(VLOOKUP(E757,'Enga manuel'!$D$7:$P$356,12,FALSE)),"",VLOOKUP(E757,'Enga manuel'!$D$7:$P$356,12,FALSE))</f>
        <v/>
      </c>
      <c r="W757">
        <f t="shared" si="124"/>
        <v>4156</v>
      </c>
      <c r="X757" s="107">
        <f t="shared" si="120"/>
        <v>0</v>
      </c>
      <c r="Y757" s="107" t="str">
        <f t="shared" si="125"/>
        <v/>
      </c>
      <c r="Z757" s="107" t="str">
        <f t="shared" si="126"/>
        <v/>
      </c>
      <c r="AA757" s="107" t="str">
        <f t="shared" si="127"/>
        <v/>
      </c>
      <c r="AB757" s="107" t="str">
        <f t="shared" si="121"/>
        <v/>
      </c>
      <c r="AC757" s="107" t="str">
        <f t="shared" si="121"/>
        <v/>
      </c>
      <c r="AD757" s="107" t="str">
        <f t="shared" si="122"/>
        <v/>
      </c>
      <c r="AE757" s="107" t="str">
        <f t="shared" si="123"/>
        <v/>
      </c>
      <c r="AF757">
        <f t="shared" si="128"/>
        <v>0</v>
      </c>
    </row>
    <row r="758" spans="5:32" x14ac:dyDescent="0.2">
      <c r="E758">
        <v>4157</v>
      </c>
      <c r="F758" s="101">
        <f>'Ext A4'!F163</f>
        <v>0</v>
      </c>
      <c r="G758" s="100">
        <f>'Ext A4'!C163</f>
        <v>0</v>
      </c>
      <c r="H758" s="100">
        <f>'Ext A4'!D163</f>
        <v>0</v>
      </c>
      <c r="I758" s="100">
        <f>'Ext A4'!J163</f>
        <v>0</v>
      </c>
      <c r="J758" s="194">
        <f>'Ext A4'!G163</f>
        <v>0</v>
      </c>
      <c r="K758">
        <f>IF('Ext A4'!H163="",'Ext A4'!G163,'Ext A4'!H163)</f>
        <v>0</v>
      </c>
      <c r="L758" s="100">
        <f>'Ext A4'!E163</f>
        <v>0</v>
      </c>
      <c r="M758" t="str">
        <f>MID('Ext A4'!M163,7,4)</f>
        <v/>
      </c>
      <c r="O758" s="101">
        <f>IF(ISNA(VLOOKUP(E758,'Enga manuel'!$D$7:$P$356,6,FALSE)),0,VLOOKUP(E758,'Enga manuel'!$D$7:$P$356,6,FALSE))</f>
        <v>0</v>
      </c>
      <c r="P758" t="str">
        <f>IF(ISNA(VLOOKUP(E758,'Enga manuel'!$D$7:$P$356,7,FALSE)),"",VLOOKUP(E758,'Enga manuel'!$D$7:$P$356,7,FALSE))</f>
        <v/>
      </c>
      <c r="Q758" t="str">
        <f>IF(ISNA(VLOOKUP(E758,'Enga manuel'!$D$7:$P$356,8,FALSE)),"",VLOOKUP(E758,'Enga manuel'!$D$7:$P$356,8,FALSE))</f>
        <v/>
      </c>
      <c r="R758" t="str">
        <f>IF(ISNA(VLOOKUP(E758,'Enga manuel'!$D$7:$P$356,9,FALSE)),"",VLOOKUP(E758,'Enga manuel'!$D$7:$P$356,9,FALSE))</f>
        <v/>
      </c>
      <c r="S758" t="str">
        <f>IF(ISNA(VLOOKUP(E758,'Enga manuel'!$D$7:$P$356,10,FALSE)),"",VLOOKUP(E758,'Enga manuel'!$D$7:$P$356,10,FALSE))</f>
        <v/>
      </c>
      <c r="T758" t="str">
        <f>IF(ISNA(VLOOKUP(E758,'Enga manuel'!$D$7:$P$356,11,FALSE)),"",VLOOKUP(E758,'Enga manuel'!$D$7:$P$356,11,FALSE))</f>
        <v/>
      </c>
      <c r="U758" t="str">
        <f>IF(ISNA(VLOOKUP(E758,'Enga manuel'!$D$7:$P$356,12,FALSE)),"",VLOOKUP(E758,'Enga manuel'!$D$7:$P$356,12,FALSE))</f>
        <v/>
      </c>
      <c r="W758">
        <f t="shared" si="124"/>
        <v>4157</v>
      </c>
      <c r="X758" s="107">
        <f t="shared" si="120"/>
        <v>0</v>
      </c>
      <c r="Y758" s="107" t="str">
        <f t="shared" si="125"/>
        <v/>
      </c>
      <c r="Z758" s="107" t="str">
        <f t="shared" si="126"/>
        <v/>
      </c>
      <c r="AA758" s="107" t="str">
        <f t="shared" si="127"/>
        <v/>
      </c>
      <c r="AB758" s="107" t="str">
        <f t="shared" si="121"/>
        <v/>
      </c>
      <c r="AC758" s="107" t="str">
        <f t="shared" si="121"/>
        <v/>
      </c>
      <c r="AD758" s="107" t="str">
        <f t="shared" si="122"/>
        <v/>
      </c>
      <c r="AE758" s="107" t="str">
        <f t="shared" si="123"/>
        <v/>
      </c>
      <c r="AF758">
        <f t="shared" si="128"/>
        <v>0</v>
      </c>
    </row>
    <row r="759" spans="5:32" x14ac:dyDescent="0.2">
      <c r="E759">
        <v>4158</v>
      </c>
      <c r="F759" s="101">
        <f>'Ext A4'!F164</f>
        <v>0</v>
      </c>
      <c r="G759" s="100">
        <f>'Ext A4'!C164</f>
        <v>0</v>
      </c>
      <c r="H759" s="100">
        <f>'Ext A4'!D164</f>
        <v>0</v>
      </c>
      <c r="I759" s="100">
        <f>'Ext A4'!J164</f>
        <v>0</v>
      </c>
      <c r="J759" s="194">
        <f>'Ext A4'!G164</f>
        <v>0</v>
      </c>
      <c r="K759">
        <f>IF('Ext A4'!H164="",'Ext A4'!G164,'Ext A4'!H164)</f>
        <v>0</v>
      </c>
      <c r="L759" s="100">
        <f>'Ext A4'!E164</f>
        <v>0</v>
      </c>
      <c r="M759" t="str">
        <f>MID('Ext A4'!M164,7,4)</f>
        <v/>
      </c>
      <c r="O759" s="101">
        <f>IF(ISNA(VLOOKUP(E759,'Enga manuel'!$D$7:$P$356,6,FALSE)),0,VLOOKUP(E759,'Enga manuel'!$D$7:$P$356,6,FALSE))</f>
        <v>0</v>
      </c>
      <c r="P759" t="str">
        <f>IF(ISNA(VLOOKUP(E759,'Enga manuel'!$D$7:$P$356,7,FALSE)),"",VLOOKUP(E759,'Enga manuel'!$D$7:$P$356,7,FALSE))</f>
        <v/>
      </c>
      <c r="Q759" t="str">
        <f>IF(ISNA(VLOOKUP(E759,'Enga manuel'!$D$7:$P$356,8,FALSE)),"",VLOOKUP(E759,'Enga manuel'!$D$7:$P$356,8,FALSE))</f>
        <v/>
      </c>
      <c r="R759" t="str">
        <f>IF(ISNA(VLOOKUP(E759,'Enga manuel'!$D$7:$P$356,9,FALSE)),"",VLOOKUP(E759,'Enga manuel'!$D$7:$P$356,9,FALSE))</f>
        <v/>
      </c>
      <c r="S759" t="str">
        <f>IF(ISNA(VLOOKUP(E759,'Enga manuel'!$D$7:$P$356,10,FALSE)),"",VLOOKUP(E759,'Enga manuel'!$D$7:$P$356,10,FALSE))</f>
        <v/>
      </c>
      <c r="T759" t="str">
        <f>IF(ISNA(VLOOKUP(E759,'Enga manuel'!$D$7:$P$356,11,FALSE)),"",VLOOKUP(E759,'Enga manuel'!$D$7:$P$356,11,FALSE))</f>
        <v/>
      </c>
      <c r="U759" t="str">
        <f>IF(ISNA(VLOOKUP(E759,'Enga manuel'!$D$7:$P$356,12,FALSE)),"",VLOOKUP(E759,'Enga manuel'!$D$7:$P$356,12,FALSE))</f>
        <v/>
      </c>
      <c r="W759">
        <f t="shared" si="124"/>
        <v>4158</v>
      </c>
      <c r="X759" s="107">
        <f t="shared" si="120"/>
        <v>0</v>
      </c>
      <c r="Y759" s="107" t="str">
        <f t="shared" si="125"/>
        <v/>
      </c>
      <c r="Z759" s="107" t="str">
        <f t="shared" si="126"/>
        <v/>
      </c>
      <c r="AA759" s="107" t="str">
        <f t="shared" si="127"/>
        <v/>
      </c>
      <c r="AB759" s="107" t="str">
        <f t="shared" si="121"/>
        <v/>
      </c>
      <c r="AC759" s="107" t="str">
        <f t="shared" si="121"/>
        <v/>
      </c>
      <c r="AD759" s="107" t="str">
        <f t="shared" si="122"/>
        <v/>
      </c>
      <c r="AE759" s="107" t="str">
        <f t="shared" si="123"/>
        <v/>
      </c>
      <c r="AF759">
        <f t="shared" si="128"/>
        <v>0</v>
      </c>
    </row>
    <row r="760" spans="5:32" x14ac:dyDescent="0.2">
      <c r="E760">
        <v>4159</v>
      </c>
      <c r="F760" s="101">
        <f>'Ext A4'!F165</f>
        <v>0</v>
      </c>
      <c r="G760" s="100">
        <f>'Ext A4'!C165</f>
        <v>0</v>
      </c>
      <c r="H760" s="100">
        <f>'Ext A4'!D165</f>
        <v>0</v>
      </c>
      <c r="I760" s="100">
        <f>'Ext A4'!J165</f>
        <v>0</v>
      </c>
      <c r="J760" s="194">
        <f>'Ext A4'!G165</f>
        <v>0</v>
      </c>
      <c r="K760">
        <f>IF('Ext A4'!H165="",'Ext A4'!G165,'Ext A4'!H165)</f>
        <v>0</v>
      </c>
      <c r="L760" s="100">
        <f>'Ext A4'!E165</f>
        <v>0</v>
      </c>
      <c r="M760" t="str">
        <f>MID('Ext A4'!M165,7,4)</f>
        <v/>
      </c>
      <c r="O760" s="101">
        <f>IF(ISNA(VLOOKUP(E760,'Enga manuel'!$D$7:$P$356,6,FALSE)),0,VLOOKUP(E760,'Enga manuel'!$D$7:$P$356,6,FALSE))</f>
        <v>0</v>
      </c>
      <c r="P760" t="str">
        <f>IF(ISNA(VLOOKUP(E760,'Enga manuel'!$D$7:$P$356,7,FALSE)),"",VLOOKUP(E760,'Enga manuel'!$D$7:$P$356,7,FALSE))</f>
        <v/>
      </c>
      <c r="Q760" t="str">
        <f>IF(ISNA(VLOOKUP(E760,'Enga manuel'!$D$7:$P$356,8,FALSE)),"",VLOOKUP(E760,'Enga manuel'!$D$7:$P$356,8,FALSE))</f>
        <v/>
      </c>
      <c r="R760" t="str">
        <f>IF(ISNA(VLOOKUP(E760,'Enga manuel'!$D$7:$P$356,9,FALSE)),"",VLOOKUP(E760,'Enga manuel'!$D$7:$P$356,9,FALSE))</f>
        <v/>
      </c>
      <c r="S760" t="str">
        <f>IF(ISNA(VLOOKUP(E760,'Enga manuel'!$D$7:$P$356,10,FALSE)),"",VLOOKUP(E760,'Enga manuel'!$D$7:$P$356,10,FALSE))</f>
        <v/>
      </c>
      <c r="T760" t="str">
        <f>IF(ISNA(VLOOKUP(E760,'Enga manuel'!$D$7:$P$356,11,FALSE)),"",VLOOKUP(E760,'Enga manuel'!$D$7:$P$356,11,FALSE))</f>
        <v/>
      </c>
      <c r="U760" t="str">
        <f>IF(ISNA(VLOOKUP(E760,'Enga manuel'!$D$7:$P$356,12,FALSE)),"",VLOOKUP(E760,'Enga manuel'!$D$7:$P$356,12,FALSE))</f>
        <v/>
      </c>
      <c r="W760">
        <f t="shared" si="124"/>
        <v>4159</v>
      </c>
      <c r="X760" s="107">
        <f t="shared" si="120"/>
        <v>0</v>
      </c>
      <c r="Y760" s="107" t="str">
        <f t="shared" si="125"/>
        <v/>
      </c>
      <c r="Z760" s="107" t="str">
        <f t="shared" si="126"/>
        <v/>
      </c>
      <c r="AA760" s="107" t="str">
        <f t="shared" si="127"/>
        <v/>
      </c>
      <c r="AB760" s="107" t="str">
        <f t="shared" si="121"/>
        <v/>
      </c>
      <c r="AC760" s="107" t="str">
        <f t="shared" si="121"/>
        <v/>
      </c>
      <c r="AD760" s="107" t="str">
        <f t="shared" si="122"/>
        <v/>
      </c>
      <c r="AE760" s="107" t="str">
        <f t="shared" si="123"/>
        <v/>
      </c>
      <c r="AF760">
        <f t="shared" si="128"/>
        <v>0</v>
      </c>
    </row>
    <row r="761" spans="5:32" x14ac:dyDescent="0.2">
      <c r="E761">
        <v>4160</v>
      </c>
      <c r="F761" s="101">
        <f>'Ext A4'!F166</f>
        <v>0</v>
      </c>
      <c r="G761" s="100">
        <f>'Ext A4'!C166</f>
        <v>0</v>
      </c>
      <c r="H761" s="100">
        <f>'Ext A4'!D166</f>
        <v>0</v>
      </c>
      <c r="I761" s="100">
        <f>'Ext A4'!J166</f>
        <v>0</v>
      </c>
      <c r="J761" s="194">
        <f>'Ext A4'!G166</f>
        <v>0</v>
      </c>
      <c r="K761">
        <f>IF('Ext A4'!H166="",'Ext A4'!G166,'Ext A4'!H166)</f>
        <v>0</v>
      </c>
      <c r="L761" s="100">
        <f>'Ext A4'!E166</f>
        <v>0</v>
      </c>
      <c r="M761" t="str">
        <f>MID('Ext A4'!M166,7,4)</f>
        <v/>
      </c>
      <c r="O761" s="101">
        <f>IF(ISNA(VLOOKUP(E761,'Enga manuel'!$D$7:$P$356,6,FALSE)),0,VLOOKUP(E761,'Enga manuel'!$D$7:$P$356,6,FALSE))</f>
        <v>0</v>
      </c>
      <c r="P761" t="str">
        <f>IF(ISNA(VLOOKUP(E761,'Enga manuel'!$D$7:$P$356,7,FALSE)),"",VLOOKUP(E761,'Enga manuel'!$D$7:$P$356,7,FALSE))</f>
        <v/>
      </c>
      <c r="Q761" t="str">
        <f>IF(ISNA(VLOOKUP(E761,'Enga manuel'!$D$7:$P$356,8,FALSE)),"",VLOOKUP(E761,'Enga manuel'!$D$7:$P$356,8,FALSE))</f>
        <v/>
      </c>
      <c r="R761" t="str">
        <f>IF(ISNA(VLOOKUP(E761,'Enga manuel'!$D$7:$P$356,9,FALSE)),"",VLOOKUP(E761,'Enga manuel'!$D$7:$P$356,9,FALSE))</f>
        <v/>
      </c>
      <c r="S761" t="str">
        <f>IF(ISNA(VLOOKUP(E761,'Enga manuel'!$D$7:$P$356,10,FALSE)),"",VLOOKUP(E761,'Enga manuel'!$D$7:$P$356,10,FALSE))</f>
        <v/>
      </c>
      <c r="T761" t="str">
        <f>IF(ISNA(VLOOKUP(E761,'Enga manuel'!$D$7:$P$356,11,FALSE)),"",VLOOKUP(E761,'Enga manuel'!$D$7:$P$356,11,FALSE))</f>
        <v/>
      </c>
      <c r="U761" t="str">
        <f>IF(ISNA(VLOOKUP(E761,'Enga manuel'!$D$7:$P$356,12,FALSE)),"",VLOOKUP(E761,'Enga manuel'!$D$7:$P$356,12,FALSE))</f>
        <v/>
      </c>
      <c r="W761">
        <f t="shared" si="124"/>
        <v>4160</v>
      </c>
      <c r="X761" s="107">
        <f t="shared" si="120"/>
        <v>0</v>
      </c>
      <c r="Y761" s="107" t="str">
        <f t="shared" si="125"/>
        <v/>
      </c>
      <c r="Z761" s="107" t="str">
        <f t="shared" si="126"/>
        <v/>
      </c>
      <c r="AA761" s="107" t="str">
        <f t="shared" si="127"/>
        <v/>
      </c>
      <c r="AB761" s="107" t="str">
        <f t="shared" si="121"/>
        <v/>
      </c>
      <c r="AC761" s="107" t="str">
        <f t="shared" si="121"/>
        <v/>
      </c>
      <c r="AD761" s="107" t="str">
        <f t="shared" si="122"/>
        <v/>
      </c>
      <c r="AE761" s="107" t="str">
        <f t="shared" si="123"/>
        <v/>
      </c>
      <c r="AF761">
        <f t="shared" si="128"/>
        <v>0</v>
      </c>
    </row>
    <row r="762" spans="5:32" x14ac:dyDescent="0.2">
      <c r="E762">
        <v>4161</v>
      </c>
      <c r="F762" s="101">
        <f>'Ext A4'!F167</f>
        <v>0</v>
      </c>
      <c r="G762" s="100">
        <f>'Ext A4'!C167</f>
        <v>0</v>
      </c>
      <c r="H762" s="100">
        <f>'Ext A4'!D167</f>
        <v>0</v>
      </c>
      <c r="I762" s="100">
        <f>'Ext A4'!J167</f>
        <v>0</v>
      </c>
      <c r="J762" s="194">
        <f>'Ext A4'!G167</f>
        <v>0</v>
      </c>
      <c r="K762">
        <f>IF('Ext A4'!H167="",'Ext A4'!G167,'Ext A4'!H167)</f>
        <v>0</v>
      </c>
      <c r="L762" s="100">
        <f>'Ext A4'!E167</f>
        <v>0</v>
      </c>
      <c r="M762" t="str">
        <f>MID('Ext A4'!M167,7,4)</f>
        <v/>
      </c>
      <c r="O762" s="101">
        <f>IF(ISNA(VLOOKUP(E762,'Enga manuel'!$D$7:$P$356,6,FALSE)),0,VLOOKUP(E762,'Enga manuel'!$D$7:$P$356,6,FALSE))</f>
        <v>0</v>
      </c>
      <c r="P762" t="str">
        <f>IF(ISNA(VLOOKUP(E762,'Enga manuel'!$D$7:$P$356,7,FALSE)),"",VLOOKUP(E762,'Enga manuel'!$D$7:$P$356,7,FALSE))</f>
        <v/>
      </c>
      <c r="Q762" t="str">
        <f>IF(ISNA(VLOOKUP(E762,'Enga manuel'!$D$7:$P$356,8,FALSE)),"",VLOOKUP(E762,'Enga manuel'!$D$7:$P$356,8,FALSE))</f>
        <v/>
      </c>
      <c r="R762" t="str">
        <f>IF(ISNA(VLOOKUP(E762,'Enga manuel'!$D$7:$P$356,9,FALSE)),"",VLOOKUP(E762,'Enga manuel'!$D$7:$P$356,9,FALSE))</f>
        <v/>
      </c>
      <c r="S762" t="str">
        <f>IF(ISNA(VLOOKUP(E762,'Enga manuel'!$D$7:$P$356,10,FALSE)),"",VLOOKUP(E762,'Enga manuel'!$D$7:$P$356,10,FALSE))</f>
        <v/>
      </c>
      <c r="T762" t="str">
        <f>IF(ISNA(VLOOKUP(E762,'Enga manuel'!$D$7:$P$356,11,FALSE)),"",VLOOKUP(E762,'Enga manuel'!$D$7:$P$356,11,FALSE))</f>
        <v/>
      </c>
      <c r="U762" t="str">
        <f>IF(ISNA(VLOOKUP(E762,'Enga manuel'!$D$7:$P$356,12,FALSE)),"",VLOOKUP(E762,'Enga manuel'!$D$7:$P$356,12,FALSE))</f>
        <v/>
      </c>
      <c r="W762">
        <f t="shared" si="124"/>
        <v>4161</v>
      </c>
      <c r="X762" s="107">
        <f t="shared" si="120"/>
        <v>0</v>
      </c>
      <c r="Y762" s="107" t="str">
        <f t="shared" si="125"/>
        <v/>
      </c>
      <c r="Z762" s="107" t="str">
        <f t="shared" si="126"/>
        <v/>
      </c>
      <c r="AA762" s="107" t="str">
        <f t="shared" si="127"/>
        <v/>
      </c>
      <c r="AB762" s="107" t="str">
        <f t="shared" si="121"/>
        <v/>
      </c>
      <c r="AC762" s="107" t="str">
        <f t="shared" si="121"/>
        <v/>
      </c>
      <c r="AD762" s="107" t="str">
        <f t="shared" si="122"/>
        <v/>
      </c>
      <c r="AE762" s="107" t="str">
        <f t="shared" si="123"/>
        <v/>
      </c>
      <c r="AF762">
        <f t="shared" si="128"/>
        <v>0</v>
      </c>
    </row>
    <row r="763" spans="5:32" x14ac:dyDescent="0.2">
      <c r="E763">
        <v>4162</v>
      </c>
      <c r="F763" s="101">
        <f>'Ext A4'!F168</f>
        <v>0</v>
      </c>
      <c r="G763" s="100">
        <f>'Ext A4'!C168</f>
        <v>0</v>
      </c>
      <c r="H763" s="100">
        <f>'Ext A4'!D168</f>
        <v>0</v>
      </c>
      <c r="I763" s="100">
        <f>'Ext A4'!J168</f>
        <v>0</v>
      </c>
      <c r="J763" s="194">
        <f>'Ext A4'!G168</f>
        <v>0</v>
      </c>
      <c r="K763">
        <f>IF('Ext A4'!H168="",'Ext A4'!G168,'Ext A4'!H168)</f>
        <v>0</v>
      </c>
      <c r="L763" s="100">
        <f>'Ext A4'!E168</f>
        <v>0</v>
      </c>
      <c r="M763" t="str">
        <f>MID('Ext A4'!M168,7,4)</f>
        <v/>
      </c>
      <c r="O763" s="101">
        <f>IF(ISNA(VLOOKUP(E763,'Enga manuel'!$D$7:$P$356,6,FALSE)),0,VLOOKUP(E763,'Enga manuel'!$D$7:$P$356,6,FALSE))</f>
        <v>0</v>
      </c>
      <c r="P763" t="str">
        <f>IF(ISNA(VLOOKUP(E763,'Enga manuel'!$D$7:$P$356,7,FALSE)),"",VLOOKUP(E763,'Enga manuel'!$D$7:$P$356,7,FALSE))</f>
        <v/>
      </c>
      <c r="Q763" t="str">
        <f>IF(ISNA(VLOOKUP(E763,'Enga manuel'!$D$7:$P$356,8,FALSE)),"",VLOOKUP(E763,'Enga manuel'!$D$7:$P$356,8,FALSE))</f>
        <v/>
      </c>
      <c r="R763" t="str">
        <f>IF(ISNA(VLOOKUP(E763,'Enga manuel'!$D$7:$P$356,9,FALSE)),"",VLOOKUP(E763,'Enga manuel'!$D$7:$P$356,9,FALSE))</f>
        <v/>
      </c>
      <c r="S763" t="str">
        <f>IF(ISNA(VLOOKUP(E763,'Enga manuel'!$D$7:$P$356,10,FALSE)),"",VLOOKUP(E763,'Enga manuel'!$D$7:$P$356,10,FALSE))</f>
        <v/>
      </c>
      <c r="T763" t="str">
        <f>IF(ISNA(VLOOKUP(E763,'Enga manuel'!$D$7:$P$356,11,FALSE)),"",VLOOKUP(E763,'Enga manuel'!$D$7:$P$356,11,FALSE))</f>
        <v/>
      </c>
      <c r="U763" t="str">
        <f>IF(ISNA(VLOOKUP(E763,'Enga manuel'!$D$7:$P$356,12,FALSE)),"",VLOOKUP(E763,'Enga manuel'!$D$7:$P$356,12,FALSE))</f>
        <v/>
      </c>
      <c r="W763">
        <f t="shared" si="124"/>
        <v>4162</v>
      </c>
      <c r="X763" s="107">
        <f t="shared" si="120"/>
        <v>0</v>
      </c>
      <c r="Y763" s="107" t="str">
        <f t="shared" si="125"/>
        <v/>
      </c>
      <c r="Z763" s="107" t="str">
        <f t="shared" si="126"/>
        <v/>
      </c>
      <c r="AA763" s="107" t="str">
        <f t="shared" si="127"/>
        <v/>
      </c>
      <c r="AB763" s="107" t="str">
        <f t="shared" si="121"/>
        <v/>
      </c>
      <c r="AC763" s="107" t="str">
        <f t="shared" si="121"/>
        <v/>
      </c>
      <c r="AD763" s="107" t="str">
        <f t="shared" si="122"/>
        <v/>
      </c>
      <c r="AE763" s="107" t="str">
        <f t="shared" si="123"/>
        <v/>
      </c>
      <c r="AF763">
        <f t="shared" si="128"/>
        <v>0</v>
      </c>
    </row>
    <row r="764" spans="5:32" x14ac:dyDescent="0.2">
      <c r="E764">
        <v>4163</v>
      </c>
      <c r="F764" s="101">
        <f>'Ext A4'!F169</f>
        <v>0</v>
      </c>
      <c r="G764" s="100">
        <f>'Ext A4'!C169</f>
        <v>0</v>
      </c>
      <c r="H764" s="100">
        <f>'Ext A4'!D169</f>
        <v>0</v>
      </c>
      <c r="I764" s="100">
        <f>'Ext A4'!J169</f>
        <v>0</v>
      </c>
      <c r="J764" s="194">
        <f>'Ext A4'!G169</f>
        <v>0</v>
      </c>
      <c r="K764">
        <f>IF('Ext A4'!H169="",'Ext A4'!G169,'Ext A4'!H169)</f>
        <v>0</v>
      </c>
      <c r="L764" s="100">
        <f>'Ext A4'!E169</f>
        <v>0</v>
      </c>
      <c r="M764" t="str">
        <f>MID('Ext A4'!M169,7,4)</f>
        <v/>
      </c>
      <c r="O764" s="101">
        <f>IF(ISNA(VLOOKUP(E764,'Enga manuel'!$D$7:$P$356,6,FALSE)),0,VLOOKUP(E764,'Enga manuel'!$D$7:$P$356,6,FALSE))</f>
        <v>0</v>
      </c>
      <c r="P764" t="str">
        <f>IF(ISNA(VLOOKUP(E764,'Enga manuel'!$D$7:$P$356,7,FALSE)),"",VLOOKUP(E764,'Enga manuel'!$D$7:$P$356,7,FALSE))</f>
        <v/>
      </c>
      <c r="Q764" t="str">
        <f>IF(ISNA(VLOOKUP(E764,'Enga manuel'!$D$7:$P$356,8,FALSE)),"",VLOOKUP(E764,'Enga manuel'!$D$7:$P$356,8,FALSE))</f>
        <v/>
      </c>
      <c r="R764" t="str">
        <f>IF(ISNA(VLOOKUP(E764,'Enga manuel'!$D$7:$P$356,9,FALSE)),"",VLOOKUP(E764,'Enga manuel'!$D$7:$P$356,9,FALSE))</f>
        <v/>
      </c>
      <c r="S764" t="str">
        <f>IF(ISNA(VLOOKUP(E764,'Enga manuel'!$D$7:$P$356,10,FALSE)),"",VLOOKUP(E764,'Enga manuel'!$D$7:$P$356,10,FALSE))</f>
        <v/>
      </c>
      <c r="T764" t="str">
        <f>IF(ISNA(VLOOKUP(E764,'Enga manuel'!$D$7:$P$356,11,FALSE)),"",VLOOKUP(E764,'Enga manuel'!$D$7:$P$356,11,FALSE))</f>
        <v/>
      </c>
      <c r="U764" t="str">
        <f>IF(ISNA(VLOOKUP(E764,'Enga manuel'!$D$7:$P$356,12,FALSE)),"",VLOOKUP(E764,'Enga manuel'!$D$7:$P$356,12,FALSE))</f>
        <v/>
      </c>
      <c r="W764">
        <f t="shared" si="124"/>
        <v>4163</v>
      </c>
      <c r="X764" s="107">
        <f t="shared" si="120"/>
        <v>0</v>
      </c>
      <c r="Y764" s="107" t="str">
        <f t="shared" si="125"/>
        <v/>
      </c>
      <c r="Z764" s="107" t="str">
        <f t="shared" si="126"/>
        <v/>
      </c>
      <c r="AA764" s="107" t="str">
        <f t="shared" si="127"/>
        <v/>
      </c>
      <c r="AB764" s="107" t="str">
        <f t="shared" si="121"/>
        <v/>
      </c>
      <c r="AC764" s="107" t="str">
        <f t="shared" si="121"/>
        <v/>
      </c>
      <c r="AD764" s="107" t="str">
        <f t="shared" si="122"/>
        <v/>
      </c>
      <c r="AE764" s="107" t="str">
        <f t="shared" si="123"/>
        <v/>
      </c>
      <c r="AF764">
        <f t="shared" si="128"/>
        <v>0</v>
      </c>
    </row>
    <row r="765" spans="5:32" x14ac:dyDescent="0.2">
      <c r="E765">
        <v>4164</v>
      </c>
      <c r="F765" s="101">
        <f>'Ext A4'!F170</f>
        <v>0</v>
      </c>
      <c r="G765" s="100">
        <f>'Ext A4'!C170</f>
        <v>0</v>
      </c>
      <c r="H765" s="100">
        <f>'Ext A4'!D170</f>
        <v>0</v>
      </c>
      <c r="I765" s="100">
        <f>'Ext A4'!J170</f>
        <v>0</v>
      </c>
      <c r="J765" s="194">
        <f>'Ext A4'!G170</f>
        <v>0</v>
      </c>
      <c r="K765">
        <f>IF('Ext A4'!H170="",'Ext A4'!G170,'Ext A4'!H170)</f>
        <v>0</v>
      </c>
      <c r="L765" s="100">
        <f>'Ext A4'!E170</f>
        <v>0</v>
      </c>
      <c r="M765" t="str">
        <f>MID('Ext A4'!M170,7,4)</f>
        <v/>
      </c>
      <c r="O765" s="101">
        <f>IF(ISNA(VLOOKUP(E765,'Enga manuel'!$D$7:$P$356,6,FALSE)),0,VLOOKUP(E765,'Enga manuel'!$D$7:$P$356,6,FALSE))</f>
        <v>0</v>
      </c>
      <c r="P765" t="str">
        <f>IF(ISNA(VLOOKUP(E765,'Enga manuel'!$D$7:$P$356,7,FALSE)),"",VLOOKUP(E765,'Enga manuel'!$D$7:$P$356,7,FALSE))</f>
        <v/>
      </c>
      <c r="Q765" t="str">
        <f>IF(ISNA(VLOOKUP(E765,'Enga manuel'!$D$7:$P$356,8,FALSE)),"",VLOOKUP(E765,'Enga manuel'!$D$7:$P$356,8,FALSE))</f>
        <v/>
      </c>
      <c r="R765" t="str">
        <f>IF(ISNA(VLOOKUP(E765,'Enga manuel'!$D$7:$P$356,9,FALSE)),"",VLOOKUP(E765,'Enga manuel'!$D$7:$P$356,9,FALSE))</f>
        <v/>
      </c>
      <c r="S765" t="str">
        <f>IF(ISNA(VLOOKUP(E765,'Enga manuel'!$D$7:$P$356,10,FALSE)),"",VLOOKUP(E765,'Enga manuel'!$D$7:$P$356,10,FALSE))</f>
        <v/>
      </c>
      <c r="T765" t="str">
        <f>IF(ISNA(VLOOKUP(E765,'Enga manuel'!$D$7:$P$356,11,FALSE)),"",VLOOKUP(E765,'Enga manuel'!$D$7:$P$356,11,FALSE))</f>
        <v/>
      </c>
      <c r="U765" t="str">
        <f>IF(ISNA(VLOOKUP(E765,'Enga manuel'!$D$7:$P$356,12,FALSE)),"",VLOOKUP(E765,'Enga manuel'!$D$7:$P$356,12,FALSE))</f>
        <v/>
      </c>
      <c r="W765">
        <f t="shared" si="124"/>
        <v>4164</v>
      </c>
      <c r="X765" s="107">
        <f t="shared" si="120"/>
        <v>0</v>
      </c>
      <c r="Y765" s="107" t="str">
        <f t="shared" si="125"/>
        <v/>
      </c>
      <c r="Z765" s="107" t="str">
        <f t="shared" si="126"/>
        <v/>
      </c>
      <c r="AA765" s="107" t="str">
        <f t="shared" si="127"/>
        <v/>
      </c>
      <c r="AB765" s="107" t="str">
        <f t="shared" si="121"/>
        <v/>
      </c>
      <c r="AC765" s="107" t="str">
        <f t="shared" si="121"/>
        <v/>
      </c>
      <c r="AD765" s="107" t="str">
        <f t="shared" si="122"/>
        <v/>
      </c>
      <c r="AE765" s="107" t="str">
        <f t="shared" si="123"/>
        <v/>
      </c>
      <c r="AF765">
        <f t="shared" si="128"/>
        <v>0</v>
      </c>
    </row>
    <row r="766" spans="5:32" x14ac:dyDescent="0.2">
      <c r="E766">
        <v>4165</v>
      </c>
      <c r="F766" s="101">
        <f>'Ext A4'!F171</f>
        <v>0</v>
      </c>
      <c r="G766" s="100">
        <f>'Ext A4'!C171</f>
        <v>0</v>
      </c>
      <c r="H766" s="100">
        <f>'Ext A4'!D171</f>
        <v>0</v>
      </c>
      <c r="I766" s="100">
        <f>'Ext A4'!J171</f>
        <v>0</v>
      </c>
      <c r="J766" s="194">
        <f>'Ext A4'!G171</f>
        <v>0</v>
      </c>
      <c r="K766">
        <f>IF('Ext A4'!H171="",'Ext A4'!G171,'Ext A4'!H171)</f>
        <v>0</v>
      </c>
      <c r="L766" s="100">
        <f>'Ext A4'!E171</f>
        <v>0</v>
      </c>
      <c r="M766" t="str">
        <f>MID('Ext A4'!M171,7,4)</f>
        <v/>
      </c>
      <c r="O766" s="101">
        <f>IF(ISNA(VLOOKUP(E766,'Enga manuel'!$D$7:$P$356,6,FALSE)),0,VLOOKUP(E766,'Enga manuel'!$D$7:$P$356,6,FALSE))</f>
        <v>0</v>
      </c>
      <c r="P766" t="str">
        <f>IF(ISNA(VLOOKUP(E766,'Enga manuel'!$D$7:$P$356,7,FALSE)),"",VLOOKUP(E766,'Enga manuel'!$D$7:$P$356,7,FALSE))</f>
        <v/>
      </c>
      <c r="Q766" t="str">
        <f>IF(ISNA(VLOOKUP(E766,'Enga manuel'!$D$7:$P$356,8,FALSE)),"",VLOOKUP(E766,'Enga manuel'!$D$7:$P$356,8,FALSE))</f>
        <v/>
      </c>
      <c r="R766" t="str">
        <f>IF(ISNA(VLOOKUP(E766,'Enga manuel'!$D$7:$P$356,9,FALSE)),"",VLOOKUP(E766,'Enga manuel'!$D$7:$P$356,9,FALSE))</f>
        <v/>
      </c>
      <c r="S766" t="str">
        <f>IF(ISNA(VLOOKUP(E766,'Enga manuel'!$D$7:$P$356,10,FALSE)),"",VLOOKUP(E766,'Enga manuel'!$D$7:$P$356,10,FALSE))</f>
        <v/>
      </c>
      <c r="T766" t="str">
        <f>IF(ISNA(VLOOKUP(E766,'Enga manuel'!$D$7:$P$356,11,FALSE)),"",VLOOKUP(E766,'Enga manuel'!$D$7:$P$356,11,FALSE))</f>
        <v/>
      </c>
      <c r="U766" t="str">
        <f>IF(ISNA(VLOOKUP(E766,'Enga manuel'!$D$7:$P$356,12,FALSE)),"",VLOOKUP(E766,'Enga manuel'!$D$7:$P$356,12,FALSE))</f>
        <v/>
      </c>
      <c r="W766">
        <f t="shared" si="124"/>
        <v>4165</v>
      </c>
      <c r="X766" s="107">
        <f t="shared" si="120"/>
        <v>0</v>
      </c>
      <c r="Y766" s="107" t="str">
        <f t="shared" si="125"/>
        <v/>
      </c>
      <c r="Z766" s="107" t="str">
        <f t="shared" si="126"/>
        <v/>
      </c>
      <c r="AA766" s="107" t="str">
        <f t="shared" si="127"/>
        <v/>
      </c>
      <c r="AB766" s="107" t="str">
        <f t="shared" si="121"/>
        <v/>
      </c>
      <c r="AC766" s="107" t="str">
        <f t="shared" si="121"/>
        <v/>
      </c>
      <c r="AD766" s="107" t="str">
        <f t="shared" si="122"/>
        <v/>
      </c>
      <c r="AE766" s="107" t="str">
        <f t="shared" si="123"/>
        <v/>
      </c>
      <c r="AF766">
        <f t="shared" si="128"/>
        <v>0</v>
      </c>
    </row>
    <row r="767" spans="5:32" x14ac:dyDescent="0.2">
      <c r="E767">
        <v>4166</v>
      </c>
      <c r="F767" s="101">
        <f>'Ext A4'!F172</f>
        <v>0</v>
      </c>
      <c r="G767" s="100">
        <f>'Ext A4'!C172</f>
        <v>0</v>
      </c>
      <c r="H767" s="100">
        <f>'Ext A4'!D172</f>
        <v>0</v>
      </c>
      <c r="I767" s="100">
        <f>'Ext A4'!J172</f>
        <v>0</v>
      </c>
      <c r="J767" s="194">
        <f>'Ext A4'!G172</f>
        <v>0</v>
      </c>
      <c r="K767">
        <f>IF('Ext A4'!H172="",'Ext A4'!G172,'Ext A4'!H172)</f>
        <v>0</v>
      </c>
      <c r="L767" s="100">
        <f>'Ext A4'!E172</f>
        <v>0</v>
      </c>
      <c r="M767" t="str">
        <f>MID('Ext A4'!M172,7,4)</f>
        <v/>
      </c>
      <c r="O767" s="101">
        <f>IF(ISNA(VLOOKUP(E767,'Enga manuel'!$D$7:$P$356,6,FALSE)),0,VLOOKUP(E767,'Enga manuel'!$D$7:$P$356,6,FALSE))</f>
        <v>0</v>
      </c>
      <c r="P767" t="str">
        <f>IF(ISNA(VLOOKUP(E767,'Enga manuel'!$D$7:$P$356,7,FALSE)),"",VLOOKUP(E767,'Enga manuel'!$D$7:$P$356,7,FALSE))</f>
        <v/>
      </c>
      <c r="Q767" t="str">
        <f>IF(ISNA(VLOOKUP(E767,'Enga manuel'!$D$7:$P$356,8,FALSE)),"",VLOOKUP(E767,'Enga manuel'!$D$7:$P$356,8,FALSE))</f>
        <v/>
      </c>
      <c r="R767" t="str">
        <f>IF(ISNA(VLOOKUP(E767,'Enga manuel'!$D$7:$P$356,9,FALSE)),"",VLOOKUP(E767,'Enga manuel'!$D$7:$P$356,9,FALSE))</f>
        <v/>
      </c>
      <c r="S767" t="str">
        <f>IF(ISNA(VLOOKUP(E767,'Enga manuel'!$D$7:$P$356,10,FALSE)),"",VLOOKUP(E767,'Enga manuel'!$D$7:$P$356,10,FALSE))</f>
        <v/>
      </c>
      <c r="T767" t="str">
        <f>IF(ISNA(VLOOKUP(E767,'Enga manuel'!$D$7:$P$356,11,FALSE)),"",VLOOKUP(E767,'Enga manuel'!$D$7:$P$356,11,FALSE))</f>
        <v/>
      </c>
      <c r="U767" t="str">
        <f>IF(ISNA(VLOOKUP(E767,'Enga manuel'!$D$7:$P$356,12,FALSE)),"",VLOOKUP(E767,'Enga manuel'!$D$7:$P$356,12,FALSE))</f>
        <v/>
      </c>
      <c r="W767">
        <f t="shared" si="124"/>
        <v>4166</v>
      </c>
      <c r="X767" s="107">
        <f t="shared" si="120"/>
        <v>0</v>
      </c>
      <c r="Y767" s="107" t="str">
        <f t="shared" si="125"/>
        <v/>
      </c>
      <c r="Z767" s="107" t="str">
        <f t="shared" si="126"/>
        <v/>
      </c>
      <c r="AA767" s="107" t="str">
        <f t="shared" si="127"/>
        <v/>
      </c>
      <c r="AB767" s="107" t="str">
        <f t="shared" si="121"/>
        <v/>
      </c>
      <c r="AC767" s="107" t="str">
        <f t="shared" si="121"/>
        <v/>
      </c>
      <c r="AD767" s="107" t="str">
        <f t="shared" si="122"/>
        <v/>
      </c>
      <c r="AE767" s="107" t="str">
        <f t="shared" si="123"/>
        <v/>
      </c>
      <c r="AF767">
        <f t="shared" si="128"/>
        <v>0</v>
      </c>
    </row>
    <row r="768" spans="5:32" x14ac:dyDescent="0.2">
      <c r="E768">
        <v>4167</v>
      </c>
      <c r="F768" s="101">
        <f>'Ext A4'!F173</f>
        <v>0</v>
      </c>
      <c r="G768" s="100">
        <f>'Ext A4'!C173</f>
        <v>0</v>
      </c>
      <c r="H768" s="100">
        <f>'Ext A4'!D173</f>
        <v>0</v>
      </c>
      <c r="I768" s="100">
        <f>'Ext A4'!J173</f>
        <v>0</v>
      </c>
      <c r="J768" s="194">
        <f>'Ext A4'!G173</f>
        <v>0</v>
      </c>
      <c r="K768">
        <f>IF('Ext A4'!H173="",'Ext A4'!G173,'Ext A4'!H173)</f>
        <v>0</v>
      </c>
      <c r="L768" s="100">
        <f>'Ext A4'!E173</f>
        <v>0</v>
      </c>
      <c r="M768" t="str">
        <f>MID('Ext A4'!M173,7,4)</f>
        <v/>
      </c>
      <c r="O768" s="101">
        <f>IF(ISNA(VLOOKUP(E768,'Enga manuel'!$D$7:$P$356,6,FALSE)),0,VLOOKUP(E768,'Enga manuel'!$D$7:$P$356,6,FALSE))</f>
        <v>0</v>
      </c>
      <c r="P768" t="str">
        <f>IF(ISNA(VLOOKUP(E768,'Enga manuel'!$D$7:$P$356,7,FALSE)),"",VLOOKUP(E768,'Enga manuel'!$D$7:$P$356,7,FALSE))</f>
        <v/>
      </c>
      <c r="Q768" t="str">
        <f>IF(ISNA(VLOOKUP(E768,'Enga manuel'!$D$7:$P$356,8,FALSE)),"",VLOOKUP(E768,'Enga manuel'!$D$7:$P$356,8,FALSE))</f>
        <v/>
      </c>
      <c r="R768" t="str">
        <f>IF(ISNA(VLOOKUP(E768,'Enga manuel'!$D$7:$P$356,9,FALSE)),"",VLOOKUP(E768,'Enga manuel'!$D$7:$P$356,9,FALSE))</f>
        <v/>
      </c>
      <c r="S768" t="str">
        <f>IF(ISNA(VLOOKUP(E768,'Enga manuel'!$D$7:$P$356,10,FALSE)),"",VLOOKUP(E768,'Enga manuel'!$D$7:$P$356,10,FALSE))</f>
        <v/>
      </c>
      <c r="T768" t="str">
        <f>IF(ISNA(VLOOKUP(E768,'Enga manuel'!$D$7:$P$356,11,FALSE)),"",VLOOKUP(E768,'Enga manuel'!$D$7:$P$356,11,FALSE))</f>
        <v/>
      </c>
      <c r="U768" t="str">
        <f>IF(ISNA(VLOOKUP(E768,'Enga manuel'!$D$7:$P$356,12,FALSE)),"",VLOOKUP(E768,'Enga manuel'!$D$7:$P$356,12,FALSE))</f>
        <v/>
      </c>
      <c r="W768">
        <f t="shared" si="124"/>
        <v>4167</v>
      </c>
      <c r="X768" s="107">
        <f t="shared" si="120"/>
        <v>0</v>
      </c>
      <c r="Y768" s="107" t="str">
        <f t="shared" si="125"/>
        <v/>
      </c>
      <c r="Z768" s="107" t="str">
        <f t="shared" si="126"/>
        <v/>
      </c>
      <c r="AA768" s="107" t="str">
        <f t="shared" si="127"/>
        <v/>
      </c>
      <c r="AB768" s="107" t="str">
        <f t="shared" si="121"/>
        <v/>
      </c>
      <c r="AC768" s="107" t="str">
        <f t="shared" si="121"/>
        <v/>
      </c>
      <c r="AD768" s="107" t="str">
        <f t="shared" si="122"/>
        <v/>
      </c>
      <c r="AE768" s="107" t="str">
        <f t="shared" si="123"/>
        <v/>
      </c>
      <c r="AF768">
        <f t="shared" si="128"/>
        <v>0</v>
      </c>
    </row>
    <row r="769" spans="5:32" x14ac:dyDescent="0.2">
      <c r="E769">
        <v>4168</v>
      </c>
      <c r="F769" s="101">
        <f>'Ext A4'!F174</f>
        <v>0</v>
      </c>
      <c r="G769" s="100">
        <f>'Ext A4'!C174</f>
        <v>0</v>
      </c>
      <c r="H769" s="100">
        <f>'Ext A4'!D174</f>
        <v>0</v>
      </c>
      <c r="I769" s="100">
        <f>'Ext A4'!J174</f>
        <v>0</v>
      </c>
      <c r="J769" s="194">
        <f>'Ext A4'!G174</f>
        <v>0</v>
      </c>
      <c r="K769">
        <f>IF('Ext A4'!H174="",'Ext A4'!G174,'Ext A4'!H174)</f>
        <v>0</v>
      </c>
      <c r="L769" s="100">
        <f>'Ext A4'!E174</f>
        <v>0</v>
      </c>
      <c r="M769" t="str">
        <f>MID('Ext A4'!M174,7,4)</f>
        <v/>
      </c>
      <c r="O769" s="101">
        <f>IF(ISNA(VLOOKUP(E769,'Enga manuel'!$D$7:$P$356,6,FALSE)),0,VLOOKUP(E769,'Enga manuel'!$D$7:$P$356,6,FALSE))</f>
        <v>0</v>
      </c>
      <c r="P769" t="str">
        <f>IF(ISNA(VLOOKUP(E769,'Enga manuel'!$D$7:$P$356,7,FALSE)),"",VLOOKUP(E769,'Enga manuel'!$D$7:$P$356,7,FALSE))</f>
        <v/>
      </c>
      <c r="Q769" t="str">
        <f>IF(ISNA(VLOOKUP(E769,'Enga manuel'!$D$7:$P$356,8,FALSE)),"",VLOOKUP(E769,'Enga manuel'!$D$7:$P$356,8,FALSE))</f>
        <v/>
      </c>
      <c r="R769" t="str">
        <f>IF(ISNA(VLOOKUP(E769,'Enga manuel'!$D$7:$P$356,9,FALSE)),"",VLOOKUP(E769,'Enga manuel'!$D$7:$P$356,9,FALSE))</f>
        <v/>
      </c>
      <c r="S769" t="str">
        <f>IF(ISNA(VLOOKUP(E769,'Enga manuel'!$D$7:$P$356,10,FALSE)),"",VLOOKUP(E769,'Enga manuel'!$D$7:$P$356,10,FALSE))</f>
        <v/>
      </c>
      <c r="T769" t="str">
        <f>IF(ISNA(VLOOKUP(E769,'Enga manuel'!$D$7:$P$356,11,FALSE)),"",VLOOKUP(E769,'Enga manuel'!$D$7:$P$356,11,FALSE))</f>
        <v/>
      </c>
      <c r="U769" t="str">
        <f>IF(ISNA(VLOOKUP(E769,'Enga manuel'!$D$7:$P$356,12,FALSE)),"",VLOOKUP(E769,'Enga manuel'!$D$7:$P$356,12,FALSE))</f>
        <v/>
      </c>
      <c r="W769">
        <f t="shared" si="124"/>
        <v>4168</v>
      </c>
      <c r="X769" s="107">
        <f t="shared" si="120"/>
        <v>0</v>
      </c>
      <c r="Y769" s="107" t="str">
        <f t="shared" si="125"/>
        <v/>
      </c>
      <c r="Z769" s="107" t="str">
        <f t="shared" si="126"/>
        <v/>
      </c>
      <c r="AA769" s="107" t="str">
        <f t="shared" si="127"/>
        <v/>
      </c>
      <c r="AB769" s="107" t="str">
        <f t="shared" si="121"/>
        <v/>
      </c>
      <c r="AC769" s="107" t="str">
        <f t="shared" si="121"/>
        <v/>
      </c>
      <c r="AD769" s="107" t="str">
        <f t="shared" si="122"/>
        <v/>
      </c>
      <c r="AE769" s="107" t="str">
        <f t="shared" si="123"/>
        <v/>
      </c>
      <c r="AF769">
        <f t="shared" si="128"/>
        <v>0</v>
      </c>
    </row>
    <row r="770" spans="5:32" x14ac:dyDescent="0.2">
      <c r="E770">
        <v>4169</v>
      </c>
      <c r="F770" s="101">
        <f>'Ext A4'!F175</f>
        <v>0</v>
      </c>
      <c r="G770" s="100">
        <f>'Ext A4'!C175</f>
        <v>0</v>
      </c>
      <c r="H770" s="100">
        <f>'Ext A4'!D175</f>
        <v>0</v>
      </c>
      <c r="I770" s="100">
        <f>'Ext A4'!J175</f>
        <v>0</v>
      </c>
      <c r="J770" s="194">
        <f>'Ext A4'!G175</f>
        <v>0</v>
      </c>
      <c r="K770">
        <f>IF('Ext A4'!H175="",'Ext A4'!G175,'Ext A4'!H175)</f>
        <v>0</v>
      </c>
      <c r="L770" s="100">
        <f>'Ext A4'!E175</f>
        <v>0</v>
      </c>
      <c r="M770" t="str">
        <f>MID('Ext A4'!M175,7,4)</f>
        <v/>
      </c>
      <c r="O770" s="101">
        <f>IF(ISNA(VLOOKUP(E770,'Enga manuel'!$D$7:$P$356,6,FALSE)),0,VLOOKUP(E770,'Enga manuel'!$D$7:$P$356,6,FALSE))</f>
        <v>0</v>
      </c>
      <c r="P770" t="str">
        <f>IF(ISNA(VLOOKUP(E770,'Enga manuel'!$D$7:$P$356,7,FALSE)),"",VLOOKUP(E770,'Enga manuel'!$D$7:$P$356,7,FALSE))</f>
        <v/>
      </c>
      <c r="Q770" t="str">
        <f>IF(ISNA(VLOOKUP(E770,'Enga manuel'!$D$7:$P$356,8,FALSE)),"",VLOOKUP(E770,'Enga manuel'!$D$7:$P$356,8,FALSE))</f>
        <v/>
      </c>
      <c r="R770" t="str">
        <f>IF(ISNA(VLOOKUP(E770,'Enga manuel'!$D$7:$P$356,9,FALSE)),"",VLOOKUP(E770,'Enga manuel'!$D$7:$P$356,9,FALSE))</f>
        <v/>
      </c>
      <c r="S770" t="str">
        <f>IF(ISNA(VLOOKUP(E770,'Enga manuel'!$D$7:$P$356,10,FALSE)),"",VLOOKUP(E770,'Enga manuel'!$D$7:$P$356,10,FALSE))</f>
        <v/>
      </c>
      <c r="T770" t="str">
        <f>IF(ISNA(VLOOKUP(E770,'Enga manuel'!$D$7:$P$356,11,FALSE)),"",VLOOKUP(E770,'Enga manuel'!$D$7:$P$356,11,FALSE))</f>
        <v/>
      </c>
      <c r="U770" t="str">
        <f>IF(ISNA(VLOOKUP(E770,'Enga manuel'!$D$7:$P$356,12,FALSE)),"",VLOOKUP(E770,'Enga manuel'!$D$7:$P$356,12,FALSE))</f>
        <v/>
      </c>
      <c r="W770">
        <f t="shared" si="124"/>
        <v>4169</v>
      </c>
      <c r="X770" s="107">
        <f t="shared" si="120"/>
        <v>0</v>
      </c>
      <c r="Y770" s="107" t="str">
        <f t="shared" si="125"/>
        <v/>
      </c>
      <c r="Z770" s="107" t="str">
        <f t="shared" si="126"/>
        <v/>
      </c>
      <c r="AA770" s="107" t="str">
        <f t="shared" si="127"/>
        <v/>
      </c>
      <c r="AB770" s="107" t="str">
        <f t="shared" si="121"/>
        <v/>
      </c>
      <c r="AC770" s="107" t="str">
        <f t="shared" si="121"/>
        <v/>
      </c>
      <c r="AD770" s="107" t="str">
        <f t="shared" si="122"/>
        <v/>
      </c>
      <c r="AE770" s="107" t="str">
        <f t="shared" si="123"/>
        <v/>
      </c>
      <c r="AF770">
        <f t="shared" si="128"/>
        <v>0</v>
      </c>
    </row>
    <row r="771" spans="5:32" x14ac:dyDescent="0.2">
      <c r="E771">
        <v>4170</v>
      </c>
      <c r="F771" s="101">
        <f>'Ext A4'!F176</f>
        <v>0</v>
      </c>
      <c r="G771" s="100">
        <f>'Ext A4'!C176</f>
        <v>0</v>
      </c>
      <c r="H771" s="100">
        <f>'Ext A4'!D176</f>
        <v>0</v>
      </c>
      <c r="I771" s="100">
        <f>'Ext A4'!J176</f>
        <v>0</v>
      </c>
      <c r="J771" s="194">
        <f>'Ext A4'!G176</f>
        <v>0</v>
      </c>
      <c r="K771">
        <f>IF('Ext A4'!H176="",'Ext A4'!G176,'Ext A4'!H176)</f>
        <v>0</v>
      </c>
      <c r="L771" s="100">
        <f>'Ext A4'!E176</f>
        <v>0</v>
      </c>
      <c r="M771" t="str">
        <f>MID('Ext A4'!M176,7,4)</f>
        <v/>
      </c>
      <c r="O771" s="101">
        <f>IF(ISNA(VLOOKUP(E771,'Enga manuel'!$D$7:$P$356,6,FALSE)),0,VLOOKUP(E771,'Enga manuel'!$D$7:$P$356,6,FALSE))</f>
        <v>0</v>
      </c>
      <c r="P771" t="str">
        <f>IF(ISNA(VLOOKUP(E771,'Enga manuel'!$D$7:$P$356,7,FALSE)),"",VLOOKUP(E771,'Enga manuel'!$D$7:$P$356,7,FALSE))</f>
        <v/>
      </c>
      <c r="Q771" t="str">
        <f>IF(ISNA(VLOOKUP(E771,'Enga manuel'!$D$7:$P$356,8,FALSE)),"",VLOOKUP(E771,'Enga manuel'!$D$7:$P$356,8,FALSE))</f>
        <v/>
      </c>
      <c r="R771" t="str">
        <f>IF(ISNA(VLOOKUP(E771,'Enga manuel'!$D$7:$P$356,9,FALSE)),"",VLOOKUP(E771,'Enga manuel'!$D$7:$P$356,9,FALSE))</f>
        <v/>
      </c>
      <c r="S771" t="str">
        <f>IF(ISNA(VLOOKUP(E771,'Enga manuel'!$D$7:$P$356,10,FALSE)),"",VLOOKUP(E771,'Enga manuel'!$D$7:$P$356,10,FALSE))</f>
        <v/>
      </c>
      <c r="T771" t="str">
        <f>IF(ISNA(VLOOKUP(E771,'Enga manuel'!$D$7:$P$356,11,FALSE)),"",VLOOKUP(E771,'Enga manuel'!$D$7:$P$356,11,FALSE))</f>
        <v/>
      </c>
      <c r="U771" t="str">
        <f>IF(ISNA(VLOOKUP(E771,'Enga manuel'!$D$7:$P$356,12,FALSE)),"",VLOOKUP(E771,'Enga manuel'!$D$7:$P$356,12,FALSE))</f>
        <v/>
      </c>
      <c r="W771">
        <f t="shared" si="124"/>
        <v>4170</v>
      </c>
      <c r="X771" s="107">
        <f t="shared" ref="X771:X801" si="129">IF(AND(F771&gt;0,O771=0),F771,O771)</f>
        <v>0</v>
      </c>
      <c r="Y771" s="107" t="str">
        <f t="shared" si="125"/>
        <v/>
      </c>
      <c r="Z771" s="107" t="str">
        <f t="shared" si="126"/>
        <v/>
      </c>
      <c r="AA771" s="107" t="str">
        <f t="shared" si="127"/>
        <v/>
      </c>
      <c r="AB771" s="107" t="str">
        <f t="shared" ref="AB771:AC801" si="130">IF(AND($F771&gt;0,$O771=0),J771,S771)</f>
        <v/>
      </c>
      <c r="AC771" s="107" t="str">
        <f t="shared" si="130"/>
        <v/>
      </c>
      <c r="AD771" s="107" t="str">
        <f t="shared" ref="AD771:AD801" si="131">IF(O771&gt;0,U771,IF(F771&gt;0,L771,""))</f>
        <v/>
      </c>
      <c r="AE771" s="107" t="str">
        <f t="shared" ref="AE771:AE801" si="132">IF(O771&gt;0,V771,IF(F771&gt;0,M771,""))</f>
        <v/>
      </c>
      <c r="AF771">
        <f t="shared" si="128"/>
        <v>0</v>
      </c>
    </row>
    <row r="772" spans="5:32" x14ac:dyDescent="0.2">
      <c r="E772">
        <v>4171</v>
      </c>
      <c r="F772" s="101">
        <f>'Ext A4'!F177</f>
        <v>0</v>
      </c>
      <c r="G772" s="100">
        <f>'Ext A4'!C177</f>
        <v>0</v>
      </c>
      <c r="H772" s="100">
        <f>'Ext A4'!D177</f>
        <v>0</v>
      </c>
      <c r="I772" s="100">
        <f>'Ext A4'!J177</f>
        <v>0</v>
      </c>
      <c r="J772" s="194">
        <f>'Ext A4'!G177</f>
        <v>0</v>
      </c>
      <c r="K772">
        <f>IF('Ext A4'!H177="",'Ext A4'!G177,'Ext A4'!H177)</f>
        <v>0</v>
      </c>
      <c r="L772" s="100">
        <f>'Ext A4'!E177</f>
        <v>0</v>
      </c>
      <c r="M772" t="str">
        <f>MID('Ext A4'!M177,7,4)</f>
        <v/>
      </c>
      <c r="O772" s="101">
        <f>IF(ISNA(VLOOKUP(E772,'Enga manuel'!$D$7:$P$356,6,FALSE)),0,VLOOKUP(E772,'Enga manuel'!$D$7:$P$356,6,FALSE))</f>
        <v>0</v>
      </c>
      <c r="P772" t="str">
        <f>IF(ISNA(VLOOKUP(E772,'Enga manuel'!$D$7:$P$356,7,FALSE)),"",VLOOKUP(E772,'Enga manuel'!$D$7:$P$356,7,FALSE))</f>
        <v/>
      </c>
      <c r="Q772" t="str">
        <f>IF(ISNA(VLOOKUP(E772,'Enga manuel'!$D$7:$P$356,8,FALSE)),"",VLOOKUP(E772,'Enga manuel'!$D$7:$P$356,8,FALSE))</f>
        <v/>
      </c>
      <c r="R772" t="str">
        <f>IF(ISNA(VLOOKUP(E772,'Enga manuel'!$D$7:$P$356,9,FALSE)),"",VLOOKUP(E772,'Enga manuel'!$D$7:$P$356,9,FALSE))</f>
        <v/>
      </c>
      <c r="S772" t="str">
        <f>IF(ISNA(VLOOKUP(E772,'Enga manuel'!$D$7:$P$356,10,FALSE)),"",VLOOKUP(E772,'Enga manuel'!$D$7:$P$356,10,FALSE))</f>
        <v/>
      </c>
      <c r="T772" t="str">
        <f>IF(ISNA(VLOOKUP(E772,'Enga manuel'!$D$7:$P$356,11,FALSE)),"",VLOOKUP(E772,'Enga manuel'!$D$7:$P$356,11,FALSE))</f>
        <v/>
      </c>
      <c r="U772" t="str">
        <f>IF(ISNA(VLOOKUP(E772,'Enga manuel'!$D$7:$P$356,12,FALSE)),"",VLOOKUP(E772,'Enga manuel'!$D$7:$P$356,12,FALSE))</f>
        <v/>
      </c>
      <c r="W772">
        <f t="shared" si="124"/>
        <v>4171</v>
      </c>
      <c r="X772" s="107">
        <f t="shared" si="129"/>
        <v>0</v>
      </c>
      <c r="Y772" s="107" t="str">
        <f t="shared" si="125"/>
        <v/>
      </c>
      <c r="Z772" s="107" t="str">
        <f t="shared" si="126"/>
        <v/>
      </c>
      <c r="AA772" s="107" t="str">
        <f t="shared" si="127"/>
        <v/>
      </c>
      <c r="AB772" s="107" t="str">
        <f t="shared" si="130"/>
        <v/>
      </c>
      <c r="AC772" s="107" t="str">
        <f t="shared" si="130"/>
        <v/>
      </c>
      <c r="AD772" s="107" t="str">
        <f t="shared" si="131"/>
        <v/>
      </c>
      <c r="AE772" s="107" t="str">
        <f t="shared" si="132"/>
        <v/>
      </c>
      <c r="AF772">
        <f t="shared" si="128"/>
        <v>0</v>
      </c>
    </row>
    <row r="773" spans="5:32" x14ac:dyDescent="0.2">
      <c r="E773">
        <v>4172</v>
      </c>
      <c r="F773" s="101">
        <f>'Ext A4'!F178</f>
        <v>0</v>
      </c>
      <c r="G773" s="100">
        <f>'Ext A4'!C178</f>
        <v>0</v>
      </c>
      <c r="H773" s="100">
        <f>'Ext A4'!D178</f>
        <v>0</v>
      </c>
      <c r="I773" s="100">
        <f>'Ext A4'!J178</f>
        <v>0</v>
      </c>
      <c r="J773" s="194">
        <f>'Ext A4'!G178</f>
        <v>0</v>
      </c>
      <c r="K773">
        <f>IF('Ext A4'!H178="",'Ext A4'!G178,'Ext A4'!H178)</f>
        <v>0</v>
      </c>
      <c r="L773" s="100">
        <f>'Ext A4'!E178</f>
        <v>0</v>
      </c>
      <c r="M773" t="str">
        <f>MID('Ext A4'!M178,7,4)</f>
        <v/>
      </c>
      <c r="O773" s="101">
        <f>IF(ISNA(VLOOKUP(E773,'Enga manuel'!$D$7:$P$356,6,FALSE)),0,VLOOKUP(E773,'Enga manuel'!$D$7:$P$356,6,FALSE))</f>
        <v>0</v>
      </c>
      <c r="P773" t="str">
        <f>IF(ISNA(VLOOKUP(E773,'Enga manuel'!$D$7:$P$356,7,FALSE)),"",VLOOKUP(E773,'Enga manuel'!$D$7:$P$356,7,FALSE))</f>
        <v/>
      </c>
      <c r="Q773" t="str">
        <f>IF(ISNA(VLOOKUP(E773,'Enga manuel'!$D$7:$P$356,8,FALSE)),"",VLOOKUP(E773,'Enga manuel'!$D$7:$P$356,8,FALSE))</f>
        <v/>
      </c>
      <c r="R773" t="str">
        <f>IF(ISNA(VLOOKUP(E773,'Enga manuel'!$D$7:$P$356,9,FALSE)),"",VLOOKUP(E773,'Enga manuel'!$D$7:$P$356,9,FALSE))</f>
        <v/>
      </c>
      <c r="S773" t="str">
        <f>IF(ISNA(VLOOKUP(E773,'Enga manuel'!$D$7:$P$356,10,FALSE)),"",VLOOKUP(E773,'Enga manuel'!$D$7:$P$356,10,FALSE))</f>
        <v/>
      </c>
      <c r="T773" t="str">
        <f>IF(ISNA(VLOOKUP(E773,'Enga manuel'!$D$7:$P$356,11,FALSE)),"",VLOOKUP(E773,'Enga manuel'!$D$7:$P$356,11,FALSE))</f>
        <v/>
      </c>
      <c r="U773" t="str">
        <f>IF(ISNA(VLOOKUP(E773,'Enga manuel'!$D$7:$P$356,12,FALSE)),"",VLOOKUP(E773,'Enga manuel'!$D$7:$P$356,12,FALSE))</f>
        <v/>
      </c>
      <c r="W773">
        <f t="shared" si="124"/>
        <v>4172</v>
      </c>
      <c r="X773" s="107">
        <f t="shared" si="129"/>
        <v>0</v>
      </c>
      <c r="Y773" s="107" t="str">
        <f t="shared" si="125"/>
        <v/>
      </c>
      <c r="Z773" s="107" t="str">
        <f t="shared" si="126"/>
        <v/>
      </c>
      <c r="AA773" s="107" t="str">
        <f t="shared" si="127"/>
        <v/>
      </c>
      <c r="AB773" s="107" t="str">
        <f t="shared" si="130"/>
        <v/>
      </c>
      <c r="AC773" s="107" t="str">
        <f t="shared" si="130"/>
        <v/>
      </c>
      <c r="AD773" s="107" t="str">
        <f t="shared" si="131"/>
        <v/>
      </c>
      <c r="AE773" s="107" t="str">
        <f t="shared" si="132"/>
        <v/>
      </c>
      <c r="AF773">
        <f t="shared" si="128"/>
        <v>0</v>
      </c>
    </row>
    <row r="774" spans="5:32" x14ac:dyDescent="0.2">
      <c r="E774">
        <v>4173</v>
      </c>
      <c r="F774" s="101">
        <f>'Ext A4'!F179</f>
        <v>0</v>
      </c>
      <c r="G774" s="100">
        <f>'Ext A4'!C179</f>
        <v>0</v>
      </c>
      <c r="H774" s="100">
        <f>'Ext A4'!D179</f>
        <v>0</v>
      </c>
      <c r="I774" s="100">
        <f>'Ext A4'!J179</f>
        <v>0</v>
      </c>
      <c r="J774" s="194">
        <f>'Ext A4'!G179</f>
        <v>0</v>
      </c>
      <c r="K774">
        <f>IF('Ext A4'!H179="",'Ext A4'!G179,'Ext A4'!H179)</f>
        <v>0</v>
      </c>
      <c r="L774" s="100">
        <f>'Ext A4'!E179</f>
        <v>0</v>
      </c>
      <c r="M774" t="str">
        <f>MID('Ext A4'!M179,7,4)</f>
        <v/>
      </c>
      <c r="O774" s="101">
        <f>IF(ISNA(VLOOKUP(E774,'Enga manuel'!$D$7:$P$356,6,FALSE)),0,VLOOKUP(E774,'Enga manuel'!$D$7:$P$356,6,FALSE))</f>
        <v>0</v>
      </c>
      <c r="P774" t="str">
        <f>IF(ISNA(VLOOKUP(E774,'Enga manuel'!$D$7:$P$356,7,FALSE)),"",VLOOKUP(E774,'Enga manuel'!$D$7:$P$356,7,FALSE))</f>
        <v/>
      </c>
      <c r="Q774" t="str">
        <f>IF(ISNA(VLOOKUP(E774,'Enga manuel'!$D$7:$P$356,8,FALSE)),"",VLOOKUP(E774,'Enga manuel'!$D$7:$P$356,8,FALSE))</f>
        <v/>
      </c>
      <c r="R774" t="str">
        <f>IF(ISNA(VLOOKUP(E774,'Enga manuel'!$D$7:$P$356,9,FALSE)),"",VLOOKUP(E774,'Enga manuel'!$D$7:$P$356,9,FALSE))</f>
        <v/>
      </c>
      <c r="S774" t="str">
        <f>IF(ISNA(VLOOKUP(E774,'Enga manuel'!$D$7:$P$356,10,FALSE)),"",VLOOKUP(E774,'Enga manuel'!$D$7:$P$356,10,FALSE))</f>
        <v/>
      </c>
      <c r="T774" t="str">
        <f>IF(ISNA(VLOOKUP(E774,'Enga manuel'!$D$7:$P$356,11,FALSE)),"",VLOOKUP(E774,'Enga manuel'!$D$7:$P$356,11,FALSE))</f>
        <v/>
      </c>
      <c r="U774" t="str">
        <f>IF(ISNA(VLOOKUP(E774,'Enga manuel'!$D$7:$P$356,12,FALSE)),"",VLOOKUP(E774,'Enga manuel'!$D$7:$P$356,12,FALSE))</f>
        <v/>
      </c>
      <c r="W774">
        <f t="shared" si="124"/>
        <v>4173</v>
      </c>
      <c r="X774" s="107">
        <f t="shared" si="129"/>
        <v>0</v>
      </c>
      <c r="Y774" s="107" t="str">
        <f t="shared" si="125"/>
        <v/>
      </c>
      <c r="Z774" s="107" t="str">
        <f t="shared" si="126"/>
        <v/>
      </c>
      <c r="AA774" s="107" t="str">
        <f t="shared" si="127"/>
        <v/>
      </c>
      <c r="AB774" s="107" t="str">
        <f t="shared" si="130"/>
        <v/>
      </c>
      <c r="AC774" s="107" t="str">
        <f t="shared" si="130"/>
        <v/>
      </c>
      <c r="AD774" s="107" t="str">
        <f t="shared" si="131"/>
        <v/>
      </c>
      <c r="AE774" s="107" t="str">
        <f t="shared" si="132"/>
        <v/>
      </c>
      <c r="AF774">
        <f t="shared" si="128"/>
        <v>0</v>
      </c>
    </row>
    <row r="775" spans="5:32" x14ac:dyDescent="0.2">
      <c r="E775">
        <v>4174</v>
      </c>
      <c r="F775" s="101">
        <f>'Ext A4'!F180</f>
        <v>0</v>
      </c>
      <c r="G775" s="100">
        <f>'Ext A4'!C180</f>
        <v>0</v>
      </c>
      <c r="H775" s="100">
        <f>'Ext A4'!D180</f>
        <v>0</v>
      </c>
      <c r="I775" s="100">
        <f>'Ext A4'!J180</f>
        <v>0</v>
      </c>
      <c r="J775" s="194">
        <f>'Ext A4'!G180</f>
        <v>0</v>
      </c>
      <c r="K775">
        <f>IF('Ext A4'!H180="",'Ext A4'!G180,'Ext A4'!H180)</f>
        <v>0</v>
      </c>
      <c r="L775" s="100">
        <f>'Ext A4'!E180</f>
        <v>0</v>
      </c>
      <c r="M775" t="str">
        <f>MID('Ext A4'!M180,7,4)</f>
        <v/>
      </c>
      <c r="O775" s="101">
        <f>IF(ISNA(VLOOKUP(E775,'Enga manuel'!$D$7:$P$356,6,FALSE)),0,VLOOKUP(E775,'Enga manuel'!$D$7:$P$356,6,FALSE))</f>
        <v>0</v>
      </c>
      <c r="P775" t="str">
        <f>IF(ISNA(VLOOKUP(E775,'Enga manuel'!$D$7:$P$356,7,FALSE)),"",VLOOKUP(E775,'Enga manuel'!$D$7:$P$356,7,FALSE))</f>
        <v/>
      </c>
      <c r="Q775" t="str">
        <f>IF(ISNA(VLOOKUP(E775,'Enga manuel'!$D$7:$P$356,8,FALSE)),"",VLOOKUP(E775,'Enga manuel'!$D$7:$P$356,8,FALSE))</f>
        <v/>
      </c>
      <c r="R775" t="str">
        <f>IF(ISNA(VLOOKUP(E775,'Enga manuel'!$D$7:$P$356,9,FALSE)),"",VLOOKUP(E775,'Enga manuel'!$D$7:$P$356,9,FALSE))</f>
        <v/>
      </c>
      <c r="S775" t="str">
        <f>IF(ISNA(VLOOKUP(E775,'Enga manuel'!$D$7:$P$356,10,FALSE)),"",VLOOKUP(E775,'Enga manuel'!$D$7:$P$356,10,FALSE))</f>
        <v/>
      </c>
      <c r="T775" t="str">
        <f>IF(ISNA(VLOOKUP(E775,'Enga manuel'!$D$7:$P$356,11,FALSE)),"",VLOOKUP(E775,'Enga manuel'!$D$7:$P$356,11,FALSE))</f>
        <v/>
      </c>
      <c r="U775" t="str">
        <f>IF(ISNA(VLOOKUP(E775,'Enga manuel'!$D$7:$P$356,12,FALSE)),"",VLOOKUP(E775,'Enga manuel'!$D$7:$P$356,12,FALSE))</f>
        <v/>
      </c>
      <c r="W775">
        <f t="shared" ref="W775:W801" si="133">E775</f>
        <v>4174</v>
      </c>
      <c r="X775" s="107">
        <f t="shared" si="129"/>
        <v>0</v>
      </c>
      <c r="Y775" s="107" t="str">
        <f t="shared" ref="Y775:Y801" si="134">IF(O775&gt;0,P775,IF(F775&gt;0,G775,""))</f>
        <v/>
      </c>
      <c r="Z775" s="107" t="str">
        <f t="shared" ref="Z775:Z801" si="135">IF(O775&gt;0,Q775,IF(F775&gt;0,H775,""))</f>
        <v/>
      </c>
      <c r="AA775" s="107" t="str">
        <f t="shared" ref="AA775:AA801" si="136">IF(O775&gt;0,R775,IF(F775&gt;0,I775,""))</f>
        <v/>
      </c>
      <c r="AB775" s="107" t="str">
        <f t="shared" si="130"/>
        <v/>
      </c>
      <c r="AC775" s="107" t="str">
        <f t="shared" si="130"/>
        <v/>
      </c>
      <c r="AD775" s="107" t="str">
        <f t="shared" si="131"/>
        <v/>
      </c>
      <c r="AE775" s="107" t="str">
        <f t="shared" si="132"/>
        <v/>
      </c>
      <c r="AF775">
        <f t="shared" ref="AF775:AF801" si="137">IF(O775&gt;0,1,0)</f>
        <v>0</v>
      </c>
    </row>
    <row r="776" spans="5:32" x14ac:dyDescent="0.2">
      <c r="E776">
        <v>4175</v>
      </c>
      <c r="F776" s="101">
        <f>'Ext A4'!F181</f>
        <v>0</v>
      </c>
      <c r="G776" s="100">
        <f>'Ext A4'!C181</f>
        <v>0</v>
      </c>
      <c r="H776" s="100">
        <f>'Ext A4'!D181</f>
        <v>0</v>
      </c>
      <c r="I776" s="100">
        <f>'Ext A4'!J181</f>
        <v>0</v>
      </c>
      <c r="J776" s="194">
        <f>'Ext A4'!G181</f>
        <v>0</v>
      </c>
      <c r="K776">
        <f>IF('Ext A4'!H181="",'Ext A4'!G181,'Ext A4'!H181)</f>
        <v>0</v>
      </c>
      <c r="L776" s="100">
        <f>'Ext A4'!E181</f>
        <v>0</v>
      </c>
      <c r="M776" t="str">
        <f>MID('Ext A4'!M181,7,4)</f>
        <v/>
      </c>
      <c r="O776" s="101">
        <f>IF(ISNA(VLOOKUP(E776,'Enga manuel'!$D$7:$P$356,6,FALSE)),0,VLOOKUP(E776,'Enga manuel'!$D$7:$P$356,6,FALSE))</f>
        <v>0</v>
      </c>
      <c r="P776" t="str">
        <f>IF(ISNA(VLOOKUP(E776,'Enga manuel'!$D$7:$P$356,7,FALSE)),"",VLOOKUP(E776,'Enga manuel'!$D$7:$P$356,7,FALSE))</f>
        <v/>
      </c>
      <c r="Q776" t="str">
        <f>IF(ISNA(VLOOKUP(E776,'Enga manuel'!$D$7:$P$356,8,FALSE)),"",VLOOKUP(E776,'Enga manuel'!$D$7:$P$356,8,FALSE))</f>
        <v/>
      </c>
      <c r="R776" t="str">
        <f>IF(ISNA(VLOOKUP(E776,'Enga manuel'!$D$7:$P$356,9,FALSE)),"",VLOOKUP(E776,'Enga manuel'!$D$7:$P$356,9,FALSE))</f>
        <v/>
      </c>
      <c r="S776" t="str">
        <f>IF(ISNA(VLOOKUP(E776,'Enga manuel'!$D$7:$P$356,10,FALSE)),"",VLOOKUP(E776,'Enga manuel'!$D$7:$P$356,10,FALSE))</f>
        <v/>
      </c>
      <c r="T776" t="str">
        <f>IF(ISNA(VLOOKUP(E776,'Enga manuel'!$D$7:$P$356,11,FALSE)),"",VLOOKUP(E776,'Enga manuel'!$D$7:$P$356,11,FALSE))</f>
        <v/>
      </c>
      <c r="U776" t="str">
        <f>IF(ISNA(VLOOKUP(E776,'Enga manuel'!$D$7:$P$356,12,FALSE)),"",VLOOKUP(E776,'Enga manuel'!$D$7:$P$356,12,FALSE))</f>
        <v/>
      </c>
      <c r="W776">
        <f t="shared" si="133"/>
        <v>4175</v>
      </c>
      <c r="X776" s="107">
        <f t="shared" si="129"/>
        <v>0</v>
      </c>
      <c r="Y776" s="107" t="str">
        <f t="shared" si="134"/>
        <v/>
      </c>
      <c r="Z776" s="107" t="str">
        <f t="shared" si="135"/>
        <v/>
      </c>
      <c r="AA776" s="107" t="str">
        <f t="shared" si="136"/>
        <v/>
      </c>
      <c r="AB776" s="107" t="str">
        <f t="shared" si="130"/>
        <v/>
      </c>
      <c r="AC776" s="107" t="str">
        <f t="shared" si="130"/>
        <v/>
      </c>
      <c r="AD776" s="107" t="str">
        <f t="shared" si="131"/>
        <v/>
      </c>
      <c r="AE776" s="107" t="str">
        <f t="shared" si="132"/>
        <v/>
      </c>
      <c r="AF776">
        <f t="shared" si="137"/>
        <v>0</v>
      </c>
    </row>
    <row r="777" spans="5:32" x14ac:dyDescent="0.2">
      <c r="E777">
        <v>4176</v>
      </c>
      <c r="F777" s="101">
        <f>'Ext A4'!F182</f>
        <v>0</v>
      </c>
      <c r="G777" s="100">
        <f>'Ext A4'!C182</f>
        <v>0</v>
      </c>
      <c r="H777" s="100">
        <f>'Ext A4'!D182</f>
        <v>0</v>
      </c>
      <c r="I777" s="100">
        <f>'Ext A4'!J182</f>
        <v>0</v>
      </c>
      <c r="J777" s="194">
        <f>'Ext A4'!G182</f>
        <v>0</v>
      </c>
      <c r="K777">
        <f>IF('Ext A4'!H182="",'Ext A4'!G182,'Ext A4'!H182)</f>
        <v>0</v>
      </c>
      <c r="L777" s="100">
        <f>'Ext A4'!E182</f>
        <v>0</v>
      </c>
      <c r="M777" t="str">
        <f>MID('Ext A4'!M182,7,4)</f>
        <v/>
      </c>
      <c r="O777" s="101">
        <f>IF(ISNA(VLOOKUP(E777,'Enga manuel'!$D$7:$P$356,6,FALSE)),0,VLOOKUP(E777,'Enga manuel'!$D$7:$P$356,6,FALSE))</f>
        <v>0</v>
      </c>
      <c r="P777" t="str">
        <f>IF(ISNA(VLOOKUP(E777,'Enga manuel'!$D$7:$P$356,7,FALSE)),"",VLOOKUP(E777,'Enga manuel'!$D$7:$P$356,7,FALSE))</f>
        <v/>
      </c>
      <c r="Q777" t="str">
        <f>IF(ISNA(VLOOKUP(E777,'Enga manuel'!$D$7:$P$356,8,FALSE)),"",VLOOKUP(E777,'Enga manuel'!$D$7:$P$356,8,FALSE))</f>
        <v/>
      </c>
      <c r="R777" t="str">
        <f>IF(ISNA(VLOOKUP(E777,'Enga manuel'!$D$7:$P$356,9,FALSE)),"",VLOOKUP(E777,'Enga manuel'!$D$7:$P$356,9,FALSE))</f>
        <v/>
      </c>
      <c r="S777" t="str">
        <f>IF(ISNA(VLOOKUP(E777,'Enga manuel'!$D$7:$P$356,10,FALSE)),"",VLOOKUP(E777,'Enga manuel'!$D$7:$P$356,10,FALSE))</f>
        <v/>
      </c>
      <c r="T777" t="str">
        <f>IF(ISNA(VLOOKUP(E777,'Enga manuel'!$D$7:$P$356,11,FALSE)),"",VLOOKUP(E777,'Enga manuel'!$D$7:$P$356,11,FALSE))</f>
        <v/>
      </c>
      <c r="U777" t="str">
        <f>IF(ISNA(VLOOKUP(E777,'Enga manuel'!$D$7:$P$356,12,FALSE)),"",VLOOKUP(E777,'Enga manuel'!$D$7:$P$356,12,FALSE))</f>
        <v/>
      </c>
      <c r="W777">
        <f t="shared" si="133"/>
        <v>4176</v>
      </c>
      <c r="X777" s="107">
        <f t="shared" si="129"/>
        <v>0</v>
      </c>
      <c r="Y777" s="107" t="str">
        <f t="shared" si="134"/>
        <v/>
      </c>
      <c r="Z777" s="107" t="str">
        <f t="shared" si="135"/>
        <v/>
      </c>
      <c r="AA777" s="107" t="str">
        <f t="shared" si="136"/>
        <v/>
      </c>
      <c r="AB777" s="107" t="str">
        <f t="shared" si="130"/>
        <v/>
      </c>
      <c r="AC777" s="107" t="str">
        <f t="shared" si="130"/>
        <v/>
      </c>
      <c r="AD777" s="107" t="str">
        <f t="shared" si="131"/>
        <v/>
      </c>
      <c r="AE777" s="107" t="str">
        <f t="shared" si="132"/>
        <v/>
      </c>
      <c r="AF777">
        <f t="shared" si="137"/>
        <v>0</v>
      </c>
    </row>
    <row r="778" spans="5:32" x14ac:dyDescent="0.2">
      <c r="E778">
        <v>4177</v>
      </c>
      <c r="F778" s="101">
        <f>'Ext A4'!F183</f>
        <v>0</v>
      </c>
      <c r="G778" s="100">
        <f>'Ext A4'!C183</f>
        <v>0</v>
      </c>
      <c r="H778" s="100">
        <f>'Ext A4'!D183</f>
        <v>0</v>
      </c>
      <c r="I778" s="100">
        <f>'Ext A4'!J183</f>
        <v>0</v>
      </c>
      <c r="J778" s="194">
        <f>'Ext A4'!G183</f>
        <v>0</v>
      </c>
      <c r="K778">
        <f>IF('Ext A4'!H183="",'Ext A4'!G183,'Ext A4'!H183)</f>
        <v>0</v>
      </c>
      <c r="L778" s="100">
        <f>'Ext A4'!E183</f>
        <v>0</v>
      </c>
      <c r="M778" t="str">
        <f>MID('Ext A4'!M183,7,4)</f>
        <v/>
      </c>
      <c r="O778" s="101">
        <f>IF(ISNA(VLOOKUP(E778,'Enga manuel'!$D$7:$P$356,6,FALSE)),0,VLOOKUP(E778,'Enga manuel'!$D$7:$P$356,6,FALSE))</f>
        <v>0</v>
      </c>
      <c r="P778" t="str">
        <f>IF(ISNA(VLOOKUP(E778,'Enga manuel'!$D$7:$P$356,7,FALSE)),"",VLOOKUP(E778,'Enga manuel'!$D$7:$P$356,7,FALSE))</f>
        <v/>
      </c>
      <c r="Q778" t="str">
        <f>IF(ISNA(VLOOKUP(E778,'Enga manuel'!$D$7:$P$356,8,FALSE)),"",VLOOKUP(E778,'Enga manuel'!$D$7:$P$356,8,FALSE))</f>
        <v/>
      </c>
      <c r="R778" t="str">
        <f>IF(ISNA(VLOOKUP(E778,'Enga manuel'!$D$7:$P$356,9,FALSE)),"",VLOOKUP(E778,'Enga manuel'!$D$7:$P$356,9,FALSE))</f>
        <v/>
      </c>
      <c r="S778" t="str">
        <f>IF(ISNA(VLOOKUP(E778,'Enga manuel'!$D$7:$P$356,10,FALSE)),"",VLOOKUP(E778,'Enga manuel'!$D$7:$P$356,10,FALSE))</f>
        <v/>
      </c>
      <c r="T778" t="str">
        <f>IF(ISNA(VLOOKUP(E778,'Enga manuel'!$D$7:$P$356,11,FALSE)),"",VLOOKUP(E778,'Enga manuel'!$D$7:$P$356,11,FALSE))</f>
        <v/>
      </c>
      <c r="U778" t="str">
        <f>IF(ISNA(VLOOKUP(E778,'Enga manuel'!$D$7:$P$356,12,FALSE)),"",VLOOKUP(E778,'Enga manuel'!$D$7:$P$356,12,FALSE))</f>
        <v/>
      </c>
      <c r="W778">
        <f t="shared" si="133"/>
        <v>4177</v>
      </c>
      <c r="X778" s="107">
        <f t="shared" si="129"/>
        <v>0</v>
      </c>
      <c r="Y778" s="107" t="str">
        <f t="shared" si="134"/>
        <v/>
      </c>
      <c r="Z778" s="107" t="str">
        <f t="shared" si="135"/>
        <v/>
      </c>
      <c r="AA778" s="107" t="str">
        <f t="shared" si="136"/>
        <v/>
      </c>
      <c r="AB778" s="107" t="str">
        <f t="shared" si="130"/>
        <v/>
      </c>
      <c r="AC778" s="107" t="str">
        <f t="shared" si="130"/>
        <v/>
      </c>
      <c r="AD778" s="107" t="str">
        <f t="shared" si="131"/>
        <v/>
      </c>
      <c r="AE778" s="107" t="str">
        <f t="shared" si="132"/>
        <v/>
      </c>
      <c r="AF778">
        <f t="shared" si="137"/>
        <v>0</v>
      </c>
    </row>
    <row r="779" spans="5:32" x14ac:dyDescent="0.2">
      <c r="E779">
        <v>4178</v>
      </c>
      <c r="F779" s="101">
        <f>'Ext A4'!F184</f>
        <v>0</v>
      </c>
      <c r="G779" s="100">
        <f>'Ext A4'!C184</f>
        <v>0</v>
      </c>
      <c r="H779" s="100">
        <f>'Ext A4'!D184</f>
        <v>0</v>
      </c>
      <c r="I779" s="100">
        <f>'Ext A4'!J184</f>
        <v>0</v>
      </c>
      <c r="J779" s="194">
        <f>'Ext A4'!G184</f>
        <v>0</v>
      </c>
      <c r="K779">
        <f>IF('Ext A4'!H184="",'Ext A4'!G184,'Ext A4'!H184)</f>
        <v>0</v>
      </c>
      <c r="L779" s="100">
        <f>'Ext A4'!E184</f>
        <v>0</v>
      </c>
      <c r="M779" t="str">
        <f>MID('Ext A4'!M184,7,4)</f>
        <v/>
      </c>
      <c r="O779" s="101">
        <f>IF(ISNA(VLOOKUP(E779,'Enga manuel'!$D$7:$P$356,6,FALSE)),0,VLOOKUP(E779,'Enga manuel'!$D$7:$P$356,6,FALSE))</f>
        <v>0</v>
      </c>
      <c r="P779" t="str">
        <f>IF(ISNA(VLOOKUP(E779,'Enga manuel'!$D$7:$P$356,7,FALSE)),"",VLOOKUP(E779,'Enga manuel'!$D$7:$P$356,7,FALSE))</f>
        <v/>
      </c>
      <c r="Q779" t="str">
        <f>IF(ISNA(VLOOKUP(E779,'Enga manuel'!$D$7:$P$356,8,FALSE)),"",VLOOKUP(E779,'Enga manuel'!$D$7:$P$356,8,FALSE))</f>
        <v/>
      </c>
      <c r="R779" t="str">
        <f>IF(ISNA(VLOOKUP(E779,'Enga manuel'!$D$7:$P$356,9,FALSE)),"",VLOOKUP(E779,'Enga manuel'!$D$7:$P$356,9,FALSE))</f>
        <v/>
      </c>
      <c r="S779" t="str">
        <f>IF(ISNA(VLOOKUP(E779,'Enga manuel'!$D$7:$P$356,10,FALSE)),"",VLOOKUP(E779,'Enga manuel'!$D$7:$P$356,10,FALSE))</f>
        <v/>
      </c>
      <c r="T779" t="str">
        <f>IF(ISNA(VLOOKUP(E779,'Enga manuel'!$D$7:$P$356,11,FALSE)),"",VLOOKUP(E779,'Enga manuel'!$D$7:$P$356,11,FALSE))</f>
        <v/>
      </c>
      <c r="U779" t="str">
        <f>IF(ISNA(VLOOKUP(E779,'Enga manuel'!$D$7:$P$356,12,FALSE)),"",VLOOKUP(E779,'Enga manuel'!$D$7:$P$356,12,FALSE))</f>
        <v/>
      </c>
      <c r="W779">
        <f t="shared" si="133"/>
        <v>4178</v>
      </c>
      <c r="X779" s="107">
        <f t="shared" si="129"/>
        <v>0</v>
      </c>
      <c r="Y779" s="107" t="str">
        <f t="shared" si="134"/>
        <v/>
      </c>
      <c r="Z779" s="107" t="str">
        <f t="shared" si="135"/>
        <v/>
      </c>
      <c r="AA779" s="107" t="str">
        <f t="shared" si="136"/>
        <v/>
      </c>
      <c r="AB779" s="107" t="str">
        <f t="shared" si="130"/>
        <v/>
      </c>
      <c r="AC779" s="107" t="str">
        <f t="shared" si="130"/>
        <v/>
      </c>
      <c r="AD779" s="107" t="str">
        <f t="shared" si="131"/>
        <v/>
      </c>
      <c r="AE779" s="107" t="str">
        <f t="shared" si="132"/>
        <v/>
      </c>
      <c r="AF779">
        <f t="shared" si="137"/>
        <v>0</v>
      </c>
    </row>
    <row r="780" spans="5:32" x14ac:dyDescent="0.2">
      <c r="E780">
        <v>4179</v>
      </c>
      <c r="F780" s="101">
        <f>'Ext A4'!F185</f>
        <v>0</v>
      </c>
      <c r="G780" s="100">
        <f>'Ext A4'!C185</f>
        <v>0</v>
      </c>
      <c r="H780" s="100">
        <f>'Ext A4'!D185</f>
        <v>0</v>
      </c>
      <c r="I780" s="100">
        <f>'Ext A4'!J185</f>
        <v>0</v>
      </c>
      <c r="J780" s="194">
        <f>'Ext A4'!G185</f>
        <v>0</v>
      </c>
      <c r="K780">
        <f>IF('Ext A4'!H185="",'Ext A4'!G185,'Ext A4'!H185)</f>
        <v>0</v>
      </c>
      <c r="L780" s="100">
        <f>'Ext A4'!E185</f>
        <v>0</v>
      </c>
      <c r="M780" t="str">
        <f>MID('Ext A4'!M185,7,4)</f>
        <v/>
      </c>
      <c r="O780" s="101">
        <f>IF(ISNA(VLOOKUP(E780,'Enga manuel'!$D$7:$P$356,6,FALSE)),0,VLOOKUP(E780,'Enga manuel'!$D$7:$P$356,6,FALSE))</f>
        <v>0</v>
      </c>
      <c r="P780" t="str">
        <f>IF(ISNA(VLOOKUP(E780,'Enga manuel'!$D$7:$P$356,7,FALSE)),"",VLOOKUP(E780,'Enga manuel'!$D$7:$P$356,7,FALSE))</f>
        <v/>
      </c>
      <c r="Q780" t="str">
        <f>IF(ISNA(VLOOKUP(E780,'Enga manuel'!$D$7:$P$356,8,FALSE)),"",VLOOKUP(E780,'Enga manuel'!$D$7:$P$356,8,FALSE))</f>
        <v/>
      </c>
      <c r="R780" t="str">
        <f>IF(ISNA(VLOOKUP(E780,'Enga manuel'!$D$7:$P$356,9,FALSE)),"",VLOOKUP(E780,'Enga manuel'!$D$7:$P$356,9,FALSE))</f>
        <v/>
      </c>
      <c r="S780" t="str">
        <f>IF(ISNA(VLOOKUP(E780,'Enga manuel'!$D$7:$P$356,10,FALSE)),"",VLOOKUP(E780,'Enga manuel'!$D$7:$P$356,10,FALSE))</f>
        <v/>
      </c>
      <c r="T780" t="str">
        <f>IF(ISNA(VLOOKUP(E780,'Enga manuel'!$D$7:$P$356,11,FALSE)),"",VLOOKUP(E780,'Enga manuel'!$D$7:$P$356,11,FALSE))</f>
        <v/>
      </c>
      <c r="U780" t="str">
        <f>IF(ISNA(VLOOKUP(E780,'Enga manuel'!$D$7:$P$356,12,FALSE)),"",VLOOKUP(E780,'Enga manuel'!$D$7:$P$356,12,FALSE))</f>
        <v/>
      </c>
      <c r="W780">
        <f t="shared" si="133"/>
        <v>4179</v>
      </c>
      <c r="X780" s="107">
        <f t="shared" si="129"/>
        <v>0</v>
      </c>
      <c r="Y780" s="107" t="str">
        <f t="shared" si="134"/>
        <v/>
      </c>
      <c r="Z780" s="107" t="str">
        <f t="shared" si="135"/>
        <v/>
      </c>
      <c r="AA780" s="107" t="str">
        <f t="shared" si="136"/>
        <v/>
      </c>
      <c r="AB780" s="107" t="str">
        <f t="shared" si="130"/>
        <v/>
      </c>
      <c r="AC780" s="107" t="str">
        <f t="shared" si="130"/>
        <v/>
      </c>
      <c r="AD780" s="107" t="str">
        <f t="shared" si="131"/>
        <v/>
      </c>
      <c r="AE780" s="107" t="str">
        <f t="shared" si="132"/>
        <v/>
      </c>
      <c r="AF780">
        <f t="shared" si="137"/>
        <v>0</v>
      </c>
    </row>
    <row r="781" spans="5:32" x14ac:dyDescent="0.2">
      <c r="E781">
        <v>4180</v>
      </c>
      <c r="F781" s="101">
        <f>'Ext A4'!F186</f>
        <v>0</v>
      </c>
      <c r="G781" s="100">
        <f>'Ext A4'!C186</f>
        <v>0</v>
      </c>
      <c r="H781" s="100">
        <f>'Ext A4'!D186</f>
        <v>0</v>
      </c>
      <c r="I781" s="100">
        <f>'Ext A4'!J186</f>
        <v>0</v>
      </c>
      <c r="J781" s="194">
        <f>'Ext A4'!G186</f>
        <v>0</v>
      </c>
      <c r="K781">
        <f>IF('Ext A4'!H186="",'Ext A4'!G186,'Ext A4'!H186)</f>
        <v>0</v>
      </c>
      <c r="L781" s="100">
        <f>'Ext A4'!E186</f>
        <v>0</v>
      </c>
      <c r="M781" t="str">
        <f>MID('Ext A4'!M186,7,4)</f>
        <v/>
      </c>
      <c r="O781" s="101">
        <f>IF(ISNA(VLOOKUP(E781,'Enga manuel'!$D$7:$P$356,6,FALSE)),0,VLOOKUP(E781,'Enga manuel'!$D$7:$P$356,6,FALSE))</f>
        <v>0</v>
      </c>
      <c r="P781" t="str">
        <f>IF(ISNA(VLOOKUP(E781,'Enga manuel'!$D$7:$P$356,7,FALSE)),"",VLOOKUP(E781,'Enga manuel'!$D$7:$P$356,7,FALSE))</f>
        <v/>
      </c>
      <c r="Q781" t="str">
        <f>IF(ISNA(VLOOKUP(E781,'Enga manuel'!$D$7:$P$356,8,FALSE)),"",VLOOKUP(E781,'Enga manuel'!$D$7:$P$356,8,FALSE))</f>
        <v/>
      </c>
      <c r="R781" t="str">
        <f>IF(ISNA(VLOOKUP(E781,'Enga manuel'!$D$7:$P$356,9,FALSE)),"",VLOOKUP(E781,'Enga manuel'!$D$7:$P$356,9,FALSE))</f>
        <v/>
      </c>
      <c r="S781" t="str">
        <f>IF(ISNA(VLOOKUP(E781,'Enga manuel'!$D$7:$P$356,10,FALSE)),"",VLOOKUP(E781,'Enga manuel'!$D$7:$P$356,10,FALSE))</f>
        <v/>
      </c>
      <c r="T781" t="str">
        <f>IF(ISNA(VLOOKUP(E781,'Enga manuel'!$D$7:$P$356,11,FALSE)),"",VLOOKUP(E781,'Enga manuel'!$D$7:$P$356,11,FALSE))</f>
        <v/>
      </c>
      <c r="U781" t="str">
        <f>IF(ISNA(VLOOKUP(E781,'Enga manuel'!$D$7:$P$356,12,FALSE)),"",VLOOKUP(E781,'Enga manuel'!$D$7:$P$356,12,FALSE))</f>
        <v/>
      </c>
      <c r="W781">
        <f t="shared" si="133"/>
        <v>4180</v>
      </c>
      <c r="X781" s="107">
        <f t="shared" si="129"/>
        <v>0</v>
      </c>
      <c r="Y781" s="107" t="str">
        <f t="shared" si="134"/>
        <v/>
      </c>
      <c r="Z781" s="107" t="str">
        <f t="shared" si="135"/>
        <v/>
      </c>
      <c r="AA781" s="107" t="str">
        <f t="shared" si="136"/>
        <v/>
      </c>
      <c r="AB781" s="107" t="str">
        <f t="shared" si="130"/>
        <v/>
      </c>
      <c r="AC781" s="107" t="str">
        <f t="shared" si="130"/>
        <v/>
      </c>
      <c r="AD781" s="107" t="str">
        <f t="shared" si="131"/>
        <v/>
      </c>
      <c r="AE781" s="107" t="str">
        <f t="shared" si="132"/>
        <v/>
      </c>
      <c r="AF781">
        <f t="shared" si="137"/>
        <v>0</v>
      </c>
    </row>
    <row r="782" spans="5:32" x14ac:dyDescent="0.2">
      <c r="E782">
        <v>4181</v>
      </c>
      <c r="F782" s="101">
        <f>'Ext A4'!F187</f>
        <v>0</v>
      </c>
      <c r="G782" s="100">
        <f>'Ext A4'!C187</f>
        <v>0</v>
      </c>
      <c r="H782" s="100">
        <f>'Ext A4'!D187</f>
        <v>0</v>
      </c>
      <c r="I782" s="100">
        <f>'Ext A4'!J187</f>
        <v>0</v>
      </c>
      <c r="J782" s="194">
        <f>'Ext A4'!G187</f>
        <v>0</v>
      </c>
      <c r="K782">
        <f>IF('Ext A4'!H187="",'Ext A4'!G187,'Ext A4'!H187)</f>
        <v>0</v>
      </c>
      <c r="L782" s="100">
        <f>'Ext A4'!E187</f>
        <v>0</v>
      </c>
      <c r="M782" t="str">
        <f>MID('Ext A4'!M187,7,4)</f>
        <v/>
      </c>
      <c r="O782" s="101">
        <f>IF(ISNA(VLOOKUP(E782,'Enga manuel'!$D$7:$P$356,6,FALSE)),0,VLOOKUP(E782,'Enga manuel'!$D$7:$P$356,6,FALSE))</f>
        <v>0</v>
      </c>
      <c r="P782" t="str">
        <f>IF(ISNA(VLOOKUP(E782,'Enga manuel'!$D$7:$P$356,7,FALSE)),"",VLOOKUP(E782,'Enga manuel'!$D$7:$P$356,7,FALSE))</f>
        <v/>
      </c>
      <c r="Q782" t="str">
        <f>IF(ISNA(VLOOKUP(E782,'Enga manuel'!$D$7:$P$356,8,FALSE)),"",VLOOKUP(E782,'Enga manuel'!$D$7:$P$356,8,FALSE))</f>
        <v/>
      </c>
      <c r="R782" t="str">
        <f>IF(ISNA(VLOOKUP(E782,'Enga manuel'!$D$7:$P$356,9,FALSE)),"",VLOOKUP(E782,'Enga manuel'!$D$7:$P$356,9,FALSE))</f>
        <v/>
      </c>
      <c r="S782" t="str">
        <f>IF(ISNA(VLOOKUP(E782,'Enga manuel'!$D$7:$P$356,10,FALSE)),"",VLOOKUP(E782,'Enga manuel'!$D$7:$P$356,10,FALSE))</f>
        <v/>
      </c>
      <c r="T782" t="str">
        <f>IF(ISNA(VLOOKUP(E782,'Enga manuel'!$D$7:$P$356,11,FALSE)),"",VLOOKUP(E782,'Enga manuel'!$D$7:$P$356,11,FALSE))</f>
        <v/>
      </c>
      <c r="U782" t="str">
        <f>IF(ISNA(VLOOKUP(E782,'Enga manuel'!$D$7:$P$356,12,FALSE)),"",VLOOKUP(E782,'Enga manuel'!$D$7:$P$356,12,FALSE))</f>
        <v/>
      </c>
      <c r="W782">
        <f t="shared" si="133"/>
        <v>4181</v>
      </c>
      <c r="X782" s="107">
        <f t="shared" si="129"/>
        <v>0</v>
      </c>
      <c r="Y782" s="107" t="str">
        <f t="shared" si="134"/>
        <v/>
      </c>
      <c r="Z782" s="107" t="str">
        <f t="shared" si="135"/>
        <v/>
      </c>
      <c r="AA782" s="107" t="str">
        <f t="shared" si="136"/>
        <v/>
      </c>
      <c r="AB782" s="107" t="str">
        <f t="shared" si="130"/>
        <v/>
      </c>
      <c r="AC782" s="107" t="str">
        <f t="shared" si="130"/>
        <v/>
      </c>
      <c r="AD782" s="107" t="str">
        <f t="shared" si="131"/>
        <v/>
      </c>
      <c r="AE782" s="107" t="str">
        <f t="shared" si="132"/>
        <v/>
      </c>
      <c r="AF782">
        <f t="shared" si="137"/>
        <v>0</v>
      </c>
    </row>
    <row r="783" spans="5:32" x14ac:dyDescent="0.2">
      <c r="E783">
        <v>4182</v>
      </c>
      <c r="F783" s="101">
        <f>'Ext A4'!F188</f>
        <v>0</v>
      </c>
      <c r="G783" s="100">
        <f>'Ext A4'!C188</f>
        <v>0</v>
      </c>
      <c r="H783" s="100">
        <f>'Ext A4'!D188</f>
        <v>0</v>
      </c>
      <c r="I783" s="100">
        <f>'Ext A4'!J188</f>
        <v>0</v>
      </c>
      <c r="J783" s="194">
        <f>'Ext A4'!G188</f>
        <v>0</v>
      </c>
      <c r="K783">
        <f>IF('Ext A4'!H188="",'Ext A4'!G188,'Ext A4'!H188)</f>
        <v>0</v>
      </c>
      <c r="L783" s="100">
        <f>'Ext A4'!E188</f>
        <v>0</v>
      </c>
      <c r="M783" t="str">
        <f>MID('Ext A4'!M188,7,4)</f>
        <v/>
      </c>
      <c r="O783" s="101">
        <f>IF(ISNA(VLOOKUP(E783,'Enga manuel'!$D$7:$P$356,6,FALSE)),0,VLOOKUP(E783,'Enga manuel'!$D$7:$P$356,6,FALSE))</f>
        <v>0</v>
      </c>
      <c r="P783" t="str">
        <f>IF(ISNA(VLOOKUP(E783,'Enga manuel'!$D$7:$P$356,7,FALSE)),"",VLOOKUP(E783,'Enga manuel'!$D$7:$P$356,7,FALSE))</f>
        <v/>
      </c>
      <c r="Q783" t="str">
        <f>IF(ISNA(VLOOKUP(E783,'Enga manuel'!$D$7:$P$356,8,FALSE)),"",VLOOKUP(E783,'Enga manuel'!$D$7:$P$356,8,FALSE))</f>
        <v/>
      </c>
      <c r="R783" t="str">
        <f>IF(ISNA(VLOOKUP(E783,'Enga manuel'!$D$7:$P$356,9,FALSE)),"",VLOOKUP(E783,'Enga manuel'!$D$7:$P$356,9,FALSE))</f>
        <v/>
      </c>
      <c r="S783" t="str">
        <f>IF(ISNA(VLOOKUP(E783,'Enga manuel'!$D$7:$P$356,10,FALSE)),"",VLOOKUP(E783,'Enga manuel'!$D$7:$P$356,10,FALSE))</f>
        <v/>
      </c>
      <c r="T783" t="str">
        <f>IF(ISNA(VLOOKUP(E783,'Enga manuel'!$D$7:$P$356,11,FALSE)),"",VLOOKUP(E783,'Enga manuel'!$D$7:$P$356,11,FALSE))</f>
        <v/>
      </c>
      <c r="U783" t="str">
        <f>IF(ISNA(VLOOKUP(E783,'Enga manuel'!$D$7:$P$356,12,FALSE)),"",VLOOKUP(E783,'Enga manuel'!$D$7:$P$356,12,FALSE))</f>
        <v/>
      </c>
      <c r="W783">
        <f t="shared" si="133"/>
        <v>4182</v>
      </c>
      <c r="X783" s="107">
        <f t="shared" si="129"/>
        <v>0</v>
      </c>
      <c r="Y783" s="107" t="str">
        <f t="shared" si="134"/>
        <v/>
      </c>
      <c r="Z783" s="107" t="str">
        <f t="shared" si="135"/>
        <v/>
      </c>
      <c r="AA783" s="107" t="str">
        <f t="shared" si="136"/>
        <v/>
      </c>
      <c r="AB783" s="107" t="str">
        <f t="shared" si="130"/>
        <v/>
      </c>
      <c r="AC783" s="107" t="str">
        <f t="shared" si="130"/>
        <v/>
      </c>
      <c r="AD783" s="107" t="str">
        <f t="shared" si="131"/>
        <v/>
      </c>
      <c r="AE783" s="107" t="str">
        <f t="shared" si="132"/>
        <v/>
      </c>
      <c r="AF783">
        <f t="shared" si="137"/>
        <v>0</v>
      </c>
    </row>
    <row r="784" spans="5:32" x14ac:dyDescent="0.2">
      <c r="E784">
        <v>4183</v>
      </c>
      <c r="F784" s="101">
        <f>'Ext A4'!F189</f>
        <v>0</v>
      </c>
      <c r="G784" s="100">
        <f>'Ext A4'!C189</f>
        <v>0</v>
      </c>
      <c r="H784" s="100">
        <f>'Ext A4'!D189</f>
        <v>0</v>
      </c>
      <c r="I784" s="100">
        <f>'Ext A4'!J189</f>
        <v>0</v>
      </c>
      <c r="J784" s="194">
        <f>'Ext A4'!G189</f>
        <v>0</v>
      </c>
      <c r="K784">
        <f>IF('Ext A4'!H189="",'Ext A4'!G189,'Ext A4'!H189)</f>
        <v>0</v>
      </c>
      <c r="L784" s="100">
        <f>'Ext A4'!E189</f>
        <v>0</v>
      </c>
      <c r="M784" t="str">
        <f>MID('Ext A4'!M189,7,4)</f>
        <v/>
      </c>
      <c r="O784" s="101">
        <f>IF(ISNA(VLOOKUP(E784,'Enga manuel'!$D$7:$P$356,6,FALSE)),0,VLOOKUP(E784,'Enga manuel'!$D$7:$P$356,6,FALSE))</f>
        <v>0</v>
      </c>
      <c r="P784" t="str">
        <f>IF(ISNA(VLOOKUP(E784,'Enga manuel'!$D$7:$P$356,7,FALSE)),"",VLOOKUP(E784,'Enga manuel'!$D$7:$P$356,7,FALSE))</f>
        <v/>
      </c>
      <c r="Q784" t="str">
        <f>IF(ISNA(VLOOKUP(E784,'Enga manuel'!$D$7:$P$356,8,FALSE)),"",VLOOKUP(E784,'Enga manuel'!$D$7:$P$356,8,FALSE))</f>
        <v/>
      </c>
      <c r="R784" t="str">
        <f>IF(ISNA(VLOOKUP(E784,'Enga manuel'!$D$7:$P$356,9,FALSE)),"",VLOOKUP(E784,'Enga manuel'!$D$7:$P$356,9,FALSE))</f>
        <v/>
      </c>
      <c r="S784" t="str">
        <f>IF(ISNA(VLOOKUP(E784,'Enga manuel'!$D$7:$P$356,10,FALSE)),"",VLOOKUP(E784,'Enga manuel'!$D$7:$P$356,10,FALSE))</f>
        <v/>
      </c>
      <c r="T784" t="str">
        <f>IF(ISNA(VLOOKUP(E784,'Enga manuel'!$D$7:$P$356,11,FALSE)),"",VLOOKUP(E784,'Enga manuel'!$D$7:$P$356,11,FALSE))</f>
        <v/>
      </c>
      <c r="U784" t="str">
        <f>IF(ISNA(VLOOKUP(E784,'Enga manuel'!$D$7:$P$356,12,FALSE)),"",VLOOKUP(E784,'Enga manuel'!$D$7:$P$356,12,FALSE))</f>
        <v/>
      </c>
      <c r="W784">
        <f t="shared" si="133"/>
        <v>4183</v>
      </c>
      <c r="X784" s="107">
        <f t="shared" si="129"/>
        <v>0</v>
      </c>
      <c r="Y784" s="107" t="str">
        <f t="shared" si="134"/>
        <v/>
      </c>
      <c r="Z784" s="107" t="str">
        <f t="shared" si="135"/>
        <v/>
      </c>
      <c r="AA784" s="107" t="str">
        <f t="shared" si="136"/>
        <v/>
      </c>
      <c r="AB784" s="107" t="str">
        <f t="shared" si="130"/>
        <v/>
      </c>
      <c r="AC784" s="107" t="str">
        <f t="shared" si="130"/>
        <v/>
      </c>
      <c r="AD784" s="107" t="str">
        <f t="shared" si="131"/>
        <v/>
      </c>
      <c r="AE784" s="107" t="str">
        <f t="shared" si="132"/>
        <v/>
      </c>
      <c r="AF784">
        <f t="shared" si="137"/>
        <v>0</v>
      </c>
    </row>
    <row r="785" spans="5:32" x14ac:dyDescent="0.2">
      <c r="E785">
        <v>4184</v>
      </c>
      <c r="F785" s="101">
        <f>'Ext A4'!F190</f>
        <v>0</v>
      </c>
      <c r="G785" s="100">
        <f>'Ext A4'!C190</f>
        <v>0</v>
      </c>
      <c r="H785" s="100">
        <f>'Ext A4'!D190</f>
        <v>0</v>
      </c>
      <c r="I785" s="100">
        <f>'Ext A4'!J190</f>
        <v>0</v>
      </c>
      <c r="J785" s="194">
        <f>'Ext A4'!G190</f>
        <v>0</v>
      </c>
      <c r="K785">
        <f>IF('Ext A4'!H190="",'Ext A4'!G190,'Ext A4'!H190)</f>
        <v>0</v>
      </c>
      <c r="L785" s="100">
        <f>'Ext A4'!E190</f>
        <v>0</v>
      </c>
      <c r="M785" t="str">
        <f>MID('Ext A4'!M190,7,4)</f>
        <v/>
      </c>
      <c r="O785" s="101">
        <f>IF(ISNA(VLOOKUP(E785,'Enga manuel'!$D$7:$P$356,6,FALSE)),0,VLOOKUP(E785,'Enga manuel'!$D$7:$P$356,6,FALSE))</f>
        <v>0</v>
      </c>
      <c r="P785" t="str">
        <f>IF(ISNA(VLOOKUP(E785,'Enga manuel'!$D$7:$P$356,7,FALSE)),"",VLOOKUP(E785,'Enga manuel'!$D$7:$P$356,7,FALSE))</f>
        <v/>
      </c>
      <c r="Q785" t="str">
        <f>IF(ISNA(VLOOKUP(E785,'Enga manuel'!$D$7:$P$356,8,FALSE)),"",VLOOKUP(E785,'Enga manuel'!$D$7:$P$356,8,FALSE))</f>
        <v/>
      </c>
      <c r="R785" t="str">
        <f>IF(ISNA(VLOOKUP(E785,'Enga manuel'!$D$7:$P$356,9,FALSE)),"",VLOOKUP(E785,'Enga manuel'!$D$7:$P$356,9,FALSE))</f>
        <v/>
      </c>
      <c r="S785" t="str">
        <f>IF(ISNA(VLOOKUP(E785,'Enga manuel'!$D$7:$P$356,10,FALSE)),"",VLOOKUP(E785,'Enga manuel'!$D$7:$P$356,10,FALSE))</f>
        <v/>
      </c>
      <c r="T785" t="str">
        <f>IF(ISNA(VLOOKUP(E785,'Enga manuel'!$D$7:$P$356,11,FALSE)),"",VLOOKUP(E785,'Enga manuel'!$D$7:$P$356,11,FALSE))</f>
        <v/>
      </c>
      <c r="U785" t="str">
        <f>IF(ISNA(VLOOKUP(E785,'Enga manuel'!$D$7:$P$356,12,FALSE)),"",VLOOKUP(E785,'Enga manuel'!$D$7:$P$356,12,FALSE))</f>
        <v/>
      </c>
      <c r="W785">
        <f t="shared" si="133"/>
        <v>4184</v>
      </c>
      <c r="X785" s="107">
        <f t="shared" si="129"/>
        <v>0</v>
      </c>
      <c r="Y785" s="107" t="str">
        <f t="shared" si="134"/>
        <v/>
      </c>
      <c r="Z785" s="107" t="str">
        <f t="shared" si="135"/>
        <v/>
      </c>
      <c r="AA785" s="107" t="str">
        <f t="shared" si="136"/>
        <v/>
      </c>
      <c r="AB785" s="107" t="str">
        <f t="shared" si="130"/>
        <v/>
      </c>
      <c r="AC785" s="107" t="str">
        <f t="shared" si="130"/>
        <v/>
      </c>
      <c r="AD785" s="107" t="str">
        <f t="shared" si="131"/>
        <v/>
      </c>
      <c r="AE785" s="107" t="str">
        <f t="shared" si="132"/>
        <v/>
      </c>
      <c r="AF785">
        <f t="shared" si="137"/>
        <v>0</v>
      </c>
    </row>
    <row r="786" spans="5:32" x14ac:dyDescent="0.2">
      <c r="E786">
        <v>4185</v>
      </c>
      <c r="F786" s="101">
        <f>'Ext A4'!F191</f>
        <v>0</v>
      </c>
      <c r="G786" s="100">
        <f>'Ext A4'!C191</f>
        <v>0</v>
      </c>
      <c r="H786" s="100">
        <f>'Ext A4'!D191</f>
        <v>0</v>
      </c>
      <c r="I786" s="100">
        <f>'Ext A4'!J191</f>
        <v>0</v>
      </c>
      <c r="J786" s="194">
        <f>'Ext A4'!G191</f>
        <v>0</v>
      </c>
      <c r="K786">
        <f>IF('Ext A4'!H191="",'Ext A4'!G191,'Ext A4'!H191)</f>
        <v>0</v>
      </c>
      <c r="L786" s="100">
        <f>'Ext A4'!E191</f>
        <v>0</v>
      </c>
      <c r="M786" t="str">
        <f>MID('Ext A4'!M191,7,4)</f>
        <v/>
      </c>
      <c r="O786" s="101">
        <f>IF(ISNA(VLOOKUP(E786,'Enga manuel'!$D$7:$P$356,6,FALSE)),0,VLOOKUP(E786,'Enga manuel'!$D$7:$P$356,6,FALSE))</f>
        <v>0</v>
      </c>
      <c r="P786" t="str">
        <f>IF(ISNA(VLOOKUP(E786,'Enga manuel'!$D$7:$P$356,7,FALSE)),"",VLOOKUP(E786,'Enga manuel'!$D$7:$P$356,7,FALSE))</f>
        <v/>
      </c>
      <c r="Q786" t="str">
        <f>IF(ISNA(VLOOKUP(E786,'Enga manuel'!$D$7:$P$356,8,FALSE)),"",VLOOKUP(E786,'Enga manuel'!$D$7:$P$356,8,FALSE))</f>
        <v/>
      </c>
      <c r="R786" t="str">
        <f>IF(ISNA(VLOOKUP(E786,'Enga manuel'!$D$7:$P$356,9,FALSE)),"",VLOOKUP(E786,'Enga manuel'!$D$7:$P$356,9,FALSE))</f>
        <v/>
      </c>
      <c r="S786" t="str">
        <f>IF(ISNA(VLOOKUP(E786,'Enga manuel'!$D$7:$P$356,10,FALSE)),"",VLOOKUP(E786,'Enga manuel'!$D$7:$P$356,10,FALSE))</f>
        <v/>
      </c>
      <c r="T786" t="str">
        <f>IF(ISNA(VLOOKUP(E786,'Enga manuel'!$D$7:$P$356,11,FALSE)),"",VLOOKUP(E786,'Enga manuel'!$D$7:$P$356,11,FALSE))</f>
        <v/>
      </c>
      <c r="U786" t="str">
        <f>IF(ISNA(VLOOKUP(E786,'Enga manuel'!$D$7:$P$356,12,FALSE)),"",VLOOKUP(E786,'Enga manuel'!$D$7:$P$356,12,FALSE))</f>
        <v/>
      </c>
      <c r="W786">
        <f t="shared" si="133"/>
        <v>4185</v>
      </c>
      <c r="X786" s="107">
        <f t="shared" si="129"/>
        <v>0</v>
      </c>
      <c r="Y786" s="107" t="str">
        <f t="shared" si="134"/>
        <v/>
      </c>
      <c r="Z786" s="107" t="str">
        <f t="shared" si="135"/>
        <v/>
      </c>
      <c r="AA786" s="107" t="str">
        <f t="shared" si="136"/>
        <v/>
      </c>
      <c r="AB786" s="107" t="str">
        <f t="shared" si="130"/>
        <v/>
      </c>
      <c r="AC786" s="107" t="str">
        <f t="shared" si="130"/>
        <v/>
      </c>
      <c r="AD786" s="107" t="str">
        <f t="shared" si="131"/>
        <v/>
      </c>
      <c r="AE786" s="107" t="str">
        <f t="shared" si="132"/>
        <v/>
      </c>
      <c r="AF786">
        <f t="shared" si="137"/>
        <v>0</v>
      </c>
    </row>
    <row r="787" spans="5:32" x14ac:dyDescent="0.2">
      <c r="E787">
        <v>4186</v>
      </c>
      <c r="F787" s="101">
        <f>'Ext A4'!F192</f>
        <v>0</v>
      </c>
      <c r="G787" s="100">
        <f>'Ext A4'!C192</f>
        <v>0</v>
      </c>
      <c r="H787" s="100">
        <f>'Ext A4'!D192</f>
        <v>0</v>
      </c>
      <c r="I787" s="100">
        <f>'Ext A4'!J192</f>
        <v>0</v>
      </c>
      <c r="J787" s="194">
        <f>'Ext A4'!G192</f>
        <v>0</v>
      </c>
      <c r="K787">
        <f>IF('Ext A4'!H192="",'Ext A4'!G192,'Ext A4'!H192)</f>
        <v>0</v>
      </c>
      <c r="L787" s="100">
        <f>'Ext A4'!E192</f>
        <v>0</v>
      </c>
      <c r="M787" t="str">
        <f>MID('Ext A4'!M192,7,4)</f>
        <v/>
      </c>
      <c r="O787" s="101">
        <f>IF(ISNA(VLOOKUP(E787,'Enga manuel'!$D$7:$P$356,6,FALSE)),0,VLOOKUP(E787,'Enga manuel'!$D$7:$P$356,6,FALSE))</f>
        <v>0</v>
      </c>
      <c r="P787" t="str">
        <f>IF(ISNA(VLOOKUP(E787,'Enga manuel'!$D$7:$P$356,7,FALSE)),"",VLOOKUP(E787,'Enga manuel'!$D$7:$P$356,7,FALSE))</f>
        <v/>
      </c>
      <c r="Q787" t="str">
        <f>IF(ISNA(VLOOKUP(E787,'Enga manuel'!$D$7:$P$356,8,FALSE)),"",VLOOKUP(E787,'Enga manuel'!$D$7:$P$356,8,FALSE))</f>
        <v/>
      </c>
      <c r="R787" t="str">
        <f>IF(ISNA(VLOOKUP(E787,'Enga manuel'!$D$7:$P$356,9,FALSE)),"",VLOOKUP(E787,'Enga manuel'!$D$7:$P$356,9,FALSE))</f>
        <v/>
      </c>
      <c r="S787" t="str">
        <f>IF(ISNA(VLOOKUP(E787,'Enga manuel'!$D$7:$P$356,10,FALSE)),"",VLOOKUP(E787,'Enga manuel'!$D$7:$P$356,10,FALSE))</f>
        <v/>
      </c>
      <c r="T787" t="str">
        <f>IF(ISNA(VLOOKUP(E787,'Enga manuel'!$D$7:$P$356,11,FALSE)),"",VLOOKUP(E787,'Enga manuel'!$D$7:$P$356,11,FALSE))</f>
        <v/>
      </c>
      <c r="U787" t="str">
        <f>IF(ISNA(VLOOKUP(E787,'Enga manuel'!$D$7:$P$356,12,FALSE)),"",VLOOKUP(E787,'Enga manuel'!$D$7:$P$356,12,FALSE))</f>
        <v/>
      </c>
      <c r="W787">
        <f t="shared" si="133"/>
        <v>4186</v>
      </c>
      <c r="X787" s="107">
        <f t="shared" si="129"/>
        <v>0</v>
      </c>
      <c r="Y787" s="107" t="str">
        <f t="shared" si="134"/>
        <v/>
      </c>
      <c r="Z787" s="107" t="str">
        <f t="shared" si="135"/>
        <v/>
      </c>
      <c r="AA787" s="107" t="str">
        <f t="shared" si="136"/>
        <v/>
      </c>
      <c r="AB787" s="107" t="str">
        <f t="shared" si="130"/>
        <v/>
      </c>
      <c r="AC787" s="107" t="str">
        <f t="shared" si="130"/>
        <v/>
      </c>
      <c r="AD787" s="107" t="str">
        <f t="shared" si="131"/>
        <v/>
      </c>
      <c r="AE787" s="107" t="str">
        <f t="shared" si="132"/>
        <v/>
      </c>
      <c r="AF787">
        <f t="shared" si="137"/>
        <v>0</v>
      </c>
    </row>
    <row r="788" spans="5:32" x14ac:dyDescent="0.2">
      <c r="E788">
        <v>4187</v>
      </c>
      <c r="F788" s="101">
        <f>'Ext A4'!F193</f>
        <v>0</v>
      </c>
      <c r="G788" s="100">
        <f>'Ext A4'!C193</f>
        <v>0</v>
      </c>
      <c r="H788" s="100">
        <f>'Ext A4'!D193</f>
        <v>0</v>
      </c>
      <c r="I788" s="100">
        <f>'Ext A4'!J193</f>
        <v>0</v>
      </c>
      <c r="J788" s="194">
        <f>'Ext A4'!G193</f>
        <v>0</v>
      </c>
      <c r="K788">
        <f>IF('Ext A4'!H193="",'Ext A4'!G193,'Ext A4'!H193)</f>
        <v>0</v>
      </c>
      <c r="L788" s="100">
        <f>'Ext A4'!E193</f>
        <v>0</v>
      </c>
      <c r="M788" t="str">
        <f>MID('Ext A4'!M193,7,4)</f>
        <v/>
      </c>
      <c r="O788" s="101">
        <f>IF(ISNA(VLOOKUP(E788,'Enga manuel'!$D$7:$P$356,6,FALSE)),0,VLOOKUP(E788,'Enga manuel'!$D$7:$P$356,6,FALSE))</f>
        <v>0</v>
      </c>
      <c r="P788" t="str">
        <f>IF(ISNA(VLOOKUP(E788,'Enga manuel'!$D$7:$P$356,7,FALSE)),"",VLOOKUP(E788,'Enga manuel'!$D$7:$P$356,7,FALSE))</f>
        <v/>
      </c>
      <c r="Q788" t="str">
        <f>IF(ISNA(VLOOKUP(E788,'Enga manuel'!$D$7:$P$356,8,FALSE)),"",VLOOKUP(E788,'Enga manuel'!$D$7:$P$356,8,FALSE))</f>
        <v/>
      </c>
      <c r="R788" t="str">
        <f>IF(ISNA(VLOOKUP(E788,'Enga manuel'!$D$7:$P$356,9,FALSE)),"",VLOOKUP(E788,'Enga manuel'!$D$7:$P$356,9,FALSE))</f>
        <v/>
      </c>
      <c r="S788" t="str">
        <f>IF(ISNA(VLOOKUP(E788,'Enga manuel'!$D$7:$P$356,10,FALSE)),"",VLOOKUP(E788,'Enga manuel'!$D$7:$P$356,10,FALSE))</f>
        <v/>
      </c>
      <c r="T788" t="str">
        <f>IF(ISNA(VLOOKUP(E788,'Enga manuel'!$D$7:$P$356,11,FALSE)),"",VLOOKUP(E788,'Enga manuel'!$D$7:$P$356,11,FALSE))</f>
        <v/>
      </c>
      <c r="U788" t="str">
        <f>IF(ISNA(VLOOKUP(E788,'Enga manuel'!$D$7:$P$356,12,FALSE)),"",VLOOKUP(E788,'Enga manuel'!$D$7:$P$356,12,FALSE))</f>
        <v/>
      </c>
      <c r="W788">
        <f t="shared" si="133"/>
        <v>4187</v>
      </c>
      <c r="X788" s="107">
        <f t="shared" si="129"/>
        <v>0</v>
      </c>
      <c r="Y788" s="107" t="str">
        <f t="shared" si="134"/>
        <v/>
      </c>
      <c r="Z788" s="107" t="str">
        <f t="shared" si="135"/>
        <v/>
      </c>
      <c r="AA788" s="107" t="str">
        <f t="shared" si="136"/>
        <v/>
      </c>
      <c r="AB788" s="107" t="str">
        <f t="shared" si="130"/>
        <v/>
      </c>
      <c r="AC788" s="107" t="str">
        <f t="shared" si="130"/>
        <v/>
      </c>
      <c r="AD788" s="107" t="str">
        <f t="shared" si="131"/>
        <v/>
      </c>
      <c r="AE788" s="107" t="str">
        <f t="shared" si="132"/>
        <v/>
      </c>
      <c r="AF788">
        <f t="shared" si="137"/>
        <v>0</v>
      </c>
    </row>
    <row r="789" spans="5:32" x14ac:dyDescent="0.2">
      <c r="E789">
        <v>4188</v>
      </c>
      <c r="F789" s="101">
        <f>'Ext A4'!F194</f>
        <v>0</v>
      </c>
      <c r="G789" s="100">
        <f>'Ext A4'!C194</f>
        <v>0</v>
      </c>
      <c r="H789" s="100">
        <f>'Ext A4'!D194</f>
        <v>0</v>
      </c>
      <c r="I789" s="100">
        <f>'Ext A4'!J194</f>
        <v>0</v>
      </c>
      <c r="J789" s="194">
        <f>'Ext A4'!G194</f>
        <v>0</v>
      </c>
      <c r="K789">
        <f>IF('Ext A4'!H194="",'Ext A4'!G194,'Ext A4'!H194)</f>
        <v>0</v>
      </c>
      <c r="L789" s="100">
        <f>'Ext A4'!E194</f>
        <v>0</v>
      </c>
      <c r="M789" t="str">
        <f>MID('Ext A4'!M194,7,4)</f>
        <v/>
      </c>
      <c r="O789" s="101">
        <f>IF(ISNA(VLOOKUP(E789,'Enga manuel'!$D$7:$P$356,6,FALSE)),0,VLOOKUP(E789,'Enga manuel'!$D$7:$P$356,6,FALSE))</f>
        <v>0</v>
      </c>
      <c r="P789" t="str">
        <f>IF(ISNA(VLOOKUP(E789,'Enga manuel'!$D$7:$P$356,7,FALSE)),"",VLOOKUP(E789,'Enga manuel'!$D$7:$P$356,7,FALSE))</f>
        <v/>
      </c>
      <c r="Q789" t="str">
        <f>IF(ISNA(VLOOKUP(E789,'Enga manuel'!$D$7:$P$356,8,FALSE)),"",VLOOKUP(E789,'Enga manuel'!$D$7:$P$356,8,FALSE))</f>
        <v/>
      </c>
      <c r="R789" t="str">
        <f>IF(ISNA(VLOOKUP(E789,'Enga manuel'!$D$7:$P$356,9,FALSE)),"",VLOOKUP(E789,'Enga manuel'!$D$7:$P$356,9,FALSE))</f>
        <v/>
      </c>
      <c r="S789" t="str">
        <f>IF(ISNA(VLOOKUP(E789,'Enga manuel'!$D$7:$P$356,10,FALSE)),"",VLOOKUP(E789,'Enga manuel'!$D$7:$P$356,10,FALSE))</f>
        <v/>
      </c>
      <c r="T789" t="str">
        <f>IF(ISNA(VLOOKUP(E789,'Enga manuel'!$D$7:$P$356,11,FALSE)),"",VLOOKUP(E789,'Enga manuel'!$D$7:$P$356,11,FALSE))</f>
        <v/>
      </c>
      <c r="U789" t="str">
        <f>IF(ISNA(VLOOKUP(E789,'Enga manuel'!$D$7:$P$356,12,FALSE)),"",VLOOKUP(E789,'Enga manuel'!$D$7:$P$356,12,FALSE))</f>
        <v/>
      </c>
      <c r="W789">
        <f t="shared" si="133"/>
        <v>4188</v>
      </c>
      <c r="X789" s="107">
        <f t="shared" si="129"/>
        <v>0</v>
      </c>
      <c r="Y789" s="107" t="str">
        <f t="shared" si="134"/>
        <v/>
      </c>
      <c r="Z789" s="107" t="str">
        <f t="shared" si="135"/>
        <v/>
      </c>
      <c r="AA789" s="107" t="str">
        <f t="shared" si="136"/>
        <v/>
      </c>
      <c r="AB789" s="107" t="str">
        <f t="shared" si="130"/>
        <v/>
      </c>
      <c r="AC789" s="107" t="str">
        <f t="shared" si="130"/>
        <v/>
      </c>
      <c r="AD789" s="107" t="str">
        <f t="shared" si="131"/>
        <v/>
      </c>
      <c r="AE789" s="107" t="str">
        <f t="shared" si="132"/>
        <v/>
      </c>
      <c r="AF789">
        <f t="shared" si="137"/>
        <v>0</v>
      </c>
    </row>
    <row r="790" spans="5:32" x14ac:dyDescent="0.2">
      <c r="E790">
        <v>4189</v>
      </c>
      <c r="F790" s="101">
        <f>'Ext A4'!F195</f>
        <v>0</v>
      </c>
      <c r="G790" s="100">
        <f>'Ext A4'!C195</f>
        <v>0</v>
      </c>
      <c r="H790" s="100">
        <f>'Ext A4'!D195</f>
        <v>0</v>
      </c>
      <c r="I790" s="100">
        <f>'Ext A4'!J195</f>
        <v>0</v>
      </c>
      <c r="J790" s="194">
        <f>'Ext A4'!G195</f>
        <v>0</v>
      </c>
      <c r="K790">
        <f>IF('Ext A4'!H195="",'Ext A4'!G195,'Ext A4'!H195)</f>
        <v>0</v>
      </c>
      <c r="L790" s="100">
        <f>'Ext A4'!E195</f>
        <v>0</v>
      </c>
      <c r="M790" t="str">
        <f>MID('Ext A4'!M195,7,4)</f>
        <v/>
      </c>
      <c r="O790" s="101">
        <f>IF(ISNA(VLOOKUP(E790,'Enga manuel'!$D$7:$P$356,6,FALSE)),0,VLOOKUP(E790,'Enga manuel'!$D$7:$P$356,6,FALSE))</f>
        <v>0</v>
      </c>
      <c r="P790" t="str">
        <f>IF(ISNA(VLOOKUP(E790,'Enga manuel'!$D$7:$P$356,7,FALSE)),"",VLOOKUP(E790,'Enga manuel'!$D$7:$P$356,7,FALSE))</f>
        <v/>
      </c>
      <c r="Q790" t="str">
        <f>IF(ISNA(VLOOKUP(E790,'Enga manuel'!$D$7:$P$356,8,FALSE)),"",VLOOKUP(E790,'Enga manuel'!$D$7:$P$356,8,FALSE))</f>
        <v/>
      </c>
      <c r="R790" t="str">
        <f>IF(ISNA(VLOOKUP(E790,'Enga manuel'!$D$7:$P$356,9,FALSE)),"",VLOOKUP(E790,'Enga manuel'!$D$7:$P$356,9,FALSE))</f>
        <v/>
      </c>
      <c r="S790" t="str">
        <f>IF(ISNA(VLOOKUP(E790,'Enga manuel'!$D$7:$P$356,10,FALSE)),"",VLOOKUP(E790,'Enga manuel'!$D$7:$P$356,10,FALSE))</f>
        <v/>
      </c>
      <c r="T790" t="str">
        <f>IF(ISNA(VLOOKUP(E790,'Enga manuel'!$D$7:$P$356,11,FALSE)),"",VLOOKUP(E790,'Enga manuel'!$D$7:$P$356,11,FALSE))</f>
        <v/>
      </c>
      <c r="U790" t="str">
        <f>IF(ISNA(VLOOKUP(E790,'Enga manuel'!$D$7:$P$356,12,FALSE)),"",VLOOKUP(E790,'Enga manuel'!$D$7:$P$356,12,FALSE))</f>
        <v/>
      </c>
      <c r="W790">
        <f t="shared" si="133"/>
        <v>4189</v>
      </c>
      <c r="X790" s="107">
        <f t="shared" si="129"/>
        <v>0</v>
      </c>
      <c r="Y790" s="107" t="str">
        <f t="shared" si="134"/>
        <v/>
      </c>
      <c r="Z790" s="107" t="str">
        <f t="shared" si="135"/>
        <v/>
      </c>
      <c r="AA790" s="107" t="str">
        <f t="shared" si="136"/>
        <v/>
      </c>
      <c r="AB790" s="107" t="str">
        <f t="shared" si="130"/>
        <v/>
      </c>
      <c r="AC790" s="107" t="str">
        <f t="shared" si="130"/>
        <v/>
      </c>
      <c r="AD790" s="107" t="str">
        <f t="shared" si="131"/>
        <v/>
      </c>
      <c r="AE790" s="107" t="str">
        <f t="shared" si="132"/>
        <v/>
      </c>
      <c r="AF790">
        <f t="shared" si="137"/>
        <v>0</v>
      </c>
    </row>
    <row r="791" spans="5:32" x14ac:dyDescent="0.2">
      <c r="E791">
        <v>4190</v>
      </c>
      <c r="F791" s="101">
        <f>'Ext A4'!F196</f>
        <v>0</v>
      </c>
      <c r="G791" s="100">
        <f>'Ext A4'!C196</f>
        <v>0</v>
      </c>
      <c r="H791" s="100">
        <f>'Ext A4'!D196</f>
        <v>0</v>
      </c>
      <c r="I791" s="100">
        <f>'Ext A4'!J196</f>
        <v>0</v>
      </c>
      <c r="J791" s="194">
        <f>'Ext A4'!G196</f>
        <v>0</v>
      </c>
      <c r="K791">
        <f>IF('Ext A4'!H196="",'Ext A4'!G196,'Ext A4'!H196)</f>
        <v>0</v>
      </c>
      <c r="L791" s="100">
        <f>'Ext A4'!E196</f>
        <v>0</v>
      </c>
      <c r="M791" t="str">
        <f>MID('Ext A4'!M196,7,4)</f>
        <v/>
      </c>
      <c r="O791" s="101">
        <f>IF(ISNA(VLOOKUP(E791,'Enga manuel'!$D$7:$P$356,6,FALSE)),0,VLOOKUP(E791,'Enga manuel'!$D$7:$P$356,6,FALSE))</f>
        <v>0</v>
      </c>
      <c r="P791" t="str">
        <f>IF(ISNA(VLOOKUP(E791,'Enga manuel'!$D$7:$P$356,7,FALSE)),"",VLOOKUP(E791,'Enga manuel'!$D$7:$P$356,7,FALSE))</f>
        <v/>
      </c>
      <c r="Q791" t="str">
        <f>IF(ISNA(VLOOKUP(E791,'Enga manuel'!$D$7:$P$356,8,FALSE)),"",VLOOKUP(E791,'Enga manuel'!$D$7:$P$356,8,FALSE))</f>
        <v/>
      </c>
      <c r="R791" t="str">
        <f>IF(ISNA(VLOOKUP(E791,'Enga manuel'!$D$7:$P$356,9,FALSE)),"",VLOOKUP(E791,'Enga manuel'!$D$7:$P$356,9,FALSE))</f>
        <v/>
      </c>
      <c r="S791" t="str">
        <f>IF(ISNA(VLOOKUP(E791,'Enga manuel'!$D$7:$P$356,10,FALSE)),"",VLOOKUP(E791,'Enga manuel'!$D$7:$P$356,10,FALSE))</f>
        <v/>
      </c>
      <c r="T791" t="str">
        <f>IF(ISNA(VLOOKUP(E791,'Enga manuel'!$D$7:$P$356,11,FALSE)),"",VLOOKUP(E791,'Enga manuel'!$D$7:$P$356,11,FALSE))</f>
        <v/>
      </c>
      <c r="U791" t="str">
        <f>IF(ISNA(VLOOKUP(E791,'Enga manuel'!$D$7:$P$356,12,FALSE)),"",VLOOKUP(E791,'Enga manuel'!$D$7:$P$356,12,FALSE))</f>
        <v/>
      </c>
      <c r="W791">
        <f t="shared" si="133"/>
        <v>4190</v>
      </c>
      <c r="X791" s="107">
        <f t="shared" si="129"/>
        <v>0</v>
      </c>
      <c r="Y791" s="107" t="str">
        <f t="shared" si="134"/>
        <v/>
      </c>
      <c r="Z791" s="107" t="str">
        <f t="shared" si="135"/>
        <v/>
      </c>
      <c r="AA791" s="107" t="str">
        <f t="shared" si="136"/>
        <v/>
      </c>
      <c r="AB791" s="107" t="str">
        <f t="shared" si="130"/>
        <v/>
      </c>
      <c r="AC791" s="107" t="str">
        <f t="shared" si="130"/>
        <v/>
      </c>
      <c r="AD791" s="107" t="str">
        <f t="shared" si="131"/>
        <v/>
      </c>
      <c r="AE791" s="107" t="str">
        <f t="shared" si="132"/>
        <v/>
      </c>
      <c r="AF791">
        <f t="shared" si="137"/>
        <v>0</v>
      </c>
    </row>
    <row r="792" spans="5:32" x14ac:dyDescent="0.2">
      <c r="E792">
        <v>4191</v>
      </c>
      <c r="F792" s="101">
        <f>'Ext A4'!F197</f>
        <v>0</v>
      </c>
      <c r="G792" s="100">
        <f>'Ext A4'!C197</f>
        <v>0</v>
      </c>
      <c r="H792" s="100">
        <f>'Ext A4'!D197</f>
        <v>0</v>
      </c>
      <c r="I792" s="100">
        <f>'Ext A4'!J197</f>
        <v>0</v>
      </c>
      <c r="J792" s="194">
        <f>'Ext A4'!G197</f>
        <v>0</v>
      </c>
      <c r="K792">
        <f>IF('Ext A4'!H197="",'Ext A4'!G197,'Ext A4'!H197)</f>
        <v>0</v>
      </c>
      <c r="L792" s="100">
        <f>'Ext A4'!E197</f>
        <v>0</v>
      </c>
      <c r="M792" t="str">
        <f>MID('Ext A4'!M197,7,4)</f>
        <v/>
      </c>
      <c r="O792" s="101">
        <f>IF(ISNA(VLOOKUP(E792,'Enga manuel'!$D$7:$P$356,6,FALSE)),0,VLOOKUP(E792,'Enga manuel'!$D$7:$P$356,6,FALSE))</f>
        <v>0</v>
      </c>
      <c r="P792" t="str">
        <f>IF(ISNA(VLOOKUP(E792,'Enga manuel'!$D$7:$P$356,7,FALSE)),"",VLOOKUP(E792,'Enga manuel'!$D$7:$P$356,7,FALSE))</f>
        <v/>
      </c>
      <c r="Q792" t="str">
        <f>IF(ISNA(VLOOKUP(E792,'Enga manuel'!$D$7:$P$356,8,FALSE)),"",VLOOKUP(E792,'Enga manuel'!$D$7:$P$356,8,FALSE))</f>
        <v/>
      </c>
      <c r="R792" t="str">
        <f>IF(ISNA(VLOOKUP(E792,'Enga manuel'!$D$7:$P$356,9,FALSE)),"",VLOOKUP(E792,'Enga manuel'!$D$7:$P$356,9,FALSE))</f>
        <v/>
      </c>
      <c r="S792" t="str">
        <f>IF(ISNA(VLOOKUP(E792,'Enga manuel'!$D$7:$P$356,10,FALSE)),"",VLOOKUP(E792,'Enga manuel'!$D$7:$P$356,10,FALSE))</f>
        <v/>
      </c>
      <c r="T792" t="str">
        <f>IF(ISNA(VLOOKUP(E792,'Enga manuel'!$D$7:$P$356,11,FALSE)),"",VLOOKUP(E792,'Enga manuel'!$D$7:$P$356,11,FALSE))</f>
        <v/>
      </c>
      <c r="U792" t="str">
        <f>IF(ISNA(VLOOKUP(E792,'Enga manuel'!$D$7:$P$356,12,FALSE)),"",VLOOKUP(E792,'Enga manuel'!$D$7:$P$356,12,FALSE))</f>
        <v/>
      </c>
      <c r="W792">
        <f t="shared" si="133"/>
        <v>4191</v>
      </c>
      <c r="X792" s="107">
        <f t="shared" si="129"/>
        <v>0</v>
      </c>
      <c r="Y792" s="107" t="str">
        <f t="shared" si="134"/>
        <v/>
      </c>
      <c r="Z792" s="107" t="str">
        <f t="shared" si="135"/>
        <v/>
      </c>
      <c r="AA792" s="107" t="str">
        <f t="shared" si="136"/>
        <v/>
      </c>
      <c r="AB792" s="107" t="str">
        <f t="shared" si="130"/>
        <v/>
      </c>
      <c r="AC792" s="107" t="str">
        <f t="shared" si="130"/>
        <v/>
      </c>
      <c r="AD792" s="107" t="str">
        <f t="shared" si="131"/>
        <v/>
      </c>
      <c r="AE792" s="107" t="str">
        <f t="shared" si="132"/>
        <v/>
      </c>
      <c r="AF792">
        <f t="shared" si="137"/>
        <v>0</v>
      </c>
    </row>
    <row r="793" spans="5:32" x14ac:dyDescent="0.2">
      <c r="E793">
        <v>4192</v>
      </c>
      <c r="F793" s="101">
        <f>'Ext A4'!F198</f>
        <v>0</v>
      </c>
      <c r="G793" s="100">
        <f>'Ext A4'!C198</f>
        <v>0</v>
      </c>
      <c r="H793" s="100">
        <f>'Ext A4'!D198</f>
        <v>0</v>
      </c>
      <c r="I793" s="100">
        <f>'Ext A4'!J198</f>
        <v>0</v>
      </c>
      <c r="J793" s="194">
        <f>'Ext A4'!G198</f>
        <v>0</v>
      </c>
      <c r="K793">
        <f>IF('Ext A4'!H198="",'Ext A4'!G198,'Ext A4'!H198)</f>
        <v>0</v>
      </c>
      <c r="L793" s="100">
        <f>'Ext A4'!E198</f>
        <v>0</v>
      </c>
      <c r="M793" t="str">
        <f>MID('Ext A4'!M198,7,4)</f>
        <v/>
      </c>
      <c r="O793" s="101">
        <f>IF(ISNA(VLOOKUP(E793,'Enga manuel'!$D$7:$P$356,6,FALSE)),0,VLOOKUP(E793,'Enga manuel'!$D$7:$P$356,6,FALSE))</f>
        <v>0</v>
      </c>
      <c r="P793" t="str">
        <f>IF(ISNA(VLOOKUP(E793,'Enga manuel'!$D$7:$P$356,7,FALSE)),"",VLOOKUP(E793,'Enga manuel'!$D$7:$P$356,7,FALSE))</f>
        <v/>
      </c>
      <c r="Q793" t="str">
        <f>IF(ISNA(VLOOKUP(E793,'Enga manuel'!$D$7:$P$356,8,FALSE)),"",VLOOKUP(E793,'Enga manuel'!$D$7:$P$356,8,FALSE))</f>
        <v/>
      </c>
      <c r="R793" t="str">
        <f>IF(ISNA(VLOOKUP(E793,'Enga manuel'!$D$7:$P$356,9,FALSE)),"",VLOOKUP(E793,'Enga manuel'!$D$7:$P$356,9,FALSE))</f>
        <v/>
      </c>
      <c r="S793" t="str">
        <f>IF(ISNA(VLOOKUP(E793,'Enga manuel'!$D$7:$P$356,10,FALSE)),"",VLOOKUP(E793,'Enga manuel'!$D$7:$P$356,10,FALSE))</f>
        <v/>
      </c>
      <c r="T793" t="str">
        <f>IF(ISNA(VLOOKUP(E793,'Enga manuel'!$D$7:$P$356,11,FALSE)),"",VLOOKUP(E793,'Enga manuel'!$D$7:$P$356,11,FALSE))</f>
        <v/>
      </c>
      <c r="U793" t="str">
        <f>IF(ISNA(VLOOKUP(E793,'Enga manuel'!$D$7:$P$356,12,FALSE)),"",VLOOKUP(E793,'Enga manuel'!$D$7:$P$356,12,FALSE))</f>
        <v/>
      </c>
      <c r="W793">
        <f t="shared" si="133"/>
        <v>4192</v>
      </c>
      <c r="X793" s="107">
        <f t="shared" si="129"/>
        <v>0</v>
      </c>
      <c r="Y793" s="107" t="str">
        <f t="shared" si="134"/>
        <v/>
      </c>
      <c r="Z793" s="107" t="str">
        <f t="shared" si="135"/>
        <v/>
      </c>
      <c r="AA793" s="107" t="str">
        <f t="shared" si="136"/>
        <v/>
      </c>
      <c r="AB793" s="107" t="str">
        <f t="shared" si="130"/>
        <v/>
      </c>
      <c r="AC793" s="107" t="str">
        <f t="shared" si="130"/>
        <v/>
      </c>
      <c r="AD793" s="107" t="str">
        <f t="shared" si="131"/>
        <v/>
      </c>
      <c r="AE793" s="107" t="str">
        <f t="shared" si="132"/>
        <v/>
      </c>
      <c r="AF793">
        <f t="shared" si="137"/>
        <v>0</v>
      </c>
    </row>
    <row r="794" spans="5:32" x14ac:dyDescent="0.2">
      <c r="E794">
        <v>4193</v>
      </c>
      <c r="F794" s="101">
        <f>'Ext A4'!F199</f>
        <v>0</v>
      </c>
      <c r="G794" s="100">
        <f>'Ext A4'!C199</f>
        <v>0</v>
      </c>
      <c r="H794" s="100">
        <f>'Ext A4'!D199</f>
        <v>0</v>
      </c>
      <c r="I794" s="100">
        <f>'Ext A4'!J199</f>
        <v>0</v>
      </c>
      <c r="J794" s="194">
        <f>'Ext A4'!G199</f>
        <v>0</v>
      </c>
      <c r="K794">
        <f>IF('Ext A4'!H199="",'Ext A4'!G199,'Ext A4'!H199)</f>
        <v>0</v>
      </c>
      <c r="L794" s="100">
        <f>'Ext A4'!E199</f>
        <v>0</v>
      </c>
      <c r="M794" t="str">
        <f>MID('Ext A4'!M199,7,4)</f>
        <v/>
      </c>
      <c r="O794" s="101">
        <f>IF(ISNA(VLOOKUP(E794,'Enga manuel'!$D$7:$P$356,6,FALSE)),0,VLOOKUP(E794,'Enga manuel'!$D$7:$P$356,6,FALSE))</f>
        <v>0</v>
      </c>
      <c r="P794" t="str">
        <f>IF(ISNA(VLOOKUP(E794,'Enga manuel'!$D$7:$P$356,7,FALSE)),"",VLOOKUP(E794,'Enga manuel'!$D$7:$P$356,7,FALSE))</f>
        <v/>
      </c>
      <c r="Q794" t="str">
        <f>IF(ISNA(VLOOKUP(E794,'Enga manuel'!$D$7:$P$356,8,FALSE)),"",VLOOKUP(E794,'Enga manuel'!$D$7:$P$356,8,FALSE))</f>
        <v/>
      </c>
      <c r="R794" t="str">
        <f>IF(ISNA(VLOOKUP(E794,'Enga manuel'!$D$7:$P$356,9,FALSE)),"",VLOOKUP(E794,'Enga manuel'!$D$7:$P$356,9,FALSE))</f>
        <v/>
      </c>
      <c r="S794" t="str">
        <f>IF(ISNA(VLOOKUP(E794,'Enga manuel'!$D$7:$P$356,10,FALSE)),"",VLOOKUP(E794,'Enga manuel'!$D$7:$P$356,10,FALSE))</f>
        <v/>
      </c>
      <c r="T794" t="str">
        <f>IF(ISNA(VLOOKUP(E794,'Enga manuel'!$D$7:$P$356,11,FALSE)),"",VLOOKUP(E794,'Enga manuel'!$D$7:$P$356,11,FALSE))</f>
        <v/>
      </c>
      <c r="U794" t="str">
        <f>IF(ISNA(VLOOKUP(E794,'Enga manuel'!$D$7:$P$356,12,FALSE)),"",VLOOKUP(E794,'Enga manuel'!$D$7:$P$356,12,FALSE))</f>
        <v/>
      </c>
      <c r="W794">
        <f t="shared" si="133"/>
        <v>4193</v>
      </c>
      <c r="X794" s="107">
        <f t="shared" si="129"/>
        <v>0</v>
      </c>
      <c r="Y794" s="107" t="str">
        <f t="shared" si="134"/>
        <v/>
      </c>
      <c r="Z794" s="107" t="str">
        <f t="shared" si="135"/>
        <v/>
      </c>
      <c r="AA794" s="107" t="str">
        <f t="shared" si="136"/>
        <v/>
      </c>
      <c r="AB794" s="107" t="str">
        <f t="shared" si="130"/>
        <v/>
      </c>
      <c r="AC794" s="107" t="str">
        <f t="shared" si="130"/>
        <v/>
      </c>
      <c r="AD794" s="107" t="str">
        <f t="shared" si="131"/>
        <v/>
      </c>
      <c r="AE794" s="107" t="str">
        <f t="shared" si="132"/>
        <v/>
      </c>
      <c r="AF794">
        <f t="shared" si="137"/>
        <v>0</v>
      </c>
    </row>
    <row r="795" spans="5:32" x14ac:dyDescent="0.2">
      <c r="E795">
        <v>4194</v>
      </c>
      <c r="F795" s="101">
        <f>'Ext A4'!F200</f>
        <v>0</v>
      </c>
      <c r="G795" s="100">
        <f>'Ext A4'!C200</f>
        <v>0</v>
      </c>
      <c r="H795" s="100">
        <f>'Ext A4'!D200</f>
        <v>0</v>
      </c>
      <c r="I795" s="100">
        <f>'Ext A4'!J200</f>
        <v>0</v>
      </c>
      <c r="J795" s="194">
        <f>'Ext A4'!G200</f>
        <v>0</v>
      </c>
      <c r="K795">
        <f>IF('Ext A4'!H200="",'Ext A4'!G200,'Ext A4'!H200)</f>
        <v>0</v>
      </c>
      <c r="L795" s="100">
        <f>'Ext A4'!E200</f>
        <v>0</v>
      </c>
      <c r="M795" t="str">
        <f>MID('Ext A4'!M200,7,4)</f>
        <v/>
      </c>
      <c r="O795" s="101">
        <f>IF(ISNA(VLOOKUP(E795,'Enga manuel'!$D$7:$P$356,6,FALSE)),0,VLOOKUP(E795,'Enga manuel'!$D$7:$P$356,6,FALSE))</f>
        <v>0</v>
      </c>
      <c r="P795" t="str">
        <f>IF(ISNA(VLOOKUP(E795,'Enga manuel'!$D$7:$P$356,7,FALSE)),"",VLOOKUP(E795,'Enga manuel'!$D$7:$P$356,7,FALSE))</f>
        <v/>
      </c>
      <c r="Q795" t="str">
        <f>IF(ISNA(VLOOKUP(E795,'Enga manuel'!$D$7:$P$356,8,FALSE)),"",VLOOKUP(E795,'Enga manuel'!$D$7:$P$356,8,FALSE))</f>
        <v/>
      </c>
      <c r="R795" t="str">
        <f>IF(ISNA(VLOOKUP(E795,'Enga manuel'!$D$7:$P$356,9,FALSE)),"",VLOOKUP(E795,'Enga manuel'!$D$7:$P$356,9,FALSE))</f>
        <v/>
      </c>
      <c r="S795" t="str">
        <f>IF(ISNA(VLOOKUP(E795,'Enga manuel'!$D$7:$P$356,10,FALSE)),"",VLOOKUP(E795,'Enga manuel'!$D$7:$P$356,10,FALSE))</f>
        <v/>
      </c>
      <c r="T795" t="str">
        <f>IF(ISNA(VLOOKUP(E795,'Enga manuel'!$D$7:$P$356,11,FALSE)),"",VLOOKUP(E795,'Enga manuel'!$D$7:$P$356,11,FALSE))</f>
        <v/>
      </c>
      <c r="U795" t="str">
        <f>IF(ISNA(VLOOKUP(E795,'Enga manuel'!$D$7:$P$356,12,FALSE)),"",VLOOKUP(E795,'Enga manuel'!$D$7:$P$356,12,FALSE))</f>
        <v/>
      </c>
      <c r="W795">
        <f t="shared" si="133"/>
        <v>4194</v>
      </c>
      <c r="X795" s="107">
        <f t="shared" si="129"/>
        <v>0</v>
      </c>
      <c r="Y795" s="107" t="str">
        <f t="shared" si="134"/>
        <v/>
      </c>
      <c r="Z795" s="107" t="str">
        <f t="shared" si="135"/>
        <v/>
      </c>
      <c r="AA795" s="107" t="str">
        <f t="shared" si="136"/>
        <v/>
      </c>
      <c r="AB795" s="107" t="str">
        <f t="shared" si="130"/>
        <v/>
      </c>
      <c r="AC795" s="107" t="str">
        <f t="shared" si="130"/>
        <v/>
      </c>
      <c r="AD795" s="107" t="str">
        <f t="shared" si="131"/>
        <v/>
      </c>
      <c r="AE795" s="107" t="str">
        <f t="shared" si="132"/>
        <v/>
      </c>
      <c r="AF795">
        <f t="shared" si="137"/>
        <v>0</v>
      </c>
    </row>
    <row r="796" spans="5:32" x14ac:dyDescent="0.2">
      <c r="E796">
        <v>4195</v>
      </c>
      <c r="F796" s="101">
        <f>'Ext A4'!F201</f>
        <v>0</v>
      </c>
      <c r="G796" s="100">
        <f>'Ext A4'!C201</f>
        <v>0</v>
      </c>
      <c r="H796" s="100">
        <f>'Ext A4'!D201</f>
        <v>0</v>
      </c>
      <c r="I796" s="100">
        <f>'Ext A4'!J201</f>
        <v>0</v>
      </c>
      <c r="J796" s="194">
        <f>'Ext A4'!G201</f>
        <v>0</v>
      </c>
      <c r="K796">
        <f>IF('Ext A4'!H201="",'Ext A4'!G201,'Ext A4'!H201)</f>
        <v>0</v>
      </c>
      <c r="L796" s="100">
        <f>'Ext A4'!E201</f>
        <v>0</v>
      </c>
      <c r="M796" t="str">
        <f>MID('Ext A4'!M201,7,4)</f>
        <v/>
      </c>
      <c r="O796" s="101">
        <f>IF(ISNA(VLOOKUP(E796,'Enga manuel'!$D$7:$P$356,6,FALSE)),0,VLOOKUP(E796,'Enga manuel'!$D$7:$P$356,6,FALSE))</f>
        <v>0</v>
      </c>
      <c r="P796" t="str">
        <f>IF(ISNA(VLOOKUP(E796,'Enga manuel'!$D$7:$P$356,7,FALSE)),"",VLOOKUP(E796,'Enga manuel'!$D$7:$P$356,7,FALSE))</f>
        <v/>
      </c>
      <c r="Q796" t="str">
        <f>IF(ISNA(VLOOKUP(E796,'Enga manuel'!$D$7:$P$356,8,FALSE)),"",VLOOKUP(E796,'Enga manuel'!$D$7:$P$356,8,FALSE))</f>
        <v/>
      </c>
      <c r="R796" t="str">
        <f>IF(ISNA(VLOOKUP(E796,'Enga manuel'!$D$7:$P$356,9,FALSE)),"",VLOOKUP(E796,'Enga manuel'!$D$7:$P$356,9,FALSE))</f>
        <v/>
      </c>
      <c r="S796" t="str">
        <f>IF(ISNA(VLOOKUP(E796,'Enga manuel'!$D$7:$P$356,10,FALSE)),"",VLOOKUP(E796,'Enga manuel'!$D$7:$P$356,10,FALSE))</f>
        <v/>
      </c>
      <c r="T796" t="str">
        <f>IF(ISNA(VLOOKUP(E796,'Enga manuel'!$D$7:$P$356,11,FALSE)),"",VLOOKUP(E796,'Enga manuel'!$D$7:$P$356,11,FALSE))</f>
        <v/>
      </c>
      <c r="U796" t="str">
        <f>IF(ISNA(VLOOKUP(E796,'Enga manuel'!$D$7:$P$356,12,FALSE)),"",VLOOKUP(E796,'Enga manuel'!$D$7:$P$356,12,FALSE))</f>
        <v/>
      </c>
      <c r="W796">
        <f t="shared" si="133"/>
        <v>4195</v>
      </c>
      <c r="X796" s="107">
        <f t="shared" si="129"/>
        <v>0</v>
      </c>
      <c r="Y796" s="107" t="str">
        <f t="shared" si="134"/>
        <v/>
      </c>
      <c r="Z796" s="107" t="str">
        <f t="shared" si="135"/>
        <v/>
      </c>
      <c r="AA796" s="107" t="str">
        <f t="shared" si="136"/>
        <v/>
      </c>
      <c r="AB796" s="107" t="str">
        <f t="shared" si="130"/>
        <v/>
      </c>
      <c r="AC796" s="107" t="str">
        <f t="shared" si="130"/>
        <v/>
      </c>
      <c r="AD796" s="107" t="str">
        <f t="shared" si="131"/>
        <v/>
      </c>
      <c r="AE796" s="107" t="str">
        <f t="shared" si="132"/>
        <v/>
      </c>
      <c r="AF796">
        <f t="shared" si="137"/>
        <v>0</v>
      </c>
    </row>
    <row r="797" spans="5:32" x14ac:dyDescent="0.2">
      <c r="E797">
        <v>4196</v>
      </c>
      <c r="F797" s="101">
        <f>'Ext A4'!F202</f>
        <v>0</v>
      </c>
      <c r="G797" s="100">
        <f>'Ext A4'!C202</f>
        <v>0</v>
      </c>
      <c r="H797" s="100">
        <f>'Ext A4'!D202</f>
        <v>0</v>
      </c>
      <c r="I797" s="100">
        <f>'Ext A4'!J202</f>
        <v>0</v>
      </c>
      <c r="J797" s="194">
        <f>'Ext A4'!G202</f>
        <v>0</v>
      </c>
      <c r="K797">
        <f>IF('Ext A4'!H202="",'Ext A4'!G202,'Ext A4'!H202)</f>
        <v>0</v>
      </c>
      <c r="L797" s="100">
        <f>'Ext A4'!E202</f>
        <v>0</v>
      </c>
      <c r="M797" t="str">
        <f>MID('Ext A4'!M202,7,4)</f>
        <v/>
      </c>
      <c r="O797" s="101">
        <f>IF(ISNA(VLOOKUP(E797,'Enga manuel'!$D$7:$P$356,6,FALSE)),0,VLOOKUP(E797,'Enga manuel'!$D$7:$P$356,6,FALSE))</f>
        <v>0</v>
      </c>
      <c r="P797" t="str">
        <f>IF(ISNA(VLOOKUP(E797,'Enga manuel'!$D$7:$P$356,7,FALSE)),"",VLOOKUP(E797,'Enga manuel'!$D$7:$P$356,7,FALSE))</f>
        <v/>
      </c>
      <c r="Q797" t="str">
        <f>IF(ISNA(VLOOKUP(E797,'Enga manuel'!$D$7:$P$356,8,FALSE)),"",VLOOKUP(E797,'Enga manuel'!$D$7:$P$356,8,FALSE))</f>
        <v/>
      </c>
      <c r="R797" t="str">
        <f>IF(ISNA(VLOOKUP(E797,'Enga manuel'!$D$7:$P$356,9,FALSE)),"",VLOOKUP(E797,'Enga manuel'!$D$7:$P$356,9,FALSE))</f>
        <v/>
      </c>
      <c r="S797" t="str">
        <f>IF(ISNA(VLOOKUP(E797,'Enga manuel'!$D$7:$P$356,10,FALSE)),"",VLOOKUP(E797,'Enga manuel'!$D$7:$P$356,10,FALSE))</f>
        <v/>
      </c>
      <c r="T797" t="str">
        <f>IF(ISNA(VLOOKUP(E797,'Enga manuel'!$D$7:$P$356,11,FALSE)),"",VLOOKUP(E797,'Enga manuel'!$D$7:$P$356,11,FALSE))</f>
        <v/>
      </c>
      <c r="U797" t="str">
        <f>IF(ISNA(VLOOKUP(E797,'Enga manuel'!$D$7:$P$356,12,FALSE)),"",VLOOKUP(E797,'Enga manuel'!$D$7:$P$356,12,FALSE))</f>
        <v/>
      </c>
      <c r="W797">
        <f t="shared" si="133"/>
        <v>4196</v>
      </c>
      <c r="X797" s="107">
        <f t="shared" si="129"/>
        <v>0</v>
      </c>
      <c r="Y797" s="107" t="str">
        <f t="shared" si="134"/>
        <v/>
      </c>
      <c r="Z797" s="107" t="str">
        <f t="shared" si="135"/>
        <v/>
      </c>
      <c r="AA797" s="107" t="str">
        <f t="shared" si="136"/>
        <v/>
      </c>
      <c r="AB797" s="107" t="str">
        <f t="shared" si="130"/>
        <v/>
      </c>
      <c r="AC797" s="107" t="str">
        <f t="shared" si="130"/>
        <v/>
      </c>
      <c r="AD797" s="107" t="str">
        <f t="shared" si="131"/>
        <v/>
      </c>
      <c r="AE797" s="107" t="str">
        <f t="shared" si="132"/>
        <v/>
      </c>
      <c r="AF797">
        <f t="shared" si="137"/>
        <v>0</v>
      </c>
    </row>
    <row r="798" spans="5:32" x14ac:dyDescent="0.2">
      <c r="E798">
        <v>4197</v>
      </c>
      <c r="F798" s="101">
        <f>'Ext A4'!F203</f>
        <v>0</v>
      </c>
      <c r="G798" s="100">
        <f>'Ext A4'!C203</f>
        <v>0</v>
      </c>
      <c r="H798" s="100">
        <f>'Ext A4'!D203</f>
        <v>0</v>
      </c>
      <c r="I798" s="100">
        <f>'Ext A4'!J203</f>
        <v>0</v>
      </c>
      <c r="J798" s="194">
        <f>'Ext A4'!G203</f>
        <v>0</v>
      </c>
      <c r="K798">
        <f>IF('Ext A4'!H203="",'Ext A4'!G203,'Ext A4'!H203)</f>
        <v>0</v>
      </c>
      <c r="L798" s="100">
        <f>'Ext A4'!E203</f>
        <v>0</v>
      </c>
      <c r="M798" t="str">
        <f>MID('Ext A4'!M203,7,4)</f>
        <v/>
      </c>
      <c r="O798" s="101">
        <f>IF(ISNA(VLOOKUP(E798,'Enga manuel'!$D$7:$P$356,6,FALSE)),0,VLOOKUP(E798,'Enga manuel'!$D$7:$P$356,6,FALSE))</f>
        <v>0</v>
      </c>
      <c r="P798" t="str">
        <f>IF(ISNA(VLOOKUP(E798,'Enga manuel'!$D$7:$P$356,7,FALSE)),"",VLOOKUP(E798,'Enga manuel'!$D$7:$P$356,7,FALSE))</f>
        <v/>
      </c>
      <c r="Q798" t="str">
        <f>IF(ISNA(VLOOKUP(E798,'Enga manuel'!$D$7:$P$356,8,FALSE)),"",VLOOKUP(E798,'Enga manuel'!$D$7:$P$356,8,FALSE))</f>
        <v/>
      </c>
      <c r="R798" t="str">
        <f>IF(ISNA(VLOOKUP(E798,'Enga manuel'!$D$7:$P$356,9,FALSE)),"",VLOOKUP(E798,'Enga manuel'!$D$7:$P$356,9,FALSE))</f>
        <v/>
      </c>
      <c r="S798" t="str">
        <f>IF(ISNA(VLOOKUP(E798,'Enga manuel'!$D$7:$P$356,10,FALSE)),"",VLOOKUP(E798,'Enga manuel'!$D$7:$P$356,10,FALSE))</f>
        <v/>
      </c>
      <c r="T798" t="str">
        <f>IF(ISNA(VLOOKUP(E798,'Enga manuel'!$D$7:$P$356,11,FALSE)),"",VLOOKUP(E798,'Enga manuel'!$D$7:$P$356,11,FALSE))</f>
        <v/>
      </c>
      <c r="U798" t="str">
        <f>IF(ISNA(VLOOKUP(E798,'Enga manuel'!$D$7:$P$356,12,FALSE)),"",VLOOKUP(E798,'Enga manuel'!$D$7:$P$356,12,FALSE))</f>
        <v/>
      </c>
      <c r="W798">
        <f t="shared" si="133"/>
        <v>4197</v>
      </c>
      <c r="X798" s="107">
        <f t="shared" si="129"/>
        <v>0</v>
      </c>
      <c r="Y798" s="107" t="str">
        <f t="shared" si="134"/>
        <v/>
      </c>
      <c r="Z798" s="107" t="str">
        <f t="shared" si="135"/>
        <v/>
      </c>
      <c r="AA798" s="107" t="str">
        <f t="shared" si="136"/>
        <v/>
      </c>
      <c r="AB798" s="107" t="str">
        <f t="shared" si="130"/>
        <v/>
      </c>
      <c r="AC798" s="107" t="str">
        <f t="shared" si="130"/>
        <v/>
      </c>
      <c r="AD798" s="107" t="str">
        <f t="shared" si="131"/>
        <v/>
      </c>
      <c r="AE798" s="107" t="str">
        <f t="shared" si="132"/>
        <v/>
      </c>
      <c r="AF798">
        <f t="shared" si="137"/>
        <v>0</v>
      </c>
    </row>
    <row r="799" spans="5:32" x14ac:dyDescent="0.2">
      <c r="E799">
        <v>4198</v>
      </c>
      <c r="F799" s="101">
        <f>'Ext A4'!F204</f>
        <v>0</v>
      </c>
      <c r="G799" s="100">
        <f>'Ext A4'!C204</f>
        <v>0</v>
      </c>
      <c r="H799" s="100">
        <f>'Ext A4'!D204</f>
        <v>0</v>
      </c>
      <c r="I799" s="100">
        <f>'Ext A4'!J204</f>
        <v>0</v>
      </c>
      <c r="J799" s="194">
        <f>'Ext A4'!G204</f>
        <v>0</v>
      </c>
      <c r="K799">
        <f>IF('Ext A4'!H204="",'Ext A4'!G204,'Ext A4'!H204)</f>
        <v>0</v>
      </c>
      <c r="L799" s="100">
        <f>'Ext A4'!E204</f>
        <v>0</v>
      </c>
      <c r="M799" t="str">
        <f>MID('Ext A4'!M204,7,4)</f>
        <v/>
      </c>
      <c r="O799" s="101">
        <f>IF(ISNA(VLOOKUP(E799,'Enga manuel'!$D$7:$P$356,6,FALSE)),0,VLOOKUP(E799,'Enga manuel'!$D$7:$P$356,6,FALSE))</f>
        <v>0</v>
      </c>
      <c r="P799" t="str">
        <f>IF(ISNA(VLOOKUP(E799,'Enga manuel'!$D$7:$P$356,7,FALSE)),"",VLOOKUP(E799,'Enga manuel'!$D$7:$P$356,7,FALSE))</f>
        <v/>
      </c>
      <c r="Q799" t="str">
        <f>IF(ISNA(VLOOKUP(E799,'Enga manuel'!$D$7:$P$356,8,FALSE)),"",VLOOKUP(E799,'Enga manuel'!$D$7:$P$356,8,FALSE))</f>
        <v/>
      </c>
      <c r="R799" t="str">
        <f>IF(ISNA(VLOOKUP(E799,'Enga manuel'!$D$7:$P$356,9,FALSE)),"",VLOOKUP(E799,'Enga manuel'!$D$7:$P$356,9,FALSE))</f>
        <v/>
      </c>
      <c r="S799" t="str">
        <f>IF(ISNA(VLOOKUP(E799,'Enga manuel'!$D$7:$P$356,10,FALSE)),"",VLOOKUP(E799,'Enga manuel'!$D$7:$P$356,10,FALSE))</f>
        <v/>
      </c>
      <c r="T799" t="str">
        <f>IF(ISNA(VLOOKUP(E799,'Enga manuel'!$D$7:$P$356,11,FALSE)),"",VLOOKUP(E799,'Enga manuel'!$D$7:$P$356,11,FALSE))</f>
        <v/>
      </c>
      <c r="U799" t="str">
        <f>IF(ISNA(VLOOKUP(E799,'Enga manuel'!$D$7:$P$356,12,FALSE)),"",VLOOKUP(E799,'Enga manuel'!$D$7:$P$356,12,FALSE))</f>
        <v/>
      </c>
      <c r="W799">
        <f t="shared" si="133"/>
        <v>4198</v>
      </c>
      <c r="X799" s="107">
        <f t="shared" si="129"/>
        <v>0</v>
      </c>
      <c r="Y799" s="107" t="str">
        <f t="shared" si="134"/>
        <v/>
      </c>
      <c r="Z799" s="107" t="str">
        <f t="shared" si="135"/>
        <v/>
      </c>
      <c r="AA799" s="107" t="str">
        <f t="shared" si="136"/>
        <v/>
      </c>
      <c r="AB799" s="107" t="str">
        <f t="shared" si="130"/>
        <v/>
      </c>
      <c r="AC799" s="107" t="str">
        <f t="shared" si="130"/>
        <v/>
      </c>
      <c r="AD799" s="107" t="str">
        <f t="shared" si="131"/>
        <v/>
      </c>
      <c r="AE799" s="107" t="str">
        <f t="shared" si="132"/>
        <v/>
      </c>
      <c r="AF799">
        <f t="shared" si="137"/>
        <v>0</v>
      </c>
    </row>
    <row r="800" spans="5:32" x14ac:dyDescent="0.2">
      <c r="E800">
        <v>4199</v>
      </c>
      <c r="F800" s="101">
        <f>'Ext A4'!F205</f>
        <v>0</v>
      </c>
      <c r="G800" s="100">
        <f>'Ext A4'!C205</f>
        <v>0</v>
      </c>
      <c r="H800" s="100">
        <f>'Ext A4'!D205</f>
        <v>0</v>
      </c>
      <c r="I800" s="100">
        <f>'Ext A4'!J205</f>
        <v>0</v>
      </c>
      <c r="J800" s="194">
        <f>'Ext A4'!G205</f>
        <v>0</v>
      </c>
      <c r="K800">
        <f>IF('Ext A4'!H205="",'Ext A4'!G205,'Ext A4'!H205)</f>
        <v>0</v>
      </c>
      <c r="L800" s="100">
        <f>'Ext A4'!E205</f>
        <v>0</v>
      </c>
      <c r="M800" t="str">
        <f>MID('Ext A4'!M205,7,4)</f>
        <v/>
      </c>
      <c r="O800" s="101">
        <f>IF(ISNA(VLOOKUP(E800,'Enga manuel'!$D$7:$P$356,6,FALSE)),0,VLOOKUP(E800,'Enga manuel'!$D$7:$P$356,6,FALSE))</f>
        <v>0</v>
      </c>
      <c r="P800" t="str">
        <f>IF(ISNA(VLOOKUP(E800,'Enga manuel'!$D$7:$P$356,7,FALSE)),"",VLOOKUP(E800,'Enga manuel'!$D$7:$P$356,7,FALSE))</f>
        <v/>
      </c>
      <c r="Q800" t="str">
        <f>IF(ISNA(VLOOKUP(E800,'Enga manuel'!$D$7:$P$356,8,FALSE)),"",VLOOKUP(E800,'Enga manuel'!$D$7:$P$356,8,FALSE))</f>
        <v/>
      </c>
      <c r="R800" t="str">
        <f>IF(ISNA(VLOOKUP(E800,'Enga manuel'!$D$7:$P$356,9,FALSE)),"",VLOOKUP(E800,'Enga manuel'!$D$7:$P$356,9,FALSE))</f>
        <v/>
      </c>
      <c r="S800" t="str">
        <f>IF(ISNA(VLOOKUP(E800,'Enga manuel'!$D$7:$P$356,10,FALSE)),"",VLOOKUP(E800,'Enga manuel'!$D$7:$P$356,10,FALSE))</f>
        <v/>
      </c>
      <c r="T800" t="str">
        <f>IF(ISNA(VLOOKUP(E800,'Enga manuel'!$D$7:$P$356,11,FALSE)),"",VLOOKUP(E800,'Enga manuel'!$D$7:$P$356,11,FALSE))</f>
        <v/>
      </c>
      <c r="U800" t="str">
        <f>IF(ISNA(VLOOKUP(E800,'Enga manuel'!$D$7:$P$356,12,FALSE)),"",VLOOKUP(E800,'Enga manuel'!$D$7:$P$356,12,FALSE))</f>
        <v/>
      </c>
      <c r="W800">
        <f t="shared" si="133"/>
        <v>4199</v>
      </c>
      <c r="X800" s="107">
        <f t="shared" si="129"/>
        <v>0</v>
      </c>
      <c r="Y800" s="107" t="str">
        <f t="shared" si="134"/>
        <v/>
      </c>
      <c r="Z800" s="107" t="str">
        <f t="shared" si="135"/>
        <v/>
      </c>
      <c r="AA800" s="107" t="str">
        <f t="shared" si="136"/>
        <v/>
      </c>
      <c r="AB800" s="107" t="str">
        <f t="shared" si="130"/>
        <v/>
      </c>
      <c r="AC800" s="107" t="str">
        <f t="shared" si="130"/>
        <v/>
      </c>
      <c r="AD800" s="107" t="str">
        <f t="shared" si="131"/>
        <v/>
      </c>
      <c r="AE800" s="107" t="str">
        <f t="shared" si="132"/>
        <v/>
      </c>
      <c r="AF800">
        <f t="shared" si="137"/>
        <v>0</v>
      </c>
    </row>
    <row r="801" spans="5:32" x14ac:dyDescent="0.2">
      <c r="E801">
        <v>4200</v>
      </c>
      <c r="F801" s="101">
        <f>'Ext A4'!F206</f>
        <v>0</v>
      </c>
      <c r="G801" s="100">
        <f>'Ext A4'!C206</f>
        <v>0</v>
      </c>
      <c r="H801" s="100">
        <f>'Ext A4'!D206</f>
        <v>0</v>
      </c>
      <c r="I801" s="100">
        <f>'Ext A4'!J206</f>
        <v>0</v>
      </c>
      <c r="J801" s="194">
        <f>'Ext A4'!G206</f>
        <v>0</v>
      </c>
      <c r="K801">
        <f>IF('Ext A4'!H206="",'Ext A4'!G206,'Ext A4'!H206)</f>
        <v>0</v>
      </c>
      <c r="L801" s="100">
        <f>'Ext A4'!E206</f>
        <v>0</v>
      </c>
      <c r="M801" t="str">
        <f>MID('Ext A4'!M206,7,4)</f>
        <v/>
      </c>
      <c r="O801" s="101">
        <f>IF(ISNA(VLOOKUP(E801,'Enga manuel'!$D$7:$P$356,6,FALSE)),0,VLOOKUP(E801,'Enga manuel'!$D$7:$P$356,6,FALSE))</f>
        <v>0</v>
      </c>
      <c r="P801" t="str">
        <f>IF(ISNA(VLOOKUP(E801,'Enga manuel'!$D$7:$P$356,7,FALSE)),"",VLOOKUP(E801,'Enga manuel'!$D$7:$P$356,7,FALSE))</f>
        <v/>
      </c>
      <c r="Q801" t="str">
        <f>IF(ISNA(VLOOKUP(E801,'Enga manuel'!$D$7:$P$356,8,FALSE)),"",VLOOKUP(E801,'Enga manuel'!$D$7:$P$356,8,FALSE))</f>
        <v/>
      </c>
      <c r="R801" t="str">
        <f>IF(ISNA(VLOOKUP(E801,'Enga manuel'!$D$7:$P$356,9,FALSE)),"",VLOOKUP(E801,'Enga manuel'!$D$7:$P$356,9,FALSE))</f>
        <v/>
      </c>
      <c r="S801" t="str">
        <f>IF(ISNA(VLOOKUP(E801,'Enga manuel'!$D$7:$P$356,10,FALSE)),"",VLOOKUP(E801,'Enga manuel'!$D$7:$P$356,10,FALSE))</f>
        <v/>
      </c>
      <c r="T801" t="str">
        <f>IF(ISNA(VLOOKUP(E801,'Enga manuel'!$D$7:$P$356,11,FALSE)),"",VLOOKUP(E801,'Enga manuel'!$D$7:$P$356,11,FALSE))</f>
        <v/>
      </c>
      <c r="U801" t="str">
        <f>IF(ISNA(VLOOKUP(E801,'Enga manuel'!$D$7:$P$356,12,FALSE)),"",VLOOKUP(E801,'Enga manuel'!$D$7:$P$356,12,FALSE))</f>
        <v/>
      </c>
      <c r="W801">
        <f t="shared" si="133"/>
        <v>4200</v>
      </c>
      <c r="X801" s="107">
        <f t="shared" si="129"/>
        <v>0</v>
      </c>
      <c r="Y801" s="107" t="str">
        <f t="shared" si="134"/>
        <v/>
      </c>
      <c r="Z801" s="107" t="str">
        <f t="shared" si="135"/>
        <v/>
      </c>
      <c r="AA801" s="107" t="str">
        <f t="shared" si="136"/>
        <v/>
      </c>
      <c r="AB801" s="107" t="str">
        <f t="shared" si="130"/>
        <v/>
      </c>
      <c r="AC801" s="107" t="str">
        <f t="shared" si="130"/>
        <v/>
      </c>
      <c r="AD801" s="107" t="str">
        <f t="shared" si="131"/>
        <v/>
      </c>
      <c r="AE801" s="107" t="str">
        <f t="shared" si="132"/>
        <v/>
      </c>
      <c r="AF801">
        <f t="shared" si="137"/>
        <v>0</v>
      </c>
    </row>
  </sheetData>
  <customSheetViews>
    <customSheetView guid="{9AA32AE5-0DAB-8E4F-A086-D2EB8423E58C}" topLeftCell="T591">
      <selection activeCell="X603" sqref="X603"/>
      <pageMargins left="0.7" right="0.7" top="0.75" bottom="0.75" header="0.3" footer="0.3"/>
      <extLst>
        <ext xmlns:xlsdti="http://schemas.microsoft.com/office/spreadsheetml/2023/showDataTypeIcons" uri="{a3c15fd4-4149-4032-8f15-062bd4999b60}">
          <xlsdti:showDataTypeIconsCustomSheetView visible="0"/>
        </ext>
      </extLst>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1B8C-00B2-47A7-ADBD-E20A271FC2F5}">
  <sheetPr filterMode="1"/>
  <dimension ref="A1:J1903"/>
  <sheetViews>
    <sheetView topLeftCell="A324" workbookViewId="0">
      <selection activeCell="A345" sqref="A345"/>
    </sheetView>
  </sheetViews>
  <sheetFormatPr baseColWidth="10" defaultRowHeight="12.75" x14ac:dyDescent="0.2"/>
  <cols>
    <col min="1" max="1" width="13.7109375" customWidth="1"/>
    <col min="2" max="2" width="12" bestFit="1" customWidth="1"/>
    <col min="3" max="3" width="26.7109375" bestFit="1" customWidth="1"/>
    <col min="4" max="4" width="15.42578125" bestFit="1" customWidth="1"/>
    <col min="5" max="5" width="52.28515625" customWidth="1"/>
    <col min="6" max="6" width="17.5703125" style="14" bestFit="1" customWidth="1"/>
    <col min="7" max="7" width="14.85546875" style="258" bestFit="1" customWidth="1"/>
    <col min="8" max="8" width="7" style="14" bestFit="1" customWidth="1"/>
    <col min="9" max="9" width="12" style="255" bestFit="1" customWidth="1"/>
  </cols>
  <sheetData>
    <row r="1" spans="1:10" x14ac:dyDescent="0.2">
      <c r="A1" t="s">
        <v>242</v>
      </c>
      <c r="B1" t="s">
        <v>243</v>
      </c>
      <c r="C1" t="s">
        <v>230</v>
      </c>
      <c r="D1" t="s">
        <v>244</v>
      </c>
      <c r="E1" t="s">
        <v>245</v>
      </c>
      <c r="F1" s="14" t="s">
        <v>246</v>
      </c>
      <c r="G1" s="258" t="s">
        <v>247</v>
      </c>
      <c r="H1" s="14" t="s">
        <v>148</v>
      </c>
      <c r="I1" s="255" t="s">
        <v>1320</v>
      </c>
    </row>
    <row r="2" spans="1:10" x14ac:dyDescent="0.2">
      <c r="A2" s="291" t="s">
        <v>3772</v>
      </c>
      <c r="B2" s="291" t="s">
        <v>2857</v>
      </c>
      <c r="C2" s="291" t="s">
        <v>715</v>
      </c>
      <c r="D2" s="291" t="s">
        <v>716</v>
      </c>
      <c r="E2" s="14" t="s">
        <v>304</v>
      </c>
      <c r="F2" s="14" t="s">
        <v>1156</v>
      </c>
      <c r="G2" s="292" t="s">
        <v>1334</v>
      </c>
      <c r="H2" s="291" t="s">
        <v>7881</v>
      </c>
      <c r="I2" s="291" t="s">
        <v>2204</v>
      </c>
      <c r="J2" t="s">
        <v>5748</v>
      </c>
    </row>
    <row r="3" spans="1:10" x14ac:dyDescent="0.2">
      <c r="A3" s="291" t="s">
        <v>6849</v>
      </c>
      <c r="B3" s="291" t="s">
        <v>5863</v>
      </c>
      <c r="C3" s="291" t="s">
        <v>926</v>
      </c>
      <c r="D3" s="291" t="s">
        <v>377</v>
      </c>
      <c r="E3" s="14" t="s">
        <v>241</v>
      </c>
      <c r="F3" s="14" t="s">
        <v>1156</v>
      </c>
      <c r="G3" s="292" t="s">
        <v>1334</v>
      </c>
      <c r="H3" s="291" t="s">
        <v>7881</v>
      </c>
      <c r="I3" s="291" t="s">
        <v>7387</v>
      </c>
      <c r="J3" t="s">
        <v>5748</v>
      </c>
    </row>
    <row r="4" spans="1:10" x14ac:dyDescent="0.2">
      <c r="A4" s="291" t="s">
        <v>6850</v>
      </c>
      <c r="B4" s="291" t="s">
        <v>5864</v>
      </c>
      <c r="C4" s="291" t="s">
        <v>5865</v>
      </c>
      <c r="D4" s="291" t="s">
        <v>411</v>
      </c>
      <c r="E4" s="14" t="s">
        <v>1157</v>
      </c>
      <c r="F4" s="14" t="s">
        <v>1156</v>
      </c>
      <c r="G4" s="292" t="s">
        <v>1334</v>
      </c>
      <c r="H4" s="291" t="s">
        <v>7881</v>
      </c>
      <c r="I4" s="291" t="s">
        <v>7388</v>
      </c>
      <c r="J4" t="s">
        <v>5748</v>
      </c>
    </row>
    <row r="5" spans="1:10" x14ac:dyDescent="0.2">
      <c r="A5" s="291" t="s">
        <v>4111</v>
      </c>
      <c r="B5" s="291" t="s">
        <v>4552</v>
      </c>
      <c r="C5" s="291" t="s">
        <v>4553</v>
      </c>
      <c r="D5" s="291" t="s">
        <v>326</v>
      </c>
      <c r="E5" s="14" t="s">
        <v>542</v>
      </c>
      <c r="F5" s="14" t="s">
        <v>1156</v>
      </c>
      <c r="G5" s="292" t="s">
        <v>1334</v>
      </c>
      <c r="H5" s="291" t="s">
        <v>7881</v>
      </c>
      <c r="I5" s="291" t="s">
        <v>5194</v>
      </c>
      <c r="J5" t="s">
        <v>5748</v>
      </c>
    </row>
    <row r="6" spans="1:10" x14ac:dyDescent="0.2">
      <c r="A6" s="291" t="s">
        <v>1537</v>
      </c>
      <c r="B6" s="291" t="s">
        <v>2774</v>
      </c>
      <c r="C6" s="291" t="s">
        <v>1190</v>
      </c>
      <c r="D6" s="291" t="s">
        <v>438</v>
      </c>
      <c r="E6" s="14" t="s">
        <v>304</v>
      </c>
      <c r="F6" s="14" t="s">
        <v>1156</v>
      </c>
      <c r="G6" s="292" t="s">
        <v>1334</v>
      </c>
      <c r="H6" s="291" t="s">
        <v>7881</v>
      </c>
      <c r="I6" s="291" t="s">
        <v>2121</v>
      </c>
      <c r="J6" t="s">
        <v>5748</v>
      </c>
    </row>
    <row r="7" spans="1:10" x14ac:dyDescent="0.2">
      <c r="A7" s="291" t="s">
        <v>1610</v>
      </c>
      <c r="B7" s="291" t="s">
        <v>2865</v>
      </c>
      <c r="C7" s="291" t="s">
        <v>464</v>
      </c>
      <c r="D7" s="291" t="s">
        <v>348</v>
      </c>
      <c r="E7" s="14" t="s">
        <v>403</v>
      </c>
      <c r="F7" s="14" t="s">
        <v>1156</v>
      </c>
      <c r="G7" s="292" t="s">
        <v>1334</v>
      </c>
      <c r="H7" s="291" t="s">
        <v>7881</v>
      </c>
      <c r="I7" s="291" t="s">
        <v>2211</v>
      </c>
      <c r="J7" t="s">
        <v>5748</v>
      </c>
    </row>
    <row r="8" spans="1:10" x14ac:dyDescent="0.2">
      <c r="A8" s="291" t="s">
        <v>1602</v>
      </c>
      <c r="B8" s="291" t="s">
        <v>2855</v>
      </c>
      <c r="C8" s="291" t="s">
        <v>830</v>
      </c>
      <c r="D8" s="291" t="s">
        <v>762</v>
      </c>
      <c r="E8" s="14" t="s">
        <v>291</v>
      </c>
      <c r="F8" s="14" t="s">
        <v>1156</v>
      </c>
      <c r="G8" s="292" t="s">
        <v>1334</v>
      </c>
      <c r="H8" s="291" t="s">
        <v>7881</v>
      </c>
      <c r="I8" s="291" t="s">
        <v>2202</v>
      </c>
      <c r="J8" t="s">
        <v>5748</v>
      </c>
    </row>
    <row r="9" spans="1:10" x14ac:dyDescent="0.2">
      <c r="A9" s="291" t="s">
        <v>1563</v>
      </c>
      <c r="B9" s="291" t="s">
        <v>2804</v>
      </c>
      <c r="C9" s="291" t="s">
        <v>743</v>
      </c>
      <c r="D9" s="291" t="s">
        <v>528</v>
      </c>
      <c r="E9" s="14" t="s">
        <v>443</v>
      </c>
      <c r="F9" s="14" t="s">
        <v>1156</v>
      </c>
      <c r="G9" s="292" t="s">
        <v>1334</v>
      </c>
      <c r="H9" s="291" t="s">
        <v>7881</v>
      </c>
      <c r="I9" s="291" t="s">
        <v>2151</v>
      </c>
      <c r="J9" t="s">
        <v>5748</v>
      </c>
    </row>
    <row r="10" spans="1:10" x14ac:dyDescent="0.2">
      <c r="A10" s="291" t="s">
        <v>1519</v>
      </c>
      <c r="B10" s="291" t="s">
        <v>2753</v>
      </c>
      <c r="C10" s="291" t="s">
        <v>686</v>
      </c>
      <c r="D10" s="291" t="s">
        <v>528</v>
      </c>
      <c r="E10" s="14" t="s">
        <v>343</v>
      </c>
      <c r="F10" s="14" t="s">
        <v>1156</v>
      </c>
      <c r="G10" s="292" t="s">
        <v>1334</v>
      </c>
      <c r="H10" s="291" t="s">
        <v>7881</v>
      </c>
      <c r="I10" s="291" t="s">
        <v>2100</v>
      </c>
      <c r="J10" t="s">
        <v>5748</v>
      </c>
    </row>
    <row r="11" spans="1:10" x14ac:dyDescent="0.2">
      <c r="A11" s="291" t="s">
        <v>5616</v>
      </c>
      <c r="B11" s="291" t="s">
        <v>5622</v>
      </c>
      <c r="C11" s="291" t="s">
        <v>5607</v>
      </c>
      <c r="D11" s="291" t="s">
        <v>5608</v>
      </c>
      <c r="E11" s="14" t="s">
        <v>3701</v>
      </c>
      <c r="F11" s="14" t="s">
        <v>1156</v>
      </c>
      <c r="G11" s="292" t="s">
        <v>1334</v>
      </c>
      <c r="H11" s="291" t="s">
        <v>7881</v>
      </c>
      <c r="I11" s="291" t="s">
        <v>5632</v>
      </c>
      <c r="J11" t="s">
        <v>5748</v>
      </c>
    </row>
    <row r="12" spans="1:10" x14ac:dyDescent="0.2">
      <c r="A12" s="291" t="s">
        <v>6851</v>
      </c>
      <c r="B12" s="291" t="s">
        <v>4484</v>
      </c>
      <c r="C12" s="291" t="s">
        <v>4485</v>
      </c>
      <c r="D12" s="291" t="s">
        <v>355</v>
      </c>
      <c r="E12" s="14" t="s">
        <v>6844</v>
      </c>
      <c r="F12" s="14" t="s">
        <v>1156</v>
      </c>
      <c r="G12" s="292" t="s">
        <v>1334</v>
      </c>
      <c r="H12" s="291" t="s">
        <v>7881</v>
      </c>
      <c r="I12" s="291" t="s">
        <v>5160</v>
      </c>
      <c r="J12" t="s">
        <v>5748</v>
      </c>
    </row>
    <row r="13" spans="1:10" x14ac:dyDescent="0.2">
      <c r="A13" s="291" t="s">
        <v>1530</v>
      </c>
      <c r="B13" s="291" t="s">
        <v>2766</v>
      </c>
      <c r="C13" s="291" t="s">
        <v>401</v>
      </c>
      <c r="D13" s="291" t="s">
        <v>402</v>
      </c>
      <c r="E13" s="14" t="s">
        <v>403</v>
      </c>
      <c r="F13" s="14" t="s">
        <v>1156</v>
      </c>
      <c r="G13" s="292" t="s">
        <v>1334</v>
      </c>
      <c r="H13" s="291" t="s">
        <v>7881</v>
      </c>
      <c r="I13" s="291" t="s">
        <v>2113</v>
      </c>
      <c r="J13" t="s">
        <v>5748</v>
      </c>
    </row>
    <row r="14" spans="1:10" x14ac:dyDescent="0.2">
      <c r="A14" s="291" t="s">
        <v>1619</v>
      </c>
      <c r="B14" s="291" t="s">
        <v>2874</v>
      </c>
      <c r="C14" s="291" t="s">
        <v>894</v>
      </c>
      <c r="D14" s="291" t="s">
        <v>462</v>
      </c>
      <c r="E14" s="14" t="s">
        <v>526</v>
      </c>
      <c r="F14" s="14" t="s">
        <v>1156</v>
      </c>
      <c r="G14" s="292" t="s">
        <v>1334</v>
      </c>
      <c r="H14" s="291" t="s">
        <v>7881</v>
      </c>
      <c r="I14" s="291" t="s">
        <v>2220</v>
      </c>
      <c r="J14" t="s">
        <v>5748</v>
      </c>
    </row>
    <row r="15" spans="1:10" x14ac:dyDescent="0.2">
      <c r="A15" s="291" t="s">
        <v>6852</v>
      </c>
      <c r="B15" s="291" t="s">
        <v>5866</v>
      </c>
      <c r="C15" s="291" t="s">
        <v>5867</v>
      </c>
      <c r="D15" s="291" t="s">
        <v>368</v>
      </c>
      <c r="E15" s="14" t="s">
        <v>324</v>
      </c>
      <c r="F15" s="14" t="s">
        <v>1156</v>
      </c>
      <c r="G15" s="292" t="s">
        <v>1334</v>
      </c>
      <c r="H15" s="291" t="s">
        <v>7881</v>
      </c>
      <c r="I15" s="291" t="s">
        <v>7389</v>
      </c>
      <c r="J15" t="s">
        <v>5748</v>
      </c>
    </row>
    <row r="16" spans="1:10" x14ac:dyDescent="0.2">
      <c r="A16" s="291" t="s">
        <v>1614</v>
      </c>
      <c r="B16" s="291" t="s">
        <v>2869</v>
      </c>
      <c r="C16" s="291" t="s">
        <v>1261</v>
      </c>
      <c r="D16" s="291" t="s">
        <v>438</v>
      </c>
      <c r="E16" s="14" t="s">
        <v>588</v>
      </c>
      <c r="F16" s="14" t="s">
        <v>1156</v>
      </c>
      <c r="G16" s="292" t="s">
        <v>1334</v>
      </c>
      <c r="H16" s="291" t="s">
        <v>7881</v>
      </c>
      <c r="I16" s="291" t="s">
        <v>2215</v>
      </c>
      <c r="J16" t="s">
        <v>5748</v>
      </c>
    </row>
    <row r="17" spans="1:10" x14ac:dyDescent="0.2">
      <c r="A17" s="291" t="s">
        <v>4050</v>
      </c>
      <c r="B17" s="291" t="s">
        <v>2746</v>
      </c>
      <c r="C17" s="291" t="s">
        <v>2549</v>
      </c>
      <c r="D17" s="291" t="s">
        <v>521</v>
      </c>
      <c r="E17" s="14" t="s">
        <v>5130</v>
      </c>
      <c r="F17" s="14" t="s">
        <v>1156</v>
      </c>
      <c r="G17" s="292" t="s">
        <v>1334</v>
      </c>
      <c r="H17" s="291" t="s">
        <v>7881</v>
      </c>
      <c r="I17" s="291" t="s">
        <v>2093</v>
      </c>
      <c r="J17" t="s">
        <v>5748</v>
      </c>
    </row>
    <row r="18" spans="1:10" x14ac:dyDescent="0.2">
      <c r="A18" s="291" t="s">
        <v>6853</v>
      </c>
      <c r="B18" s="291" t="s">
        <v>5868</v>
      </c>
      <c r="C18" s="291" t="s">
        <v>5869</v>
      </c>
      <c r="D18" s="291" t="s">
        <v>345</v>
      </c>
      <c r="E18" s="14" t="s">
        <v>6844</v>
      </c>
      <c r="F18" s="14" t="s">
        <v>1156</v>
      </c>
      <c r="G18" s="292" t="s">
        <v>1334</v>
      </c>
      <c r="H18" s="291" t="s">
        <v>7881</v>
      </c>
      <c r="I18" s="291" t="s">
        <v>7390</v>
      </c>
      <c r="J18" t="s">
        <v>5748</v>
      </c>
    </row>
    <row r="19" spans="1:10" x14ac:dyDescent="0.2">
      <c r="A19" s="291" t="s">
        <v>1526</v>
      </c>
      <c r="B19" s="291" t="s">
        <v>2762</v>
      </c>
      <c r="C19" s="291" t="s">
        <v>973</v>
      </c>
      <c r="D19" s="291" t="s">
        <v>310</v>
      </c>
      <c r="E19" s="14" t="s">
        <v>554</v>
      </c>
      <c r="F19" s="14" t="s">
        <v>1156</v>
      </c>
      <c r="G19" s="292" t="s">
        <v>1334</v>
      </c>
      <c r="H19" s="291" t="s">
        <v>7881</v>
      </c>
      <c r="I19" s="291" t="s">
        <v>2109</v>
      </c>
      <c r="J19" t="s">
        <v>5748</v>
      </c>
    </row>
    <row r="20" spans="1:10" x14ac:dyDescent="0.2">
      <c r="A20" s="291" t="s">
        <v>6854</v>
      </c>
      <c r="B20" s="291" t="s">
        <v>5870</v>
      </c>
      <c r="C20" s="291" t="s">
        <v>3247</v>
      </c>
      <c r="D20" s="291" t="s">
        <v>358</v>
      </c>
      <c r="E20" s="14" t="s">
        <v>357</v>
      </c>
      <c r="F20" s="14" t="s">
        <v>1156</v>
      </c>
      <c r="G20" s="292" t="s">
        <v>1334</v>
      </c>
      <c r="H20" s="291" t="s">
        <v>7881</v>
      </c>
      <c r="I20" s="291" t="s">
        <v>7391</v>
      </c>
      <c r="J20" t="s">
        <v>5748</v>
      </c>
    </row>
    <row r="21" spans="1:10" x14ac:dyDescent="0.2">
      <c r="A21" s="291" t="s">
        <v>6855</v>
      </c>
      <c r="B21" s="291" t="s">
        <v>5871</v>
      </c>
      <c r="C21" s="291" t="s">
        <v>5872</v>
      </c>
      <c r="D21" s="291" t="s">
        <v>549</v>
      </c>
      <c r="E21" s="14" t="s">
        <v>311</v>
      </c>
      <c r="F21" s="14" t="s">
        <v>1156</v>
      </c>
      <c r="G21" s="292" t="s">
        <v>1334</v>
      </c>
      <c r="H21" s="291" t="s">
        <v>7881</v>
      </c>
      <c r="I21" s="291" t="s">
        <v>7392</v>
      </c>
      <c r="J21" t="s">
        <v>5748</v>
      </c>
    </row>
    <row r="22" spans="1:10" x14ac:dyDescent="0.2">
      <c r="A22" s="291" t="s">
        <v>1583</v>
      </c>
      <c r="B22" s="291" t="s">
        <v>2830</v>
      </c>
      <c r="C22" s="291" t="s">
        <v>425</v>
      </c>
      <c r="D22" s="291" t="s">
        <v>305</v>
      </c>
      <c r="E22" s="14" t="s">
        <v>426</v>
      </c>
      <c r="F22" s="14" t="s">
        <v>1156</v>
      </c>
      <c r="G22" s="292" t="s">
        <v>1334</v>
      </c>
      <c r="H22" s="291" t="s">
        <v>7881</v>
      </c>
      <c r="I22" s="291" t="s">
        <v>2177</v>
      </c>
      <c r="J22" t="s">
        <v>5748</v>
      </c>
    </row>
    <row r="23" spans="1:10" x14ac:dyDescent="0.2">
      <c r="A23" s="291" t="s">
        <v>6856</v>
      </c>
      <c r="B23" s="291" t="s">
        <v>2755</v>
      </c>
      <c r="C23" s="291" t="s">
        <v>1141</v>
      </c>
      <c r="D23" s="291" t="s">
        <v>345</v>
      </c>
      <c r="E23" s="14" t="s">
        <v>6844</v>
      </c>
      <c r="F23" s="14" t="s">
        <v>1156</v>
      </c>
      <c r="G23" s="292" t="s">
        <v>1334</v>
      </c>
      <c r="H23" s="291" t="s">
        <v>7881</v>
      </c>
      <c r="I23" s="291" t="s">
        <v>2102</v>
      </c>
      <c r="J23" t="s">
        <v>5748</v>
      </c>
    </row>
    <row r="24" spans="1:10" x14ac:dyDescent="0.2">
      <c r="A24" s="291" t="s">
        <v>6857</v>
      </c>
      <c r="B24" s="291" t="s">
        <v>5873</v>
      </c>
      <c r="C24" s="291" t="s">
        <v>5874</v>
      </c>
      <c r="D24" s="291" t="s">
        <v>896</v>
      </c>
      <c r="E24" s="14" t="s">
        <v>359</v>
      </c>
      <c r="F24" s="14" t="s">
        <v>1156</v>
      </c>
      <c r="G24" s="292" t="s">
        <v>1334</v>
      </c>
      <c r="H24" s="291" t="s">
        <v>7881</v>
      </c>
      <c r="I24" s="291" t="s">
        <v>7393</v>
      </c>
      <c r="J24" t="s">
        <v>5748</v>
      </c>
    </row>
    <row r="25" spans="1:10" x14ac:dyDescent="0.2">
      <c r="A25" s="291" t="s">
        <v>4081</v>
      </c>
      <c r="B25" s="291" t="s">
        <v>4492</v>
      </c>
      <c r="C25" s="291" t="s">
        <v>4493</v>
      </c>
      <c r="D25" s="291" t="s">
        <v>355</v>
      </c>
      <c r="E25" s="14" t="s">
        <v>385</v>
      </c>
      <c r="F25" s="14" t="s">
        <v>1156</v>
      </c>
      <c r="G25" s="292" t="s">
        <v>1334</v>
      </c>
      <c r="H25" s="291" t="s">
        <v>7881</v>
      </c>
      <c r="I25" s="291" t="s">
        <v>5164</v>
      </c>
      <c r="J25" t="s">
        <v>5748</v>
      </c>
    </row>
    <row r="26" spans="1:10" x14ac:dyDescent="0.2">
      <c r="A26" s="291" t="s">
        <v>1576</v>
      </c>
      <c r="B26" s="291" t="s">
        <v>2819</v>
      </c>
      <c r="C26" s="291" t="s">
        <v>895</v>
      </c>
      <c r="D26" s="291" t="s">
        <v>509</v>
      </c>
      <c r="E26" s="14" t="s">
        <v>311</v>
      </c>
      <c r="F26" s="14" t="s">
        <v>1156</v>
      </c>
      <c r="G26" s="292" t="s">
        <v>1334</v>
      </c>
      <c r="H26" s="291" t="s">
        <v>7881</v>
      </c>
      <c r="I26" s="291" t="s">
        <v>2166</v>
      </c>
      <c r="J26" t="s">
        <v>5748</v>
      </c>
    </row>
    <row r="27" spans="1:10" x14ac:dyDescent="0.2">
      <c r="A27" s="291" t="s">
        <v>4076</v>
      </c>
      <c r="B27" s="291" t="s">
        <v>4481</v>
      </c>
      <c r="C27" s="291" t="s">
        <v>4482</v>
      </c>
      <c r="D27" s="291" t="s">
        <v>4483</v>
      </c>
      <c r="E27" s="14" t="s">
        <v>331</v>
      </c>
      <c r="F27" s="14" t="s">
        <v>1156</v>
      </c>
      <c r="G27" s="292" t="s">
        <v>1334</v>
      </c>
      <c r="H27" s="291" t="s">
        <v>7881</v>
      </c>
      <c r="I27" s="291" t="s">
        <v>5159</v>
      </c>
      <c r="J27" t="s">
        <v>5748</v>
      </c>
    </row>
    <row r="28" spans="1:10" x14ac:dyDescent="0.2">
      <c r="A28" s="291" t="s">
        <v>1545</v>
      </c>
      <c r="B28" s="291" t="s">
        <v>2783</v>
      </c>
      <c r="C28" s="291" t="s">
        <v>747</v>
      </c>
      <c r="D28" s="291" t="s">
        <v>748</v>
      </c>
      <c r="E28" s="14" t="s">
        <v>359</v>
      </c>
      <c r="F28" s="14" t="s">
        <v>1156</v>
      </c>
      <c r="G28" s="292" t="s">
        <v>1334</v>
      </c>
      <c r="H28" s="291" t="s">
        <v>7881</v>
      </c>
      <c r="I28" s="291" t="s">
        <v>2130</v>
      </c>
      <c r="J28" t="s">
        <v>5748</v>
      </c>
    </row>
    <row r="29" spans="1:10" hidden="1" x14ac:dyDescent="0.2">
      <c r="A29" s="291" t="s">
        <v>4030</v>
      </c>
      <c r="B29" s="291" t="s">
        <v>2724</v>
      </c>
      <c r="C29" s="291" t="s">
        <v>514</v>
      </c>
      <c r="D29" s="291" t="s">
        <v>515</v>
      </c>
      <c r="E29" s="291" t="s">
        <v>379</v>
      </c>
      <c r="F29" s="291" t="s">
        <v>1156</v>
      </c>
      <c r="G29" s="292" t="s">
        <v>1334</v>
      </c>
      <c r="H29" s="291" t="s">
        <v>4008</v>
      </c>
      <c r="I29" s="291" t="s">
        <v>2072</v>
      </c>
      <c r="J29" t="s">
        <v>5748</v>
      </c>
    </row>
    <row r="30" spans="1:10" x14ac:dyDescent="0.2">
      <c r="A30" s="291" t="s">
        <v>3765</v>
      </c>
      <c r="B30" s="291" t="s">
        <v>2792</v>
      </c>
      <c r="C30" s="291" t="s">
        <v>860</v>
      </c>
      <c r="D30" s="291" t="s">
        <v>460</v>
      </c>
      <c r="E30" s="14" t="s">
        <v>329</v>
      </c>
      <c r="F30" s="14" t="s">
        <v>1156</v>
      </c>
      <c r="G30" s="292" t="s">
        <v>1334</v>
      </c>
      <c r="H30" s="291" t="s">
        <v>7881</v>
      </c>
      <c r="I30" s="291" t="s">
        <v>2139</v>
      </c>
      <c r="J30" t="s">
        <v>5748</v>
      </c>
    </row>
    <row r="31" spans="1:10" x14ac:dyDescent="0.2">
      <c r="A31" s="291" t="s">
        <v>1514</v>
      </c>
      <c r="B31" s="291" t="s">
        <v>2747</v>
      </c>
      <c r="C31" s="291" t="s">
        <v>639</v>
      </c>
      <c r="D31" s="291" t="s">
        <v>317</v>
      </c>
      <c r="E31" s="14" t="s">
        <v>365</v>
      </c>
      <c r="F31" s="14" t="s">
        <v>1156</v>
      </c>
      <c r="G31" s="292" t="s">
        <v>1334</v>
      </c>
      <c r="H31" s="291" t="s">
        <v>7881</v>
      </c>
      <c r="I31" s="291" t="s">
        <v>2094</v>
      </c>
      <c r="J31" t="s">
        <v>5748</v>
      </c>
    </row>
    <row r="32" spans="1:10" x14ac:dyDescent="0.2">
      <c r="A32" s="291" t="s">
        <v>1620</v>
      </c>
      <c r="B32" s="291" t="s">
        <v>2875</v>
      </c>
      <c r="C32" s="291" t="s">
        <v>601</v>
      </c>
      <c r="D32" s="291" t="s">
        <v>326</v>
      </c>
      <c r="E32" s="14" t="s">
        <v>428</v>
      </c>
      <c r="F32" s="14" t="s">
        <v>1156</v>
      </c>
      <c r="G32" s="292" t="s">
        <v>1334</v>
      </c>
      <c r="H32" s="291" t="s">
        <v>7881</v>
      </c>
      <c r="I32" s="291" t="s">
        <v>2221</v>
      </c>
      <c r="J32" t="s">
        <v>5748</v>
      </c>
    </row>
    <row r="33" spans="1:10" x14ac:dyDescent="0.2">
      <c r="A33" s="291" t="s">
        <v>3758</v>
      </c>
      <c r="B33" s="291" t="s">
        <v>3289</v>
      </c>
      <c r="C33" s="291" t="s">
        <v>564</v>
      </c>
      <c r="D33" s="291" t="s">
        <v>3290</v>
      </c>
      <c r="E33" s="14" t="s">
        <v>585</v>
      </c>
      <c r="F33" s="14" t="s">
        <v>1156</v>
      </c>
      <c r="G33" s="292" t="s">
        <v>1334</v>
      </c>
      <c r="H33" s="291" t="s">
        <v>7881</v>
      </c>
      <c r="I33" s="291" t="s">
        <v>3288</v>
      </c>
      <c r="J33" t="s">
        <v>5748</v>
      </c>
    </row>
    <row r="34" spans="1:10" x14ac:dyDescent="0.2">
      <c r="A34" s="291" t="s">
        <v>3760</v>
      </c>
      <c r="B34" s="291" t="s">
        <v>3295</v>
      </c>
      <c r="C34" s="291" t="s">
        <v>3296</v>
      </c>
      <c r="D34" s="291" t="s">
        <v>3297</v>
      </c>
      <c r="E34" s="14" t="s">
        <v>374</v>
      </c>
      <c r="F34" s="14" t="s">
        <v>1156</v>
      </c>
      <c r="G34" s="292" t="s">
        <v>1334</v>
      </c>
      <c r="H34" s="291" t="s">
        <v>7881</v>
      </c>
      <c r="I34" s="291" t="s">
        <v>3294</v>
      </c>
      <c r="J34" t="s">
        <v>5748</v>
      </c>
    </row>
    <row r="35" spans="1:10" hidden="1" x14ac:dyDescent="0.2">
      <c r="A35" s="291" t="s">
        <v>1547</v>
      </c>
      <c r="B35" s="291" t="s">
        <v>2785</v>
      </c>
      <c r="C35" s="291" t="s">
        <v>578</v>
      </c>
      <c r="D35" s="291" t="s">
        <v>373</v>
      </c>
      <c r="E35" s="291" t="s">
        <v>428</v>
      </c>
      <c r="F35" s="291" t="s">
        <v>1156</v>
      </c>
      <c r="G35" s="292" t="s">
        <v>1334</v>
      </c>
      <c r="H35" s="291" t="s">
        <v>7881</v>
      </c>
      <c r="I35" s="291" t="s">
        <v>2132</v>
      </c>
      <c r="J35" t="s">
        <v>5748</v>
      </c>
    </row>
    <row r="36" spans="1:10" x14ac:dyDescent="0.2">
      <c r="A36" s="291" t="s">
        <v>6858</v>
      </c>
      <c r="B36" s="291" t="s">
        <v>5875</v>
      </c>
      <c r="C36" s="291" t="s">
        <v>464</v>
      </c>
      <c r="D36" s="291" t="s">
        <v>440</v>
      </c>
      <c r="E36" s="14" t="s">
        <v>403</v>
      </c>
      <c r="F36" s="14" t="s">
        <v>1156</v>
      </c>
      <c r="G36" s="292" t="s">
        <v>1334</v>
      </c>
      <c r="H36" s="291" t="s">
        <v>7881</v>
      </c>
      <c r="I36" s="291" t="s">
        <v>7394</v>
      </c>
      <c r="J36" t="s">
        <v>5748</v>
      </c>
    </row>
    <row r="37" spans="1:10" x14ac:dyDescent="0.2">
      <c r="A37" s="291" t="s">
        <v>1487</v>
      </c>
      <c r="B37" s="291" t="s">
        <v>2712</v>
      </c>
      <c r="C37" s="291" t="s">
        <v>1214</v>
      </c>
      <c r="D37" s="291" t="s">
        <v>309</v>
      </c>
      <c r="E37" s="14" t="s">
        <v>394</v>
      </c>
      <c r="F37" s="14" t="s">
        <v>1156</v>
      </c>
      <c r="G37" s="292" t="s">
        <v>1334</v>
      </c>
      <c r="H37" s="291" t="s">
        <v>7881</v>
      </c>
      <c r="I37" s="291" t="s">
        <v>2060</v>
      </c>
      <c r="J37" t="s">
        <v>5748</v>
      </c>
    </row>
    <row r="38" spans="1:10" x14ac:dyDescent="0.2">
      <c r="A38" s="291" t="s">
        <v>1544</v>
      </c>
      <c r="B38" s="291" t="s">
        <v>2782</v>
      </c>
      <c r="C38" s="291" t="s">
        <v>863</v>
      </c>
      <c r="D38" s="291" t="s">
        <v>402</v>
      </c>
      <c r="E38" s="14" t="s">
        <v>359</v>
      </c>
      <c r="F38" s="14" t="s">
        <v>1156</v>
      </c>
      <c r="G38" s="292" t="s">
        <v>1334</v>
      </c>
      <c r="H38" s="291" t="s">
        <v>7881</v>
      </c>
      <c r="I38" s="291" t="s">
        <v>2129</v>
      </c>
      <c r="J38" t="s">
        <v>5748</v>
      </c>
    </row>
    <row r="39" spans="1:10" x14ac:dyDescent="0.2">
      <c r="A39" s="291" t="s">
        <v>1546</v>
      </c>
      <c r="B39" s="291" t="s">
        <v>2784</v>
      </c>
      <c r="C39" s="291" t="s">
        <v>963</v>
      </c>
      <c r="D39" s="291" t="s">
        <v>373</v>
      </c>
      <c r="E39" s="14" t="s">
        <v>1157</v>
      </c>
      <c r="F39" s="14" t="s">
        <v>1156</v>
      </c>
      <c r="G39" s="292" t="s">
        <v>1334</v>
      </c>
      <c r="H39" s="291" t="s">
        <v>7881</v>
      </c>
      <c r="I39" s="291" t="s">
        <v>2131</v>
      </c>
      <c r="J39" t="s">
        <v>5748</v>
      </c>
    </row>
    <row r="40" spans="1:10" x14ac:dyDescent="0.2">
      <c r="A40" s="291" t="s">
        <v>1593</v>
      </c>
      <c r="B40" s="291" t="s">
        <v>2842</v>
      </c>
      <c r="C40" s="291" t="s">
        <v>656</v>
      </c>
      <c r="D40" s="291" t="s">
        <v>657</v>
      </c>
      <c r="E40" s="14" t="s">
        <v>343</v>
      </c>
      <c r="F40" s="14" t="s">
        <v>1156</v>
      </c>
      <c r="G40" s="292" t="s">
        <v>1334</v>
      </c>
      <c r="H40" s="291" t="s">
        <v>4008</v>
      </c>
      <c r="I40" s="291" t="s">
        <v>2189</v>
      </c>
      <c r="J40" t="s">
        <v>5748</v>
      </c>
    </row>
    <row r="41" spans="1:10" x14ac:dyDescent="0.2">
      <c r="A41" s="291" t="s">
        <v>6859</v>
      </c>
      <c r="B41" s="291" t="s">
        <v>5876</v>
      </c>
      <c r="C41" s="291" t="s">
        <v>5877</v>
      </c>
      <c r="D41" s="291" t="s">
        <v>582</v>
      </c>
      <c r="E41" s="14" t="s">
        <v>396</v>
      </c>
      <c r="F41" s="14" t="s">
        <v>1156</v>
      </c>
      <c r="G41" s="292" t="s">
        <v>1334</v>
      </c>
      <c r="H41" s="291" t="s">
        <v>7881</v>
      </c>
      <c r="I41" s="291" t="s">
        <v>7395</v>
      </c>
      <c r="J41" t="s">
        <v>5748</v>
      </c>
    </row>
    <row r="42" spans="1:10" x14ac:dyDescent="0.2">
      <c r="A42" s="291" t="s">
        <v>3774</v>
      </c>
      <c r="B42" s="291" t="s">
        <v>3318</v>
      </c>
      <c r="C42" s="291" t="s">
        <v>3319</v>
      </c>
      <c r="D42" s="291" t="s">
        <v>330</v>
      </c>
      <c r="E42" s="14" t="s">
        <v>374</v>
      </c>
      <c r="F42" s="14" t="s">
        <v>1156</v>
      </c>
      <c r="G42" s="292" t="s">
        <v>1334</v>
      </c>
      <c r="H42" s="291" t="s">
        <v>7881</v>
      </c>
      <c r="I42" s="291" t="s">
        <v>3317</v>
      </c>
      <c r="J42" t="s">
        <v>5748</v>
      </c>
    </row>
    <row r="43" spans="1:10" x14ac:dyDescent="0.2">
      <c r="A43" s="291" t="s">
        <v>1554</v>
      </c>
      <c r="B43" s="291" t="s">
        <v>2793</v>
      </c>
      <c r="C43" s="291" t="s">
        <v>899</v>
      </c>
      <c r="D43" s="291" t="s">
        <v>373</v>
      </c>
      <c r="E43" s="14" t="s">
        <v>535</v>
      </c>
      <c r="F43" s="14" t="s">
        <v>1156</v>
      </c>
      <c r="G43" s="292" t="s">
        <v>1334</v>
      </c>
      <c r="H43" s="291" t="s">
        <v>7881</v>
      </c>
      <c r="I43" s="291" t="s">
        <v>2140</v>
      </c>
      <c r="J43" t="s">
        <v>5748</v>
      </c>
    </row>
    <row r="44" spans="1:10" x14ac:dyDescent="0.2">
      <c r="A44" s="291" t="s">
        <v>1564</v>
      </c>
      <c r="B44" s="291" t="s">
        <v>2805</v>
      </c>
      <c r="C44" s="291" t="s">
        <v>957</v>
      </c>
      <c r="D44" s="291" t="s">
        <v>491</v>
      </c>
      <c r="E44" s="14" t="s">
        <v>396</v>
      </c>
      <c r="F44" s="14" t="s">
        <v>1156</v>
      </c>
      <c r="G44" s="292" t="s">
        <v>1334</v>
      </c>
      <c r="H44" s="291" t="s">
        <v>7881</v>
      </c>
      <c r="I44" s="291" t="s">
        <v>2152</v>
      </c>
      <c r="J44" t="s">
        <v>5748</v>
      </c>
    </row>
    <row r="45" spans="1:10" x14ac:dyDescent="0.2">
      <c r="A45" s="291" t="s">
        <v>1462</v>
      </c>
      <c r="B45" s="291" t="s">
        <v>2681</v>
      </c>
      <c r="C45" s="291" t="s">
        <v>915</v>
      </c>
      <c r="D45" s="291" t="s">
        <v>411</v>
      </c>
      <c r="E45" s="14" t="s">
        <v>421</v>
      </c>
      <c r="F45" s="14" t="s">
        <v>1156</v>
      </c>
      <c r="G45" s="292" t="s">
        <v>1334</v>
      </c>
      <c r="H45" s="291" t="s">
        <v>7881</v>
      </c>
      <c r="I45" s="291" t="s">
        <v>2029</v>
      </c>
      <c r="J45" t="s">
        <v>5748</v>
      </c>
    </row>
    <row r="46" spans="1:10" x14ac:dyDescent="0.2">
      <c r="A46" s="291" t="s">
        <v>1540</v>
      </c>
      <c r="B46" s="291" t="s">
        <v>2777</v>
      </c>
      <c r="C46" s="291" t="s">
        <v>735</v>
      </c>
      <c r="D46" s="291" t="s">
        <v>528</v>
      </c>
      <c r="E46" s="14" t="s">
        <v>297</v>
      </c>
      <c r="F46" s="14" t="s">
        <v>1156</v>
      </c>
      <c r="G46" s="292" t="s">
        <v>1334</v>
      </c>
      <c r="H46" s="291" t="s">
        <v>7881</v>
      </c>
      <c r="I46" s="291" t="s">
        <v>2124</v>
      </c>
      <c r="J46" t="s">
        <v>5748</v>
      </c>
    </row>
    <row r="47" spans="1:10" x14ac:dyDescent="0.2">
      <c r="A47" s="291" t="s">
        <v>4100</v>
      </c>
      <c r="B47" s="291" t="s">
        <v>4529</v>
      </c>
      <c r="C47" s="291" t="s">
        <v>4530</v>
      </c>
      <c r="D47" s="291" t="s">
        <v>680</v>
      </c>
      <c r="E47" s="14" t="s">
        <v>5131</v>
      </c>
      <c r="F47" s="14" t="s">
        <v>1156</v>
      </c>
      <c r="G47" s="292" t="s">
        <v>1334</v>
      </c>
      <c r="H47" s="291" t="s">
        <v>7881</v>
      </c>
      <c r="I47" s="291" t="s">
        <v>5182</v>
      </c>
      <c r="J47" t="s">
        <v>5748</v>
      </c>
    </row>
    <row r="48" spans="1:10" x14ac:dyDescent="0.2">
      <c r="A48" s="291" t="s">
        <v>3781</v>
      </c>
      <c r="B48" s="291" t="s">
        <v>2718</v>
      </c>
      <c r="C48" s="291" t="s">
        <v>708</v>
      </c>
      <c r="D48" s="291" t="s">
        <v>373</v>
      </c>
      <c r="E48" s="14" t="s">
        <v>329</v>
      </c>
      <c r="F48" s="14" t="s">
        <v>1156</v>
      </c>
      <c r="G48" s="292" t="s">
        <v>1334</v>
      </c>
      <c r="H48" s="291" t="s">
        <v>7881</v>
      </c>
      <c r="I48" s="291" t="s">
        <v>2066</v>
      </c>
      <c r="J48" t="s">
        <v>5748</v>
      </c>
    </row>
    <row r="49" spans="1:10" x14ac:dyDescent="0.2">
      <c r="A49" s="291" t="s">
        <v>6860</v>
      </c>
      <c r="B49" s="291" t="s">
        <v>5878</v>
      </c>
      <c r="C49" s="291" t="s">
        <v>5879</v>
      </c>
      <c r="D49" s="291" t="s">
        <v>353</v>
      </c>
      <c r="E49" s="14" t="s">
        <v>3701</v>
      </c>
      <c r="F49" s="14" t="s">
        <v>1156</v>
      </c>
      <c r="G49" s="292" t="s">
        <v>1334</v>
      </c>
      <c r="H49" s="291" t="s">
        <v>7881</v>
      </c>
      <c r="I49" s="291" t="s">
        <v>7396</v>
      </c>
      <c r="J49" t="s">
        <v>5748</v>
      </c>
    </row>
    <row r="50" spans="1:10" hidden="1" x14ac:dyDescent="0.2">
      <c r="A50" s="291" t="s">
        <v>6861</v>
      </c>
      <c r="B50" s="291" t="s">
        <v>5880</v>
      </c>
      <c r="C50" s="291" t="s">
        <v>5881</v>
      </c>
      <c r="D50" s="291" t="s">
        <v>420</v>
      </c>
      <c r="E50" s="291" t="s">
        <v>5130</v>
      </c>
      <c r="F50" s="291" t="s">
        <v>1156</v>
      </c>
      <c r="G50" s="292" t="s">
        <v>1334</v>
      </c>
      <c r="H50" s="291" t="s">
        <v>7881</v>
      </c>
      <c r="I50" s="291" t="s">
        <v>7397</v>
      </c>
      <c r="J50" t="s">
        <v>5748</v>
      </c>
    </row>
    <row r="51" spans="1:10" x14ac:dyDescent="0.2">
      <c r="A51" s="291" t="s">
        <v>1551</v>
      </c>
      <c r="B51" s="291" t="s">
        <v>2789</v>
      </c>
      <c r="C51" s="291" t="s">
        <v>828</v>
      </c>
      <c r="D51" s="291" t="s">
        <v>351</v>
      </c>
      <c r="E51" s="14" t="s">
        <v>580</v>
      </c>
      <c r="F51" s="14" t="s">
        <v>1156</v>
      </c>
      <c r="G51" s="292" t="s">
        <v>1334</v>
      </c>
      <c r="H51" s="291" t="s">
        <v>7881</v>
      </c>
      <c r="I51" s="291" t="s">
        <v>2136</v>
      </c>
      <c r="J51" t="s">
        <v>5748</v>
      </c>
    </row>
    <row r="52" spans="1:10" x14ac:dyDescent="0.2">
      <c r="A52" s="291" t="s">
        <v>1577</v>
      </c>
      <c r="B52" s="291" t="s">
        <v>2820</v>
      </c>
      <c r="C52" s="291" t="s">
        <v>1029</v>
      </c>
      <c r="D52" s="291" t="s">
        <v>680</v>
      </c>
      <c r="E52" s="14" t="s">
        <v>301</v>
      </c>
      <c r="F52" s="14" t="s">
        <v>1156</v>
      </c>
      <c r="G52" s="292" t="s">
        <v>1334</v>
      </c>
      <c r="H52" s="291" t="s">
        <v>7881</v>
      </c>
      <c r="I52" s="291" t="s">
        <v>2167</v>
      </c>
      <c r="J52" t="s">
        <v>5748</v>
      </c>
    </row>
    <row r="53" spans="1:10" x14ac:dyDescent="0.2">
      <c r="A53" s="291" t="s">
        <v>4083</v>
      </c>
      <c r="B53" s="291" t="s">
        <v>4496</v>
      </c>
      <c r="C53" s="291" t="s">
        <v>4497</v>
      </c>
      <c r="D53" s="291" t="s">
        <v>368</v>
      </c>
      <c r="E53" s="14" t="s">
        <v>390</v>
      </c>
      <c r="F53" s="14" t="s">
        <v>1156</v>
      </c>
      <c r="G53" s="292" t="s">
        <v>1334</v>
      </c>
      <c r="H53" s="291" t="s">
        <v>7881</v>
      </c>
      <c r="I53" s="291" t="s">
        <v>5166</v>
      </c>
      <c r="J53" t="s">
        <v>5748</v>
      </c>
    </row>
    <row r="54" spans="1:10" x14ac:dyDescent="0.2">
      <c r="A54" s="291" t="s">
        <v>6862</v>
      </c>
      <c r="B54" s="291" t="s">
        <v>5882</v>
      </c>
      <c r="C54" s="291" t="s">
        <v>5883</v>
      </c>
      <c r="D54" s="291" t="s">
        <v>614</v>
      </c>
      <c r="E54" s="14" t="s">
        <v>557</v>
      </c>
      <c r="F54" s="14" t="s">
        <v>1156</v>
      </c>
      <c r="G54" s="292" t="s">
        <v>1334</v>
      </c>
      <c r="H54" s="291" t="s">
        <v>7881</v>
      </c>
      <c r="I54" s="291" t="s">
        <v>7398</v>
      </c>
      <c r="J54" t="s">
        <v>5748</v>
      </c>
    </row>
    <row r="55" spans="1:10" x14ac:dyDescent="0.2">
      <c r="A55" s="291" t="s">
        <v>1480</v>
      </c>
      <c r="B55" s="291" t="s">
        <v>2705</v>
      </c>
      <c r="C55" s="291" t="s">
        <v>608</v>
      </c>
      <c r="D55" s="291" t="s">
        <v>609</v>
      </c>
      <c r="E55" s="14" t="s">
        <v>554</v>
      </c>
      <c r="F55" s="14" t="s">
        <v>1156</v>
      </c>
      <c r="G55" s="292" t="s">
        <v>1334</v>
      </c>
      <c r="H55" s="291" t="s">
        <v>7881</v>
      </c>
      <c r="I55" s="291" t="s">
        <v>2053</v>
      </c>
      <c r="J55" t="s">
        <v>5748</v>
      </c>
    </row>
    <row r="56" spans="1:10" x14ac:dyDescent="0.2">
      <c r="A56" s="291" t="s">
        <v>3784</v>
      </c>
      <c r="B56" s="291" t="s">
        <v>3349</v>
      </c>
      <c r="C56" s="291" t="s">
        <v>3350</v>
      </c>
      <c r="D56" s="291" t="s">
        <v>368</v>
      </c>
      <c r="E56" s="14" t="s">
        <v>557</v>
      </c>
      <c r="F56" s="14" t="s">
        <v>1156</v>
      </c>
      <c r="G56" s="292" t="s">
        <v>1334</v>
      </c>
      <c r="H56" s="291" t="s">
        <v>7881</v>
      </c>
      <c r="I56" s="291" t="s">
        <v>3348</v>
      </c>
      <c r="J56" t="s">
        <v>5748</v>
      </c>
    </row>
    <row r="57" spans="1:10" x14ac:dyDescent="0.2">
      <c r="A57" s="291" t="s">
        <v>6863</v>
      </c>
      <c r="B57" s="291" t="s">
        <v>2815</v>
      </c>
      <c r="C57" s="291" t="s">
        <v>648</v>
      </c>
      <c r="D57" s="291" t="s">
        <v>328</v>
      </c>
      <c r="E57" s="14" t="s">
        <v>1157</v>
      </c>
      <c r="F57" s="14" t="s">
        <v>1156</v>
      </c>
      <c r="G57" s="292" t="s">
        <v>1334</v>
      </c>
      <c r="H57" s="291" t="s">
        <v>7881</v>
      </c>
      <c r="I57" s="291" t="s">
        <v>2162</v>
      </c>
      <c r="J57" t="s">
        <v>5748</v>
      </c>
    </row>
    <row r="58" spans="1:10" x14ac:dyDescent="0.2">
      <c r="A58" s="291" t="s">
        <v>1528</v>
      </c>
      <c r="B58" s="291" t="s">
        <v>2764</v>
      </c>
      <c r="C58" s="291" t="s">
        <v>757</v>
      </c>
      <c r="D58" s="291" t="s">
        <v>393</v>
      </c>
      <c r="E58" s="14" t="s">
        <v>329</v>
      </c>
      <c r="F58" s="14" t="s">
        <v>1156</v>
      </c>
      <c r="G58" s="292" t="s">
        <v>1334</v>
      </c>
      <c r="H58" s="291" t="s">
        <v>7881</v>
      </c>
      <c r="I58" s="291" t="s">
        <v>2111</v>
      </c>
      <c r="J58" t="s">
        <v>5748</v>
      </c>
    </row>
    <row r="59" spans="1:10" x14ac:dyDescent="0.2">
      <c r="A59" s="291" t="s">
        <v>3761</v>
      </c>
      <c r="B59" s="291" t="s">
        <v>2736</v>
      </c>
      <c r="C59" s="291" t="s">
        <v>980</v>
      </c>
      <c r="D59" s="291" t="s">
        <v>309</v>
      </c>
      <c r="E59" s="14" t="s">
        <v>3703</v>
      </c>
      <c r="F59" s="14" t="s">
        <v>1156</v>
      </c>
      <c r="G59" s="292" t="s">
        <v>1334</v>
      </c>
      <c r="H59" s="291" t="s">
        <v>7881</v>
      </c>
      <c r="I59" s="291" t="s">
        <v>2084</v>
      </c>
      <c r="J59" t="s">
        <v>5748</v>
      </c>
    </row>
    <row r="60" spans="1:10" x14ac:dyDescent="0.2">
      <c r="A60" s="291" t="s">
        <v>6864</v>
      </c>
      <c r="B60" s="291" t="s">
        <v>5884</v>
      </c>
      <c r="C60" s="291" t="s">
        <v>5885</v>
      </c>
      <c r="D60" s="291" t="s">
        <v>491</v>
      </c>
      <c r="E60" s="14" t="s">
        <v>306</v>
      </c>
      <c r="F60" s="14" t="s">
        <v>1156</v>
      </c>
      <c r="G60" s="292" t="s">
        <v>1334</v>
      </c>
      <c r="H60" s="291" t="s">
        <v>7881</v>
      </c>
      <c r="I60" s="291" t="s">
        <v>7399</v>
      </c>
      <c r="J60" t="s">
        <v>5748</v>
      </c>
    </row>
    <row r="61" spans="1:10" x14ac:dyDescent="0.2">
      <c r="A61" s="291" t="s">
        <v>1499</v>
      </c>
      <c r="B61" s="291" t="s">
        <v>2726</v>
      </c>
      <c r="C61" s="291" t="s">
        <v>555</v>
      </c>
      <c r="D61" s="291" t="s">
        <v>402</v>
      </c>
      <c r="E61" s="14" t="s">
        <v>341</v>
      </c>
      <c r="F61" s="14" t="s">
        <v>1156</v>
      </c>
      <c r="G61" s="292" t="s">
        <v>1334</v>
      </c>
      <c r="H61" s="291" t="s">
        <v>7881</v>
      </c>
      <c r="I61" s="291" t="s">
        <v>2074</v>
      </c>
      <c r="J61" t="s">
        <v>5748</v>
      </c>
    </row>
    <row r="62" spans="1:10" x14ac:dyDescent="0.2">
      <c r="A62" s="291" t="s">
        <v>6865</v>
      </c>
      <c r="B62" s="291" t="s">
        <v>2802</v>
      </c>
      <c r="C62" s="291" t="s">
        <v>718</v>
      </c>
      <c r="D62" s="291" t="s">
        <v>454</v>
      </c>
      <c r="E62" s="14" t="s">
        <v>390</v>
      </c>
      <c r="F62" s="14" t="s">
        <v>1156</v>
      </c>
      <c r="G62" s="292" t="s">
        <v>1334</v>
      </c>
      <c r="H62" s="291" t="s">
        <v>7881</v>
      </c>
      <c r="I62" s="291" t="s">
        <v>2149</v>
      </c>
      <c r="J62" t="s">
        <v>5748</v>
      </c>
    </row>
    <row r="63" spans="1:10" x14ac:dyDescent="0.2">
      <c r="A63" s="291" t="s">
        <v>6866</v>
      </c>
      <c r="B63" s="291" t="s">
        <v>5886</v>
      </c>
      <c r="C63" s="291" t="s">
        <v>5887</v>
      </c>
      <c r="D63" s="291" t="s">
        <v>5888</v>
      </c>
      <c r="E63" s="14" t="s">
        <v>378</v>
      </c>
      <c r="F63" s="14" t="s">
        <v>1156</v>
      </c>
      <c r="G63" s="292" t="s">
        <v>1334</v>
      </c>
      <c r="H63" s="291" t="s">
        <v>4008</v>
      </c>
      <c r="I63" s="291" t="s">
        <v>7400</v>
      </c>
      <c r="J63" t="s">
        <v>5748</v>
      </c>
    </row>
    <row r="64" spans="1:10" x14ac:dyDescent="0.2">
      <c r="A64" s="291" t="s">
        <v>6867</v>
      </c>
      <c r="B64" s="291" t="s">
        <v>5889</v>
      </c>
      <c r="C64" s="291" t="s">
        <v>5890</v>
      </c>
      <c r="D64" s="291" t="s">
        <v>5891</v>
      </c>
      <c r="E64" s="14" t="s">
        <v>404</v>
      </c>
      <c r="F64" s="14" t="s">
        <v>1156</v>
      </c>
      <c r="G64" s="292" t="s">
        <v>1334</v>
      </c>
      <c r="H64" s="291" t="s">
        <v>7881</v>
      </c>
      <c r="I64" s="291" t="s">
        <v>7401</v>
      </c>
      <c r="J64" t="s">
        <v>5748</v>
      </c>
    </row>
    <row r="65" spans="1:10" x14ac:dyDescent="0.2">
      <c r="A65" s="291" t="s">
        <v>1465</v>
      </c>
      <c r="B65" s="291" t="s">
        <v>2685</v>
      </c>
      <c r="C65" s="291" t="s">
        <v>841</v>
      </c>
      <c r="D65" s="291" t="s">
        <v>528</v>
      </c>
      <c r="E65" s="14" t="s">
        <v>301</v>
      </c>
      <c r="F65" s="14" t="s">
        <v>1156</v>
      </c>
      <c r="G65" s="292" t="s">
        <v>1334</v>
      </c>
      <c r="H65" s="291" t="s">
        <v>7881</v>
      </c>
      <c r="I65" s="291" t="s">
        <v>2033</v>
      </c>
      <c r="J65" t="s">
        <v>5748</v>
      </c>
    </row>
    <row r="66" spans="1:10" x14ac:dyDescent="0.2">
      <c r="A66" s="291" t="s">
        <v>4049</v>
      </c>
      <c r="B66" s="291" t="s">
        <v>4450</v>
      </c>
      <c r="C66" s="291" t="s">
        <v>810</v>
      </c>
      <c r="D66" s="291" t="s">
        <v>460</v>
      </c>
      <c r="E66" s="14" t="s">
        <v>5130</v>
      </c>
      <c r="F66" s="14" t="s">
        <v>1156</v>
      </c>
      <c r="G66" s="292" t="s">
        <v>1334</v>
      </c>
      <c r="H66" s="291" t="s">
        <v>7881</v>
      </c>
      <c r="I66" s="291" t="s">
        <v>5142</v>
      </c>
      <c r="J66" t="s">
        <v>5748</v>
      </c>
    </row>
    <row r="67" spans="1:10" x14ac:dyDescent="0.2">
      <c r="A67" s="291" t="s">
        <v>3754</v>
      </c>
      <c r="B67" s="291" t="s">
        <v>3277</v>
      </c>
      <c r="C67" s="291" t="s">
        <v>376</v>
      </c>
      <c r="D67" s="291" t="s">
        <v>539</v>
      </c>
      <c r="E67" s="14" t="s">
        <v>378</v>
      </c>
      <c r="F67" s="14" t="s">
        <v>1156</v>
      </c>
      <c r="G67" s="292" t="s">
        <v>1334</v>
      </c>
      <c r="H67" s="291" t="s">
        <v>7881</v>
      </c>
      <c r="I67" s="291" t="s">
        <v>3276</v>
      </c>
      <c r="J67" t="s">
        <v>5748</v>
      </c>
    </row>
    <row r="68" spans="1:10" x14ac:dyDescent="0.2">
      <c r="A68" s="291" t="s">
        <v>4059</v>
      </c>
      <c r="B68" s="291" t="s">
        <v>4460</v>
      </c>
      <c r="C68" s="291" t="s">
        <v>648</v>
      </c>
      <c r="D68" s="291" t="s">
        <v>460</v>
      </c>
      <c r="E68" s="14" t="s">
        <v>375</v>
      </c>
      <c r="F68" s="14" t="s">
        <v>1156</v>
      </c>
      <c r="G68" s="292" t="s">
        <v>1334</v>
      </c>
      <c r="H68" s="291" t="s">
        <v>7881</v>
      </c>
      <c r="I68" s="291" t="s">
        <v>5147</v>
      </c>
      <c r="J68" t="s">
        <v>5748</v>
      </c>
    </row>
    <row r="69" spans="1:10" x14ac:dyDescent="0.2">
      <c r="A69" s="291" t="s">
        <v>3743</v>
      </c>
      <c r="B69" s="291" t="s">
        <v>3249</v>
      </c>
      <c r="C69" s="291" t="s">
        <v>3250</v>
      </c>
      <c r="D69" s="291" t="s">
        <v>393</v>
      </c>
      <c r="E69" s="14" t="s">
        <v>304</v>
      </c>
      <c r="F69" s="14" t="s">
        <v>1156</v>
      </c>
      <c r="G69" s="292" t="s">
        <v>1334</v>
      </c>
      <c r="H69" s="291" t="s">
        <v>7881</v>
      </c>
      <c r="I69" s="291" t="s">
        <v>3248</v>
      </c>
      <c r="J69" t="s">
        <v>5748</v>
      </c>
    </row>
    <row r="70" spans="1:10" x14ac:dyDescent="0.2">
      <c r="A70" s="291" t="s">
        <v>1578</v>
      </c>
      <c r="B70" s="291" t="s">
        <v>2822</v>
      </c>
      <c r="C70" s="291" t="s">
        <v>711</v>
      </c>
      <c r="D70" s="291" t="s">
        <v>712</v>
      </c>
      <c r="E70" s="14" t="s">
        <v>398</v>
      </c>
      <c r="F70" s="14" t="s">
        <v>1156</v>
      </c>
      <c r="G70" s="292" t="s">
        <v>1334</v>
      </c>
      <c r="H70" s="291" t="s">
        <v>7881</v>
      </c>
      <c r="I70" s="291" t="s">
        <v>2169</v>
      </c>
      <c r="J70" t="s">
        <v>5748</v>
      </c>
    </row>
    <row r="71" spans="1:10" x14ac:dyDescent="0.2">
      <c r="A71" s="291" t="s">
        <v>6868</v>
      </c>
      <c r="B71" s="291" t="s">
        <v>5892</v>
      </c>
      <c r="C71" s="291" t="s">
        <v>572</v>
      </c>
      <c r="D71" s="291" t="s">
        <v>349</v>
      </c>
      <c r="E71" s="14" t="s">
        <v>363</v>
      </c>
      <c r="F71" s="14" t="s">
        <v>1156</v>
      </c>
      <c r="G71" s="292" t="s">
        <v>1334</v>
      </c>
      <c r="H71" s="291" t="s">
        <v>7881</v>
      </c>
      <c r="I71" s="291" t="s">
        <v>7402</v>
      </c>
      <c r="J71" t="s">
        <v>5748</v>
      </c>
    </row>
    <row r="72" spans="1:10" x14ac:dyDescent="0.2">
      <c r="A72" s="291" t="s">
        <v>1580</v>
      </c>
      <c r="B72" s="291" t="s">
        <v>2825</v>
      </c>
      <c r="C72" s="291" t="s">
        <v>1023</v>
      </c>
      <c r="D72" s="291" t="s">
        <v>528</v>
      </c>
      <c r="E72" s="14" t="s">
        <v>369</v>
      </c>
      <c r="F72" s="14" t="s">
        <v>1156</v>
      </c>
      <c r="G72" s="292" t="s">
        <v>1334</v>
      </c>
      <c r="H72" s="291" t="s">
        <v>7881</v>
      </c>
      <c r="I72" s="291" t="s">
        <v>2172</v>
      </c>
      <c r="J72" t="s">
        <v>5748</v>
      </c>
    </row>
    <row r="73" spans="1:10" x14ac:dyDescent="0.2">
      <c r="A73" s="291" t="s">
        <v>6869</v>
      </c>
      <c r="B73" s="291" t="s">
        <v>2745</v>
      </c>
      <c r="C73" s="291" t="s">
        <v>633</v>
      </c>
      <c r="D73" s="291" t="s">
        <v>493</v>
      </c>
      <c r="E73" s="14" t="s">
        <v>6844</v>
      </c>
      <c r="F73" s="14" t="s">
        <v>1156</v>
      </c>
      <c r="G73" s="292" t="s">
        <v>1334</v>
      </c>
      <c r="H73" s="291" t="s">
        <v>7881</v>
      </c>
      <c r="I73" s="291" t="s">
        <v>2092</v>
      </c>
      <c r="J73" t="s">
        <v>5748</v>
      </c>
    </row>
    <row r="74" spans="1:10" x14ac:dyDescent="0.2">
      <c r="A74" s="291" t="s">
        <v>6870</v>
      </c>
      <c r="B74" s="291" t="s">
        <v>5893</v>
      </c>
      <c r="C74" s="291" t="s">
        <v>5894</v>
      </c>
      <c r="D74" s="291" t="s">
        <v>4661</v>
      </c>
      <c r="E74" s="14" t="s">
        <v>6845</v>
      </c>
      <c r="F74" s="14" t="s">
        <v>1156</v>
      </c>
      <c r="G74" s="292" t="s">
        <v>1334</v>
      </c>
      <c r="H74" s="291" t="s">
        <v>7881</v>
      </c>
      <c r="I74" s="291" t="s">
        <v>7403</v>
      </c>
      <c r="J74" t="s">
        <v>5748</v>
      </c>
    </row>
    <row r="75" spans="1:10" x14ac:dyDescent="0.2">
      <c r="A75" s="291" t="s">
        <v>1586</v>
      </c>
      <c r="B75" s="291" t="s">
        <v>2835</v>
      </c>
      <c r="C75" s="291" t="s">
        <v>1130</v>
      </c>
      <c r="D75" s="291" t="s">
        <v>1131</v>
      </c>
      <c r="E75" s="14" t="s">
        <v>291</v>
      </c>
      <c r="F75" s="14" t="s">
        <v>1156</v>
      </c>
      <c r="G75" s="292" t="s">
        <v>1334</v>
      </c>
      <c r="H75" s="291" t="s">
        <v>7881</v>
      </c>
      <c r="I75" s="291" t="s">
        <v>2182</v>
      </c>
      <c r="J75" t="s">
        <v>5748</v>
      </c>
    </row>
    <row r="76" spans="1:10" ht="15" x14ac:dyDescent="0.25">
      <c r="A76" s="293" t="s">
        <v>1439</v>
      </c>
      <c r="B76" s="293" t="s">
        <v>2648</v>
      </c>
      <c r="C76" s="293" t="s">
        <v>936</v>
      </c>
      <c r="D76" s="293" t="s">
        <v>368</v>
      </c>
      <c r="E76" s="256" t="s">
        <v>392</v>
      </c>
      <c r="F76" s="14" t="s">
        <v>1156</v>
      </c>
      <c r="G76" s="294" t="s">
        <v>1334</v>
      </c>
      <c r="H76" s="291" t="s">
        <v>7881</v>
      </c>
      <c r="I76" s="293" t="s">
        <v>1999</v>
      </c>
      <c r="J76" t="s">
        <v>5748</v>
      </c>
    </row>
    <row r="77" spans="1:10" ht="15" x14ac:dyDescent="0.25">
      <c r="A77" s="293" t="s">
        <v>6871</v>
      </c>
      <c r="B77" s="293" t="s">
        <v>5895</v>
      </c>
      <c r="C77" s="293" t="s">
        <v>5896</v>
      </c>
      <c r="D77" s="293" t="s">
        <v>366</v>
      </c>
      <c r="E77" s="256" t="s">
        <v>374</v>
      </c>
      <c r="F77" s="14" t="s">
        <v>1156</v>
      </c>
      <c r="G77" s="294" t="s">
        <v>1334</v>
      </c>
      <c r="H77" s="291" t="s">
        <v>7881</v>
      </c>
      <c r="I77" s="293" t="s">
        <v>7404</v>
      </c>
      <c r="J77" t="s">
        <v>5748</v>
      </c>
    </row>
    <row r="78" spans="1:10" ht="15" x14ac:dyDescent="0.25">
      <c r="A78" s="293" t="s">
        <v>1436</v>
      </c>
      <c r="B78" s="293" t="s">
        <v>2644</v>
      </c>
      <c r="C78" s="293" t="s">
        <v>904</v>
      </c>
      <c r="D78" s="293" t="s">
        <v>462</v>
      </c>
      <c r="E78" s="256" t="s">
        <v>291</v>
      </c>
      <c r="F78" s="14" t="s">
        <v>1156</v>
      </c>
      <c r="G78" s="294" t="s">
        <v>1334</v>
      </c>
      <c r="H78" s="291" t="s">
        <v>7881</v>
      </c>
      <c r="I78" s="293" t="s">
        <v>1996</v>
      </c>
      <c r="J78" t="s">
        <v>5748</v>
      </c>
    </row>
    <row r="79" spans="1:10" ht="15" x14ac:dyDescent="0.25">
      <c r="A79" s="293" t="s">
        <v>6872</v>
      </c>
      <c r="B79" s="293" t="s">
        <v>5897</v>
      </c>
      <c r="C79" s="293" t="s">
        <v>795</v>
      </c>
      <c r="D79" s="293" t="s">
        <v>326</v>
      </c>
      <c r="E79" s="256" t="s">
        <v>404</v>
      </c>
      <c r="F79" s="14" t="s">
        <v>1156</v>
      </c>
      <c r="G79" s="294" t="s">
        <v>1334</v>
      </c>
      <c r="H79" s="291" t="s">
        <v>7881</v>
      </c>
      <c r="I79" s="293" t="s">
        <v>7405</v>
      </c>
      <c r="J79" t="s">
        <v>5748</v>
      </c>
    </row>
    <row r="80" spans="1:10" ht="15" x14ac:dyDescent="0.25">
      <c r="A80" s="293" t="s">
        <v>1478</v>
      </c>
      <c r="B80" s="293" t="s">
        <v>2701</v>
      </c>
      <c r="C80" s="293" t="s">
        <v>630</v>
      </c>
      <c r="D80" s="293" t="s">
        <v>402</v>
      </c>
      <c r="E80" s="256" t="s">
        <v>324</v>
      </c>
      <c r="F80" s="14" t="s">
        <v>1156</v>
      </c>
      <c r="G80" s="294" t="s">
        <v>1334</v>
      </c>
      <c r="H80" s="291" t="s">
        <v>7881</v>
      </c>
      <c r="I80" s="293" t="s">
        <v>2049</v>
      </c>
      <c r="J80" t="s">
        <v>5748</v>
      </c>
    </row>
    <row r="81" spans="1:10" ht="15" x14ac:dyDescent="0.25">
      <c r="A81" s="293" t="s">
        <v>1617</v>
      </c>
      <c r="B81" s="293" t="s">
        <v>2872</v>
      </c>
      <c r="C81" s="293" t="s">
        <v>565</v>
      </c>
      <c r="D81" s="293" t="s">
        <v>309</v>
      </c>
      <c r="E81" s="256" t="s">
        <v>554</v>
      </c>
      <c r="F81" s="14" t="s">
        <v>1156</v>
      </c>
      <c r="G81" s="294" t="s">
        <v>1334</v>
      </c>
      <c r="H81" s="291" t="s">
        <v>7881</v>
      </c>
      <c r="I81" s="293" t="s">
        <v>2218</v>
      </c>
      <c r="J81" t="s">
        <v>5748</v>
      </c>
    </row>
    <row r="82" spans="1:10" ht="15" x14ac:dyDescent="0.25">
      <c r="A82" s="293" t="s">
        <v>6873</v>
      </c>
      <c r="B82" s="293" t="s">
        <v>5898</v>
      </c>
      <c r="C82" s="293" t="s">
        <v>5899</v>
      </c>
      <c r="D82" s="293" t="s">
        <v>460</v>
      </c>
      <c r="E82" s="256" t="s">
        <v>443</v>
      </c>
      <c r="F82" s="14" t="s">
        <v>1156</v>
      </c>
      <c r="G82" s="294" t="s">
        <v>1334</v>
      </c>
      <c r="H82" s="291" t="s">
        <v>7881</v>
      </c>
      <c r="I82" s="293" t="s">
        <v>7406</v>
      </c>
      <c r="J82" t="s">
        <v>5748</v>
      </c>
    </row>
    <row r="83" spans="1:10" ht="15" x14ac:dyDescent="0.25">
      <c r="A83" s="293" t="s">
        <v>4051</v>
      </c>
      <c r="B83" s="293" t="s">
        <v>2860</v>
      </c>
      <c r="C83" s="293" t="s">
        <v>2861</v>
      </c>
      <c r="D83" s="293" t="s">
        <v>326</v>
      </c>
      <c r="E83" s="256" t="s">
        <v>5130</v>
      </c>
      <c r="F83" s="14" t="s">
        <v>1156</v>
      </c>
      <c r="G83" s="294" t="s">
        <v>1334</v>
      </c>
      <c r="H83" s="291" t="s">
        <v>7881</v>
      </c>
      <c r="I83" s="293" t="s">
        <v>2207</v>
      </c>
      <c r="J83" t="s">
        <v>5748</v>
      </c>
    </row>
    <row r="84" spans="1:10" ht="15" x14ac:dyDescent="0.25">
      <c r="A84" s="293" t="s">
        <v>1450</v>
      </c>
      <c r="B84" s="293" t="s">
        <v>2661</v>
      </c>
      <c r="C84" s="293" t="s">
        <v>450</v>
      </c>
      <c r="D84" s="293" t="s">
        <v>444</v>
      </c>
      <c r="E84" s="256" t="s">
        <v>443</v>
      </c>
      <c r="F84" s="14" t="s">
        <v>1156</v>
      </c>
      <c r="G84" s="294" t="s">
        <v>1334</v>
      </c>
      <c r="H84" s="291" t="s">
        <v>7881</v>
      </c>
      <c r="I84" s="293" t="s">
        <v>2012</v>
      </c>
      <c r="J84" t="s">
        <v>5748</v>
      </c>
    </row>
    <row r="85" spans="1:10" ht="15" x14ac:dyDescent="0.25">
      <c r="A85" s="293" t="s">
        <v>1445</v>
      </c>
      <c r="B85" s="293" t="s">
        <v>2656</v>
      </c>
      <c r="C85" s="293" t="s">
        <v>720</v>
      </c>
      <c r="D85" s="293" t="s">
        <v>589</v>
      </c>
      <c r="E85" s="256" t="s">
        <v>443</v>
      </c>
      <c r="F85" s="14" t="s">
        <v>1156</v>
      </c>
      <c r="G85" s="294" t="s">
        <v>1334</v>
      </c>
      <c r="H85" s="291" t="s">
        <v>7881</v>
      </c>
      <c r="I85" s="293" t="s">
        <v>2007</v>
      </c>
      <c r="J85" t="s">
        <v>5748</v>
      </c>
    </row>
    <row r="86" spans="1:10" ht="15" x14ac:dyDescent="0.25">
      <c r="A86" s="293" t="s">
        <v>4054</v>
      </c>
      <c r="B86" s="293" t="s">
        <v>2769</v>
      </c>
      <c r="C86" s="293" t="s">
        <v>1228</v>
      </c>
      <c r="D86" s="293" t="s">
        <v>373</v>
      </c>
      <c r="E86" s="256" t="s">
        <v>5130</v>
      </c>
      <c r="F86" s="14" t="s">
        <v>1156</v>
      </c>
      <c r="G86" s="294" t="s">
        <v>1334</v>
      </c>
      <c r="H86" s="291" t="s">
        <v>7881</v>
      </c>
      <c r="I86" s="293" t="s">
        <v>2116</v>
      </c>
      <c r="J86" t="s">
        <v>5748</v>
      </c>
    </row>
    <row r="87" spans="1:10" ht="15" x14ac:dyDescent="0.25">
      <c r="A87" s="293" t="s">
        <v>1575</v>
      </c>
      <c r="B87" s="293" t="s">
        <v>2818</v>
      </c>
      <c r="C87" s="293" t="s">
        <v>892</v>
      </c>
      <c r="D87" s="293" t="s">
        <v>310</v>
      </c>
      <c r="E87" s="256" t="s">
        <v>320</v>
      </c>
      <c r="F87" s="14" t="s">
        <v>1156</v>
      </c>
      <c r="G87" s="294" t="s">
        <v>1334</v>
      </c>
      <c r="H87" s="291" t="s">
        <v>7881</v>
      </c>
      <c r="I87" s="293" t="s">
        <v>2165</v>
      </c>
      <c r="J87" t="s">
        <v>5748</v>
      </c>
    </row>
    <row r="88" spans="1:10" ht="15" x14ac:dyDescent="0.25">
      <c r="A88" s="293" t="s">
        <v>4099</v>
      </c>
      <c r="B88" s="293" t="s">
        <v>4528</v>
      </c>
      <c r="C88" s="293" t="s">
        <v>3400</v>
      </c>
      <c r="D88" s="293" t="s">
        <v>930</v>
      </c>
      <c r="E88" s="256" t="s">
        <v>5131</v>
      </c>
      <c r="F88" s="14" t="s">
        <v>1156</v>
      </c>
      <c r="G88" s="294" t="s">
        <v>1334</v>
      </c>
      <c r="H88" s="291" t="s">
        <v>7881</v>
      </c>
      <c r="I88" s="293" t="s">
        <v>5181</v>
      </c>
      <c r="J88" t="s">
        <v>5748</v>
      </c>
    </row>
    <row r="89" spans="1:10" ht="15" x14ac:dyDescent="0.25">
      <c r="A89" s="293" t="s">
        <v>4067</v>
      </c>
      <c r="B89" s="293" t="s">
        <v>2816</v>
      </c>
      <c r="C89" s="293" t="s">
        <v>686</v>
      </c>
      <c r="D89" s="293" t="s">
        <v>348</v>
      </c>
      <c r="E89" s="256" t="s">
        <v>421</v>
      </c>
      <c r="F89" s="14" t="s">
        <v>1156</v>
      </c>
      <c r="G89" s="294" t="s">
        <v>1334</v>
      </c>
      <c r="H89" s="291" t="s">
        <v>7881</v>
      </c>
      <c r="I89" s="293" t="s">
        <v>2163</v>
      </c>
      <c r="J89" t="s">
        <v>5748</v>
      </c>
    </row>
    <row r="90" spans="1:10" ht="15" x14ac:dyDescent="0.25">
      <c r="A90" s="293" t="s">
        <v>1522</v>
      </c>
      <c r="B90" s="293" t="s">
        <v>2757</v>
      </c>
      <c r="C90" s="293" t="s">
        <v>707</v>
      </c>
      <c r="D90" s="293" t="s">
        <v>358</v>
      </c>
      <c r="E90" s="256" t="s">
        <v>435</v>
      </c>
      <c r="F90" s="14" t="s">
        <v>1156</v>
      </c>
      <c r="G90" s="294" t="s">
        <v>1334</v>
      </c>
      <c r="H90" s="291" t="s">
        <v>7881</v>
      </c>
      <c r="I90" s="293" t="s">
        <v>2104</v>
      </c>
      <c r="J90" t="s">
        <v>5748</v>
      </c>
    </row>
    <row r="91" spans="1:10" ht="15" x14ac:dyDescent="0.25">
      <c r="A91" s="293" t="s">
        <v>1481</v>
      </c>
      <c r="B91" s="293" t="s">
        <v>2706</v>
      </c>
      <c r="C91" s="293" t="s">
        <v>461</v>
      </c>
      <c r="D91" s="293" t="s">
        <v>429</v>
      </c>
      <c r="E91" s="256" t="s">
        <v>392</v>
      </c>
      <c r="F91" s="14" t="s">
        <v>1156</v>
      </c>
      <c r="G91" s="294" t="s">
        <v>1334</v>
      </c>
      <c r="H91" s="291" t="s">
        <v>7881</v>
      </c>
      <c r="I91" s="293" t="s">
        <v>2054</v>
      </c>
      <c r="J91" t="s">
        <v>5748</v>
      </c>
    </row>
    <row r="92" spans="1:10" ht="15" x14ac:dyDescent="0.25">
      <c r="A92" s="293" t="s">
        <v>1535</v>
      </c>
      <c r="B92" s="293" t="s">
        <v>2772</v>
      </c>
      <c r="C92" s="293" t="s">
        <v>834</v>
      </c>
      <c r="D92" s="293" t="s">
        <v>528</v>
      </c>
      <c r="E92" s="256" t="s">
        <v>307</v>
      </c>
      <c r="F92" s="14" t="s">
        <v>1156</v>
      </c>
      <c r="G92" s="294" t="s">
        <v>1334</v>
      </c>
      <c r="H92" s="291" t="s">
        <v>7881</v>
      </c>
      <c r="I92" s="293" t="s">
        <v>2119</v>
      </c>
      <c r="J92" t="s">
        <v>5748</v>
      </c>
    </row>
    <row r="93" spans="1:10" ht="15" x14ac:dyDescent="0.25">
      <c r="A93" s="293" t="s">
        <v>6874</v>
      </c>
      <c r="B93" s="293" t="s">
        <v>5900</v>
      </c>
      <c r="C93" s="293" t="s">
        <v>5901</v>
      </c>
      <c r="D93" s="293" t="s">
        <v>328</v>
      </c>
      <c r="E93" s="256" t="s">
        <v>329</v>
      </c>
      <c r="F93" s="14" t="s">
        <v>1156</v>
      </c>
      <c r="G93" s="294" t="s">
        <v>1334</v>
      </c>
      <c r="H93" s="291" t="s">
        <v>7881</v>
      </c>
      <c r="I93" s="293" t="s">
        <v>7407</v>
      </c>
      <c r="J93" t="s">
        <v>5748</v>
      </c>
    </row>
    <row r="94" spans="1:10" ht="15" x14ac:dyDescent="0.25">
      <c r="A94" s="293" t="s">
        <v>1552</v>
      </c>
      <c r="B94" s="293" t="s">
        <v>2790</v>
      </c>
      <c r="C94" s="293" t="s">
        <v>898</v>
      </c>
      <c r="D94" s="293" t="s">
        <v>600</v>
      </c>
      <c r="E94" s="256" t="s">
        <v>324</v>
      </c>
      <c r="F94" s="14" t="s">
        <v>1156</v>
      </c>
      <c r="G94" s="294" t="s">
        <v>1334</v>
      </c>
      <c r="H94" s="291" t="s">
        <v>7881</v>
      </c>
      <c r="I94" s="293" t="s">
        <v>2137</v>
      </c>
      <c r="J94" t="s">
        <v>5748</v>
      </c>
    </row>
    <row r="95" spans="1:10" ht="15" x14ac:dyDescent="0.25">
      <c r="A95" s="293" t="s">
        <v>4101</v>
      </c>
      <c r="B95" s="293" t="s">
        <v>4531</v>
      </c>
      <c r="C95" s="293" t="s">
        <v>4532</v>
      </c>
      <c r="D95" s="293" t="s">
        <v>326</v>
      </c>
      <c r="E95" s="256" t="s">
        <v>404</v>
      </c>
      <c r="F95" s="14" t="s">
        <v>1156</v>
      </c>
      <c r="G95" s="294" t="s">
        <v>1334</v>
      </c>
      <c r="H95" s="291" t="s">
        <v>7881</v>
      </c>
      <c r="I95" s="293" t="s">
        <v>5183</v>
      </c>
      <c r="J95" t="s">
        <v>5748</v>
      </c>
    </row>
    <row r="96" spans="1:10" ht="15" x14ac:dyDescent="0.25">
      <c r="A96" s="293" t="s">
        <v>1497</v>
      </c>
      <c r="B96" s="293" t="s">
        <v>2723</v>
      </c>
      <c r="C96" s="293" t="s">
        <v>546</v>
      </c>
      <c r="D96" s="293" t="s">
        <v>460</v>
      </c>
      <c r="E96" s="256" t="s">
        <v>428</v>
      </c>
      <c r="F96" s="14" t="s">
        <v>1156</v>
      </c>
      <c r="G96" s="294" t="s">
        <v>1334</v>
      </c>
      <c r="H96" s="291" t="s">
        <v>7881</v>
      </c>
      <c r="I96" s="293" t="s">
        <v>2071</v>
      </c>
      <c r="J96" t="s">
        <v>5748</v>
      </c>
    </row>
    <row r="97" spans="1:10" ht="15" x14ac:dyDescent="0.25">
      <c r="A97" s="293" t="s">
        <v>4061</v>
      </c>
      <c r="B97" s="293" t="s">
        <v>4461</v>
      </c>
      <c r="C97" s="293" t="s">
        <v>405</v>
      </c>
      <c r="D97" s="293" t="s">
        <v>407</v>
      </c>
      <c r="E97" s="256" t="s">
        <v>327</v>
      </c>
      <c r="F97" s="14" t="s">
        <v>1156</v>
      </c>
      <c r="G97" s="294" t="s">
        <v>1334</v>
      </c>
      <c r="H97" s="291" t="s">
        <v>7881</v>
      </c>
      <c r="I97" s="293" t="s">
        <v>5148</v>
      </c>
      <c r="J97" t="s">
        <v>5748</v>
      </c>
    </row>
    <row r="98" spans="1:10" ht="15" x14ac:dyDescent="0.25">
      <c r="A98" s="293" t="s">
        <v>4062</v>
      </c>
      <c r="B98" s="293" t="s">
        <v>4462</v>
      </c>
      <c r="C98" s="293" t="s">
        <v>4463</v>
      </c>
      <c r="D98" s="293" t="s">
        <v>310</v>
      </c>
      <c r="E98" s="256" t="s">
        <v>327</v>
      </c>
      <c r="F98" s="14" t="s">
        <v>1156</v>
      </c>
      <c r="G98" s="294" t="s">
        <v>1334</v>
      </c>
      <c r="H98" s="291" t="s">
        <v>7881</v>
      </c>
      <c r="I98" s="293" t="s">
        <v>5149</v>
      </c>
      <c r="J98" t="s">
        <v>5748</v>
      </c>
    </row>
    <row r="99" spans="1:10" ht="15" x14ac:dyDescent="0.25">
      <c r="A99" s="293" t="s">
        <v>6875</v>
      </c>
      <c r="B99" s="293" t="s">
        <v>5902</v>
      </c>
      <c r="C99" s="293" t="s">
        <v>5903</v>
      </c>
      <c r="D99" s="293" t="s">
        <v>368</v>
      </c>
      <c r="E99" s="256" t="s">
        <v>291</v>
      </c>
      <c r="F99" s="14" t="s">
        <v>1156</v>
      </c>
      <c r="G99" s="294" t="s">
        <v>1334</v>
      </c>
      <c r="H99" s="291" t="s">
        <v>7881</v>
      </c>
      <c r="I99" s="293" t="s">
        <v>7408</v>
      </c>
      <c r="J99" t="s">
        <v>5748</v>
      </c>
    </row>
    <row r="100" spans="1:10" ht="15" x14ac:dyDescent="0.25">
      <c r="A100" s="293" t="s">
        <v>1595</v>
      </c>
      <c r="B100" s="293" t="s">
        <v>2845</v>
      </c>
      <c r="C100" s="293" t="s">
        <v>1200</v>
      </c>
      <c r="D100" s="293" t="s">
        <v>351</v>
      </c>
      <c r="E100" s="256" t="s">
        <v>541</v>
      </c>
      <c r="F100" s="14" t="s">
        <v>1156</v>
      </c>
      <c r="G100" s="294" t="s">
        <v>1334</v>
      </c>
      <c r="H100" s="291" t="s">
        <v>7881</v>
      </c>
      <c r="I100" s="293" t="s">
        <v>2192</v>
      </c>
      <c r="J100" t="s">
        <v>5748</v>
      </c>
    </row>
    <row r="101" spans="1:10" ht="15" x14ac:dyDescent="0.25">
      <c r="A101" s="293" t="s">
        <v>6876</v>
      </c>
      <c r="B101" s="293" t="s">
        <v>5904</v>
      </c>
      <c r="C101" s="293" t="s">
        <v>5905</v>
      </c>
      <c r="D101" s="293" t="s">
        <v>5906</v>
      </c>
      <c r="E101" s="256" t="s">
        <v>443</v>
      </c>
      <c r="F101" s="14" t="s">
        <v>1156</v>
      </c>
      <c r="G101" s="294" t="s">
        <v>1334</v>
      </c>
      <c r="H101" s="291" t="s">
        <v>4008</v>
      </c>
      <c r="I101" s="293" t="s">
        <v>7409</v>
      </c>
      <c r="J101" t="s">
        <v>5748</v>
      </c>
    </row>
    <row r="102" spans="1:10" ht="15" x14ac:dyDescent="0.25">
      <c r="A102" s="293" t="s">
        <v>4053</v>
      </c>
      <c r="B102" s="293" t="s">
        <v>2675</v>
      </c>
      <c r="C102" s="293" t="s">
        <v>2676</v>
      </c>
      <c r="D102" s="293" t="s">
        <v>2677</v>
      </c>
      <c r="E102" s="256" t="s">
        <v>5130</v>
      </c>
      <c r="F102" s="14" t="s">
        <v>1156</v>
      </c>
      <c r="G102" s="294" t="s">
        <v>1334</v>
      </c>
      <c r="H102" s="291" t="s">
        <v>7881</v>
      </c>
      <c r="I102" s="293" t="s">
        <v>2025</v>
      </c>
      <c r="J102" t="s">
        <v>5748</v>
      </c>
    </row>
    <row r="103" spans="1:10" ht="15" x14ac:dyDescent="0.25">
      <c r="A103" s="293" t="s">
        <v>6877</v>
      </c>
      <c r="B103" s="293" t="s">
        <v>2851</v>
      </c>
      <c r="C103" s="293" t="s">
        <v>798</v>
      </c>
      <c r="D103" s="293" t="s">
        <v>429</v>
      </c>
      <c r="E103" s="256" t="s">
        <v>6844</v>
      </c>
      <c r="F103" s="14" t="s">
        <v>1156</v>
      </c>
      <c r="G103" s="294" t="s">
        <v>1334</v>
      </c>
      <c r="H103" s="291" t="s">
        <v>7881</v>
      </c>
      <c r="I103" s="293" t="s">
        <v>2198</v>
      </c>
      <c r="J103" t="s">
        <v>5748</v>
      </c>
    </row>
    <row r="104" spans="1:10" ht="15" x14ac:dyDescent="0.25">
      <c r="A104" s="293" t="s">
        <v>1600</v>
      </c>
      <c r="B104" s="293" t="s">
        <v>2852</v>
      </c>
      <c r="C104" s="293" t="s">
        <v>517</v>
      </c>
      <c r="D104" s="293" t="s">
        <v>402</v>
      </c>
      <c r="E104" s="256" t="s">
        <v>396</v>
      </c>
      <c r="F104" s="14" t="s">
        <v>1156</v>
      </c>
      <c r="G104" s="294" t="s">
        <v>1334</v>
      </c>
      <c r="H104" s="291" t="s">
        <v>7881</v>
      </c>
      <c r="I104" s="293" t="s">
        <v>2199</v>
      </c>
      <c r="J104" t="s">
        <v>5748</v>
      </c>
    </row>
    <row r="105" spans="1:10" ht="15" x14ac:dyDescent="0.25">
      <c r="A105" s="293" t="s">
        <v>1569</v>
      </c>
      <c r="B105" s="293" t="s">
        <v>2810</v>
      </c>
      <c r="C105" s="293" t="s">
        <v>665</v>
      </c>
      <c r="D105" s="293" t="s">
        <v>666</v>
      </c>
      <c r="E105" s="256" t="s">
        <v>1187</v>
      </c>
      <c r="F105" s="14" t="s">
        <v>1156</v>
      </c>
      <c r="G105" s="294" t="s">
        <v>1334</v>
      </c>
      <c r="H105" s="291" t="s">
        <v>7881</v>
      </c>
      <c r="I105" s="293" t="s">
        <v>2157</v>
      </c>
      <c r="J105" t="s">
        <v>5748</v>
      </c>
    </row>
    <row r="106" spans="1:10" ht="15" x14ac:dyDescent="0.25">
      <c r="A106" s="293" t="s">
        <v>6878</v>
      </c>
      <c r="B106" s="293" t="s">
        <v>3229</v>
      </c>
      <c r="C106" s="293" t="s">
        <v>3230</v>
      </c>
      <c r="D106" s="293" t="s">
        <v>345</v>
      </c>
      <c r="E106" s="256" t="s">
        <v>6845</v>
      </c>
      <c r="F106" s="14" t="s">
        <v>1156</v>
      </c>
      <c r="G106" s="294" t="s">
        <v>1334</v>
      </c>
      <c r="H106" s="291" t="s">
        <v>7881</v>
      </c>
      <c r="I106" s="293" t="s">
        <v>3228</v>
      </c>
      <c r="J106" t="s">
        <v>5748</v>
      </c>
    </row>
    <row r="107" spans="1:10" ht="15" x14ac:dyDescent="0.25">
      <c r="A107" s="293" t="s">
        <v>4419</v>
      </c>
      <c r="B107" s="293" t="s">
        <v>5082</v>
      </c>
      <c r="C107" s="293" t="s">
        <v>5083</v>
      </c>
      <c r="D107" s="293" t="s">
        <v>367</v>
      </c>
      <c r="E107" s="256" t="s">
        <v>506</v>
      </c>
      <c r="F107" s="14" t="s">
        <v>1156</v>
      </c>
      <c r="G107" s="294" t="s">
        <v>1334</v>
      </c>
      <c r="H107" s="291" t="s">
        <v>7881</v>
      </c>
      <c r="I107" s="293" t="s">
        <v>5511</v>
      </c>
      <c r="J107" t="s">
        <v>5748</v>
      </c>
    </row>
    <row r="108" spans="1:10" ht="15" x14ac:dyDescent="0.25">
      <c r="A108" s="293" t="s">
        <v>6879</v>
      </c>
      <c r="B108" s="293" t="s">
        <v>4498</v>
      </c>
      <c r="C108" s="293" t="s">
        <v>4499</v>
      </c>
      <c r="D108" s="293" t="s">
        <v>330</v>
      </c>
      <c r="E108" s="256" t="s">
        <v>6845</v>
      </c>
      <c r="F108" s="14" t="s">
        <v>1156</v>
      </c>
      <c r="G108" s="294" t="s">
        <v>1334</v>
      </c>
      <c r="H108" s="291" t="s">
        <v>7881</v>
      </c>
      <c r="I108" s="293" t="s">
        <v>5167</v>
      </c>
      <c r="J108" t="s">
        <v>5748</v>
      </c>
    </row>
    <row r="109" spans="1:10" ht="15" x14ac:dyDescent="0.25">
      <c r="A109" s="293" t="s">
        <v>1541</v>
      </c>
      <c r="B109" s="293" t="s">
        <v>2778</v>
      </c>
      <c r="C109" s="293" t="s">
        <v>903</v>
      </c>
      <c r="D109" s="293" t="s">
        <v>460</v>
      </c>
      <c r="E109" s="256" t="s">
        <v>320</v>
      </c>
      <c r="F109" s="14" t="s">
        <v>1156</v>
      </c>
      <c r="G109" s="294" t="s">
        <v>1334</v>
      </c>
      <c r="H109" s="291" t="s">
        <v>7881</v>
      </c>
      <c r="I109" s="293" t="s">
        <v>2125</v>
      </c>
      <c r="J109" t="s">
        <v>5748</v>
      </c>
    </row>
    <row r="110" spans="1:10" ht="15" x14ac:dyDescent="0.25">
      <c r="A110" s="293" t="s">
        <v>3780</v>
      </c>
      <c r="B110" s="293" t="s">
        <v>2832</v>
      </c>
      <c r="C110" s="293" t="s">
        <v>837</v>
      </c>
      <c r="D110" s="293" t="s">
        <v>353</v>
      </c>
      <c r="E110" s="256" t="s">
        <v>3703</v>
      </c>
      <c r="F110" s="14" t="s">
        <v>1156</v>
      </c>
      <c r="G110" s="294" t="s">
        <v>1334</v>
      </c>
      <c r="H110" s="291" t="s">
        <v>7881</v>
      </c>
      <c r="I110" s="293" t="s">
        <v>2179</v>
      </c>
      <c r="J110" t="s">
        <v>5748</v>
      </c>
    </row>
    <row r="111" spans="1:10" ht="15" x14ac:dyDescent="0.25">
      <c r="A111" s="293" t="s">
        <v>4070</v>
      </c>
      <c r="B111" s="293" t="s">
        <v>4474</v>
      </c>
      <c r="C111" s="293" t="s">
        <v>4475</v>
      </c>
      <c r="D111" s="293" t="s">
        <v>366</v>
      </c>
      <c r="E111" s="256" t="s">
        <v>398</v>
      </c>
      <c r="F111" s="14" t="s">
        <v>1156</v>
      </c>
      <c r="G111" s="294" t="s">
        <v>1334</v>
      </c>
      <c r="H111" s="291" t="s">
        <v>7881</v>
      </c>
      <c r="I111" s="293" t="s">
        <v>5155</v>
      </c>
      <c r="J111" t="s">
        <v>5748</v>
      </c>
    </row>
    <row r="112" spans="1:10" ht="15" x14ac:dyDescent="0.25">
      <c r="A112" s="293" t="s">
        <v>1579</v>
      </c>
      <c r="B112" s="293" t="s">
        <v>2823</v>
      </c>
      <c r="C112" s="293" t="s">
        <v>636</v>
      </c>
      <c r="D112" s="293" t="s">
        <v>377</v>
      </c>
      <c r="E112" s="256" t="s">
        <v>637</v>
      </c>
      <c r="F112" s="14" t="s">
        <v>1156</v>
      </c>
      <c r="G112" s="294" t="s">
        <v>1334</v>
      </c>
      <c r="H112" s="291" t="s">
        <v>7881</v>
      </c>
      <c r="I112" s="293" t="s">
        <v>2170</v>
      </c>
      <c r="J112" t="s">
        <v>5748</v>
      </c>
    </row>
    <row r="113" spans="1:10" ht="15" x14ac:dyDescent="0.25">
      <c r="A113" s="293" t="s">
        <v>6880</v>
      </c>
      <c r="B113" s="293" t="s">
        <v>5907</v>
      </c>
      <c r="C113" s="293" t="s">
        <v>5908</v>
      </c>
      <c r="D113" s="293" t="s">
        <v>5611</v>
      </c>
      <c r="E113" s="256" t="s">
        <v>5130</v>
      </c>
      <c r="F113" s="14" t="s">
        <v>1156</v>
      </c>
      <c r="G113" s="294" t="s">
        <v>1334</v>
      </c>
      <c r="H113" s="291" t="s">
        <v>7881</v>
      </c>
      <c r="I113" s="293" t="s">
        <v>7410</v>
      </c>
      <c r="J113" t="s">
        <v>5748</v>
      </c>
    </row>
    <row r="114" spans="1:10" ht="15" x14ac:dyDescent="0.25">
      <c r="A114" s="293" t="s">
        <v>6881</v>
      </c>
      <c r="B114" s="293" t="s">
        <v>5909</v>
      </c>
      <c r="C114" s="293" t="s">
        <v>5910</v>
      </c>
      <c r="D114" s="293" t="s">
        <v>607</v>
      </c>
      <c r="E114" s="256" t="s">
        <v>496</v>
      </c>
      <c r="F114" s="14" t="s">
        <v>1156</v>
      </c>
      <c r="G114" s="294" t="s">
        <v>1334</v>
      </c>
      <c r="H114" s="291" t="s">
        <v>7881</v>
      </c>
      <c r="I114" s="293" t="s">
        <v>7411</v>
      </c>
      <c r="J114" t="s">
        <v>5748</v>
      </c>
    </row>
    <row r="115" spans="1:10" ht="15" x14ac:dyDescent="0.25">
      <c r="A115" s="293" t="s">
        <v>1762</v>
      </c>
      <c r="B115" s="293" t="s">
        <v>3041</v>
      </c>
      <c r="C115" s="293" t="s">
        <v>413</v>
      </c>
      <c r="D115" s="293" t="s">
        <v>414</v>
      </c>
      <c r="E115" s="256" t="s">
        <v>387</v>
      </c>
      <c r="F115" s="14" t="s">
        <v>1156</v>
      </c>
      <c r="G115" s="294" t="s">
        <v>1334</v>
      </c>
      <c r="H115" s="291" t="s">
        <v>7881</v>
      </c>
      <c r="I115" s="293" t="s">
        <v>2386</v>
      </c>
      <c r="J115" t="s">
        <v>5748</v>
      </c>
    </row>
    <row r="116" spans="1:10" ht="15" hidden="1" x14ac:dyDescent="0.25">
      <c r="A116" s="293" t="s">
        <v>4057</v>
      </c>
      <c r="B116" s="293" t="s">
        <v>4456</v>
      </c>
      <c r="C116" s="293" t="s">
        <v>4457</v>
      </c>
      <c r="D116" s="293" t="s">
        <v>583</v>
      </c>
      <c r="E116" s="293" t="s">
        <v>387</v>
      </c>
      <c r="F116" s="291" t="s">
        <v>1156</v>
      </c>
      <c r="G116" s="294" t="s">
        <v>1334</v>
      </c>
      <c r="H116" s="291" t="s">
        <v>7881</v>
      </c>
      <c r="I116" s="293" t="s">
        <v>5145</v>
      </c>
      <c r="J116" t="s">
        <v>5748</v>
      </c>
    </row>
    <row r="117" spans="1:10" ht="15" x14ac:dyDescent="0.25">
      <c r="A117" s="293" t="s">
        <v>3853</v>
      </c>
      <c r="B117" s="293" t="s">
        <v>3545</v>
      </c>
      <c r="C117" s="293" t="s">
        <v>985</v>
      </c>
      <c r="D117" s="293" t="s">
        <v>3546</v>
      </c>
      <c r="E117" s="256" t="s">
        <v>383</v>
      </c>
      <c r="F117" s="14" t="s">
        <v>1156</v>
      </c>
      <c r="G117" s="294" t="s">
        <v>1334</v>
      </c>
      <c r="H117" s="291" t="s">
        <v>7881</v>
      </c>
      <c r="I117" s="293" t="s">
        <v>3544</v>
      </c>
      <c r="J117" t="s">
        <v>5748</v>
      </c>
    </row>
    <row r="118" spans="1:10" ht="15" x14ac:dyDescent="0.25">
      <c r="A118" s="293" t="s">
        <v>1717</v>
      </c>
      <c r="B118" s="293" t="s">
        <v>2991</v>
      </c>
      <c r="C118" s="293" t="s">
        <v>587</v>
      </c>
      <c r="D118" s="293" t="s">
        <v>373</v>
      </c>
      <c r="E118" s="256" t="s">
        <v>1174</v>
      </c>
      <c r="F118" s="14" t="s">
        <v>1156</v>
      </c>
      <c r="G118" s="294" t="s">
        <v>1334</v>
      </c>
      <c r="H118" s="291" t="s">
        <v>7881</v>
      </c>
      <c r="I118" s="293" t="s">
        <v>2336</v>
      </c>
      <c r="J118" t="s">
        <v>5748</v>
      </c>
    </row>
    <row r="119" spans="1:10" ht="15" x14ac:dyDescent="0.25">
      <c r="A119" s="293" t="s">
        <v>1767</v>
      </c>
      <c r="B119" s="293" t="s">
        <v>3046</v>
      </c>
      <c r="C119" s="293" t="s">
        <v>688</v>
      </c>
      <c r="D119" s="293" t="s">
        <v>438</v>
      </c>
      <c r="E119" s="256" t="s">
        <v>365</v>
      </c>
      <c r="F119" s="14" t="s">
        <v>1156</v>
      </c>
      <c r="G119" s="294" t="s">
        <v>1334</v>
      </c>
      <c r="H119" s="291" t="s">
        <v>7881</v>
      </c>
      <c r="I119" s="293" t="s">
        <v>2391</v>
      </c>
      <c r="J119" t="s">
        <v>5748</v>
      </c>
    </row>
    <row r="120" spans="1:10" ht="15" x14ac:dyDescent="0.25">
      <c r="A120" s="293" t="s">
        <v>3867</v>
      </c>
      <c r="B120" s="293" t="s">
        <v>2971</v>
      </c>
      <c r="C120" s="293" t="s">
        <v>799</v>
      </c>
      <c r="D120" s="293" t="s">
        <v>368</v>
      </c>
      <c r="E120" s="256" t="s">
        <v>322</v>
      </c>
      <c r="F120" s="14" t="s">
        <v>1156</v>
      </c>
      <c r="G120" s="294" t="s">
        <v>1334</v>
      </c>
      <c r="H120" s="291" t="s">
        <v>7881</v>
      </c>
      <c r="I120" s="293" t="s">
        <v>2317</v>
      </c>
      <c r="J120" t="s">
        <v>5748</v>
      </c>
    </row>
    <row r="121" spans="1:10" ht="15" x14ac:dyDescent="0.25">
      <c r="A121" s="293" t="s">
        <v>4098</v>
      </c>
      <c r="B121" s="293" t="s">
        <v>4525</v>
      </c>
      <c r="C121" s="293" t="s">
        <v>4526</v>
      </c>
      <c r="D121" s="293" t="s">
        <v>4527</v>
      </c>
      <c r="E121" s="256" t="s">
        <v>241</v>
      </c>
      <c r="F121" s="14" t="s">
        <v>1156</v>
      </c>
      <c r="G121" s="294" t="s">
        <v>1334</v>
      </c>
      <c r="H121" s="291" t="s">
        <v>7881</v>
      </c>
      <c r="I121" s="293" t="s">
        <v>5180</v>
      </c>
      <c r="J121" t="s">
        <v>5748</v>
      </c>
    </row>
    <row r="122" spans="1:10" ht="15" x14ac:dyDescent="0.25">
      <c r="A122" s="293" t="s">
        <v>6882</v>
      </c>
      <c r="B122" s="293" t="s">
        <v>5911</v>
      </c>
      <c r="C122" s="293" t="s">
        <v>5912</v>
      </c>
      <c r="D122" s="293" t="s">
        <v>408</v>
      </c>
      <c r="E122" s="256" t="s">
        <v>409</v>
      </c>
      <c r="F122" s="14" t="s">
        <v>1156</v>
      </c>
      <c r="G122" s="294" t="s">
        <v>1334</v>
      </c>
      <c r="H122" s="291" t="s">
        <v>7881</v>
      </c>
      <c r="I122" s="293" t="s">
        <v>7412</v>
      </c>
      <c r="J122" t="s">
        <v>5748</v>
      </c>
    </row>
    <row r="123" spans="1:10" ht="15" x14ac:dyDescent="0.25">
      <c r="A123" s="293" t="s">
        <v>6883</v>
      </c>
      <c r="B123" s="293" t="s">
        <v>5913</v>
      </c>
      <c r="C123" s="293" t="s">
        <v>5914</v>
      </c>
      <c r="D123" s="293" t="s">
        <v>462</v>
      </c>
      <c r="E123" s="256" t="s">
        <v>375</v>
      </c>
      <c r="F123" s="14" t="s">
        <v>1156</v>
      </c>
      <c r="G123" s="294" t="s">
        <v>1334</v>
      </c>
      <c r="H123" s="291" t="s">
        <v>7881</v>
      </c>
      <c r="I123" s="293" t="s">
        <v>7413</v>
      </c>
      <c r="J123" t="s">
        <v>5748</v>
      </c>
    </row>
    <row r="124" spans="1:10" ht="15" x14ac:dyDescent="0.25">
      <c r="A124" s="293" t="s">
        <v>3835</v>
      </c>
      <c r="B124" s="293" t="s">
        <v>3494</v>
      </c>
      <c r="C124" s="293" t="s">
        <v>989</v>
      </c>
      <c r="D124" s="293" t="s">
        <v>583</v>
      </c>
      <c r="E124" s="256" t="s">
        <v>311</v>
      </c>
      <c r="F124" s="14" t="s">
        <v>1156</v>
      </c>
      <c r="G124" s="294" t="s">
        <v>1334</v>
      </c>
      <c r="H124" s="291" t="s">
        <v>7881</v>
      </c>
      <c r="I124" s="293" t="s">
        <v>3493</v>
      </c>
      <c r="J124" t="s">
        <v>5748</v>
      </c>
    </row>
    <row r="125" spans="1:10" ht="15" x14ac:dyDescent="0.25">
      <c r="A125" s="293" t="s">
        <v>6884</v>
      </c>
      <c r="B125" s="293" t="s">
        <v>5915</v>
      </c>
      <c r="C125" s="293" t="s">
        <v>5916</v>
      </c>
      <c r="D125" s="293" t="s">
        <v>338</v>
      </c>
      <c r="E125" s="256" t="s">
        <v>396</v>
      </c>
      <c r="F125" s="14" t="s">
        <v>1156</v>
      </c>
      <c r="G125" s="294" t="s">
        <v>1334</v>
      </c>
      <c r="H125" s="291" t="s">
        <v>7881</v>
      </c>
      <c r="I125" s="293" t="s">
        <v>7414</v>
      </c>
      <c r="J125" t="s">
        <v>5748</v>
      </c>
    </row>
    <row r="126" spans="1:10" ht="15" x14ac:dyDescent="0.25">
      <c r="A126" s="293" t="s">
        <v>4032</v>
      </c>
      <c r="B126" s="293" t="s">
        <v>4017</v>
      </c>
      <c r="C126" s="293" t="s">
        <v>4018</v>
      </c>
      <c r="D126" s="293" t="s">
        <v>706</v>
      </c>
      <c r="E126" s="256" t="s">
        <v>409</v>
      </c>
      <c r="F126" s="14" t="s">
        <v>1156</v>
      </c>
      <c r="G126" s="294" t="s">
        <v>1334</v>
      </c>
      <c r="H126" s="291" t="s">
        <v>4008</v>
      </c>
      <c r="I126" s="293" t="s">
        <v>4027</v>
      </c>
      <c r="J126" t="s">
        <v>5748</v>
      </c>
    </row>
    <row r="127" spans="1:10" ht="15" x14ac:dyDescent="0.25">
      <c r="A127" s="293" t="s">
        <v>4069</v>
      </c>
      <c r="B127" s="293" t="s">
        <v>4472</v>
      </c>
      <c r="C127" s="293" t="s">
        <v>4473</v>
      </c>
      <c r="D127" s="293" t="s">
        <v>449</v>
      </c>
      <c r="E127" s="256" t="s">
        <v>506</v>
      </c>
      <c r="F127" s="14" t="s">
        <v>1156</v>
      </c>
      <c r="G127" s="294" t="s">
        <v>1334</v>
      </c>
      <c r="H127" s="291" t="s">
        <v>7881</v>
      </c>
      <c r="I127" s="293" t="s">
        <v>5154</v>
      </c>
      <c r="J127" t="s">
        <v>5748</v>
      </c>
    </row>
    <row r="128" spans="1:10" ht="15" x14ac:dyDescent="0.25">
      <c r="A128" s="293" t="s">
        <v>6885</v>
      </c>
      <c r="B128" s="293" t="s">
        <v>4535</v>
      </c>
      <c r="C128" s="293" t="s">
        <v>1175</v>
      </c>
      <c r="D128" s="293" t="s">
        <v>420</v>
      </c>
      <c r="E128" s="256" t="s">
        <v>1157</v>
      </c>
      <c r="F128" s="14" t="s">
        <v>1156</v>
      </c>
      <c r="G128" s="294" t="s">
        <v>1334</v>
      </c>
      <c r="H128" s="291" t="s">
        <v>7881</v>
      </c>
      <c r="I128" s="293" t="s">
        <v>5185</v>
      </c>
      <c r="J128" t="s">
        <v>5748</v>
      </c>
    </row>
    <row r="129" spans="1:10" ht="15" x14ac:dyDescent="0.25">
      <c r="A129" s="293" t="s">
        <v>1778</v>
      </c>
      <c r="B129" s="293" t="s">
        <v>3059</v>
      </c>
      <c r="C129" s="293" t="s">
        <v>968</v>
      </c>
      <c r="D129" s="293" t="s">
        <v>355</v>
      </c>
      <c r="E129" s="256" t="s">
        <v>404</v>
      </c>
      <c r="F129" s="14" t="s">
        <v>1156</v>
      </c>
      <c r="G129" s="294" t="s">
        <v>1334</v>
      </c>
      <c r="H129" s="291" t="s">
        <v>7881</v>
      </c>
      <c r="I129" s="293" t="s">
        <v>2404</v>
      </c>
      <c r="J129" t="s">
        <v>5748</v>
      </c>
    </row>
    <row r="130" spans="1:10" ht="15" x14ac:dyDescent="0.25">
      <c r="A130" s="293" t="s">
        <v>1637</v>
      </c>
      <c r="B130" s="293" t="s">
        <v>2896</v>
      </c>
      <c r="C130" s="293" t="s">
        <v>883</v>
      </c>
      <c r="D130" s="293" t="s">
        <v>600</v>
      </c>
      <c r="E130" s="256" t="s">
        <v>329</v>
      </c>
      <c r="F130" s="14" t="s">
        <v>1156</v>
      </c>
      <c r="G130" s="294" t="s">
        <v>1334</v>
      </c>
      <c r="H130" s="291" t="s">
        <v>7881</v>
      </c>
      <c r="I130" s="293" t="s">
        <v>2242</v>
      </c>
      <c r="J130" t="s">
        <v>5748</v>
      </c>
    </row>
    <row r="131" spans="1:10" ht="15" x14ac:dyDescent="0.25">
      <c r="A131" s="293" t="s">
        <v>1695</v>
      </c>
      <c r="B131" s="293" t="s">
        <v>2963</v>
      </c>
      <c r="C131" s="293" t="s">
        <v>1273</v>
      </c>
      <c r="D131" s="293" t="s">
        <v>1274</v>
      </c>
      <c r="E131" s="256" t="s">
        <v>311</v>
      </c>
      <c r="F131" s="14" t="s">
        <v>1156</v>
      </c>
      <c r="G131" s="294" t="s">
        <v>1334</v>
      </c>
      <c r="H131" s="291" t="s">
        <v>4008</v>
      </c>
      <c r="I131" s="293" t="s">
        <v>2309</v>
      </c>
      <c r="J131" t="s">
        <v>5748</v>
      </c>
    </row>
    <row r="132" spans="1:10" ht="15" x14ac:dyDescent="0.25">
      <c r="A132" s="293" t="s">
        <v>1644</v>
      </c>
      <c r="B132" s="293" t="s">
        <v>2904</v>
      </c>
      <c r="C132" s="293" t="s">
        <v>976</v>
      </c>
      <c r="D132" s="293" t="s">
        <v>977</v>
      </c>
      <c r="E132" s="256" t="s">
        <v>428</v>
      </c>
      <c r="F132" s="14" t="s">
        <v>1156</v>
      </c>
      <c r="G132" s="294" t="s">
        <v>1334</v>
      </c>
      <c r="H132" s="291" t="s">
        <v>7881</v>
      </c>
      <c r="I132" s="293" t="s">
        <v>2250</v>
      </c>
      <c r="J132" t="s">
        <v>5748</v>
      </c>
    </row>
    <row r="133" spans="1:10" ht="15" x14ac:dyDescent="0.25">
      <c r="A133" s="293" t="s">
        <v>1861</v>
      </c>
      <c r="B133" s="293" t="s">
        <v>3167</v>
      </c>
      <c r="C133" s="293" t="s">
        <v>533</v>
      </c>
      <c r="D133" s="293" t="s">
        <v>534</v>
      </c>
      <c r="E133" s="256" t="s">
        <v>535</v>
      </c>
      <c r="F133" s="14" t="s">
        <v>1156</v>
      </c>
      <c r="G133" s="294" t="s">
        <v>1334</v>
      </c>
      <c r="H133" s="291" t="s">
        <v>7881</v>
      </c>
      <c r="I133" s="293" t="s">
        <v>2507</v>
      </c>
      <c r="J133" t="s">
        <v>5748</v>
      </c>
    </row>
    <row r="134" spans="1:10" ht="15" x14ac:dyDescent="0.25">
      <c r="A134" s="293" t="s">
        <v>6886</v>
      </c>
      <c r="B134" s="293" t="s">
        <v>5917</v>
      </c>
      <c r="C134" s="293" t="s">
        <v>5918</v>
      </c>
      <c r="D134" s="293" t="s">
        <v>3353</v>
      </c>
      <c r="E134" s="256" t="s">
        <v>527</v>
      </c>
      <c r="F134" s="14" t="s">
        <v>1156</v>
      </c>
      <c r="G134" s="294" t="s">
        <v>1334</v>
      </c>
      <c r="H134" s="291" t="s">
        <v>7881</v>
      </c>
      <c r="I134" s="293" t="s">
        <v>7415</v>
      </c>
      <c r="J134" t="s">
        <v>5748</v>
      </c>
    </row>
    <row r="135" spans="1:10" ht="15" x14ac:dyDescent="0.25">
      <c r="A135" s="293" t="s">
        <v>4064</v>
      </c>
      <c r="B135" s="293" t="s">
        <v>3716</v>
      </c>
      <c r="C135" s="293" t="s">
        <v>924</v>
      </c>
      <c r="D135" s="293" t="s">
        <v>680</v>
      </c>
      <c r="E135" s="256" t="s">
        <v>329</v>
      </c>
      <c r="F135" s="14" t="s">
        <v>1156</v>
      </c>
      <c r="G135" s="294" t="s">
        <v>1334</v>
      </c>
      <c r="H135" s="291" t="s">
        <v>7881</v>
      </c>
      <c r="I135" s="293" t="s">
        <v>3906</v>
      </c>
      <c r="J135" t="s">
        <v>5748</v>
      </c>
    </row>
    <row r="136" spans="1:10" ht="15" x14ac:dyDescent="0.25">
      <c r="A136" s="293" t="s">
        <v>6887</v>
      </c>
      <c r="B136" s="293" t="s">
        <v>5919</v>
      </c>
      <c r="C136" s="293" t="s">
        <v>5920</v>
      </c>
      <c r="D136" s="293" t="s">
        <v>3353</v>
      </c>
      <c r="E136" s="256" t="s">
        <v>331</v>
      </c>
      <c r="F136" s="14" t="s">
        <v>1156</v>
      </c>
      <c r="G136" s="294" t="s">
        <v>1334</v>
      </c>
      <c r="H136" s="291" t="s">
        <v>7881</v>
      </c>
      <c r="I136" s="293" t="s">
        <v>7416</v>
      </c>
      <c r="J136" t="s">
        <v>5748</v>
      </c>
    </row>
    <row r="137" spans="1:10" ht="15" x14ac:dyDescent="0.25">
      <c r="A137" s="293" t="s">
        <v>1344</v>
      </c>
      <c r="B137" s="293" t="s">
        <v>2530</v>
      </c>
      <c r="C137" s="293" t="s">
        <v>1158</v>
      </c>
      <c r="D137" s="293" t="s">
        <v>310</v>
      </c>
      <c r="E137" s="256" t="s">
        <v>1157</v>
      </c>
      <c r="F137" s="14" t="s">
        <v>1156</v>
      </c>
      <c r="G137" s="294" t="s">
        <v>1334</v>
      </c>
      <c r="H137" s="291" t="s">
        <v>7881</v>
      </c>
      <c r="I137" s="293" t="s">
        <v>1885</v>
      </c>
      <c r="J137" t="s">
        <v>5748</v>
      </c>
    </row>
    <row r="138" spans="1:10" ht="15" hidden="1" x14ac:dyDescent="0.25">
      <c r="A138" s="293" t="s">
        <v>1345</v>
      </c>
      <c r="B138" s="293" t="s">
        <v>2531</v>
      </c>
      <c r="C138" s="293" t="s">
        <v>1158</v>
      </c>
      <c r="D138" s="293" t="s">
        <v>760</v>
      </c>
      <c r="E138" s="293" t="s">
        <v>1157</v>
      </c>
      <c r="F138" s="291" t="s">
        <v>1156</v>
      </c>
      <c r="G138" s="294" t="s">
        <v>1334</v>
      </c>
      <c r="H138" s="291" t="s">
        <v>4008</v>
      </c>
      <c r="I138" s="293" t="s">
        <v>1886</v>
      </c>
      <c r="J138" t="s">
        <v>5748</v>
      </c>
    </row>
    <row r="139" spans="1:10" ht="15" x14ac:dyDescent="0.25">
      <c r="A139" s="293" t="s">
        <v>1346</v>
      </c>
      <c r="B139" s="293" t="s">
        <v>2532</v>
      </c>
      <c r="C139" s="293" t="s">
        <v>1032</v>
      </c>
      <c r="D139" s="293" t="s">
        <v>902</v>
      </c>
      <c r="E139" s="256" t="s">
        <v>1157</v>
      </c>
      <c r="F139" s="14" t="s">
        <v>1156</v>
      </c>
      <c r="G139" s="294" t="s">
        <v>1334</v>
      </c>
      <c r="H139" s="291" t="s">
        <v>7881</v>
      </c>
      <c r="I139" s="293" t="s">
        <v>1887</v>
      </c>
      <c r="J139" t="s">
        <v>5748</v>
      </c>
    </row>
    <row r="140" spans="1:10" ht="15" x14ac:dyDescent="0.25">
      <c r="A140" s="293" t="s">
        <v>6888</v>
      </c>
      <c r="B140" s="293" t="s">
        <v>5921</v>
      </c>
      <c r="C140" s="293" t="s">
        <v>5922</v>
      </c>
      <c r="D140" s="293" t="s">
        <v>348</v>
      </c>
      <c r="E140" s="256" t="s">
        <v>403</v>
      </c>
      <c r="F140" s="14" t="s">
        <v>1156</v>
      </c>
      <c r="G140" s="294" t="s">
        <v>1334</v>
      </c>
      <c r="H140" s="291" t="s">
        <v>7881</v>
      </c>
      <c r="I140" s="293" t="s">
        <v>7417</v>
      </c>
      <c r="J140" t="s">
        <v>5748</v>
      </c>
    </row>
    <row r="141" spans="1:10" ht="15" x14ac:dyDescent="0.25">
      <c r="A141" s="293" t="s">
        <v>1347</v>
      </c>
      <c r="B141" s="293" t="s">
        <v>2533</v>
      </c>
      <c r="C141" s="293" t="s">
        <v>1071</v>
      </c>
      <c r="D141" s="293" t="s">
        <v>373</v>
      </c>
      <c r="E141" s="256" t="s">
        <v>409</v>
      </c>
      <c r="F141" s="14" t="s">
        <v>1156</v>
      </c>
      <c r="G141" s="294" t="s">
        <v>1334</v>
      </c>
      <c r="H141" s="291" t="s">
        <v>7881</v>
      </c>
      <c r="I141" s="293" t="s">
        <v>1888</v>
      </c>
      <c r="J141" t="s">
        <v>5748</v>
      </c>
    </row>
    <row r="142" spans="1:10" ht="15" x14ac:dyDescent="0.25">
      <c r="A142" s="293" t="s">
        <v>6889</v>
      </c>
      <c r="B142" s="293" t="s">
        <v>5923</v>
      </c>
      <c r="C142" s="293" t="s">
        <v>5924</v>
      </c>
      <c r="D142" s="293" t="s">
        <v>345</v>
      </c>
      <c r="E142" s="256" t="s">
        <v>324</v>
      </c>
      <c r="F142" s="14" t="s">
        <v>1156</v>
      </c>
      <c r="G142" s="294" t="s">
        <v>1334</v>
      </c>
      <c r="H142" s="291" t="s">
        <v>7881</v>
      </c>
      <c r="I142" s="293" t="s">
        <v>7418</v>
      </c>
      <c r="J142" t="s">
        <v>5748</v>
      </c>
    </row>
    <row r="143" spans="1:10" ht="15" x14ac:dyDescent="0.25">
      <c r="A143" s="293" t="s">
        <v>6890</v>
      </c>
      <c r="B143" s="293" t="s">
        <v>5925</v>
      </c>
      <c r="C143" s="293" t="s">
        <v>5926</v>
      </c>
      <c r="D143" s="293" t="s">
        <v>310</v>
      </c>
      <c r="E143" s="256" t="s">
        <v>291</v>
      </c>
      <c r="F143" s="14" t="s">
        <v>1156</v>
      </c>
      <c r="G143" s="294" t="s">
        <v>1334</v>
      </c>
      <c r="H143" s="291" t="s">
        <v>7881</v>
      </c>
      <c r="I143" s="293" t="s">
        <v>7419</v>
      </c>
      <c r="J143" t="s">
        <v>5748</v>
      </c>
    </row>
    <row r="144" spans="1:10" ht="15" hidden="1" x14ac:dyDescent="0.25">
      <c r="A144" s="293" t="s">
        <v>1350</v>
      </c>
      <c r="B144" s="293" t="s">
        <v>2537</v>
      </c>
      <c r="C144" s="293" t="s">
        <v>1161</v>
      </c>
      <c r="D144" s="293" t="s">
        <v>1162</v>
      </c>
      <c r="E144" s="293" t="s">
        <v>392</v>
      </c>
      <c r="F144" s="291" t="s">
        <v>1156</v>
      </c>
      <c r="G144" s="294" t="s">
        <v>1334</v>
      </c>
      <c r="H144" s="291" t="s">
        <v>7881</v>
      </c>
      <c r="I144" s="293" t="s">
        <v>1892</v>
      </c>
      <c r="J144" t="s">
        <v>5748</v>
      </c>
    </row>
    <row r="145" spans="1:10" ht="15" x14ac:dyDescent="0.25">
      <c r="A145" s="293" t="s">
        <v>1351</v>
      </c>
      <c r="B145" s="293" t="s">
        <v>2539</v>
      </c>
      <c r="C145" s="293" t="s">
        <v>710</v>
      </c>
      <c r="D145" s="293" t="s">
        <v>441</v>
      </c>
      <c r="E145" s="256" t="s">
        <v>357</v>
      </c>
      <c r="F145" s="14" t="s">
        <v>1156</v>
      </c>
      <c r="G145" s="294" t="s">
        <v>1334</v>
      </c>
      <c r="H145" s="291" t="s">
        <v>7881</v>
      </c>
      <c r="I145" s="293" t="s">
        <v>1894</v>
      </c>
      <c r="J145" t="s">
        <v>5748</v>
      </c>
    </row>
    <row r="146" spans="1:10" ht="15" x14ac:dyDescent="0.25">
      <c r="A146" s="293" t="s">
        <v>6891</v>
      </c>
      <c r="B146" s="293" t="s">
        <v>5927</v>
      </c>
      <c r="C146" s="293" t="s">
        <v>5928</v>
      </c>
      <c r="D146" s="293" t="s">
        <v>373</v>
      </c>
      <c r="E146" s="256" t="s">
        <v>387</v>
      </c>
      <c r="F146" s="14" t="s">
        <v>1156</v>
      </c>
      <c r="G146" s="294" t="s">
        <v>1334</v>
      </c>
      <c r="H146" s="291" t="s">
        <v>7881</v>
      </c>
      <c r="I146" s="293" t="s">
        <v>7420</v>
      </c>
      <c r="J146" t="s">
        <v>5748</v>
      </c>
    </row>
    <row r="147" spans="1:10" ht="15" x14ac:dyDescent="0.25">
      <c r="A147" s="293" t="s">
        <v>6892</v>
      </c>
      <c r="B147" s="293" t="s">
        <v>5929</v>
      </c>
      <c r="C147" s="293" t="s">
        <v>5903</v>
      </c>
      <c r="D147" s="293" t="s">
        <v>584</v>
      </c>
      <c r="E147" s="256" t="s">
        <v>304</v>
      </c>
      <c r="F147" s="14" t="s">
        <v>1156</v>
      </c>
      <c r="G147" s="294" t="s">
        <v>1334</v>
      </c>
      <c r="H147" s="291" t="s">
        <v>7881</v>
      </c>
      <c r="I147" s="293" t="s">
        <v>7421</v>
      </c>
      <c r="J147" t="s">
        <v>5748</v>
      </c>
    </row>
    <row r="148" spans="1:10" ht="15" x14ac:dyDescent="0.25">
      <c r="A148" s="293" t="s">
        <v>1355</v>
      </c>
      <c r="B148" s="293" t="s">
        <v>2543</v>
      </c>
      <c r="C148" s="293" t="s">
        <v>1123</v>
      </c>
      <c r="D148" s="293" t="s">
        <v>930</v>
      </c>
      <c r="E148" s="256" t="s">
        <v>536</v>
      </c>
      <c r="F148" s="14" t="s">
        <v>1156</v>
      </c>
      <c r="G148" s="294" t="s">
        <v>1334</v>
      </c>
      <c r="H148" s="291" t="s">
        <v>7881</v>
      </c>
      <c r="I148" s="293" t="s">
        <v>1898</v>
      </c>
      <c r="J148" t="s">
        <v>5748</v>
      </c>
    </row>
    <row r="149" spans="1:10" ht="15" x14ac:dyDescent="0.25">
      <c r="A149" s="293" t="s">
        <v>1360</v>
      </c>
      <c r="B149" s="293" t="s">
        <v>2551</v>
      </c>
      <c r="C149" s="293" t="s">
        <v>989</v>
      </c>
      <c r="D149" s="293" t="s">
        <v>411</v>
      </c>
      <c r="E149" s="256" t="s">
        <v>311</v>
      </c>
      <c r="F149" s="14" t="s">
        <v>1156</v>
      </c>
      <c r="G149" s="294" t="s">
        <v>1334</v>
      </c>
      <c r="H149" s="291" t="s">
        <v>7881</v>
      </c>
      <c r="I149" s="293" t="s">
        <v>1905</v>
      </c>
      <c r="J149" t="s">
        <v>5748</v>
      </c>
    </row>
    <row r="150" spans="1:10" ht="15" x14ac:dyDescent="0.25">
      <c r="A150" s="293" t="s">
        <v>3730</v>
      </c>
      <c r="B150" s="293" t="s">
        <v>3211</v>
      </c>
      <c r="C150" s="293" t="s">
        <v>3212</v>
      </c>
      <c r="D150" s="293" t="s">
        <v>317</v>
      </c>
      <c r="E150" s="256" t="s">
        <v>363</v>
      </c>
      <c r="F150" s="14" t="s">
        <v>1156</v>
      </c>
      <c r="G150" s="294" t="s">
        <v>1334</v>
      </c>
      <c r="H150" s="291" t="s">
        <v>7881</v>
      </c>
      <c r="I150" s="293" t="s">
        <v>3210</v>
      </c>
      <c r="J150" t="s">
        <v>5748</v>
      </c>
    </row>
    <row r="151" spans="1:10" ht="15" x14ac:dyDescent="0.25">
      <c r="A151" s="293" t="s">
        <v>1363</v>
      </c>
      <c r="B151" s="293" t="s">
        <v>2555</v>
      </c>
      <c r="C151" s="293" t="s">
        <v>925</v>
      </c>
      <c r="D151" s="293" t="s">
        <v>583</v>
      </c>
      <c r="E151" s="256" t="s">
        <v>301</v>
      </c>
      <c r="F151" s="14" t="s">
        <v>1156</v>
      </c>
      <c r="G151" s="294" t="s">
        <v>1334</v>
      </c>
      <c r="H151" s="291" t="s">
        <v>7881</v>
      </c>
      <c r="I151" s="293" t="s">
        <v>1909</v>
      </c>
      <c r="J151" t="s">
        <v>5748</v>
      </c>
    </row>
    <row r="152" spans="1:10" ht="15" x14ac:dyDescent="0.25">
      <c r="A152" s="293" t="s">
        <v>6893</v>
      </c>
      <c r="B152" s="293" t="s">
        <v>3214</v>
      </c>
      <c r="C152" s="293" t="s">
        <v>3215</v>
      </c>
      <c r="D152" s="293" t="s">
        <v>366</v>
      </c>
      <c r="E152" s="256" t="s">
        <v>6844</v>
      </c>
      <c r="F152" s="14" t="s">
        <v>1156</v>
      </c>
      <c r="G152" s="294" t="s">
        <v>1334</v>
      </c>
      <c r="H152" s="291" t="s">
        <v>7881</v>
      </c>
      <c r="I152" s="293" t="s">
        <v>3213</v>
      </c>
      <c r="J152" t="s">
        <v>5748</v>
      </c>
    </row>
    <row r="153" spans="1:10" ht="15" x14ac:dyDescent="0.25">
      <c r="A153" s="293" t="s">
        <v>6894</v>
      </c>
      <c r="B153" s="293" t="s">
        <v>5930</v>
      </c>
      <c r="C153" s="293" t="s">
        <v>652</v>
      </c>
      <c r="D153" s="293" t="s">
        <v>402</v>
      </c>
      <c r="E153" s="256" t="s">
        <v>473</v>
      </c>
      <c r="F153" s="14" t="s">
        <v>1156</v>
      </c>
      <c r="G153" s="294" t="s">
        <v>1334</v>
      </c>
      <c r="H153" s="291" t="s">
        <v>7881</v>
      </c>
      <c r="I153" s="293" t="s">
        <v>7422</v>
      </c>
      <c r="J153" t="s">
        <v>5748</v>
      </c>
    </row>
    <row r="154" spans="1:10" ht="15" x14ac:dyDescent="0.25">
      <c r="A154" s="293" t="s">
        <v>3731</v>
      </c>
      <c r="B154" s="293" t="s">
        <v>2557</v>
      </c>
      <c r="C154" s="293" t="s">
        <v>488</v>
      </c>
      <c r="D154" s="293" t="s">
        <v>366</v>
      </c>
      <c r="E154" s="256" t="s">
        <v>394</v>
      </c>
      <c r="F154" s="14" t="s">
        <v>1156</v>
      </c>
      <c r="G154" s="294" t="s">
        <v>1334</v>
      </c>
      <c r="H154" s="291" t="s">
        <v>7881</v>
      </c>
      <c r="I154" s="293" t="s">
        <v>1911</v>
      </c>
      <c r="J154" t="s">
        <v>5748</v>
      </c>
    </row>
    <row r="155" spans="1:10" ht="15" x14ac:dyDescent="0.25">
      <c r="A155" s="293" t="s">
        <v>3734</v>
      </c>
      <c r="B155" s="293" t="s">
        <v>3219</v>
      </c>
      <c r="C155" s="293" t="s">
        <v>3220</v>
      </c>
      <c r="D155" s="293" t="s">
        <v>680</v>
      </c>
      <c r="E155" s="256" t="s">
        <v>403</v>
      </c>
      <c r="F155" s="14" t="s">
        <v>1156</v>
      </c>
      <c r="G155" s="294" t="s">
        <v>1334</v>
      </c>
      <c r="H155" s="291" t="s">
        <v>7881</v>
      </c>
      <c r="I155" s="293" t="s">
        <v>3218</v>
      </c>
      <c r="J155" t="s">
        <v>5748</v>
      </c>
    </row>
    <row r="156" spans="1:10" ht="15" x14ac:dyDescent="0.25">
      <c r="A156" s="293" t="s">
        <v>1368</v>
      </c>
      <c r="B156" s="293" t="s">
        <v>2562</v>
      </c>
      <c r="C156" s="293" t="s">
        <v>2563</v>
      </c>
      <c r="D156" s="293" t="s">
        <v>528</v>
      </c>
      <c r="E156" s="256" t="s">
        <v>327</v>
      </c>
      <c r="F156" s="14" t="s">
        <v>1156</v>
      </c>
      <c r="G156" s="294" t="s">
        <v>1334</v>
      </c>
      <c r="H156" s="291" t="s">
        <v>7881</v>
      </c>
      <c r="I156" s="293" t="s">
        <v>1916</v>
      </c>
      <c r="J156" t="s">
        <v>5748</v>
      </c>
    </row>
    <row r="157" spans="1:10" ht="15" x14ac:dyDescent="0.25">
      <c r="A157" s="293" t="s">
        <v>4073</v>
      </c>
      <c r="B157" s="293" t="s">
        <v>5931</v>
      </c>
      <c r="C157" s="293" t="s">
        <v>4478</v>
      </c>
      <c r="D157" s="293" t="s">
        <v>449</v>
      </c>
      <c r="E157" s="256" t="s">
        <v>378</v>
      </c>
      <c r="F157" s="14" t="s">
        <v>1156</v>
      </c>
      <c r="G157" s="294" t="s">
        <v>1334</v>
      </c>
      <c r="H157" s="291" t="s">
        <v>7881</v>
      </c>
      <c r="I157" s="293" t="s">
        <v>5157</v>
      </c>
      <c r="J157" t="s">
        <v>5748</v>
      </c>
    </row>
    <row r="158" spans="1:10" ht="15" x14ac:dyDescent="0.25">
      <c r="A158" s="293" t="s">
        <v>1370</v>
      </c>
      <c r="B158" s="293" t="s">
        <v>2565</v>
      </c>
      <c r="C158" s="293" t="s">
        <v>840</v>
      </c>
      <c r="D158" s="293" t="s">
        <v>716</v>
      </c>
      <c r="E158" s="256" t="s">
        <v>535</v>
      </c>
      <c r="F158" s="14" t="s">
        <v>1156</v>
      </c>
      <c r="G158" s="294" t="s">
        <v>1334</v>
      </c>
      <c r="H158" s="291" t="s">
        <v>7881</v>
      </c>
      <c r="I158" s="293" t="s">
        <v>1918</v>
      </c>
      <c r="J158" t="s">
        <v>5748</v>
      </c>
    </row>
    <row r="159" spans="1:10" ht="15" x14ac:dyDescent="0.25">
      <c r="A159" s="293" t="s">
        <v>1371</v>
      </c>
      <c r="B159" s="293" t="s">
        <v>2566</v>
      </c>
      <c r="C159" s="293" t="s">
        <v>934</v>
      </c>
      <c r="D159" s="293" t="s">
        <v>460</v>
      </c>
      <c r="E159" s="256" t="s">
        <v>331</v>
      </c>
      <c r="F159" s="14" t="s">
        <v>1156</v>
      </c>
      <c r="G159" s="294" t="s">
        <v>1334</v>
      </c>
      <c r="H159" s="291" t="s">
        <v>7881</v>
      </c>
      <c r="I159" s="293" t="s">
        <v>1919</v>
      </c>
      <c r="J159" t="s">
        <v>5748</v>
      </c>
    </row>
    <row r="160" spans="1:10" ht="15" x14ac:dyDescent="0.25">
      <c r="A160" s="293" t="s">
        <v>1372</v>
      </c>
      <c r="B160" s="293" t="s">
        <v>2567</v>
      </c>
      <c r="C160" s="293" t="s">
        <v>1167</v>
      </c>
      <c r="D160" s="293" t="s">
        <v>1168</v>
      </c>
      <c r="E160" s="256" t="s">
        <v>403</v>
      </c>
      <c r="F160" s="14" t="s">
        <v>1156</v>
      </c>
      <c r="G160" s="294" t="s">
        <v>1334</v>
      </c>
      <c r="H160" s="291" t="s">
        <v>7881</v>
      </c>
      <c r="I160" s="293" t="s">
        <v>1920</v>
      </c>
      <c r="J160" t="s">
        <v>5748</v>
      </c>
    </row>
    <row r="161" spans="1:10" ht="15" x14ac:dyDescent="0.25">
      <c r="A161" s="293" t="s">
        <v>6895</v>
      </c>
      <c r="B161" s="293" t="s">
        <v>5932</v>
      </c>
      <c r="C161" s="293" t="s">
        <v>5933</v>
      </c>
      <c r="D161" s="293" t="s">
        <v>438</v>
      </c>
      <c r="E161" s="256" t="s">
        <v>392</v>
      </c>
      <c r="F161" s="14" t="s">
        <v>1156</v>
      </c>
      <c r="G161" s="294" t="s">
        <v>1334</v>
      </c>
      <c r="H161" s="291" t="s">
        <v>7881</v>
      </c>
      <c r="I161" s="293" t="s">
        <v>7423</v>
      </c>
      <c r="J161" t="s">
        <v>5748</v>
      </c>
    </row>
    <row r="162" spans="1:10" ht="15" x14ac:dyDescent="0.25">
      <c r="A162" s="293" t="s">
        <v>3735</v>
      </c>
      <c r="B162" s="293" t="s">
        <v>3222</v>
      </c>
      <c r="C162" s="293" t="s">
        <v>3223</v>
      </c>
      <c r="D162" s="293" t="s">
        <v>417</v>
      </c>
      <c r="E162" s="256" t="s">
        <v>3701</v>
      </c>
      <c r="F162" s="14" t="s">
        <v>1156</v>
      </c>
      <c r="G162" s="294" t="s">
        <v>1334</v>
      </c>
      <c r="H162" s="291" t="s">
        <v>7881</v>
      </c>
      <c r="I162" s="293" t="s">
        <v>3221</v>
      </c>
      <c r="J162" t="s">
        <v>5748</v>
      </c>
    </row>
    <row r="163" spans="1:10" ht="15" x14ac:dyDescent="0.25">
      <c r="A163" s="293" t="s">
        <v>1377</v>
      </c>
      <c r="B163" s="293" t="s">
        <v>2573</v>
      </c>
      <c r="C163" s="293" t="s">
        <v>504</v>
      </c>
      <c r="D163" s="293" t="s">
        <v>505</v>
      </c>
      <c r="E163" s="256" t="s">
        <v>506</v>
      </c>
      <c r="F163" s="14" t="s">
        <v>1156</v>
      </c>
      <c r="G163" s="294" t="s">
        <v>1334</v>
      </c>
      <c r="H163" s="291" t="s">
        <v>7881</v>
      </c>
      <c r="I163" s="293" t="s">
        <v>1926</v>
      </c>
      <c r="J163" t="s">
        <v>5748</v>
      </c>
    </row>
    <row r="164" spans="1:10" ht="15" x14ac:dyDescent="0.25">
      <c r="A164" s="293" t="s">
        <v>1379</v>
      </c>
      <c r="B164" s="293" t="s">
        <v>2575</v>
      </c>
      <c r="C164" s="293" t="s">
        <v>901</v>
      </c>
      <c r="D164" s="293" t="s">
        <v>402</v>
      </c>
      <c r="E164" s="256" t="s">
        <v>403</v>
      </c>
      <c r="F164" s="14" t="s">
        <v>1156</v>
      </c>
      <c r="G164" s="294" t="s">
        <v>1334</v>
      </c>
      <c r="H164" s="291" t="s">
        <v>7881</v>
      </c>
      <c r="I164" s="293" t="s">
        <v>1929</v>
      </c>
      <c r="J164" t="s">
        <v>5748</v>
      </c>
    </row>
    <row r="165" spans="1:10" ht="15" x14ac:dyDescent="0.25">
      <c r="A165" s="293" t="s">
        <v>1381</v>
      </c>
      <c r="B165" s="293" t="s">
        <v>2577</v>
      </c>
      <c r="C165" s="293" t="s">
        <v>1173</v>
      </c>
      <c r="D165" s="293" t="s">
        <v>348</v>
      </c>
      <c r="E165" s="256" t="s">
        <v>1174</v>
      </c>
      <c r="F165" s="14" t="s">
        <v>1156</v>
      </c>
      <c r="G165" s="294" t="s">
        <v>1334</v>
      </c>
      <c r="H165" s="291" t="s">
        <v>7881</v>
      </c>
      <c r="I165" s="293" t="s">
        <v>1931</v>
      </c>
      <c r="J165" t="s">
        <v>5748</v>
      </c>
    </row>
    <row r="166" spans="1:10" ht="15" x14ac:dyDescent="0.25">
      <c r="A166" s="293" t="s">
        <v>3744</v>
      </c>
      <c r="B166" s="293" t="s">
        <v>3252</v>
      </c>
      <c r="C166" s="293" t="s">
        <v>3253</v>
      </c>
      <c r="D166" s="293" t="s">
        <v>583</v>
      </c>
      <c r="E166" s="256" t="s">
        <v>580</v>
      </c>
      <c r="F166" s="14" t="s">
        <v>1156</v>
      </c>
      <c r="G166" s="294" t="s">
        <v>1334</v>
      </c>
      <c r="H166" s="291" t="s">
        <v>7881</v>
      </c>
      <c r="I166" s="293" t="s">
        <v>3251</v>
      </c>
      <c r="J166" t="s">
        <v>5748</v>
      </c>
    </row>
    <row r="167" spans="1:10" ht="15" hidden="1" x14ac:dyDescent="0.25">
      <c r="A167" s="293" t="s">
        <v>1384</v>
      </c>
      <c r="B167" s="293" t="s">
        <v>2580</v>
      </c>
      <c r="C167" s="293" t="s">
        <v>885</v>
      </c>
      <c r="D167" s="293" t="s">
        <v>458</v>
      </c>
      <c r="E167" s="293" t="s">
        <v>311</v>
      </c>
      <c r="F167" s="291" t="s">
        <v>1156</v>
      </c>
      <c r="G167" s="294" t="s">
        <v>1334</v>
      </c>
      <c r="H167" s="291" t="s">
        <v>7881</v>
      </c>
      <c r="I167" s="293" t="s">
        <v>1934</v>
      </c>
      <c r="J167" t="s">
        <v>5748</v>
      </c>
    </row>
    <row r="168" spans="1:10" ht="15" x14ac:dyDescent="0.25">
      <c r="A168" s="293" t="s">
        <v>1386</v>
      </c>
      <c r="B168" s="293" t="s">
        <v>2584</v>
      </c>
      <c r="C168" s="293" t="s">
        <v>431</v>
      </c>
      <c r="D168" s="293" t="s">
        <v>328</v>
      </c>
      <c r="E168" s="256" t="s">
        <v>390</v>
      </c>
      <c r="F168" s="14" t="s">
        <v>1156</v>
      </c>
      <c r="G168" s="294" t="s">
        <v>1334</v>
      </c>
      <c r="H168" s="291" t="s">
        <v>7881</v>
      </c>
      <c r="I168" s="293" t="s">
        <v>1936</v>
      </c>
      <c r="J168" t="s">
        <v>5748</v>
      </c>
    </row>
    <row r="169" spans="1:10" ht="15" x14ac:dyDescent="0.25">
      <c r="A169" s="293" t="s">
        <v>6896</v>
      </c>
      <c r="B169" s="293" t="s">
        <v>5934</v>
      </c>
      <c r="C169" s="293" t="s">
        <v>5935</v>
      </c>
      <c r="D169" s="293" t="s">
        <v>305</v>
      </c>
      <c r="E169" s="256" t="s">
        <v>403</v>
      </c>
      <c r="F169" s="14" t="s">
        <v>1156</v>
      </c>
      <c r="G169" s="294" t="s">
        <v>1334</v>
      </c>
      <c r="H169" s="291" t="s">
        <v>7881</v>
      </c>
      <c r="I169" s="293" t="s">
        <v>7424</v>
      </c>
      <c r="J169" t="s">
        <v>5748</v>
      </c>
    </row>
    <row r="170" spans="1:10" ht="15" x14ac:dyDescent="0.25">
      <c r="A170" s="293" t="s">
        <v>3756</v>
      </c>
      <c r="B170" s="293" t="s">
        <v>3279</v>
      </c>
      <c r="C170" s="293" t="s">
        <v>3280</v>
      </c>
      <c r="D170" s="293" t="s">
        <v>326</v>
      </c>
      <c r="E170" s="256" t="s">
        <v>580</v>
      </c>
      <c r="F170" s="14" t="s">
        <v>1156</v>
      </c>
      <c r="G170" s="294" t="s">
        <v>1334</v>
      </c>
      <c r="H170" s="291" t="s">
        <v>7881</v>
      </c>
      <c r="I170" s="293" t="s">
        <v>3278</v>
      </c>
      <c r="J170" t="s">
        <v>5748</v>
      </c>
    </row>
    <row r="171" spans="1:10" ht="15" x14ac:dyDescent="0.25">
      <c r="A171" s="293" t="s">
        <v>6897</v>
      </c>
      <c r="B171" s="293" t="s">
        <v>2591</v>
      </c>
      <c r="C171" s="293" t="s">
        <v>781</v>
      </c>
      <c r="D171" s="293" t="s">
        <v>358</v>
      </c>
      <c r="E171" s="256" t="s">
        <v>1187</v>
      </c>
      <c r="F171" s="14" t="s">
        <v>1156</v>
      </c>
      <c r="G171" s="294" t="s">
        <v>1334</v>
      </c>
      <c r="H171" s="291" t="s">
        <v>7881</v>
      </c>
      <c r="I171" s="293" t="s">
        <v>1943</v>
      </c>
      <c r="J171" t="s">
        <v>5748</v>
      </c>
    </row>
    <row r="172" spans="1:10" ht="15" x14ac:dyDescent="0.25">
      <c r="A172" s="293" t="s">
        <v>6898</v>
      </c>
      <c r="B172" s="293" t="s">
        <v>5936</v>
      </c>
      <c r="C172" s="293" t="s">
        <v>5937</v>
      </c>
      <c r="D172" s="293" t="s">
        <v>5938</v>
      </c>
      <c r="E172" s="256" t="s">
        <v>331</v>
      </c>
      <c r="F172" s="14" t="s">
        <v>1156</v>
      </c>
      <c r="G172" s="294" t="s">
        <v>1334</v>
      </c>
      <c r="H172" s="291" t="s">
        <v>7881</v>
      </c>
      <c r="I172" s="293" t="s">
        <v>7425</v>
      </c>
      <c r="J172" t="s">
        <v>5748</v>
      </c>
    </row>
    <row r="173" spans="1:10" ht="15" x14ac:dyDescent="0.25">
      <c r="A173" s="293" t="s">
        <v>1393</v>
      </c>
      <c r="B173" s="293" t="s">
        <v>2592</v>
      </c>
      <c r="C173" s="293" t="s">
        <v>1177</v>
      </c>
      <c r="D173" s="293" t="s">
        <v>1055</v>
      </c>
      <c r="E173" s="256" t="s">
        <v>403</v>
      </c>
      <c r="F173" s="14" t="s">
        <v>1156</v>
      </c>
      <c r="G173" s="294" t="s">
        <v>1334</v>
      </c>
      <c r="H173" s="291" t="s">
        <v>4008</v>
      </c>
      <c r="I173" s="293" t="s">
        <v>1944</v>
      </c>
      <c r="J173" t="s">
        <v>5748</v>
      </c>
    </row>
    <row r="174" spans="1:10" ht="15" x14ac:dyDescent="0.25">
      <c r="A174" s="293" t="s">
        <v>1391</v>
      </c>
      <c r="B174" s="293" t="s">
        <v>2589</v>
      </c>
      <c r="C174" s="293" t="s">
        <v>1176</v>
      </c>
      <c r="D174" s="293" t="s">
        <v>521</v>
      </c>
      <c r="E174" s="256" t="s">
        <v>363</v>
      </c>
      <c r="F174" s="14" t="s">
        <v>1156</v>
      </c>
      <c r="G174" s="294" t="s">
        <v>1334</v>
      </c>
      <c r="H174" s="291" t="s">
        <v>7881</v>
      </c>
      <c r="I174" s="293" t="s">
        <v>1941</v>
      </c>
      <c r="J174" t="s">
        <v>5748</v>
      </c>
    </row>
    <row r="175" spans="1:10" ht="15" x14ac:dyDescent="0.25">
      <c r="A175" s="293" t="s">
        <v>3740</v>
      </c>
      <c r="B175" s="293" t="s">
        <v>3238</v>
      </c>
      <c r="C175" s="293" t="s">
        <v>3239</v>
      </c>
      <c r="D175" s="293" t="s">
        <v>342</v>
      </c>
      <c r="E175" s="256" t="s">
        <v>297</v>
      </c>
      <c r="F175" s="14" t="s">
        <v>1156</v>
      </c>
      <c r="G175" s="294" t="s">
        <v>1334</v>
      </c>
      <c r="H175" s="291" t="s">
        <v>7881</v>
      </c>
      <c r="I175" s="293" t="s">
        <v>3237</v>
      </c>
      <c r="J175" t="s">
        <v>5748</v>
      </c>
    </row>
    <row r="176" spans="1:10" ht="15" x14ac:dyDescent="0.25">
      <c r="A176" s="293" t="s">
        <v>6899</v>
      </c>
      <c r="B176" s="293" t="s">
        <v>2597</v>
      </c>
      <c r="C176" s="293" t="s">
        <v>826</v>
      </c>
      <c r="D176" s="293" t="s">
        <v>642</v>
      </c>
      <c r="E176" s="256" t="s">
        <v>6844</v>
      </c>
      <c r="F176" s="14" t="s">
        <v>1156</v>
      </c>
      <c r="G176" s="294" t="s">
        <v>1334</v>
      </c>
      <c r="H176" s="291" t="s">
        <v>7881</v>
      </c>
      <c r="I176" s="293" t="s">
        <v>1949</v>
      </c>
      <c r="J176" t="s">
        <v>5748</v>
      </c>
    </row>
    <row r="177" spans="1:10" ht="15" x14ac:dyDescent="0.25">
      <c r="A177" s="293" t="s">
        <v>1396</v>
      </c>
      <c r="B177" s="293" t="s">
        <v>2598</v>
      </c>
      <c r="C177" s="293" t="s">
        <v>805</v>
      </c>
      <c r="D177" s="293" t="s">
        <v>438</v>
      </c>
      <c r="E177" s="256" t="s">
        <v>307</v>
      </c>
      <c r="F177" s="14" t="s">
        <v>1156</v>
      </c>
      <c r="G177" s="294" t="s">
        <v>1334</v>
      </c>
      <c r="H177" s="291" t="s">
        <v>7881</v>
      </c>
      <c r="I177" s="293" t="s">
        <v>1950</v>
      </c>
      <c r="J177" t="s">
        <v>5748</v>
      </c>
    </row>
    <row r="178" spans="1:10" ht="15" x14ac:dyDescent="0.25">
      <c r="A178" s="293" t="s">
        <v>1400</v>
      </c>
      <c r="B178" s="293" t="s">
        <v>2602</v>
      </c>
      <c r="C178" s="293" t="s">
        <v>660</v>
      </c>
      <c r="D178" s="293" t="s">
        <v>507</v>
      </c>
      <c r="E178" s="256" t="s">
        <v>363</v>
      </c>
      <c r="F178" s="14" t="s">
        <v>1156</v>
      </c>
      <c r="G178" s="294" t="s">
        <v>1334</v>
      </c>
      <c r="H178" s="291" t="s">
        <v>7881</v>
      </c>
      <c r="I178" s="293" t="s">
        <v>1954</v>
      </c>
      <c r="J178" t="s">
        <v>5748</v>
      </c>
    </row>
    <row r="179" spans="1:10" ht="15" x14ac:dyDescent="0.25">
      <c r="A179" s="293" t="s">
        <v>1402</v>
      </c>
      <c r="B179" s="293" t="s">
        <v>2604</v>
      </c>
      <c r="C179" s="293" t="s">
        <v>714</v>
      </c>
      <c r="D179" s="293" t="s">
        <v>342</v>
      </c>
      <c r="E179" s="256" t="s">
        <v>1157</v>
      </c>
      <c r="F179" s="14" t="s">
        <v>1156</v>
      </c>
      <c r="G179" s="294" t="s">
        <v>1334</v>
      </c>
      <c r="H179" s="291" t="s">
        <v>7881</v>
      </c>
      <c r="I179" s="293" t="s">
        <v>1956</v>
      </c>
      <c r="J179" t="s">
        <v>5748</v>
      </c>
    </row>
    <row r="180" spans="1:10" ht="15" x14ac:dyDescent="0.25">
      <c r="A180" s="293" t="s">
        <v>6900</v>
      </c>
      <c r="B180" s="293" t="s">
        <v>5939</v>
      </c>
      <c r="C180" s="293" t="s">
        <v>5940</v>
      </c>
      <c r="D180" s="293" t="s">
        <v>616</v>
      </c>
      <c r="E180" s="256" t="s">
        <v>585</v>
      </c>
      <c r="F180" s="14" t="s">
        <v>1156</v>
      </c>
      <c r="G180" s="294" t="s">
        <v>1334</v>
      </c>
      <c r="H180" s="291" t="s">
        <v>7881</v>
      </c>
      <c r="I180" s="293" t="s">
        <v>7426</v>
      </c>
      <c r="J180" t="s">
        <v>5748</v>
      </c>
    </row>
    <row r="181" spans="1:10" ht="15" hidden="1" x14ac:dyDescent="0.25">
      <c r="A181" s="293" t="s">
        <v>1411</v>
      </c>
      <c r="B181" s="293" t="s">
        <v>2614</v>
      </c>
      <c r="C181" s="293" t="s">
        <v>797</v>
      </c>
      <c r="D181" s="293" t="s">
        <v>328</v>
      </c>
      <c r="E181" s="293" t="s">
        <v>369</v>
      </c>
      <c r="F181" s="291" t="s">
        <v>1156</v>
      </c>
      <c r="G181" s="294" t="s">
        <v>1334</v>
      </c>
      <c r="H181" s="291" t="s">
        <v>7881</v>
      </c>
      <c r="I181" s="293" t="s">
        <v>1966</v>
      </c>
      <c r="J181" t="s">
        <v>5748</v>
      </c>
    </row>
    <row r="182" spans="1:10" ht="15" x14ac:dyDescent="0.25">
      <c r="A182" s="293" t="s">
        <v>1413</v>
      </c>
      <c r="B182" s="293" t="s">
        <v>2616</v>
      </c>
      <c r="C182" s="293" t="s">
        <v>791</v>
      </c>
      <c r="D182" s="293" t="s">
        <v>792</v>
      </c>
      <c r="E182" s="256" t="s">
        <v>506</v>
      </c>
      <c r="F182" s="14" t="s">
        <v>1156</v>
      </c>
      <c r="G182" s="294" t="s">
        <v>1334</v>
      </c>
      <c r="H182" s="291" t="s">
        <v>7881</v>
      </c>
      <c r="I182" s="293" t="s">
        <v>1968</v>
      </c>
      <c r="J182" t="s">
        <v>5748</v>
      </c>
    </row>
    <row r="183" spans="1:10" ht="15" x14ac:dyDescent="0.25">
      <c r="A183" s="293" t="s">
        <v>6901</v>
      </c>
      <c r="B183" s="293" t="s">
        <v>5941</v>
      </c>
      <c r="C183" s="293" t="s">
        <v>5942</v>
      </c>
      <c r="D183" s="293" t="s">
        <v>303</v>
      </c>
      <c r="E183" s="256" t="s">
        <v>6846</v>
      </c>
      <c r="F183" s="14" t="s">
        <v>1156</v>
      </c>
      <c r="G183" s="294" t="s">
        <v>1334</v>
      </c>
      <c r="H183" s="291" t="s">
        <v>7881</v>
      </c>
      <c r="I183" s="293" t="s">
        <v>7427</v>
      </c>
      <c r="J183" t="s">
        <v>5748</v>
      </c>
    </row>
    <row r="184" spans="1:10" ht="15" x14ac:dyDescent="0.25">
      <c r="A184" s="293" t="s">
        <v>1416</v>
      </c>
      <c r="B184" s="293" t="s">
        <v>2619</v>
      </c>
      <c r="C184" s="293" t="s">
        <v>914</v>
      </c>
      <c r="D184" s="293" t="s">
        <v>756</v>
      </c>
      <c r="E184" s="256" t="s">
        <v>294</v>
      </c>
      <c r="F184" s="14" t="s">
        <v>1156</v>
      </c>
      <c r="G184" s="294" t="s">
        <v>1334</v>
      </c>
      <c r="H184" s="291" t="s">
        <v>7881</v>
      </c>
      <c r="I184" s="293" t="s">
        <v>1971</v>
      </c>
      <c r="J184" t="s">
        <v>5748</v>
      </c>
    </row>
    <row r="185" spans="1:10" ht="15" x14ac:dyDescent="0.25">
      <c r="A185" s="293" t="s">
        <v>1417</v>
      </c>
      <c r="B185" s="293" t="s">
        <v>2620</v>
      </c>
      <c r="C185" s="293" t="s">
        <v>849</v>
      </c>
      <c r="D185" s="293" t="s">
        <v>489</v>
      </c>
      <c r="E185" s="256" t="s">
        <v>392</v>
      </c>
      <c r="F185" s="14" t="s">
        <v>1156</v>
      </c>
      <c r="G185" s="294" t="s">
        <v>1334</v>
      </c>
      <c r="H185" s="291" t="s">
        <v>7881</v>
      </c>
      <c r="I185" s="293" t="s">
        <v>1972</v>
      </c>
      <c r="J185" t="s">
        <v>5748</v>
      </c>
    </row>
    <row r="186" spans="1:10" ht="15" x14ac:dyDescent="0.25">
      <c r="A186" s="293" t="s">
        <v>6902</v>
      </c>
      <c r="B186" s="293" t="s">
        <v>2621</v>
      </c>
      <c r="C186" s="293" t="s">
        <v>922</v>
      </c>
      <c r="D186" s="293" t="s">
        <v>612</v>
      </c>
      <c r="E186" s="256" t="s">
        <v>385</v>
      </c>
      <c r="F186" s="14" t="s">
        <v>1156</v>
      </c>
      <c r="G186" s="294" t="s">
        <v>1334</v>
      </c>
      <c r="H186" s="291" t="s">
        <v>7881</v>
      </c>
      <c r="I186" s="293" t="s">
        <v>1973</v>
      </c>
      <c r="J186" t="s">
        <v>5748</v>
      </c>
    </row>
    <row r="187" spans="1:10" ht="15" x14ac:dyDescent="0.25">
      <c r="A187" s="293" t="s">
        <v>1418</v>
      </c>
      <c r="B187" s="293" t="s">
        <v>2622</v>
      </c>
      <c r="C187" s="293" t="s">
        <v>749</v>
      </c>
      <c r="D187" s="293" t="s">
        <v>388</v>
      </c>
      <c r="E187" s="256" t="s">
        <v>324</v>
      </c>
      <c r="F187" s="14" t="s">
        <v>1156</v>
      </c>
      <c r="G187" s="294" t="s">
        <v>1334</v>
      </c>
      <c r="H187" s="291" t="s">
        <v>7881</v>
      </c>
      <c r="I187" s="293" t="s">
        <v>1974</v>
      </c>
      <c r="J187" t="s">
        <v>5748</v>
      </c>
    </row>
    <row r="188" spans="1:10" ht="15" x14ac:dyDescent="0.25">
      <c r="A188" s="293" t="s">
        <v>1414</v>
      </c>
      <c r="B188" s="293" t="s">
        <v>2617</v>
      </c>
      <c r="C188" s="293" t="s">
        <v>878</v>
      </c>
      <c r="D188" s="293" t="s">
        <v>366</v>
      </c>
      <c r="E188" s="256" t="s">
        <v>329</v>
      </c>
      <c r="F188" s="14" t="s">
        <v>1156</v>
      </c>
      <c r="G188" s="294" t="s">
        <v>1334</v>
      </c>
      <c r="H188" s="291" t="s">
        <v>7881</v>
      </c>
      <c r="I188" s="293" t="s">
        <v>1969</v>
      </c>
      <c r="J188" t="s">
        <v>5748</v>
      </c>
    </row>
    <row r="189" spans="1:10" ht="15" hidden="1" x14ac:dyDescent="0.25">
      <c r="A189" s="293" t="s">
        <v>6903</v>
      </c>
      <c r="B189" s="293" t="s">
        <v>5943</v>
      </c>
      <c r="C189" s="293" t="s">
        <v>5944</v>
      </c>
      <c r="D189" s="293" t="s">
        <v>667</v>
      </c>
      <c r="E189" s="293" t="s">
        <v>1157</v>
      </c>
      <c r="F189" s="291" t="s">
        <v>1156</v>
      </c>
      <c r="G189" s="294" t="s">
        <v>1334</v>
      </c>
      <c r="H189" s="291" t="s">
        <v>7881</v>
      </c>
      <c r="I189" s="293" t="s">
        <v>7428</v>
      </c>
      <c r="J189" t="s">
        <v>5748</v>
      </c>
    </row>
    <row r="190" spans="1:10" ht="15" x14ac:dyDescent="0.25">
      <c r="A190" s="293" t="s">
        <v>3747</v>
      </c>
      <c r="B190" s="293" t="s">
        <v>2626</v>
      </c>
      <c r="C190" s="293" t="s">
        <v>638</v>
      </c>
      <c r="D190" s="293" t="s">
        <v>373</v>
      </c>
      <c r="E190" s="256" t="s">
        <v>496</v>
      </c>
      <c r="F190" s="14" t="s">
        <v>1156</v>
      </c>
      <c r="G190" s="294" t="s">
        <v>1334</v>
      </c>
      <c r="H190" s="291" t="s">
        <v>7881</v>
      </c>
      <c r="I190" s="293" t="s">
        <v>1978</v>
      </c>
      <c r="J190" t="s">
        <v>5748</v>
      </c>
    </row>
    <row r="191" spans="1:10" ht="15" x14ac:dyDescent="0.25">
      <c r="A191" s="293" t="s">
        <v>1423</v>
      </c>
      <c r="B191" s="293" t="s">
        <v>2629</v>
      </c>
      <c r="C191" s="293" t="s">
        <v>695</v>
      </c>
      <c r="D191" s="293" t="s">
        <v>438</v>
      </c>
      <c r="E191" s="256" t="s">
        <v>365</v>
      </c>
      <c r="F191" s="14" t="s">
        <v>1156</v>
      </c>
      <c r="G191" s="294" t="s">
        <v>1334</v>
      </c>
      <c r="H191" s="291" t="s">
        <v>7881</v>
      </c>
      <c r="I191" s="293" t="s">
        <v>1981</v>
      </c>
      <c r="J191" t="s">
        <v>5748</v>
      </c>
    </row>
    <row r="192" spans="1:10" ht="15" x14ac:dyDescent="0.25">
      <c r="A192" s="293" t="s">
        <v>6904</v>
      </c>
      <c r="B192" s="293" t="s">
        <v>5945</v>
      </c>
      <c r="C192" s="293" t="s">
        <v>5946</v>
      </c>
      <c r="D192" s="293" t="s">
        <v>5947</v>
      </c>
      <c r="E192" s="256" t="s">
        <v>331</v>
      </c>
      <c r="F192" s="14" t="s">
        <v>1156</v>
      </c>
      <c r="G192" s="294" t="s">
        <v>1334</v>
      </c>
      <c r="H192" s="291" t="s">
        <v>7881</v>
      </c>
      <c r="I192" s="293" t="s">
        <v>7429</v>
      </c>
      <c r="J192" t="s">
        <v>5748</v>
      </c>
    </row>
    <row r="193" spans="1:10" ht="15" x14ac:dyDescent="0.25">
      <c r="A193" s="293" t="s">
        <v>1422</v>
      </c>
      <c r="B193" s="293" t="s">
        <v>2628</v>
      </c>
      <c r="C193" s="293" t="s">
        <v>744</v>
      </c>
      <c r="D193" s="293" t="s">
        <v>745</v>
      </c>
      <c r="E193" s="256" t="s">
        <v>320</v>
      </c>
      <c r="F193" s="14" t="s">
        <v>1156</v>
      </c>
      <c r="G193" s="294" t="s">
        <v>1334</v>
      </c>
      <c r="H193" s="291" t="s">
        <v>7881</v>
      </c>
      <c r="I193" s="293" t="s">
        <v>1980</v>
      </c>
      <c r="J193" t="s">
        <v>5748</v>
      </c>
    </row>
    <row r="194" spans="1:10" ht="15" x14ac:dyDescent="0.25">
      <c r="A194" s="293" t="s">
        <v>6905</v>
      </c>
      <c r="B194" s="293" t="s">
        <v>5948</v>
      </c>
      <c r="C194" s="293" t="s">
        <v>4709</v>
      </c>
      <c r="D194" s="293" t="s">
        <v>402</v>
      </c>
      <c r="E194" s="256" t="s">
        <v>1157</v>
      </c>
      <c r="F194" s="14" t="s">
        <v>1156</v>
      </c>
      <c r="G194" s="294" t="s">
        <v>1334</v>
      </c>
      <c r="H194" s="291" t="s">
        <v>7881</v>
      </c>
      <c r="I194" s="293" t="s">
        <v>7430</v>
      </c>
      <c r="J194" t="s">
        <v>5748</v>
      </c>
    </row>
    <row r="195" spans="1:10" ht="15" x14ac:dyDescent="0.25">
      <c r="A195" s="293" t="s">
        <v>1426</v>
      </c>
      <c r="B195" s="293" t="s">
        <v>2632</v>
      </c>
      <c r="C195" s="293" t="s">
        <v>875</v>
      </c>
      <c r="D195" s="293" t="s">
        <v>310</v>
      </c>
      <c r="E195" s="256" t="s">
        <v>359</v>
      </c>
      <c r="F195" s="14" t="s">
        <v>1156</v>
      </c>
      <c r="G195" s="294" t="s">
        <v>1334</v>
      </c>
      <c r="H195" s="291" t="s">
        <v>7881</v>
      </c>
      <c r="I195" s="293" t="s">
        <v>1984</v>
      </c>
      <c r="J195" t="s">
        <v>5748</v>
      </c>
    </row>
    <row r="196" spans="1:10" ht="15" x14ac:dyDescent="0.25">
      <c r="A196" s="293" t="s">
        <v>1427</v>
      </c>
      <c r="B196" s="293" t="s">
        <v>2634</v>
      </c>
      <c r="C196" s="293" t="s">
        <v>802</v>
      </c>
      <c r="D196" s="293" t="s">
        <v>351</v>
      </c>
      <c r="E196" s="256" t="s">
        <v>541</v>
      </c>
      <c r="F196" s="14" t="s">
        <v>1156</v>
      </c>
      <c r="G196" s="294" t="s">
        <v>1334</v>
      </c>
      <c r="H196" s="291" t="s">
        <v>7881</v>
      </c>
      <c r="I196" s="293" t="s">
        <v>1986</v>
      </c>
      <c r="J196" t="s">
        <v>5748</v>
      </c>
    </row>
    <row r="197" spans="1:10" ht="15" x14ac:dyDescent="0.25">
      <c r="A197" s="293" t="s">
        <v>1429</v>
      </c>
      <c r="B197" s="293" t="s">
        <v>2637</v>
      </c>
      <c r="C197" s="293" t="s">
        <v>960</v>
      </c>
      <c r="D197" s="293" t="s">
        <v>303</v>
      </c>
      <c r="E197" s="256" t="s">
        <v>535</v>
      </c>
      <c r="F197" s="14" t="s">
        <v>1156</v>
      </c>
      <c r="G197" s="294" t="s">
        <v>1334</v>
      </c>
      <c r="H197" s="291" t="s">
        <v>7881</v>
      </c>
      <c r="I197" s="293" t="s">
        <v>1989</v>
      </c>
      <c r="J197" t="s">
        <v>5748</v>
      </c>
    </row>
    <row r="198" spans="1:10" ht="15" x14ac:dyDescent="0.25">
      <c r="A198" s="293" t="s">
        <v>1430</v>
      </c>
      <c r="B198" s="293" t="s">
        <v>2638</v>
      </c>
      <c r="C198" s="293" t="s">
        <v>721</v>
      </c>
      <c r="D198" s="293" t="s">
        <v>317</v>
      </c>
      <c r="E198" s="256" t="s">
        <v>374</v>
      </c>
      <c r="F198" s="14" t="s">
        <v>1156</v>
      </c>
      <c r="G198" s="294" t="s">
        <v>1334</v>
      </c>
      <c r="H198" s="291" t="s">
        <v>7881</v>
      </c>
      <c r="I198" s="293" t="s">
        <v>1990</v>
      </c>
      <c r="J198" t="s">
        <v>5748</v>
      </c>
    </row>
    <row r="199" spans="1:10" ht="15" x14ac:dyDescent="0.25">
      <c r="A199" s="293" t="s">
        <v>1428</v>
      </c>
      <c r="B199" s="293" t="s">
        <v>2635</v>
      </c>
      <c r="C199" s="293" t="s">
        <v>800</v>
      </c>
      <c r="D199" s="293" t="s">
        <v>801</v>
      </c>
      <c r="E199" s="256" t="s">
        <v>329</v>
      </c>
      <c r="F199" s="14" t="s">
        <v>1156</v>
      </c>
      <c r="G199" s="294" t="s">
        <v>1334</v>
      </c>
      <c r="H199" s="291" t="s">
        <v>7881</v>
      </c>
      <c r="I199" s="293" t="s">
        <v>1987</v>
      </c>
      <c r="J199" t="s">
        <v>5748</v>
      </c>
    </row>
    <row r="200" spans="1:10" ht="15" hidden="1" x14ac:dyDescent="0.25">
      <c r="A200" s="293" t="s">
        <v>6906</v>
      </c>
      <c r="B200" s="293" t="s">
        <v>5949</v>
      </c>
      <c r="C200" s="293" t="s">
        <v>5950</v>
      </c>
      <c r="D200" s="293" t="s">
        <v>330</v>
      </c>
      <c r="E200" s="293" t="s">
        <v>320</v>
      </c>
      <c r="F200" s="291" t="s">
        <v>1156</v>
      </c>
      <c r="G200" s="294" t="s">
        <v>1334</v>
      </c>
      <c r="H200" s="291" t="s">
        <v>7881</v>
      </c>
      <c r="I200" s="293" t="s">
        <v>7431</v>
      </c>
      <c r="J200" t="s">
        <v>5748</v>
      </c>
    </row>
    <row r="201" spans="1:10" ht="15" x14ac:dyDescent="0.25">
      <c r="A201" s="293" t="s">
        <v>6907</v>
      </c>
      <c r="B201" s="293" t="s">
        <v>241</v>
      </c>
      <c r="C201" s="293" t="s">
        <v>5951</v>
      </c>
      <c r="D201" s="293" t="s">
        <v>368</v>
      </c>
      <c r="E201" s="256" t="s">
        <v>557</v>
      </c>
      <c r="F201" s="14" t="s">
        <v>1156</v>
      </c>
      <c r="G201" s="294" t="s">
        <v>1334</v>
      </c>
      <c r="H201" s="291" t="s">
        <v>7881</v>
      </c>
      <c r="I201" s="293" t="s">
        <v>7432</v>
      </c>
      <c r="J201" t="s">
        <v>5748</v>
      </c>
    </row>
    <row r="202" spans="1:10" ht="15" x14ac:dyDescent="0.25">
      <c r="A202" s="293" t="s">
        <v>1536</v>
      </c>
      <c r="B202" s="293" t="s">
        <v>2773</v>
      </c>
      <c r="C202" s="293" t="s">
        <v>758</v>
      </c>
      <c r="D202" s="293" t="s">
        <v>667</v>
      </c>
      <c r="E202" s="256" t="s">
        <v>443</v>
      </c>
      <c r="F202" s="14" t="s">
        <v>1156</v>
      </c>
      <c r="G202" s="294" t="s">
        <v>1334</v>
      </c>
      <c r="H202" s="291" t="s">
        <v>7881</v>
      </c>
      <c r="I202" s="293" t="s">
        <v>2120</v>
      </c>
      <c r="J202" t="s">
        <v>5748</v>
      </c>
    </row>
    <row r="203" spans="1:10" ht="15" x14ac:dyDescent="0.25">
      <c r="A203" s="293" t="s">
        <v>1435</v>
      </c>
      <c r="B203" s="293" t="s">
        <v>2643</v>
      </c>
      <c r="C203" s="293" t="s">
        <v>692</v>
      </c>
      <c r="D203" s="293" t="s">
        <v>600</v>
      </c>
      <c r="E203" s="256" t="s">
        <v>426</v>
      </c>
      <c r="F203" s="14" t="s">
        <v>1156</v>
      </c>
      <c r="G203" s="294" t="s">
        <v>1334</v>
      </c>
      <c r="H203" s="291" t="s">
        <v>7881</v>
      </c>
      <c r="I203" s="293" t="s">
        <v>1995</v>
      </c>
      <c r="J203" t="s">
        <v>5748</v>
      </c>
    </row>
    <row r="204" spans="1:10" ht="15" x14ac:dyDescent="0.25">
      <c r="A204" s="293" t="s">
        <v>5615</v>
      </c>
      <c r="B204" s="293" t="s">
        <v>5621</v>
      </c>
      <c r="C204" s="293" t="s">
        <v>5606</v>
      </c>
      <c r="D204" s="293" t="s">
        <v>373</v>
      </c>
      <c r="E204" s="256" t="s">
        <v>322</v>
      </c>
      <c r="F204" s="14" t="s">
        <v>1156</v>
      </c>
      <c r="G204" s="294" t="s">
        <v>1334</v>
      </c>
      <c r="H204" s="291" t="s">
        <v>7881</v>
      </c>
      <c r="I204" s="293" t="s">
        <v>5631</v>
      </c>
      <c r="J204" t="s">
        <v>5748</v>
      </c>
    </row>
    <row r="205" spans="1:10" ht="15" x14ac:dyDescent="0.25">
      <c r="A205" s="293" t="s">
        <v>3739</v>
      </c>
      <c r="B205" s="293" t="s">
        <v>3233</v>
      </c>
      <c r="C205" s="293" t="s">
        <v>3234</v>
      </c>
      <c r="D205" s="293" t="s">
        <v>3235</v>
      </c>
      <c r="E205" s="256" t="s">
        <v>324</v>
      </c>
      <c r="F205" s="14" t="s">
        <v>1156</v>
      </c>
      <c r="G205" s="294" t="s">
        <v>1334</v>
      </c>
      <c r="H205" s="291" t="s">
        <v>7881</v>
      </c>
      <c r="I205" s="293" t="s">
        <v>3232</v>
      </c>
      <c r="J205" t="s">
        <v>5748</v>
      </c>
    </row>
    <row r="206" spans="1:10" ht="15" hidden="1" x14ac:dyDescent="0.25">
      <c r="A206" s="293" t="s">
        <v>1449</v>
      </c>
      <c r="B206" s="293" t="s">
        <v>2660</v>
      </c>
      <c r="C206" s="293" t="s">
        <v>564</v>
      </c>
      <c r="D206" s="293" t="s">
        <v>420</v>
      </c>
      <c r="E206" s="293" t="s">
        <v>374</v>
      </c>
      <c r="F206" s="291" t="s">
        <v>1156</v>
      </c>
      <c r="G206" s="294" t="s">
        <v>1334</v>
      </c>
      <c r="H206" s="291" t="s">
        <v>7881</v>
      </c>
      <c r="I206" s="293" t="s">
        <v>2011</v>
      </c>
      <c r="J206" t="s">
        <v>5748</v>
      </c>
    </row>
    <row r="207" spans="1:10" ht="15" x14ac:dyDescent="0.25">
      <c r="A207" s="293" t="s">
        <v>4096</v>
      </c>
      <c r="B207" s="293" t="s">
        <v>2704</v>
      </c>
      <c r="C207" s="293" t="s">
        <v>662</v>
      </c>
      <c r="D207" s="293" t="s">
        <v>616</v>
      </c>
      <c r="E207" s="256" t="s">
        <v>3703</v>
      </c>
      <c r="F207" s="14" t="s">
        <v>1156</v>
      </c>
      <c r="G207" s="294" t="s">
        <v>1334</v>
      </c>
      <c r="H207" s="291" t="s">
        <v>7881</v>
      </c>
      <c r="I207" s="293" t="s">
        <v>2052</v>
      </c>
      <c r="J207" t="s">
        <v>5748</v>
      </c>
    </row>
    <row r="208" spans="1:10" ht="15" hidden="1" x14ac:dyDescent="0.25">
      <c r="A208" s="293" t="s">
        <v>1447</v>
      </c>
      <c r="B208" s="293" t="s">
        <v>2658</v>
      </c>
      <c r="C208" s="293" t="s">
        <v>788</v>
      </c>
      <c r="D208" s="293" t="s">
        <v>789</v>
      </c>
      <c r="E208" s="293" t="s">
        <v>6847</v>
      </c>
      <c r="F208" s="291" t="s">
        <v>1156</v>
      </c>
      <c r="G208" s="294" t="s">
        <v>1334</v>
      </c>
      <c r="H208" s="291" t="s">
        <v>7881</v>
      </c>
      <c r="I208" s="293" t="s">
        <v>2009</v>
      </c>
      <c r="J208" t="s">
        <v>5748</v>
      </c>
    </row>
    <row r="209" spans="1:10" ht="15" x14ac:dyDescent="0.25">
      <c r="A209" s="293" t="s">
        <v>6908</v>
      </c>
      <c r="B209" s="293" t="s">
        <v>5952</v>
      </c>
      <c r="C209" s="293" t="s">
        <v>5953</v>
      </c>
      <c r="D209" s="293" t="s">
        <v>366</v>
      </c>
      <c r="E209" s="256" t="s">
        <v>241</v>
      </c>
      <c r="F209" s="14" t="s">
        <v>1156</v>
      </c>
      <c r="G209" s="294" t="s">
        <v>1334</v>
      </c>
      <c r="H209" s="291" t="s">
        <v>7881</v>
      </c>
      <c r="I209" s="293" t="s">
        <v>7433</v>
      </c>
      <c r="J209" t="s">
        <v>5748</v>
      </c>
    </row>
    <row r="210" spans="1:10" ht="15" x14ac:dyDescent="0.25">
      <c r="A210" s="293" t="s">
        <v>3868</v>
      </c>
      <c r="B210" s="293" t="s">
        <v>3600</v>
      </c>
      <c r="C210" s="293" t="s">
        <v>3601</v>
      </c>
      <c r="D210" s="293" t="s">
        <v>326</v>
      </c>
      <c r="E210" s="256" t="s">
        <v>383</v>
      </c>
      <c r="F210" s="14" t="s">
        <v>1156</v>
      </c>
      <c r="G210" s="294" t="s">
        <v>1334</v>
      </c>
      <c r="H210" s="291" t="s">
        <v>7881</v>
      </c>
      <c r="I210" s="293" t="s">
        <v>3599</v>
      </c>
      <c r="J210" t="s">
        <v>5748</v>
      </c>
    </row>
    <row r="211" spans="1:10" ht="15" x14ac:dyDescent="0.25">
      <c r="A211" s="293" t="s">
        <v>6909</v>
      </c>
      <c r="B211" s="293" t="s">
        <v>3095</v>
      </c>
      <c r="C211" s="293" t="s">
        <v>868</v>
      </c>
      <c r="D211" s="293" t="s">
        <v>869</v>
      </c>
      <c r="E211" s="256" t="s">
        <v>536</v>
      </c>
      <c r="F211" s="14" t="s">
        <v>1156</v>
      </c>
      <c r="G211" s="294" t="s">
        <v>1334</v>
      </c>
      <c r="H211" s="291" t="s">
        <v>7881</v>
      </c>
      <c r="I211" s="293" t="s">
        <v>2440</v>
      </c>
      <c r="J211" t="s">
        <v>5748</v>
      </c>
    </row>
    <row r="212" spans="1:10" ht="15" x14ac:dyDescent="0.25">
      <c r="A212" s="293" t="s">
        <v>1784</v>
      </c>
      <c r="B212" s="293" t="s">
        <v>3066</v>
      </c>
      <c r="C212" s="293" t="s">
        <v>1078</v>
      </c>
      <c r="D212" s="293" t="s">
        <v>412</v>
      </c>
      <c r="E212" s="256" t="s">
        <v>306</v>
      </c>
      <c r="F212" s="14" t="s">
        <v>1156</v>
      </c>
      <c r="G212" s="294" t="s">
        <v>1334</v>
      </c>
      <c r="H212" s="291" t="s">
        <v>7881</v>
      </c>
      <c r="I212" s="293" t="s">
        <v>2411</v>
      </c>
      <c r="J212" t="s">
        <v>5748</v>
      </c>
    </row>
    <row r="213" spans="1:10" ht="15" x14ac:dyDescent="0.25">
      <c r="A213" s="293" t="s">
        <v>1749</v>
      </c>
      <c r="B213" s="293" t="s">
        <v>3027</v>
      </c>
      <c r="C213" s="293" t="s">
        <v>1105</v>
      </c>
      <c r="D213" s="293" t="s">
        <v>528</v>
      </c>
      <c r="E213" s="256" t="s">
        <v>363</v>
      </c>
      <c r="F213" s="14" t="s">
        <v>1156</v>
      </c>
      <c r="G213" s="294" t="s">
        <v>1334</v>
      </c>
      <c r="H213" s="291" t="s">
        <v>7881</v>
      </c>
      <c r="I213" s="293" t="s">
        <v>2372</v>
      </c>
      <c r="J213" t="s">
        <v>5748</v>
      </c>
    </row>
    <row r="214" spans="1:10" ht="15" x14ac:dyDescent="0.25">
      <c r="A214" s="293" t="s">
        <v>3858</v>
      </c>
      <c r="B214" s="293" t="s">
        <v>3567</v>
      </c>
      <c r="C214" s="293" t="s">
        <v>3568</v>
      </c>
      <c r="D214" s="293" t="s">
        <v>411</v>
      </c>
      <c r="E214" s="256" t="s">
        <v>311</v>
      </c>
      <c r="F214" s="14" t="s">
        <v>1156</v>
      </c>
      <c r="G214" s="294" t="s">
        <v>1334</v>
      </c>
      <c r="H214" s="291" t="s">
        <v>7881</v>
      </c>
      <c r="I214" s="293" t="s">
        <v>3566</v>
      </c>
      <c r="J214" t="s">
        <v>5748</v>
      </c>
    </row>
    <row r="215" spans="1:10" ht="15" x14ac:dyDescent="0.25">
      <c r="A215" s="293" t="s">
        <v>6910</v>
      </c>
      <c r="B215" s="293" t="s">
        <v>5954</v>
      </c>
      <c r="C215" s="293" t="s">
        <v>5955</v>
      </c>
      <c r="D215" s="293" t="s">
        <v>5956</v>
      </c>
      <c r="E215" s="256" t="s">
        <v>404</v>
      </c>
      <c r="F215" s="14" t="s">
        <v>1156</v>
      </c>
      <c r="G215" s="294" t="s">
        <v>1334</v>
      </c>
      <c r="H215" s="291" t="s">
        <v>7881</v>
      </c>
      <c r="I215" s="293" t="s">
        <v>7434</v>
      </c>
      <c r="J215" t="s">
        <v>5748</v>
      </c>
    </row>
    <row r="216" spans="1:10" ht="15" x14ac:dyDescent="0.25">
      <c r="A216" s="293" t="s">
        <v>4104</v>
      </c>
      <c r="B216" s="293" t="s">
        <v>4538</v>
      </c>
      <c r="C216" s="293" t="s">
        <v>1237</v>
      </c>
      <c r="D216" s="293" t="s">
        <v>462</v>
      </c>
      <c r="E216" s="256" t="s">
        <v>1187</v>
      </c>
      <c r="F216" s="14" t="s">
        <v>1156</v>
      </c>
      <c r="G216" s="294" t="s">
        <v>1334</v>
      </c>
      <c r="H216" s="291" t="s">
        <v>7881</v>
      </c>
      <c r="I216" s="293" t="s">
        <v>5187</v>
      </c>
      <c r="J216" t="s">
        <v>5748</v>
      </c>
    </row>
    <row r="217" spans="1:10" ht="15" x14ac:dyDescent="0.25">
      <c r="A217" s="293" t="s">
        <v>6911</v>
      </c>
      <c r="B217" s="293" t="s">
        <v>5957</v>
      </c>
      <c r="C217" s="293" t="s">
        <v>935</v>
      </c>
      <c r="D217" s="293" t="s">
        <v>326</v>
      </c>
      <c r="E217" s="256" t="s">
        <v>410</v>
      </c>
      <c r="F217" s="14" t="s">
        <v>1156</v>
      </c>
      <c r="G217" s="294" t="s">
        <v>1334</v>
      </c>
      <c r="H217" s="291" t="s">
        <v>7881</v>
      </c>
      <c r="I217" s="293" t="s">
        <v>7435</v>
      </c>
      <c r="J217" t="s">
        <v>5748</v>
      </c>
    </row>
    <row r="218" spans="1:10" ht="15" x14ac:dyDescent="0.25">
      <c r="A218" s="293" t="s">
        <v>1671</v>
      </c>
      <c r="B218" s="293" t="s">
        <v>2935</v>
      </c>
      <c r="C218" s="293" t="s">
        <v>694</v>
      </c>
      <c r="D218" s="293" t="s">
        <v>377</v>
      </c>
      <c r="E218" s="256" t="s">
        <v>421</v>
      </c>
      <c r="F218" s="14" t="s">
        <v>1156</v>
      </c>
      <c r="G218" s="294" t="s">
        <v>1334</v>
      </c>
      <c r="H218" s="291" t="s">
        <v>7881</v>
      </c>
      <c r="I218" s="293" t="s">
        <v>2281</v>
      </c>
      <c r="J218" t="s">
        <v>5748</v>
      </c>
    </row>
    <row r="219" spans="1:10" ht="15" x14ac:dyDescent="0.25">
      <c r="A219" s="293" t="s">
        <v>6912</v>
      </c>
      <c r="B219" s="293" t="s">
        <v>5958</v>
      </c>
      <c r="C219" s="293" t="s">
        <v>5959</v>
      </c>
      <c r="D219" s="293" t="s">
        <v>492</v>
      </c>
      <c r="E219" s="256" t="s">
        <v>294</v>
      </c>
      <c r="F219" s="14" t="s">
        <v>1156</v>
      </c>
      <c r="G219" s="294" t="s">
        <v>1334</v>
      </c>
      <c r="H219" s="291" t="s">
        <v>7881</v>
      </c>
      <c r="I219" s="293" t="s">
        <v>7436</v>
      </c>
      <c r="J219" t="s">
        <v>5748</v>
      </c>
    </row>
    <row r="220" spans="1:10" ht="15" x14ac:dyDescent="0.25">
      <c r="A220" s="293" t="s">
        <v>1756</v>
      </c>
      <c r="B220" s="293" t="s">
        <v>3035</v>
      </c>
      <c r="C220" s="293" t="s">
        <v>1288</v>
      </c>
      <c r="D220" s="293" t="s">
        <v>460</v>
      </c>
      <c r="E220" s="256" t="s">
        <v>398</v>
      </c>
      <c r="F220" s="14" t="s">
        <v>1156</v>
      </c>
      <c r="G220" s="294" t="s">
        <v>1334</v>
      </c>
      <c r="H220" s="291" t="s">
        <v>7881</v>
      </c>
      <c r="I220" s="293" t="s">
        <v>2380</v>
      </c>
      <c r="J220" t="s">
        <v>5748</v>
      </c>
    </row>
    <row r="221" spans="1:10" ht="15" x14ac:dyDescent="0.25">
      <c r="A221" s="293" t="s">
        <v>3866</v>
      </c>
      <c r="B221" s="293" t="s">
        <v>3594</v>
      </c>
      <c r="C221" s="293" t="s">
        <v>1113</v>
      </c>
      <c r="D221" s="293" t="s">
        <v>3595</v>
      </c>
      <c r="E221" s="256" t="s">
        <v>383</v>
      </c>
      <c r="F221" s="14" t="s">
        <v>1156</v>
      </c>
      <c r="G221" s="294" t="s">
        <v>1334</v>
      </c>
      <c r="H221" s="291" t="s">
        <v>7881</v>
      </c>
      <c r="I221" s="293" t="s">
        <v>3593</v>
      </c>
      <c r="J221" t="s">
        <v>5748</v>
      </c>
    </row>
    <row r="222" spans="1:10" ht="15" x14ac:dyDescent="0.25">
      <c r="A222" s="293" t="s">
        <v>6913</v>
      </c>
      <c r="B222" s="293" t="s">
        <v>5960</v>
      </c>
      <c r="C222" s="293" t="s">
        <v>5961</v>
      </c>
      <c r="D222" s="293" t="s">
        <v>377</v>
      </c>
      <c r="E222" s="256" t="s">
        <v>1187</v>
      </c>
      <c r="F222" s="14" t="s">
        <v>1156</v>
      </c>
      <c r="G222" s="294" t="s">
        <v>1334</v>
      </c>
      <c r="H222" s="291" t="s">
        <v>7881</v>
      </c>
      <c r="I222" s="293" t="s">
        <v>7437</v>
      </c>
      <c r="J222" t="s">
        <v>5748</v>
      </c>
    </row>
    <row r="223" spans="1:10" ht="15" x14ac:dyDescent="0.25">
      <c r="A223" s="293" t="s">
        <v>1803</v>
      </c>
      <c r="B223" s="293" t="s">
        <v>3092</v>
      </c>
      <c r="C223" s="293" t="s">
        <v>919</v>
      </c>
      <c r="D223" s="293" t="s">
        <v>348</v>
      </c>
      <c r="E223" s="256" t="s">
        <v>410</v>
      </c>
      <c r="F223" s="14" t="s">
        <v>1156</v>
      </c>
      <c r="G223" s="294" t="s">
        <v>1334</v>
      </c>
      <c r="H223" s="291" t="s">
        <v>7881</v>
      </c>
      <c r="I223" s="293" t="s">
        <v>2437</v>
      </c>
      <c r="J223" t="s">
        <v>5748</v>
      </c>
    </row>
    <row r="224" spans="1:10" ht="15" x14ac:dyDescent="0.25">
      <c r="A224" s="293" t="s">
        <v>1781</v>
      </c>
      <c r="B224" s="293" t="s">
        <v>3062</v>
      </c>
      <c r="C224" s="293" t="s">
        <v>482</v>
      </c>
      <c r="D224" s="293" t="s">
        <v>408</v>
      </c>
      <c r="E224" s="256" t="s">
        <v>311</v>
      </c>
      <c r="F224" s="14" t="s">
        <v>1156</v>
      </c>
      <c r="G224" s="294" t="s">
        <v>1334</v>
      </c>
      <c r="H224" s="291" t="s">
        <v>7881</v>
      </c>
      <c r="I224" s="293" t="s">
        <v>2407</v>
      </c>
      <c r="J224" t="s">
        <v>5748</v>
      </c>
    </row>
    <row r="225" spans="1:10" ht="15" x14ac:dyDescent="0.25">
      <c r="A225" s="293" t="s">
        <v>6914</v>
      </c>
      <c r="B225" s="293" t="s">
        <v>5962</v>
      </c>
      <c r="C225" s="293" t="s">
        <v>5963</v>
      </c>
      <c r="D225" s="293" t="s">
        <v>384</v>
      </c>
      <c r="E225" s="256" t="s">
        <v>394</v>
      </c>
      <c r="F225" s="14" t="s">
        <v>1156</v>
      </c>
      <c r="G225" s="294" t="s">
        <v>1334</v>
      </c>
      <c r="H225" s="291" t="s">
        <v>7881</v>
      </c>
      <c r="I225" s="293" t="s">
        <v>7438</v>
      </c>
      <c r="J225" t="s">
        <v>5748</v>
      </c>
    </row>
    <row r="226" spans="1:10" ht="15" x14ac:dyDescent="0.25">
      <c r="A226" s="293" t="s">
        <v>1720</v>
      </c>
      <c r="B226" s="293" t="s">
        <v>2994</v>
      </c>
      <c r="C226" s="293" t="s">
        <v>572</v>
      </c>
      <c r="D226" s="293" t="s">
        <v>422</v>
      </c>
      <c r="E226" s="256" t="s">
        <v>324</v>
      </c>
      <c r="F226" s="14" t="s">
        <v>1156</v>
      </c>
      <c r="G226" s="294" t="s">
        <v>1334</v>
      </c>
      <c r="H226" s="291" t="s">
        <v>7881</v>
      </c>
      <c r="I226" s="293" t="s">
        <v>2339</v>
      </c>
      <c r="J226" t="s">
        <v>5748</v>
      </c>
    </row>
    <row r="227" spans="1:10" ht="15" x14ac:dyDescent="0.25">
      <c r="A227" s="293" t="s">
        <v>3801</v>
      </c>
      <c r="B227" s="293" t="s">
        <v>3395</v>
      </c>
      <c r="C227" s="293" t="s">
        <v>354</v>
      </c>
      <c r="D227" s="293" t="s">
        <v>395</v>
      </c>
      <c r="E227" s="256" t="s">
        <v>324</v>
      </c>
      <c r="F227" s="14" t="s">
        <v>1156</v>
      </c>
      <c r="G227" s="294" t="s">
        <v>1334</v>
      </c>
      <c r="H227" s="291" t="s">
        <v>7881</v>
      </c>
      <c r="I227" s="293" t="s">
        <v>3394</v>
      </c>
      <c r="J227" t="s">
        <v>5748</v>
      </c>
    </row>
    <row r="228" spans="1:10" ht="15" x14ac:dyDescent="0.25">
      <c r="A228" s="293" t="s">
        <v>3886</v>
      </c>
      <c r="B228" s="293" t="s">
        <v>3650</v>
      </c>
      <c r="C228" s="293" t="s">
        <v>3651</v>
      </c>
      <c r="D228" s="293" t="s">
        <v>3652</v>
      </c>
      <c r="E228" s="256" t="s">
        <v>241</v>
      </c>
      <c r="F228" s="14" t="s">
        <v>1156</v>
      </c>
      <c r="G228" s="294" t="s">
        <v>1334</v>
      </c>
      <c r="H228" s="291" t="s">
        <v>7881</v>
      </c>
      <c r="I228" s="293" t="s">
        <v>3649</v>
      </c>
      <c r="J228" t="s">
        <v>5748</v>
      </c>
    </row>
    <row r="229" spans="1:10" ht="15" x14ac:dyDescent="0.25">
      <c r="A229" s="293" t="s">
        <v>1668</v>
      </c>
      <c r="B229" s="293" t="s">
        <v>2932</v>
      </c>
      <c r="C229" s="293" t="s">
        <v>423</v>
      </c>
      <c r="D229" s="293" t="s">
        <v>424</v>
      </c>
      <c r="E229" s="256" t="s">
        <v>311</v>
      </c>
      <c r="F229" s="14" t="s">
        <v>1156</v>
      </c>
      <c r="G229" s="294" t="s">
        <v>1334</v>
      </c>
      <c r="H229" s="291" t="s">
        <v>7881</v>
      </c>
      <c r="I229" s="293" t="s">
        <v>2278</v>
      </c>
      <c r="J229" t="s">
        <v>5748</v>
      </c>
    </row>
    <row r="230" spans="1:10" ht="15" x14ac:dyDescent="0.25">
      <c r="A230" s="293" t="s">
        <v>3798</v>
      </c>
      <c r="B230" s="293" t="s">
        <v>4524</v>
      </c>
      <c r="C230" s="293" t="s">
        <v>3389</v>
      </c>
      <c r="D230" s="293" t="s">
        <v>462</v>
      </c>
      <c r="E230" s="256" t="s">
        <v>3703</v>
      </c>
      <c r="F230" s="14" t="s">
        <v>1156</v>
      </c>
      <c r="G230" s="294" t="s">
        <v>1334</v>
      </c>
      <c r="H230" s="291" t="s">
        <v>7881</v>
      </c>
      <c r="I230" s="293" t="s">
        <v>3388</v>
      </c>
      <c r="J230" t="s">
        <v>5748</v>
      </c>
    </row>
    <row r="231" spans="1:10" ht="15" x14ac:dyDescent="0.25">
      <c r="A231" s="293" t="s">
        <v>1824</v>
      </c>
      <c r="B231" s="293" t="s">
        <v>3118</v>
      </c>
      <c r="C231" s="293" t="s">
        <v>1252</v>
      </c>
      <c r="D231" s="293" t="s">
        <v>792</v>
      </c>
      <c r="E231" s="256" t="s">
        <v>588</v>
      </c>
      <c r="F231" s="14" t="s">
        <v>1156</v>
      </c>
      <c r="G231" s="294" t="s">
        <v>1334</v>
      </c>
      <c r="H231" s="291" t="s">
        <v>7881</v>
      </c>
      <c r="I231" s="293" t="s">
        <v>2460</v>
      </c>
      <c r="J231" t="s">
        <v>5748</v>
      </c>
    </row>
    <row r="232" spans="1:10" ht="15" x14ac:dyDescent="0.25">
      <c r="A232" s="293" t="s">
        <v>4072</v>
      </c>
      <c r="B232" s="293" t="s">
        <v>3063</v>
      </c>
      <c r="C232" s="293" t="s">
        <v>1296</v>
      </c>
      <c r="D232" s="293" t="s">
        <v>1297</v>
      </c>
      <c r="E232" s="256" t="s">
        <v>320</v>
      </c>
      <c r="F232" s="14" t="s">
        <v>1156</v>
      </c>
      <c r="G232" s="294" t="s">
        <v>1334</v>
      </c>
      <c r="H232" s="291" t="s">
        <v>7881</v>
      </c>
      <c r="I232" s="293" t="s">
        <v>2408</v>
      </c>
      <c r="J232" t="s">
        <v>5748</v>
      </c>
    </row>
    <row r="233" spans="1:10" ht="15" x14ac:dyDescent="0.25">
      <c r="A233" s="293" t="s">
        <v>6915</v>
      </c>
      <c r="B233" s="293" t="s">
        <v>5964</v>
      </c>
      <c r="C233" s="293" t="s">
        <v>848</v>
      </c>
      <c r="D233" s="293" t="s">
        <v>5938</v>
      </c>
      <c r="E233" s="256" t="s">
        <v>241</v>
      </c>
      <c r="F233" s="14" t="s">
        <v>1156</v>
      </c>
      <c r="G233" s="294" t="s">
        <v>1334</v>
      </c>
      <c r="H233" s="291" t="s">
        <v>7881</v>
      </c>
      <c r="I233" s="293" t="s">
        <v>7439</v>
      </c>
      <c r="J233" t="s">
        <v>5748</v>
      </c>
    </row>
    <row r="234" spans="1:10" ht="15" hidden="1" x14ac:dyDescent="0.25">
      <c r="A234" s="293" t="s">
        <v>1828</v>
      </c>
      <c r="B234" s="293" t="s">
        <v>3126</v>
      </c>
      <c r="C234" s="293" t="s">
        <v>1081</v>
      </c>
      <c r="D234" s="293" t="s">
        <v>521</v>
      </c>
      <c r="E234" s="293" t="s">
        <v>396</v>
      </c>
      <c r="F234" s="291" t="s">
        <v>1156</v>
      </c>
      <c r="G234" s="294" t="s">
        <v>1334</v>
      </c>
      <c r="H234" s="291" t="s">
        <v>7881</v>
      </c>
      <c r="I234" s="293" t="s">
        <v>2466</v>
      </c>
      <c r="J234" t="s">
        <v>5748</v>
      </c>
    </row>
    <row r="235" spans="1:10" ht="15" x14ac:dyDescent="0.25">
      <c r="A235" s="293" t="s">
        <v>4055</v>
      </c>
      <c r="B235" s="293" t="s">
        <v>3588</v>
      </c>
      <c r="C235" s="293" t="s">
        <v>3589</v>
      </c>
      <c r="D235" s="293" t="s">
        <v>342</v>
      </c>
      <c r="E235" s="256" t="s">
        <v>5130</v>
      </c>
      <c r="F235" s="14" t="s">
        <v>1156</v>
      </c>
      <c r="G235" s="294" t="s">
        <v>1334</v>
      </c>
      <c r="H235" s="291" t="s">
        <v>7881</v>
      </c>
      <c r="I235" s="293" t="s">
        <v>3587</v>
      </c>
      <c r="J235" t="s">
        <v>5748</v>
      </c>
    </row>
    <row r="236" spans="1:10" ht="15" x14ac:dyDescent="0.25">
      <c r="A236" s="293" t="s">
        <v>6916</v>
      </c>
      <c r="B236" s="293" t="s">
        <v>5965</v>
      </c>
      <c r="C236" s="293" t="s">
        <v>855</v>
      </c>
      <c r="D236" s="293" t="s">
        <v>4762</v>
      </c>
      <c r="E236" s="256" t="s">
        <v>6845</v>
      </c>
      <c r="F236" s="14" t="s">
        <v>1156</v>
      </c>
      <c r="G236" s="294" t="s">
        <v>1334</v>
      </c>
      <c r="H236" s="291" t="s">
        <v>4008</v>
      </c>
      <c r="I236" s="293" t="s">
        <v>7440</v>
      </c>
      <c r="J236" t="s">
        <v>5748</v>
      </c>
    </row>
    <row r="237" spans="1:10" ht="15" x14ac:dyDescent="0.25">
      <c r="A237" s="293" t="s">
        <v>6917</v>
      </c>
      <c r="B237" s="293" t="s">
        <v>5966</v>
      </c>
      <c r="C237" s="293" t="s">
        <v>1097</v>
      </c>
      <c r="D237" s="293" t="s">
        <v>364</v>
      </c>
      <c r="E237" s="256" t="s">
        <v>418</v>
      </c>
      <c r="F237" s="14" t="s">
        <v>1156</v>
      </c>
      <c r="G237" s="294" t="s">
        <v>1334</v>
      </c>
      <c r="H237" s="291" t="s">
        <v>7881</v>
      </c>
      <c r="I237" s="293" t="s">
        <v>7441</v>
      </c>
      <c r="J237" t="s">
        <v>5748</v>
      </c>
    </row>
    <row r="238" spans="1:10" ht="15" x14ac:dyDescent="0.25">
      <c r="A238" s="293" t="s">
        <v>3808</v>
      </c>
      <c r="B238" s="293" t="s">
        <v>3412</v>
      </c>
      <c r="C238" s="293" t="s">
        <v>866</v>
      </c>
      <c r="D238" s="293" t="s">
        <v>590</v>
      </c>
      <c r="E238" s="256" t="s">
        <v>1157</v>
      </c>
      <c r="F238" s="14" t="s">
        <v>1156</v>
      </c>
      <c r="G238" s="294" t="s">
        <v>1334</v>
      </c>
      <c r="H238" s="291" t="s">
        <v>7881</v>
      </c>
      <c r="I238" s="293" t="s">
        <v>3411</v>
      </c>
      <c r="J238" t="s">
        <v>5748</v>
      </c>
    </row>
    <row r="239" spans="1:10" ht="15" x14ac:dyDescent="0.25">
      <c r="A239" s="293" t="s">
        <v>6918</v>
      </c>
      <c r="B239" s="293" t="s">
        <v>5967</v>
      </c>
      <c r="C239" s="293" t="s">
        <v>5968</v>
      </c>
      <c r="D239" s="293" t="s">
        <v>723</v>
      </c>
      <c r="E239" s="256" t="s">
        <v>329</v>
      </c>
      <c r="F239" s="14" t="s">
        <v>1156</v>
      </c>
      <c r="G239" s="294" t="s">
        <v>1334</v>
      </c>
      <c r="H239" s="291" t="s">
        <v>4008</v>
      </c>
      <c r="I239" s="293" t="s">
        <v>7442</v>
      </c>
      <c r="J239" t="s">
        <v>5748</v>
      </c>
    </row>
    <row r="240" spans="1:10" ht="15" x14ac:dyDescent="0.25">
      <c r="A240" s="293" t="s">
        <v>1676</v>
      </c>
      <c r="B240" s="293" t="s">
        <v>2941</v>
      </c>
      <c r="C240" s="293" t="s">
        <v>1074</v>
      </c>
      <c r="D240" s="293" t="s">
        <v>348</v>
      </c>
      <c r="E240" s="256" t="s">
        <v>329</v>
      </c>
      <c r="F240" s="14" t="s">
        <v>1156</v>
      </c>
      <c r="G240" s="294" t="s">
        <v>1334</v>
      </c>
      <c r="H240" s="291" t="s">
        <v>7881</v>
      </c>
      <c r="I240" s="293" t="s">
        <v>2287</v>
      </c>
      <c r="J240" t="s">
        <v>5748</v>
      </c>
    </row>
    <row r="241" spans="1:10" ht="15" x14ac:dyDescent="0.25">
      <c r="A241" s="293" t="s">
        <v>3804</v>
      </c>
      <c r="B241" s="293" t="s">
        <v>4521</v>
      </c>
      <c r="C241" s="293" t="s">
        <v>3400</v>
      </c>
      <c r="D241" s="293" t="s">
        <v>361</v>
      </c>
      <c r="E241" s="256" t="s">
        <v>3703</v>
      </c>
      <c r="F241" s="14" t="s">
        <v>1156</v>
      </c>
      <c r="G241" s="294" t="s">
        <v>1334</v>
      </c>
      <c r="H241" s="291" t="s">
        <v>7881</v>
      </c>
      <c r="I241" s="293" t="s">
        <v>3399</v>
      </c>
      <c r="J241" t="s">
        <v>5748</v>
      </c>
    </row>
    <row r="242" spans="1:10" ht="15" x14ac:dyDescent="0.25">
      <c r="A242" s="293" t="s">
        <v>4342</v>
      </c>
      <c r="B242" s="293" t="s">
        <v>4985</v>
      </c>
      <c r="C242" s="293" t="s">
        <v>4986</v>
      </c>
      <c r="D242" s="293" t="s">
        <v>4487</v>
      </c>
      <c r="E242" s="256" t="s">
        <v>304</v>
      </c>
      <c r="F242" s="14" t="s">
        <v>1156</v>
      </c>
      <c r="G242" s="294" t="s">
        <v>1334</v>
      </c>
      <c r="H242" s="291" t="s">
        <v>7881</v>
      </c>
      <c r="I242" s="293" t="s">
        <v>5436</v>
      </c>
      <c r="J242" t="s">
        <v>5748</v>
      </c>
    </row>
    <row r="243" spans="1:10" ht="15" x14ac:dyDescent="0.25">
      <c r="A243" s="293" t="s">
        <v>6919</v>
      </c>
      <c r="B243" s="293" t="s">
        <v>5969</v>
      </c>
      <c r="C243" s="293" t="s">
        <v>5970</v>
      </c>
      <c r="D243" s="293" t="s">
        <v>328</v>
      </c>
      <c r="E243" s="256" t="s">
        <v>541</v>
      </c>
      <c r="F243" s="14" t="s">
        <v>1156</v>
      </c>
      <c r="G243" s="294" t="s">
        <v>1334</v>
      </c>
      <c r="H243" s="291" t="s">
        <v>7881</v>
      </c>
      <c r="I243" s="293" t="s">
        <v>7443</v>
      </c>
      <c r="J243" t="s">
        <v>5748</v>
      </c>
    </row>
    <row r="244" spans="1:10" ht="15" x14ac:dyDescent="0.25">
      <c r="A244" s="293" t="s">
        <v>1750</v>
      </c>
      <c r="B244" s="293" t="s">
        <v>3028</v>
      </c>
      <c r="C244" s="293" t="s">
        <v>1234</v>
      </c>
      <c r="D244" s="293" t="s">
        <v>454</v>
      </c>
      <c r="E244" s="256" t="s">
        <v>357</v>
      </c>
      <c r="F244" s="14" t="s">
        <v>1156</v>
      </c>
      <c r="G244" s="294" t="s">
        <v>1334</v>
      </c>
      <c r="H244" s="291" t="s">
        <v>7881</v>
      </c>
      <c r="I244" s="293" t="s">
        <v>2373</v>
      </c>
      <c r="J244" t="s">
        <v>5748</v>
      </c>
    </row>
    <row r="245" spans="1:10" ht="15" x14ac:dyDescent="0.25">
      <c r="A245" s="293" t="s">
        <v>6920</v>
      </c>
      <c r="B245" s="293" t="s">
        <v>5971</v>
      </c>
      <c r="C245" s="293" t="s">
        <v>5972</v>
      </c>
      <c r="D245" s="293" t="s">
        <v>342</v>
      </c>
      <c r="E245" s="256" t="s">
        <v>410</v>
      </c>
      <c r="F245" s="14" t="s">
        <v>1156</v>
      </c>
      <c r="G245" s="294" t="s">
        <v>1334</v>
      </c>
      <c r="H245" s="291" t="s">
        <v>7881</v>
      </c>
      <c r="I245" s="293" t="s">
        <v>7444</v>
      </c>
      <c r="J245" t="s">
        <v>5748</v>
      </c>
    </row>
    <row r="246" spans="1:10" ht="15" x14ac:dyDescent="0.25">
      <c r="A246" s="293" t="s">
        <v>4097</v>
      </c>
      <c r="B246" s="293" t="s">
        <v>4522</v>
      </c>
      <c r="C246" s="293" t="s">
        <v>4523</v>
      </c>
      <c r="D246" s="293" t="s">
        <v>460</v>
      </c>
      <c r="E246" s="256" t="s">
        <v>3703</v>
      </c>
      <c r="F246" s="14" t="s">
        <v>1156</v>
      </c>
      <c r="G246" s="294" t="s">
        <v>1334</v>
      </c>
      <c r="H246" s="291" t="s">
        <v>7881</v>
      </c>
      <c r="I246" s="293" t="s">
        <v>5179</v>
      </c>
      <c r="J246" t="s">
        <v>5748</v>
      </c>
    </row>
    <row r="247" spans="1:10" ht="15" x14ac:dyDescent="0.25">
      <c r="A247" s="293" t="s">
        <v>1691</v>
      </c>
      <c r="B247" s="293" t="s">
        <v>2958</v>
      </c>
      <c r="C247" s="293" t="s">
        <v>948</v>
      </c>
      <c r="D247" s="293" t="s">
        <v>811</v>
      </c>
      <c r="E247" s="256" t="s">
        <v>383</v>
      </c>
      <c r="F247" s="14" t="s">
        <v>1156</v>
      </c>
      <c r="G247" s="294" t="s">
        <v>1334</v>
      </c>
      <c r="H247" s="291" t="s">
        <v>7881</v>
      </c>
      <c r="I247" s="293" t="s">
        <v>2304</v>
      </c>
      <c r="J247" t="s">
        <v>5748</v>
      </c>
    </row>
    <row r="248" spans="1:10" ht="15" x14ac:dyDescent="0.25">
      <c r="A248" s="293" t="s">
        <v>1665</v>
      </c>
      <c r="B248" s="293" t="s">
        <v>2927</v>
      </c>
      <c r="C248" s="293" t="s">
        <v>1085</v>
      </c>
      <c r="D248" s="293" t="s">
        <v>460</v>
      </c>
      <c r="E248" s="256" t="s">
        <v>301</v>
      </c>
      <c r="F248" s="14" t="s">
        <v>1156</v>
      </c>
      <c r="G248" s="294" t="s">
        <v>1334</v>
      </c>
      <c r="H248" s="291" t="s">
        <v>7881</v>
      </c>
      <c r="I248" s="293" t="s">
        <v>2274</v>
      </c>
      <c r="J248" t="s">
        <v>5748</v>
      </c>
    </row>
    <row r="249" spans="1:10" ht="15" x14ac:dyDescent="0.25">
      <c r="A249" s="293" t="s">
        <v>1638</v>
      </c>
      <c r="B249" s="293" t="s">
        <v>2898</v>
      </c>
      <c r="C249" s="293" t="s">
        <v>1015</v>
      </c>
      <c r="D249" s="293" t="s">
        <v>407</v>
      </c>
      <c r="E249" s="256" t="s">
        <v>297</v>
      </c>
      <c r="F249" s="14" t="s">
        <v>1156</v>
      </c>
      <c r="G249" s="294" t="s">
        <v>1334</v>
      </c>
      <c r="H249" s="291" t="s">
        <v>7881</v>
      </c>
      <c r="I249" s="293" t="s">
        <v>2244</v>
      </c>
      <c r="J249" t="s">
        <v>5748</v>
      </c>
    </row>
    <row r="250" spans="1:10" ht="15" x14ac:dyDescent="0.25">
      <c r="A250" s="293" t="s">
        <v>1729</v>
      </c>
      <c r="B250" s="293" t="s">
        <v>3004</v>
      </c>
      <c r="C250" s="293" t="s">
        <v>1283</v>
      </c>
      <c r="D250" s="293" t="s">
        <v>326</v>
      </c>
      <c r="E250" s="256" t="s">
        <v>1187</v>
      </c>
      <c r="F250" s="14" t="s">
        <v>1156</v>
      </c>
      <c r="G250" s="294" t="s">
        <v>1334</v>
      </c>
      <c r="H250" s="291" t="s">
        <v>7881</v>
      </c>
      <c r="I250" s="293" t="s">
        <v>2349</v>
      </c>
      <c r="J250" t="s">
        <v>5748</v>
      </c>
    </row>
    <row r="251" spans="1:10" ht="15" x14ac:dyDescent="0.25">
      <c r="A251" s="293" t="s">
        <v>1719</v>
      </c>
      <c r="B251" s="293" t="s">
        <v>2993</v>
      </c>
      <c r="C251" s="293" t="s">
        <v>1011</v>
      </c>
      <c r="D251" s="293" t="s">
        <v>454</v>
      </c>
      <c r="E251" s="256" t="s">
        <v>357</v>
      </c>
      <c r="F251" s="14" t="s">
        <v>1156</v>
      </c>
      <c r="G251" s="294" t="s">
        <v>1334</v>
      </c>
      <c r="H251" s="291" t="s">
        <v>7881</v>
      </c>
      <c r="I251" s="293" t="s">
        <v>2338</v>
      </c>
      <c r="J251" t="s">
        <v>5748</v>
      </c>
    </row>
    <row r="252" spans="1:10" ht="15" x14ac:dyDescent="0.25">
      <c r="A252" s="293" t="s">
        <v>6921</v>
      </c>
      <c r="B252" s="293" t="s">
        <v>5973</v>
      </c>
      <c r="C252" s="293" t="s">
        <v>5974</v>
      </c>
      <c r="D252" s="293" t="s">
        <v>328</v>
      </c>
      <c r="E252" s="256" t="s">
        <v>390</v>
      </c>
      <c r="F252" s="14" t="s">
        <v>1156</v>
      </c>
      <c r="G252" s="294" t="s">
        <v>1334</v>
      </c>
      <c r="H252" s="291" t="s">
        <v>7881</v>
      </c>
      <c r="I252" s="293" t="s">
        <v>7445</v>
      </c>
      <c r="J252" t="s">
        <v>5748</v>
      </c>
    </row>
    <row r="253" spans="1:10" ht="15" x14ac:dyDescent="0.25">
      <c r="A253" s="293" t="s">
        <v>1654</v>
      </c>
      <c r="B253" s="293" t="s">
        <v>3492</v>
      </c>
      <c r="C253" s="293" t="s">
        <v>887</v>
      </c>
      <c r="D253" s="293" t="s">
        <v>338</v>
      </c>
      <c r="E253" s="256" t="s">
        <v>297</v>
      </c>
      <c r="F253" s="14" t="s">
        <v>1156</v>
      </c>
      <c r="G253" s="294" t="s">
        <v>1334</v>
      </c>
      <c r="H253" s="291" t="s">
        <v>7881</v>
      </c>
      <c r="I253" s="293" t="s">
        <v>2262</v>
      </c>
      <c r="J253" t="s">
        <v>5748</v>
      </c>
    </row>
    <row r="254" spans="1:10" ht="15" x14ac:dyDescent="0.25">
      <c r="A254" s="293" t="s">
        <v>6922</v>
      </c>
      <c r="B254" s="293" t="s">
        <v>5975</v>
      </c>
      <c r="C254" s="293" t="s">
        <v>5976</v>
      </c>
      <c r="D254" s="293" t="s">
        <v>317</v>
      </c>
      <c r="E254" s="256" t="s">
        <v>1070</v>
      </c>
      <c r="F254" s="14" t="s">
        <v>1156</v>
      </c>
      <c r="G254" s="294" t="s">
        <v>1334</v>
      </c>
      <c r="H254" s="291" t="s">
        <v>7881</v>
      </c>
      <c r="I254" s="293" t="s">
        <v>7446</v>
      </c>
      <c r="J254" t="s">
        <v>5748</v>
      </c>
    </row>
    <row r="255" spans="1:10" ht="15" x14ac:dyDescent="0.25">
      <c r="A255" s="293" t="s">
        <v>1818</v>
      </c>
      <c r="B255" s="293" t="s">
        <v>3110</v>
      </c>
      <c r="C255" s="293" t="s">
        <v>1079</v>
      </c>
      <c r="D255" s="293" t="s">
        <v>366</v>
      </c>
      <c r="E255" s="256" t="s">
        <v>398</v>
      </c>
      <c r="F255" s="14" t="s">
        <v>1156</v>
      </c>
      <c r="G255" s="294" t="s">
        <v>1334</v>
      </c>
      <c r="H255" s="291" t="s">
        <v>7881</v>
      </c>
      <c r="I255" s="293" t="s">
        <v>2455</v>
      </c>
      <c r="J255" t="s">
        <v>5748</v>
      </c>
    </row>
    <row r="256" spans="1:10" ht="15" x14ac:dyDescent="0.25">
      <c r="A256" s="293" t="s">
        <v>1814</v>
      </c>
      <c r="B256" s="293" t="s">
        <v>3106</v>
      </c>
      <c r="C256" s="293" t="s">
        <v>921</v>
      </c>
      <c r="D256" s="293" t="s">
        <v>342</v>
      </c>
      <c r="E256" s="256" t="s">
        <v>459</v>
      </c>
      <c r="F256" s="14" t="s">
        <v>1156</v>
      </c>
      <c r="G256" s="294" t="s">
        <v>1334</v>
      </c>
      <c r="H256" s="291" t="s">
        <v>7881</v>
      </c>
      <c r="I256" s="293" t="s">
        <v>2451</v>
      </c>
      <c r="J256" t="s">
        <v>5748</v>
      </c>
    </row>
    <row r="257" spans="1:10" ht="15" x14ac:dyDescent="0.25">
      <c r="A257" s="293" t="s">
        <v>1748</v>
      </c>
      <c r="B257" s="293" t="s">
        <v>3026</v>
      </c>
      <c r="C257" s="293" t="s">
        <v>658</v>
      </c>
      <c r="D257" s="293" t="s">
        <v>330</v>
      </c>
      <c r="E257" s="256" t="s">
        <v>588</v>
      </c>
      <c r="F257" s="14" t="s">
        <v>1156</v>
      </c>
      <c r="G257" s="294" t="s">
        <v>1334</v>
      </c>
      <c r="H257" s="291" t="s">
        <v>7881</v>
      </c>
      <c r="I257" s="293" t="s">
        <v>2371</v>
      </c>
      <c r="J257" t="s">
        <v>5748</v>
      </c>
    </row>
    <row r="258" spans="1:10" ht="15" x14ac:dyDescent="0.25">
      <c r="A258" s="293" t="s">
        <v>6923</v>
      </c>
      <c r="B258" s="293" t="s">
        <v>5977</v>
      </c>
      <c r="C258" s="293" t="s">
        <v>5978</v>
      </c>
      <c r="D258" s="293" t="s">
        <v>5979</v>
      </c>
      <c r="E258" s="256" t="s">
        <v>6845</v>
      </c>
      <c r="F258" s="14" t="s">
        <v>1156</v>
      </c>
      <c r="G258" s="294" t="s">
        <v>1334</v>
      </c>
      <c r="H258" s="291" t="s">
        <v>7881</v>
      </c>
      <c r="I258" s="293" t="s">
        <v>7447</v>
      </c>
      <c r="J258" t="s">
        <v>5748</v>
      </c>
    </row>
    <row r="259" spans="1:10" ht="15" x14ac:dyDescent="0.25">
      <c r="A259" s="293" t="s">
        <v>5859</v>
      </c>
      <c r="B259" s="293" t="s">
        <v>5860</v>
      </c>
      <c r="C259" s="293" t="s">
        <v>4871</v>
      </c>
      <c r="D259" s="293" t="s">
        <v>411</v>
      </c>
      <c r="E259" s="256" t="s">
        <v>1157</v>
      </c>
      <c r="F259" s="14" t="s">
        <v>1156</v>
      </c>
      <c r="G259" s="294" t="s">
        <v>1334</v>
      </c>
      <c r="H259" s="291" t="s">
        <v>7881</v>
      </c>
      <c r="I259" s="293" t="s">
        <v>7448</v>
      </c>
      <c r="J259" t="s">
        <v>5748</v>
      </c>
    </row>
    <row r="260" spans="1:10" ht="15" x14ac:dyDescent="0.25">
      <c r="A260" s="293" t="s">
        <v>1646</v>
      </c>
      <c r="B260" s="293" t="s">
        <v>2907</v>
      </c>
      <c r="C260" s="293" t="s">
        <v>1268</v>
      </c>
      <c r="D260" s="293" t="s">
        <v>1269</v>
      </c>
      <c r="E260" s="256" t="s">
        <v>1174</v>
      </c>
      <c r="F260" s="14" t="s">
        <v>1156</v>
      </c>
      <c r="G260" s="294" t="s">
        <v>1334</v>
      </c>
      <c r="H260" s="291" t="s">
        <v>7881</v>
      </c>
      <c r="I260" s="293" t="s">
        <v>2253</v>
      </c>
      <c r="J260" t="s">
        <v>5748</v>
      </c>
    </row>
    <row r="261" spans="1:10" ht="15" x14ac:dyDescent="0.25">
      <c r="A261" s="293" t="s">
        <v>4102</v>
      </c>
      <c r="B261" s="293" t="s">
        <v>4533</v>
      </c>
      <c r="C261" s="293" t="s">
        <v>4534</v>
      </c>
      <c r="D261" s="293" t="s">
        <v>438</v>
      </c>
      <c r="E261" s="256" t="s">
        <v>404</v>
      </c>
      <c r="F261" s="14" t="s">
        <v>1156</v>
      </c>
      <c r="G261" s="294" t="s">
        <v>1334</v>
      </c>
      <c r="H261" s="291" t="s">
        <v>7881</v>
      </c>
      <c r="I261" s="293" t="s">
        <v>5184</v>
      </c>
      <c r="J261" t="s">
        <v>5748</v>
      </c>
    </row>
    <row r="262" spans="1:10" ht="15" x14ac:dyDescent="0.25">
      <c r="A262" s="293" t="s">
        <v>6924</v>
      </c>
      <c r="B262" s="293" t="s">
        <v>5980</v>
      </c>
      <c r="C262" s="293" t="s">
        <v>5981</v>
      </c>
      <c r="D262" s="293" t="s">
        <v>310</v>
      </c>
      <c r="E262" s="256" t="s">
        <v>359</v>
      </c>
      <c r="F262" s="14" t="s">
        <v>1156</v>
      </c>
      <c r="G262" s="294" t="s">
        <v>1334</v>
      </c>
      <c r="H262" s="291" t="s">
        <v>7881</v>
      </c>
      <c r="I262" s="293" t="s">
        <v>7449</v>
      </c>
      <c r="J262" t="s">
        <v>5748</v>
      </c>
    </row>
    <row r="263" spans="1:10" ht="15" x14ac:dyDescent="0.25">
      <c r="A263" s="293" t="s">
        <v>1857</v>
      </c>
      <c r="B263" s="293" t="s">
        <v>3162</v>
      </c>
      <c r="C263" s="293" t="s">
        <v>1136</v>
      </c>
      <c r="D263" s="293" t="s">
        <v>589</v>
      </c>
      <c r="E263" s="256" t="s">
        <v>428</v>
      </c>
      <c r="F263" s="14" t="s">
        <v>1156</v>
      </c>
      <c r="G263" s="294" t="s">
        <v>1334</v>
      </c>
      <c r="H263" s="291" t="s">
        <v>7881</v>
      </c>
      <c r="I263" s="293" t="s">
        <v>2502</v>
      </c>
      <c r="J263" t="s">
        <v>5748</v>
      </c>
    </row>
    <row r="264" spans="1:10" ht="15" x14ac:dyDescent="0.25">
      <c r="A264" s="293" t="s">
        <v>6925</v>
      </c>
      <c r="B264" s="293" t="s">
        <v>5982</v>
      </c>
      <c r="C264" s="293" t="s">
        <v>5983</v>
      </c>
      <c r="D264" s="293" t="s">
        <v>462</v>
      </c>
      <c r="E264" s="256" t="s">
        <v>241</v>
      </c>
      <c r="F264" s="14" t="s">
        <v>1156</v>
      </c>
      <c r="G264" s="294" t="s">
        <v>1334</v>
      </c>
      <c r="H264" s="291" t="s">
        <v>7881</v>
      </c>
      <c r="I264" s="293" t="s">
        <v>7450</v>
      </c>
      <c r="J264" t="s">
        <v>5748</v>
      </c>
    </row>
    <row r="265" spans="1:10" ht="15" x14ac:dyDescent="0.25">
      <c r="A265" s="293" t="s">
        <v>6926</v>
      </c>
      <c r="B265" s="293" t="s">
        <v>5984</v>
      </c>
      <c r="C265" s="293" t="s">
        <v>5985</v>
      </c>
      <c r="D265" s="293" t="s">
        <v>5103</v>
      </c>
      <c r="E265" s="256" t="s">
        <v>535</v>
      </c>
      <c r="F265" s="14" t="s">
        <v>1156</v>
      </c>
      <c r="G265" s="294" t="s">
        <v>1334</v>
      </c>
      <c r="H265" s="291" t="s">
        <v>7881</v>
      </c>
      <c r="I265" s="293" t="s">
        <v>7451</v>
      </c>
      <c r="J265" t="s">
        <v>5748</v>
      </c>
    </row>
    <row r="266" spans="1:10" ht="15" x14ac:dyDescent="0.25">
      <c r="A266" s="293" t="s">
        <v>3815</v>
      </c>
      <c r="B266" s="293" t="s">
        <v>3436</v>
      </c>
      <c r="C266" s="293" t="s">
        <v>3437</v>
      </c>
      <c r="D266" s="293" t="s">
        <v>348</v>
      </c>
      <c r="E266" s="256" t="s">
        <v>241</v>
      </c>
      <c r="F266" s="14" t="s">
        <v>1156</v>
      </c>
      <c r="G266" s="294" t="s">
        <v>1334</v>
      </c>
      <c r="H266" s="291" t="s">
        <v>7881</v>
      </c>
      <c r="I266" s="293" t="s">
        <v>3435</v>
      </c>
      <c r="J266" t="s">
        <v>5748</v>
      </c>
    </row>
    <row r="267" spans="1:10" ht="15" x14ac:dyDescent="0.25">
      <c r="A267" s="293" t="s">
        <v>3803</v>
      </c>
      <c r="B267" s="293" t="s">
        <v>2967</v>
      </c>
      <c r="C267" s="293" t="s">
        <v>732</v>
      </c>
      <c r="D267" s="293" t="s">
        <v>303</v>
      </c>
      <c r="E267" s="256" t="s">
        <v>542</v>
      </c>
      <c r="F267" s="14" t="s">
        <v>1156</v>
      </c>
      <c r="G267" s="294" t="s">
        <v>1334</v>
      </c>
      <c r="H267" s="291" t="s">
        <v>7881</v>
      </c>
      <c r="I267" s="293" t="s">
        <v>2313</v>
      </c>
      <c r="J267" t="s">
        <v>5748</v>
      </c>
    </row>
    <row r="268" spans="1:10" ht="15" x14ac:dyDescent="0.25">
      <c r="A268" s="293" t="s">
        <v>6927</v>
      </c>
      <c r="B268" s="293" t="s">
        <v>5986</v>
      </c>
      <c r="C268" s="293" t="s">
        <v>5987</v>
      </c>
      <c r="D268" s="293" t="s">
        <v>4908</v>
      </c>
      <c r="E268" s="256" t="s">
        <v>396</v>
      </c>
      <c r="F268" s="14" t="s">
        <v>1156</v>
      </c>
      <c r="G268" s="294" t="s">
        <v>1334</v>
      </c>
      <c r="H268" s="291" t="s">
        <v>4008</v>
      </c>
      <c r="I268" s="293" t="s">
        <v>7452</v>
      </c>
      <c r="J268" t="s">
        <v>5748</v>
      </c>
    </row>
    <row r="269" spans="1:10" ht="15" x14ac:dyDescent="0.25">
      <c r="A269" s="293" t="s">
        <v>4082</v>
      </c>
      <c r="B269" s="293" t="s">
        <v>4494</v>
      </c>
      <c r="C269" s="293" t="s">
        <v>4495</v>
      </c>
      <c r="D269" s="293" t="s">
        <v>680</v>
      </c>
      <c r="E269" s="256" t="s">
        <v>588</v>
      </c>
      <c r="F269" s="14" t="s">
        <v>1156</v>
      </c>
      <c r="G269" s="294" t="s">
        <v>1334</v>
      </c>
      <c r="H269" s="291" t="s">
        <v>7881</v>
      </c>
      <c r="I269" s="293" t="s">
        <v>5165</v>
      </c>
      <c r="J269" t="s">
        <v>5748</v>
      </c>
    </row>
    <row r="270" spans="1:10" ht="15" x14ac:dyDescent="0.25">
      <c r="A270" s="293" t="s">
        <v>3800</v>
      </c>
      <c r="B270" s="293" t="s">
        <v>2925</v>
      </c>
      <c r="C270" s="293" t="s">
        <v>1210</v>
      </c>
      <c r="D270" s="293" t="s">
        <v>1211</v>
      </c>
      <c r="E270" s="256" t="s">
        <v>404</v>
      </c>
      <c r="F270" s="14" t="s">
        <v>1156</v>
      </c>
      <c r="G270" s="294" t="s">
        <v>1334</v>
      </c>
      <c r="H270" s="291" t="s">
        <v>7881</v>
      </c>
      <c r="I270" s="293" t="s">
        <v>2272</v>
      </c>
      <c r="J270" t="s">
        <v>5748</v>
      </c>
    </row>
    <row r="271" spans="1:10" ht="15" x14ac:dyDescent="0.25">
      <c r="A271" s="293" t="s">
        <v>1743</v>
      </c>
      <c r="B271" s="293" t="s">
        <v>3021</v>
      </c>
      <c r="C271" s="293" t="s">
        <v>1285</v>
      </c>
      <c r="D271" s="293" t="s">
        <v>386</v>
      </c>
      <c r="E271" s="256" t="s">
        <v>311</v>
      </c>
      <c r="F271" s="14" t="s">
        <v>1156</v>
      </c>
      <c r="G271" s="294" t="s">
        <v>1334</v>
      </c>
      <c r="H271" s="291" t="s">
        <v>7881</v>
      </c>
      <c r="I271" s="293" t="s">
        <v>2366</v>
      </c>
      <c r="J271" t="s">
        <v>5748</v>
      </c>
    </row>
    <row r="272" spans="1:10" ht="15" x14ac:dyDescent="0.25">
      <c r="A272" s="293" t="s">
        <v>1723</v>
      </c>
      <c r="B272" s="293" t="s">
        <v>2998</v>
      </c>
      <c r="C272" s="293" t="s">
        <v>1137</v>
      </c>
      <c r="D272" s="293" t="s">
        <v>4016</v>
      </c>
      <c r="E272" s="256" t="s">
        <v>1058</v>
      </c>
      <c r="F272" s="14" t="s">
        <v>1156</v>
      </c>
      <c r="G272" s="294" t="s">
        <v>1334</v>
      </c>
      <c r="H272" s="291" t="s">
        <v>4008</v>
      </c>
      <c r="I272" s="293" t="s">
        <v>2343</v>
      </c>
      <c r="J272" t="s">
        <v>5748</v>
      </c>
    </row>
    <row r="273" spans="1:10" ht="15" x14ac:dyDescent="0.25">
      <c r="A273" s="293" t="s">
        <v>6928</v>
      </c>
      <c r="B273" s="293" t="s">
        <v>2996</v>
      </c>
      <c r="C273" s="293" t="s">
        <v>813</v>
      </c>
      <c r="D273" s="293" t="s">
        <v>325</v>
      </c>
      <c r="E273" s="256" t="s">
        <v>387</v>
      </c>
      <c r="F273" s="14" t="s">
        <v>1156</v>
      </c>
      <c r="G273" s="294" t="s">
        <v>1334</v>
      </c>
      <c r="H273" s="291" t="s">
        <v>7881</v>
      </c>
      <c r="I273" s="293" t="s">
        <v>2341</v>
      </c>
      <c r="J273" t="s">
        <v>5748</v>
      </c>
    </row>
    <row r="274" spans="1:10" ht="15" x14ac:dyDescent="0.25">
      <c r="A274" s="293" t="s">
        <v>1693</v>
      </c>
      <c r="B274" s="293" t="s">
        <v>2960</v>
      </c>
      <c r="C274" s="293" t="s">
        <v>940</v>
      </c>
      <c r="D274" s="293" t="s">
        <v>373</v>
      </c>
      <c r="E274" s="256" t="s">
        <v>301</v>
      </c>
      <c r="F274" s="14" t="s">
        <v>1156</v>
      </c>
      <c r="G274" s="294" t="s">
        <v>1334</v>
      </c>
      <c r="H274" s="291" t="s">
        <v>7881</v>
      </c>
      <c r="I274" s="293" t="s">
        <v>2306</v>
      </c>
      <c r="J274" t="s">
        <v>5748</v>
      </c>
    </row>
    <row r="275" spans="1:10" ht="15" x14ac:dyDescent="0.25">
      <c r="A275" s="293" t="s">
        <v>1679</v>
      </c>
      <c r="B275" s="293" t="s">
        <v>2945</v>
      </c>
      <c r="C275" s="293" t="s">
        <v>855</v>
      </c>
      <c r="D275" s="293" t="s">
        <v>345</v>
      </c>
      <c r="E275" s="256" t="s">
        <v>374</v>
      </c>
      <c r="F275" s="14" t="s">
        <v>1156</v>
      </c>
      <c r="G275" s="294" t="s">
        <v>1334</v>
      </c>
      <c r="H275" s="291" t="s">
        <v>7881</v>
      </c>
      <c r="I275" s="293" t="s">
        <v>2291</v>
      </c>
      <c r="J275" t="s">
        <v>5748</v>
      </c>
    </row>
    <row r="276" spans="1:10" ht="15" x14ac:dyDescent="0.25">
      <c r="A276" s="293" t="s">
        <v>4080</v>
      </c>
      <c r="B276" s="293" t="s">
        <v>4490</v>
      </c>
      <c r="C276" s="293" t="s">
        <v>4491</v>
      </c>
      <c r="D276" s="293" t="s">
        <v>438</v>
      </c>
      <c r="E276" s="256" t="s">
        <v>369</v>
      </c>
      <c r="F276" s="14" t="s">
        <v>1156</v>
      </c>
      <c r="G276" s="294" t="s">
        <v>1334</v>
      </c>
      <c r="H276" s="291" t="s">
        <v>7881</v>
      </c>
      <c r="I276" s="293" t="s">
        <v>5163</v>
      </c>
      <c r="J276" t="s">
        <v>5748</v>
      </c>
    </row>
    <row r="277" spans="1:10" ht="15" x14ac:dyDescent="0.25">
      <c r="A277" s="293" t="s">
        <v>4063</v>
      </c>
      <c r="B277" s="293" t="s">
        <v>4464</v>
      </c>
      <c r="C277" s="293" t="s">
        <v>4465</v>
      </c>
      <c r="D277" s="293" t="s">
        <v>345</v>
      </c>
      <c r="E277" s="256" t="s">
        <v>329</v>
      </c>
      <c r="F277" s="14" t="s">
        <v>1156</v>
      </c>
      <c r="G277" s="294" t="s">
        <v>1334</v>
      </c>
      <c r="H277" s="291" t="s">
        <v>7881</v>
      </c>
      <c r="I277" s="293" t="s">
        <v>5150</v>
      </c>
      <c r="J277" t="s">
        <v>5748</v>
      </c>
    </row>
    <row r="278" spans="1:10" ht="15" x14ac:dyDescent="0.25">
      <c r="A278" s="293" t="s">
        <v>3897</v>
      </c>
      <c r="B278" s="293" t="s">
        <v>3687</v>
      </c>
      <c r="C278" s="293" t="s">
        <v>3688</v>
      </c>
      <c r="D278" s="293" t="s">
        <v>402</v>
      </c>
      <c r="E278" s="256" t="s">
        <v>311</v>
      </c>
      <c r="F278" s="14" t="s">
        <v>1156</v>
      </c>
      <c r="G278" s="294" t="s">
        <v>1334</v>
      </c>
      <c r="H278" s="291" t="s">
        <v>7881</v>
      </c>
      <c r="I278" s="293" t="s">
        <v>3686</v>
      </c>
      <c r="J278" t="s">
        <v>5748</v>
      </c>
    </row>
    <row r="279" spans="1:10" ht="15" x14ac:dyDescent="0.25">
      <c r="A279" s="293" t="s">
        <v>1633</v>
      </c>
      <c r="B279" s="293" t="s">
        <v>2889</v>
      </c>
      <c r="C279" s="293" t="s">
        <v>478</v>
      </c>
      <c r="D279" s="293" t="s">
        <v>326</v>
      </c>
      <c r="E279" s="256" t="s">
        <v>392</v>
      </c>
      <c r="F279" s="14" t="s">
        <v>1156</v>
      </c>
      <c r="G279" s="294" t="s">
        <v>1334</v>
      </c>
      <c r="H279" s="291" t="s">
        <v>7881</v>
      </c>
      <c r="I279" s="293" t="s">
        <v>2235</v>
      </c>
      <c r="J279" t="s">
        <v>5748</v>
      </c>
    </row>
    <row r="280" spans="1:10" ht="15" x14ac:dyDescent="0.25">
      <c r="A280" s="293" t="s">
        <v>1681</v>
      </c>
      <c r="B280" s="293" t="s">
        <v>2947</v>
      </c>
      <c r="C280" s="293" t="s">
        <v>1019</v>
      </c>
      <c r="D280" s="293" t="s">
        <v>503</v>
      </c>
      <c r="E280" s="256" t="s">
        <v>542</v>
      </c>
      <c r="F280" s="14" t="s">
        <v>1156</v>
      </c>
      <c r="G280" s="294" t="s">
        <v>1334</v>
      </c>
      <c r="H280" s="291" t="s">
        <v>7881</v>
      </c>
      <c r="I280" s="293" t="s">
        <v>2293</v>
      </c>
      <c r="J280" t="s">
        <v>5748</v>
      </c>
    </row>
    <row r="281" spans="1:10" ht="15" x14ac:dyDescent="0.25">
      <c r="A281" s="293" t="s">
        <v>1786</v>
      </c>
      <c r="B281" s="293" t="s">
        <v>3069</v>
      </c>
      <c r="C281" s="293" t="s">
        <v>857</v>
      </c>
      <c r="D281" s="293" t="s">
        <v>373</v>
      </c>
      <c r="E281" s="256" t="s">
        <v>378</v>
      </c>
      <c r="F281" s="14" t="s">
        <v>1156</v>
      </c>
      <c r="G281" s="294" t="s">
        <v>1334</v>
      </c>
      <c r="H281" s="291" t="s">
        <v>7881</v>
      </c>
      <c r="I281" s="293" t="s">
        <v>2414</v>
      </c>
      <c r="J281" t="s">
        <v>5748</v>
      </c>
    </row>
    <row r="282" spans="1:10" ht="15" x14ac:dyDescent="0.25">
      <c r="A282" s="293" t="s">
        <v>6929</v>
      </c>
      <c r="B282" s="293" t="s">
        <v>4451</v>
      </c>
      <c r="C282" s="293" t="s">
        <v>4452</v>
      </c>
      <c r="D282" s="293" t="s">
        <v>355</v>
      </c>
      <c r="E282" s="256" t="s">
        <v>5130</v>
      </c>
      <c r="F282" s="14" t="s">
        <v>1156</v>
      </c>
      <c r="G282" s="294" t="s">
        <v>1334</v>
      </c>
      <c r="H282" s="291" t="s">
        <v>7881</v>
      </c>
      <c r="I282" s="293" t="s">
        <v>5143</v>
      </c>
      <c r="J282" t="s">
        <v>5748</v>
      </c>
    </row>
    <row r="283" spans="1:10" ht="15" hidden="1" x14ac:dyDescent="0.25">
      <c r="A283" s="293" t="s">
        <v>6930</v>
      </c>
      <c r="B283" s="293" t="s">
        <v>5988</v>
      </c>
      <c r="C283" s="293" t="s">
        <v>5989</v>
      </c>
      <c r="D283" s="293" t="s">
        <v>380</v>
      </c>
      <c r="E283" s="293" t="s">
        <v>421</v>
      </c>
      <c r="F283" s="291" t="s">
        <v>1156</v>
      </c>
      <c r="G283" s="294" t="s">
        <v>1334</v>
      </c>
      <c r="H283" s="291" t="s">
        <v>7881</v>
      </c>
      <c r="I283" s="293" t="s">
        <v>7453</v>
      </c>
      <c r="J283" t="s">
        <v>5748</v>
      </c>
    </row>
    <row r="284" spans="1:10" ht="15" hidden="1" x14ac:dyDescent="0.25">
      <c r="A284" s="293" t="s">
        <v>6931</v>
      </c>
      <c r="B284" s="293" t="s">
        <v>5990</v>
      </c>
      <c r="C284" s="293" t="s">
        <v>5991</v>
      </c>
      <c r="D284" s="293" t="s">
        <v>5992</v>
      </c>
      <c r="E284" s="293" t="s">
        <v>347</v>
      </c>
      <c r="F284" s="291" t="s">
        <v>1156</v>
      </c>
      <c r="G284" s="294" t="s">
        <v>1334</v>
      </c>
      <c r="H284" s="291" t="s">
        <v>7881</v>
      </c>
      <c r="I284" s="293" t="s">
        <v>7454</v>
      </c>
      <c r="J284" t="s">
        <v>5748</v>
      </c>
    </row>
    <row r="285" spans="1:10" ht="15" x14ac:dyDescent="0.25">
      <c r="A285" s="293" t="s">
        <v>1821</v>
      </c>
      <c r="B285" s="293" t="s">
        <v>3114</v>
      </c>
      <c r="C285" s="293" t="s">
        <v>1024</v>
      </c>
      <c r="D285" s="293" t="s">
        <v>566</v>
      </c>
      <c r="E285" s="256" t="s">
        <v>410</v>
      </c>
      <c r="F285" s="14" t="s">
        <v>1156</v>
      </c>
      <c r="G285" s="294" t="s">
        <v>1334</v>
      </c>
      <c r="H285" s="291" t="s">
        <v>7881</v>
      </c>
      <c r="I285" s="293" t="s">
        <v>2457</v>
      </c>
      <c r="J285" t="s">
        <v>5748</v>
      </c>
    </row>
    <row r="286" spans="1:10" ht="15" x14ac:dyDescent="0.25">
      <c r="A286" s="293" t="s">
        <v>6932</v>
      </c>
      <c r="B286" s="293" t="s">
        <v>5993</v>
      </c>
      <c r="C286" s="293" t="s">
        <v>5994</v>
      </c>
      <c r="D286" s="293" t="s">
        <v>411</v>
      </c>
      <c r="E286" s="256" t="s">
        <v>341</v>
      </c>
      <c r="F286" s="14" t="s">
        <v>1156</v>
      </c>
      <c r="G286" s="294" t="s">
        <v>1334</v>
      </c>
      <c r="H286" s="291" t="s">
        <v>7881</v>
      </c>
      <c r="I286" s="293" t="s">
        <v>7455</v>
      </c>
      <c r="J286" t="s">
        <v>5748</v>
      </c>
    </row>
    <row r="287" spans="1:10" ht="15" x14ac:dyDescent="0.25">
      <c r="A287" s="293" t="s">
        <v>3893</v>
      </c>
      <c r="B287" s="293" t="s">
        <v>3673</v>
      </c>
      <c r="C287" s="293" t="s">
        <v>643</v>
      </c>
      <c r="D287" s="293" t="s">
        <v>3674</v>
      </c>
      <c r="E287" s="256" t="s">
        <v>383</v>
      </c>
      <c r="F287" s="14" t="s">
        <v>1156</v>
      </c>
      <c r="G287" s="294" t="s">
        <v>1334</v>
      </c>
      <c r="H287" s="291" t="s">
        <v>7881</v>
      </c>
      <c r="I287" s="293" t="s">
        <v>3672</v>
      </c>
      <c r="J287" t="s">
        <v>5748</v>
      </c>
    </row>
    <row r="288" spans="1:10" ht="15" x14ac:dyDescent="0.25">
      <c r="A288" s="293" t="s">
        <v>1657</v>
      </c>
      <c r="B288" s="293" t="s">
        <v>2918</v>
      </c>
      <c r="C288" s="293" t="s">
        <v>599</v>
      </c>
      <c r="D288" s="293" t="s">
        <v>303</v>
      </c>
      <c r="E288" s="256" t="s">
        <v>506</v>
      </c>
      <c r="F288" s="14" t="s">
        <v>1156</v>
      </c>
      <c r="G288" s="294" t="s">
        <v>1334</v>
      </c>
      <c r="H288" s="291" t="s">
        <v>7881</v>
      </c>
      <c r="I288" s="293" t="s">
        <v>2265</v>
      </c>
      <c r="J288" t="s">
        <v>5748</v>
      </c>
    </row>
    <row r="289" spans="1:10" ht="15" x14ac:dyDescent="0.25">
      <c r="A289" s="293" t="s">
        <v>6933</v>
      </c>
      <c r="B289" s="293" t="s">
        <v>5995</v>
      </c>
      <c r="C289" s="293" t="s">
        <v>432</v>
      </c>
      <c r="D289" s="293" t="s">
        <v>366</v>
      </c>
      <c r="E289" s="256" t="s">
        <v>433</v>
      </c>
      <c r="F289" s="14" t="s">
        <v>1156</v>
      </c>
      <c r="G289" s="294" t="s">
        <v>1334</v>
      </c>
      <c r="H289" s="291" t="s">
        <v>7881</v>
      </c>
      <c r="I289" s="293" t="s">
        <v>7456</v>
      </c>
      <c r="J289" t="s">
        <v>5748</v>
      </c>
    </row>
    <row r="290" spans="1:10" ht="15" x14ac:dyDescent="0.25">
      <c r="A290" s="293" t="s">
        <v>4094</v>
      </c>
      <c r="B290" s="293" t="s">
        <v>4517</v>
      </c>
      <c r="C290" s="293" t="s">
        <v>4518</v>
      </c>
      <c r="D290" s="293" t="s">
        <v>377</v>
      </c>
      <c r="E290" s="256" t="s">
        <v>385</v>
      </c>
      <c r="F290" s="14" t="s">
        <v>1156</v>
      </c>
      <c r="G290" s="294" t="s">
        <v>1334</v>
      </c>
      <c r="H290" s="291" t="s">
        <v>7881</v>
      </c>
      <c r="I290" s="293" t="s">
        <v>5177</v>
      </c>
      <c r="J290" t="s">
        <v>5748</v>
      </c>
    </row>
    <row r="291" spans="1:10" ht="15" x14ac:dyDescent="0.25">
      <c r="A291" s="293" t="s">
        <v>1663</v>
      </c>
      <c r="B291" s="293" t="s">
        <v>2924</v>
      </c>
      <c r="C291" s="293" t="s">
        <v>751</v>
      </c>
      <c r="D291" s="293" t="s">
        <v>353</v>
      </c>
      <c r="E291" s="256" t="s">
        <v>359</v>
      </c>
      <c r="F291" s="14" t="s">
        <v>1156</v>
      </c>
      <c r="G291" s="294" t="s">
        <v>1334</v>
      </c>
      <c r="H291" s="291" t="s">
        <v>7881</v>
      </c>
      <c r="I291" s="293" t="s">
        <v>2271</v>
      </c>
      <c r="J291" t="s">
        <v>5748</v>
      </c>
    </row>
    <row r="292" spans="1:10" ht="15" x14ac:dyDescent="0.25">
      <c r="A292" s="293" t="s">
        <v>6934</v>
      </c>
      <c r="B292" s="293" t="s">
        <v>5996</v>
      </c>
      <c r="C292" s="293" t="s">
        <v>5997</v>
      </c>
      <c r="D292" s="293" t="s">
        <v>521</v>
      </c>
      <c r="E292" s="256" t="s">
        <v>241</v>
      </c>
      <c r="F292" s="14" t="s">
        <v>1156</v>
      </c>
      <c r="G292" s="294" t="s">
        <v>1334</v>
      </c>
      <c r="H292" s="291" t="s">
        <v>7881</v>
      </c>
      <c r="I292" s="293" t="s">
        <v>7457</v>
      </c>
      <c r="J292" t="s">
        <v>5748</v>
      </c>
    </row>
    <row r="293" spans="1:10" ht="15" x14ac:dyDescent="0.25">
      <c r="A293" s="293" t="s">
        <v>6935</v>
      </c>
      <c r="B293" s="293" t="s">
        <v>5998</v>
      </c>
      <c r="C293" s="293" t="s">
        <v>5999</v>
      </c>
      <c r="D293" s="293" t="s">
        <v>412</v>
      </c>
      <c r="E293" s="256" t="s">
        <v>469</v>
      </c>
      <c r="F293" s="14" t="s">
        <v>1156</v>
      </c>
      <c r="G293" s="294" t="s">
        <v>1334</v>
      </c>
      <c r="H293" s="291" t="s">
        <v>7881</v>
      </c>
      <c r="I293" s="293" t="s">
        <v>7458</v>
      </c>
      <c r="J293" t="s">
        <v>5748</v>
      </c>
    </row>
    <row r="294" spans="1:10" ht="15" x14ac:dyDescent="0.25">
      <c r="A294" s="293" t="s">
        <v>4091</v>
      </c>
      <c r="B294" s="293" t="s">
        <v>4512</v>
      </c>
      <c r="C294" s="293" t="s">
        <v>4513</v>
      </c>
      <c r="D294" s="293" t="s">
        <v>4514</v>
      </c>
      <c r="E294" s="256" t="s">
        <v>241</v>
      </c>
      <c r="F294" s="14" t="s">
        <v>1156</v>
      </c>
      <c r="G294" s="294" t="s">
        <v>1334</v>
      </c>
      <c r="H294" s="291" t="s">
        <v>7881</v>
      </c>
      <c r="I294" s="293" t="s">
        <v>5174</v>
      </c>
      <c r="J294" t="s">
        <v>5748</v>
      </c>
    </row>
    <row r="295" spans="1:10" ht="15" x14ac:dyDescent="0.25">
      <c r="A295" s="293" t="s">
        <v>1642</v>
      </c>
      <c r="B295" s="293" t="s">
        <v>2902</v>
      </c>
      <c r="C295" s="293" t="s">
        <v>643</v>
      </c>
      <c r="D295" s="293" t="s">
        <v>644</v>
      </c>
      <c r="E295" s="256" t="s">
        <v>383</v>
      </c>
      <c r="F295" s="14" t="s">
        <v>1156</v>
      </c>
      <c r="G295" s="294" t="s">
        <v>1334</v>
      </c>
      <c r="H295" s="291" t="s">
        <v>7881</v>
      </c>
      <c r="I295" s="293" t="s">
        <v>2248</v>
      </c>
      <c r="J295" t="s">
        <v>5748</v>
      </c>
    </row>
    <row r="296" spans="1:10" ht="15" x14ac:dyDescent="0.25">
      <c r="A296" s="293" t="s">
        <v>1705</v>
      </c>
      <c r="B296" s="293" t="s">
        <v>2977</v>
      </c>
      <c r="C296" s="293" t="s">
        <v>652</v>
      </c>
      <c r="D296" s="293" t="s">
        <v>653</v>
      </c>
      <c r="E296" s="256" t="s">
        <v>409</v>
      </c>
      <c r="F296" s="14" t="s">
        <v>1156</v>
      </c>
      <c r="G296" s="294" t="s">
        <v>1334</v>
      </c>
      <c r="H296" s="291" t="s">
        <v>7881</v>
      </c>
      <c r="I296" s="293" t="s">
        <v>2323</v>
      </c>
      <c r="J296" t="s">
        <v>5748</v>
      </c>
    </row>
    <row r="297" spans="1:10" ht="15" x14ac:dyDescent="0.25">
      <c r="A297" s="293" t="s">
        <v>4337</v>
      </c>
      <c r="B297" s="293" t="s">
        <v>4977</v>
      </c>
      <c r="C297" s="293" t="s">
        <v>2931</v>
      </c>
      <c r="D297" s="293" t="s">
        <v>4978</v>
      </c>
      <c r="E297" s="256" t="s">
        <v>385</v>
      </c>
      <c r="F297" s="14" t="s">
        <v>1156</v>
      </c>
      <c r="G297" s="294" t="s">
        <v>1334</v>
      </c>
      <c r="H297" s="291" t="s">
        <v>7881</v>
      </c>
      <c r="I297" s="293" t="s">
        <v>5426</v>
      </c>
      <c r="J297" t="s">
        <v>5748</v>
      </c>
    </row>
    <row r="298" spans="1:10" ht="15" x14ac:dyDescent="0.25">
      <c r="A298" s="293" t="s">
        <v>4110</v>
      </c>
      <c r="B298" s="293" t="s">
        <v>4550</v>
      </c>
      <c r="C298" s="293" t="s">
        <v>4551</v>
      </c>
      <c r="D298" s="293" t="s">
        <v>438</v>
      </c>
      <c r="E298" s="256" t="s">
        <v>304</v>
      </c>
      <c r="F298" s="14" t="s">
        <v>1156</v>
      </c>
      <c r="G298" s="294" t="s">
        <v>1334</v>
      </c>
      <c r="H298" s="291" t="s">
        <v>7881</v>
      </c>
      <c r="I298" s="293" t="s">
        <v>5193</v>
      </c>
      <c r="J298" t="s">
        <v>5748</v>
      </c>
    </row>
    <row r="299" spans="1:10" ht="15" x14ac:dyDescent="0.25">
      <c r="A299" s="293" t="s">
        <v>3848</v>
      </c>
      <c r="B299" s="293" t="s">
        <v>3097</v>
      </c>
      <c r="C299" s="293" t="s">
        <v>1303</v>
      </c>
      <c r="D299" s="293" t="s">
        <v>584</v>
      </c>
      <c r="E299" s="256" t="s">
        <v>320</v>
      </c>
      <c r="F299" s="14" t="s">
        <v>1156</v>
      </c>
      <c r="G299" s="294" t="s">
        <v>1334</v>
      </c>
      <c r="H299" s="291" t="s">
        <v>7881</v>
      </c>
      <c r="I299" s="293" t="s">
        <v>2442</v>
      </c>
      <c r="J299" t="s">
        <v>5748</v>
      </c>
    </row>
    <row r="300" spans="1:10" ht="15" x14ac:dyDescent="0.25">
      <c r="A300" s="293" t="s">
        <v>1823</v>
      </c>
      <c r="B300" s="293" t="s">
        <v>3117</v>
      </c>
      <c r="C300" s="293" t="s">
        <v>1251</v>
      </c>
      <c r="D300" s="293" t="s">
        <v>584</v>
      </c>
      <c r="E300" s="256" t="s">
        <v>322</v>
      </c>
      <c r="F300" s="14" t="s">
        <v>1156</v>
      </c>
      <c r="G300" s="294" t="s">
        <v>1334</v>
      </c>
      <c r="H300" s="291" t="s">
        <v>7881</v>
      </c>
      <c r="I300" s="293" t="s">
        <v>2459</v>
      </c>
      <c r="J300" t="s">
        <v>5748</v>
      </c>
    </row>
    <row r="301" spans="1:10" ht="15" hidden="1" x14ac:dyDescent="0.25">
      <c r="A301" s="293" t="s">
        <v>6936</v>
      </c>
      <c r="B301" s="293" t="s">
        <v>6000</v>
      </c>
      <c r="C301" s="293" t="s">
        <v>6001</v>
      </c>
      <c r="D301" s="293" t="s">
        <v>342</v>
      </c>
      <c r="E301" s="293" t="s">
        <v>410</v>
      </c>
      <c r="F301" s="291" t="s">
        <v>1156</v>
      </c>
      <c r="G301" s="294" t="s">
        <v>1334</v>
      </c>
      <c r="H301" s="291" t="s">
        <v>7881</v>
      </c>
      <c r="I301" s="293" t="s">
        <v>7459</v>
      </c>
      <c r="J301" t="s">
        <v>5748</v>
      </c>
    </row>
    <row r="302" spans="1:10" ht="15" x14ac:dyDescent="0.25">
      <c r="A302" s="293" t="s">
        <v>1634</v>
      </c>
      <c r="B302" s="293" t="s">
        <v>2892</v>
      </c>
      <c r="C302" s="293" t="s">
        <v>866</v>
      </c>
      <c r="D302" s="293" t="s">
        <v>411</v>
      </c>
      <c r="E302" s="256" t="s">
        <v>304</v>
      </c>
      <c r="F302" s="14" t="s">
        <v>1156</v>
      </c>
      <c r="G302" s="294" t="s">
        <v>1334</v>
      </c>
      <c r="H302" s="291" t="s">
        <v>7881</v>
      </c>
      <c r="I302" s="293" t="s">
        <v>2238</v>
      </c>
      <c r="J302" t="s">
        <v>5748</v>
      </c>
    </row>
    <row r="303" spans="1:10" ht="15" x14ac:dyDescent="0.25">
      <c r="A303" s="293" t="s">
        <v>1673</v>
      </c>
      <c r="B303" s="293" t="s">
        <v>2938</v>
      </c>
      <c r="C303" s="293" t="s">
        <v>610</v>
      </c>
      <c r="D303" s="293" t="s">
        <v>611</v>
      </c>
      <c r="E303" s="256" t="s">
        <v>304</v>
      </c>
      <c r="F303" s="14" t="s">
        <v>1156</v>
      </c>
      <c r="G303" s="294" t="s">
        <v>1334</v>
      </c>
      <c r="H303" s="291" t="s">
        <v>7881</v>
      </c>
      <c r="I303" s="293" t="s">
        <v>2284</v>
      </c>
      <c r="J303" t="s">
        <v>5748</v>
      </c>
    </row>
    <row r="304" spans="1:10" ht="15" x14ac:dyDescent="0.25">
      <c r="A304" s="293" t="s">
        <v>6937</v>
      </c>
      <c r="B304" s="293" t="s">
        <v>6002</v>
      </c>
      <c r="C304" s="293" t="s">
        <v>6003</v>
      </c>
      <c r="D304" s="293" t="s">
        <v>309</v>
      </c>
      <c r="E304" s="256" t="s">
        <v>387</v>
      </c>
      <c r="F304" s="14" t="s">
        <v>1156</v>
      </c>
      <c r="G304" s="294" t="s">
        <v>1334</v>
      </c>
      <c r="H304" s="291" t="s">
        <v>7881</v>
      </c>
      <c r="I304" s="293" t="s">
        <v>7460</v>
      </c>
      <c r="J304" t="s">
        <v>5748</v>
      </c>
    </row>
    <row r="305" spans="1:10" ht="15" x14ac:dyDescent="0.25">
      <c r="A305" s="293" t="s">
        <v>6938</v>
      </c>
      <c r="B305" s="293" t="s">
        <v>6004</v>
      </c>
      <c r="C305" s="293" t="s">
        <v>6005</v>
      </c>
      <c r="D305" s="293" t="s">
        <v>4487</v>
      </c>
      <c r="E305" s="256" t="s">
        <v>1157</v>
      </c>
      <c r="F305" s="14" t="s">
        <v>1156</v>
      </c>
      <c r="G305" s="294" t="s">
        <v>1334</v>
      </c>
      <c r="H305" s="291" t="s">
        <v>7881</v>
      </c>
      <c r="I305" s="293" t="s">
        <v>7461</v>
      </c>
      <c r="J305" t="s">
        <v>5748</v>
      </c>
    </row>
    <row r="306" spans="1:10" ht="15" x14ac:dyDescent="0.25">
      <c r="A306" s="293" t="s">
        <v>6939</v>
      </c>
      <c r="B306" s="293" t="s">
        <v>6006</v>
      </c>
      <c r="C306" s="293" t="s">
        <v>6007</v>
      </c>
      <c r="D306" s="293" t="s">
        <v>303</v>
      </c>
      <c r="E306" s="256" t="s">
        <v>365</v>
      </c>
      <c r="F306" s="14" t="s">
        <v>1156</v>
      </c>
      <c r="G306" s="294" t="s">
        <v>1334</v>
      </c>
      <c r="H306" s="291" t="s">
        <v>7881</v>
      </c>
      <c r="I306" s="293" t="s">
        <v>7462</v>
      </c>
      <c r="J306" t="s">
        <v>5748</v>
      </c>
    </row>
    <row r="307" spans="1:10" ht="15" x14ac:dyDescent="0.25">
      <c r="A307" s="293" t="s">
        <v>1689</v>
      </c>
      <c r="B307" s="293" t="s">
        <v>2956</v>
      </c>
      <c r="C307" s="293" t="s">
        <v>971</v>
      </c>
      <c r="D307" s="293" t="s">
        <v>616</v>
      </c>
      <c r="E307" s="256" t="s">
        <v>477</v>
      </c>
      <c r="F307" s="14" t="s">
        <v>1156</v>
      </c>
      <c r="G307" s="294" t="s">
        <v>1334</v>
      </c>
      <c r="H307" s="291" t="s">
        <v>7881</v>
      </c>
      <c r="I307" s="293" t="s">
        <v>2302</v>
      </c>
      <c r="J307" t="s">
        <v>5748</v>
      </c>
    </row>
    <row r="308" spans="1:10" ht="15" x14ac:dyDescent="0.25">
      <c r="A308" s="293" t="s">
        <v>1755</v>
      </c>
      <c r="B308" s="293" t="s">
        <v>3034</v>
      </c>
      <c r="C308" s="293" t="s">
        <v>1287</v>
      </c>
      <c r="D308" s="293" t="s">
        <v>420</v>
      </c>
      <c r="E308" s="256" t="s">
        <v>1058</v>
      </c>
      <c r="F308" s="14" t="s">
        <v>1156</v>
      </c>
      <c r="G308" s="294" t="s">
        <v>1334</v>
      </c>
      <c r="H308" s="291" t="s">
        <v>7881</v>
      </c>
      <c r="I308" s="293" t="s">
        <v>2379</v>
      </c>
      <c r="J308" t="s">
        <v>5748</v>
      </c>
    </row>
    <row r="309" spans="1:10" ht="15" x14ac:dyDescent="0.25">
      <c r="A309" s="293" t="s">
        <v>6940</v>
      </c>
      <c r="B309" s="293" t="s">
        <v>6008</v>
      </c>
      <c r="C309" s="293" t="s">
        <v>6009</v>
      </c>
      <c r="D309" s="293" t="s">
        <v>355</v>
      </c>
      <c r="E309" s="256" t="s">
        <v>580</v>
      </c>
      <c r="F309" s="14" t="s">
        <v>1156</v>
      </c>
      <c r="G309" s="294" t="s">
        <v>1334</v>
      </c>
      <c r="H309" s="291" t="s">
        <v>7881</v>
      </c>
      <c r="I309" s="293" t="s">
        <v>7463</v>
      </c>
      <c r="J309" t="s">
        <v>5748</v>
      </c>
    </row>
    <row r="310" spans="1:10" ht="15" x14ac:dyDescent="0.25">
      <c r="A310" s="293" t="s">
        <v>3879</v>
      </c>
      <c r="B310" s="293" t="s">
        <v>3630</v>
      </c>
      <c r="C310" s="293" t="s">
        <v>3631</v>
      </c>
      <c r="D310" s="293" t="s">
        <v>313</v>
      </c>
      <c r="E310" s="256" t="s">
        <v>322</v>
      </c>
      <c r="F310" s="14" t="s">
        <v>1156</v>
      </c>
      <c r="G310" s="294" t="s">
        <v>1334</v>
      </c>
      <c r="H310" s="291" t="s">
        <v>7881</v>
      </c>
      <c r="I310" s="293" t="s">
        <v>3629</v>
      </c>
      <c r="J310" t="s">
        <v>5748</v>
      </c>
    </row>
    <row r="311" spans="1:10" ht="15" x14ac:dyDescent="0.25">
      <c r="A311" s="293" t="s">
        <v>4095</v>
      </c>
      <c r="B311" s="293" t="s">
        <v>4519</v>
      </c>
      <c r="C311" s="293" t="s">
        <v>4520</v>
      </c>
      <c r="D311" s="293" t="s">
        <v>553</v>
      </c>
      <c r="E311" s="256" t="s">
        <v>1174</v>
      </c>
      <c r="F311" s="14" t="s">
        <v>1156</v>
      </c>
      <c r="G311" s="294" t="s">
        <v>1334</v>
      </c>
      <c r="H311" s="291" t="s">
        <v>7881</v>
      </c>
      <c r="I311" s="293" t="s">
        <v>5178</v>
      </c>
      <c r="J311" t="s">
        <v>5748</v>
      </c>
    </row>
    <row r="312" spans="1:10" ht="15" x14ac:dyDescent="0.25">
      <c r="A312" s="293" t="s">
        <v>6941</v>
      </c>
      <c r="B312" s="293" t="s">
        <v>6010</v>
      </c>
      <c r="C312" s="293" t="s">
        <v>6011</v>
      </c>
      <c r="D312" s="293" t="s">
        <v>503</v>
      </c>
      <c r="E312" s="256" t="s">
        <v>484</v>
      </c>
      <c r="F312" s="14" t="s">
        <v>1156</v>
      </c>
      <c r="G312" s="294" t="s">
        <v>1334</v>
      </c>
      <c r="H312" s="291" t="s">
        <v>7881</v>
      </c>
      <c r="I312" s="293" t="s">
        <v>7464</v>
      </c>
      <c r="J312" t="s">
        <v>5748</v>
      </c>
    </row>
    <row r="313" spans="1:10" ht="15" x14ac:dyDescent="0.25">
      <c r="A313" s="293" t="s">
        <v>6942</v>
      </c>
      <c r="B313" s="293" t="s">
        <v>6012</v>
      </c>
      <c r="C313" s="293" t="s">
        <v>6013</v>
      </c>
      <c r="D313" s="293" t="s">
        <v>487</v>
      </c>
      <c r="E313" s="256" t="s">
        <v>6845</v>
      </c>
      <c r="F313" s="14" t="s">
        <v>1156</v>
      </c>
      <c r="G313" s="294" t="s">
        <v>1334</v>
      </c>
      <c r="H313" s="291" t="s">
        <v>7881</v>
      </c>
      <c r="I313" s="293" t="s">
        <v>7465</v>
      </c>
      <c r="J313" t="s">
        <v>5748</v>
      </c>
    </row>
    <row r="314" spans="1:10" ht="15" x14ac:dyDescent="0.25">
      <c r="A314" s="293" t="s">
        <v>6943</v>
      </c>
      <c r="B314" s="293" t="s">
        <v>6014</v>
      </c>
      <c r="C314" s="293" t="s">
        <v>6015</v>
      </c>
      <c r="D314" s="293" t="s">
        <v>395</v>
      </c>
      <c r="E314" s="256" t="s">
        <v>291</v>
      </c>
      <c r="F314" s="14" t="s">
        <v>1156</v>
      </c>
      <c r="G314" s="294" t="s">
        <v>1334</v>
      </c>
      <c r="H314" s="291" t="s">
        <v>7881</v>
      </c>
      <c r="I314" s="293" t="s">
        <v>7466</v>
      </c>
      <c r="J314" t="s">
        <v>5748</v>
      </c>
    </row>
    <row r="315" spans="1:10" ht="15" x14ac:dyDescent="0.25">
      <c r="A315" s="293" t="s">
        <v>1664</v>
      </c>
      <c r="B315" s="293" t="s">
        <v>2926</v>
      </c>
      <c r="C315" s="293" t="s">
        <v>1143</v>
      </c>
      <c r="D315" s="293" t="s">
        <v>1144</v>
      </c>
      <c r="E315" s="256" t="s">
        <v>446</v>
      </c>
      <c r="F315" s="14" t="s">
        <v>1156</v>
      </c>
      <c r="G315" s="294" t="s">
        <v>1334</v>
      </c>
      <c r="H315" s="291" t="s">
        <v>7881</v>
      </c>
      <c r="I315" s="293" t="s">
        <v>2273</v>
      </c>
      <c r="J315" t="s">
        <v>5748</v>
      </c>
    </row>
    <row r="316" spans="1:10" ht="15" x14ac:dyDescent="0.25">
      <c r="A316" s="293" t="s">
        <v>1621</v>
      </c>
      <c r="B316" s="293" t="s">
        <v>2876</v>
      </c>
      <c r="C316" s="293" t="s">
        <v>537</v>
      </c>
      <c r="D316" s="293" t="s">
        <v>402</v>
      </c>
      <c r="E316" s="256" t="s">
        <v>1174</v>
      </c>
      <c r="F316" s="14" t="s">
        <v>1156</v>
      </c>
      <c r="G316" s="294" t="s">
        <v>1334</v>
      </c>
      <c r="H316" s="291" t="s">
        <v>7881</v>
      </c>
      <c r="I316" s="293" t="s">
        <v>2222</v>
      </c>
      <c r="J316" t="s">
        <v>5748</v>
      </c>
    </row>
    <row r="317" spans="1:10" ht="15" x14ac:dyDescent="0.25">
      <c r="A317" s="293" t="s">
        <v>4078</v>
      </c>
      <c r="B317" s="293" t="s">
        <v>4488</v>
      </c>
      <c r="C317" s="293" t="s">
        <v>4489</v>
      </c>
      <c r="D317" s="293" t="s">
        <v>305</v>
      </c>
      <c r="E317" s="256" t="s">
        <v>359</v>
      </c>
      <c r="F317" s="14" t="s">
        <v>1156</v>
      </c>
      <c r="G317" s="294" t="s">
        <v>1334</v>
      </c>
      <c r="H317" s="291" t="s">
        <v>7881</v>
      </c>
      <c r="I317" s="293" t="s">
        <v>5162</v>
      </c>
      <c r="J317" t="s">
        <v>5748</v>
      </c>
    </row>
    <row r="318" spans="1:10" ht="15" x14ac:dyDescent="0.25">
      <c r="A318" s="293" t="s">
        <v>6944</v>
      </c>
      <c r="B318" s="293" t="s">
        <v>6016</v>
      </c>
      <c r="C318" s="293" t="s">
        <v>6017</v>
      </c>
      <c r="D318" s="293" t="s">
        <v>353</v>
      </c>
      <c r="E318" s="256" t="s">
        <v>365</v>
      </c>
      <c r="F318" s="14" t="s">
        <v>1156</v>
      </c>
      <c r="G318" s="294" t="s">
        <v>1334</v>
      </c>
      <c r="H318" s="291" t="s">
        <v>7881</v>
      </c>
      <c r="I318" s="293" t="s">
        <v>7467</v>
      </c>
      <c r="J318" t="s">
        <v>5748</v>
      </c>
    </row>
    <row r="319" spans="1:10" ht="15" hidden="1" x14ac:dyDescent="0.25">
      <c r="A319" s="293" t="s">
        <v>3829</v>
      </c>
      <c r="B319" s="293" t="s">
        <v>3473</v>
      </c>
      <c r="C319" s="293" t="s">
        <v>3474</v>
      </c>
      <c r="D319" s="293" t="s">
        <v>366</v>
      </c>
      <c r="E319" s="293" t="s">
        <v>294</v>
      </c>
      <c r="F319" s="291" t="s">
        <v>1156</v>
      </c>
      <c r="G319" s="294" t="s">
        <v>1334</v>
      </c>
      <c r="H319" s="291" t="s">
        <v>7881</v>
      </c>
      <c r="I319" s="293" t="s">
        <v>3472</v>
      </c>
      <c r="J319" t="s">
        <v>5748</v>
      </c>
    </row>
    <row r="320" spans="1:10" ht="15" x14ac:dyDescent="0.25">
      <c r="A320" s="293" t="s">
        <v>3802</v>
      </c>
      <c r="B320" s="293" t="s">
        <v>3397</v>
      </c>
      <c r="C320" s="293" t="s">
        <v>3398</v>
      </c>
      <c r="D320" s="293" t="s">
        <v>345</v>
      </c>
      <c r="E320" s="256" t="s">
        <v>443</v>
      </c>
      <c r="F320" s="14" t="s">
        <v>1156</v>
      </c>
      <c r="G320" s="294" t="s">
        <v>1334</v>
      </c>
      <c r="H320" s="291" t="s">
        <v>7881</v>
      </c>
      <c r="I320" s="293" t="s">
        <v>3396</v>
      </c>
      <c r="J320" t="s">
        <v>5748</v>
      </c>
    </row>
    <row r="321" spans="1:10" ht="15" x14ac:dyDescent="0.25">
      <c r="A321" s="293" t="s">
        <v>6945</v>
      </c>
      <c r="B321" s="293" t="s">
        <v>6018</v>
      </c>
      <c r="C321" s="293" t="s">
        <v>6019</v>
      </c>
      <c r="D321" s="293" t="s">
        <v>479</v>
      </c>
      <c r="E321" s="256" t="s">
        <v>241</v>
      </c>
      <c r="F321" s="14" t="s">
        <v>1156</v>
      </c>
      <c r="G321" s="294" t="s">
        <v>1334</v>
      </c>
      <c r="H321" s="291" t="s">
        <v>7881</v>
      </c>
      <c r="I321" s="293" t="s">
        <v>7468</v>
      </c>
      <c r="J321" t="s">
        <v>5748</v>
      </c>
    </row>
    <row r="322" spans="1:10" ht="15" x14ac:dyDescent="0.25">
      <c r="A322" s="293" t="s">
        <v>1683</v>
      </c>
      <c r="B322" s="293" t="s">
        <v>2949</v>
      </c>
      <c r="C322" s="293" t="s">
        <v>1271</v>
      </c>
      <c r="D322" s="293" t="s">
        <v>917</v>
      </c>
      <c r="E322" s="256" t="s">
        <v>341</v>
      </c>
      <c r="F322" s="14" t="s">
        <v>1156</v>
      </c>
      <c r="G322" s="294" t="s">
        <v>1334</v>
      </c>
      <c r="H322" s="291" t="s">
        <v>4008</v>
      </c>
      <c r="I322" s="293" t="s">
        <v>2295</v>
      </c>
      <c r="J322" t="s">
        <v>5748</v>
      </c>
    </row>
    <row r="323" spans="1:10" ht="15" x14ac:dyDescent="0.25">
      <c r="A323" s="293" t="s">
        <v>4074</v>
      </c>
      <c r="B323" s="293" t="s">
        <v>2976</v>
      </c>
      <c r="C323" s="293" t="s">
        <v>774</v>
      </c>
      <c r="D323" s="293" t="s">
        <v>310</v>
      </c>
      <c r="E323" s="256" t="s">
        <v>409</v>
      </c>
      <c r="F323" s="14" t="s">
        <v>1156</v>
      </c>
      <c r="G323" s="294" t="s">
        <v>1334</v>
      </c>
      <c r="H323" s="291" t="s">
        <v>7881</v>
      </c>
      <c r="I323" s="293" t="s">
        <v>2322</v>
      </c>
      <c r="J323" t="s">
        <v>5748</v>
      </c>
    </row>
    <row r="324" spans="1:10" ht="15" x14ac:dyDescent="0.25">
      <c r="A324" s="293" t="s">
        <v>4093</v>
      </c>
      <c r="B324" s="293" t="s">
        <v>4516</v>
      </c>
      <c r="C324" s="293" t="s">
        <v>1052</v>
      </c>
      <c r="D324" s="293" t="s">
        <v>328</v>
      </c>
      <c r="E324" s="256" t="s">
        <v>385</v>
      </c>
      <c r="F324" s="14" t="s">
        <v>1156</v>
      </c>
      <c r="G324" s="294" t="s">
        <v>1334</v>
      </c>
      <c r="H324" s="291" t="s">
        <v>7881</v>
      </c>
      <c r="I324" s="293" t="s">
        <v>5176</v>
      </c>
      <c r="J324" t="s">
        <v>5748</v>
      </c>
    </row>
    <row r="325" spans="1:10" ht="15" x14ac:dyDescent="0.25">
      <c r="A325" s="293" t="s">
        <v>3885</v>
      </c>
      <c r="B325" s="293" t="s">
        <v>3646</v>
      </c>
      <c r="C325" s="293" t="s">
        <v>3647</v>
      </c>
      <c r="D325" s="293" t="s">
        <v>3648</v>
      </c>
      <c r="E325" s="256" t="s">
        <v>383</v>
      </c>
      <c r="F325" s="14" t="s">
        <v>1156</v>
      </c>
      <c r="G325" s="294" t="s">
        <v>1334</v>
      </c>
      <c r="H325" s="291" t="s">
        <v>7881</v>
      </c>
      <c r="I325" s="293" t="s">
        <v>3645</v>
      </c>
      <c r="J325" t="s">
        <v>5748</v>
      </c>
    </row>
    <row r="326" spans="1:10" ht="15" x14ac:dyDescent="0.25">
      <c r="A326" s="293" t="s">
        <v>1649</v>
      </c>
      <c r="B326" s="293" t="s">
        <v>2911</v>
      </c>
      <c r="C326" s="293" t="s">
        <v>873</v>
      </c>
      <c r="D326" s="293" t="s">
        <v>616</v>
      </c>
      <c r="E326" s="256" t="s">
        <v>365</v>
      </c>
      <c r="F326" s="14" t="s">
        <v>1156</v>
      </c>
      <c r="G326" s="294" t="s">
        <v>1334</v>
      </c>
      <c r="H326" s="291" t="s">
        <v>7881</v>
      </c>
      <c r="I326" s="293" t="s">
        <v>2257</v>
      </c>
      <c r="J326" t="s">
        <v>5748</v>
      </c>
    </row>
    <row r="327" spans="1:10" ht="15" x14ac:dyDescent="0.25">
      <c r="A327" s="293" t="s">
        <v>1631</v>
      </c>
      <c r="B327" s="293" t="s">
        <v>2887</v>
      </c>
      <c r="C327" s="293" t="s">
        <v>937</v>
      </c>
      <c r="D327" s="293" t="s">
        <v>368</v>
      </c>
      <c r="E327" s="256" t="s">
        <v>385</v>
      </c>
      <c r="F327" s="14" t="s">
        <v>1156</v>
      </c>
      <c r="G327" s="294" t="s">
        <v>1334</v>
      </c>
      <c r="H327" s="291" t="s">
        <v>7881</v>
      </c>
      <c r="I327" s="293" t="s">
        <v>2233</v>
      </c>
      <c r="J327" t="s">
        <v>5748</v>
      </c>
    </row>
    <row r="328" spans="1:10" ht="15" x14ac:dyDescent="0.25">
      <c r="A328" s="293" t="s">
        <v>1628</v>
      </c>
      <c r="B328" s="293" t="s">
        <v>2884</v>
      </c>
      <c r="C328" s="293" t="s">
        <v>497</v>
      </c>
      <c r="D328" s="293" t="s">
        <v>351</v>
      </c>
      <c r="E328" s="256" t="s">
        <v>403</v>
      </c>
      <c r="F328" s="14" t="s">
        <v>1156</v>
      </c>
      <c r="G328" s="294" t="s">
        <v>1334</v>
      </c>
      <c r="H328" s="291" t="s">
        <v>7881</v>
      </c>
      <c r="I328" s="293" t="s">
        <v>2230</v>
      </c>
      <c r="J328" t="s">
        <v>5748</v>
      </c>
    </row>
    <row r="329" spans="1:10" ht="15" x14ac:dyDescent="0.25">
      <c r="A329" s="293" t="s">
        <v>6946</v>
      </c>
      <c r="B329" s="293" t="s">
        <v>6020</v>
      </c>
      <c r="C329" s="293" t="s">
        <v>6021</v>
      </c>
      <c r="D329" s="293" t="s">
        <v>368</v>
      </c>
      <c r="E329" s="256" t="s">
        <v>506</v>
      </c>
      <c r="F329" s="14" t="s">
        <v>1156</v>
      </c>
      <c r="G329" s="294" t="s">
        <v>1334</v>
      </c>
      <c r="H329" s="291" t="s">
        <v>7881</v>
      </c>
      <c r="I329" s="293" t="s">
        <v>7469</v>
      </c>
      <c r="J329" t="s">
        <v>5748</v>
      </c>
    </row>
    <row r="330" spans="1:10" ht="15" x14ac:dyDescent="0.25">
      <c r="A330" s="293" t="s">
        <v>4085</v>
      </c>
      <c r="B330" s="293" t="s">
        <v>4500</v>
      </c>
      <c r="C330" s="293" t="s">
        <v>4501</v>
      </c>
      <c r="D330" s="293" t="s">
        <v>342</v>
      </c>
      <c r="E330" s="256" t="s">
        <v>526</v>
      </c>
      <c r="F330" s="14" t="s">
        <v>1156</v>
      </c>
      <c r="G330" s="294" t="s">
        <v>1334</v>
      </c>
      <c r="H330" s="291" t="s">
        <v>7881</v>
      </c>
      <c r="I330" s="293" t="s">
        <v>5168</v>
      </c>
      <c r="J330" t="s">
        <v>5748</v>
      </c>
    </row>
    <row r="331" spans="1:10" ht="15" x14ac:dyDescent="0.25">
      <c r="A331" s="293" t="s">
        <v>1721</v>
      </c>
      <c r="B331" s="293" t="s">
        <v>2995</v>
      </c>
      <c r="C331" s="293" t="s">
        <v>569</v>
      </c>
      <c r="D331" s="293" t="s">
        <v>570</v>
      </c>
      <c r="E331" s="256" t="s">
        <v>383</v>
      </c>
      <c r="F331" s="14" t="s">
        <v>1156</v>
      </c>
      <c r="G331" s="294" t="s">
        <v>1334</v>
      </c>
      <c r="H331" s="291" t="s">
        <v>7881</v>
      </c>
      <c r="I331" s="293" t="s">
        <v>2340</v>
      </c>
      <c r="J331" t="s">
        <v>5748</v>
      </c>
    </row>
    <row r="332" spans="1:10" ht="15" x14ac:dyDescent="0.25">
      <c r="A332" s="293" t="s">
        <v>1856</v>
      </c>
      <c r="B332" s="293" t="s">
        <v>3161</v>
      </c>
      <c r="C332" s="293" t="s">
        <v>705</v>
      </c>
      <c r="D332" s="293" t="s">
        <v>411</v>
      </c>
      <c r="E332" s="256" t="s">
        <v>306</v>
      </c>
      <c r="F332" s="14" t="s">
        <v>1156</v>
      </c>
      <c r="G332" s="294" t="s">
        <v>1334</v>
      </c>
      <c r="H332" s="291" t="s">
        <v>7881</v>
      </c>
      <c r="I332" s="293" t="s">
        <v>2501</v>
      </c>
      <c r="J332" t="s">
        <v>5748</v>
      </c>
    </row>
    <row r="333" spans="1:10" ht="15" x14ac:dyDescent="0.25">
      <c r="A333" s="293" t="s">
        <v>6947</v>
      </c>
      <c r="B333" s="293" t="s">
        <v>6022</v>
      </c>
      <c r="C333" s="293" t="s">
        <v>6023</v>
      </c>
      <c r="D333" s="293" t="s">
        <v>507</v>
      </c>
      <c r="E333" s="256" t="s">
        <v>241</v>
      </c>
      <c r="F333" s="14" t="s">
        <v>1156</v>
      </c>
      <c r="G333" s="294" t="s">
        <v>1334</v>
      </c>
      <c r="H333" s="291" t="s">
        <v>7881</v>
      </c>
      <c r="I333" s="293" t="s">
        <v>7470</v>
      </c>
      <c r="J333" t="s">
        <v>5748</v>
      </c>
    </row>
    <row r="334" spans="1:10" ht="15" x14ac:dyDescent="0.25">
      <c r="A334" s="293" t="s">
        <v>6948</v>
      </c>
      <c r="B334" s="293" t="s">
        <v>6024</v>
      </c>
      <c r="C334" s="293" t="s">
        <v>6025</v>
      </c>
      <c r="D334" s="293" t="s">
        <v>303</v>
      </c>
      <c r="E334" s="256" t="s">
        <v>306</v>
      </c>
      <c r="F334" s="14" t="s">
        <v>1156</v>
      </c>
      <c r="G334" s="294" t="s">
        <v>1334</v>
      </c>
      <c r="H334" s="291" t="s">
        <v>7881</v>
      </c>
      <c r="I334" s="293" t="s">
        <v>7471</v>
      </c>
      <c r="J334" t="s">
        <v>5748</v>
      </c>
    </row>
    <row r="335" spans="1:10" ht="15" x14ac:dyDescent="0.25">
      <c r="A335" s="293" t="s">
        <v>6949</v>
      </c>
      <c r="B335" s="293" t="s">
        <v>6026</v>
      </c>
      <c r="C335" s="293" t="s">
        <v>6027</v>
      </c>
      <c r="D335" s="293" t="s">
        <v>6028</v>
      </c>
      <c r="E335" s="256" t="s">
        <v>396</v>
      </c>
      <c r="F335" s="14" t="s">
        <v>1156</v>
      </c>
      <c r="G335" s="294" t="s">
        <v>1334</v>
      </c>
      <c r="H335" s="291" t="s">
        <v>7881</v>
      </c>
      <c r="I335" s="293" t="s">
        <v>7472</v>
      </c>
      <c r="J335" t="s">
        <v>5748</v>
      </c>
    </row>
    <row r="336" spans="1:10" ht="15" x14ac:dyDescent="0.25">
      <c r="A336" s="293" t="s">
        <v>4058</v>
      </c>
      <c r="B336" s="293" t="s">
        <v>4458</v>
      </c>
      <c r="C336" s="293" t="s">
        <v>4459</v>
      </c>
      <c r="D336" s="293" t="s">
        <v>777</v>
      </c>
      <c r="E336" s="256" t="s">
        <v>387</v>
      </c>
      <c r="F336" s="14" t="s">
        <v>1156</v>
      </c>
      <c r="G336" s="294" t="s">
        <v>1334</v>
      </c>
      <c r="H336" s="291" t="s">
        <v>7881</v>
      </c>
      <c r="I336" s="293" t="s">
        <v>5146</v>
      </c>
      <c r="J336" t="s">
        <v>5748</v>
      </c>
    </row>
    <row r="337" spans="1:10" ht="15" x14ac:dyDescent="0.25">
      <c r="A337" s="293" t="s">
        <v>6950</v>
      </c>
      <c r="B337" s="293" t="s">
        <v>6029</v>
      </c>
      <c r="C337" s="293" t="s">
        <v>6030</v>
      </c>
      <c r="D337" s="293" t="s">
        <v>595</v>
      </c>
      <c r="E337" s="256" t="s">
        <v>387</v>
      </c>
      <c r="F337" s="14" t="s">
        <v>1156</v>
      </c>
      <c r="G337" s="294" t="s">
        <v>1334</v>
      </c>
      <c r="H337" s="291" t="s">
        <v>7881</v>
      </c>
      <c r="I337" s="293" t="s">
        <v>7473</v>
      </c>
      <c r="J337" t="s">
        <v>5748</v>
      </c>
    </row>
    <row r="338" spans="1:10" ht="15" x14ac:dyDescent="0.25">
      <c r="A338" s="293" t="s">
        <v>1692</v>
      </c>
      <c r="B338" s="293" t="s">
        <v>2959</v>
      </c>
      <c r="C338" s="293" t="s">
        <v>1021</v>
      </c>
      <c r="D338" s="293" t="s">
        <v>503</v>
      </c>
      <c r="E338" s="256" t="s">
        <v>475</v>
      </c>
      <c r="F338" s="14" t="s">
        <v>1156</v>
      </c>
      <c r="G338" s="294" t="s">
        <v>1334</v>
      </c>
      <c r="H338" s="291" t="s">
        <v>7881</v>
      </c>
      <c r="I338" s="293" t="s">
        <v>2305</v>
      </c>
      <c r="J338" t="s">
        <v>5748</v>
      </c>
    </row>
    <row r="339" spans="1:10" ht="15" x14ac:dyDescent="0.25">
      <c r="A339" s="293" t="s">
        <v>6951</v>
      </c>
      <c r="B339" s="293" t="s">
        <v>6031</v>
      </c>
      <c r="C339" s="293" t="s">
        <v>3392</v>
      </c>
      <c r="D339" s="293" t="s">
        <v>614</v>
      </c>
      <c r="E339" s="256" t="s">
        <v>324</v>
      </c>
      <c r="F339" s="14" t="s">
        <v>1156</v>
      </c>
      <c r="G339" s="294" t="s">
        <v>1334</v>
      </c>
      <c r="H339" s="291" t="s">
        <v>7881</v>
      </c>
      <c r="I339" s="293" t="s">
        <v>7474</v>
      </c>
      <c r="J339" t="s">
        <v>5748</v>
      </c>
    </row>
    <row r="340" spans="1:10" ht="15" x14ac:dyDescent="0.25">
      <c r="A340" s="293" t="s">
        <v>1708</v>
      </c>
      <c r="B340" s="293" t="s">
        <v>2980</v>
      </c>
      <c r="C340" s="293" t="s">
        <v>494</v>
      </c>
      <c r="D340" s="293" t="s">
        <v>495</v>
      </c>
      <c r="E340" s="256" t="s">
        <v>496</v>
      </c>
      <c r="F340" s="14" t="s">
        <v>1156</v>
      </c>
      <c r="G340" s="294" t="s">
        <v>1334</v>
      </c>
      <c r="H340" s="291" t="s">
        <v>4008</v>
      </c>
      <c r="I340" s="293" t="s">
        <v>2326</v>
      </c>
      <c r="J340" t="s">
        <v>5748</v>
      </c>
    </row>
    <row r="341" spans="1:10" ht="15" x14ac:dyDescent="0.25">
      <c r="A341" s="293" t="s">
        <v>3891</v>
      </c>
      <c r="B341" s="293" t="s">
        <v>3666</v>
      </c>
      <c r="C341" s="293" t="s">
        <v>3667</v>
      </c>
      <c r="D341" s="293" t="s">
        <v>305</v>
      </c>
      <c r="E341" s="256" t="s">
        <v>3703</v>
      </c>
      <c r="F341" s="14" t="s">
        <v>1156</v>
      </c>
      <c r="G341" s="294" t="s">
        <v>1334</v>
      </c>
      <c r="H341" s="291" t="s">
        <v>7881</v>
      </c>
      <c r="I341" s="293" t="s">
        <v>3665</v>
      </c>
      <c r="J341" t="s">
        <v>5748</v>
      </c>
    </row>
    <row r="342" spans="1:10" ht="15" x14ac:dyDescent="0.25">
      <c r="A342" s="293" t="s">
        <v>1645</v>
      </c>
      <c r="B342" s="293" t="s">
        <v>2905</v>
      </c>
      <c r="C342" s="293" t="s">
        <v>923</v>
      </c>
      <c r="D342" s="293" t="s">
        <v>528</v>
      </c>
      <c r="E342" s="256" t="s">
        <v>418</v>
      </c>
      <c r="F342" s="14" t="s">
        <v>1156</v>
      </c>
      <c r="G342" s="294" t="s">
        <v>1334</v>
      </c>
      <c r="H342" s="291" t="s">
        <v>7881</v>
      </c>
      <c r="I342" s="293" t="s">
        <v>2251</v>
      </c>
      <c r="J342" t="s">
        <v>5748</v>
      </c>
    </row>
    <row r="343" spans="1:10" ht="15" x14ac:dyDescent="0.25">
      <c r="A343" s="293" t="s">
        <v>3845</v>
      </c>
      <c r="B343" s="293" t="s">
        <v>3522</v>
      </c>
      <c r="C343" s="293" t="s">
        <v>1095</v>
      </c>
      <c r="D343" s="293" t="s">
        <v>373</v>
      </c>
      <c r="E343" s="256" t="s">
        <v>375</v>
      </c>
      <c r="F343" s="14" t="s">
        <v>1156</v>
      </c>
      <c r="G343" s="294" t="s">
        <v>1334</v>
      </c>
      <c r="H343" s="291" t="s">
        <v>7881</v>
      </c>
      <c r="I343" s="293" t="s">
        <v>3521</v>
      </c>
      <c r="J343" t="s">
        <v>5748</v>
      </c>
    </row>
    <row r="344" spans="1:10" ht="15" x14ac:dyDescent="0.25">
      <c r="A344" s="293" t="s">
        <v>3872</v>
      </c>
      <c r="B344" s="293" t="s">
        <v>2930</v>
      </c>
      <c r="C344" s="293" t="s">
        <v>995</v>
      </c>
      <c r="D344" s="293" t="s">
        <v>549</v>
      </c>
      <c r="E344" s="256" t="s">
        <v>294</v>
      </c>
      <c r="F344" s="14" t="s">
        <v>1156</v>
      </c>
      <c r="G344" s="294" t="s">
        <v>1334</v>
      </c>
      <c r="H344" s="291" t="s">
        <v>7881</v>
      </c>
      <c r="I344" s="293" t="s">
        <v>2277</v>
      </c>
      <c r="J344" t="s">
        <v>5748</v>
      </c>
    </row>
    <row r="345" spans="1:10" ht="15" x14ac:dyDescent="0.25">
      <c r="A345" s="293" t="s">
        <v>4089</v>
      </c>
      <c r="B345" s="293" t="s">
        <v>4508</v>
      </c>
      <c r="C345" s="293" t="s">
        <v>4509</v>
      </c>
      <c r="D345" s="293" t="s">
        <v>614</v>
      </c>
      <c r="E345" s="256" t="s">
        <v>241</v>
      </c>
      <c r="F345" s="14" t="s">
        <v>1156</v>
      </c>
      <c r="G345" s="294" t="s">
        <v>1334</v>
      </c>
      <c r="H345" s="291" t="s">
        <v>7881</v>
      </c>
      <c r="I345" s="293" t="s">
        <v>5172</v>
      </c>
      <c r="J345" t="s">
        <v>5748</v>
      </c>
    </row>
    <row r="346" spans="1:10" ht="15" x14ac:dyDescent="0.25">
      <c r="A346" s="293" t="s">
        <v>6952</v>
      </c>
      <c r="B346" s="293" t="s">
        <v>6032</v>
      </c>
      <c r="C346" s="293" t="s">
        <v>3112</v>
      </c>
      <c r="D346" s="293" t="s">
        <v>411</v>
      </c>
      <c r="E346" s="256" t="s">
        <v>385</v>
      </c>
      <c r="F346" s="14" t="s">
        <v>1156</v>
      </c>
      <c r="G346" s="294" t="s">
        <v>1334</v>
      </c>
      <c r="H346" s="291" t="s">
        <v>7881</v>
      </c>
      <c r="I346" s="293" t="s">
        <v>7475</v>
      </c>
      <c r="J346" t="s">
        <v>5748</v>
      </c>
    </row>
    <row r="347" spans="1:10" ht="15" x14ac:dyDescent="0.25">
      <c r="A347" s="293" t="s">
        <v>1858</v>
      </c>
      <c r="B347" s="293" t="s">
        <v>3163</v>
      </c>
      <c r="C347" s="293" t="s">
        <v>545</v>
      </c>
      <c r="D347" s="293" t="s">
        <v>1263</v>
      </c>
      <c r="E347" s="256" t="s">
        <v>357</v>
      </c>
      <c r="F347" s="14" t="s">
        <v>1156</v>
      </c>
      <c r="G347" s="294" t="s">
        <v>1334</v>
      </c>
      <c r="H347" s="291" t="s">
        <v>4008</v>
      </c>
      <c r="I347" s="293" t="s">
        <v>2503</v>
      </c>
      <c r="J347" t="s">
        <v>5748</v>
      </c>
    </row>
    <row r="348" spans="1:10" ht="15" x14ac:dyDescent="0.25">
      <c r="A348" s="293" t="s">
        <v>6953</v>
      </c>
      <c r="B348" s="293" t="s">
        <v>6033</v>
      </c>
      <c r="C348" s="293" t="s">
        <v>6034</v>
      </c>
      <c r="D348" s="293" t="s">
        <v>353</v>
      </c>
      <c r="E348" s="256" t="s">
        <v>724</v>
      </c>
      <c r="F348" s="14" t="s">
        <v>1156</v>
      </c>
      <c r="G348" s="294" t="s">
        <v>1334</v>
      </c>
      <c r="H348" s="291" t="s">
        <v>7881</v>
      </c>
      <c r="I348" s="293" t="s">
        <v>7476</v>
      </c>
      <c r="J348" t="s">
        <v>5748</v>
      </c>
    </row>
    <row r="349" spans="1:10" ht="15" x14ac:dyDescent="0.25">
      <c r="A349" s="293" t="s">
        <v>6954</v>
      </c>
      <c r="B349" s="293" t="s">
        <v>6035</v>
      </c>
      <c r="C349" s="293" t="s">
        <v>6036</v>
      </c>
      <c r="D349" s="293" t="s">
        <v>5077</v>
      </c>
      <c r="E349" s="256" t="s">
        <v>396</v>
      </c>
      <c r="F349" s="14" t="s">
        <v>1156</v>
      </c>
      <c r="G349" s="294" t="s">
        <v>1334</v>
      </c>
      <c r="H349" s="291" t="s">
        <v>4008</v>
      </c>
      <c r="I349" s="293" t="s">
        <v>7477</v>
      </c>
      <c r="J349" t="s">
        <v>5748</v>
      </c>
    </row>
    <row r="350" spans="1:10" ht="15" x14ac:dyDescent="0.25">
      <c r="A350" s="293" t="s">
        <v>1682</v>
      </c>
      <c r="B350" s="293" t="s">
        <v>2948</v>
      </c>
      <c r="C350" s="293" t="s">
        <v>683</v>
      </c>
      <c r="D350" s="293" t="s">
        <v>395</v>
      </c>
      <c r="E350" s="256" t="s">
        <v>6847</v>
      </c>
      <c r="F350" s="14" t="s">
        <v>1156</v>
      </c>
      <c r="G350" s="294" t="s">
        <v>1334</v>
      </c>
      <c r="H350" s="291" t="s">
        <v>7881</v>
      </c>
      <c r="I350" s="293" t="s">
        <v>2294</v>
      </c>
      <c r="J350" t="s">
        <v>5748</v>
      </c>
    </row>
    <row r="351" spans="1:10" ht="15" x14ac:dyDescent="0.25">
      <c r="A351" s="293" t="s">
        <v>6955</v>
      </c>
      <c r="B351" s="293" t="s">
        <v>6037</v>
      </c>
      <c r="C351" s="293" t="s">
        <v>4605</v>
      </c>
      <c r="D351" s="293" t="s">
        <v>776</v>
      </c>
      <c r="E351" s="256" t="s">
        <v>324</v>
      </c>
      <c r="F351" s="14" t="s">
        <v>1156</v>
      </c>
      <c r="G351" s="294" t="s">
        <v>1334</v>
      </c>
      <c r="H351" s="291" t="s">
        <v>7881</v>
      </c>
      <c r="I351" s="293" t="s">
        <v>7478</v>
      </c>
      <c r="J351" t="s">
        <v>5748</v>
      </c>
    </row>
    <row r="352" spans="1:10" ht="15" x14ac:dyDescent="0.25">
      <c r="A352" s="293" t="s">
        <v>1776</v>
      </c>
      <c r="B352" s="293" t="s">
        <v>3056</v>
      </c>
      <c r="C352" s="293" t="s">
        <v>1116</v>
      </c>
      <c r="D352" s="293" t="s">
        <v>449</v>
      </c>
      <c r="E352" s="256" t="s">
        <v>536</v>
      </c>
      <c r="F352" s="14" t="s">
        <v>1156</v>
      </c>
      <c r="G352" s="294" t="s">
        <v>1334</v>
      </c>
      <c r="H352" s="291" t="s">
        <v>7881</v>
      </c>
      <c r="I352" s="293" t="s">
        <v>2401</v>
      </c>
      <c r="J352" t="s">
        <v>5748</v>
      </c>
    </row>
    <row r="353" spans="1:10" ht="15" x14ac:dyDescent="0.25">
      <c r="A353" s="293" t="s">
        <v>1735</v>
      </c>
      <c r="B353" s="293" t="s">
        <v>3012</v>
      </c>
      <c r="C353" s="293" t="s">
        <v>442</v>
      </c>
      <c r="D353" s="293" t="s">
        <v>411</v>
      </c>
      <c r="E353" s="256" t="s">
        <v>443</v>
      </c>
      <c r="F353" s="14" t="s">
        <v>1156</v>
      </c>
      <c r="G353" s="294" t="s">
        <v>1334</v>
      </c>
      <c r="H353" s="291" t="s">
        <v>7881</v>
      </c>
      <c r="I353" s="293" t="s">
        <v>2357</v>
      </c>
      <c r="J353" t="s">
        <v>5748</v>
      </c>
    </row>
    <row r="354" spans="1:10" ht="15" x14ac:dyDescent="0.25">
      <c r="A354" s="293" t="s">
        <v>4088</v>
      </c>
      <c r="B354" s="293" t="s">
        <v>4506</v>
      </c>
      <c r="C354" s="293" t="s">
        <v>4507</v>
      </c>
      <c r="D354" s="293" t="s">
        <v>521</v>
      </c>
      <c r="E354" s="256" t="s">
        <v>241</v>
      </c>
      <c r="F354" s="14" t="s">
        <v>1156</v>
      </c>
      <c r="G354" s="294" t="s">
        <v>1334</v>
      </c>
      <c r="H354" s="291" t="s">
        <v>7881</v>
      </c>
      <c r="I354" s="293" t="s">
        <v>5171</v>
      </c>
      <c r="J354" t="s">
        <v>5748</v>
      </c>
    </row>
    <row r="355" spans="1:10" ht="15" x14ac:dyDescent="0.25">
      <c r="A355" s="293" t="s">
        <v>6956</v>
      </c>
      <c r="B355" s="293" t="s">
        <v>6038</v>
      </c>
      <c r="C355" s="293" t="s">
        <v>6039</v>
      </c>
      <c r="D355" s="293" t="s">
        <v>491</v>
      </c>
      <c r="E355" s="256" t="s">
        <v>541</v>
      </c>
      <c r="F355" s="14" t="s">
        <v>1156</v>
      </c>
      <c r="G355" s="294" t="s">
        <v>1334</v>
      </c>
      <c r="H355" s="291" t="s">
        <v>7881</v>
      </c>
      <c r="I355" s="293" t="s">
        <v>7479</v>
      </c>
      <c r="J355" t="s">
        <v>5748</v>
      </c>
    </row>
    <row r="356" spans="1:10" ht="15" x14ac:dyDescent="0.25">
      <c r="A356" s="293" t="s">
        <v>6957</v>
      </c>
      <c r="B356" s="293" t="s">
        <v>6040</v>
      </c>
      <c r="C356" s="293" t="s">
        <v>6041</v>
      </c>
      <c r="D356" s="293" t="s">
        <v>458</v>
      </c>
      <c r="E356" s="256" t="s">
        <v>724</v>
      </c>
      <c r="F356" s="14" t="s">
        <v>1156</v>
      </c>
      <c r="G356" s="294" t="s">
        <v>1334</v>
      </c>
      <c r="H356" s="291" t="s">
        <v>7881</v>
      </c>
      <c r="I356" s="293" t="s">
        <v>7480</v>
      </c>
      <c r="J356" t="s">
        <v>5748</v>
      </c>
    </row>
    <row r="357" spans="1:10" ht="15" x14ac:dyDescent="0.25">
      <c r="A357" s="293" t="s">
        <v>1854</v>
      </c>
      <c r="B357" s="293" t="s">
        <v>3159</v>
      </c>
      <c r="C357" s="293" t="s">
        <v>663</v>
      </c>
      <c r="D357" s="293" t="s">
        <v>328</v>
      </c>
      <c r="E357" s="256" t="s">
        <v>304</v>
      </c>
      <c r="F357" s="14" t="s">
        <v>1156</v>
      </c>
      <c r="G357" s="294" t="s">
        <v>1334</v>
      </c>
      <c r="H357" s="291" t="s">
        <v>7881</v>
      </c>
      <c r="I357" s="293" t="s">
        <v>2499</v>
      </c>
      <c r="J357" t="s">
        <v>5748</v>
      </c>
    </row>
    <row r="358" spans="1:10" ht="15" x14ac:dyDescent="0.25">
      <c r="A358" s="293" t="s">
        <v>4052</v>
      </c>
      <c r="B358" s="293" t="s">
        <v>2891</v>
      </c>
      <c r="C358" s="293" t="s">
        <v>864</v>
      </c>
      <c r="D358" s="293" t="s">
        <v>411</v>
      </c>
      <c r="E358" s="256" t="s">
        <v>5130</v>
      </c>
      <c r="F358" s="14" t="s">
        <v>1156</v>
      </c>
      <c r="G358" s="294" t="s">
        <v>1334</v>
      </c>
      <c r="H358" s="291" t="s">
        <v>7881</v>
      </c>
      <c r="I358" s="293" t="s">
        <v>2237</v>
      </c>
      <c r="J358" t="s">
        <v>5748</v>
      </c>
    </row>
    <row r="359" spans="1:10" ht="15" x14ac:dyDescent="0.25">
      <c r="A359" s="293" t="s">
        <v>6958</v>
      </c>
      <c r="B359" s="293" t="s">
        <v>6042</v>
      </c>
      <c r="C359" s="293" t="s">
        <v>6043</v>
      </c>
      <c r="D359" s="293" t="s">
        <v>373</v>
      </c>
      <c r="E359" s="256" t="s">
        <v>433</v>
      </c>
      <c r="F359" s="14" t="s">
        <v>1156</v>
      </c>
      <c r="G359" s="294" t="s">
        <v>1334</v>
      </c>
      <c r="H359" s="291" t="s">
        <v>7881</v>
      </c>
      <c r="I359" s="293" t="s">
        <v>7481</v>
      </c>
      <c r="J359" t="s">
        <v>5748</v>
      </c>
    </row>
    <row r="360" spans="1:10" ht="15" x14ac:dyDescent="0.25">
      <c r="A360" s="293" t="s">
        <v>4087</v>
      </c>
      <c r="B360" s="293" t="s">
        <v>4504</v>
      </c>
      <c r="C360" s="293" t="s">
        <v>576</v>
      </c>
      <c r="D360" s="293" t="s">
        <v>4505</v>
      </c>
      <c r="E360" s="256" t="s">
        <v>383</v>
      </c>
      <c r="F360" s="14" t="s">
        <v>1156</v>
      </c>
      <c r="G360" s="294" t="s">
        <v>1334</v>
      </c>
      <c r="H360" s="291" t="s">
        <v>7881</v>
      </c>
      <c r="I360" s="293" t="s">
        <v>5170</v>
      </c>
      <c r="J360" t="s">
        <v>5748</v>
      </c>
    </row>
    <row r="361" spans="1:10" ht="15" x14ac:dyDescent="0.25">
      <c r="A361" s="293" t="s">
        <v>1690</v>
      </c>
      <c r="B361" s="293" t="s">
        <v>2957</v>
      </c>
      <c r="C361" s="293" t="s">
        <v>969</v>
      </c>
      <c r="D361" s="293" t="s">
        <v>430</v>
      </c>
      <c r="E361" s="256" t="s">
        <v>428</v>
      </c>
      <c r="F361" s="14" t="s">
        <v>1156</v>
      </c>
      <c r="G361" s="294" t="s">
        <v>1334</v>
      </c>
      <c r="H361" s="291" t="s">
        <v>4008</v>
      </c>
      <c r="I361" s="293" t="s">
        <v>2303</v>
      </c>
      <c r="J361" t="s">
        <v>5748</v>
      </c>
    </row>
    <row r="362" spans="1:10" ht="15" x14ac:dyDescent="0.25">
      <c r="A362" s="293" t="s">
        <v>6959</v>
      </c>
      <c r="B362" s="293" t="s">
        <v>6044</v>
      </c>
      <c r="C362" s="293" t="s">
        <v>1264</v>
      </c>
      <c r="D362" s="293" t="s">
        <v>582</v>
      </c>
      <c r="E362" s="256" t="s">
        <v>374</v>
      </c>
      <c r="F362" s="14" t="s">
        <v>1156</v>
      </c>
      <c r="G362" s="294" t="s">
        <v>1334</v>
      </c>
      <c r="H362" s="291" t="s">
        <v>7881</v>
      </c>
      <c r="I362" s="293" t="s">
        <v>7482</v>
      </c>
      <c r="J362" t="s">
        <v>5748</v>
      </c>
    </row>
    <row r="363" spans="1:10" ht="15" x14ac:dyDescent="0.25">
      <c r="A363" s="293" t="s">
        <v>1771</v>
      </c>
      <c r="B363" s="293" t="s">
        <v>3051</v>
      </c>
      <c r="C363" s="293" t="s">
        <v>1132</v>
      </c>
      <c r="D363" s="293" t="s">
        <v>745</v>
      </c>
      <c r="E363" s="256" t="s">
        <v>365</v>
      </c>
      <c r="F363" s="14" t="s">
        <v>1156</v>
      </c>
      <c r="G363" s="294" t="s">
        <v>1334</v>
      </c>
      <c r="H363" s="291" t="s">
        <v>7881</v>
      </c>
      <c r="I363" s="293" t="s">
        <v>2396</v>
      </c>
      <c r="J363" t="s">
        <v>5748</v>
      </c>
    </row>
    <row r="364" spans="1:10" ht="15" x14ac:dyDescent="0.25">
      <c r="A364" s="293" t="s">
        <v>6960</v>
      </c>
      <c r="B364" s="293" t="s">
        <v>6045</v>
      </c>
      <c r="C364" s="293" t="s">
        <v>6046</v>
      </c>
      <c r="D364" s="293" t="s">
        <v>479</v>
      </c>
      <c r="E364" s="256" t="s">
        <v>398</v>
      </c>
      <c r="F364" s="14" t="s">
        <v>1156</v>
      </c>
      <c r="G364" s="294" t="s">
        <v>1334</v>
      </c>
      <c r="H364" s="291" t="s">
        <v>7881</v>
      </c>
      <c r="I364" s="293" t="s">
        <v>7483</v>
      </c>
      <c r="J364" t="s">
        <v>5748</v>
      </c>
    </row>
    <row r="365" spans="1:10" ht="15" x14ac:dyDescent="0.25">
      <c r="A365" s="293" t="s">
        <v>6961</v>
      </c>
      <c r="B365" s="293" t="s">
        <v>6047</v>
      </c>
      <c r="C365" s="293" t="s">
        <v>6048</v>
      </c>
      <c r="D365" s="293" t="s">
        <v>328</v>
      </c>
      <c r="E365" s="256" t="s">
        <v>496</v>
      </c>
      <c r="F365" s="14" t="s">
        <v>1156</v>
      </c>
      <c r="G365" s="294" t="s">
        <v>1334</v>
      </c>
      <c r="H365" s="291" t="s">
        <v>7881</v>
      </c>
      <c r="I365" s="293" t="s">
        <v>7484</v>
      </c>
      <c r="J365" t="s">
        <v>5748</v>
      </c>
    </row>
    <row r="366" spans="1:10" ht="15" x14ac:dyDescent="0.25">
      <c r="A366" s="293" t="s">
        <v>6962</v>
      </c>
      <c r="B366" s="293" t="s">
        <v>6049</v>
      </c>
      <c r="C366" s="293" t="s">
        <v>6050</v>
      </c>
      <c r="D366" s="293" t="s">
        <v>388</v>
      </c>
      <c r="E366" s="256" t="s">
        <v>580</v>
      </c>
      <c r="F366" s="14" t="s">
        <v>1156</v>
      </c>
      <c r="G366" s="294" t="s">
        <v>1334</v>
      </c>
      <c r="H366" s="291" t="s">
        <v>7881</v>
      </c>
      <c r="I366" s="293" t="s">
        <v>7485</v>
      </c>
      <c r="J366" t="s">
        <v>5748</v>
      </c>
    </row>
    <row r="367" spans="1:10" ht="15" x14ac:dyDescent="0.25">
      <c r="A367" s="293" t="s">
        <v>1753</v>
      </c>
      <c r="B367" s="293" t="s">
        <v>3032</v>
      </c>
      <c r="C367" s="293" t="s">
        <v>674</v>
      </c>
      <c r="D367" s="293" t="s">
        <v>440</v>
      </c>
      <c r="E367" s="256" t="s">
        <v>421</v>
      </c>
      <c r="F367" s="14" t="s">
        <v>1156</v>
      </c>
      <c r="G367" s="294" t="s">
        <v>1334</v>
      </c>
      <c r="H367" s="291" t="s">
        <v>7881</v>
      </c>
      <c r="I367" s="293" t="s">
        <v>2377</v>
      </c>
      <c r="J367" t="s">
        <v>5748</v>
      </c>
    </row>
    <row r="368" spans="1:10" ht="15" x14ac:dyDescent="0.25">
      <c r="A368" s="293" t="s">
        <v>6963</v>
      </c>
      <c r="B368" s="293" t="s">
        <v>6051</v>
      </c>
      <c r="C368" s="293" t="s">
        <v>6052</v>
      </c>
      <c r="D368" s="293" t="s">
        <v>377</v>
      </c>
      <c r="E368" s="256" t="s">
        <v>418</v>
      </c>
      <c r="F368" s="14" t="s">
        <v>1156</v>
      </c>
      <c r="G368" s="294" t="s">
        <v>1334</v>
      </c>
      <c r="H368" s="291" t="s">
        <v>7881</v>
      </c>
      <c r="I368" s="293" t="s">
        <v>7486</v>
      </c>
      <c r="J368" t="s">
        <v>5748</v>
      </c>
    </row>
    <row r="369" spans="1:10" ht="15" x14ac:dyDescent="0.25">
      <c r="A369" s="293" t="s">
        <v>4071</v>
      </c>
      <c r="B369" s="293" t="s">
        <v>4476</v>
      </c>
      <c r="C369" s="293" t="s">
        <v>4477</v>
      </c>
      <c r="D369" s="293" t="s">
        <v>349</v>
      </c>
      <c r="E369" s="256" t="s">
        <v>443</v>
      </c>
      <c r="F369" s="14" t="s">
        <v>1156</v>
      </c>
      <c r="G369" s="294" t="s">
        <v>1334</v>
      </c>
      <c r="H369" s="291" t="s">
        <v>7881</v>
      </c>
      <c r="I369" s="293" t="s">
        <v>5156</v>
      </c>
      <c r="J369" t="s">
        <v>5748</v>
      </c>
    </row>
    <row r="370" spans="1:10" ht="15" x14ac:dyDescent="0.25">
      <c r="A370" s="293" t="s">
        <v>1780</v>
      </c>
      <c r="B370" s="293" t="s">
        <v>3061</v>
      </c>
      <c r="C370" s="293" t="s">
        <v>969</v>
      </c>
      <c r="D370" s="293" t="s">
        <v>300</v>
      </c>
      <c r="E370" s="256" t="s">
        <v>428</v>
      </c>
      <c r="F370" s="14" t="s">
        <v>1156</v>
      </c>
      <c r="G370" s="294" t="s">
        <v>1334</v>
      </c>
      <c r="H370" s="291" t="s">
        <v>7881</v>
      </c>
      <c r="I370" s="293" t="s">
        <v>2406</v>
      </c>
      <c r="J370" t="s">
        <v>5748</v>
      </c>
    </row>
    <row r="371" spans="1:10" ht="15" x14ac:dyDescent="0.25">
      <c r="A371" s="293" t="s">
        <v>1801</v>
      </c>
      <c r="B371" s="293" t="s">
        <v>3090</v>
      </c>
      <c r="C371" s="293" t="s">
        <v>500</v>
      </c>
      <c r="D371" s="293" t="s">
        <v>501</v>
      </c>
      <c r="E371" s="256" t="s">
        <v>383</v>
      </c>
      <c r="F371" s="14" t="s">
        <v>1156</v>
      </c>
      <c r="G371" s="294" t="s">
        <v>1334</v>
      </c>
      <c r="H371" s="291" t="s">
        <v>7881</v>
      </c>
      <c r="I371" s="293" t="s">
        <v>2435</v>
      </c>
      <c r="J371" t="s">
        <v>5748</v>
      </c>
    </row>
    <row r="372" spans="1:10" ht="15" x14ac:dyDescent="0.25">
      <c r="A372" s="293" t="s">
        <v>4056</v>
      </c>
      <c r="B372" s="293" t="s">
        <v>4453</v>
      </c>
      <c r="C372" s="293" t="s">
        <v>4454</v>
      </c>
      <c r="D372" s="293" t="s">
        <v>4455</v>
      </c>
      <c r="E372" s="256" t="s">
        <v>1157</v>
      </c>
      <c r="F372" s="14" t="s">
        <v>1156</v>
      </c>
      <c r="G372" s="294" t="s">
        <v>1334</v>
      </c>
      <c r="H372" s="291" t="s">
        <v>4008</v>
      </c>
      <c r="I372" s="293" t="s">
        <v>5144</v>
      </c>
      <c r="J372" t="s">
        <v>5748</v>
      </c>
    </row>
    <row r="373" spans="1:10" ht="15" x14ac:dyDescent="0.25">
      <c r="A373" s="293" t="s">
        <v>1523</v>
      </c>
      <c r="B373" s="293" t="s">
        <v>2758</v>
      </c>
      <c r="C373" s="293" t="s">
        <v>794</v>
      </c>
      <c r="D373" s="293" t="s">
        <v>342</v>
      </c>
      <c r="E373" s="256" t="s">
        <v>428</v>
      </c>
      <c r="F373" s="14" t="s">
        <v>1156</v>
      </c>
      <c r="G373" s="294" t="s">
        <v>1334</v>
      </c>
      <c r="H373" s="291" t="s">
        <v>7881</v>
      </c>
      <c r="I373" s="293" t="s">
        <v>2105</v>
      </c>
      <c r="J373" t="s">
        <v>5748</v>
      </c>
    </row>
    <row r="374" spans="1:10" ht="15" x14ac:dyDescent="0.25">
      <c r="A374" s="293" t="s">
        <v>1765</v>
      </c>
      <c r="B374" s="293" t="s">
        <v>3044</v>
      </c>
      <c r="C374" s="293" t="s">
        <v>979</v>
      </c>
      <c r="D374" s="293" t="s">
        <v>616</v>
      </c>
      <c r="E374" s="256" t="s">
        <v>409</v>
      </c>
      <c r="F374" s="14" t="s">
        <v>1156</v>
      </c>
      <c r="G374" s="294" t="s">
        <v>1334</v>
      </c>
      <c r="H374" s="291" t="s">
        <v>7881</v>
      </c>
      <c r="I374" s="293" t="s">
        <v>2389</v>
      </c>
      <c r="J374" t="s">
        <v>5748</v>
      </c>
    </row>
    <row r="375" spans="1:10" ht="15" x14ac:dyDescent="0.25">
      <c r="A375" s="293" t="s">
        <v>1700</v>
      </c>
      <c r="B375" s="293" t="s">
        <v>2970</v>
      </c>
      <c r="C375" s="293" t="s">
        <v>844</v>
      </c>
      <c r="D375" s="293" t="s">
        <v>600</v>
      </c>
      <c r="E375" s="256" t="s">
        <v>322</v>
      </c>
      <c r="F375" s="14" t="s">
        <v>1156</v>
      </c>
      <c r="G375" s="294" t="s">
        <v>1334</v>
      </c>
      <c r="H375" s="291" t="s">
        <v>7881</v>
      </c>
      <c r="I375" s="293" t="s">
        <v>2316</v>
      </c>
      <c r="J375" t="s">
        <v>5748</v>
      </c>
    </row>
    <row r="376" spans="1:10" ht="15" x14ac:dyDescent="0.25">
      <c r="A376" s="293" t="s">
        <v>1688</v>
      </c>
      <c r="B376" s="293" t="s">
        <v>2955</v>
      </c>
      <c r="C376" s="293" t="s">
        <v>427</v>
      </c>
      <c r="D376" s="293" t="s">
        <v>342</v>
      </c>
      <c r="E376" s="256" t="s">
        <v>428</v>
      </c>
      <c r="F376" s="14" t="s">
        <v>1156</v>
      </c>
      <c r="G376" s="294" t="s">
        <v>1334</v>
      </c>
      <c r="H376" s="291" t="s">
        <v>7881</v>
      </c>
      <c r="I376" s="293" t="s">
        <v>2301</v>
      </c>
      <c r="J376" t="s">
        <v>5748</v>
      </c>
    </row>
    <row r="377" spans="1:10" ht="15" x14ac:dyDescent="0.25">
      <c r="A377" s="293" t="s">
        <v>1687</v>
      </c>
      <c r="B377" s="293" t="s">
        <v>2954</v>
      </c>
      <c r="C377" s="293" t="s">
        <v>849</v>
      </c>
      <c r="D377" s="293" t="s">
        <v>583</v>
      </c>
      <c r="E377" s="256" t="s">
        <v>428</v>
      </c>
      <c r="F377" s="14" t="s">
        <v>1156</v>
      </c>
      <c r="G377" s="294" t="s">
        <v>1334</v>
      </c>
      <c r="H377" s="291" t="s">
        <v>7881</v>
      </c>
      <c r="I377" s="293" t="s">
        <v>2300</v>
      </c>
      <c r="J377" t="s">
        <v>5748</v>
      </c>
    </row>
    <row r="378" spans="1:10" ht="15" x14ac:dyDescent="0.25">
      <c r="A378" s="293" t="s">
        <v>3890</v>
      </c>
      <c r="B378" s="293" t="s">
        <v>3664</v>
      </c>
      <c r="C378" s="293" t="s">
        <v>1329</v>
      </c>
      <c r="D378" s="293" t="s">
        <v>310</v>
      </c>
      <c r="E378" s="256" t="s">
        <v>304</v>
      </c>
      <c r="F378" s="14" t="s">
        <v>1156</v>
      </c>
      <c r="G378" s="294" t="s">
        <v>1334</v>
      </c>
      <c r="H378" s="291" t="s">
        <v>7881</v>
      </c>
      <c r="I378" s="293" t="s">
        <v>3663</v>
      </c>
      <c r="J378" t="s">
        <v>5748</v>
      </c>
    </row>
    <row r="379" spans="1:10" ht="15" x14ac:dyDescent="0.25">
      <c r="A379" s="293" t="s">
        <v>3836</v>
      </c>
      <c r="B379" s="293" t="s">
        <v>3499</v>
      </c>
      <c r="C379" s="293" t="s">
        <v>3500</v>
      </c>
      <c r="D379" s="293" t="s">
        <v>589</v>
      </c>
      <c r="E379" s="256" t="s">
        <v>378</v>
      </c>
      <c r="F379" s="14" t="s">
        <v>1156</v>
      </c>
      <c r="G379" s="294" t="s">
        <v>1334</v>
      </c>
      <c r="H379" s="291" t="s">
        <v>7881</v>
      </c>
      <c r="I379" s="293" t="s">
        <v>3498</v>
      </c>
      <c r="J379" t="s">
        <v>5748</v>
      </c>
    </row>
    <row r="380" spans="1:10" ht="15" x14ac:dyDescent="0.25">
      <c r="A380" s="293" t="s">
        <v>1853</v>
      </c>
      <c r="B380" s="293" t="s">
        <v>3157</v>
      </c>
      <c r="C380" s="293" t="s">
        <v>670</v>
      </c>
      <c r="D380" s="293" t="s">
        <v>325</v>
      </c>
      <c r="E380" s="256" t="s">
        <v>383</v>
      </c>
      <c r="F380" s="14" t="s">
        <v>1156</v>
      </c>
      <c r="G380" s="294" t="s">
        <v>1334</v>
      </c>
      <c r="H380" s="291" t="s">
        <v>7881</v>
      </c>
      <c r="I380" s="293" t="s">
        <v>2497</v>
      </c>
      <c r="J380" t="s">
        <v>5748</v>
      </c>
    </row>
    <row r="381" spans="1:10" ht="15" x14ac:dyDescent="0.25">
      <c r="A381" s="293" t="s">
        <v>4105</v>
      </c>
      <c r="B381" s="293" t="s">
        <v>4539</v>
      </c>
      <c r="C381" s="293" t="s">
        <v>4540</v>
      </c>
      <c r="D381" s="293" t="s">
        <v>4541</v>
      </c>
      <c r="E381" s="256" t="s">
        <v>1187</v>
      </c>
      <c r="F381" s="14" t="s">
        <v>1156</v>
      </c>
      <c r="G381" s="294" t="s">
        <v>1334</v>
      </c>
      <c r="H381" s="291" t="s">
        <v>7881</v>
      </c>
      <c r="I381" s="293" t="s">
        <v>5188</v>
      </c>
      <c r="J381" t="s">
        <v>5748</v>
      </c>
    </row>
    <row r="382" spans="1:10" ht="15" x14ac:dyDescent="0.25">
      <c r="A382" s="293" t="s">
        <v>4065</v>
      </c>
      <c r="B382" s="293" t="s">
        <v>4466</v>
      </c>
      <c r="C382" s="293" t="s">
        <v>4467</v>
      </c>
      <c r="D382" s="293" t="s">
        <v>332</v>
      </c>
      <c r="E382" s="256" t="s">
        <v>329</v>
      </c>
      <c r="F382" s="14" t="s">
        <v>1156</v>
      </c>
      <c r="G382" s="294" t="s">
        <v>1334</v>
      </c>
      <c r="H382" s="291" t="s">
        <v>7881</v>
      </c>
      <c r="I382" s="293" t="s">
        <v>5151</v>
      </c>
      <c r="J382" t="s">
        <v>5748</v>
      </c>
    </row>
    <row r="383" spans="1:10" ht="15" x14ac:dyDescent="0.25">
      <c r="A383" s="293" t="s">
        <v>4103</v>
      </c>
      <c r="B383" s="293" t="s">
        <v>4536</v>
      </c>
      <c r="C383" s="293" t="s">
        <v>4537</v>
      </c>
      <c r="D383" s="293" t="s">
        <v>362</v>
      </c>
      <c r="E383" s="256" t="s">
        <v>5132</v>
      </c>
      <c r="F383" s="14" t="s">
        <v>1156</v>
      </c>
      <c r="G383" s="294" t="s">
        <v>1334</v>
      </c>
      <c r="H383" s="291" t="s">
        <v>7881</v>
      </c>
      <c r="I383" s="293" t="s">
        <v>5186</v>
      </c>
      <c r="J383" t="s">
        <v>5748</v>
      </c>
    </row>
    <row r="384" spans="1:10" ht="15" x14ac:dyDescent="0.25">
      <c r="A384" s="293" t="s">
        <v>1846</v>
      </c>
      <c r="B384" s="293" t="s">
        <v>3148</v>
      </c>
      <c r="C384" s="293" t="s">
        <v>1315</v>
      </c>
      <c r="D384" s="293" t="s">
        <v>377</v>
      </c>
      <c r="E384" s="256" t="s">
        <v>363</v>
      </c>
      <c r="F384" s="14" t="s">
        <v>1156</v>
      </c>
      <c r="G384" s="294" t="s">
        <v>1334</v>
      </c>
      <c r="H384" s="291" t="s">
        <v>7881</v>
      </c>
      <c r="I384" s="293" t="s">
        <v>2488</v>
      </c>
      <c r="J384" t="s">
        <v>5748</v>
      </c>
    </row>
    <row r="385" spans="1:10" ht="15" x14ac:dyDescent="0.25">
      <c r="A385" s="293" t="s">
        <v>1732</v>
      </c>
      <c r="B385" s="293" t="s">
        <v>3008</v>
      </c>
      <c r="C385" s="293" t="s">
        <v>950</v>
      </c>
      <c r="D385" s="293" t="s">
        <v>345</v>
      </c>
      <c r="E385" s="256" t="s">
        <v>421</v>
      </c>
      <c r="F385" s="14" t="s">
        <v>1156</v>
      </c>
      <c r="G385" s="294" t="s">
        <v>1334</v>
      </c>
      <c r="H385" s="291" t="s">
        <v>7881</v>
      </c>
      <c r="I385" s="293" t="s">
        <v>2353</v>
      </c>
      <c r="J385" t="s">
        <v>5748</v>
      </c>
    </row>
    <row r="386" spans="1:10" ht="15" x14ac:dyDescent="0.25">
      <c r="A386" s="293" t="s">
        <v>4066</v>
      </c>
      <c r="B386" s="293" t="s">
        <v>4468</v>
      </c>
      <c r="C386" s="293" t="s">
        <v>4469</v>
      </c>
      <c r="D386" s="293" t="s">
        <v>395</v>
      </c>
      <c r="E386" s="256" t="s">
        <v>329</v>
      </c>
      <c r="F386" s="14" t="s">
        <v>1156</v>
      </c>
      <c r="G386" s="294" t="s">
        <v>1334</v>
      </c>
      <c r="H386" s="291" t="s">
        <v>7881</v>
      </c>
      <c r="I386" s="293" t="s">
        <v>5152</v>
      </c>
      <c r="J386" t="s">
        <v>5748</v>
      </c>
    </row>
    <row r="387" spans="1:10" ht="15" x14ac:dyDescent="0.25">
      <c r="A387" s="293" t="s">
        <v>6964</v>
      </c>
      <c r="B387" s="293" t="s">
        <v>6053</v>
      </c>
      <c r="C387" s="293" t="s">
        <v>628</v>
      </c>
      <c r="D387" s="293" t="s">
        <v>479</v>
      </c>
      <c r="E387" s="256" t="s">
        <v>5131</v>
      </c>
      <c r="F387" s="14" t="s">
        <v>1156</v>
      </c>
      <c r="G387" s="294" t="s">
        <v>1334</v>
      </c>
      <c r="H387" s="291" t="s">
        <v>7881</v>
      </c>
      <c r="I387" s="293" t="s">
        <v>7487</v>
      </c>
      <c r="J387" t="s">
        <v>5748</v>
      </c>
    </row>
    <row r="388" spans="1:10" ht="15" x14ac:dyDescent="0.25">
      <c r="A388" s="293" t="s">
        <v>1733</v>
      </c>
      <c r="B388" s="293" t="s">
        <v>3009</v>
      </c>
      <c r="C388" s="293" t="s">
        <v>784</v>
      </c>
      <c r="D388" s="293" t="s">
        <v>458</v>
      </c>
      <c r="E388" s="256" t="s">
        <v>324</v>
      </c>
      <c r="F388" s="14" t="s">
        <v>1156</v>
      </c>
      <c r="G388" s="294" t="s">
        <v>1334</v>
      </c>
      <c r="H388" s="291" t="s">
        <v>7881</v>
      </c>
      <c r="I388" s="293" t="s">
        <v>2354</v>
      </c>
      <c r="J388" t="s">
        <v>5748</v>
      </c>
    </row>
    <row r="389" spans="1:10" ht="15" x14ac:dyDescent="0.25">
      <c r="A389" s="293" t="s">
        <v>4092</v>
      </c>
      <c r="B389" s="293" t="s">
        <v>4515</v>
      </c>
      <c r="C389" s="293" t="s">
        <v>1045</v>
      </c>
      <c r="D389" s="293" t="s">
        <v>444</v>
      </c>
      <c r="E389" s="256" t="s">
        <v>311</v>
      </c>
      <c r="F389" s="14" t="s">
        <v>1156</v>
      </c>
      <c r="G389" s="294" t="s">
        <v>1334</v>
      </c>
      <c r="H389" s="291" t="s">
        <v>7881</v>
      </c>
      <c r="I389" s="293" t="s">
        <v>5175</v>
      </c>
      <c r="J389" t="s">
        <v>5748</v>
      </c>
    </row>
    <row r="390" spans="1:10" ht="15" x14ac:dyDescent="0.25">
      <c r="A390" s="293" t="s">
        <v>1652</v>
      </c>
      <c r="B390" s="293" t="s">
        <v>2914</v>
      </c>
      <c r="C390" s="293" t="s">
        <v>736</v>
      </c>
      <c r="D390" s="293" t="s">
        <v>368</v>
      </c>
      <c r="E390" s="256" t="s">
        <v>421</v>
      </c>
      <c r="F390" s="14" t="s">
        <v>1156</v>
      </c>
      <c r="G390" s="294" t="s">
        <v>1334</v>
      </c>
      <c r="H390" s="291" t="s">
        <v>7881</v>
      </c>
      <c r="I390" s="293" t="s">
        <v>2260</v>
      </c>
      <c r="J390" t="s">
        <v>5748</v>
      </c>
    </row>
    <row r="391" spans="1:10" ht="15" x14ac:dyDescent="0.25">
      <c r="A391" s="293" t="s">
        <v>4090</v>
      </c>
      <c r="B391" s="293" t="s">
        <v>4510</v>
      </c>
      <c r="C391" s="293" t="s">
        <v>4511</v>
      </c>
      <c r="D391" s="293" t="s">
        <v>377</v>
      </c>
      <c r="E391" s="256" t="s">
        <v>241</v>
      </c>
      <c r="F391" s="14" t="s">
        <v>1156</v>
      </c>
      <c r="G391" s="294" t="s">
        <v>1334</v>
      </c>
      <c r="H391" s="291" t="s">
        <v>7881</v>
      </c>
      <c r="I391" s="293" t="s">
        <v>5173</v>
      </c>
      <c r="J391" t="s">
        <v>5748</v>
      </c>
    </row>
    <row r="392" spans="1:10" ht="15" hidden="1" x14ac:dyDescent="0.25">
      <c r="A392" s="293" t="s">
        <v>6965</v>
      </c>
      <c r="B392" s="293" t="s">
        <v>6054</v>
      </c>
      <c r="C392" s="293" t="s">
        <v>531</v>
      </c>
      <c r="D392" s="293" t="s">
        <v>438</v>
      </c>
      <c r="E392" s="293" t="s">
        <v>3703</v>
      </c>
      <c r="F392" s="291" t="s">
        <v>1156</v>
      </c>
      <c r="G392" s="294" t="s">
        <v>1334</v>
      </c>
      <c r="H392" s="291" t="s">
        <v>7881</v>
      </c>
      <c r="I392" s="293" t="s">
        <v>7488</v>
      </c>
      <c r="J392" t="s">
        <v>5748</v>
      </c>
    </row>
    <row r="393" spans="1:10" ht="15" x14ac:dyDescent="0.25">
      <c r="A393" s="293" t="s">
        <v>1629</v>
      </c>
      <c r="B393" s="293" t="s">
        <v>2885</v>
      </c>
      <c r="C393" s="293" t="s">
        <v>737</v>
      </c>
      <c r="D393" s="293" t="s">
        <v>355</v>
      </c>
      <c r="E393" s="256" t="s">
        <v>311</v>
      </c>
      <c r="F393" s="14" t="s">
        <v>1156</v>
      </c>
      <c r="G393" s="294" t="s">
        <v>1334</v>
      </c>
      <c r="H393" s="291" t="s">
        <v>7881</v>
      </c>
      <c r="I393" s="293" t="s">
        <v>2231</v>
      </c>
      <c r="J393" t="s">
        <v>5748</v>
      </c>
    </row>
    <row r="394" spans="1:10" ht="15" x14ac:dyDescent="0.25">
      <c r="A394" s="293" t="s">
        <v>6966</v>
      </c>
      <c r="B394" s="293" t="s">
        <v>6055</v>
      </c>
      <c r="C394" s="293" t="s">
        <v>1186</v>
      </c>
      <c r="D394" s="293" t="s">
        <v>325</v>
      </c>
      <c r="E394" s="256" t="s">
        <v>409</v>
      </c>
      <c r="F394" s="14" t="s">
        <v>1156</v>
      </c>
      <c r="G394" s="294" t="s">
        <v>1334</v>
      </c>
      <c r="H394" s="291" t="s">
        <v>7881</v>
      </c>
      <c r="I394" s="293" t="s">
        <v>7489</v>
      </c>
      <c r="J394" t="s">
        <v>5748</v>
      </c>
    </row>
    <row r="395" spans="1:10" ht="15" x14ac:dyDescent="0.25">
      <c r="A395" s="293" t="s">
        <v>6967</v>
      </c>
      <c r="B395" s="293" t="s">
        <v>6056</v>
      </c>
      <c r="C395" s="293" t="s">
        <v>6057</v>
      </c>
      <c r="D395" s="293" t="s">
        <v>680</v>
      </c>
      <c r="E395" s="256" t="s">
        <v>387</v>
      </c>
      <c r="F395" s="14" t="s">
        <v>1156</v>
      </c>
      <c r="G395" s="294" t="s">
        <v>1334</v>
      </c>
      <c r="H395" s="291" t="s">
        <v>7881</v>
      </c>
      <c r="I395" s="293" t="s">
        <v>7490</v>
      </c>
      <c r="J395" t="s">
        <v>5748</v>
      </c>
    </row>
    <row r="396" spans="1:10" ht="15" x14ac:dyDescent="0.25">
      <c r="A396" s="293" t="s">
        <v>6968</v>
      </c>
      <c r="B396" s="293" t="s">
        <v>6058</v>
      </c>
      <c r="C396" s="293" t="s">
        <v>6059</v>
      </c>
      <c r="D396" s="293" t="s">
        <v>6060</v>
      </c>
      <c r="E396" s="256" t="s">
        <v>398</v>
      </c>
      <c r="F396" s="14" t="s">
        <v>1156</v>
      </c>
      <c r="G396" s="294" t="s">
        <v>1334</v>
      </c>
      <c r="H396" s="291" t="s">
        <v>7881</v>
      </c>
      <c r="I396" s="293" t="s">
        <v>7491</v>
      </c>
      <c r="J396" t="s">
        <v>5748</v>
      </c>
    </row>
    <row r="397" spans="1:10" ht="15" x14ac:dyDescent="0.25">
      <c r="A397" s="293" t="s">
        <v>6969</v>
      </c>
      <c r="B397" s="293" t="s">
        <v>6061</v>
      </c>
      <c r="C397" s="293" t="s">
        <v>6062</v>
      </c>
      <c r="D397" s="293" t="s">
        <v>358</v>
      </c>
      <c r="E397" s="256" t="s">
        <v>398</v>
      </c>
      <c r="F397" s="14" t="s">
        <v>1156</v>
      </c>
      <c r="G397" s="294" t="s">
        <v>1334</v>
      </c>
      <c r="H397" s="291" t="s">
        <v>7881</v>
      </c>
      <c r="I397" s="293" t="s">
        <v>7492</v>
      </c>
      <c r="J397" t="s">
        <v>5748</v>
      </c>
    </row>
    <row r="398" spans="1:10" ht="15" x14ac:dyDescent="0.25">
      <c r="A398" s="293" t="s">
        <v>1850</v>
      </c>
      <c r="B398" s="293" t="s">
        <v>3153</v>
      </c>
      <c r="C398" s="293" t="s">
        <v>678</v>
      </c>
      <c r="D398" s="293" t="s">
        <v>368</v>
      </c>
      <c r="E398" s="256" t="s">
        <v>392</v>
      </c>
      <c r="F398" s="14" t="s">
        <v>1156</v>
      </c>
      <c r="G398" s="294" t="s">
        <v>1334</v>
      </c>
      <c r="H398" s="291" t="s">
        <v>7881</v>
      </c>
      <c r="I398" s="293" t="s">
        <v>2493</v>
      </c>
      <c r="J398" t="s">
        <v>5748</v>
      </c>
    </row>
    <row r="399" spans="1:10" ht="15" x14ac:dyDescent="0.25">
      <c r="A399" s="293" t="s">
        <v>1875</v>
      </c>
      <c r="B399" s="293" t="s">
        <v>3181</v>
      </c>
      <c r="C399" s="293" t="s">
        <v>954</v>
      </c>
      <c r="D399" s="293" t="s">
        <v>368</v>
      </c>
      <c r="E399" s="256" t="s">
        <v>304</v>
      </c>
      <c r="F399" s="14" t="s">
        <v>1156</v>
      </c>
      <c r="G399" s="294" t="s">
        <v>1334</v>
      </c>
      <c r="H399" s="291" t="s">
        <v>7881</v>
      </c>
      <c r="I399" s="293" t="s">
        <v>2521</v>
      </c>
      <c r="J399" t="s">
        <v>5748</v>
      </c>
    </row>
    <row r="400" spans="1:10" ht="15" x14ac:dyDescent="0.25">
      <c r="A400" s="293" t="s">
        <v>1869</v>
      </c>
      <c r="B400" s="293" t="s">
        <v>3175</v>
      </c>
      <c r="C400" s="293" t="s">
        <v>651</v>
      </c>
      <c r="D400" s="293" t="s">
        <v>303</v>
      </c>
      <c r="E400" s="256" t="s">
        <v>588</v>
      </c>
      <c r="F400" s="14" t="s">
        <v>1156</v>
      </c>
      <c r="G400" s="294" t="s">
        <v>1334</v>
      </c>
      <c r="H400" s="291" t="s">
        <v>7881</v>
      </c>
      <c r="I400" s="293" t="s">
        <v>2515</v>
      </c>
      <c r="J400" t="s">
        <v>5748</v>
      </c>
    </row>
    <row r="401" spans="1:10" ht="15" x14ac:dyDescent="0.25">
      <c r="A401" s="293" t="s">
        <v>1870</v>
      </c>
      <c r="B401" s="293" t="s">
        <v>3176</v>
      </c>
      <c r="C401" s="293" t="s">
        <v>453</v>
      </c>
      <c r="D401" s="293" t="s">
        <v>454</v>
      </c>
      <c r="E401" s="256" t="s">
        <v>311</v>
      </c>
      <c r="F401" s="14" t="s">
        <v>1156</v>
      </c>
      <c r="G401" s="294" t="s">
        <v>1334</v>
      </c>
      <c r="H401" s="291" t="s">
        <v>7881</v>
      </c>
      <c r="I401" s="293" t="s">
        <v>2516</v>
      </c>
      <c r="J401" t="s">
        <v>5748</v>
      </c>
    </row>
    <row r="402" spans="1:10" ht="15" x14ac:dyDescent="0.25">
      <c r="A402" s="293" t="s">
        <v>6970</v>
      </c>
      <c r="B402" s="293" t="s">
        <v>6063</v>
      </c>
      <c r="C402" s="293" t="s">
        <v>6064</v>
      </c>
      <c r="D402" s="293" t="s">
        <v>377</v>
      </c>
      <c r="E402" s="256" t="s">
        <v>241</v>
      </c>
      <c r="F402" s="14" t="s">
        <v>1156</v>
      </c>
      <c r="G402" s="294" t="s">
        <v>1334</v>
      </c>
      <c r="H402" s="291" t="s">
        <v>7881</v>
      </c>
      <c r="I402" s="293" t="s">
        <v>7493</v>
      </c>
      <c r="J402" t="s">
        <v>5748</v>
      </c>
    </row>
    <row r="403" spans="1:10" ht="15" x14ac:dyDescent="0.25">
      <c r="A403" s="293" t="s">
        <v>6971</v>
      </c>
      <c r="B403" s="293" t="s">
        <v>6065</v>
      </c>
      <c r="C403" s="293" t="s">
        <v>6066</v>
      </c>
      <c r="D403" s="293" t="s">
        <v>393</v>
      </c>
      <c r="E403" s="256" t="s">
        <v>6847</v>
      </c>
      <c r="F403" s="14" t="s">
        <v>1156</v>
      </c>
      <c r="G403" s="294" t="s">
        <v>1334</v>
      </c>
      <c r="H403" s="291" t="s">
        <v>7881</v>
      </c>
      <c r="I403" s="293" t="s">
        <v>7494</v>
      </c>
      <c r="J403" t="s">
        <v>5748</v>
      </c>
    </row>
    <row r="404" spans="1:10" ht="15" x14ac:dyDescent="0.25">
      <c r="A404" s="293" t="s">
        <v>4332</v>
      </c>
      <c r="B404" s="293" t="s">
        <v>4966</v>
      </c>
      <c r="C404" s="293" t="s">
        <v>4967</v>
      </c>
      <c r="D404" s="293" t="s">
        <v>462</v>
      </c>
      <c r="E404" s="256" t="s">
        <v>475</v>
      </c>
      <c r="F404" s="14" t="s">
        <v>1156</v>
      </c>
      <c r="G404" s="294" t="s">
        <v>1334</v>
      </c>
      <c r="H404" s="291" t="s">
        <v>7881</v>
      </c>
      <c r="I404" s="293" t="s">
        <v>5414</v>
      </c>
      <c r="J404" t="s">
        <v>5748</v>
      </c>
    </row>
    <row r="405" spans="1:10" ht="15" x14ac:dyDescent="0.25">
      <c r="A405" s="293" t="s">
        <v>6972</v>
      </c>
      <c r="B405" s="293" t="s">
        <v>6067</v>
      </c>
      <c r="C405" s="293" t="s">
        <v>6068</v>
      </c>
      <c r="D405" s="293" t="s">
        <v>616</v>
      </c>
      <c r="E405" s="256" t="s">
        <v>459</v>
      </c>
      <c r="F405" s="14" t="s">
        <v>1156</v>
      </c>
      <c r="G405" s="294" t="s">
        <v>1334</v>
      </c>
      <c r="H405" s="291" t="s">
        <v>7881</v>
      </c>
      <c r="I405" s="293" t="s">
        <v>7495</v>
      </c>
      <c r="J405" t="s">
        <v>5748</v>
      </c>
    </row>
    <row r="406" spans="1:10" ht="15" hidden="1" x14ac:dyDescent="0.25">
      <c r="A406" s="293" t="s">
        <v>1685</v>
      </c>
      <c r="B406" s="293" t="s">
        <v>2951</v>
      </c>
      <c r="C406" s="293" t="s">
        <v>1038</v>
      </c>
      <c r="D406" s="293" t="s">
        <v>438</v>
      </c>
      <c r="E406" s="293" t="s">
        <v>443</v>
      </c>
      <c r="F406" s="291" t="s">
        <v>1156</v>
      </c>
      <c r="G406" s="294" t="s">
        <v>1334</v>
      </c>
      <c r="H406" s="291" t="s">
        <v>7881</v>
      </c>
      <c r="I406" s="293" t="s">
        <v>2297</v>
      </c>
      <c r="J406" t="s">
        <v>5748</v>
      </c>
    </row>
    <row r="407" spans="1:10" ht="15" x14ac:dyDescent="0.25">
      <c r="A407" s="293" t="s">
        <v>4086</v>
      </c>
      <c r="B407" s="293" t="s">
        <v>4502</v>
      </c>
      <c r="C407" s="293" t="s">
        <v>3393</v>
      </c>
      <c r="D407" s="293" t="s">
        <v>4503</v>
      </c>
      <c r="E407" s="256" t="s">
        <v>383</v>
      </c>
      <c r="F407" s="14" t="s">
        <v>1156</v>
      </c>
      <c r="G407" s="294" t="s">
        <v>1334</v>
      </c>
      <c r="H407" s="291" t="s">
        <v>7881</v>
      </c>
      <c r="I407" s="293" t="s">
        <v>5169</v>
      </c>
      <c r="J407" t="s">
        <v>5748</v>
      </c>
    </row>
    <row r="408" spans="1:10" ht="15" hidden="1" x14ac:dyDescent="0.25">
      <c r="A408" s="293" t="s">
        <v>4068</v>
      </c>
      <c r="B408" s="293" t="s">
        <v>4470</v>
      </c>
      <c r="C408" s="293" t="s">
        <v>4471</v>
      </c>
      <c r="D408" s="293" t="s">
        <v>355</v>
      </c>
      <c r="E408" s="293" t="s">
        <v>421</v>
      </c>
      <c r="F408" s="291" t="s">
        <v>1156</v>
      </c>
      <c r="G408" s="294" t="s">
        <v>1334</v>
      </c>
      <c r="H408" s="291" t="s">
        <v>7881</v>
      </c>
      <c r="I408" s="293" t="s">
        <v>5153</v>
      </c>
      <c r="J408" t="s">
        <v>5748</v>
      </c>
    </row>
    <row r="409" spans="1:10" ht="15" x14ac:dyDescent="0.25">
      <c r="A409" s="293" t="s">
        <v>3842</v>
      </c>
      <c r="B409" s="293" t="s">
        <v>3512</v>
      </c>
      <c r="C409" s="293" t="s">
        <v>3513</v>
      </c>
      <c r="D409" s="293" t="s">
        <v>366</v>
      </c>
      <c r="E409" s="256" t="s">
        <v>320</v>
      </c>
      <c r="F409" s="14" t="s">
        <v>1156</v>
      </c>
      <c r="G409" s="294" t="s">
        <v>1334</v>
      </c>
      <c r="H409" s="291" t="s">
        <v>7881</v>
      </c>
      <c r="I409" s="293" t="s">
        <v>3511</v>
      </c>
      <c r="J409" t="s">
        <v>5748</v>
      </c>
    </row>
    <row r="410" spans="1:10" ht="15" x14ac:dyDescent="0.25">
      <c r="A410" s="293" t="s">
        <v>1844</v>
      </c>
      <c r="B410" s="293" t="s">
        <v>3146</v>
      </c>
      <c r="C410" s="293" t="s">
        <v>996</v>
      </c>
      <c r="D410" s="293" t="s">
        <v>367</v>
      </c>
      <c r="E410" s="256" t="s">
        <v>535</v>
      </c>
      <c r="F410" s="14" t="s">
        <v>1156</v>
      </c>
      <c r="G410" s="294" t="s">
        <v>1334</v>
      </c>
      <c r="H410" s="291" t="s">
        <v>7881</v>
      </c>
      <c r="I410" s="293" t="s">
        <v>2486</v>
      </c>
      <c r="J410" t="s">
        <v>5748</v>
      </c>
    </row>
    <row r="411" spans="1:10" ht="15" x14ac:dyDescent="0.25">
      <c r="A411" s="293" t="s">
        <v>4084</v>
      </c>
      <c r="B411" s="293" t="s">
        <v>3075</v>
      </c>
      <c r="C411" s="293" t="s">
        <v>897</v>
      </c>
      <c r="D411" s="293" t="s">
        <v>411</v>
      </c>
      <c r="E411" s="256" t="s">
        <v>526</v>
      </c>
      <c r="F411" s="14" t="s">
        <v>1156</v>
      </c>
      <c r="G411" s="294" t="s">
        <v>1334</v>
      </c>
      <c r="H411" s="291" t="s">
        <v>7881</v>
      </c>
      <c r="I411" s="293" t="s">
        <v>2420</v>
      </c>
      <c r="J411" t="s">
        <v>5748</v>
      </c>
    </row>
    <row r="412" spans="1:10" ht="15" x14ac:dyDescent="0.25">
      <c r="A412" s="293" t="s">
        <v>6973</v>
      </c>
      <c r="B412" s="293" t="s">
        <v>6069</v>
      </c>
      <c r="C412" s="293" t="s">
        <v>6070</v>
      </c>
      <c r="D412" s="293" t="s">
        <v>6071</v>
      </c>
      <c r="E412" s="256" t="s">
        <v>396</v>
      </c>
      <c r="F412" s="14" t="s">
        <v>1156</v>
      </c>
      <c r="G412" s="294" t="s">
        <v>1336</v>
      </c>
      <c r="H412" s="291" t="s">
        <v>7881</v>
      </c>
      <c r="I412" s="293" t="s">
        <v>7496</v>
      </c>
      <c r="J412" t="s">
        <v>5748</v>
      </c>
    </row>
    <row r="413" spans="1:10" ht="15" x14ac:dyDescent="0.25">
      <c r="A413" s="293" t="s">
        <v>4116</v>
      </c>
      <c r="B413" s="293" t="s">
        <v>4570</v>
      </c>
      <c r="C413" s="293" t="s">
        <v>4571</v>
      </c>
      <c r="D413" s="293" t="s">
        <v>3438</v>
      </c>
      <c r="E413" s="256" t="s">
        <v>396</v>
      </c>
      <c r="F413" s="14" t="s">
        <v>1156</v>
      </c>
      <c r="G413" s="294" t="s">
        <v>1336</v>
      </c>
      <c r="H413" s="291" t="s">
        <v>7881</v>
      </c>
      <c r="I413" s="293" t="s">
        <v>5201</v>
      </c>
      <c r="J413" t="s">
        <v>5748</v>
      </c>
    </row>
    <row r="414" spans="1:10" ht="15" x14ac:dyDescent="0.25">
      <c r="A414" s="293" t="s">
        <v>1866</v>
      </c>
      <c r="B414" s="293" t="s">
        <v>3172</v>
      </c>
      <c r="C414" s="293" t="s">
        <v>1151</v>
      </c>
      <c r="D414" s="293" t="s">
        <v>1152</v>
      </c>
      <c r="E414" s="256" t="s">
        <v>396</v>
      </c>
      <c r="F414" s="14" t="s">
        <v>1156</v>
      </c>
      <c r="G414" s="294" t="s">
        <v>1336</v>
      </c>
      <c r="H414" s="291" t="s">
        <v>7881</v>
      </c>
      <c r="I414" s="293" t="s">
        <v>2512</v>
      </c>
      <c r="J414" t="s">
        <v>5748</v>
      </c>
    </row>
    <row r="415" spans="1:10" ht="15" x14ac:dyDescent="0.25">
      <c r="A415" s="293" t="s">
        <v>6974</v>
      </c>
      <c r="B415" s="293" t="s">
        <v>6072</v>
      </c>
      <c r="C415" s="293" t="s">
        <v>6073</v>
      </c>
      <c r="D415" s="293" t="s">
        <v>6074</v>
      </c>
      <c r="E415" s="256" t="s">
        <v>1174</v>
      </c>
      <c r="F415" s="14" t="s">
        <v>1156</v>
      </c>
      <c r="G415" s="294" t="s">
        <v>1336</v>
      </c>
      <c r="H415" s="291" t="s">
        <v>7881</v>
      </c>
      <c r="I415" s="293" t="s">
        <v>7497</v>
      </c>
      <c r="J415" t="s">
        <v>5748</v>
      </c>
    </row>
    <row r="416" spans="1:10" ht="15" x14ac:dyDescent="0.25">
      <c r="A416" s="293" t="s">
        <v>6975</v>
      </c>
      <c r="B416" s="293" t="s">
        <v>6075</v>
      </c>
      <c r="C416" s="293" t="s">
        <v>6076</v>
      </c>
      <c r="D416" s="293" t="s">
        <v>6077</v>
      </c>
      <c r="E416" s="256" t="s">
        <v>396</v>
      </c>
      <c r="F416" s="14" t="s">
        <v>1156</v>
      </c>
      <c r="G416" s="294" t="s">
        <v>1336</v>
      </c>
      <c r="H416" s="291" t="s">
        <v>7881</v>
      </c>
      <c r="I416" s="293" t="s">
        <v>7498</v>
      </c>
      <c r="J416" t="s">
        <v>5748</v>
      </c>
    </row>
    <row r="417" spans="1:10" ht="15" x14ac:dyDescent="0.25">
      <c r="A417" s="293" t="s">
        <v>4124</v>
      </c>
      <c r="B417" s="293" t="s">
        <v>4590</v>
      </c>
      <c r="C417" s="293" t="s">
        <v>4591</v>
      </c>
      <c r="D417" s="293" t="s">
        <v>4592</v>
      </c>
      <c r="E417" s="256" t="s">
        <v>604</v>
      </c>
      <c r="F417" s="14" t="s">
        <v>1156</v>
      </c>
      <c r="G417" s="294" t="s">
        <v>1336</v>
      </c>
      <c r="H417" s="291" t="s">
        <v>7881</v>
      </c>
      <c r="I417" s="293" t="s">
        <v>5211</v>
      </c>
      <c r="J417" t="s">
        <v>5748</v>
      </c>
    </row>
    <row r="418" spans="1:10" ht="15" x14ac:dyDescent="0.25">
      <c r="A418" s="293" t="s">
        <v>6976</v>
      </c>
      <c r="B418" s="293" t="s">
        <v>6078</v>
      </c>
      <c r="C418" s="293" t="s">
        <v>6079</v>
      </c>
      <c r="D418" s="293" t="s">
        <v>315</v>
      </c>
      <c r="E418" s="256" t="s">
        <v>396</v>
      </c>
      <c r="F418" s="14" t="s">
        <v>1156</v>
      </c>
      <c r="G418" s="294" t="s">
        <v>1336</v>
      </c>
      <c r="H418" s="291" t="s">
        <v>7881</v>
      </c>
      <c r="I418" s="293" t="s">
        <v>7499</v>
      </c>
      <c r="J418" t="s">
        <v>5748</v>
      </c>
    </row>
    <row r="419" spans="1:10" ht="15" hidden="1" x14ac:dyDescent="0.25">
      <c r="A419" s="293" t="s">
        <v>6977</v>
      </c>
      <c r="B419" s="293" t="s">
        <v>6080</v>
      </c>
      <c r="C419" s="293" t="s">
        <v>1182</v>
      </c>
      <c r="D419" s="293" t="s">
        <v>499</v>
      </c>
      <c r="E419" s="293" t="s">
        <v>396</v>
      </c>
      <c r="F419" s="291" t="s">
        <v>1156</v>
      </c>
      <c r="G419" s="294" t="s">
        <v>1336</v>
      </c>
      <c r="H419" s="291" t="s">
        <v>7881</v>
      </c>
      <c r="I419" s="293" t="s">
        <v>7500</v>
      </c>
      <c r="J419" t="s">
        <v>5748</v>
      </c>
    </row>
    <row r="420" spans="1:10" ht="15" x14ac:dyDescent="0.25">
      <c r="A420" s="293" t="s">
        <v>4170</v>
      </c>
      <c r="B420" s="293" t="s">
        <v>3417</v>
      </c>
      <c r="C420" s="293" t="s">
        <v>3418</v>
      </c>
      <c r="D420" s="293" t="s">
        <v>384</v>
      </c>
      <c r="E420" s="256" t="s">
        <v>374</v>
      </c>
      <c r="F420" s="14" t="s">
        <v>1156</v>
      </c>
      <c r="G420" s="294" t="s">
        <v>1336</v>
      </c>
      <c r="H420" s="291" t="s">
        <v>7881</v>
      </c>
      <c r="I420" s="293" t="s">
        <v>3416</v>
      </c>
      <c r="J420" t="s">
        <v>5748</v>
      </c>
    </row>
    <row r="421" spans="1:10" ht="15" x14ac:dyDescent="0.25">
      <c r="A421" s="293" t="s">
        <v>6978</v>
      </c>
      <c r="B421" s="293" t="s">
        <v>6081</v>
      </c>
      <c r="C421" s="293" t="s">
        <v>6082</v>
      </c>
      <c r="D421" s="293" t="s">
        <v>1022</v>
      </c>
      <c r="E421" s="256" t="s">
        <v>320</v>
      </c>
      <c r="F421" s="14" t="s">
        <v>1156</v>
      </c>
      <c r="G421" s="294" t="s">
        <v>1336</v>
      </c>
      <c r="H421" s="291" t="s">
        <v>7881</v>
      </c>
      <c r="I421" s="293" t="s">
        <v>7501</v>
      </c>
      <c r="J421" t="s">
        <v>5748</v>
      </c>
    </row>
    <row r="422" spans="1:10" ht="15" x14ac:dyDescent="0.25">
      <c r="A422" s="293" t="s">
        <v>6979</v>
      </c>
      <c r="B422" s="293" t="s">
        <v>6083</v>
      </c>
      <c r="C422" s="293" t="s">
        <v>6084</v>
      </c>
      <c r="D422" s="293" t="s">
        <v>1022</v>
      </c>
      <c r="E422" s="256" t="s">
        <v>6844</v>
      </c>
      <c r="F422" s="14" t="s">
        <v>1156</v>
      </c>
      <c r="G422" s="294" t="s">
        <v>1336</v>
      </c>
      <c r="H422" s="291" t="s">
        <v>7881</v>
      </c>
      <c r="I422" s="293" t="s">
        <v>7502</v>
      </c>
      <c r="J422" t="s">
        <v>5748</v>
      </c>
    </row>
    <row r="423" spans="1:10" ht="15" x14ac:dyDescent="0.25">
      <c r="A423" s="293" t="s">
        <v>6980</v>
      </c>
      <c r="B423" s="293" t="s">
        <v>6085</v>
      </c>
      <c r="C423" s="293" t="s">
        <v>6086</v>
      </c>
      <c r="D423" s="293" t="s">
        <v>625</v>
      </c>
      <c r="E423" s="256" t="s">
        <v>311</v>
      </c>
      <c r="F423" s="14" t="s">
        <v>1156</v>
      </c>
      <c r="G423" s="294" t="s">
        <v>1336</v>
      </c>
      <c r="H423" s="291" t="s">
        <v>7881</v>
      </c>
      <c r="I423" s="293" t="s">
        <v>7503</v>
      </c>
      <c r="J423" t="s">
        <v>5748</v>
      </c>
    </row>
    <row r="424" spans="1:10" ht="15" x14ac:dyDescent="0.25">
      <c r="A424" s="293" t="s">
        <v>3863</v>
      </c>
      <c r="B424" s="293" t="s">
        <v>3582</v>
      </c>
      <c r="C424" s="293" t="s">
        <v>3583</v>
      </c>
      <c r="D424" s="293" t="s">
        <v>499</v>
      </c>
      <c r="E424" s="256" t="s">
        <v>1053</v>
      </c>
      <c r="F424" s="14" t="s">
        <v>1156</v>
      </c>
      <c r="G424" s="294" t="s">
        <v>1336</v>
      </c>
      <c r="H424" s="291" t="s">
        <v>7881</v>
      </c>
      <c r="I424" s="293" t="s">
        <v>3581</v>
      </c>
      <c r="J424" t="s">
        <v>5748</v>
      </c>
    </row>
    <row r="425" spans="1:10" ht="15" x14ac:dyDescent="0.25">
      <c r="A425" s="293" t="s">
        <v>4130</v>
      </c>
      <c r="B425" s="293" t="s">
        <v>4603</v>
      </c>
      <c r="C425" s="293" t="s">
        <v>4604</v>
      </c>
      <c r="D425" s="293" t="s">
        <v>1035</v>
      </c>
      <c r="E425" s="256" t="s">
        <v>580</v>
      </c>
      <c r="F425" s="14" t="s">
        <v>1156</v>
      </c>
      <c r="G425" s="294" t="s">
        <v>1336</v>
      </c>
      <c r="H425" s="291" t="s">
        <v>7881</v>
      </c>
      <c r="I425" s="293" t="s">
        <v>5217</v>
      </c>
      <c r="J425" t="s">
        <v>5748</v>
      </c>
    </row>
    <row r="426" spans="1:10" ht="15" x14ac:dyDescent="0.25">
      <c r="A426" s="293" t="s">
        <v>6981</v>
      </c>
      <c r="B426" s="293" t="s">
        <v>6087</v>
      </c>
      <c r="C426" s="293" t="s">
        <v>6088</v>
      </c>
      <c r="D426" s="293" t="s">
        <v>6089</v>
      </c>
      <c r="E426" s="256" t="s">
        <v>617</v>
      </c>
      <c r="F426" s="14" t="s">
        <v>1156</v>
      </c>
      <c r="G426" s="294" t="s">
        <v>1336</v>
      </c>
      <c r="H426" s="291" t="s">
        <v>7881</v>
      </c>
      <c r="I426" s="293" t="s">
        <v>7504</v>
      </c>
      <c r="J426" t="s">
        <v>5748</v>
      </c>
    </row>
    <row r="427" spans="1:10" ht="15" x14ac:dyDescent="0.25">
      <c r="A427" s="293" t="s">
        <v>3821</v>
      </c>
      <c r="B427" s="293" t="s">
        <v>3452</v>
      </c>
      <c r="C427" s="293" t="s">
        <v>3453</v>
      </c>
      <c r="D427" s="293" t="s">
        <v>577</v>
      </c>
      <c r="E427" s="256" t="s">
        <v>350</v>
      </c>
      <c r="F427" s="14" t="s">
        <v>1156</v>
      </c>
      <c r="G427" s="294" t="s">
        <v>1336</v>
      </c>
      <c r="H427" s="291" t="s">
        <v>7881</v>
      </c>
      <c r="I427" s="293" t="s">
        <v>3451</v>
      </c>
      <c r="J427" t="s">
        <v>5748</v>
      </c>
    </row>
    <row r="428" spans="1:10" ht="15" x14ac:dyDescent="0.25">
      <c r="A428" s="293" t="s">
        <v>6982</v>
      </c>
      <c r="B428" s="293" t="s">
        <v>6090</v>
      </c>
      <c r="C428" s="293" t="s">
        <v>6091</v>
      </c>
      <c r="D428" s="293" t="s">
        <v>6092</v>
      </c>
      <c r="E428" s="256" t="s">
        <v>378</v>
      </c>
      <c r="F428" s="14" t="s">
        <v>1156</v>
      </c>
      <c r="G428" s="294" t="s">
        <v>1336</v>
      </c>
      <c r="H428" s="291" t="s">
        <v>7881</v>
      </c>
      <c r="I428" s="293" t="s">
        <v>7505</v>
      </c>
      <c r="J428" t="s">
        <v>5748</v>
      </c>
    </row>
    <row r="429" spans="1:10" ht="15" x14ac:dyDescent="0.25">
      <c r="A429" s="293" t="s">
        <v>6983</v>
      </c>
      <c r="B429" s="293" t="s">
        <v>6093</v>
      </c>
      <c r="C429" s="293" t="s">
        <v>976</v>
      </c>
      <c r="D429" s="293" t="s">
        <v>558</v>
      </c>
      <c r="E429" s="256" t="s">
        <v>396</v>
      </c>
      <c r="F429" s="14" t="s">
        <v>1156</v>
      </c>
      <c r="G429" s="294" t="s">
        <v>1336</v>
      </c>
      <c r="H429" s="291" t="s">
        <v>7881</v>
      </c>
      <c r="I429" s="293" t="s">
        <v>7506</v>
      </c>
      <c r="J429" t="s">
        <v>5748</v>
      </c>
    </row>
    <row r="430" spans="1:10" ht="15" x14ac:dyDescent="0.25">
      <c r="A430" s="293" t="s">
        <v>6984</v>
      </c>
      <c r="B430" s="293" t="s">
        <v>6094</v>
      </c>
      <c r="C430" s="293" t="s">
        <v>6095</v>
      </c>
      <c r="D430" s="293" t="s">
        <v>330</v>
      </c>
      <c r="E430" s="256" t="s">
        <v>1058</v>
      </c>
      <c r="F430" s="14" t="s">
        <v>1156</v>
      </c>
      <c r="G430" s="294" t="s">
        <v>1336</v>
      </c>
      <c r="H430" s="291" t="s">
        <v>7881</v>
      </c>
      <c r="I430" s="293" t="s">
        <v>7507</v>
      </c>
      <c r="J430" t="s">
        <v>5748</v>
      </c>
    </row>
    <row r="431" spans="1:10" ht="15" x14ac:dyDescent="0.25">
      <c r="A431" s="293" t="s">
        <v>3839</v>
      </c>
      <c r="B431" s="293" t="s">
        <v>3010</v>
      </c>
      <c r="C431" s="293" t="s">
        <v>815</v>
      </c>
      <c r="D431" s="293" t="s">
        <v>377</v>
      </c>
      <c r="E431" s="256" t="s">
        <v>390</v>
      </c>
      <c r="F431" s="14" t="s">
        <v>1156</v>
      </c>
      <c r="G431" s="294" t="s">
        <v>1336</v>
      </c>
      <c r="H431" s="291" t="s">
        <v>7881</v>
      </c>
      <c r="I431" s="293" t="s">
        <v>2355</v>
      </c>
      <c r="J431" t="s">
        <v>5748</v>
      </c>
    </row>
    <row r="432" spans="1:10" ht="15" x14ac:dyDescent="0.25">
      <c r="A432" s="293" t="s">
        <v>6985</v>
      </c>
      <c r="B432" s="293" t="s">
        <v>6096</v>
      </c>
      <c r="C432" s="293" t="s">
        <v>6097</v>
      </c>
      <c r="D432" s="293" t="s">
        <v>316</v>
      </c>
      <c r="E432" s="256" t="s">
        <v>396</v>
      </c>
      <c r="F432" s="14" t="s">
        <v>1156</v>
      </c>
      <c r="G432" s="294" t="s">
        <v>1336</v>
      </c>
      <c r="H432" s="291" t="s">
        <v>7881</v>
      </c>
      <c r="I432" s="293" t="s">
        <v>7508</v>
      </c>
      <c r="J432" t="s">
        <v>5748</v>
      </c>
    </row>
    <row r="433" spans="1:10" ht="15" x14ac:dyDescent="0.25">
      <c r="A433" s="293" t="s">
        <v>6986</v>
      </c>
      <c r="B433" s="293" t="s">
        <v>6098</v>
      </c>
      <c r="C433" s="293" t="s">
        <v>6099</v>
      </c>
      <c r="D433" s="293" t="s">
        <v>6100</v>
      </c>
      <c r="E433" s="256" t="s">
        <v>322</v>
      </c>
      <c r="F433" s="14" t="s">
        <v>1156</v>
      </c>
      <c r="G433" s="294" t="s">
        <v>1336</v>
      </c>
      <c r="H433" s="291" t="s">
        <v>7881</v>
      </c>
      <c r="I433" s="293" t="s">
        <v>7509</v>
      </c>
      <c r="J433" t="s">
        <v>5748</v>
      </c>
    </row>
    <row r="434" spans="1:10" ht="15" x14ac:dyDescent="0.25">
      <c r="A434" s="293" t="s">
        <v>4144</v>
      </c>
      <c r="B434" s="293" t="s">
        <v>4635</v>
      </c>
      <c r="C434" s="293" t="s">
        <v>4636</v>
      </c>
      <c r="D434" s="293" t="s">
        <v>4637</v>
      </c>
      <c r="E434" s="256" t="s">
        <v>398</v>
      </c>
      <c r="F434" s="14" t="s">
        <v>1156</v>
      </c>
      <c r="G434" s="294" t="s">
        <v>1336</v>
      </c>
      <c r="H434" s="291" t="s">
        <v>7881</v>
      </c>
      <c r="I434" s="293" t="s">
        <v>5233</v>
      </c>
      <c r="J434" t="s">
        <v>5748</v>
      </c>
    </row>
    <row r="435" spans="1:10" ht="15" x14ac:dyDescent="0.25">
      <c r="A435" s="293" t="s">
        <v>6987</v>
      </c>
      <c r="B435" s="293" t="s">
        <v>6101</v>
      </c>
      <c r="C435" s="293" t="s">
        <v>6102</v>
      </c>
      <c r="D435" s="293" t="s">
        <v>407</v>
      </c>
      <c r="E435" s="256" t="s">
        <v>297</v>
      </c>
      <c r="F435" s="14" t="s">
        <v>1156</v>
      </c>
      <c r="G435" s="294" t="s">
        <v>1336</v>
      </c>
      <c r="H435" s="291" t="s">
        <v>7881</v>
      </c>
      <c r="I435" s="293" t="s">
        <v>7510</v>
      </c>
      <c r="J435" t="s">
        <v>5748</v>
      </c>
    </row>
    <row r="436" spans="1:10" ht="15" x14ac:dyDescent="0.25">
      <c r="A436" s="293" t="s">
        <v>6988</v>
      </c>
      <c r="B436" s="293" t="s">
        <v>6103</v>
      </c>
      <c r="C436" s="293" t="s">
        <v>560</v>
      </c>
      <c r="D436" s="293" t="s">
        <v>389</v>
      </c>
      <c r="E436" s="256" t="s">
        <v>396</v>
      </c>
      <c r="F436" s="14" t="s">
        <v>1156</v>
      </c>
      <c r="G436" s="294" t="s">
        <v>1336</v>
      </c>
      <c r="H436" s="291" t="s">
        <v>7881</v>
      </c>
      <c r="I436" s="293" t="s">
        <v>7511</v>
      </c>
      <c r="J436" t="s">
        <v>5748</v>
      </c>
    </row>
    <row r="437" spans="1:10" ht="15" x14ac:dyDescent="0.25">
      <c r="A437" s="293" t="s">
        <v>4169</v>
      </c>
      <c r="B437" s="293" t="s">
        <v>4675</v>
      </c>
      <c r="C437" s="293" t="s">
        <v>4676</v>
      </c>
      <c r="D437" s="293" t="s">
        <v>368</v>
      </c>
      <c r="E437" s="256" t="s">
        <v>374</v>
      </c>
      <c r="F437" s="14" t="s">
        <v>1156</v>
      </c>
      <c r="G437" s="294" t="s">
        <v>1336</v>
      </c>
      <c r="H437" s="291" t="s">
        <v>7881</v>
      </c>
      <c r="I437" s="293" t="s">
        <v>5253</v>
      </c>
      <c r="J437" t="s">
        <v>5748</v>
      </c>
    </row>
    <row r="438" spans="1:10" ht="15" x14ac:dyDescent="0.25">
      <c r="A438" s="293" t="s">
        <v>6989</v>
      </c>
      <c r="B438" s="293" t="s">
        <v>2877</v>
      </c>
      <c r="C438" s="293" t="s">
        <v>1265</v>
      </c>
      <c r="D438" s="293" t="s">
        <v>962</v>
      </c>
      <c r="E438" s="256" t="s">
        <v>6848</v>
      </c>
      <c r="F438" s="14" t="s">
        <v>1156</v>
      </c>
      <c r="G438" s="294" t="s">
        <v>1336</v>
      </c>
      <c r="H438" s="291" t="s">
        <v>7881</v>
      </c>
      <c r="I438" s="293" t="s">
        <v>2223</v>
      </c>
      <c r="J438" t="s">
        <v>5748</v>
      </c>
    </row>
    <row r="439" spans="1:10" ht="15" x14ac:dyDescent="0.25">
      <c r="A439" s="293" t="s">
        <v>4168</v>
      </c>
      <c r="B439" s="293" t="s">
        <v>4672</v>
      </c>
      <c r="C439" s="293" t="s">
        <v>4673</v>
      </c>
      <c r="D439" s="293" t="s">
        <v>4674</v>
      </c>
      <c r="E439" s="256" t="s">
        <v>307</v>
      </c>
      <c r="F439" s="14" t="s">
        <v>1156</v>
      </c>
      <c r="G439" s="294" t="s">
        <v>1336</v>
      </c>
      <c r="H439" s="291" t="s">
        <v>7881</v>
      </c>
      <c r="I439" s="293" t="s">
        <v>5251</v>
      </c>
      <c r="J439" t="s">
        <v>5748</v>
      </c>
    </row>
    <row r="440" spans="1:10" ht="15" x14ac:dyDescent="0.25">
      <c r="A440" s="293" t="s">
        <v>5838</v>
      </c>
      <c r="B440" s="293" t="s">
        <v>5839</v>
      </c>
      <c r="C440" s="293" t="s">
        <v>5836</v>
      </c>
      <c r="D440" s="293" t="s">
        <v>5837</v>
      </c>
      <c r="E440" s="256" t="s">
        <v>1157</v>
      </c>
      <c r="F440" s="14" t="s">
        <v>1156</v>
      </c>
      <c r="G440" s="294" t="s">
        <v>1336</v>
      </c>
      <c r="H440" s="291" t="s">
        <v>7881</v>
      </c>
      <c r="I440" s="293" t="s">
        <v>7512</v>
      </c>
      <c r="J440" t="s">
        <v>5748</v>
      </c>
    </row>
    <row r="441" spans="1:10" ht="15" x14ac:dyDescent="0.25">
      <c r="A441" s="293" t="s">
        <v>4129</v>
      </c>
      <c r="B441" s="293" t="s">
        <v>4601</v>
      </c>
      <c r="C441" s="293" t="s">
        <v>4602</v>
      </c>
      <c r="D441" s="293" t="s">
        <v>487</v>
      </c>
      <c r="E441" s="256" t="s">
        <v>365</v>
      </c>
      <c r="F441" s="14" t="s">
        <v>1156</v>
      </c>
      <c r="G441" s="294" t="s">
        <v>1336</v>
      </c>
      <c r="H441" s="291" t="s">
        <v>7881</v>
      </c>
      <c r="I441" s="293" t="s">
        <v>5216</v>
      </c>
      <c r="J441" t="s">
        <v>5748</v>
      </c>
    </row>
    <row r="442" spans="1:10" ht="15" x14ac:dyDescent="0.25">
      <c r="A442" s="293" t="s">
        <v>6990</v>
      </c>
      <c r="B442" s="293" t="s">
        <v>6104</v>
      </c>
      <c r="C442" s="293" t="s">
        <v>6105</v>
      </c>
      <c r="D442" s="293" t="s">
        <v>6071</v>
      </c>
      <c r="E442" s="256" t="s">
        <v>396</v>
      </c>
      <c r="F442" s="14" t="s">
        <v>1156</v>
      </c>
      <c r="G442" s="294" t="s">
        <v>1336</v>
      </c>
      <c r="H442" s="291" t="s">
        <v>7881</v>
      </c>
      <c r="I442" s="293" t="s">
        <v>7513</v>
      </c>
      <c r="J442" t="s">
        <v>5748</v>
      </c>
    </row>
    <row r="443" spans="1:10" ht="15" x14ac:dyDescent="0.25">
      <c r="A443" s="293" t="s">
        <v>4171</v>
      </c>
      <c r="B443" s="293" t="s">
        <v>4677</v>
      </c>
      <c r="C443" s="293" t="s">
        <v>4678</v>
      </c>
      <c r="D443" s="293" t="s">
        <v>4563</v>
      </c>
      <c r="E443" s="256" t="s">
        <v>469</v>
      </c>
      <c r="F443" s="14" t="s">
        <v>1156</v>
      </c>
      <c r="G443" s="294" t="s">
        <v>1336</v>
      </c>
      <c r="H443" s="291" t="s">
        <v>7881</v>
      </c>
      <c r="I443" s="293" t="s">
        <v>5254</v>
      </c>
      <c r="J443" t="s">
        <v>5748</v>
      </c>
    </row>
    <row r="444" spans="1:10" ht="15" x14ac:dyDescent="0.25">
      <c r="A444" s="293" t="s">
        <v>6991</v>
      </c>
      <c r="B444" s="293" t="s">
        <v>6106</v>
      </c>
      <c r="C444" s="293" t="s">
        <v>6107</v>
      </c>
      <c r="D444" s="293" t="s">
        <v>6108</v>
      </c>
      <c r="E444" s="256" t="s">
        <v>637</v>
      </c>
      <c r="F444" s="14" t="s">
        <v>1156</v>
      </c>
      <c r="G444" s="294" t="s">
        <v>1336</v>
      </c>
      <c r="H444" s="291" t="s">
        <v>4008</v>
      </c>
      <c r="I444" s="293" t="s">
        <v>7514</v>
      </c>
      <c r="J444" t="s">
        <v>5748</v>
      </c>
    </row>
    <row r="445" spans="1:10" ht="15" x14ac:dyDescent="0.25">
      <c r="A445" s="293" t="s">
        <v>1639</v>
      </c>
      <c r="B445" s="293" t="s">
        <v>2899</v>
      </c>
      <c r="C445" s="293" t="s">
        <v>1006</v>
      </c>
      <c r="D445" s="293" t="s">
        <v>529</v>
      </c>
      <c r="E445" s="256" t="s">
        <v>469</v>
      </c>
      <c r="F445" s="14" t="s">
        <v>1156</v>
      </c>
      <c r="G445" s="294" t="s">
        <v>1336</v>
      </c>
      <c r="H445" s="291" t="s">
        <v>7881</v>
      </c>
      <c r="I445" s="293" t="s">
        <v>2245</v>
      </c>
      <c r="J445" t="s">
        <v>5748</v>
      </c>
    </row>
    <row r="446" spans="1:10" ht="15" x14ac:dyDescent="0.25">
      <c r="A446" s="293" t="s">
        <v>3806</v>
      </c>
      <c r="B446" s="293" t="s">
        <v>3405</v>
      </c>
      <c r="C446" s="293" t="s">
        <v>3406</v>
      </c>
      <c r="D446" s="293" t="s">
        <v>550</v>
      </c>
      <c r="E446" s="256" t="s">
        <v>469</v>
      </c>
      <c r="F446" s="14" t="s">
        <v>1156</v>
      </c>
      <c r="G446" s="294" t="s">
        <v>1336</v>
      </c>
      <c r="H446" s="291" t="s">
        <v>7881</v>
      </c>
      <c r="I446" s="293" t="s">
        <v>3404</v>
      </c>
      <c r="J446" t="s">
        <v>5748</v>
      </c>
    </row>
    <row r="447" spans="1:10" ht="15" x14ac:dyDescent="0.25">
      <c r="A447" s="293" t="s">
        <v>6992</v>
      </c>
      <c r="B447" s="293" t="s">
        <v>6109</v>
      </c>
      <c r="C447" s="293" t="s">
        <v>6110</v>
      </c>
      <c r="D447" s="293" t="s">
        <v>3540</v>
      </c>
      <c r="E447" s="256" t="s">
        <v>1053</v>
      </c>
      <c r="F447" s="14" t="s">
        <v>1156</v>
      </c>
      <c r="G447" s="294" t="s">
        <v>1336</v>
      </c>
      <c r="H447" s="291" t="s">
        <v>7881</v>
      </c>
      <c r="I447" s="293" t="s">
        <v>7515</v>
      </c>
      <c r="J447" t="s">
        <v>5748</v>
      </c>
    </row>
    <row r="448" spans="1:10" ht="15" x14ac:dyDescent="0.25">
      <c r="A448" s="293" t="s">
        <v>6993</v>
      </c>
      <c r="B448" s="293" t="s">
        <v>6111</v>
      </c>
      <c r="C448" s="293" t="s">
        <v>531</v>
      </c>
      <c r="D448" s="293" t="s">
        <v>1063</v>
      </c>
      <c r="E448" s="256" t="s">
        <v>469</v>
      </c>
      <c r="F448" s="14" t="s">
        <v>1156</v>
      </c>
      <c r="G448" s="294" t="s">
        <v>1336</v>
      </c>
      <c r="H448" s="291" t="s">
        <v>7881</v>
      </c>
      <c r="I448" s="293" t="s">
        <v>7516</v>
      </c>
      <c r="J448" t="s">
        <v>5748</v>
      </c>
    </row>
    <row r="449" spans="1:10" ht="15" x14ac:dyDescent="0.25">
      <c r="A449" s="293" t="s">
        <v>3852</v>
      </c>
      <c r="B449" s="293" t="s">
        <v>3542</v>
      </c>
      <c r="C449" s="293" t="s">
        <v>3543</v>
      </c>
      <c r="D449" s="293" t="s">
        <v>364</v>
      </c>
      <c r="E449" s="256" t="s">
        <v>392</v>
      </c>
      <c r="F449" s="14" t="s">
        <v>1156</v>
      </c>
      <c r="G449" s="294" t="s">
        <v>1336</v>
      </c>
      <c r="H449" s="291" t="s">
        <v>7881</v>
      </c>
      <c r="I449" s="293" t="s">
        <v>3541</v>
      </c>
      <c r="J449" t="s">
        <v>5748</v>
      </c>
    </row>
    <row r="450" spans="1:10" ht="15" x14ac:dyDescent="0.25">
      <c r="A450" s="293" t="s">
        <v>6994</v>
      </c>
      <c r="B450" s="293" t="s">
        <v>6112</v>
      </c>
      <c r="C450" s="293" t="s">
        <v>6113</v>
      </c>
      <c r="D450" s="293" t="s">
        <v>699</v>
      </c>
      <c r="E450" s="256" t="s">
        <v>241</v>
      </c>
      <c r="F450" s="14" t="s">
        <v>1156</v>
      </c>
      <c r="G450" s="294" t="s">
        <v>1336</v>
      </c>
      <c r="H450" s="291" t="s">
        <v>7881</v>
      </c>
      <c r="I450" s="293" t="s">
        <v>7517</v>
      </c>
      <c r="J450" t="s">
        <v>5748</v>
      </c>
    </row>
    <row r="451" spans="1:10" ht="15" x14ac:dyDescent="0.25">
      <c r="A451" s="293" t="s">
        <v>6995</v>
      </c>
      <c r="B451" s="293" t="s">
        <v>6114</v>
      </c>
      <c r="C451" s="293" t="s">
        <v>5877</v>
      </c>
      <c r="D451" s="293" t="s">
        <v>1301</v>
      </c>
      <c r="E451" s="256" t="s">
        <v>396</v>
      </c>
      <c r="F451" s="14" t="s">
        <v>1156</v>
      </c>
      <c r="G451" s="294" t="s">
        <v>1336</v>
      </c>
      <c r="H451" s="291" t="s">
        <v>7881</v>
      </c>
      <c r="I451" s="293" t="s">
        <v>7518</v>
      </c>
      <c r="J451" t="s">
        <v>5748</v>
      </c>
    </row>
    <row r="452" spans="1:10" ht="15" x14ac:dyDescent="0.25">
      <c r="A452" s="293" t="s">
        <v>6996</v>
      </c>
      <c r="B452" s="293" t="s">
        <v>6115</v>
      </c>
      <c r="C452" s="293" t="s">
        <v>1206</v>
      </c>
      <c r="D452" s="293" t="s">
        <v>319</v>
      </c>
      <c r="E452" s="256" t="s">
        <v>291</v>
      </c>
      <c r="F452" s="14" t="s">
        <v>1156</v>
      </c>
      <c r="G452" s="294" t="s">
        <v>1336</v>
      </c>
      <c r="H452" s="291" t="s">
        <v>7881</v>
      </c>
      <c r="I452" s="293" t="s">
        <v>7519</v>
      </c>
      <c r="J452" t="s">
        <v>5748</v>
      </c>
    </row>
    <row r="453" spans="1:10" ht="15" x14ac:dyDescent="0.25">
      <c r="A453" s="293" t="s">
        <v>1760</v>
      </c>
      <c r="B453" s="293" t="s">
        <v>3039</v>
      </c>
      <c r="C453" s="293" t="s">
        <v>1289</v>
      </c>
      <c r="D453" s="293" t="s">
        <v>1290</v>
      </c>
      <c r="E453" s="256" t="s">
        <v>1053</v>
      </c>
      <c r="F453" s="14" t="s">
        <v>1156</v>
      </c>
      <c r="G453" s="294" t="s">
        <v>1336</v>
      </c>
      <c r="H453" s="291" t="s">
        <v>7881</v>
      </c>
      <c r="I453" s="293" t="s">
        <v>2384</v>
      </c>
      <c r="J453" t="s">
        <v>5748</v>
      </c>
    </row>
    <row r="454" spans="1:10" ht="15" x14ac:dyDescent="0.25">
      <c r="A454" s="293" t="s">
        <v>4120</v>
      </c>
      <c r="B454" s="293" t="s">
        <v>4578</v>
      </c>
      <c r="C454" s="293" t="s">
        <v>4579</v>
      </c>
      <c r="D454" s="293" t="s">
        <v>3331</v>
      </c>
      <c r="E454" s="256" t="s">
        <v>334</v>
      </c>
      <c r="F454" s="14" t="s">
        <v>1156</v>
      </c>
      <c r="G454" s="294" t="s">
        <v>1336</v>
      </c>
      <c r="H454" s="291" t="s">
        <v>7881</v>
      </c>
      <c r="I454" s="293" t="s">
        <v>5205</v>
      </c>
      <c r="J454" t="s">
        <v>5748</v>
      </c>
    </row>
    <row r="455" spans="1:10" ht="15" x14ac:dyDescent="0.25">
      <c r="A455" s="293" t="s">
        <v>1742</v>
      </c>
      <c r="B455" s="293" t="s">
        <v>3019</v>
      </c>
      <c r="C455" s="293" t="s">
        <v>594</v>
      </c>
      <c r="D455" s="293" t="s">
        <v>595</v>
      </c>
      <c r="E455" s="256" t="s">
        <v>398</v>
      </c>
      <c r="F455" s="14" t="s">
        <v>1156</v>
      </c>
      <c r="G455" s="294" t="s">
        <v>1336</v>
      </c>
      <c r="H455" s="291" t="s">
        <v>7881</v>
      </c>
      <c r="I455" s="293" t="s">
        <v>2364</v>
      </c>
      <c r="J455" t="s">
        <v>5748</v>
      </c>
    </row>
    <row r="456" spans="1:10" ht="15" x14ac:dyDescent="0.25">
      <c r="A456" s="293" t="s">
        <v>6997</v>
      </c>
      <c r="B456" s="293" t="s">
        <v>6116</v>
      </c>
      <c r="C456" s="293" t="s">
        <v>6117</v>
      </c>
      <c r="D456" s="293" t="s">
        <v>1063</v>
      </c>
      <c r="E456" s="256" t="s">
        <v>357</v>
      </c>
      <c r="F456" s="14" t="s">
        <v>1156</v>
      </c>
      <c r="G456" s="294" t="s">
        <v>1336</v>
      </c>
      <c r="H456" s="291" t="s">
        <v>7881</v>
      </c>
      <c r="I456" s="293" t="s">
        <v>7520</v>
      </c>
      <c r="J456" t="s">
        <v>5748</v>
      </c>
    </row>
    <row r="457" spans="1:10" ht="15" x14ac:dyDescent="0.25">
      <c r="A457" s="293" t="s">
        <v>3859</v>
      </c>
      <c r="B457" s="293" t="s">
        <v>3570</v>
      </c>
      <c r="C457" s="293" t="s">
        <v>3571</v>
      </c>
      <c r="D457" s="293" t="s">
        <v>867</v>
      </c>
      <c r="E457" s="256" t="s">
        <v>452</v>
      </c>
      <c r="F457" s="14" t="s">
        <v>1156</v>
      </c>
      <c r="G457" s="294" t="s">
        <v>1336</v>
      </c>
      <c r="H457" s="291" t="s">
        <v>7881</v>
      </c>
      <c r="I457" s="293" t="s">
        <v>3569</v>
      </c>
      <c r="J457" t="s">
        <v>5748</v>
      </c>
    </row>
    <row r="458" spans="1:10" ht="15" x14ac:dyDescent="0.25">
      <c r="A458" s="293" t="s">
        <v>6998</v>
      </c>
      <c r="B458" s="293" t="s">
        <v>6118</v>
      </c>
      <c r="C458" s="293" t="s">
        <v>6119</v>
      </c>
      <c r="D458" s="293" t="s">
        <v>3662</v>
      </c>
      <c r="E458" s="256" t="s">
        <v>311</v>
      </c>
      <c r="F458" s="14" t="s">
        <v>1156</v>
      </c>
      <c r="G458" s="294" t="s">
        <v>1336</v>
      </c>
      <c r="H458" s="291" t="s">
        <v>7881</v>
      </c>
      <c r="I458" s="293" t="s">
        <v>7521</v>
      </c>
      <c r="J458" t="s">
        <v>5748</v>
      </c>
    </row>
    <row r="459" spans="1:10" ht="15" x14ac:dyDescent="0.25">
      <c r="A459" s="293" t="s">
        <v>4115</v>
      </c>
      <c r="B459" s="293" t="s">
        <v>4561</v>
      </c>
      <c r="C459" s="293" t="s">
        <v>4562</v>
      </c>
      <c r="D459" s="293" t="s">
        <v>323</v>
      </c>
      <c r="E459" s="256" t="s">
        <v>396</v>
      </c>
      <c r="F459" s="14" t="s">
        <v>1156</v>
      </c>
      <c r="G459" s="294" t="s">
        <v>1336</v>
      </c>
      <c r="H459" s="291" t="s">
        <v>7881</v>
      </c>
      <c r="I459" s="293" t="s">
        <v>5198</v>
      </c>
      <c r="J459" t="s">
        <v>5748</v>
      </c>
    </row>
    <row r="460" spans="1:10" ht="15" x14ac:dyDescent="0.25">
      <c r="A460" s="293" t="s">
        <v>4132</v>
      </c>
      <c r="B460" s="293" t="s">
        <v>4609</v>
      </c>
      <c r="C460" s="293" t="s">
        <v>4610</v>
      </c>
      <c r="D460" s="293" t="s">
        <v>4611</v>
      </c>
      <c r="E460" s="256" t="s">
        <v>294</v>
      </c>
      <c r="F460" s="14" t="s">
        <v>1156</v>
      </c>
      <c r="G460" s="294" t="s">
        <v>1336</v>
      </c>
      <c r="H460" s="291" t="s">
        <v>7881</v>
      </c>
      <c r="I460" s="293" t="s">
        <v>5220</v>
      </c>
      <c r="J460" t="s">
        <v>5748</v>
      </c>
    </row>
    <row r="461" spans="1:10" ht="15" x14ac:dyDescent="0.25">
      <c r="A461" s="293" t="s">
        <v>4158</v>
      </c>
      <c r="B461" s="293" t="s">
        <v>2965</v>
      </c>
      <c r="C461" s="293" t="s">
        <v>793</v>
      </c>
      <c r="D461" s="293" t="s">
        <v>356</v>
      </c>
      <c r="E461" s="256" t="s">
        <v>5130</v>
      </c>
      <c r="F461" s="14" t="s">
        <v>1156</v>
      </c>
      <c r="G461" s="294" t="s">
        <v>1336</v>
      </c>
      <c r="H461" s="291" t="s">
        <v>7881</v>
      </c>
      <c r="I461" s="293" t="s">
        <v>2311</v>
      </c>
      <c r="J461" t="s">
        <v>5748</v>
      </c>
    </row>
    <row r="462" spans="1:10" ht="15" x14ac:dyDescent="0.25">
      <c r="A462" s="293" t="s">
        <v>4117</v>
      </c>
      <c r="B462" s="293" t="s">
        <v>4572</v>
      </c>
      <c r="C462" s="293" t="s">
        <v>4566</v>
      </c>
      <c r="D462" s="293" t="s">
        <v>424</v>
      </c>
      <c r="E462" s="256" t="s">
        <v>394</v>
      </c>
      <c r="F462" s="14" t="s">
        <v>1156</v>
      </c>
      <c r="G462" s="294" t="s">
        <v>1336</v>
      </c>
      <c r="H462" s="291" t="s">
        <v>7881</v>
      </c>
      <c r="I462" s="293" t="s">
        <v>5202</v>
      </c>
      <c r="J462" t="s">
        <v>5748</v>
      </c>
    </row>
    <row r="463" spans="1:10" ht="15" x14ac:dyDescent="0.25">
      <c r="A463" s="293" t="s">
        <v>3811</v>
      </c>
      <c r="B463" s="293" t="s">
        <v>3081</v>
      </c>
      <c r="C463" s="293" t="s">
        <v>1008</v>
      </c>
      <c r="D463" s="293" t="s">
        <v>1009</v>
      </c>
      <c r="E463" s="256" t="s">
        <v>1053</v>
      </c>
      <c r="F463" s="14" t="s">
        <v>1156</v>
      </c>
      <c r="G463" s="294" t="s">
        <v>1336</v>
      </c>
      <c r="H463" s="291" t="s">
        <v>7881</v>
      </c>
      <c r="I463" s="293" t="s">
        <v>2426</v>
      </c>
      <c r="J463" t="s">
        <v>5748</v>
      </c>
    </row>
    <row r="464" spans="1:10" ht="15" x14ac:dyDescent="0.25">
      <c r="A464" s="293" t="s">
        <v>1829</v>
      </c>
      <c r="B464" s="293" t="s">
        <v>3128</v>
      </c>
      <c r="C464" s="293" t="s">
        <v>808</v>
      </c>
      <c r="D464" s="293" t="s">
        <v>451</v>
      </c>
      <c r="E464" s="256" t="s">
        <v>421</v>
      </c>
      <c r="F464" s="14" t="s">
        <v>1156</v>
      </c>
      <c r="G464" s="294" t="s">
        <v>1336</v>
      </c>
      <c r="H464" s="291" t="s">
        <v>7881</v>
      </c>
      <c r="I464" s="293" t="s">
        <v>2468</v>
      </c>
      <c r="J464" t="s">
        <v>5748</v>
      </c>
    </row>
    <row r="465" spans="1:10" ht="15" x14ac:dyDescent="0.25">
      <c r="A465" s="293" t="s">
        <v>4152</v>
      </c>
      <c r="B465" s="293" t="s">
        <v>4649</v>
      </c>
      <c r="C465" s="293" t="s">
        <v>4650</v>
      </c>
      <c r="D465" s="293" t="s">
        <v>384</v>
      </c>
      <c r="E465" s="256" t="s">
        <v>387</v>
      </c>
      <c r="F465" s="14" t="s">
        <v>1156</v>
      </c>
      <c r="G465" s="294" t="s">
        <v>1336</v>
      </c>
      <c r="H465" s="291" t="s">
        <v>7881</v>
      </c>
      <c r="I465" s="293" t="s">
        <v>5239</v>
      </c>
      <c r="J465" t="s">
        <v>5748</v>
      </c>
    </row>
    <row r="466" spans="1:10" ht="15" x14ac:dyDescent="0.25">
      <c r="A466" s="293" t="s">
        <v>6999</v>
      </c>
      <c r="B466" s="293" t="s">
        <v>6120</v>
      </c>
      <c r="C466" s="293" t="s">
        <v>6121</v>
      </c>
      <c r="D466" s="293" t="s">
        <v>523</v>
      </c>
      <c r="E466" s="256" t="s">
        <v>322</v>
      </c>
      <c r="F466" s="14" t="s">
        <v>1156</v>
      </c>
      <c r="G466" s="294" t="s">
        <v>1336</v>
      </c>
      <c r="H466" s="291" t="s">
        <v>7881</v>
      </c>
      <c r="I466" s="293" t="s">
        <v>7522</v>
      </c>
      <c r="J466" t="s">
        <v>5748</v>
      </c>
    </row>
    <row r="467" spans="1:10" ht="15" x14ac:dyDescent="0.25">
      <c r="A467" s="293" t="s">
        <v>7000</v>
      </c>
      <c r="B467" s="293" t="s">
        <v>6122</v>
      </c>
      <c r="C467" s="293" t="s">
        <v>6123</v>
      </c>
      <c r="D467" s="293" t="s">
        <v>380</v>
      </c>
      <c r="E467" s="256" t="s">
        <v>322</v>
      </c>
      <c r="F467" s="14" t="s">
        <v>1156</v>
      </c>
      <c r="G467" s="294" t="s">
        <v>1336</v>
      </c>
      <c r="H467" s="291" t="s">
        <v>7881</v>
      </c>
      <c r="I467" s="293" t="s">
        <v>7523</v>
      </c>
      <c r="J467" t="s">
        <v>5748</v>
      </c>
    </row>
    <row r="468" spans="1:10" ht="15" x14ac:dyDescent="0.25">
      <c r="A468" s="293" t="s">
        <v>7001</v>
      </c>
      <c r="B468" s="293" t="s">
        <v>6124</v>
      </c>
      <c r="C468" s="293" t="s">
        <v>6125</v>
      </c>
      <c r="D468" s="293" t="s">
        <v>380</v>
      </c>
      <c r="E468" s="256" t="s">
        <v>291</v>
      </c>
      <c r="F468" s="14" t="s">
        <v>1156</v>
      </c>
      <c r="G468" s="294" t="s">
        <v>1336</v>
      </c>
      <c r="H468" s="291" t="s">
        <v>7881</v>
      </c>
      <c r="I468" s="293" t="s">
        <v>7524</v>
      </c>
      <c r="J468" t="s">
        <v>5748</v>
      </c>
    </row>
    <row r="469" spans="1:10" ht="15" x14ac:dyDescent="0.25">
      <c r="A469" s="293" t="s">
        <v>7002</v>
      </c>
      <c r="B469" s="293" t="s">
        <v>6126</v>
      </c>
      <c r="C469" s="293" t="s">
        <v>6127</v>
      </c>
      <c r="D469" s="293" t="s">
        <v>316</v>
      </c>
      <c r="E469" s="256" t="s">
        <v>322</v>
      </c>
      <c r="F469" s="14" t="s">
        <v>1156</v>
      </c>
      <c r="G469" s="294" t="s">
        <v>1336</v>
      </c>
      <c r="H469" s="291" t="s">
        <v>7881</v>
      </c>
      <c r="I469" s="293" t="s">
        <v>7525</v>
      </c>
      <c r="J469" t="s">
        <v>5748</v>
      </c>
    </row>
    <row r="470" spans="1:10" ht="15" x14ac:dyDescent="0.25">
      <c r="A470" s="293" t="s">
        <v>3899</v>
      </c>
      <c r="B470" s="293" t="s">
        <v>3695</v>
      </c>
      <c r="C470" s="293" t="s">
        <v>3696</v>
      </c>
      <c r="D470" s="293" t="s">
        <v>380</v>
      </c>
      <c r="E470" s="256" t="s">
        <v>6847</v>
      </c>
      <c r="F470" s="14" t="s">
        <v>1156</v>
      </c>
      <c r="G470" s="294" t="s">
        <v>1336</v>
      </c>
      <c r="H470" s="291" t="s">
        <v>7881</v>
      </c>
      <c r="I470" s="293" t="s">
        <v>3694</v>
      </c>
      <c r="J470" t="s">
        <v>5748</v>
      </c>
    </row>
    <row r="471" spans="1:10" ht="15" x14ac:dyDescent="0.25">
      <c r="A471" s="293" t="s">
        <v>4173</v>
      </c>
      <c r="B471" s="293" t="s">
        <v>4682</v>
      </c>
      <c r="C471" s="293" t="s">
        <v>4683</v>
      </c>
      <c r="D471" s="293" t="s">
        <v>346</v>
      </c>
      <c r="E471" s="256" t="s">
        <v>6847</v>
      </c>
      <c r="F471" s="14" t="s">
        <v>1156</v>
      </c>
      <c r="G471" s="294" t="s">
        <v>1336</v>
      </c>
      <c r="H471" s="291" t="s">
        <v>7881</v>
      </c>
      <c r="I471" s="293" t="s">
        <v>5256</v>
      </c>
      <c r="J471" t="s">
        <v>5748</v>
      </c>
    </row>
    <row r="472" spans="1:10" ht="15" x14ac:dyDescent="0.25">
      <c r="A472" s="293" t="s">
        <v>7003</v>
      </c>
      <c r="B472" s="293" t="s">
        <v>6128</v>
      </c>
      <c r="C472" s="293" t="s">
        <v>6129</v>
      </c>
      <c r="D472" s="293" t="s">
        <v>6130</v>
      </c>
      <c r="E472" s="256" t="s">
        <v>604</v>
      </c>
      <c r="F472" s="14" t="s">
        <v>1156</v>
      </c>
      <c r="G472" s="294" t="s">
        <v>1336</v>
      </c>
      <c r="H472" s="291" t="s">
        <v>7881</v>
      </c>
      <c r="I472" s="293" t="s">
        <v>7526</v>
      </c>
      <c r="J472" t="s">
        <v>5748</v>
      </c>
    </row>
    <row r="473" spans="1:10" ht="15" x14ac:dyDescent="0.25">
      <c r="A473" s="293" t="s">
        <v>3860</v>
      </c>
      <c r="B473" s="293" t="s">
        <v>3574</v>
      </c>
      <c r="C473" s="293" t="s">
        <v>694</v>
      </c>
      <c r="D473" s="293" t="s">
        <v>384</v>
      </c>
      <c r="E473" s="256" t="s">
        <v>1053</v>
      </c>
      <c r="F473" s="14" t="s">
        <v>1156</v>
      </c>
      <c r="G473" s="294" t="s">
        <v>1336</v>
      </c>
      <c r="H473" s="291" t="s">
        <v>7881</v>
      </c>
      <c r="I473" s="293" t="s">
        <v>3573</v>
      </c>
      <c r="J473" t="s">
        <v>5748</v>
      </c>
    </row>
    <row r="474" spans="1:10" ht="15" x14ac:dyDescent="0.25">
      <c r="A474" s="293" t="s">
        <v>4133</v>
      </c>
      <c r="B474" s="293" t="s">
        <v>4612</v>
      </c>
      <c r="C474" s="293" t="s">
        <v>3532</v>
      </c>
      <c r="D474" s="293" t="s">
        <v>407</v>
      </c>
      <c r="E474" s="256" t="s">
        <v>294</v>
      </c>
      <c r="F474" s="14" t="s">
        <v>1156</v>
      </c>
      <c r="G474" s="294" t="s">
        <v>1336</v>
      </c>
      <c r="H474" s="291" t="s">
        <v>7881</v>
      </c>
      <c r="I474" s="293" t="s">
        <v>5221</v>
      </c>
      <c r="J474" t="s">
        <v>5748</v>
      </c>
    </row>
    <row r="475" spans="1:10" ht="15" x14ac:dyDescent="0.25">
      <c r="A475" s="293" t="s">
        <v>7004</v>
      </c>
      <c r="B475" s="293" t="s">
        <v>6131</v>
      </c>
      <c r="C475" s="293" t="s">
        <v>6132</v>
      </c>
      <c r="D475" s="293" t="s">
        <v>6133</v>
      </c>
      <c r="E475" s="256" t="s">
        <v>324</v>
      </c>
      <c r="F475" s="14" t="s">
        <v>1156</v>
      </c>
      <c r="G475" s="294" t="s">
        <v>1336</v>
      </c>
      <c r="H475" s="291" t="s">
        <v>7881</v>
      </c>
      <c r="I475" s="293" t="s">
        <v>7527</v>
      </c>
      <c r="J475" t="s">
        <v>5748</v>
      </c>
    </row>
    <row r="476" spans="1:10" ht="15" x14ac:dyDescent="0.25">
      <c r="A476" s="293" t="s">
        <v>4255</v>
      </c>
      <c r="B476" s="293" t="s">
        <v>4826</v>
      </c>
      <c r="C476" s="293" t="s">
        <v>4827</v>
      </c>
      <c r="D476" s="293" t="s">
        <v>458</v>
      </c>
      <c r="E476" s="256" t="s">
        <v>396</v>
      </c>
      <c r="F476" s="14" t="s">
        <v>1156</v>
      </c>
      <c r="G476" s="294" t="s">
        <v>1336</v>
      </c>
      <c r="H476" s="291" t="s">
        <v>7881</v>
      </c>
      <c r="I476" s="293" t="s">
        <v>5325</v>
      </c>
      <c r="J476" t="s">
        <v>5748</v>
      </c>
    </row>
    <row r="477" spans="1:10" ht="15" x14ac:dyDescent="0.25">
      <c r="A477" s="293" t="s">
        <v>7005</v>
      </c>
      <c r="B477" s="293" t="s">
        <v>6134</v>
      </c>
      <c r="C477" s="293" t="s">
        <v>6135</v>
      </c>
      <c r="D477" s="293" t="s">
        <v>364</v>
      </c>
      <c r="E477" s="256" t="s">
        <v>324</v>
      </c>
      <c r="F477" s="14" t="s">
        <v>1156</v>
      </c>
      <c r="G477" s="294" t="s">
        <v>1336</v>
      </c>
      <c r="H477" s="291" t="s">
        <v>7881</v>
      </c>
      <c r="I477" s="293" t="s">
        <v>7528</v>
      </c>
      <c r="J477" t="s">
        <v>5748</v>
      </c>
    </row>
    <row r="478" spans="1:10" ht="15" x14ac:dyDescent="0.25">
      <c r="A478" s="293" t="s">
        <v>3825</v>
      </c>
      <c r="B478" s="293" t="s">
        <v>3462</v>
      </c>
      <c r="C478" s="293" t="s">
        <v>986</v>
      </c>
      <c r="D478" s="293" t="s">
        <v>380</v>
      </c>
      <c r="E478" s="256" t="s">
        <v>541</v>
      </c>
      <c r="F478" s="14" t="s">
        <v>1156</v>
      </c>
      <c r="G478" s="294" t="s">
        <v>1336</v>
      </c>
      <c r="H478" s="291" t="s">
        <v>7881</v>
      </c>
      <c r="I478" s="293" t="s">
        <v>3461</v>
      </c>
      <c r="J478" t="s">
        <v>5748</v>
      </c>
    </row>
    <row r="479" spans="1:10" ht="15" x14ac:dyDescent="0.25">
      <c r="A479" s="293" t="s">
        <v>7006</v>
      </c>
      <c r="B479" s="293" t="s">
        <v>6136</v>
      </c>
      <c r="C479" s="293" t="s">
        <v>3381</v>
      </c>
      <c r="D479" s="293" t="s">
        <v>415</v>
      </c>
      <c r="E479" s="256" t="s">
        <v>357</v>
      </c>
      <c r="F479" s="14" t="s">
        <v>1156</v>
      </c>
      <c r="G479" s="294" t="s">
        <v>1336</v>
      </c>
      <c r="H479" s="291" t="s">
        <v>7881</v>
      </c>
      <c r="I479" s="293" t="s">
        <v>7529</v>
      </c>
      <c r="J479" t="s">
        <v>5748</v>
      </c>
    </row>
    <row r="480" spans="1:10" ht="15" x14ac:dyDescent="0.25">
      <c r="A480" s="293" t="s">
        <v>7007</v>
      </c>
      <c r="B480" s="293" t="s">
        <v>6137</v>
      </c>
      <c r="C480" s="293" t="s">
        <v>6138</v>
      </c>
      <c r="D480" s="293" t="s">
        <v>529</v>
      </c>
      <c r="E480" s="256" t="s">
        <v>396</v>
      </c>
      <c r="F480" s="14" t="s">
        <v>1156</v>
      </c>
      <c r="G480" s="294" t="s">
        <v>1336</v>
      </c>
      <c r="H480" s="291" t="s">
        <v>7881</v>
      </c>
      <c r="I480" s="293" t="s">
        <v>7530</v>
      </c>
      <c r="J480" t="s">
        <v>5748</v>
      </c>
    </row>
    <row r="481" spans="1:10" ht="15" x14ac:dyDescent="0.25">
      <c r="A481" s="293" t="s">
        <v>7008</v>
      </c>
      <c r="B481" s="293" t="s">
        <v>6139</v>
      </c>
      <c r="C481" s="293" t="s">
        <v>6140</v>
      </c>
      <c r="D481" s="293" t="s">
        <v>734</v>
      </c>
      <c r="E481" s="256" t="s">
        <v>557</v>
      </c>
      <c r="F481" s="14" t="s">
        <v>1156</v>
      </c>
      <c r="G481" s="294" t="s">
        <v>1336</v>
      </c>
      <c r="H481" s="291" t="s">
        <v>7881</v>
      </c>
      <c r="I481" s="293" t="s">
        <v>7531</v>
      </c>
      <c r="J481" t="s">
        <v>5748</v>
      </c>
    </row>
    <row r="482" spans="1:10" ht="15" x14ac:dyDescent="0.25">
      <c r="A482" s="293" t="s">
        <v>4147</v>
      </c>
      <c r="B482" s="293" t="s">
        <v>4642</v>
      </c>
      <c r="C482" s="293" t="s">
        <v>4643</v>
      </c>
      <c r="D482" s="293" t="s">
        <v>380</v>
      </c>
      <c r="E482" s="256" t="s">
        <v>324</v>
      </c>
      <c r="F482" s="14" t="s">
        <v>1156</v>
      </c>
      <c r="G482" s="294" t="s">
        <v>1336</v>
      </c>
      <c r="H482" s="291" t="s">
        <v>7881</v>
      </c>
      <c r="I482" s="293" t="s">
        <v>5236</v>
      </c>
      <c r="J482" t="s">
        <v>5748</v>
      </c>
    </row>
    <row r="483" spans="1:10" ht="15" x14ac:dyDescent="0.25">
      <c r="A483" s="293" t="s">
        <v>7009</v>
      </c>
      <c r="B483" s="293" t="s">
        <v>6141</v>
      </c>
      <c r="C483" s="293" t="s">
        <v>6142</v>
      </c>
      <c r="D483" s="293" t="s">
        <v>4653</v>
      </c>
      <c r="E483" s="256" t="s">
        <v>6847</v>
      </c>
      <c r="F483" s="14" t="s">
        <v>1156</v>
      </c>
      <c r="G483" s="294" t="s">
        <v>1336</v>
      </c>
      <c r="H483" s="291" t="s">
        <v>7881</v>
      </c>
      <c r="I483" s="293" t="s">
        <v>7532</v>
      </c>
      <c r="J483" t="s">
        <v>5748</v>
      </c>
    </row>
    <row r="484" spans="1:10" ht="15" x14ac:dyDescent="0.25">
      <c r="A484" s="293" t="s">
        <v>3850</v>
      </c>
      <c r="B484" s="293" t="s">
        <v>2937</v>
      </c>
      <c r="C484" s="293" t="s">
        <v>628</v>
      </c>
      <c r="D484" s="293" t="s">
        <v>629</v>
      </c>
      <c r="E484" s="256" t="s">
        <v>403</v>
      </c>
      <c r="F484" s="14" t="s">
        <v>1156</v>
      </c>
      <c r="G484" s="294" t="s">
        <v>1336</v>
      </c>
      <c r="H484" s="291" t="s">
        <v>7881</v>
      </c>
      <c r="I484" s="293" t="s">
        <v>2283</v>
      </c>
      <c r="J484" t="s">
        <v>5748</v>
      </c>
    </row>
    <row r="485" spans="1:10" ht="15" x14ac:dyDescent="0.25">
      <c r="A485" s="293" t="s">
        <v>7010</v>
      </c>
      <c r="B485" s="293" t="s">
        <v>6143</v>
      </c>
      <c r="C485" s="293" t="s">
        <v>6144</v>
      </c>
      <c r="D485" s="293" t="s">
        <v>6145</v>
      </c>
      <c r="E485" s="256" t="s">
        <v>396</v>
      </c>
      <c r="F485" s="14" t="s">
        <v>1156</v>
      </c>
      <c r="G485" s="294" t="s">
        <v>1336</v>
      </c>
      <c r="H485" s="291" t="s">
        <v>7881</v>
      </c>
      <c r="I485" s="293" t="s">
        <v>7533</v>
      </c>
      <c r="J485" t="s">
        <v>5748</v>
      </c>
    </row>
    <row r="486" spans="1:10" ht="15" x14ac:dyDescent="0.25">
      <c r="A486" s="293" t="s">
        <v>7011</v>
      </c>
      <c r="B486" s="293" t="s">
        <v>6146</v>
      </c>
      <c r="C486" s="293" t="s">
        <v>6147</v>
      </c>
      <c r="D486" s="293" t="s">
        <v>6148</v>
      </c>
      <c r="E486" s="256" t="s">
        <v>374</v>
      </c>
      <c r="F486" s="14" t="s">
        <v>1156</v>
      </c>
      <c r="G486" s="294" t="s">
        <v>1336</v>
      </c>
      <c r="H486" s="291" t="s">
        <v>7881</v>
      </c>
      <c r="I486" s="293" t="s">
        <v>7534</v>
      </c>
      <c r="J486" t="s">
        <v>5748</v>
      </c>
    </row>
    <row r="487" spans="1:10" ht="15" x14ac:dyDescent="0.25">
      <c r="A487" s="293" t="s">
        <v>7012</v>
      </c>
      <c r="B487" s="293" t="s">
        <v>6149</v>
      </c>
      <c r="C487" s="293" t="s">
        <v>6150</v>
      </c>
      <c r="D487" s="293" t="s">
        <v>6151</v>
      </c>
      <c r="E487" s="256" t="s">
        <v>390</v>
      </c>
      <c r="F487" s="14" t="s">
        <v>1156</v>
      </c>
      <c r="G487" s="294" t="s">
        <v>1336</v>
      </c>
      <c r="H487" s="291" t="s">
        <v>7881</v>
      </c>
      <c r="I487" s="293" t="s">
        <v>7535</v>
      </c>
      <c r="J487" t="s">
        <v>5748</v>
      </c>
    </row>
    <row r="488" spans="1:10" ht="15" x14ac:dyDescent="0.25">
      <c r="A488" s="293" t="s">
        <v>3877</v>
      </c>
      <c r="B488" s="293" t="s">
        <v>3624</v>
      </c>
      <c r="C488" s="293" t="s">
        <v>3625</v>
      </c>
      <c r="D488" s="293" t="s">
        <v>364</v>
      </c>
      <c r="E488" s="256" t="s">
        <v>301</v>
      </c>
      <c r="F488" s="14" t="s">
        <v>1156</v>
      </c>
      <c r="G488" s="294" t="s">
        <v>1336</v>
      </c>
      <c r="H488" s="291" t="s">
        <v>7881</v>
      </c>
      <c r="I488" s="293" t="s">
        <v>3623</v>
      </c>
      <c r="J488" t="s">
        <v>5748</v>
      </c>
    </row>
    <row r="489" spans="1:10" ht="15" x14ac:dyDescent="0.25">
      <c r="A489" s="293" t="s">
        <v>7013</v>
      </c>
      <c r="B489" s="293" t="s">
        <v>6152</v>
      </c>
      <c r="C489" s="293" t="s">
        <v>6153</v>
      </c>
      <c r="D489" s="293" t="s">
        <v>6154</v>
      </c>
      <c r="E489" s="256" t="s">
        <v>390</v>
      </c>
      <c r="F489" s="14" t="s">
        <v>1156</v>
      </c>
      <c r="G489" s="294" t="s">
        <v>1336</v>
      </c>
      <c r="H489" s="291" t="s">
        <v>7881</v>
      </c>
      <c r="I489" s="293" t="s">
        <v>7536</v>
      </c>
      <c r="J489" t="s">
        <v>5748</v>
      </c>
    </row>
    <row r="490" spans="1:10" ht="15" x14ac:dyDescent="0.25">
      <c r="A490" s="293" t="s">
        <v>4161</v>
      </c>
      <c r="B490" s="293" t="s">
        <v>4662</v>
      </c>
      <c r="C490" s="293" t="s">
        <v>1188</v>
      </c>
      <c r="D490" s="293" t="s">
        <v>384</v>
      </c>
      <c r="E490" s="256" t="s">
        <v>396</v>
      </c>
      <c r="F490" s="14" t="s">
        <v>1156</v>
      </c>
      <c r="G490" s="294" t="s">
        <v>1336</v>
      </c>
      <c r="H490" s="291" t="s">
        <v>7881</v>
      </c>
      <c r="I490" s="293" t="s">
        <v>5245</v>
      </c>
      <c r="J490" t="s">
        <v>5748</v>
      </c>
    </row>
    <row r="491" spans="1:10" ht="15" x14ac:dyDescent="0.25">
      <c r="A491" s="293" t="s">
        <v>3884</v>
      </c>
      <c r="B491" s="293" t="s">
        <v>3644</v>
      </c>
      <c r="C491" s="293" t="s">
        <v>1282</v>
      </c>
      <c r="D491" s="293" t="s">
        <v>344</v>
      </c>
      <c r="E491" s="256" t="s">
        <v>294</v>
      </c>
      <c r="F491" s="14" t="s">
        <v>1156</v>
      </c>
      <c r="G491" s="294" t="s">
        <v>1336</v>
      </c>
      <c r="H491" s="291" t="s">
        <v>7881</v>
      </c>
      <c r="I491" s="293" t="s">
        <v>3643</v>
      </c>
      <c r="J491" t="s">
        <v>5748</v>
      </c>
    </row>
    <row r="492" spans="1:10" ht="15" x14ac:dyDescent="0.25">
      <c r="A492" s="293" t="s">
        <v>7014</v>
      </c>
      <c r="B492" s="293" t="s">
        <v>6155</v>
      </c>
      <c r="C492" s="293" t="s">
        <v>6156</v>
      </c>
      <c r="D492" s="293" t="s">
        <v>734</v>
      </c>
      <c r="E492" s="256" t="s">
        <v>452</v>
      </c>
      <c r="F492" s="14" t="s">
        <v>1156</v>
      </c>
      <c r="G492" s="294" t="s">
        <v>1336</v>
      </c>
      <c r="H492" s="291" t="s">
        <v>7881</v>
      </c>
      <c r="I492" s="293" t="s">
        <v>7537</v>
      </c>
      <c r="J492" t="s">
        <v>5748</v>
      </c>
    </row>
    <row r="493" spans="1:10" ht="15" x14ac:dyDescent="0.25">
      <c r="A493" s="293" t="s">
        <v>7015</v>
      </c>
      <c r="B493" s="293" t="s">
        <v>6157</v>
      </c>
      <c r="C493" s="293" t="s">
        <v>931</v>
      </c>
      <c r="D493" s="293" t="s">
        <v>1043</v>
      </c>
      <c r="E493" s="256" t="s">
        <v>5130</v>
      </c>
      <c r="F493" s="14" t="s">
        <v>1156</v>
      </c>
      <c r="G493" s="294" t="s">
        <v>1336</v>
      </c>
      <c r="H493" s="291" t="s">
        <v>7881</v>
      </c>
      <c r="I493" s="293" t="s">
        <v>7538</v>
      </c>
      <c r="J493" t="s">
        <v>5748</v>
      </c>
    </row>
    <row r="494" spans="1:10" ht="15" x14ac:dyDescent="0.25">
      <c r="A494" s="293" t="s">
        <v>1718</v>
      </c>
      <c r="B494" s="293" t="s">
        <v>2992</v>
      </c>
      <c r="C494" s="293" t="s">
        <v>956</v>
      </c>
      <c r="D494" s="293" t="s">
        <v>1042</v>
      </c>
      <c r="E494" s="256" t="s">
        <v>6847</v>
      </c>
      <c r="F494" s="14" t="s">
        <v>1156</v>
      </c>
      <c r="G494" s="294" t="s">
        <v>1336</v>
      </c>
      <c r="H494" s="291" t="s">
        <v>7881</v>
      </c>
      <c r="I494" s="293" t="s">
        <v>2337</v>
      </c>
      <c r="J494" t="s">
        <v>5748</v>
      </c>
    </row>
    <row r="495" spans="1:10" ht="15" x14ac:dyDescent="0.25">
      <c r="A495" s="293" t="s">
        <v>3881</v>
      </c>
      <c r="B495" s="293" t="s">
        <v>3005</v>
      </c>
      <c r="C495" s="293" t="s">
        <v>1227</v>
      </c>
      <c r="D495" s="293" t="s">
        <v>519</v>
      </c>
      <c r="E495" s="256" t="s">
        <v>320</v>
      </c>
      <c r="F495" s="14" t="s">
        <v>1156</v>
      </c>
      <c r="G495" s="294" t="s">
        <v>1336</v>
      </c>
      <c r="H495" s="291" t="s">
        <v>7881</v>
      </c>
      <c r="I495" s="293" t="s">
        <v>2350</v>
      </c>
      <c r="J495" t="s">
        <v>5748</v>
      </c>
    </row>
    <row r="496" spans="1:10" ht="15" x14ac:dyDescent="0.25">
      <c r="A496" s="293" t="s">
        <v>7016</v>
      </c>
      <c r="B496" s="293" t="s">
        <v>6158</v>
      </c>
      <c r="C496" s="293" t="s">
        <v>3468</v>
      </c>
      <c r="D496" s="293" t="s">
        <v>550</v>
      </c>
      <c r="E496" s="256" t="s">
        <v>452</v>
      </c>
      <c r="F496" s="14" t="s">
        <v>1156</v>
      </c>
      <c r="G496" s="294" t="s">
        <v>1336</v>
      </c>
      <c r="H496" s="291" t="s">
        <v>7881</v>
      </c>
      <c r="I496" s="293" t="s">
        <v>7539</v>
      </c>
      <c r="J496" t="s">
        <v>5748</v>
      </c>
    </row>
    <row r="497" spans="1:10" ht="15" x14ac:dyDescent="0.25">
      <c r="A497" s="293" t="s">
        <v>4164</v>
      </c>
      <c r="B497" s="293" t="s">
        <v>4667</v>
      </c>
      <c r="C497" s="293" t="s">
        <v>4668</v>
      </c>
      <c r="D497" s="293" t="s">
        <v>472</v>
      </c>
      <c r="E497" s="256" t="s">
        <v>385</v>
      </c>
      <c r="F497" s="14" t="s">
        <v>1156</v>
      </c>
      <c r="G497" s="294" t="s">
        <v>1336</v>
      </c>
      <c r="H497" s="291" t="s">
        <v>7881</v>
      </c>
      <c r="I497" s="293" t="s">
        <v>5248</v>
      </c>
      <c r="J497" t="s">
        <v>5748</v>
      </c>
    </row>
    <row r="498" spans="1:10" ht="15" x14ac:dyDescent="0.25">
      <c r="A498" s="293" t="s">
        <v>1669</v>
      </c>
      <c r="B498" s="293" t="s">
        <v>2933</v>
      </c>
      <c r="C498" s="293" t="s">
        <v>946</v>
      </c>
      <c r="D498" s="293" t="s">
        <v>474</v>
      </c>
      <c r="E498" s="256" t="s">
        <v>375</v>
      </c>
      <c r="F498" s="14" t="s">
        <v>1156</v>
      </c>
      <c r="G498" s="294" t="s">
        <v>1336</v>
      </c>
      <c r="H498" s="291" t="s">
        <v>7881</v>
      </c>
      <c r="I498" s="293" t="s">
        <v>2279</v>
      </c>
      <c r="J498" t="s">
        <v>5748</v>
      </c>
    </row>
    <row r="499" spans="1:10" ht="15" x14ac:dyDescent="0.25">
      <c r="A499" s="293" t="s">
        <v>3898</v>
      </c>
      <c r="B499" s="293" t="s">
        <v>3690</v>
      </c>
      <c r="C499" s="293" t="s">
        <v>859</v>
      </c>
      <c r="D499" s="293" t="s">
        <v>584</v>
      </c>
      <c r="E499" s="256" t="s">
        <v>396</v>
      </c>
      <c r="F499" s="14" t="s">
        <v>1156</v>
      </c>
      <c r="G499" s="294" t="s">
        <v>1336</v>
      </c>
      <c r="H499" s="291" t="s">
        <v>7881</v>
      </c>
      <c r="I499" s="293" t="s">
        <v>3689</v>
      </c>
      <c r="J499" t="s">
        <v>5748</v>
      </c>
    </row>
    <row r="500" spans="1:10" ht="15" x14ac:dyDescent="0.25">
      <c r="A500" s="293" t="s">
        <v>3844</v>
      </c>
      <c r="B500" s="293" t="s">
        <v>3518</v>
      </c>
      <c r="C500" s="293" t="s">
        <v>3519</v>
      </c>
      <c r="D500" s="293" t="s">
        <v>3520</v>
      </c>
      <c r="E500" s="256" t="s">
        <v>311</v>
      </c>
      <c r="F500" s="14" t="s">
        <v>1156</v>
      </c>
      <c r="G500" s="294" t="s">
        <v>1336</v>
      </c>
      <c r="H500" s="291" t="s">
        <v>7881</v>
      </c>
      <c r="I500" s="293" t="s">
        <v>3517</v>
      </c>
      <c r="J500" t="s">
        <v>5748</v>
      </c>
    </row>
    <row r="501" spans="1:10" ht="15" x14ac:dyDescent="0.25">
      <c r="A501" s="293" t="s">
        <v>7017</v>
      </c>
      <c r="B501" s="293" t="s">
        <v>6159</v>
      </c>
      <c r="C501" s="293" t="s">
        <v>1214</v>
      </c>
      <c r="D501" s="293" t="s">
        <v>6160</v>
      </c>
      <c r="E501" s="256" t="s">
        <v>374</v>
      </c>
      <c r="F501" s="14" t="s">
        <v>1156</v>
      </c>
      <c r="G501" s="294" t="s">
        <v>1336</v>
      </c>
      <c r="H501" s="291" t="s">
        <v>7881</v>
      </c>
      <c r="I501" s="293" t="s">
        <v>7540</v>
      </c>
      <c r="J501" t="s">
        <v>5748</v>
      </c>
    </row>
    <row r="502" spans="1:10" ht="15" x14ac:dyDescent="0.25">
      <c r="A502" s="293" t="s">
        <v>3826</v>
      </c>
      <c r="B502" s="293" t="s">
        <v>3464</v>
      </c>
      <c r="C502" s="293" t="s">
        <v>3465</v>
      </c>
      <c r="D502" s="293" t="s">
        <v>416</v>
      </c>
      <c r="E502" s="256" t="s">
        <v>1053</v>
      </c>
      <c r="F502" s="14" t="s">
        <v>1156</v>
      </c>
      <c r="G502" s="294" t="s">
        <v>1336</v>
      </c>
      <c r="H502" s="291" t="s">
        <v>7881</v>
      </c>
      <c r="I502" s="293" t="s">
        <v>3463</v>
      </c>
      <c r="J502" t="s">
        <v>5748</v>
      </c>
    </row>
    <row r="503" spans="1:10" ht="15" x14ac:dyDescent="0.25">
      <c r="A503" s="293" t="s">
        <v>4138</v>
      </c>
      <c r="B503" s="293" t="s">
        <v>4620</v>
      </c>
      <c r="C503" s="293" t="s">
        <v>4621</v>
      </c>
      <c r="D503" s="293" t="s">
        <v>4622</v>
      </c>
      <c r="E503" s="256" t="s">
        <v>320</v>
      </c>
      <c r="F503" s="14" t="s">
        <v>1156</v>
      </c>
      <c r="G503" s="294" t="s">
        <v>1336</v>
      </c>
      <c r="H503" s="291" t="s">
        <v>7881</v>
      </c>
      <c r="I503" s="293" t="s">
        <v>5226</v>
      </c>
      <c r="J503" t="s">
        <v>5748</v>
      </c>
    </row>
    <row r="504" spans="1:10" ht="15" x14ac:dyDescent="0.25">
      <c r="A504" s="293" t="s">
        <v>7018</v>
      </c>
      <c r="B504" s="293" t="s">
        <v>6161</v>
      </c>
      <c r="C504" s="293" t="s">
        <v>6162</v>
      </c>
      <c r="D504" s="293" t="s">
        <v>6163</v>
      </c>
      <c r="E504" s="256" t="s">
        <v>297</v>
      </c>
      <c r="F504" s="14" t="s">
        <v>1156</v>
      </c>
      <c r="G504" s="294" t="s">
        <v>1336</v>
      </c>
      <c r="H504" s="291" t="s">
        <v>7881</v>
      </c>
      <c r="I504" s="293" t="s">
        <v>7541</v>
      </c>
      <c r="J504" t="s">
        <v>5748</v>
      </c>
    </row>
    <row r="505" spans="1:10" ht="15" x14ac:dyDescent="0.25">
      <c r="A505" s="293" t="s">
        <v>7019</v>
      </c>
      <c r="B505" s="293" t="s">
        <v>6164</v>
      </c>
      <c r="C505" s="293" t="s">
        <v>6165</v>
      </c>
      <c r="D505" s="293" t="s">
        <v>6166</v>
      </c>
      <c r="E505" s="256" t="s">
        <v>322</v>
      </c>
      <c r="F505" s="14" t="s">
        <v>1156</v>
      </c>
      <c r="G505" s="294" t="s">
        <v>1336</v>
      </c>
      <c r="H505" s="291" t="s">
        <v>7881</v>
      </c>
      <c r="I505" s="293" t="s">
        <v>7542</v>
      </c>
      <c r="J505" t="s">
        <v>5748</v>
      </c>
    </row>
    <row r="506" spans="1:10" ht="15" x14ac:dyDescent="0.25">
      <c r="A506" s="293" t="s">
        <v>4157</v>
      </c>
      <c r="B506" s="293" t="s">
        <v>4657</v>
      </c>
      <c r="C506" s="293" t="s">
        <v>4658</v>
      </c>
      <c r="D506" s="293" t="s">
        <v>321</v>
      </c>
      <c r="E506" s="256" t="s">
        <v>6847</v>
      </c>
      <c r="F506" s="14" t="s">
        <v>1156</v>
      </c>
      <c r="G506" s="294" t="s">
        <v>1336</v>
      </c>
      <c r="H506" s="291" t="s">
        <v>7881</v>
      </c>
      <c r="I506" s="293" t="s">
        <v>5243</v>
      </c>
      <c r="J506" t="s">
        <v>5748</v>
      </c>
    </row>
    <row r="507" spans="1:10" ht="15" x14ac:dyDescent="0.25">
      <c r="A507" s="293" t="s">
        <v>7020</v>
      </c>
      <c r="B507" s="293" t="s">
        <v>6167</v>
      </c>
      <c r="C507" s="293" t="s">
        <v>6168</v>
      </c>
      <c r="D507" s="293" t="s">
        <v>380</v>
      </c>
      <c r="E507" s="256" t="s">
        <v>320</v>
      </c>
      <c r="F507" s="14" t="s">
        <v>1156</v>
      </c>
      <c r="G507" s="294" t="s">
        <v>1336</v>
      </c>
      <c r="H507" s="291" t="s">
        <v>7881</v>
      </c>
      <c r="I507" s="293" t="s">
        <v>7543</v>
      </c>
      <c r="J507" t="s">
        <v>5748</v>
      </c>
    </row>
    <row r="508" spans="1:10" ht="15" x14ac:dyDescent="0.25">
      <c r="A508" s="293" t="s">
        <v>4125</v>
      </c>
      <c r="B508" s="293" t="s">
        <v>4593</v>
      </c>
      <c r="C508" s="293" t="s">
        <v>4594</v>
      </c>
      <c r="D508" s="293" t="s">
        <v>4595</v>
      </c>
      <c r="E508" s="256" t="s">
        <v>379</v>
      </c>
      <c r="F508" s="14" t="s">
        <v>1156</v>
      </c>
      <c r="G508" s="294" t="s">
        <v>1336</v>
      </c>
      <c r="H508" s="291" t="s">
        <v>7881</v>
      </c>
      <c r="I508" s="293" t="s">
        <v>5212</v>
      </c>
      <c r="J508" t="s">
        <v>5748</v>
      </c>
    </row>
    <row r="509" spans="1:10" ht="15" x14ac:dyDescent="0.25">
      <c r="A509" s="293" t="s">
        <v>7021</v>
      </c>
      <c r="B509" s="293" t="s">
        <v>6169</v>
      </c>
      <c r="C509" s="293" t="s">
        <v>752</v>
      </c>
      <c r="D509" s="293" t="s">
        <v>6170</v>
      </c>
      <c r="E509" s="256" t="s">
        <v>6848</v>
      </c>
      <c r="F509" s="14" t="s">
        <v>1156</v>
      </c>
      <c r="G509" s="294" t="s">
        <v>1336</v>
      </c>
      <c r="H509" s="291" t="s">
        <v>7881</v>
      </c>
      <c r="I509" s="293" t="s">
        <v>7544</v>
      </c>
      <c r="J509" t="s">
        <v>5748</v>
      </c>
    </row>
    <row r="510" spans="1:10" ht="15" x14ac:dyDescent="0.25">
      <c r="A510" s="293" t="s">
        <v>7022</v>
      </c>
      <c r="B510" s="293" t="s">
        <v>6171</v>
      </c>
      <c r="C510" s="293" t="s">
        <v>6172</v>
      </c>
      <c r="D510" s="293" t="s">
        <v>499</v>
      </c>
      <c r="E510" s="256" t="s">
        <v>291</v>
      </c>
      <c r="F510" s="14" t="s">
        <v>1156</v>
      </c>
      <c r="G510" s="294" t="s">
        <v>1336</v>
      </c>
      <c r="H510" s="291" t="s">
        <v>7881</v>
      </c>
      <c r="I510" s="293" t="s">
        <v>7545</v>
      </c>
      <c r="J510" t="s">
        <v>5748</v>
      </c>
    </row>
    <row r="511" spans="1:10" ht="15" x14ac:dyDescent="0.25">
      <c r="A511" s="293" t="s">
        <v>7023</v>
      </c>
      <c r="B511" s="293" t="s">
        <v>6173</v>
      </c>
      <c r="C511" s="293" t="s">
        <v>463</v>
      </c>
      <c r="D511" s="293" t="s">
        <v>529</v>
      </c>
      <c r="E511" s="256" t="s">
        <v>535</v>
      </c>
      <c r="F511" s="14" t="s">
        <v>1156</v>
      </c>
      <c r="G511" s="294" t="s">
        <v>1336</v>
      </c>
      <c r="H511" s="291" t="s">
        <v>7881</v>
      </c>
      <c r="I511" s="293" t="s">
        <v>7546</v>
      </c>
      <c r="J511" t="s">
        <v>5748</v>
      </c>
    </row>
    <row r="512" spans="1:10" ht="15" x14ac:dyDescent="0.25">
      <c r="A512" s="293" t="s">
        <v>7024</v>
      </c>
      <c r="B512" s="293" t="s">
        <v>6174</v>
      </c>
      <c r="C512" s="293" t="s">
        <v>6175</v>
      </c>
      <c r="D512" s="293" t="s">
        <v>522</v>
      </c>
      <c r="E512" s="256" t="s">
        <v>322</v>
      </c>
      <c r="F512" s="14" t="s">
        <v>1156</v>
      </c>
      <c r="G512" s="294" t="s">
        <v>1336</v>
      </c>
      <c r="H512" s="291" t="s">
        <v>7881</v>
      </c>
      <c r="I512" s="293" t="s">
        <v>7547</v>
      </c>
      <c r="J512" t="s">
        <v>5748</v>
      </c>
    </row>
    <row r="513" spans="1:10" ht="15" x14ac:dyDescent="0.25">
      <c r="A513" s="293" t="s">
        <v>4278</v>
      </c>
      <c r="B513" s="293" t="s">
        <v>4870</v>
      </c>
      <c r="C513" s="293" t="s">
        <v>4871</v>
      </c>
      <c r="D513" s="293" t="s">
        <v>335</v>
      </c>
      <c r="E513" s="256" t="s">
        <v>1157</v>
      </c>
      <c r="F513" s="14" t="s">
        <v>1156</v>
      </c>
      <c r="G513" s="294" t="s">
        <v>1336</v>
      </c>
      <c r="H513" s="291" t="s">
        <v>7881</v>
      </c>
      <c r="I513" s="293" t="s">
        <v>5347</v>
      </c>
      <c r="J513" t="s">
        <v>5748</v>
      </c>
    </row>
    <row r="514" spans="1:10" ht="15" x14ac:dyDescent="0.25">
      <c r="A514" s="293" t="s">
        <v>7025</v>
      </c>
      <c r="B514" s="293" t="s">
        <v>6176</v>
      </c>
      <c r="C514" s="293" t="s">
        <v>1020</v>
      </c>
      <c r="D514" s="293" t="s">
        <v>6177</v>
      </c>
      <c r="E514" s="256" t="s">
        <v>496</v>
      </c>
      <c r="F514" s="14" t="s">
        <v>1156</v>
      </c>
      <c r="G514" s="294" t="s">
        <v>1336</v>
      </c>
      <c r="H514" s="291" t="s">
        <v>7881</v>
      </c>
      <c r="I514" s="293" t="s">
        <v>7548</v>
      </c>
      <c r="J514" t="s">
        <v>5748</v>
      </c>
    </row>
    <row r="515" spans="1:10" ht="15" x14ac:dyDescent="0.25">
      <c r="A515" s="293" t="s">
        <v>7026</v>
      </c>
      <c r="B515" s="293" t="s">
        <v>4564</v>
      </c>
      <c r="C515" s="293" t="s">
        <v>4565</v>
      </c>
      <c r="D515" s="293" t="s">
        <v>337</v>
      </c>
      <c r="E515" s="256" t="s">
        <v>484</v>
      </c>
      <c r="F515" s="14" t="s">
        <v>1156</v>
      </c>
      <c r="G515" s="294" t="s">
        <v>1336</v>
      </c>
      <c r="H515" s="291" t="s">
        <v>7881</v>
      </c>
      <c r="I515" s="293" t="s">
        <v>5199</v>
      </c>
      <c r="J515" t="s">
        <v>5748</v>
      </c>
    </row>
    <row r="516" spans="1:10" ht="15" x14ac:dyDescent="0.25">
      <c r="A516" s="293" t="s">
        <v>1815</v>
      </c>
      <c r="B516" s="293" t="s">
        <v>3107</v>
      </c>
      <c r="C516" s="293" t="s">
        <v>997</v>
      </c>
      <c r="D516" s="293" t="s">
        <v>998</v>
      </c>
      <c r="E516" s="256" t="s">
        <v>301</v>
      </c>
      <c r="F516" s="14" t="s">
        <v>1156</v>
      </c>
      <c r="G516" s="294" t="s">
        <v>1336</v>
      </c>
      <c r="H516" s="291" t="s">
        <v>7881</v>
      </c>
      <c r="I516" s="293" t="s">
        <v>2452</v>
      </c>
      <c r="J516" t="s">
        <v>5748</v>
      </c>
    </row>
    <row r="517" spans="1:10" ht="15" x14ac:dyDescent="0.25">
      <c r="A517" s="293" t="s">
        <v>7027</v>
      </c>
      <c r="B517" s="293" t="s">
        <v>6178</v>
      </c>
      <c r="C517" s="293" t="s">
        <v>6179</v>
      </c>
      <c r="D517" s="293" t="s">
        <v>3454</v>
      </c>
      <c r="E517" s="256" t="s">
        <v>452</v>
      </c>
      <c r="F517" s="14" t="s">
        <v>1156</v>
      </c>
      <c r="G517" s="294" t="s">
        <v>1336</v>
      </c>
      <c r="H517" s="291" t="s">
        <v>7881</v>
      </c>
      <c r="I517" s="293" t="s">
        <v>7549</v>
      </c>
      <c r="J517" t="s">
        <v>5748</v>
      </c>
    </row>
    <row r="518" spans="1:10" ht="15" x14ac:dyDescent="0.25">
      <c r="A518" s="293" t="s">
        <v>4142</v>
      </c>
      <c r="B518" s="293" t="s">
        <v>4628</v>
      </c>
      <c r="C518" s="293" t="s">
        <v>4629</v>
      </c>
      <c r="D518" s="293" t="s">
        <v>412</v>
      </c>
      <c r="E518" s="256" t="s">
        <v>443</v>
      </c>
      <c r="F518" s="14" t="s">
        <v>1156</v>
      </c>
      <c r="G518" s="294" t="s">
        <v>1336</v>
      </c>
      <c r="H518" s="291" t="s">
        <v>7881</v>
      </c>
      <c r="I518" s="293" t="s">
        <v>5230</v>
      </c>
      <c r="J518" t="s">
        <v>5748</v>
      </c>
    </row>
    <row r="519" spans="1:10" ht="15" x14ac:dyDescent="0.25">
      <c r="A519" s="293" t="s">
        <v>7028</v>
      </c>
      <c r="B519" s="293" t="s">
        <v>6180</v>
      </c>
      <c r="C519" s="293" t="s">
        <v>6181</v>
      </c>
      <c r="D519" s="293" t="s">
        <v>384</v>
      </c>
      <c r="E519" s="256" t="s">
        <v>327</v>
      </c>
      <c r="F519" s="14" t="s">
        <v>1156</v>
      </c>
      <c r="G519" s="294" t="s">
        <v>1336</v>
      </c>
      <c r="H519" s="291" t="s">
        <v>7881</v>
      </c>
      <c r="I519" s="293" t="s">
        <v>7550</v>
      </c>
      <c r="J519" t="s">
        <v>5748</v>
      </c>
    </row>
    <row r="520" spans="1:10" ht="15" x14ac:dyDescent="0.25">
      <c r="A520" s="293" t="s">
        <v>3799</v>
      </c>
      <c r="B520" s="293" t="s">
        <v>3391</v>
      </c>
      <c r="C520" s="293" t="s">
        <v>3392</v>
      </c>
      <c r="D520" s="293" t="s">
        <v>661</v>
      </c>
      <c r="E520" s="256" t="s">
        <v>324</v>
      </c>
      <c r="F520" s="14" t="s">
        <v>1156</v>
      </c>
      <c r="G520" s="294" t="s">
        <v>1336</v>
      </c>
      <c r="H520" s="291" t="s">
        <v>7881</v>
      </c>
      <c r="I520" s="293" t="s">
        <v>3390</v>
      </c>
      <c r="J520" t="s">
        <v>5748</v>
      </c>
    </row>
    <row r="521" spans="1:10" ht="15" x14ac:dyDescent="0.25">
      <c r="A521" s="293" t="s">
        <v>7029</v>
      </c>
      <c r="B521" s="293" t="s">
        <v>6182</v>
      </c>
      <c r="C521" s="293" t="s">
        <v>6183</v>
      </c>
      <c r="D521" s="293" t="s">
        <v>6184</v>
      </c>
      <c r="E521" s="256" t="s">
        <v>322</v>
      </c>
      <c r="F521" s="14" t="s">
        <v>1156</v>
      </c>
      <c r="G521" s="294" t="s">
        <v>1336</v>
      </c>
      <c r="H521" s="291" t="s">
        <v>7881</v>
      </c>
      <c r="I521" s="293" t="s">
        <v>7551</v>
      </c>
      <c r="J521" t="s">
        <v>5748</v>
      </c>
    </row>
    <row r="522" spans="1:10" ht="15" x14ac:dyDescent="0.25">
      <c r="A522" s="293" t="s">
        <v>7030</v>
      </c>
      <c r="B522" s="293" t="s">
        <v>6185</v>
      </c>
      <c r="C522" s="293" t="s">
        <v>6186</v>
      </c>
      <c r="D522" s="293" t="s">
        <v>417</v>
      </c>
      <c r="E522" s="256" t="s">
        <v>363</v>
      </c>
      <c r="F522" s="14" t="s">
        <v>1156</v>
      </c>
      <c r="G522" s="294" t="s">
        <v>1336</v>
      </c>
      <c r="H522" s="291" t="s">
        <v>7881</v>
      </c>
      <c r="I522" s="293" t="s">
        <v>7552</v>
      </c>
      <c r="J522" t="s">
        <v>5748</v>
      </c>
    </row>
    <row r="523" spans="1:10" ht="15" x14ac:dyDescent="0.25">
      <c r="A523" s="293" t="s">
        <v>7031</v>
      </c>
      <c r="B523" s="293" t="s">
        <v>241</v>
      </c>
      <c r="C523" s="293" t="s">
        <v>6187</v>
      </c>
      <c r="D523" s="293" t="s">
        <v>756</v>
      </c>
      <c r="E523" s="256" t="s">
        <v>1058</v>
      </c>
      <c r="F523" s="14" t="s">
        <v>1156</v>
      </c>
      <c r="G523" s="294" t="s">
        <v>1336</v>
      </c>
      <c r="H523" s="291" t="s">
        <v>7881</v>
      </c>
      <c r="I523" s="293" t="s">
        <v>7553</v>
      </c>
      <c r="J523" t="s">
        <v>5748</v>
      </c>
    </row>
    <row r="524" spans="1:10" ht="15" x14ac:dyDescent="0.25">
      <c r="A524" s="293" t="s">
        <v>7032</v>
      </c>
      <c r="B524" s="293" t="s">
        <v>6188</v>
      </c>
      <c r="C524" s="293" t="s">
        <v>6189</v>
      </c>
      <c r="D524" s="293" t="s">
        <v>1035</v>
      </c>
      <c r="E524" s="256" t="s">
        <v>526</v>
      </c>
      <c r="F524" s="14" t="s">
        <v>1156</v>
      </c>
      <c r="G524" s="294" t="s">
        <v>1336</v>
      </c>
      <c r="H524" s="291" t="s">
        <v>7881</v>
      </c>
      <c r="I524" s="293" t="s">
        <v>7554</v>
      </c>
      <c r="J524" t="s">
        <v>5748</v>
      </c>
    </row>
    <row r="525" spans="1:10" ht="15" x14ac:dyDescent="0.25">
      <c r="A525" s="293" t="s">
        <v>4037</v>
      </c>
      <c r="B525" s="293" t="s">
        <v>4038</v>
      </c>
      <c r="C525" s="293" t="s">
        <v>4036</v>
      </c>
      <c r="D525" s="293" t="s">
        <v>716</v>
      </c>
      <c r="E525" s="256" t="s">
        <v>374</v>
      </c>
      <c r="F525" s="14" t="s">
        <v>1156</v>
      </c>
      <c r="G525" s="294" t="s">
        <v>1336</v>
      </c>
      <c r="H525" s="291" t="s">
        <v>7881</v>
      </c>
      <c r="I525" s="293" t="s">
        <v>5252</v>
      </c>
      <c r="J525" t="s">
        <v>5748</v>
      </c>
    </row>
    <row r="526" spans="1:10" ht="15" x14ac:dyDescent="0.25">
      <c r="A526" s="293" t="s">
        <v>7033</v>
      </c>
      <c r="B526" s="293" t="s">
        <v>6190</v>
      </c>
      <c r="C526" s="293" t="s">
        <v>6191</v>
      </c>
      <c r="D526" s="293" t="s">
        <v>6192</v>
      </c>
      <c r="E526" s="256" t="s">
        <v>392</v>
      </c>
      <c r="F526" s="14" t="s">
        <v>1156</v>
      </c>
      <c r="G526" s="294" t="s">
        <v>1336</v>
      </c>
      <c r="H526" s="291" t="s">
        <v>7881</v>
      </c>
      <c r="I526" s="293" t="s">
        <v>7555</v>
      </c>
      <c r="J526" t="s">
        <v>5748</v>
      </c>
    </row>
    <row r="527" spans="1:10" ht="15" x14ac:dyDescent="0.25">
      <c r="A527" s="293" t="s">
        <v>7034</v>
      </c>
      <c r="B527" s="293" t="s">
        <v>3165</v>
      </c>
      <c r="C527" s="293" t="s">
        <v>821</v>
      </c>
      <c r="D527" s="293" t="s">
        <v>1043</v>
      </c>
      <c r="E527" s="256" t="s">
        <v>484</v>
      </c>
      <c r="F527" s="14" t="s">
        <v>1156</v>
      </c>
      <c r="G527" s="294" t="s">
        <v>1336</v>
      </c>
      <c r="H527" s="291" t="s">
        <v>7881</v>
      </c>
      <c r="I527" s="293" t="s">
        <v>2505</v>
      </c>
      <c r="J527" t="s">
        <v>5748</v>
      </c>
    </row>
    <row r="528" spans="1:10" ht="15" x14ac:dyDescent="0.25">
      <c r="A528" s="293" t="s">
        <v>7035</v>
      </c>
      <c r="B528" s="293" t="s">
        <v>6193</v>
      </c>
      <c r="C528" s="293" t="s">
        <v>6194</v>
      </c>
      <c r="D528" s="293" t="s">
        <v>786</v>
      </c>
      <c r="E528" s="256" t="s">
        <v>294</v>
      </c>
      <c r="F528" s="14" t="s">
        <v>1156</v>
      </c>
      <c r="G528" s="294" t="s">
        <v>1336</v>
      </c>
      <c r="H528" s="291" t="s">
        <v>7881</v>
      </c>
      <c r="I528" s="293" t="s">
        <v>7556</v>
      </c>
      <c r="J528" t="s">
        <v>5748</v>
      </c>
    </row>
    <row r="529" spans="1:10" ht="15" x14ac:dyDescent="0.25">
      <c r="A529" s="293" t="s">
        <v>3816</v>
      </c>
      <c r="B529" s="293" t="s">
        <v>3440</v>
      </c>
      <c r="C529" s="293" t="s">
        <v>3441</v>
      </c>
      <c r="D529" s="293" t="s">
        <v>3442</v>
      </c>
      <c r="E529" s="256" t="s">
        <v>1062</v>
      </c>
      <c r="F529" s="14" t="s">
        <v>1156</v>
      </c>
      <c r="G529" s="294" t="s">
        <v>1336</v>
      </c>
      <c r="H529" s="291" t="s">
        <v>7881</v>
      </c>
      <c r="I529" s="293" t="s">
        <v>3439</v>
      </c>
      <c r="J529" t="s">
        <v>5748</v>
      </c>
    </row>
    <row r="530" spans="1:10" ht="15" x14ac:dyDescent="0.25">
      <c r="A530" s="293" t="s">
        <v>7036</v>
      </c>
      <c r="B530" s="293" t="s">
        <v>6195</v>
      </c>
      <c r="C530" s="293" t="s">
        <v>6196</v>
      </c>
      <c r="D530" s="293" t="s">
        <v>6197</v>
      </c>
      <c r="E530" s="256" t="s">
        <v>403</v>
      </c>
      <c r="F530" s="14" t="s">
        <v>1156</v>
      </c>
      <c r="G530" s="294" t="s">
        <v>1336</v>
      </c>
      <c r="H530" s="291" t="s">
        <v>7881</v>
      </c>
      <c r="I530" s="293" t="s">
        <v>7557</v>
      </c>
      <c r="J530" t="s">
        <v>5748</v>
      </c>
    </row>
    <row r="531" spans="1:10" ht="15" x14ac:dyDescent="0.25">
      <c r="A531" s="293" t="s">
        <v>7037</v>
      </c>
      <c r="B531" s="293" t="s">
        <v>6198</v>
      </c>
      <c r="C531" s="293" t="s">
        <v>6199</v>
      </c>
      <c r="D531" s="293" t="s">
        <v>1043</v>
      </c>
      <c r="E531" s="256" t="s">
        <v>374</v>
      </c>
      <c r="F531" s="14" t="s">
        <v>1156</v>
      </c>
      <c r="G531" s="294" t="s">
        <v>1336</v>
      </c>
      <c r="H531" s="291" t="s">
        <v>7881</v>
      </c>
      <c r="I531" s="293" t="s">
        <v>7558</v>
      </c>
      <c r="J531" t="s">
        <v>5748</v>
      </c>
    </row>
    <row r="532" spans="1:10" ht="15" x14ac:dyDescent="0.25">
      <c r="A532" s="293" t="s">
        <v>3820</v>
      </c>
      <c r="B532" s="293" t="s">
        <v>2908</v>
      </c>
      <c r="C532" s="293" t="s">
        <v>573</v>
      </c>
      <c r="D532" s="293" t="s">
        <v>499</v>
      </c>
      <c r="E532" s="256" t="s">
        <v>1053</v>
      </c>
      <c r="F532" s="14" t="s">
        <v>1156</v>
      </c>
      <c r="G532" s="294" t="s">
        <v>1336</v>
      </c>
      <c r="H532" s="291" t="s">
        <v>7881</v>
      </c>
      <c r="I532" s="293" t="s">
        <v>2254</v>
      </c>
      <c r="J532" t="s">
        <v>5748</v>
      </c>
    </row>
    <row r="533" spans="1:10" ht="15" x14ac:dyDescent="0.25">
      <c r="A533" s="293" t="s">
        <v>7038</v>
      </c>
      <c r="B533" s="293" t="s">
        <v>6200</v>
      </c>
      <c r="C533" s="293" t="s">
        <v>6201</v>
      </c>
      <c r="D533" s="293" t="s">
        <v>661</v>
      </c>
      <c r="E533" s="256" t="s">
        <v>396</v>
      </c>
      <c r="F533" s="14" t="s">
        <v>1156</v>
      </c>
      <c r="G533" s="294" t="s">
        <v>1336</v>
      </c>
      <c r="H533" s="291" t="s">
        <v>7881</v>
      </c>
      <c r="I533" s="293" t="s">
        <v>7559</v>
      </c>
      <c r="J533" t="s">
        <v>5748</v>
      </c>
    </row>
    <row r="534" spans="1:10" ht="15" x14ac:dyDescent="0.25">
      <c r="A534" s="293" t="s">
        <v>7039</v>
      </c>
      <c r="B534" s="293" t="s">
        <v>6202</v>
      </c>
      <c r="C534" s="293" t="s">
        <v>1182</v>
      </c>
      <c r="D534" s="293" t="s">
        <v>319</v>
      </c>
      <c r="E534" s="256" t="s">
        <v>396</v>
      </c>
      <c r="F534" s="14" t="s">
        <v>1156</v>
      </c>
      <c r="G534" s="294" t="s">
        <v>1336</v>
      </c>
      <c r="H534" s="291" t="s">
        <v>7881</v>
      </c>
      <c r="I534" s="293" t="s">
        <v>7560</v>
      </c>
      <c r="J534" t="s">
        <v>5748</v>
      </c>
    </row>
    <row r="535" spans="1:10" ht="15" x14ac:dyDescent="0.25">
      <c r="A535" s="293" t="s">
        <v>3841</v>
      </c>
      <c r="B535" s="293" t="s">
        <v>3104</v>
      </c>
      <c r="C535" s="293" t="s">
        <v>1305</v>
      </c>
      <c r="D535" s="293" t="s">
        <v>777</v>
      </c>
      <c r="E535" s="256" t="s">
        <v>3703</v>
      </c>
      <c r="F535" s="14" t="s">
        <v>1156</v>
      </c>
      <c r="G535" s="294" t="s">
        <v>1336</v>
      </c>
      <c r="H535" s="291" t="s">
        <v>7881</v>
      </c>
      <c r="I535" s="293" t="s">
        <v>2449</v>
      </c>
      <c r="J535" t="s">
        <v>5748</v>
      </c>
    </row>
    <row r="536" spans="1:10" ht="15" x14ac:dyDescent="0.25">
      <c r="A536" s="293" t="s">
        <v>4135</v>
      </c>
      <c r="B536" s="293" t="s">
        <v>4615</v>
      </c>
      <c r="C536" s="293" t="s">
        <v>3431</v>
      </c>
      <c r="D536" s="293" t="s">
        <v>422</v>
      </c>
      <c r="E536" s="256" t="s">
        <v>311</v>
      </c>
      <c r="F536" s="14" t="s">
        <v>1156</v>
      </c>
      <c r="G536" s="294" t="s">
        <v>1336</v>
      </c>
      <c r="H536" s="291" t="s">
        <v>7881</v>
      </c>
      <c r="I536" s="293" t="s">
        <v>5223</v>
      </c>
      <c r="J536" t="s">
        <v>5748</v>
      </c>
    </row>
    <row r="537" spans="1:10" ht="15" x14ac:dyDescent="0.25">
      <c r="A537" s="293" t="s">
        <v>7040</v>
      </c>
      <c r="B537" s="293" t="s">
        <v>6203</v>
      </c>
      <c r="C537" s="293" t="s">
        <v>6204</v>
      </c>
      <c r="D537" s="293" t="s">
        <v>699</v>
      </c>
      <c r="E537" s="256" t="s">
        <v>396</v>
      </c>
      <c r="F537" s="14" t="s">
        <v>1156</v>
      </c>
      <c r="G537" s="294" t="s">
        <v>1336</v>
      </c>
      <c r="H537" s="291" t="s">
        <v>7881</v>
      </c>
      <c r="I537" s="293" t="s">
        <v>7561</v>
      </c>
      <c r="J537" t="s">
        <v>5748</v>
      </c>
    </row>
    <row r="538" spans="1:10" ht="15" x14ac:dyDescent="0.25">
      <c r="A538" s="293" t="s">
        <v>1698</v>
      </c>
      <c r="B538" s="293" t="s">
        <v>2968</v>
      </c>
      <c r="C538" s="293" t="s">
        <v>1275</v>
      </c>
      <c r="D538" s="293" t="s">
        <v>1276</v>
      </c>
      <c r="E538" s="256" t="s">
        <v>1053</v>
      </c>
      <c r="F538" s="14" t="s">
        <v>1156</v>
      </c>
      <c r="G538" s="294" t="s">
        <v>1336</v>
      </c>
      <c r="H538" s="291" t="s">
        <v>7881</v>
      </c>
      <c r="I538" s="293" t="s">
        <v>2314</v>
      </c>
      <c r="J538" t="s">
        <v>5748</v>
      </c>
    </row>
    <row r="539" spans="1:10" ht="15" x14ac:dyDescent="0.25">
      <c r="A539" s="293" t="s">
        <v>1677</v>
      </c>
      <c r="B539" s="293" t="s">
        <v>2942</v>
      </c>
      <c r="C539" s="293" t="s">
        <v>936</v>
      </c>
      <c r="D539" s="293" t="s">
        <v>618</v>
      </c>
      <c r="E539" s="256" t="s">
        <v>392</v>
      </c>
      <c r="F539" s="14" t="s">
        <v>1156</v>
      </c>
      <c r="G539" s="294" t="s">
        <v>1336</v>
      </c>
      <c r="H539" s="291" t="s">
        <v>7881</v>
      </c>
      <c r="I539" s="293" t="s">
        <v>2288</v>
      </c>
      <c r="J539" t="s">
        <v>5748</v>
      </c>
    </row>
    <row r="540" spans="1:10" ht="15" x14ac:dyDescent="0.25">
      <c r="A540" s="293" t="s">
        <v>1775</v>
      </c>
      <c r="B540" s="293" t="s">
        <v>3055</v>
      </c>
      <c r="C540" s="293" t="s">
        <v>1099</v>
      </c>
      <c r="D540" s="293" t="s">
        <v>335</v>
      </c>
      <c r="E540" s="256" t="s">
        <v>477</v>
      </c>
      <c r="F540" s="14" t="s">
        <v>1156</v>
      </c>
      <c r="G540" s="294" t="s">
        <v>1336</v>
      </c>
      <c r="H540" s="291" t="s">
        <v>7881</v>
      </c>
      <c r="I540" s="293" t="s">
        <v>2400</v>
      </c>
      <c r="J540" t="s">
        <v>5748</v>
      </c>
    </row>
    <row r="541" spans="1:10" ht="15" x14ac:dyDescent="0.25">
      <c r="A541" s="293" t="s">
        <v>4114</v>
      </c>
      <c r="B541" s="293" t="s">
        <v>4559</v>
      </c>
      <c r="C541" s="293" t="s">
        <v>4560</v>
      </c>
      <c r="D541" s="293" t="s">
        <v>699</v>
      </c>
      <c r="E541" s="256" t="s">
        <v>1053</v>
      </c>
      <c r="F541" s="14" t="s">
        <v>1156</v>
      </c>
      <c r="G541" s="294" t="s">
        <v>1336</v>
      </c>
      <c r="H541" s="291" t="s">
        <v>7881</v>
      </c>
      <c r="I541" s="293" t="s">
        <v>5197</v>
      </c>
      <c r="J541" t="s">
        <v>5748</v>
      </c>
    </row>
    <row r="542" spans="1:10" ht="15" x14ac:dyDescent="0.25">
      <c r="A542" s="293" t="s">
        <v>1816</v>
      </c>
      <c r="B542" s="293" t="s">
        <v>3108</v>
      </c>
      <c r="C542" s="293" t="s">
        <v>988</v>
      </c>
      <c r="D542" s="293" t="s">
        <v>716</v>
      </c>
      <c r="E542" s="256" t="s">
        <v>396</v>
      </c>
      <c r="F542" s="14" t="s">
        <v>1156</v>
      </c>
      <c r="G542" s="294" t="s">
        <v>1336</v>
      </c>
      <c r="H542" s="291" t="s">
        <v>7881</v>
      </c>
      <c r="I542" s="293" t="s">
        <v>2453</v>
      </c>
      <c r="J542" t="s">
        <v>5748</v>
      </c>
    </row>
    <row r="543" spans="1:10" ht="15" x14ac:dyDescent="0.25">
      <c r="A543" s="293" t="s">
        <v>7041</v>
      </c>
      <c r="B543" s="293" t="s">
        <v>6205</v>
      </c>
      <c r="C543" s="293" t="s">
        <v>6206</v>
      </c>
      <c r="D543" s="293" t="s">
        <v>344</v>
      </c>
      <c r="E543" s="256" t="s">
        <v>409</v>
      </c>
      <c r="F543" s="14" t="s">
        <v>1156</v>
      </c>
      <c r="G543" s="294" t="s">
        <v>1336</v>
      </c>
      <c r="H543" s="291" t="s">
        <v>7881</v>
      </c>
      <c r="I543" s="293" t="s">
        <v>7562</v>
      </c>
      <c r="J543" t="s">
        <v>5748</v>
      </c>
    </row>
    <row r="544" spans="1:10" ht="15" x14ac:dyDescent="0.25">
      <c r="A544" s="293" t="s">
        <v>7042</v>
      </c>
      <c r="B544" s="293" t="s">
        <v>6207</v>
      </c>
      <c r="C544" s="293" t="s">
        <v>6208</v>
      </c>
      <c r="D544" s="293" t="s">
        <v>6209</v>
      </c>
      <c r="E544" s="256" t="s">
        <v>291</v>
      </c>
      <c r="F544" s="14" t="s">
        <v>1156</v>
      </c>
      <c r="G544" s="294" t="s">
        <v>1336</v>
      </c>
      <c r="H544" s="291" t="s">
        <v>7881</v>
      </c>
      <c r="I544" s="293" t="s">
        <v>7563</v>
      </c>
      <c r="J544" t="s">
        <v>5748</v>
      </c>
    </row>
    <row r="545" spans="1:10" ht="15" x14ac:dyDescent="0.25">
      <c r="A545" s="293" t="s">
        <v>7043</v>
      </c>
      <c r="B545" s="293" t="s">
        <v>6210</v>
      </c>
      <c r="C545" s="293" t="s">
        <v>6211</v>
      </c>
      <c r="D545" s="293" t="s">
        <v>804</v>
      </c>
      <c r="E545" s="256" t="s">
        <v>324</v>
      </c>
      <c r="F545" s="14" t="s">
        <v>1156</v>
      </c>
      <c r="G545" s="294" t="s">
        <v>1336</v>
      </c>
      <c r="H545" s="291" t="s">
        <v>7881</v>
      </c>
      <c r="I545" s="293" t="s">
        <v>7564</v>
      </c>
      <c r="J545" t="s">
        <v>5748</v>
      </c>
    </row>
    <row r="546" spans="1:10" ht="15" x14ac:dyDescent="0.25">
      <c r="A546" s="293" t="s">
        <v>1811</v>
      </c>
      <c r="B546" s="293" t="s">
        <v>3102</v>
      </c>
      <c r="C546" s="293" t="s">
        <v>1065</v>
      </c>
      <c r="D546" s="293" t="s">
        <v>380</v>
      </c>
      <c r="E546" s="256" t="s">
        <v>1174</v>
      </c>
      <c r="F546" s="14" t="s">
        <v>1156</v>
      </c>
      <c r="G546" s="294" t="s">
        <v>1336</v>
      </c>
      <c r="H546" s="291" t="s">
        <v>7881</v>
      </c>
      <c r="I546" s="293" t="s">
        <v>2447</v>
      </c>
      <c r="J546" t="s">
        <v>5748</v>
      </c>
    </row>
    <row r="547" spans="1:10" ht="15" x14ac:dyDescent="0.25">
      <c r="A547" s="293" t="s">
        <v>7044</v>
      </c>
      <c r="B547" s="293" t="s">
        <v>6212</v>
      </c>
      <c r="C547" s="293" t="s">
        <v>6213</v>
      </c>
      <c r="D547" s="293" t="s">
        <v>6214</v>
      </c>
      <c r="E547" s="256" t="s">
        <v>306</v>
      </c>
      <c r="F547" s="14" t="s">
        <v>1156</v>
      </c>
      <c r="G547" s="294" t="s">
        <v>1336</v>
      </c>
      <c r="H547" s="291" t="s">
        <v>7881</v>
      </c>
      <c r="I547" s="293" t="s">
        <v>7565</v>
      </c>
      <c r="J547" t="s">
        <v>5748</v>
      </c>
    </row>
    <row r="548" spans="1:10" ht="15" x14ac:dyDescent="0.25">
      <c r="A548" s="293" t="s">
        <v>7045</v>
      </c>
      <c r="B548" s="293" t="s">
        <v>6215</v>
      </c>
      <c r="C548" s="293" t="s">
        <v>6216</v>
      </c>
      <c r="D548" s="293" t="s">
        <v>881</v>
      </c>
      <c r="E548" s="256" t="s">
        <v>394</v>
      </c>
      <c r="F548" s="14" t="s">
        <v>1156</v>
      </c>
      <c r="G548" s="294" t="s">
        <v>1336</v>
      </c>
      <c r="H548" s="291" t="s">
        <v>7881</v>
      </c>
      <c r="I548" s="293" t="s">
        <v>7566</v>
      </c>
      <c r="J548" t="s">
        <v>5748</v>
      </c>
    </row>
    <row r="549" spans="1:10" ht="15" x14ac:dyDescent="0.25">
      <c r="A549" s="293" t="s">
        <v>3777</v>
      </c>
      <c r="B549" s="293" t="s">
        <v>3329</v>
      </c>
      <c r="C549" s="293" t="s">
        <v>3330</v>
      </c>
      <c r="D549" s="293" t="s">
        <v>335</v>
      </c>
      <c r="E549" s="256" t="s">
        <v>1070</v>
      </c>
      <c r="F549" s="14" t="s">
        <v>1156</v>
      </c>
      <c r="G549" s="294" t="s">
        <v>1336</v>
      </c>
      <c r="H549" s="291" t="s">
        <v>7881</v>
      </c>
      <c r="I549" s="293" t="s">
        <v>3328</v>
      </c>
      <c r="J549" t="s">
        <v>5748</v>
      </c>
    </row>
    <row r="550" spans="1:10" ht="15" x14ac:dyDescent="0.25">
      <c r="A550" s="293" t="s">
        <v>7046</v>
      </c>
      <c r="B550" s="293" t="s">
        <v>6217</v>
      </c>
      <c r="C550" s="293" t="s">
        <v>6218</v>
      </c>
      <c r="D550" s="293" t="s">
        <v>6219</v>
      </c>
      <c r="E550" s="256" t="s">
        <v>1174</v>
      </c>
      <c r="F550" s="14" t="s">
        <v>1156</v>
      </c>
      <c r="G550" s="294" t="s">
        <v>1336</v>
      </c>
      <c r="H550" s="291" t="s">
        <v>7881</v>
      </c>
      <c r="I550" s="293" t="s">
        <v>7567</v>
      </c>
      <c r="J550" t="s">
        <v>5748</v>
      </c>
    </row>
    <row r="551" spans="1:10" ht="15" x14ac:dyDescent="0.25">
      <c r="A551" s="293" t="s">
        <v>7047</v>
      </c>
      <c r="B551" s="293" t="s">
        <v>6220</v>
      </c>
      <c r="C551" s="293" t="s">
        <v>6221</v>
      </c>
      <c r="D551" s="293" t="s">
        <v>388</v>
      </c>
      <c r="E551" s="256" t="s">
        <v>428</v>
      </c>
      <c r="F551" s="14" t="s">
        <v>1156</v>
      </c>
      <c r="G551" s="294" t="s">
        <v>1336</v>
      </c>
      <c r="H551" s="291" t="s">
        <v>7881</v>
      </c>
      <c r="I551" s="293" t="s">
        <v>7568</v>
      </c>
      <c r="J551" t="s">
        <v>5748</v>
      </c>
    </row>
    <row r="552" spans="1:10" ht="15" x14ac:dyDescent="0.25">
      <c r="A552" s="293" t="s">
        <v>1581</v>
      </c>
      <c r="B552" s="293" t="s">
        <v>2826</v>
      </c>
      <c r="C552" s="293" t="s">
        <v>1034</v>
      </c>
      <c r="D552" s="293" t="s">
        <v>693</v>
      </c>
      <c r="E552" s="256" t="s">
        <v>1047</v>
      </c>
      <c r="F552" s="14" t="s">
        <v>1156</v>
      </c>
      <c r="G552" s="294" t="s">
        <v>1336</v>
      </c>
      <c r="H552" s="291" t="s">
        <v>4008</v>
      </c>
      <c r="I552" s="293" t="s">
        <v>2173</v>
      </c>
      <c r="J552" t="s">
        <v>5748</v>
      </c>
    </row>
    <row r="553" spans="1:10" ht="15" x14ac:dyDescent="0.25">
      <c r="A553" s="293" t="s">
        <v>1443</v>
      </c>
      <c r="B553" s="293" t="s">
        <v>2653</v>
      </c>
      <c r="C553" s="293" t="s">
        <v>763</v>
      </c>
      <c r="D553" s="293" t="s">
        <v>618</v>
      </c>
      <c r="E553" s="256" t="s">
        <v>1047</v>
      </c>
      <c r="F553" s="14" t="s">
        <v>1156</v>
      </c>
      <c r="G553" s="294" t="s">
        <v>1336</v>
      </c>
      <c r="H553" s="291" t="s">
        <v>7881</v>
      </c>
      <c r="I553" s="293" t="s">
        <v>2004</v>
      </c>
      <c r="J553" t="s">
        <v>5748</v>
      </c>
    </row>
    <row r="554" spans="1:10" ht="15" x14ac:dyDescent="0.25">
      <c r="A554" s="293" t="s">
        <v>4134</v>
      </c>
      <c r="B554" s="293" t="s">
        <v>4613</v>
      </c>
      <c r="C554" s="293" t="s">
        <v>4614</v>
      </c>
      <c r="D554" s="293" t="s">
        <v>349</v>
      </c>
      <c r="E554" s="256" t="s">
        <v>484</v>
      </c>
      <c r="F554" s="14" t="s">
        <v>1156</v>
      </c>
      <c r="G554" s="294" t="s">
        <v>1336</v>
      </c>
      <c r="H554" s="291" t="s">
        <v>7881</v>
      </c>
      <c r="I554" s="293" t="s">
        <v>5222</v>
      </c>
      <c r="J554" t="s">
        <v>5748</v>
      </c>
    </row>
    <row r="555" spans="1:10" ht="15" x14ac:dyDescent="0.25">
      <c r="A555" s="293" t="s">
        <v>7048</v>
      </c>
      <c r="B555" s="293" t="s">
        <v>6222</v>
      </c>
      <c r="C555" s="293" t="s">
        <v>6223</v>
      </c>
      <c r="D555" s="293" t="s">
        <v>6224</v>
      </c>
      <c r="E555" s="256" t="s">
        <v>403</v>
      </c>
      <c r="F555" s="14" t="s">
        <v>1156</v>
      </c>
      <c r="G555" s="294" t="s">
        <v>1336</v>
      </c>
      <c r="H555" s="291" t="s">
        <v>7881</v>
      </c>
      <c r="I555" s="293" t="s">
        <v>7569</v>
      </c>
      <c r="J555" t="s">
        <v>5748</v>
      </c>
    </row>
    <row r="556" spans="1:10" ht="15" x14ac:dyDescent="0.25">
      <c r="A556" s="293" t="s">
        <v>4219</v>
      </c>
      <c r="B556" s="293" t="s">
        <v>4754</v>
      </c>
      <c r="C556" s="293" t="s">
        <v>4755</v>
      </c>
      <c r="D556" s="293" t="s">
        <v>346</v>
      </c>
      <c r="E556" s="256" t="s">
        <v>459</v>
      </c>
      <c r="F556" s="14" t="s">
        <v>1156</v>
      </c>
      <c r="G556" s="294" t="s">
        <v>1336</v>
      </c>
      <c r="H556" s="291" t="s">
        <v>7881</v>
      </c>
      <c r="I556" s="293" t="s">
        <v>5293</v>
      </c>
      <c r="J556" t="s">
        <v>5748</v>
      </c>
    </row>
    <row r="557" spans="1:10" ht="15" x14ac:dyDescent="0.25">
      <c r="A557" s="293" t="s">
        <v>1437</v>
      </c>
      <c r="B557" s="293" t="s">
        <v>2645</v>
      </c>
      <c r="C557" s="293" t="s">
        <v>2646</v>
      </c>
      <c r="D557" s="293" t="s">
        <v>472</v>
      </c>
      <c r="E557" s="256" t="s">
        <v>475</v>
      </c>
      <c r="F557" s="14" t="s">
        <v>1156</v>
      </c>
      <c r="G557" s="294" t="s">
        <v>1336</v>
      </c>
      <c r="H557" s="291" t="s">
        <v>7881</v>
      </c>
      <c r="I557" s="293" t="s">
        <v>1997</v>
      </c>
      <c r="J557" t="s">
        <v>5748</v>
      </c>
    </row>
    <row r="558" spans="1:10" ht="15" x14ac:dyDescent="0.25">
      <c r="A558" s="293" t="s">
        <v>4041</v>
      </c>
      <c r="B558" s="293" t="s">
        <v>4042</v>
      </c>
      <c r="C558" s="293" t="s">
        <v>4039</v>
      </c>
      <c r="D558" s="293" t="s">
        <v>4040</v>
      </c>
      <c r="E558" s="256" t="s">
        <v>294</v>
      </c>
      <c r="F558" s="14" t="s">
        <v>1156</v>
      </c>
      <c r="G558" s="294" t="s">
        <v>1336</v>
      </c>
      <c r="H558" s="291" t="s">
        <v>7881</v>
      </c>
      <c r="I558" s="293" t="s">
        <v>5218</v>
      </c>
      <c r="J558" t="s">
        <v>5748</v>
      </c>
    </row>
    <row r="559" spans="1:10" ht="15" x14ac:dyDescent="0.25">
      <c r="A559" s="293" t="s">
        <v>3788</v>
      </c>
      <c r="B559" s="293" t="s">
        <v>3362</v>
      </c>
      <c r="C559" s="293" t="s">
        <v>3363</v>
      </c>
      <c r="D559" s="293" t="s">
        <v>1232</v>
      </c>
      <c r="E559" s="256" t="s">
        <v>1062</v>
      </c>
      <c r="F559" s="14" t="s">
        <v>1156</v>
      </c>
      <c r="G559" s="294" t="s">
        <v>1336</v>
      </c>
      <c r="H559" s="291" t="s">
        <v>7881</v>
      </c>
      <c r="I559" s="293" t="s">
        <v>3361</v>
      </c>
      <c r="J559" t="s">
        <v>5748</v>
      </c>
    </row>
    <row r="560" spans="1:10" ht="15" x14ac:dyDescent="0.25">
      <c r="A560" s="293" t="s">
        <v>3786</v>
      </c>
      <c r="B560" s="293" t="s">
        <v>2729</v>
      </c>
      <c r="C560" s="293" t="s">
        <v>671</v>
      </c>
      <c r="D560" s="293" t="s">
        <v>672</v>
      </c>
      <c r="E560" s="256" t="s">
        <v>3704</v>
      </c>
      <c r="F560" s="14" t="s">
        <v>1156</v>
      </c>
      <c r="G560" s="294" t="s">
        <v>1336</v>
      </c>
      <c r="H560" s="291" t="s">
        <v>7881</v>
      </c>
      <c r="I560" s="293" t="s">
        <v>2077</v>
      </c>
      <c r="J560" t="s">
        <v>5748</v>
      </c>
    </row>
    <row r="561" spans="1:10" ht="15" x14ac:dyDescent="0.25">
      <c r="A561" s="293" t="s">
        <v>3790</v>
      </c>
      <c r="B561" s="293" t="s">
        <v>3365</v>
      </c>
      <c r="C561" s="293" t="s">
        <v>3366</v>
      </c>
      <c r="D561" s="293" t="s">
        <v>338</v>
      </c>
      <c r="E561" s="256" t="s">
        <v>1053</v>
      </c>
      <c r="F561" s="14" t="s">
        <v>1156</v>
      </c>
      <c r="G561" s="294" t="s">
        <v>1336</v>
      </c>
      <c r="H561" s="291" t="s">
        <v>7881</v>
      </c>
      <c r="I561" s="293" t="s">
        <v>3364</v>
      </c>
      <c r="J561" t="s">
        <v>5748</v>
      </c>
    </row>
    <row r="562" spans="1:10" ht="15" x14ac:dyDescent="0.25">
      <c r="A562" s="293" t="s">
        <v>3782</v>
      </c>
      <c r="B562" s="293" t="s">
        <v>3343</v>
      </c>
      <c r="C562" s="293" t="s">
        <v>3344</v>
      </c>
      <c r="D562" s="293" t="s">
        <v>558</v>
      </c>
      <c r="E562" s="256" t="s">
        <v>1053</v>
      </c>
      <c r="F562" s="14" t="s">
        <v>1156</v>
      </c>
      <c r="G562" s="294" t="s">
        <v>1336</v>
      </c>
      <c r="H562" s="291" t="s">
        <v>7881</v>
      </c>
      <c r="I562" s="293" t="s">
        <v>3342</v>
      </c>
      <c r="J562" t="s">
        <v>5748</v>
      </c>
    </row>
    <row r="563" spans="1:10" ht="15" x14ac:dyDescent="0.25">
      <c r="A563" s="293" t="s">
        <v>1573</v>
      </c>
      <c r="B563" s="293" t="s">
        <v>2814</v>
      </c>
      <c r="C563" s="293" t="s">
        <v>336</v>
      </c>
      <c r="D563" s="293" t="s">
        <v>337</v>
      </c>
      <c r="E563" s="256" t="s">
        <v>331</v>
      </c>
      <c r="F563" s="14" t="s">
        <v>1156</v>
      </c>
      <c r="G563" s="294" t="s">
        <v>1336</v>
      </c>
      <c r="H563" s="291" t="s">
        <v>7881</v>
      </c>
      <c r="I563" s="293" t="s">
        <v>2161</v>
      </c>
      <c r="J563" t="s">
        <v>5748</v>
      </c>
    </row>
    <row r="564" spans="1:10" ht="15" x14ac:dyDescent="0.25">
      <c r="A564" s="293" t="s">
        <v>1452</v>
      </c>
      <c r="B564" s="293" t="s">
        <v>2665</v>
      </c>
      <c r="C564" s="293" t="s">
        <v>641</v>
      </c>
      <c r="D564" s="293" t="s">
        <v>440</v>
      </c>
      <c r="E564" s="256" t="s">
        <v>468</v>
      </c>
      <c r="F564" s="14" t="s">
        <v>1156</v>
      </c>
      <c r="G564" s="294" t="s">
        <v>1336</v>
      </c>
      <c r="H564" s="291" t="s">
        <v>7881</v>
      </c>
      <c r="I564" s="293" t="s">
        <v>2015</v>
      </c>
      <c r="J564" t="s">
        <v>5748</v>
      </c>
    </row>
    <row r="565" spans="1:10" ht="15" x14ac:dyDescent="0.25">
      <c r="A565" s="293" t="s">
        <v>1501</v>
      </c>
      <c r="B565" s="293" t="s">
        <v>2728</v>
      </c>
      <c r="C565" s="293" t="s">
        <v>1155</v>
      </c>
      <c r="D565" s="293" t="s">
        <v>479</v>
      </c>
      <c r="E565" s="256" t="s">
        <v>324</v>
      </c>
      <c r="F565" s="14" t="s">
        <v>1156</v>
      </c>
      <c r="G565" s="294" t="s">
        <v>1336</v>
      </c>
      <c r="H565" s="291" t="s">
        <v>7881</v>
      </c>
      <c r="I565" s="293" t="s">
        <v>2076</v>
      </c>
      <c r="J565" t="s">
        <v>5748</v>
      </c>
    </row>
    <row r="566" spans="1:10" ht="15" x14ac:dyDescent="0.25">
      <c r="A566" s="293" t="s">
        <v>1448</v>
      </c>
      <c r="B566" s="293" t="s">
        <v>2659</v>
      </c>
      <c r="C566" s="293" t="s">
        <v>623</v>
      </c>
      <c r="D566" s="293" t="s">
        <v>472</v>
      </c>
      <c r="E566" s="256" t="s">
        <v>404</v>
      </c>
      <c r="F566" s="14" t="s">
        <v>1156</v>
      </c>
      <c r="G566" s="294" t="s">
        <v>1336</v>
      </c>
      <c r="H566" s="291" t="s">
        <v>7881</v>
      </c>
      <c r="I566" s="293" t="s">
        <v>2010</v>
      </c>
      <c r="J566" t="s">
        <v>5748</v>
      </c>
    </row>
    <row r="567" spans="1:10" ht="15" x14ac:dyDescent="0.25">
      <c r="A567" s="293" t="s">
        <v>1585</v>
      </c>
      <c r="B567" s="293" t="s">
        <v>2834</v>
      </c>
      <c r="C567" s="293" t="s">
        <v>1197</v>
      </c>
      <c r="D567" s="293" t="s">
        <v>355</v>
      </c>
      <c r="E567" s="256" t="s">
        <v>324</v>
      </c>
      <c r="F567" s="14" t="s">
        <v>1156</v>
      </c>
      <c r="G567" s="294" t="s">
        <v>1336</v>
      </c>
      <c r="H567" s="291" t="s">
        <v>7881</v>
      </c>
      <c r="I567" s="293" t="s">
        <v>2181</v>
      </c>
      <c r="J567" t="s">
        <v>5748</v>
      </c>
    </row>
    <row r="568" spans="1:10" ht="15" x14ac:dyDescent="0.25">
      <c r="A568" s="293" t="s">
        <v>7049</v>
      </c>
      <c r="B568" s="293" t="s">
        <v>2654</v>
      </c>
      <c r="C568" s="293" t="s">
        <v>652</v>
      </c>
      <c r="D568" s="293" t="s">
        <v>366</v>
      </c>
      <c r="E568" s="256" t="s">
        <v>357</v>
      </c>
      <c r="F568" s="14" t="s">
        <v>1156</v>
      </c>
      <c r="G568" s="294" t="s">
        <v>1336</v>
      </c>
      <c r="H568" s="291" t="s">
        <v>7881</v>
      </c>
      <c r="I568" s="293" t="s">
        <v>2005</v>
      </c>
      <c r="J568" t="s">
        <v>5748</v>
      </c>
    </row>
    <row r="569" spans="1:10" ht="15" x14ac:dyDescent="0.25">
      <c r="A569" s="293" t="s">
        <v>4128</v>
      </c>
      <c r="B569" s="293" t="s">
        <v>4600</v>
      </c>
      <c r="C569" s="293" t="s">
        <v>3322</v>
      </c>
      <c r="D569" s="293" t="s">
        <v>498</v>
      </c>
      <c r="E569" s="256" t="s">
        <v>365</v>
      </c>
      <c r="F569" s="14" t="s">
        <v>1156</v>
      </c>
      <c r="G569" s="294" t="s">
        <v>1336</v>
      </c>
      <c r="H569" s="291" t="s">
        <v>7881</v>
      </c>
      <c r="I569" s="293" t="s">
        <v>5215</v>
      </c>
      <c r="J569" t="s">
        <v>5748</v>
      </c>
    </row>
    <row r="570" spans="1:10" ht="15" x14ac:dyDescent="0.25">
      <c r="A570" s="293" t="s">
        <v>1468</v>
      </c>
      <c r="B570" s="293" t="s">
        <v>2688</v>
      </c>
      <c r="C570" s="293" t="s">
        <v>1110</v>
      </c>
      <c r="D570" s="293" t="s">
        <v>377</v>
      </c>
      <c r="E570" s="256" t="s">
        <v>385</v>
      </c>
      <c r="F570" s="14" t="s">
        <v>1156</v>
      </c>
      <c r="G570" s="294" t="s">
        <v>1336</v>
      </c>
      <c r="H570" s="291" t="s">
        <v>7881</v>
      </c>
      <c r="I570" s="293" t="s">
        <v>2036</v>
      </c>
      <c r="J570" t="s">
        <v>5748</v>
      </c>
    </row>
    <row r="571" spans="1:10" ht="15" x14ac:dyDescent="0.25">
      <c r="A571" s="293" t="s">
        <v>3773</v>
      </c>
      <c r="B571" s="293" t="s">
        <v>3315</v>
      </c>
      <c r="C571" s="293" t="s">
        <v>3316</v>
      </c>
      <c r="D571" s="293" t="s">
        <v>356</v>
      </c>
      <c r="E571" s="256" t="s">
        <v>396</v>
      </c>
      <c r="F571" s="14" t="s">
        <v>1156</v>
      </c>
      <c r="G571" s="294" t="s">
        <v>1336</v>
      </c>
      <c r="H571" s="291" t="s">
        <v>7881</v>
      </c>
      <c r="I571" s="293" t="s">
        <v>3314</v>
      </c>
      <c r="J571" t="s">
        <v>5748</v>
      </c>
    </row>
    <row r="572" spans="1:10" ht="15" x14ac:dyDescent="0.25">
      <c r="A572" s="293" t="s">
        <v>1473</v>
      </c>
      <c r="B572" s="293" t="s">
        <v>2693</v>
      </c>
      <c r="C572" s="293" t="s">
        <v>684</v>
      </c>
      <c r="D572" s="293" t="s">
        <v>685</v>
      </c>
      <c r="E572" s="256" t="s">
        <v>311</v>
      </c>
      <c r="F572" s="14" t="s">
        <v>1156</v>
      </c>
      <c r="G572" s="294" t="s">
        <v>1336</v>
      </c>
      <c r="H572" s="291" t="s">
        <v>4008</v>
      </c>
      <c r="I572" s="293" t="s">
        <v>2041</v>
      </c>
      <c r="J572" t="s">
        <v>5748</v>
      </c>
    </row>
    <row r="573" spans="1:10" ht="15" x14ac:dyDescent="0.25">
      <c r="A573" s="293" t="s">
        <v>7050</v>
      </c>
      <c r="B573" s="293" t="s">
        <v>6225</v>
      </c>
      <c r="C573" s="293" t="s">
        <v>6226</v>
      </c>
      <c r="D573" s="293" t="s">
        <v>867</v>
      </c>
      <c r="E573" s="256" t="s">
        <v>322</v>
      </c>
      <c r="F573" s="14" t="s">
        <v>1156</v>
      </c>
      <c r="G573" s="294" t="s">
        <v>1336</v>
      </c>
      <c r="H573" s="291" t="s">
        <v>7881</v>
      </c>
      <c r="I573" s="293" t="s">
        <v>7570</v>
      </c>
      <c r="J573" t="s">
        <v>5748</v>
      </c>
    </row>
    <row r="574" spans="1:10" ht="15" x14ac:dyDescent="0.25">
      <c r="A574" s="293" t="s">
        <v>1457</v>
      </c>
      <c r="B574" s="293" t="s">
        <v>2671</v>
      </c>
      <c r="C574" s="293" t="s">
        <v>1150</v>
      </c>
      <c r="D574" s="293" t="s">
        <v>388</v>
      </c>
      <c r="E574" s="256" t="s">
        <v>322</v>
      </c>
      <c r="F574" s="14" t="s">
        <v>1156</v>
      </c>
      <c r="G574" s="294" t="s">
        <v>1336</v>
      </c>
      <c r="H574" s="291" t="s">
        <v>7881</v>
      </c>
      <c r="I574" s="293" t="s">
        <v>2021</v>
      </c>
      <c r="J574" t="s">
        <v>5748</v>
      </c>
    </row>
    <row r="575" spans="1:10" ht="15" x14ac:dyDescent="0.25">
      <c r="A575" s="293" t="s">
        <v>7051</v>
      </c>
      <c r="B575" s="293" t="s">
        <v>6227</v>
      </c>
      <c r="C575" s="293" t="s">
        <v>6228</v>
      </c>
      <c r="D575" s="293" t="s">
        <v>529</v>
      </c>
      <c r="E575" s="256" t="s">
        <v>350</v>
      </c>
      <c r="F575" s="14" t="s">
        <v>1156</v>
      </c>
      <c r="G575" s="294" t="s">
        <v>1336</v>
      </c>
      <c r="H575" s="291" t="s">
        <v>7881</v>
      </c>
      <c r="I575" s="293" t="s">
        <v>7571</v>
      </c>
      <c r="J575" t="s">
        <v>5748</v>
      </c>
    </row>
    <row r="576" spans="1:10" ht="15" x14ac:dyDescent="0.25">
      <c r="A576" s="293" t="s">
        <v>7052</v>
      </c>
      <c r="B576" s="293" t="s">
        <v>2650</v>
      </c>
      <c r="C576" s="293" t="s">
        <v>1092</v>
      </c>
      <c r="D576" s="293" t="s">
        <v>330</v>
      </c>
      <c r="E576" s="256" t="s">
        <v>304</v>
      </c>
      <c r="F576" s="14" t="s">
        <v>1156</v>
      </c>
      <c r="G576" s="294" t="s">
        <v>1336</v>
      </c>
      <c r="H576" s="291" t="s">
        <v>7881</v>
      </c>
      <c r="I576" s="293" t="s">
        <v>2001</v>
      </c>
      <c r="J576" t="s">
        <v>5748</v>
      </c>
    </row>
    <row r="577" spans="1:10" ht="15" x14ac:dyDescent="0.25">
      <c r="A577" s="293" t="s">
        <v>7053</v>
      </c>
      <c r="B577" s="293" t="s">
        <v>6229</v>
      </c>
      <c r="C577" s="293" t="s">
        <v>6230</v>
      </c>
      <c r="D577" s="293" t="s">
        <v>1046</v>
      </c>
      <c r="E577" s="256" t="s">
        <v>452</v>
      </c>
      <c r="F577" s="14" t="s">
        <v>1156</v>
      </c>
      <c r="G577" s="294" t="s">
        <v>1336</v>
      </c>
      <c r="H577" s="291" t="s">
        <v>7881</v>
      </c>
      <c r="I577" s="293" t="s">
        <v>7572</v>
      </c>
      <c r="J577" t="s">
        <v>5748</v>
      </c>
    </row>
    <row r="578" spans="1:10" ht="15" x14ac:dyDescent="0.25">
      <c r="A578" s="293" t="s">
        <v>1606</v>
      </c>
      <c r="B578" s="293" t="s">
        <v>2862</v>
      </c>
      <c r="C578" s="293" t="s">
        <v>1259</v>
      </c>
      <c r="D578" s="293" t="s">
        <v>332</v>
      </c>
      <c r="E578" s="256" t="s">
        <v>392</v>
      </c>
      <c r="F578" s="14" t="s">
        <v>1156</v>
      </c>
      <c r="G578" s="294" t="s">
        <v>1336</v>
      </c>
      <c r="H578" s="291" t="s">
        <v>7881</v>
      </c>
      <c r="I578" s="293" t="s">
        <v>2208</v>
      </c>
      <c r="J578" t="s">
        <v>5748</v>
      </c>
    </row>
    <row r="579" spans="1:10" ht="15" x14ac:dyDescent="0.25">
      <c r="A579" s="293" t="s">
        <v>7054</v>
      </c>
      <c r="B579" s="293" t="s">
        <v>6231</v>
      </c>
      <c r="C579" s="293" t="s">
        <v>6232</v>
      </c>
      <c r="D579" s="293" t="s">
        <v>750</v>
      </c>
      <c r="E579" s="256" t="s">
        <v>392</v>
      </c>
      <c r="F579" s="14" t="s">
        <v>1156</v>
      </c>
      <c r="G579" s="294" t="s">
        <v>1336</v>
      </c>
      <c r="H579" s="291" t="s">
        <v>7881</v>
      </c>
      <c r="I579" s="293" t="s">
        <v>7573</v>
      </c>
      <c r="J579" t="s">
        <v>5748</v>
      </c>
    </row>
    <row r="580" spans="1:10" ht="15" x14ac:dyDescent="0.25">
      <c r="A580" s="293" t="s">
        <v>1511</v>
      </c>
      <c r="B580" s="293" t="s">
        <v>2742</v>
      </c>
      <c r="C580" s="293" t="s">
        <v>1219</v>
      </c>
      <c r="D580" s="293" t="s">
        <v>699</v>
      </c>
      <c r="E580" s="256" t="s">
        <v>357</v>
      </c>
      <c r="F580" s="14" t="s">
        <v>1156</v>
      </c>
      <c r="G580" s="294" t="s">
        <v>1336</v>
      </c>
      <c r="H580" s="291" t="s">
        <v>7881</v>
      </c>
      <c r="I580" s="293" t="s">
        <v>2089</v>
      </c>
      <c r="J580" t="s">
        <v>5748</v>
      </c>
    </row>
    <row r="581" spans="1:10" ht="15" x14ac:dyDescent="0.25">
      <c r="A581" s="293" t="s">
        <v>3770</v>
      </c>
      <c r="B581" s="293" t="s">
        <v>3312</v>
      </c>
      <c r="C581" s="293" t="s">
        <v>3313</v>
      </c>
      <c r="D581" s="293" t="s">
        <v>881</v>
      </c>
      <c r="E581" s="256" t="s">
        <v>331</v>
      </c>
      <c r="F581" s="14" t="s">
        <v>1156</v>
      </c>
      <c r="G581" s="294" t="s">
        <v>1336</v>
      </c>
      <c r="H581" s="291" t="s">
        <v>7881</v>
      </c>
      <c r="I581" s="293" t="s">
        <v>3311</v>
      </c>
      <c r="J581" t="s">
        <v>5748</v>
      </c>
    </row>
    <row r="582" spans="1:10" ht="15" x14ac:dyDescent="0.25">
      <c r="A582" s="293" t="s">
        <v>4123</v>
      </c>
      <c r="B582" s="293" t="s">
        <v>4589</v>
      </c>
      <c r="C582" s="293" t="s">
        <v>480</v>
      </c>
      <c r="D582" s="293" t="s">
        <v>319</v>
      </c>
      <c r="E582" s="256" t="s">
        <v>446</v>
      </c>
      <c r="F582" s="14" t="s">
        <v>1156</v>
      </c>
      <c r="G582" s="294" t="s">
        <v>1336</v>
      </c>
      <c r="H582" s="291" t="s">
        <v>7881</v>
      </c>
      <c r="I582" s="293" t="s">
        <v>5210</v>
      </c>
      <c r="J582" t="s">
        <v>5748</v>
      </c>
    </row>
    <row r="583" spans="1:10" ht="15" x14ac:dyDescent="0.25">
      <c r="A583" s="293" t="s">
        <v>1493</v>
      </c>
      <c r="B583" s="293" t="s">
        <v>2719</v>
      </c>
      <c r="C583" s="293" t="s">
        <v>698</v>
      </c>
      <c r="D583" s="293" t="s">
        <v>411</v>
      </c>
      <c r="E583" s="256" t="s">
        <v>320</v>
      </c>
      <c r="F583" s="14" t="s">
        <v>1156</v>
      </c>
      <c r="G583" s="294" t="s">
        <v>1336</v>
      </c>
      <c r="H583" s="291" t="s">
        <v>7881</v>
      </c>
      <c r="I583" s="293" t="s">
        <v>2067</v>
      </c>
      <c r="J583" t="s">
        <v>5748</v>
      </c>
    </row>
    <row r="584" spans="1:10" ht="15" x14ac:dyDescent="0.25">
      <c r="A584" s="293" t="s">
        <v>7055</v>
      </c>
      <c r="B584" s="293" t="s">
        <v>6233</v>
      </c>
      <c r="C584" s="293" t="s">
        <v>6234</v>
      </c>
      <c r="D584" s="293" t="s">
        <v>584</v>
      </c>
      <c r="E584" s="256" t="s">
        <v>1070</v>
      </c>
      <c r="F584" s="14" t="s">
        <v>1156</v>
      </c>
      <c r="G584" s="294" t="s">
        <v>1336</v>
      </c>
      <c r="H584" s="291" t="s">
        <v>7881</v>
      </c>
      <c r="I584" s="293" t="s">
        <v>7574</v>
      </c>
      <c r="J584" t="s">
        <v>5748</v>
      </c>
    </row>
    <row r="585" spans="1:10" ht="15" x14ac:dyDescent="0.25">
      <c r="A585" s="293" t="s">
        <v>1609</v>
      </c>
      <c r="B585" s="293" t="s">
        <v>2864</v>
      </c>
      <c r="C585" s="293" t="s">
        <v>1039</v>
      </c>
      <c r="D585" s="293" t="s">
        <v>523</v>
      </c>
      <c r="E585" s="256" t="s">
        <v>6847</v>
      </c>
      <c r="F585" s="14" t="s">
        <v>1156</v>
      </c>
      <c r="G585" s="294" t="s">
        <v>1336</v>
      </c>
      <c r="H585" s="291" t="s">
        <v>7881</v>
      </c>
      <c r="I585" s="293" t="s">
        <v>2210</v>
      </c>
      <c r="J585" t="s">
        <v>5748</v>
      </c>
    </row>
    <row r="586" spans="1:10" ht="15" x14ac:dyDescent="0.25">
      <c r="A586" s="293" t="s">
        <v>7056</v>
      </c>
      <c r="B586" s="293" t="s">
        <v>4567</v>
      </c>
      <c r="C586" s="293" t="s">
        <v>4568</v>
      </c>
      <c r="D586" s="293" t="s">
        <v>4569</v>
      </c>
      <c r="E586" s="256" t="s">
        <v>387</v>
      </c>
      <c r="F586" s="14" t="s">
        <v>1156</v>
      </c>
      <c r="G586" s="294" t="s">
        <v>1336</v>
      </c>
      <c r="H586" s="291" t="s">
        <v>7881</v>
      </c>
      <c r="I586" s="293" t="s">
        <v>5200</v>
      </c>
      <c r="J586" t="s">
        <v>5748</v>
      </c>
    </row>
    <row r="587" spans="1:10" ht="15" x14ac:dyDescent="0.25">
      <c r="A587" s="293" t="s">
        <v>1550</v>
      </c>
      <c r="B587" s="293" t="s">
        <v>2788</v>
      </c>
      <c r="C587" s="293" t="s">
        <v>1193</v>
      </c>
      <c r="D587" s="293" t="s">
        <v>528</v>
      </c>
      <c r="E587" s="256" t="s">
        <v>588</v>
      </c>
      <c r="F587" s="14" t="s">
        <v>1156</v>
      </c>
      <c r="G587" s="294" t="s">
        <v>1336</v>
      </c>
      <c r="H587" s="291" t="s">
        <v>7881</v>
      </c>
      <c r="I587" s="293" t="s">
        <v>2135</v>
      </c>
      <c r="J587" t="s">
        <v>5748</v>
      </c>
    </row>
    <row r="588" spans="1:10" ht="15" x14ac:dyDescent="0.25">
      <c r="A588" s="293" t="s">
        <v>5815</v>
      </c>
      <c r="B588" s="293" t="s">
        <v>5816</v>
      </c>
      <c r="C588" s="293" t="s">
        <v>5814</v>
      </c>
      <c r="D588" s="293" t="s">
        <v>321</v>
      </c>
      <c r="E588" s="256" t="s">
        <v>363</v>
      </c>
      <c r="F588" s="14" t="s">
        <v>1156</v>
      </c>
      <c r="G588" s="294" t="s">
        <v>1336</v>
      </c>
      <c r="H588" s="291" t="s">
        <v>7881</v>
      </c>
      <c r="I588" s="293" t="s">
        <v>7575</v>
      </c>
      <c r="J588" t="s">
        <v>5748</v>
      </c>
    </row>
    <row r="589" spans="1:10" ht="15" x14ac:dyDescent="0.25">
      <c r="A589" s="293" t="s">
        <v>1615</v>
      </c>
      <c r="B589" s="293" t="s">
        <v>2870</v>
      </c>
      <c r="C589" s="293" t="s">
        <v>1262</v>
      </c>
      <c r="D589" s="293" t="s">
        <v>412</v>
      </c>
      <c r="E589" s="256" t="s">
        <v>484</v>
      </c>
      <c r="F589" s="14" t="s">
        <v>1156</v>
      </c>
      <c r="G589" s="294" t="s">
        <v>1336</v>
      </c>
      <c r="H589" s="291" t="s">
        <v>7881</v>
      </c>
      <c r="I589" s="293" t="s">
        <v>2216</v>
      </c>
      <c r="J589" t="s">
        <v>5748</v>
      </c>
    </row>
    <row r="590" spans="1:10" ht="15" x14ac:dyDescent="0.25">
      <c r="A590" s="293" t="s">
        <v>3947</v>
      </c>
      <c r="B590" s="293" t="s">
        <v>3968</v>
      </c>
      <c r="C590" s="293" t="s">
        <v>3914</v>
      </c>
      <c r="D590" s="293" t="s">
        <v>556</v>
      </c>
      <c r="E590" s="256" t="s">
        <v>1047</v>
      </c>
      <c r="F590" s="14" t="s">
        <v>1156</v>
      </c>
      <c r="G590" s="294" t="s">
        <v>1336</v>
      </c>
      <c r="H590" s="291" t="s">
        <v>4008</v>
      </c>
      <c r="I590" s="293" t="s">
        <v>3989</v>
      </c>
      <c r="J590" t="s">
        <v>5748</v>
      </c>
    </row>
    <row r="591" spans="1:10" ht="15" x14ac:dyDescent="0.25">
      <c r="A591" s="293" t="s">
        <v>7057</v>
      </c>
      <c r="B591" s="293" t="s">
        <v>6235</v>
      </c>
      <c r="C591" s="293" t="s">
        <v>6236</v>
      </c>
      <c r="D591" s="293" t="s">
        <v>6237</v>
      </c>
      <c r="E591" s="256" t="s">
        <v>302</v>
      </c>
      <c r="F591" s="14" t="s">
        <v>1156</v>
      </c>
      <c r="G591" s="294" t="s">
        <v>1336</v>
      </c>
      <c r="H591" s="291" t="s">
        <v>7881</v>
      </c>
      <c r="I591" s="293" t="s">
        <v>7576</v>
      </c>
      <c r="J591" t="s">
        <v>5748</v>
      </c>
    </row>
    <row r="592" spans="1:10" ht="15" x14ac:dyDescent="0.25">
      <c r="A592" s="293" t="s">
        <v>1598</v>
      </c>
      <c r="B592" s="293" t="s">
        <v>2848</v>
      </c>
      <c r="C592" s="293" t="s">
        <v>464</v>
      </c>
      <c r="D592" s="293" t="s">
        <v>335</v>
      </c>
      <c r="E592" s="256" t="s">
        <v>304</v>
      </c>
      <c r="F592" s="14" t="s">
        <v>1156</v>
      </c>
      <c r="G592" s="294" t="s">
        <v>1336</v>
      </c>
      <c r="H592" s="291" t="s">
        <v>7881</v>
      </c>
      <c r="I592" s="293" t="s">
        <v>2195</v>
      </c>
      <c r="J592" t="s">
        <v>5748</v>
      </c>
    </row>
    <row r="593" spans="1:10" ht="15" x14ac:dyDescent="0.25">
      <c r="A593" s="293" t="s">
        <v>1476</v>
      </c>
      <c r="B593" s="293" t="s">
        <v>2698</v>
      </c>
      <c r="C593" s="293" t="s">
        <v>1212</v>
      </c>
      <c r="D593" s="293" t="s">
        <v>487</v>
      </c>
      <c r="E593" s="256" t="s">
        <v>301</v>
      </c>
      <c r="F593" s="14" t="s">
        <v>1156</v>
      </c>
      <c r="G593" s="294" t="s">
        <v>1336</v>
      </c>
      <c r="H593" s="291" t="s">
        <v>7881</v>
      </c>
      <c r="I593" s="293" t="s">
        <v>2046</v>
      </c>
      <c r="J593" t="s">
        <v>5748</v>
      </c>
    </row>
    <row r="594" spans="1:10" ht="15" hidden="1" x14ac:dyDescent="0.25">
      <c r="A594" s="293" t="s">
        <v>7058</v>
      </c>
      <c r="B594" s="293" t="s">
        <v>6238</v>
      </c>
      <c r="C594" s="293" t="s">
        <v>6239</v>
      </c>
      <c r="D594" s="293" t="s">
        <v>344</v>
      </c>
      <c r="E594" s="293" t="s">
        <v>291</v>
      </c>
      <c r="F594" s="291" t="s">
        <v>1156</v>
      </c>
      <c r="G594" s="294" t="s">
        <v>1336</v>
      </c>
      <c r="H594" s="291" t="s">
        <v>7881</v>
      </c>
      <c r="I594" s="293" t="s">
        <v>7577</v>
      </c>
      <c r="J594" t="s">
        <v>5748</v>
      </c>
    </row>
    <row r="595" spans="1:10" ht="15" x14ac:dyDescent="0.25">
      <c r="A595" s="293" t="s">
        <v>4150</v>
      </c>
      <c r="B595" s="293" t="s">
        <v>4646</v>
      </c>
      <c r="C595" s="293" t="s">
        <v>4647</v>
      </c>
      <c r="D595" s="293" t="s">
        <v>716</v>
      </c>
      <c r="E595" s="256" t="s">
        <v>324</v>
      </c>
      <c r="F595" s="14" t="s">
        <v>1156</v>
      </c>
      <c r="G595" s="294" t="s">
        <v>1336</v>
      </c>
      <c r="H595" s="291" t="s">
        <v>7881</v>
      </c>
      <c r="I595" s="293" t="s">
        <v>5238</v>
      </c>
      <c r="J595" t="s">
        <v>5748</v>
      </c>
    </row>
    <row r="596" spans="1:10" ht="15" x14ac:dyDescent="0.25">
      <c r="A596" s="293" t="s">
        <v>1584</v>
      </c>
      <c r="B596" s="293" t="s">
        <v>2831</v>
      </c>
      <c r="C596" s="293" t="s">
        <v>1244</v>
      </c>
      <c r="D596" s="293" t="s">
        <v>355</v>
      </c>
      <c r="E596" s="256" t="s">
        <v>585</v>
      </c>
      <c r="F596" s="14" t="s">
        <v>1156</v>
      </c>
      <c r="G596" s="294" t="s">
        <v>1336</v>
      </c>
      <c r="H596" s="291" t="s">
        <v>7881</v>
      </c>
      <c r="I596" s="293" t="s">
        <v>2178</v>
      </c>
      <c r="J596" t="s">
        <v>5748</v>
      </c>
    </row>
    <row r="597" spans="1:10" ht="15" x14ac:dyDescent="0.25">
      <c r="A597" s="293" t="s">
        <v>1475</v>
      </c>
      <c r="B597" s="293" t="s">
        <v>2695</v>
      </c>
      <c r="C597" s="293" t="s">
        <v>1060</v>
      </c>
      <c r="D597" s="293" t="s">
        <v>1061</v>
      </c>
      <c r="E597" s="256" t="s">
        <v>1062</v>
      </c>
      <c r="F597" s="14" t="s">
        <v>1156</v>
      </c>
      <c r="G597" s="294" t="s">
        <v>1336</v>
      </c>
      <c r="H597" s="291" t="s">
        <v>7881</v>
      </c>
      <c r="I597" s="293" t="s">
        <v>2043</v>
      </c>
      <c r="J597" t="s">
        <v>5748</v>
      </c>
    </row>
    <row r="598" spans="1:10" ht="15" x14ac:dyDescent="0.25">
      <c r="A598" s="293" t="s">
        <v>4107</v>
      </c>
      <c r="B598" s="293" t="s">
        <v>4009</v>
      </c>
      <c r="C598" s="293" t="s">
        <v>4010</v>
      </c>
      <c r="D598" s="293" t="s">
        <v>3910</v>
      </c>
      <c r="E598" s="256" t="s">
        <v>404</v>
      </c>
      <c r="F598" s="14" t="s">
        <v>1156</v>
      </c>
      <c r="G598" s="294" t="s">
        <v>1336</v>
      </c>
      <c r="H598" s="291" t="s">
        <v>4008</v>
      </c>
      <c r="I598" s="293" t="s">
        <v>4024</v>
      </c>
      <c r="J598" t="s">
        <v>5748</v>
      </c>
    </row>
    <row r="599" spans="1:10" ht="15" x14ac:dyDescent="0.25">
      <c r="A599" s="293" t="s">
        <v>7059</v>
      </c>
      <c r="B599" s="293" t="s">
        <v>6240</v>
      </c>
      <c r="C599" s="293" t="s">
        <v>6241</v>
      </c>
      <c r="D599" s="293" t="s">
        <v>346</v>
      </c>
      <c r="E599" s="256" t="s">
        <v>6844</v>
      </c>
      <c r="F599" s="14" t="s">
        <v>1156</v>
      </c>
      <c r="G599" s="294" t="s">
        <v>1336</v>
      </c>
      <c r="H599" s="291" t="s">
        <v>7881</v>
      </c>
      <c r="I599" s="293" t="s">
        <v>7578</v>
      </c>
      <c r="J599" t="s">
        <v>5748</v>
      </c>
    </row>
    <row r="600" spans="1:10" ht="15" x14ac:dyDescent="0.25">
      <c r="A600" s="293" t="s">
        <v>7060</v>
      </c>
      <c r="B600" s="293" t="s">
        <v>6242</v>
      </c>
      <c r="C600" s="293" t="s">
        <v>746</v>
      </c>
      <c r="D600" s="293" t="s">
        <v>388</v>
      </c>
      <c r="E600" s="256" t="s">
        <v>387</v>
      </c>
      <c r="F600" s="14" t="s">
        <v>1156</v>
      </c>
      <c r="G600" s="294" t="s">
        <v>1336</v>
      </c>
      <c r="H600" s="291" t="s">
        <v>7881</v>
      </c>
      <c r="I600" s="293" t="s">
        <v>7579</v>
      </c>
      <c r="J600" t="s">
        <v>5748</v>
      </c>
    </row>
    <row r="601" spans="1:10" ht="15" x14ac:dyDescent="0.25">
      <c r="A601" s="293" t="s">
        <v>1594</v>
      </c>
      <c r="B601" s="293" t="s">
        <v>2843</v>
      </c>
      <c r="C601" s="293" t="s">
        <v>664</v>
      </c>
      <c r="D601" s="293" t="s">
        <v>358</v>
      </c>
      <c r="E601" s="256" t="s">
        <v>398</v>
      </c>
      <c r="F601" s="14" t="s">
        <v>1156</v>
      </c>
      <c r="G601" s="294" t="s">
        <v>1336</v>
      </c>
      <c r="H601" s="291" t="s">
        <v>7881</v>
      </c>
      <c r="I601" s="293" t="s">
        <v>2190</v>
      </c>
      <c r="J601" t="s">
        <v>5748</v>
      </c>
    </row>
    <row r="602" spans="1:10" ht="15" x14ac:dyDescent="0.25">
      <c r="A602" s="293" t="s">
        <v>1603</v>
      </c>
      <c r="B602" s="293" t="s">
        <v>2856</v>
      </c>
      <c r="C602" s="293" t="s">
        <v>664</v>
      </c>
      <c r="D602" s="293" t="s">
        <v>479</v>
      </c>
      <c r="E602" s="256" t="s">
        <v>398</v>
      </c>
      <c r="F602" s="14" t="s">
        <v>1156</v>
      </c>
      <c r="G602" s="294" t="s">
        <v>1336</v>
      </c>
      <c r="H602" s="291" t="s">
        <v>7881</v>
      </c>
      <c r="I602" s="293" t="s">
        <v>2203</v>
      </c>
      <c r="J602" t="s">
        <v>5748</v>
      </c>
    </row>
    <row r="603" spans="1:10" ht="15" x14ac:dyDescent="0.25">
      <c r="A603" s="293" t="s">
        <v>3791</v>
      </c>
      <c r="B603" s="293" t="s">
        <v>3371</v>
      </c>
      <c r="C603" s="293" t="s">
        <v>3372</v>
      </c>
      <c r="D603" s="293" t="s">
        <v>563</v>
      </c>
      <c r="E603" s="256" t="s">
        <v>452</v>
      </c>
      <c r="F603" s="14" t="s">
        <v>1156</v>
      </c>
      <c r="G603" s="294" t="s">
        <v>1336</v>
      </c>
      <c r="H603" s="291" t="s">
        <v>7881</v>
      </c>
      <c r="I603" s="293" t="s">
        <v>3370</v>
      </c>
      <c r="J603" t="s">
        <v>5748</v>
      </c>
    </row>
    <row r="604" spans="1:10" ht="15" x14ac:dyDescent="0.25">
      <c r="A604" s="293" t="s">
        <v>7061</v>
      </c>
      <c r="B604" s="293" t="s">
        <v>5824</v>
      </c>
      <c r="C604" s="293" t="s">
        <v>5823</v>
      </c>
      <c r="D604" s="293" t="s">
        <v>3304</v>
      </c>
      <c r="E604" s="256" t="s">
        <v>357</v>
      </c>
      <c r="F604" s="14" t="s">
        <v>1156</v>
      </c>
      <c r="G604" s="294" t="s">
        <v>1336</v>
      </c>
      <c r="H604" s="291" t="s">
        <v>7881</v>
      </c>
      <c r="I604" s="293" t="s">
        <v>7580</v>
      </c>
      <c r="J604" t="s">
        <v>5748</v>
      </c>
    </row>
    <row r="605" spans="1:10" ht="15" x14ac:dyDescent="0.25">
      <c r="A605" s="293" t="s">
        <v>3794</v>
      </c>
      <c r="B605" s="293" t="s">
        <v>2797</v>
      </c>
      <c r="C605" s="293" t="s">
        <v>986</v>
      </c>
      <c r="D605" s="293" t="s">
        <v>1146</v>
      </c>
      <c r="E605" s="256" t="s">
        <v>322</v>
      </c>
      <c r="F605" s="14" t="s">
        <v>1156</v>
      </c>
      <c r="G605" s="294" t="s">
        <v>1336</v>
      </c>
      <c r="H605" s="291" t="s">
        <v>7881</v>
      </c>
      <c r="I605" s="293" t="s">
        <v>2144</v>
      </c>
      <c r="J605" t="s">
        <v>5748</v>
      </c>
    </row>
    <row r="606" spans="1:10" ht="15" x14ac:dyDescent="0.25">
      <c r="A606" s="293" t="s">
        <v>1503</v>
      </c>
      <c r="B606" s="293" t="s">
        <v>2731</v>
      </c>
      <c r="C606" s="293" t="s">
        <v>978</v>
      </c>
      <c r="D606" s="293" t="s">
        <v>549</v>
      </c>
      <c r="E606" s="256" t="s">
        <v>394</v>
      </c>
      <c r="F606" s="14" t="s">
        <v>1156</v>
      </c>
      <c r="G606" s="294" t="s">
        <v>1336</v>
      </c>
      <c r="H606" s="291" t="s">
        <v>7881</v>
      </c>
      <c r="I606" s="293" t="s">
        <v>2079</v>
      </c>
      <c r="J606" t="s">
        <v>5748</v>
      </c>
    </row>
    <row r="607" spans="1:10" ht="15" x14ac:dyDescent="0.25">
      <c r="A607" s="293" t="s">
        <v>1597</v>
      </c>
      <c r="B607" s="293" t="s">
        <v>2847</v>
      </c>
      <c r="C607" s="293" t="s">
        <v>1030</v>
      </c>
      <c r="D607" s="293" t="s">
        <v>338</v>
      </c>
      <c r="E607" s="256" t="s">
        <v>294</v>
      </c>
      <c r="F607" s="14" t="s">
        <v>1156</v>
      </c>
      <c r="G607" s="294" t="s">
        <v>1336</v>
      </c>
      <c r="H607" s="291" t="s">
        <v>7881</v>
      </c>
      <c r="I607" s="293" t="s">
        <v>2194</v>
      </c>
      <c r="J607" t="s">
        <v>5748</v>
      </c>
    </row>
    <row r="608" spans="1:10" ht="15" x14ac:dyDescent="0.25">
      <c r="A608" s="293" t="s">
        <v>4375</v>
      </c>
      <c r="B608" s="293" t="s">
        <v>5056</v>
      </c>
      <c r="C608" s="293" t="s">
        <v>5057</v>
      </c>
      <c r="D608" s="293" t="s">
        <v>528</v>
      </c>
      <c r="E608" s="256" t="s">
        <v>385</v>
      </c>
      <c r="F608" s="14" t="s">
        <v>1156</v>
      </c>
      <c r="G608" s="294" t="s">
        <v>1336</v>
      </c>
      <c r="H608" s="291" t="s">
        <v>7881</v>
      </c>
      <c r="I608" s="293" t="s">
        <v>5492</v>
      </c>
      <c r="J608" t="s">
        <v>5748</v>
      </c>
    </row>
    <row r="609" spans="1:10" ht="15" x14ac:dyDescent="0.25">
      <c r="A609" s="293" t="s">
        <v>7062</v>
      </c>
      <c r="B609" s="293" t="s">
        <v>6243</v>
      </c>
      <c r="C609" s="293" t="s">
        <v>6244</v>
      </c>
      <c r="D609" s="293" t="s">
        <v>6245</v>
      </c>
      <c r="E609" s="256" t="s">
        <v>301</v>
      </c>
      <c r="F609" s="14" t="s">
        <v>1156</v>
      </c>
      <c r="G609" s="294" t="s">
        <v>1336</v>
      </c>
      <c r="H609" s="291" t="s">
        <v>7881</v>
      </c>
      <c r="I609" s="293" t="s">
        <v>7581</v>
      </c>
      <c r="J609" t="s">
        <v>5748</v>
      </c>
    </row>
    <row r="610" spans="1:10" ht="15" x14ac:dyDescent="0.25">
      <c r="A610" s="293" t="s">
        <v>7063</v>
      </c>
      <c r="B610" s="293" t="s">
        <v>6246</v>
      </c>
      <c r="C610" s="293" t="s">
        <v>6247</v>
      </c>
      <c r="D610" s="293" t="s">
        <v>6248</v>
      </c>
      <c r="E610" s="256" t="s">
        <v>327</v>
      </c>
      <c r="F610" s="14" t="s">
        <v>1156</v>
      </c>
      <c r="G610" s="294" t="s">
        <v>1336</v>
      </c>
      <c r="H610" s="291" t="s">
        <v>7881</v>
      </c>
      <c r="I610" s="293" t="s">
        <v>7582</v>
      </c>
      <c r="J610" t="s">
        <v>5748</v>
      </c>
    </row>
    <row r="611" spans="1:10" ht="15" x14ac:dyDescent="0.25">
      <c r="A611" s="293" t="s">
        <v>4149</v>
      </c>
      <c r="B611" s="293" t="s">
        <v>4644</v>
      </c>
      <c r="C611" s="293" t="s">
        <v>4645</v>
      </c>
      <c r="D611" s="293" t="s">
        <v>330</v>
      </c>
      <c r="E611" s="256" t="s">
        <v>324</v>
      </c>
      <c r="F611" s="14" t="s">
        <v>1156</v>
      </c>
      <c r="G611" s="294" t="s">
        <v>1336</v>
      </c>
      <c r="H611" s="291" t="s">
        <v>7881</v>
      </c>
      <c r="I611" s="293" t="s">
        <v>5237</v>
      </c>
      <c r="J611" t="s">
        <v>5748</v>
      </c>
    </row>
    <row r="612" spans="1:10" ht="15" x14ac:dyDescent="0.25">
      <c r="A612" s="293" t="s">
        <v>4143</v>
      </c>
      <c r="B612" s="293" t="s">
        <v>4630</v>
      </c>
      <c r="C612" s="293" t="s">
        <v>4631</v>
      </c>
      <c r="D612" s="293" t="s">
        <v>4632</v>
      </c>
      <c r="E612" s="256" t="s">
        <v>443</v>
      </c>
      <c r="F612" s="14" t="s">
        <v>1156</v>
      </c>
      <c r="G612" s="294" t="s">
        <v>1336</v>
      </c>
      <c r="H612" s="291" t="s">
        <v>7881</v>
      </c>
      <c r="I612" s="293" t="s">
        <v>5231</v>
      </c>
      <c r="J612" t="s">
        <v>5748</v>
      </c>
    </row>
    <row r="613" spans="1:10" ht="15" x14ac:dyDescent="0.25">
      <c r="A613" s="293" t="s">
        <v>7064</v>
      </c>
      <c r="B613" s="293" t="s">
        <v>6249</v>
      </c>
      <c r="C613" s="293" t="s">
        <v>6250</v>
      </c>
      <c r="D613" s="293" t="s">
        <v>407</v>
      </c>
      <c r="E613" s="256" t="s">
        <v>394</v>
      </c>
      <c r="F613" s="14" t="s">
        <v>1156</v>
      </c>
      <c r="G613" s="294" t="s">
        <v>1336</v>
      </c>
      <c r="H613" s="291" t="s">
        <v>7881</v>
      </c>
      <c r="I613" s="293" t="s">
        <v>7583</v>
      </c>
      <c r="J613" t="s">
        <v>5748</v>
      </c>
    </row>
    <row r="614" spans="1:10" ht="15" x14ac:dyDescent="0.25">
      <c r="A614" s="293" t="s">
        <v>7065</v>
      </c>
      <c r="B614" s="293" t="s">
        <v>6251</v>
      </c>
      <c r="C614" s="293" t="s">
        <v>6015</v>
      </c>
      <c r="D614" s="293" t="s">
        <v>3531</v>
      </c>
      <c r="E614" s="256" t="s">
        <v>291</v>
      </c>
      <c r="F614" s="14" t="s">
        <v>1156</v>
      </c>
      <c r="G614" s="294" t="s">
        <v>1336</v>
      </c>
      <c r="H614" s="291" t="s">
        <v>7881</v>
      </c>
      <c r="I614" s="293" t="s">
        <v>7584</v>
      </c>
      <c r="J614" t="s">
        <v>5748</v>
      </c>
    </row>
    <row r="615" spans="1:10" ht="15" x14ac:dyDescent="0.25">
      <c r="A615" s="293" t="s">
        <v>3763</v>
      </c>
      <c r="B615" s="293" t="s">
        <v>3302</v>
      </c>
      <c r="C615" s="293" t="s">
        <v>3303</v>
      </c>
      <c r="D615" s="293" t="s">
        <v>462</v>
      </c>
      <c r="E615" s="256" t="s">
        <v>324</v>
      </c>
      <c r="F615" s="14" t="s">
        <v>1156</v>
      </c>
      <c r="G615" s="294" t="s">
        <v>1336</v>
      </c>
      <c r="H615" s="291" t="s">
        <v>7881</v>
      </c>
      <c r="I615" s="293" t="s">
        <v>3301</v>
      </c>
      <c r="J615" t="s">
        <v>5748</v>
      </c>
    </row>
    <row r="616" spans="1:10" ht="15" x14ac:dyDescent="0.25">
      <c r="A616" s="293" t="s">
        <v>7066</v>
      </c>
      <c r="B616" s="293" t="s">
        <v>6252</v>
      </c>
      <c r="C616" s="293" t="s">
        <v>827</v>
      </c>
      <c r="D616" s="293" t="s">
        <v>753</v>
      </c>
      <c r="E616" s="256" t="s">
        <v>452</v>
      </c>
      <c r="F616" s="14" t="s">
        <v>1156</v>
      </c>
      <c r="G616" s="294" t="s">
        <v>1336</v>
      </c>
      <c r="H616" s="291" t="s">
        <v>7881</v>
      </c>
      <c r="I616" s="293" t="s">
        <v>7585</v>
      </c>
      <c r="J616" t="s">
        <v>5748</v>
      </c>
    </row>
    <row r="617" spans="1:10" ht="15" x14ac:dyDescent="0.25">
      <c r="A617" s="293" t="s">
        <v>1605</v>
      </c>
      <c r="B617" s="293" t="s">
        <v>2859</v>
      </c>
      <c r="C617" s="293" t="s">
        <v>494</v>
      </c>
      <c r="D617" s="293" t="s">
        <v>310</v>
      </c>
      <c r="E617" s="256" t="s">
        <v>496</v>
      </c>
      <c r="F617" s="14" t="s">
        <v>1156</v>
      </c>
      <c r="G617" s="294" t="s">
        <v>1336</v>
      </c>
      <c r="H617" s="291" t="s">
        <v>7881</v>
      </c>
      <c r="I617" s="293" t="s">
        <v>2206</v>
      </c>
      <c r="J617" t="s">
        <v>5748</v>
      </c>
    </row>
    <row r="618" spans="1:10" ht="15" x14ac:dyDescent="0.25">
      <c r="A618" s="293" t="s">
        <v>7067</v>
      </c>
      <c r="B618" s="293" t="s">
        <v>4580</v>
      </c>
      <c r="C618" s="293" t="s">
        <v>4581</v>
      </c>
      <c r="D618" s="293" t="s">
        <v>503</v>
      </c>
      <c r="E618" s="256" t="s">
        <v>311</v>
      </c>
      <c r="F618" s="14" t="s">
        <v>1156</v>
      </c>
      <c r="G618" s="294" t="s">
        <v>1336</v>
      </c>
      <c r="H618" s="291" t="s">
        <v>7881</v>
      </c>
      <c r="I618" s="293" t="s">
        <v>5206</v>
      </c>
      <c r="J618" t="s">
        <v>5748</v>
      </c>
    </row>
    <row r="619" spans="1:10" ht="15" x14ac:dyDescent="0.25">
      <c r="A619" s="293" t="s">
        <v>7068</v>
      </c>
      <c r="B619" s="293" t="s">
        <v>6253</v>
      </c>
      <c r="C619" s="293" t="s">
        <v>6254</v>
      </c>
      <c r="D619" s="293" t="s">
        <v>424</v>
      </c>
      <c r="E619" s="256" t="s">
        <v>452</v>
      </c>
      <c r="F619" s="14" t="s">
        <v>1156</v>
      </c>
      <c r="G619" s="294" t="s">
        <v>1336</v>
      </c>
      <c r="H619" s="291" t="s">
        <v>7881</v>
      </c>
      <c r="I619" s="293" t="s">
        <v>7586</v>
      </c>
      <c r="J619" t="s">
        <v>5748</v>
      </c>
    </row>
    <row r="620" spans="1:10" ht="15" x14ac:dyDescent="0.25">
      <c r="A620" s="293" t="s">
        <v>1504</v>
      </c>
      <c r="B620" s="293" t="s">
        <v>2732</v>
      </c>
      <c r="C620" s="293" t="s">
        <v>807</v>
      </c>
      <c r="D620" s="293" t="s">
        <v>415</v>
      </c>
      <c r="E620" s="256" t="s">
        <v>311</v>
      </c>
      <c r="F620" s="14" t="s">
        <v>1156</v>
      </c>
      <c r="G620" s="294" t="s">
        <v>1336</v>
      </c>
      <c r="H620" s="291" t="s">
        <v>7881</v>
      </c>
      <c r="I620" s="293" t="s">
        <v>2080</v>
      </c>
      <c r="J620" t="s">
        <v>5748</v>
      </c>
    </row>
    <row r="621" spans="1:10" ht="15" x14ac:dyDescent="0.25">
      <c r="A621" s="293" t="s">
        <v>1542</v>
      </c>
      <c r="B621" s="293" t="s">
        <v>2779</v>
      </c>
      <c r="C621" s="293" t="s">
        <v>992</v>
      </c>
      <c r="D621" s="293" t="s">
        <v>332</v>
      </c>
      <c r="E621" s="256" t="s">
        <v>390</v>
      </c>
      <c r="F621" s="14" t="s">
        <v>1156</v>
      </c>
      <c r="G621" s="294" t="s">
        <v>1336</v>
      </c>
      <c r="H621" s="291" t="s">
        <v>7881</v>
      </c>
      <c r="I621" s="293" t="s">
        <v>2126</v>
      </c>
      <c r="J621" t="s">
        <v>5748</v>
      </c>
    </row>
    <row r="622" spans="1:10" ht="15" x14ac:dyDescent="0.25">
      <c r="A622" s="293" t="s">
        <v>1463</v>
      </c>
      <c r="B622" s="293" t="s">
        <v>2682</v>
      </c>
      <c r="C622" s="293" t="s">
        <v>865</v>
      </c>
      <c r="D622" s="293" t="s">
        <v>384</v>
      </c>
      <c r="E622" s="256" t="s">
        <v>301</v>
      </c>
      <c r="F622" s="14" t="s">
        <v>1156</v>
      </c>
      <c r="G622" s="294" t="s">
        <v>1336</v>
      </c>
      <c r="H622" s="291" t="s">
        <v>7881</v>
      </c>
      <c r="I622" s="293" t="s">
        <v>2030</v>
      </c>
      <c r="J622" t="s">
        <v>5748</v>
      </c>
    </row>
    <row r="623" spans="1:10" ht="15" x14ac:dyDescent="0.25">
      <c r="A623" s="293" t="s">
        <v>1507</v>
      </c>
      <c r="B623" s="293" t="s">
        <v>2737</v>
      </c>
      <c r="C623" s="293" t="s">
        <v>1095</v>
      </c>
      <c r="D623" s="293" t="s">
        <v>321</v>
      </c>
      <c r="E623" s="256" t="s">
        <v>375</v>
      </c>
      <c r="F623" s="14" t="s">
        <v>1156</v>
      </c>
      <c r="G623" s="294" t="s">
        <v>1336</v>
      </c>
      <c r="H623" s="291" t="s">
        <v>7881</v>
      </c>
      <c r="I623" s="293" t="s">
        <v>2085</v>
      </c>
      <c r="J623" t="s">
        <v>5748</v>
      </c>
    </row>
    <row r="624" spans="1:10" ht="15" x14ac:dyDescent="0.25">
      <c r="A624" s="293" t="s">
        <v>1491</v>
      </c>
      <c r="B624" s="293" t="s">
        <v>2716</v>
      </c>
      <c r="C624" s="293" t="s">
        <v>819</v>
      </c>
      <c r="D624" s="293" t="s">
        <v>366</v>
      </c>
      <c r="E624" s="256" t="s">
        <v>390</v>
      </c>
      <c r="F624" s="14" t="s">
        <v>1156</v>
      </c>
      <c r="G624" s="294" t="s">
        <v>1336</v>
      </c>
      <c r="H624" s="291" t="s">
        <v>7881</v>
      </c>
      <c r="I624" s="293" t="s">
        <v>2064</v>
      </c>
      <c r="J624" t="s">
        <v>5748</v>
      </c>
    </row>
    <row r="625" spans="1:10" ht="15" x14ac:dyDescent="0.25">
      <c r="A625" s="293" t="s">
        <v>1574</v>
      </c>
      <c r="B625" s="293" t="s">
        <v>2817</v>
      </c>
      <c r="C625" s="293" t="s">
        <v>1196</v>
      </c>
      <c r="D625" s="293" t="s">
        <v>380</v>
      </c>
      <c r="E625" s="256" t="s">
        <v>477</v>
      </c>
      <c r="F625" s="14" t="s">
        <v>1156</v>
      </c>
      <c r="G625" s="294" t="s">
        <v>1336</v>
      </c>
      <c r="H625" s="291" t="s">
        <v>7881</v>
      </c>
      <c r="I625" s="293" t="s">
        <v>2164</v>
      </c>
      <c r="J625" t="s">
        <v>5748</v>
      </c>
    </row>
    <row r="626" spans="1:10" ht="15" x14ac:dyDescent="0.25">
      <c r="A626" s="293" t="s">
        <v>4139</v>
      </c>
      <c r="B626" s="293" t="s">
        <v>4623</v>
      </c>
      <c r="C626" s="293" t="s">
        <v>3357</v>
      </c>
      <c r="D626" s="293" t="s">
        <v>1018</v>
      </c>
      <c r="E626" s="256" t="s">
        <v>320</v>
      </c>
      <c r="F626" s="14" t="s">
        <v>1156</v>
      </c>
      <c r="G626" s="294" t="s">
        <v>1336</v>
      </c>
      <c r="H626" s="291" t="s">
        <v>7881</v>
      </c>
      <c r="I626" s="293" t="s">
        <v>5227</v>
      </c>
      <c r="J626" t="s">
        <v>5748</v>
      </c>
    </row>
    <row r="627" spans="1:10" ht="15" x14ac:dyDescent="0.25">
      <c r="A627" s="293" t="s">
        <v>1461</v>
      </c>
      <c r="B627" s="293" t="s">
        <v>2680</v>
      </c>
      <c r="C627" s="293" t="s">
        <v>986</v>
      </c>
      <c r="D627" s="293" t="s">
        <v>1067</v>
      </c>
      <c r="E627" s="256" t="s">
        <v>322</v>
      </c>
      <c r="F627" s="14" t="s">
        <v>1156</v>
      </c>
      <c r="G627" s="294" t="s">
        <v>1336</v>
      </c>
      <c r="H627" s="291" t="s">
        <v>7881</v>
      </c>
      <c r="I627" s="293" t="s">
        <v>2028</v>
      </c>
      <c r="J627" t="s">
        <v>5748</v>
      </c>
    </row>
    <row r="628" spans="1:10" ht="15" x14ac:dyDescent="0.25">
      <c r="A628" s="293" t="s">
        <v>7069</v>
      </c>
      <c r="B628" s="293" t="s">
        <v>6255</v>
      </c>
      <c r="C628" s="293" t="s">
        <v>957</v>
      </c>
      <c r="D628" s="293" t="s">
        <v>317</v>
      </c>
      <c r="E628" s="256" t="s">
        <v>396</v>
      </c>
      <c r="F628" s="14" t="s">
        <v>1156</v>
      </c>
      <c r="G628" s="294" t="s">
        <v>1336</v>
      </c>
      <c r="H628" s="291" t="s">
        <v>7881</v>
      </c>
      <c r="I628" s="293" t="s">
        <v>7587</v>
      </c>
      <c r="J628" t="s">
        <v>5748</v>
      </c>
    </row>
    <row r="629" spans="1:10" ht="15" x14ac:dyDescent="0.25">
      <c r="A629" s="293" t="s">
        <v>3789</v>
      </c>
      <c r="B629" s="293" t="s">
        <v>2702</v>
      </c>
      <c r="C629" s="293" t="s">
        <v>1213</v>
      </c>
      <c r="D629" s="293" t="s">
        <v>575</v>
      </c>
      <c r="E629" s="256" t="s">
        <v>496</v>
      </c>
      <c r="F629" s="14" t="s">
        <v>1156</v>
      </c>
      <c r="G629" s="294" t="s">
        <v>1336</v>
      </c>
      <c r="H629" s="291" t="s">
        <v>7881</v>
      </c>
      <c r="I629" s="293" t="s">
        <v>2050</v>
      </c>
      <c r="J629" t="s">
        <v>5748</v>
      </c>
    </row>
    <row r="630" spans="1:10" ht="15" x14ac:dyDescent="0.25">
      <c r="A630" s="293" t="s">
        <v>1613</v>
      </c>
      <c r="B630" s="293" t="s">
        <v>2868</v>
      </c>
      <c r="C630" s="293" t="s">
        <v>888</v>
      </c>
      <c r="D630" s="293" t="s">
        <v>582</v>
      </c>
      <c r="E630" s="256" t="s">
        <v>294</v>
      </c>
      <c r="F630" s="14" t="s">
        <v>1156</v>
      </c>
      <c r="G630" s="294" t="s">
        <v>1336</v>
      </c>
      <c r="H630" s="291" t="s">
        <v>7881</v>
      </c>
      <c r="I630" s="293" t="s">
        <v>2214</v>
      </c>
      <c r="J630" t="s">
        <v>5748</v>
      </c>
    </row>
    <row r="631" spans="1:10" ht="15" x14ac:dyDescent="0.25">
      <c r="A631" s="293" t="s">
        <v>1486</v>
      </c>
      <c r="B631" s="293" t="s">
        <v>2711</v>
      </c>
      <c r="C631" s="293" t="s">
        <v>761</v>
      </c>
      <c r="D631" s="293" t="s">
        <v>479</v>
      </c>
      <c r="E631" s="256" t="s">
        <v>299</v>
      </c>
      <c r="F631" s="14" t="s">
        <v>1156</v>
      </c>
      <c r="G631" s="294" t="s">
        <v>1336</v>
      </c>
      <c r="H631" s="291" t="s">
        <v>7881</v>
      </c>
      <c r="I631" s="293" t="s">
        <v>2059</v>
      </c>
      <c r="J631" t="s">
        <v>5748</v>
      </c>
    </row>
    <row r="632" spans="1:10" ht="15" x14ac:dyDescent="0.25">
      <c r="A632" s="293" t="s">
        <v>7070</v>
      </c>
      <c r="B632" s="293" t="s">
        <v>6256</v>
      </c>
      <c r="C632" s="293" t="s">
        <v>6257</v>
      </c>
      <c r="D632" s="293" t="s">
        <v>6258</v>
      </c>
      <c r="E632" s="256" t="s">
        <v>320</v>
      </c>
      <c r="F632" s="14" t="s">
        <v>1156</v>
      </c>
      <c r="G632" s="294" t="s">
        <v>1336</v>
      </c>
      <c r="H632" s="291" t="s">
        <v>7881</v>
      </c>
      <c r="I632" s="293" t="s">
        <v>7588</v>
      </c>
      <c r="J632" t="s">
        <v>5748</v>
      </c>
    </row>
    <row r="633" spans="1:10" ht="15" x14ac:dyDescent="0.25">
      <c r="A633" s="293" t="s">
        <v>5829</v>
      </c>
      <c r="B633" s="293" t="s">
        <v>5830</v>
      </c>
      <c r="C633" s="293" t="s">
        <v>5828</v>
      </c>
      <c r="D633" s="293" t="s">
        <v>558</v>
      </c>
      <c r="E633" s="256" t="s">
        <v>359</v>
      </c>
      <c r="F633" s="14" t="s">
        <v>1156</v>
      </c>
      <c r="G633" s="294" t="s">
        <v>1336</v>
      </c>
      <c r="H633" s="291" t="s">
        <v>7881</v>
      </c>
      <c r="I633" s="293" t="s">
        <v>7589</v>
      </c>
      <c r="J633" t="s">
        <v>5748</v>
      </c>
    </row>
    <row r="634" spans="1:10" ht="15" x14ac:dyDescent="0.25">
      <c r="A634" s="293" t="s">
        <v>1565</v>
      </c>
      <c r="B634" s="293" t="s">
        <v>2806</v>
      </c>
      <c r="C634" s="293" t="s">
        <v>1195</v>
      </c>
      <c r="D634" s="293" t="s">
        <v>330</v>
      </c>
      <c r="E634" s="256" t="s">
        <v>1058</v>
      </c>
      <c r="F634" s="14" t="s">
        <v>1156</v>
      </c>
      <c r="G634" s="294" t="s">
        <v>1336</v>
      </c>
      <c r="H634" s="291" t="s">
        <v>7881</v>
      </c>
      <c r="I634" s="293" t="s">
        <v>2153</v>
      </c>
      <c r="J634" t="s">
        <v>5748</v>
      </c>
    </row>
    <row r="635" spans="1:10" ht="15" x14ac:dyDescent="0.25">
      <c r="A635" s="293" t="s">
        <v>1492</v>
      </c>
      <c r="B635" s="293" t="s">
        <v>2717</v>
      </c>
      <c r="C635" s="293" t="s">
        <v>898</v>
      </c>
      <c r="D635" s="293" t="s">
        <v>653</v>
      </c>
      <c r="E635" s="256" t="s">
        <v>324</v>
      </c>
      <c r="F635" s="14" t="s">
        <v>1156</v>
      </c>
      <c r="G635" s="294" t="s">
        <v>1336</v>
      </c>
      <c r="H635" s="291" t="s">
        <v>7881</v>
      </c>
      <c r="I635" s="293" t="s">
        <v>2065</v>
      </c>
      <c r="J635" t="s">
        <v>5748</v>
      </c>
    </row>
    <row r="636" spans="1:10" ht="15" x14ac:dyDescent="0.25">
      <c r="A636" s="293" t="s">
        <v>1763</v>
      </c>
      <c r="B636" s="293" t="s">
        <v>3042</v>
      </c>
      <c r="C636" s="293" t="s">
        <v>1080</v>
      </c>
      <c r="D636" s="293" t="s">
        <v>523</v>
      </c>
      <c r="E636" s="256" t="s">
        <v>557</v>
      </c>
      <c r="F636" s="14" t="s">
        <v>1156</v>
      </c>
      <c r="G636" s="294" t="s">
        <v>1336</v>
      </c>
      <c r="H636" s="291" t="s">
        <v>7881</v>
      </c>
      <c r="I636" s="293" t="s">
        <v>2387</v>
      </c>
      <c r="J636" t="s">
        <v>5748</v>
      </c>
    </row>
    <row r="637" spans="1:10" ht="15" x14ac:dyDescent="0.25">
      <c r="A637" s="293" t="s">
        <v>1833</v>
      </c>
      <c r="B637" s="293" t="s">
        <v>3132</v>
      </c>
      <c r="C637" s="293" t="s">
        <v>1256</v>
      </c>
      <c r="D637" s="293" t="s">
        <v>326</v>
      </c>
      <c r="E637" s="256" t="s">
        <v>299</v>
      </c>
      <c r="F637" s="14" t="s">
        <v>1156</v>
      </c>
      <c r="G637" s="294" t="s">
        <v>1336</v>
      </c>
      <c r="H637" s="291" t="s">
        <v>7881</v>
      </c>
      <c r="I637" s="293" t="s">
        <v>2472</v>
      </c>
      <c r="J637" t="s">
        <v>5748</v>
      </c>
    </row>
    <row r="638" spans="1:10" ht="15" x14ac:dyDescent="0.25">
      <c r="A638" s="293" t="s">
        <v>5832</v>
      </c>
      <c r="B638" s="293" t="s">
        <v>5833</v>
      </c>
      <c r="C638" s="293" t="s">
        <v>5831</v>
      </c>
      <c r="D638" s="293" t="s">
        <v>362</v>
      </c>
      <c r="E638" s="256" t="s">
        <v>365</v>
      </c>
      <c r="F638" s="14" t="s">
        <v>1156</v>
      </c>
      <c r="G638" s="294" t="s">
        <v>1336</v>
      </c>
      <c r="H638" s="291" t="s">
        <v>7881</v>
      </c>
      <c r="I638" s="293" t="s">
        <v>7590</v>
      </c>
      <c r="J638" t="s">
        <v>5748</v>
      </c>
    </row>
    <row r="639" spans="1:10" ht="15" x14ac:dyDescent="0.25">
      <c r="A639" s="293" t="s">
        <v>3805</v>
      </c>
      <c r="B639" s="293" t="s">
        <v>3402</v>
      </c>
      <c r="C639" s="293" t="s">
        <v>3403</v>
      </c>
      <c r="D639" s="293" t="s">
        <v>640</v>
      </c>
      <c r="E639" s="256" t="s">
        <v>475</v>
      </c>
      <c r="F639" s="14" t="s">
        <v>1156</v>
      </c>
      <c r="G639" s="294" t="s">
        <v>1336</v>
      </c>
      <c r="H639" s="291" t="s">
        <v>7881</v>
      </c>
      <c r="I639" s="293" t="s">
        <v>3401</v>
      </c>
      <c r="J639" t="s">
        <v>5748</v>
      </c>
    </row>
    <row r="640" spans="1:10" ht="15" x14ac:dyDescent="0.25">
      <c r="A640" s="293" t="s">
        <v>3830</v>
      </c>
      <c r="B640" s="293" t="s">
        <v>3476</v>
      </c>
      <c r="C640" s="293" t="s">
        <v>769</v>
      </c>
      <c r="D640" s="293" t="s">
        <v>344</v>
      </c>
      <c r="E640" s="256" t="s">
        <v>535</v>
      </c>
      <c r="F640" s="14" t="s">
        <v>1156</v>
      </c>
      <c r="G640" s="294" t="s">
        <v>1336</v>
      </c>
      <c r="H640" s="291" t="s">
        <v>7881</v>
      </c>
      <c r="I640" s="293" t="s">
        <v>3475</v>
      </c>
      <c r="J640" t="s">
        <v>5748</v>
      </c>
    </row>
    <row r="641" spans="1:10" ht="15" x14ac:dyDescent="0.25">
      <c r="A641" s="293" t="s">
        <v>7071</v>
      </c>
      <c r="B641" s="293" t="s">
        <v>6259</v>
      </c>
      <c r="C641" s="293" t="s">
        <v>6260</v>
      </c>
      <c r="D641" s="293" t="s">
        <v>584</v>
      </c>
      <c r="E641" s="256" t="s">
        <v>322</v>
      </c>
      <c r="F641" s="14" t="s">
        <v>1156</v>
      </c>
      <c r="G641" s="294" t="s">
        <v>1336</v>
      </c>
      <c r="H641" s="291" t="s">
        <v>7881</v>
      </c>
      <c r="I641" s="293" t="s">
        <v>7591</v>
      </c>
      <c r="J641" t="s">
        <v>5748</v>
      </c>
    </row>
    <row r="642" spans="1:10" ht="15" x14ac:dyDescent="0.25">
      <c r="A642" s="293" t="s">
        <v>7072</v>
      </c>
      <c r="B642" s="293" t="s">
        <v>6261</v>
      </c>
      <c r="C642" s="293" t="s">
        <v>6262</v>
      </c>
      <c r="D642" s="293" t="s">
        <v>407</v>
      </c>
      <c r="E642" s="256" t="s">
        <v>357</v>
      </c>
      <c r="F642" s="14" t="s">
        <v>1156</v>
      </c>
      <c r="G642" s="294" t="s">
        <v>1336</v>
      </c>
      <c r="H642" s="291" t="s">
        <v>7881</v>
      </c>
      <c r="I642" s="293" t="s">
        <v>7592</v>
      </c>
      <c r="J642" t="s">
        <v>5748</v>
      </c>
    </row>
    <row r="643" spans="1:10" ht="15" x14ac:dyDescent="0.25">
      <c r="A643" s="293" t="s">
        <v>1686</v>
      </c>
      <c r="B643" s="293" t="s">
        <v>2952</v>
      </c>
      <c r="C643" s="293" t="s">
        <v>785</v>
      </c>
      <c r="D643" s="293" t="s">
        <v>786</v>
      </c>
      <c r="E643" s="256" t="s">
        <v>374</v>
      </c>
      <c r="F643" s="14" t="s">
        <v>1156</v>
      </c>
      <c r="G643" s="294" t="s">
        <v>1336</v>
      </c>
      <c r="H643" s="291" t="s">
        <v>7881</v>
      </c>
      <c r="I643" s="293" t="s">
        <v>2298</v>
      </c>
      <c r="J643" t="s">
        <v>5748</v>
      </c>
    </row>
    <row r="644" spans="1:10" ht="15" x14ac:dyDescent="0.25">
      <c r="A644" s="293" t="s">
        <v>7073</v>
      </c>
      <c r="B644" s="293" t="s">
        <v>6263</v>
      </c>
      <c r="C644" s="293" t="s">
        <v>6264</v>
      </c>
      <c r="D644" s="293" t="s">
        <v>1035</v>
      </c>
      <c r="E644" s="256" t="s">
        <v>322</v>
      </c>
      <c r="F644" s="14" t="s">
        <v>1156</v>
      </c>
      <c r="G644" s="294" t="s">
        <v>1336</v>
      </c>
      <c r="H644" s="291" t="s">
        <v>7881</v>
      </c>
      <c r="I644" s="293" t="s">
        <v>7593</v>
      </c>
      <c r="J644" t="s">
        <v>5748</v>
      </c>
    </row>
    <row r="645" spans="1:10" ht="15" x14ac:dyDescent="0.25">
      <c r="A645" s="293" t="s">
        <v>4118</v>
      </c>
      <c r="B645" s="293" t="s">
        <v>4573</v>
      </c>
      <c r="C645" s="293" t="s">
        <v>4574</v>
      </c>
      <c r="D645" s="293" t="s">
        <v>1043</v>
      </c>
      <c r="E645" s="256" t="s">
        <v>290</v>
      </c>
      <c r="F645" s="14" t="s">
        <v>1156</v>
      </c>
      <c r="G645" s="294" t="s">
        <v>1336</v>
      </c>
      <c r="H645" s="291" t="s">
        <v>7881</v>
      </c>
      <c r="I645" s="293" t="s">
        <v>5203</v>
      </c>
      <c r="J645" t="s">
        <v>5748</v>
      </c>
    </row>
    <row r="646" spans="1:10" ht="15" x14ac:dyDescent="0.25">
      <c r="A646" s="293" t="s">
        <v>7074</v>
      </c>
      <c r="B646" s="293" t="s">
        <v>6265</v>
      </c>
      <c r="C646" s="293" t="s">
        <v>6266</v>
      </c>
      <c r="D646" s="293" t="s">
        <v>699</v>
      </c>
      <c r="E646" s="256" t="s">
        <v>396</v>
      </c>
      <c r="F646" s="14" t="s">
        <v>1156</v>
      </c>
      <c r="G646" s="294" t="s">
        <v>1336</v>
      </c>
      <c r="H646" s="291" t="s">
        <v>7881</v>
      </c>
      <c r="I646" s="293" t="s">
        <v>7594</v>
      </c>
      <c r="J646" t="s">
        <v>5748</v>
      </c>
    </row>
    <row r="647" spans="1:10" ht="15" x14ac:dyDescent="0.25">
      <c r="A647" s="293" t="s">
        <v>3862</v>
      </c>
      <c r="B647" s="293" t="s">
        <v>3579</v>
      </c>
      <c r="C647" s="293" t="s">
        <v>3580</v>
      </c>
      <c r="D647" s="293" t="s">
        <v>709</v>
      </c>
      <c r="E647" s="256" t="s">
        <v>1053</v>
      </c>
      <c r="F647" s="14" t="s">
        <v>1156</v>
      </c>
      <c r="G647" s="294" t="s">
        <v>1336</v>
      </c>
      <c r="H647" s="291" t="s">
        <v>7881</v>
      </c>
      <c r="I647" s="293" t="s">
        <v>3578</v>
      </c>
      <c r="J647" t="s">
        <v>5748</v>
      </c>
    </row>
    <row r="648" spans="1:10" ht="15" x14ac:dyDescent="0.25">
      <c r="A648" s="293" t="s">
        <v>3865</v>
      </c>
      <c r="B648" s="293" t="s">
        <v>3591</v>
      </c>
      <c r="C648" s="293" t="s">
        <v>3592</v>
      </c>
      <c r="D648" s="293" t="s">
        <v>360</v>
      </c>
      <c r="E648" s="256" t="s">
        <v>396</v>
      </c>
      <c r="F648" s="14" t="s">
        <v>1156</v>
      </c>
      <c r="G648" s="294" t="s">
        <v>1336</v>
      </c>
      <c r="H648" s="291" t="s">
        <v>7881</v>
      </c>
      <c r="I648" s="293" t="s">
        <v>3590</v>
      </c>
      <c r="J648" t="s">
        <v>5748</v>
      </c>
    </row>
    <row r="649" spans="1:10" ht="15" x14ac:dyDescent="0.25">
      <c r="A649" s="293" t="s">
        <v>7075</v>
      </c>
      <c r="B649" s="293" t="s">
        <v>3637</v>
      </c>
      <c r="C649" s="293" t="s">
        <v>3638</v>
      </c>
      <c r="D649" s="293" t="s">
        <v>3639</v>
      </c>
      <c r="E649" s="256" t="s">
        <v>6848</v>
      </c>
      <c r="F649" s="14" t="s">
        <v>1156</v>
      </c>
      <c r="G649" s="294" t="s">
        <v>1336</v>
      </c>
      <c r="H649" s="291" t="s">
        <v>7881</v>
      </c>
      <c r="I649" s="293" t="s">
        <v>3636</v>
      </c>
      <c r="J649" t="s">
        <v>5748</v>
      </c>
    </row>
    <row r="650" spans="1:10" ht="15" x14ac:dyDescent="0.25">
      <c r="A650" s="293" t="s">
        <v>3831</v>
      </c>
      <c r="B650" s="293" t="s">
        <v>3478</v>
      </c>
      <c r="C650" s="293" t="s">
        <v>3479</v>
      </c>
      <c r="D650" s="293" t="s">
        <v>1171</v>
      </c>
      <c r="E650" s="256" t="s">
        <v>294</v>
      </c>
      <c r="F650" s="14" t="s">
        <v>1156</v>
      </c>
      <c r="G650" s="294" t="s">
        <v>1336</v>
      </c>
      <c r="H650" s="291" t="s">
        <v>7881</v>
      </c>
      <c r="I650" s="293" t="s">
        <v>3477</v>
      </c>
      <c r="J650" t="s">
        <v>5748</v>
      </c>
    </row>
    <row r="651" spans="1:10" ht="15" x14ac:dyDescent="0.25">
      <c r="A651" s="293" t="s">
        <v>3818</v>
      </c>
      <c r="B651" s="293" t="s">
        <v>3446</v>
      </c>
      <c r="C651" s="293" t="s">
        <v>3447</v>
      </c>
      <c r="D651" s="293" t="s">
        <v>416</v>
      </c>
      <c r="E651" s="256" t="s">
        <v>378</v>
      </c>
      <c r="F651" s="14" t="s">
        <v>1156</v>
      </c>
      <c r="G651" s="294" t="s">
        <v>1336</v>
      </c>
      <c r="H651" s="291" t="s">
        <v>7881</v>
      </c>
      <c r="I651" s="293" t="s">
        <v>3445</v>
      </c>
      <c r="J651" t="s">
        <v>5748</v>
      </c>
    </row>
    <row r="652" spans="1:10" ht="15" x14ac:dyDescent="0.25">
      <c r="A652" s="293" t="s">
        <v>1812</v>
      </c>
      <c r="B652" s="293" t="s">
        <v>3103</v>
      </c>
      <c r="C652" s="293" t="s">
        <v>982</v>
      </c>
      <c r="D652" s="293" t="s">
        <v>493</v>
      </c>
      <c r="E652" s="256" t="s">
        <v>324</v>
      </c>
      <c r="F652" s="14" t="s">
        <v>1156</v>
      </c>
      <c r="G652" s="294" t="s">
        <v>1336</v>
      </c>
      <c r="H652" s="291" t="s">
        <v>7881</v>
      </c>
      <c r="I652" s="293" t="s">
        <v>2448</v>
      </c>
      <c r="J652" t="s">
        <v>5748</v>
      </c>
    </row>
    <row r="653" spans="1:10" ht="15" x14ac:dyDescent="0.25">
      <c r="A653" s="293" t="s">
        <v>4156</v>
      </c>
      <c r="B653" s="293" t="s">
        <v>4656</v>
      </c>
      <c r="C653" s="293" t="s">
        <v>1093</v>
      </c>
      <c r="D653" s="293" t="s">
        <v>867</v>
      </c>
      <c r="E653" s="256" t="s">
        <v>324</v>
      </c>
      <c r="F653" s="14" t="s">
        <v>1156</v>
      </c>
      <c r="G653" s="294" t="s">
        <v>1336</v>
      </c>
      <c r="H653" s="291" t="s">
        <v>7881</v>
      </c>
      <c r="I653" s="293" t="s">
        <v>5242</v>
      </c>
      <c r="J653" t="s">
        <v>5748</v>
      </c>
    </row>
    <row r="654" spans="1:10" ht="15" x14ac:dyDescent="0.25">
      <c r="A654" s="293" t="s">
        <v>7076</v>
      </c>
      <c r="B654" s="293" t="s">
        <v>6267</v>
      </c>
      <c r="C654" s="293" t="s">
        <v>6268</v>
      </c>
      <c r="D654" s="293" t="s">
        <v>407</v>
      </c>
      <c r="E654" s="256" t="s">
        <v>496</v>
      </c>
      <c r="F654" s="14" t="s">
        <v>1156</v>
      </c>
      <c r="G654" s="294" t="s">
        <v>1336</v>
      </c>
      <c r="H654" s="291" t="s">
        <v>7881</v>
      </c>
      <c r="I654" s="293" t="s">
        <v>7595</v>
      </c>
      <c r="J654" t="s">
        <v>5748</v>
      </c>
    </row>
    <row r="655" spans="1:10" ht="15" x14ac:dyDescent="0.25">
      <c r="A655" s="293" t="s">
        <v>7077</v>
      </c>
      <c r="B655" s="293" t="s">
        <v>6269</v>
      </c>
      <c r="C655" s="293" t="s">
        <v>6270</v>
      </c>
      <c r="D655" s="293" t="s">
        <v>5609</v>
      </c>
      <c r="E655" s="256" t="s">
        <v>365</v>
      </c>
      <c r="F655" s="14" t="s">
        <v>1156</v>
      </c>
      <c r="G655" s="294" t="s">
        <v>1336</v>
      </c>
      <c r="H655" s="291" t="s">
        <v>7881</v>
      </c>
      <c r="I655" s="293" t="s">
        <v>7596</v>
      </c>
      <c r="J655" t="s">
        <v>5748</v>
      </c>
    </row>
    <row r="656" spans="1:10" ht="15" x14ac:dyDescent="0.25">
      <c r="A656" s="293" t="s">
        <v>4167</v>
      </c>
      <c r="B656" s="293" t="s">
        <v>4670</v>
      </c>
      <c r="C656" s="293" t="s">
        <v>4671</v>
      </c>
      <c r="D656" s="293" t="s">
        <v>529</v>
      </c>
      <c r="E656" s="256" t="s">
        <v>374</v>
      </c>
      <c r="F656" s="14" t="s">
        <v>1156</v>
      </c>
      <c r="G656" s="294" t="s">
        <v>1336</v>
      </c>
      <c r="H656" s="291" t="s">
        <v>7881</v>
      </c>
      <c r="I656" s="293" t="s">
        <v>5250</v>
      </c>
      <c r="J656" t="s">
        <v>5748</v>
      </c>
    </row>
    <row r="657" spans="1:10" ht="15" x14ac:dyDescent="0.25">
      <c r="A657" s="293" t="s">
        <v>7078</v>
      </c>
      <c r="B657" s="293" t="s">
        <v>6271</v>
      </c>
      <c r="C657" s="293" t="s">
        <v>6272</v>
      </c>
      <c r="D657" s="293" t="s">
        <v>422</v>
      </c>
      <c r="E657" s="256" t="s">
        <v>580</v>
      </c>
      <c r="F657" s="14" t="s">
        <v>1156</v>
      </c>
      <c r="G657" s="294" t="s">
        <v>1336</v>
      </c>
      <c r="H657" s="291" t="s">
        <v>7881</v>
      </c>
      <c r="I657" s="293" t="s">
        <v>7597</v>
      </c>
      <c r="J657" t="s">
        <v>5748</v>
      </c>
    </row>
    <row r="658" spans="1:10" ht="15" x14ac:dyDescent="0.25">
      <c r="A658" s="293" t="s">
        <v>7079</v>
      </c>
      <c r="B658" s="293" t="s">
        <v>4542</v>
      </c>
      <c r="C658" s="293" t="s">
        <v>4543</v>
      </c>
      <c r="D658" s="293" t="s">
        <v>316</v>
      </c>
      <c r="E658" s="256" t="s">
        <v>580</v>
      </c>
      <c r="F658" s="14" t="s">
        <v>1156</v>
      </c>
      <c r="G658" s="294" t="s">
        <v>1336</v>
      </c>
      <c r="H658" s="291" t="s">
        <v>7881</v>
      </c>
      <c r="I658" s="293" t="s">
        <v>5189</v>
      </c>
      <c r="J658" t="s">
        <v>5748</v>
      </c>
    </row>
    <row r="659" spans="1:10" ht="15" x14ac:dyDescent="0.25">
      <c r="A659" s="293" t="s">
        <v>7080</v>
      </c>
      <c r="B659" s="293" t="s">
        <v>6273</v>
      </c>
      <c r="C659" s="293" t="s">
        <v>6274</v>
      </c>
      <c r="D659" s="293" t="s">
        <v>6275</v>
      </c>
      <c r="E659" s="256" t="s">
        <v>311</v>
      </c>
      <c r="F659" s="14" t="s">
        <v>1156</v>
      </c>
      <c r="G659" s="294" t="s">
        <v>1336</v>
      </c>
      <c r="H659" s="291" t="s">
        <v>7881</v>
      </c>
      <c r="I659" s="293" t="s">
        <v>7598</v>
      </c>
      <c r="J659" t="s">
        <v>5748</v>
      </c>
    </row>
    <row r="660" spans="1:10" ht="15" x14ac:dyDescent="0.25">
      <c r="A660" s="293" t="s">
        <v>7081</v>
      </c>
      <c r="B660" s="293" t="s">
        <v>5626</v>
      </c>
      <c r="C660" s="293" t="s">
        <v>965</v>
      </c>
      <c r="D660" s="293" t="s">
        <v>538</v>
      </c>
      <c r="E660" s="256" t="s">
        <v>359</v>
      </c>
      <c r="F660" s="14" t="s">
        <v>1156</v>
      </c>
      <c r="G660" s="294" t="s">
        <v>1336</v>
      </c>
      <c r="H660" s="291" t="s">
        <v>7881</v>
      </c>
      <c r="I660" s="293" t="s">
        <v>5635</v>
      </c>
      <c r="J660" t="s">
        <v>5748</v>
      </c>
    </row>
    <row r="661" spans="1:10" ht="15" x14ac:dyDescent="0.25">
      <c r="A661" s="293" t="s">
        <v>7082</v>
      </c>
      <c r="B661" s="293" t="s">
        <v>6276</v>
      </c>
      <c r="C661" s="293" t="s">
        <v>6277</v>
      </c>
      <c r="D661" s="293" t="s">
        <v>416</v>
      </c>
      <c r="E661" s="256" t="s">
        <v>357</v>
      </c>
      <c r="F661" s="14" t="s">
        <v>1156</v>
      </c>
      <c r="G661" s="294" t="s">
        <v>1336</v>
      </c>
      <c r="H661" s="291" t="s">
        <v>7881</v>
      </c>
      <c r="I661" s="293" t="s">
        <v>7599</v>
      </c>
      <c r="J661" t="s">
        <v>5748</v>
      </c>
    </row>
    <row r="662" spans="1:10" ht="15" x14ac:dyDescent="0.25">
      <c r="A662" s="293" t="s">
        <v>4137</v>
      </c>
      <c r="B662" s="293" t="s">
        <v>4618</v>
      </c>
      <c r="C662" s="293" t="s">
        <v>3543</v>
      </c>
      <c r="D662" s="293" t="s">
        <v>315</v>
      </c>
      <c r="E662" s="256" t="s">
        <v>392</v>
      </c>
      <c r="F662" s="14" t="s">
        <v>1156</v>
      </c>
      <c r="G662" s="294" t="s">
        <v>1336</v>
      </c>
      <c r="H662" s="291" t="s">
        <v>7881</v>
      </c>
      <c r="I662" s="293" t="s">
        <v>5225</v>
      </c>
      <c r="J662" t="s">
        <v>5748</v>
      </c>
    </row>
    <row r="663" spans="1:10" ht="15" x14ac:dyDescent="0.25">
      <c r="A663" s="293" t="s">
        <v>7083</v>
      </c>
      <c r="B663" s="293" t="s">
        <v>6278</v>
      </c>
      <c r="C663" s="293" t="s">
        <v>3688</v>
      </c>
      <c r="D663" s="293" t="s">
        <v>384</v>
      </c>
      <c r="E663" s="256" t="s">
        <v>311</v>
      </c>
      <c r="F663" s="14" t="s">
        <v>1156</v>
      </c>
      <c r="G663" s="294" t="s">
        <v>1336</v>
      </c>
      <c r="H663" s="291" t="s">
        <v>7881</v>
      </c>
      <c r="I663" s="293" t="s">
        <v>7600</v>
      </c>
      <c r="J663" t="s">
        <v>5748</v>
      </c>
    </row>
    <row r="664" spans="1:10" ht="15" x14ac:dyDescent="0.25">
      <c r="A664" s="293" t="s">
        <v>7084</v>
      </c>
      <c r="B664" s="293" t="s">
        <v>6279</v>
      </c>
      <c r="C664" s="293" t="s">
        <v>6280</v>
      </c>
      <c r="D664" s="293" t="s">
        <v>4569</v>
      </c>
      <c r="E664" s="256" t="s">
        <v>307</v>
      </c>
      <c r="F664" s="14" t="s">
        <v>1156</v>
      </c>
      <c r="G664" s="294" t="s">
        <v>1336</v>
      </c>
      <c r="H664" s="291" t="s">
        <v>7881</v>
      </c>
      <c r="I664" s="293" t="s">
        <v>7601</v>
      </c>
      <c r="J664" t="s">
        <v>5748</v>
      </c>
    </row>
    <row r="665" spans="1:10" ht="15" x14ac:dyDescent="0.25">
      <c r="A665" s="293" t="s">
        <v>1709</v>
      </c>
      <c r="B665" s="293" t="s">
        <v>2982</v>
      </c>
      <c r="C665" s="293" t="s">
        <v>965</v>
      </c>
      <c r="D665" s="293" t="s">
        <v>386</v>
      </c>
      <c r="E665" s="256" t="s">
        <v>385</v>
      </c>
      <c r="F665" s="14" t="s">
        <v>1156</v>
      </c>
      <c r="G665" s="294" t="s">
        <v>1336</v>
      </c>
      <c r="H665" s="291" t="s">
        <v>7881</v>
      </c>
      <c r="I665" s="293" t="s">
        <v>2328</v>
      </c>
      <c r="J665" t="s">
        <v>5748</v>
      </c>
    </row>
    <row r="666" spans="1:10" ht="15" x14ac:dyDescent="0.25">
      <c r="A666" s="293" t="s">
        <v>7085</v>
      </c>
      <c r="B666" s="293" t="s">
        <v>6281</v>
      </c>
      <c r="C666" s="293" t="s">
        <v>6282</v>
      </c>
      <c r="D666" s="293" t="s">
        <v>529</v>
      </c>
      <c r="E666" s="256" t="s">
        <v>329</v>
      </c>
      <c r="F666" s="14" t="s">
        <v>1156</v>
      </c>
      <c r="G666" s="294" t="s">
        <v>1336</v>
      </c>
      <c r="H666" s="291" t="s">
        <v>7881</v>
      </c>
      <c r="I666" s="293" t="s">
        <v>7602</v>
      </c>
      <c r="J666" t="s">
        <v>5748</v>
      </c>
    </row>
    <row r="667" spans="1:10" ht="15" x14ac:dyDescent="0.25">
      <c r="A667" s="293" t="s">
        <v>3813</v>
      </c>
      <c r="B667" s="293" t="s">
        <v>2895</v>
      </c>
      <c r="C667" s="293" t="s">
        <v>731</v>
      </c>
      <c r="D667" s="293" t="s">
        <v>616</v>
      </c>
      <c r="E667" s="256" t="s">
        <v>304</v>
      </c>
      <c r="F667" s="14" t="s">
        <v>1156</v>
      </c>
      <c r="G667" s="294" t="s">
        <v>1334</v>
      </c>
      <c r="H667" s="291" t="s">
        <v>7881</v>
      </c>
      <c r="I667" s="293" t="s">
        <v>2241</v>
      </c>
      <c r="J667" t="s">
        <v>5748</v>
      </c>
    </row>
    <row r="668" spans="1:10" ht="15" x14ac:dyDescent="0.25">
      <c r="A668" s="293" t="s">
        <v>1795</v>
      </c>
      <c r="B668" s="293" t="s">
        <v>3083</v>
      </c>
      <c r="C668" s="293" t="s">
        <v>746</v>
      </c>
      <c r="D668" s="293" t="s">
        <v>310</v>
      </c>
      <c r="E668" s="256" t="s">
        <v>387</v>
      </c>
      <c r="F668" s="14" t="s">
        <v>1156</v>
      </c>
      <c r="G668" s="294" t="s">
        <v>1334</v>
      </c>
      <c r="H668" s="291" t="s">
        <v>7881</v>
      </c>
      <c r="I668" s="293" t="s">
        <v>2428</v>
      </c>
      <c r="J668" t="s">
        <v>5748</v>
      </c>
    </row>
    <row r="669" spans="1:10" ht="15" x14ac:dyDescent="0.25">
      <c r="A669" s="293" t="s">
        <v>4075</v>
      </c>
      <c r="B669" s="293" t="s">
        <v>4479</v>
      </c>
      <c r="C669" s="293" t="s">
        <v>4480</v>
      </c>
      <c r="D669" s="293" t="s">
        <v>366</v>
      </c>
      <c r="E669" s="256" t="s">
        <v>409</v>
      </c>
      <c r="F669" s="14" t="s">
        <v>1156</v>
      </c>
      <c r="G669" s="294" t="s">
        <v>1334</v>
      </c>
      <c r="H669" s="291" t="s">
        <v>7881</v>
      </c>
      <c r="I669" s="293" t="s">
        <v>5158</v>
      </c>
      <c r="J669" t="s">
        <v>5748</v>
      </c>
    </row>
    <row r="670" spans="1:10" ht="15" x14ac:dyDescent="0.25">
      <c r="A670" s="293" t="s">
        <v>3814</v>
      </c>
      <c r="B670" s="293" t="s">
        <v>3433</v>
      </c>
      <c r="C670" s="293" t="s">
        <v>3434</v>
      </c>
      <c r="D670" s="293" t="s">
        <v>389</v>
      </c>
      <c r="E670" s="256" t="s">
        <v>392</v>
      </c>
      <c r="F670" s="14" t="s">
        <v>1156</v>
      </c>
      <c r="G670" s="294" t="s">
        <v>1336</v>
      </c>
      <c r="H670" s="291" t="s">
        <v>7881</v>
      </c>
      <c r="I670" s="293" t="s">
        <v>3432</v>
      </c>
      <c r="J670" t="s">
        <v>5748</v>
      </c>
    </row>
    <row r="671" spans="1:10" ht="15" x14ac:dyDescent="0.25">
      <c r="A671" s="293" t="s">
        <v>7086</v>
      </c>
      <c r="B671" s="293" t="s">
        <v>6283</v>
      </c>
      <c r="C671" s="293" t="s">
        <v>6284</v>
      </c>
      <c r="D671" s="293" t="s">
        <v>6285</v>
      </c>
      <c r="E671" s="256" t="s">
        <v>5130</v>
      </c>
      <c r="F671" s="14" t="s">
        <v>1156</v>
      </c>
      <c r="G671" s="294" t="s">
        <v>1336</v>
      </c>
      <c r="H671" s="291" t="s">
        <v>7881</v>
      </c>
      <c r="I671" s="293" t="s">
        <v>7603</v>
      </c>
      <c r="J671" t="s">
        <v>5748</v>
      </c>
    </row>
    <row r="672" spans="1:10" ht="15" x14ac:dyDescent="0.25">
      <c r="A672" s="293" t="s">
        <v>7087</v>
      </c>
      <c r="B672" s="293" t="s">
        <v>6286</v>
      </c>
      <c r="C672" s="293" t="s">
        <v>6287</v>
      </c>
      <c r="D672" s="293" t="s">
        <v>6288</v>
      </c>
      <c r="E672" s="256" t="s">
        <v>404</v>
      </c>
      <c r="F672" s="14" t="s">
        <v>1156</v>
      </c>
      <c r="G672" s="294" t="s">
        <v>1336</v>
      </c>
      <c r="H672" s="291" t="s">
        <v>7881</v>
      </c>
      <c r="I672" s="293" t="s">
        <v>7604</v>
      </c>
      <c r="J672" t="s">
        <v>5748</v>
      </c>
    </row>
    <row r="673" spans="1:10" ht="15" x14ac:dyDescent="0.25">
      <c r="A673" s="293" t="s">
        <v>4113</v>
      </c>
      <c r="B673" s="293" t="s">
        <v>4557</v>
      </c>
      <c r="C673" s="293" t="s">
        <v>4558</v>
      </c>
      <c r="D673" s="293" t="s">
        <v>3531</v>
      </c>
      <c r="E673" s="256" t="s">
        <v>1053</v>
      </c>
      <c r="F673" s="14" t="s">
        <v>1156</v>
      </c>
      <c r="G673" s="294" t="s">
        <v>1336</v>
      </c>
      <c r="H673" s="291" t="s">
        <v>7881</v>
      </c>
      <c r="I673" s="293" t="s">
        <v>5196</v>
      </c>
      <c r="J673" t="s">
        <v>5748</v>
      </c>
    </row>
    <row r="674" spans="1:10" ht="15" x14ac:dyDescent="0.25">
      <c r="A674" s="293" t="s">
        <v>7088</v>
      </c>
      <c r="B674" s="293" t="s">
        <v>6289</v>
      </c>
      <c r="C674" s="293" t="s">
        <v>6290</v>
      </c>
      <c r="D674" s="293" t="s">
        <v>762</v>
      </c>
      <c r="E674" s="256" t="s">
        <v>301</v>
      </c>
      <c r="F674" s="14" t="s">
        <v>1156</v>
      </c>
      <c r="G674" s="294" t="s">
        <v>1336</v>
      </c>
      <c r="H674" s="291" t="s">
        <v>7881</v>
      </c>
      <c r="I674" s="293" t="s">
        <v>7605</v>
      </c>
      <c r="J674" t="s">
        <v>5748</v>
      </c>
    </row>
    <row r="675" spans="1:10" ht="15" x14ac:dyDescent="0.25">
      <c r="A675" s="293" t="s">
        <v>1640</v>
      </c>
      <c r="B675" s="293" t="s">
        <v>2900</v>
      </c>
      <c r="C675" s="293" t="s">
        <v>1017</v>
      </c>
      <c r="D675" s="293" t="s">
        <v>483</v>
      </c>
      <c r="E675" s="256" t="s">
        <v>324</v>
      </c>
      <c r="F675" s="14" t="s">
        <v>1156</v>
      </c>
      <c r="G675" s="294" t="s">
        <v>1336</v>
      </c>
      <c r="H675" s="291" t="s">
        <v>7881</v>
      </c>
      <c r="I675" s="293" t="s">
        <v>2246</v>
      </c>
      <c r="J675" t="s">
        <v>5748</v>
      </c>
    </row>
    <row r="676" spans="1:10" ht="15" x14ac:dyDescent="0.25">
      <c r="A676" s="293" t="s">
        <v>1672</v>
      </c>
      <c r="B676" s="293" t="s">
        <v>2936</v>
      </c>
      <c r="C676" s="293" t="s">
        <v>825</v>
      </c>
      <c r="D676" s="293" t="s">
        <v>337</v>
      </c>
      <c r="E676" s="256" t="s">
        <v>291</v>
      </c>
      <c r="F676" s="14" t="s">
        <v>1156</v>
      </c>
      <c r="G676" s="294" t="s">
        <v>1336</v>
      </c>
      <c r="H676" s="291" t="s">
        <v>7881</v>
      </c>
      <c r="I676" s="293" t="s">
        <v>2282</v>
      </c>
      <c r="J676" t="s">
        <v>5748</v>
      </c>
    </row>
    <row r="677" spans="1:10" ht="15" x14ac:dyDescent="0.25">
      <c r="A677" s="293" t="s">
        <v>1774</v>
      </c>
      <c r="B677" s="293" t="s">
        <v>3054</v>
      </c>
      <c r="C677" s="293" t="s">
        <v>1294</v>
      </c>
      <c r="D677" s="293" t="s">
        <v>332</v>
      </c>
      <c r="E677" s="256" t="s">
        <v>1053</v>
      </c>
      <c r="F677" s="14" t="s">
        <v>1156</v>
      </c>
      <c r="G677" s="294" t="s">
        <v>1336</v>
      </c>
      <c r="H677" s="291" t="s">
        <v>7881</v>
      </c>
      <c r="I677" s="293" t="s">
        <v>2399</v>
      </c>
      <c r="J677" t="s">
        <v>5748</v>
      </c>
    </row>
    <row r="678" spans="1:10" ht="15" x14ac:dyDescent="0.25">
      <c r="A678" s="293" t="s">
        <v>4284</v>
      </c>
      <c r="B678" s="293" t="s">
        <v>4880</v>
      </c>
      <c r="C678" s="293" t="s">
        <v>4881</v>
      </c>
      <c r="D678" s="293" t="s">
        <v>4882</v>
      </c>
      <c r="E678" s="256" t="s">
        <v>322</v>
      </c>
      <c r="F678" s="14" t="s">
        <v>1156</v>
      </c>
      <c r="G678" s="294" t="s">
        <v>1336</v>
      </c>
      <c r="H678" s="291" t="s">
        <v>7881</v>
      </c>
      <c r="I678" s="293" t="s">
        <v>5354</v>
      </c>
      <c r="J678" t="s">
        <v>5748</v>
      </c>
    </row>
    <row r="679" spans="1:10" ht="15" x14ac:dyDescent="0.25">
      <c r="A679" s="293" t="s">
        <v>1782</v>
      </c>
      <c r="B679" s="293" t="s">
        <v>3064</v>
      </c>
      <c r="C679" s="293" t="s">
        <v>1045</v>
      </c>
      <c r="D679" s="293" t="s">
        <v>770</v>
      </c>
      <c r="E679" s="256" t="s">
        <v>311</v>
      </c>
      <c r="F679" s="14" t="s">
        <v>1156</v>
      </c>
      <c r="G679" s="294" t="s">
        <v>1336</v>
      </c>
      <c r="H679" s="291" t="s">
        <v>7881</v>
      </c>
      <c r="I679" s="293" t="s">
        <v>2409</v>
      </c>
      <c r="J679" t="s">
        <v>5748</v>
      </c>
    </row>
    <row r="680" spans="1:10" ht="15" x14ac:dyDescent="0.25">
      <c r="A680" s="293" t="s">
        <v>7089</v>
      </c>
      <c r="B680" s="293" t="s">
        <v>6291</v>
      </c>
      <c r="C680" s="293" t="s">
        <v>6292</v>
      </c>
      <c r="D680" s="293" t="s">
        <v>699</v>
      </c>
      <c r="E680" s="256" t="s">
        <v>301</v>
      </c>
      <c r="F680" s="14" t="s">
        <v>1156</v>
      </c>
      <c r="G680" s="294" t="s">
        <v>1336</v>
      </c>
      <c r="H680" s="291" t="s">
        <v>7881</v>
      </c>
      <c r="I680" s="293" t="s">
        <v>7606</v>
      </c>
      <c r="J680" t="s">
        <v>5748</v>
      </c>
    </row>
    <row r="681" spans="1:10" ht="15" x14ac:dyDescent="0.25">
      <c r="A681" s="293" t="s">
        <v>5617</v>
      </c>
      <c r="B681" s="293" t="s">
        <v>5624</v>
      </c>
      <c r="C681" s="293" t="s">
        <v>5604</v>
      </c>
      <c r="D681" s="293" t="s">
        <v>1035</v>
      </c>
      <c r="E681" s="256" t="s">
        <v>322</v>
      </c>
      <c r="F681" s="14" t="s">
        <v>1156</v>
      </c>
      <c r="G681" s="294" t="s">
        <v>1336</v>
      </c>
      <c r="H681" s="291" t="s">
        <v>7881</v>
      </c>
      <c r="I681" s="293" t="s">
        <v>5634</v>
      </c>
      <c r="J681" t="s">
        <v>5748</v>
      </c>
    </row>
    <row r="682" spans="1:10" ht="15" x14ac:dyDescent="0.25">
      <c r="A682" s="293" t="s">
        <v>7090</v>
      </c>
      <c r="B682" s="293" t="s">
        <v>6293</v>
      </c>
      <c r="C682" s="293" t="s">
        <v>6294</v>
      </c>
      <c r="D682" s="293" t="s">
        <v>1241</v>
      </c>
      <c r="E682" s="256" t="s">
        <v>324</v>
      </c>
      <c r="F682" s="14" t="s">
        <v>1156</v>
      </c>
      <c r="G682" s="294" t="s">
        <v>1336</v>
      </c>
      <c r="H682" s="291" t="s">
        <v>7881</v>
      </c>
      <c r="I682" s="293" t="s">
        <v>7607</v>
      </c>
      <c r="J682" t="s">
        <v>5748</v>
      </c>
    </row>
    <row r="683" spans="1:10" ht="15" x14ac:dyDescent="0.25">
      <c r="A683" s="293" t="s">
        <v>3832</v>
      </c>
      <c r="B683" s="293" t="s">
        <v>3481</v>
      </c>
      <c r="C683" s="293" t="s">
        <v>1020</v>
      </c>
      <c r="D683" s="293" t="s">
        <v>315</v>
      </c>
      <c r="E683" s="256" t="s">
        <v>637</v>
      </c>
      <c r="F683" s="14" t="s">
        <v>1156</v>
      </c>
      <c r="G683" s="294" t="s">
        <v>1336</v>
      </c>
      <c r="H683" s="291" t="s">
        <v>7881</v>
      </c>
      <c r="I683" s="293" t="s">
        <v>3480</v>
      </c>
      <c r="J683" t="s">
        <v>5748</v>
      </c>
    </row>
    <row r="684" spans="1:10" ht="15" x14ac:dyDescent="0.25">
      <c r="A684" s="293" t="s">
        <v>5826</v>
      </c>
      <c r="B684" s="293" t="s">
        <v>5827</v>
      </c>
      <c r="C684" s="293" t="s">
        <v>5825</v>
      </c>
      <c r="D684" s="293" t="s">
        <v>3510</v>
      </c>
      <c r="E684" s="256" t="s">
        <v>6847</v>
      </c>
      <c r="F684" s="14" t="s">
        <v>1156</v>
      </c>
      <c r="G684" s="294" t="s">
        <v>1336</v>
      </c>
      <c r="H684" s="291" t="s">
        <v>7881</v>
      </c>
      <c r="I684" s="293" t="s">
        <v>7608</v>
      </c>
      <c r="J684" t="s">
        <v>5748</v>
      </c>
    </row>
    <row r="685" spans="1:10" ht="15" x14ac:dyDescent="0.25">
      <c r="A685" s="293" t="s">
        <v>3849</v>
      </c>
      <c r="B685" s="293" t="s">
        <v>3534</v>
      </c>
      <c r="C685" s="293" t="s">
        <v>3535</v>
      </c>
      <c r="D685" s="293" t="s">
        <v>3536</v>
      </c>
      <c r="E685" s="256" t="s">
        <v>301</v>
      </c>
      <c r="F685" s="14" t="s">
        <v>1156</v>
      </c>
      <c r="G685" s="294" t="s">
        <v>1336</v>
      </c>
      <c r="H685" s="291" t="s">
        <v>7881</v>
      </c>
      <c r="I685" s="293" t="s">
        <v>3533</v>
      </c>
      <c r="J685" t="s">
        <v>5748</v>
      </c>
    </row>
    <row r="686" spans="1:10" ht="15" x14ac:dyDescent="0.25">
      <c r="A686" s="293" t="s">
        <v>4145</v>
      </c>
      <c r="B686" s="293" t="s">
        <v>4638</v>
      </c>
      <c r="C686" s="293" t="s">
        <v>4639</v>
      </c>
      <c r="D686" s="293" t="s">
        <v>702</v>
      </c>
      <c r="E686" s="256" t="s">
        <v>306</v>
      </c>
      <c r="F686" s="14" t="s">
        <v>1156</v>
      </c>
      <c r="G686" s="294" t="s">
        <v>1336</v>
      </c>
      <c r="H686" s="291" t="s">
        <v>7881</v>
      </c>
      <c r="I686" s="293" t="s">
        <v>5234</v>
      </c>
      <c r="J686" t="s">
        <v>5748</v>
      </c>
    </row>
    <row r="687" spans="1:10" ht="15" x14ac:dyDescent="0.25">
      <c r="A687" s="293" t="s">
        <v>7091</v>
      </c>
      <c r="B687" s="293" t="s">
        <v>6295</v>
      </c>
      <c r="C687" s="293" t="s">
        <v>6296</v>
      </c>
      <c r="D687" s="293" t="s">
        <v>6297</v>
      </c>
      <c r="E687" s="256" t="s">
        <v>363</v>
      </c>
      <c r="F687" s="14" t="s">
        <v>1156</v>
      </c>
      <c r="G687" s="294" t="s">
        <v>1336</v>
      </c>
      <c r="H687" s="291" t="s">
        <v>7881</v>
      </c>
      <c r="I687" s="293" t="s">
        <v>7609</v>
      </c>
      <c r="J687" t="s">
        <v>5748</v>
      </c>
    </row>
    <row r="688" spans="1:10" ht="15" x14ac:dyDescent="0.25">
      <c r="A688" s="293" t="s">
        <v>7092</v>
      </c>
      <c r="B688" s="293" t="s">
        <v>6298</v>
      </c>
      <c r="C688" s="293" t="s">
        <v>6299</v>
      </c>
      <c r="D688" s="293" t="s">
        <v>699</v>
      </c>
      <c r="E688" s="256" t="s">
        <v>322</v>
      </c>
      <c r="F688" s="14" t="s">
        <v>1156</v>
      </c>
      <c r="G688" s="294" t="s">
        <v>1336</v>
      </c>
      <c r="H688" s="291" t="s">
        <v>7881</v>
      </c>
      <c r="I688" s="293" t="s">
        <v>7610</v>
      </c>
      <c r="J688" t="s">
        <v>5748</v>
      </c>
    </row>
    <row r="689" spans="1:10" ht="15" x14ac:dyDescent="0.25">
      <c r="A689" s="293" t="s">
        <v>3864</v>
      </c>
      <c r="B689" s="293" t="s">
        <v>3585</v>
      </c>
      <c r="C689" s="293" t="s">
        <v>3586</v>
      </c>
      <c r="D689" s="293" t="s">
        <v>738</v>
      </c>
      <c r="E689" s="256" t="s">
        <v>396</v>
      </c>
      <c r="F689" s="14" t="s">
        <v>1156</v>
      </c>
      <c r="G689" s="294" t="s">
        <v>1336</v>
      </c>
      <c r="H689" s="291" t="s">
        <v>7881</v>
      </c>
      <c r="I689" s="293" t="s">
        <v>3584</v>
      </c>
      <c r="J689" t="s">
        <v>5748</v>
      </c>
    </row>
    <row r="690" spans="1:10" ht="15" x14ac:dyDescent="0.25">
      <c r="A690" s="293" t="s">
        <v>7093</v>
      </c>
      <c r="B690" s="293" t="s">
        <v>6300</v>
      </c>
      <c r="C690" s="293" t="s">
        <v>815</v>
      </c>
      <c r="D690" s="293" t="s">
        <v>519</v>
      </c>
      <c r="E690" s="256" t="s">
        <v>331</v>
      </c>
      <c r="F690" s="14" t="s">
        <v>1156</v>
      </c>
      <c r="G690" s="294" t="s">
        <v>1336</v>
      </c>
      <c r="H690" s="291" t="s">
        <v>7881</v>
      </c>
      <c r="I690" s="293" t="s">
        <v>7611</v>
      </c>
      <c r="J690" t="s">
        <v>5748</v>
      </c>
    </row>
    <row r="691" spans="1:10" ht="15" x14ac:dyDescent="0.25">
      <c r="A691" s="293" t="s">
        <v>1734</v>
      </c>
      <c r="B691" s="293" t="s">
        <v>3011</v>
      </c>
      <c r="C691" s="293" t="s">
        <v>1066</v>
      </c>
      <c r="D691" s="293" t="s">
        <v>654</v>
      </c>
      <c r="E691" s="256" t="s">
        <v>324</v>
      </c>
      <c r="F691" s="14" t="s">
        <v>1156</v>
      </c>
      <c r="G691" s="294" t="s">
        <v>1336</v>
      </c>
      <c r="H691" s="291" t="s">
        <v>7881</v>
      </c>
      <c r="I691" s="293" t="s">
        <v>2356</v>
      </c>
      <c r="J691" t="s">
        <v>5748</v>
      </c>
    </row>
    <row r="692" spans="1:10" ht="15" x14ac:dyDescent="0.25">
      <c r="A692" s="293" t="s">
        <v>7094</v>
      </c>
      <c r="B692" s="293" t="s">
        <v>6301</v>
      </c>
      <c r="C692" s="293" t="s">
        <v>6302</v>
      </c>
      <c r="D692" s="293" t="s">
        <v>321</v>
      </c>
      <c r="E692" s="256" t="s">
        <v>580</v>
      </c>
      <c r="F692" s="14" t="s">
        <v>1156</v>
      </c>
      <c r="G692" s="294" t="s">
        <v>1336</v>
      </c>
      <c r="H692" s="291" t="s">
        <v>7881</v>
      </c>
      <c r="I692" s="293" t="s">
        <v>7612</v>
      </c>
      <c r="J692" t="s">
        <v>5748</v>
      </c>
    </row>
    <row r="693" spans="1:10" ht="15" x14ac:dyDescent="0.25">
      <c r="A693" s="293" t="s">
        <v>4211</v>
      </c>
      <c r="B693" s="293" t="s">
        <v>4735</v>
      </c>
      <c r="C693" s="293" t="s">
        <v>4736</v>
      </c>
      <c r="D693" s="293" t="s">
        <v>472</v>
      </c>
      <c r="E693" s="256" t="s">
        <v>299</v>
      </c>
      <c r="F693" s="14" t="s">
        <v>1156</v>
      </c>
      <c r="G693" s="294" t="s">
        <v>1336</v>
      </c>
      <c r="H693" s="291" t="s">
        <v>7881</v>
      </c>
      <c r="I693" s="293" t="s">
        <v>5284</v>
      </c>
      <c r="J693" t="s">
        <v>5748</v>
      </c>
    </row>
    <row r="694" spans="1:10" ht="15" x14ac:dyDescent="0.25">
      <c r="A694" s="293" t="s">
        <v>7095</v>
      </c>
      <c r="B694" s="293" t="s">
        <v>6303</v>
      </c>
      <c r="C694" s="293" t="s">
        <v>1085</v>
      </c>
      <c r="D694" s="293" t="s">
        <v>3531</v>
      </c>
      <c r="E694" s="256" t="s">
        <v>396</v>
      </c>
      <c r="F694" s="14" t="s">
        <v>1156</v>
      </c>
      <c r="G694" s="294" t="s">
        <v>1336</v>
      </c>
      <c r="H694" s="291" t="s">
        <v>7881</v>
      </c>
      <c r="I694" s="293" t="s">
        <v>7613</v>
      </c>
      <c r="J694" t="s">
        <v>5748</v>
      </c>
    </row>
    <row r="695" spans="1:10" ht="15" x14ac:dyDescent="0.25">
      <c r="A695" s="293" t="s">
        <v>3876</v>
      </c>
      <c r="B695" s="293" t="s">
        <v>3617</v>
      </c>
      <c r="C695" s="293" t="s">
        <v>3618</v>
      </c>
      <c r="D695" s="293" t="s">
        <v>3619</v>
      </c>
      <c r="E695" s="256" t="s">
        <v>1157</v>
      </c>
      <c r="F695" s="14" t="s">
        <v>1156</v>
      </c>
      <c r="G695" s="294" t="s">
        <v>1336</v>
      </c>
      <c r="H695" s="291" t="s">
        <v>7881</v>
      </c>
      <c r="I695" s="293" t="s">
        <v>3616</v>
      </c>
      <c r="J695" t="s">
        <v>5748</v>
      </c>
    </row>
    <row r="696" spans="1:10" ht="15" x14ac:dyDescent="0.25">
      <c r="A696" s="293" t="s">
        <v>1777</v>
      </c>
      <c r="B696" s="293" t="s">
        <v>3058</v>
      </c>
      <c r="C696" s="293" t="s">
        <v>1010</v>
      </c>
      <c r="D696" s="293" t="s">
        <v>345</v>
      </c>
      <c r="E696" s="256" t="s">
        <v>396</v>
      </c>
      <c r="F696" s="14" t="s">
        <v>1156</v>
      </c>
      <c r="G696" s="294" t="s">
        <v>1336</v>
      </c>
      <c r="H696" s="291" t="s">
        <v>7881</v>
      </c>
      <c r="I696" s="293" t="s">
        <v>2403</v>
      </c>
      <c r="J696" t="s">
        <v>5748</v>
      </c>
    </row>
    <row r="697" spans="1:10" ht="15" x14ac:dyDescent="0.25">
      <c r="A697" s="293" t="s">
        <v>1796</v>
      </c>
      <c r="B697" s="293" t="s">
        <v>3084</v>
      </c>
      <c r="C697" s="293" t="s">
        <v>676</v>
      </c>
      <c r="D697" s="293" t="s">
        <v>1022</v>
      </c>
      <c r="E697" s="256" t="s">
        <v>398</v>
      </c>
      <c r="F697" s="14" t="s">
        <v>1156</v>
      </c>
      <c r="G697" s="294" t="s">
        <v>1336</v>
      </c>
      <c r="H697" s="291" t="s">
        <v>7881</v>
      </c>
      <c r="I697" s="293" t="s">
        <v>2429</v>
      </c>
      <c r="J697" t="s">
        <v>5748</v>
      </c>
    </row>
    <row r="698" spans="1:10" ht="15" x14ac:dyDescent="0.25">
      <c r="A698" s="293" t="s">
        <v>4260</v>
      </c>
      <c r="B698" s="293" t="s">
        <v>4836</v>
      </c>
      <c r="C698" s="293" t="s">
        <v>4837</v>
      </c>
      <c r="D698" s="293" t="s">
        <v>319</v>
      </c>
      <c r="E698" s="256" t="s">
        <v>396</v>
      </c>
      <c r="F698" s="14" t="s">
        <v>1156</v>
      </c>
      <c r="G698" s="294" t="s">
        <v>1336</v>
      </c>
      <c r="H698" s="291" t="s">
        <v>7881</v>
      </c>
      <c r="I698" s="293" t="s">
        <v>5330</v>
      </c>
      <c r="J698" t="s">
        <v>5748</v>
      </c>
    </row>
    <row r="699" spans="1:10" ht="15" x14ac:dyDescent="0.25">
      <c r="A699" s="293" t="s">
        <v>4151</v>
      </c>
      <c r="B699" s="293" t="s">
        <v>3608</v>
      </c>
      <c r="C699" s="293" t="s">
        <v>3609</v>
      </c>
      <c r="D699" s="293" t="s">
        <v>499</v>
      </c>
      <c r="E699" s="256" t="s">
        <v>322</v>
      </c>
      <c r="F699" s="14" t="s">
        <v>1156</v>
      </c>
      <c r="G699" s="294" t="s">
        <v>1336</v>
      </c>
      <c r="H699" s="291" t="s">
        <v>7881</v>
      </c>
      <c r="I699" s="293" t="s">
        <v>3607</v>
      </c>
      <c r="J699" t="s">
        <v>5748</v>
      </c>
    </row>
    <row r="700" spans="1:10" ht="15" x14ac:dyDescent="0.25">
      <c r="A700" s="293" t="s">
        <v>4154</v>
      </c>
      <c r="B700" s="293" t="s">
        <v>3548</v>
      </c>
      <c r="C700" s="293" t="s">
        <v>3549</v>
      </c>
      <c r="D700" s="293" t="s">
        <v>380</v>
      </c>
      <c r="E700" s="256" t="s">
        <v>1157</v>
      </c>
      <c r="F700" s="14" t="s">
        <v>1156</v>
      </c>
      <c r="G700" s="294" t="s">
        <v>1336</v>
      </c>
      <c r="H700" s="291" t="s">
        <v>7881</v>
      </c>
      <c r="I700" s="293" t="s">
        <v>3547</v>
      </c>
      <c r="J700" t="s">
        <v>5748</v>
      </c>
    </row>
    <row r="701" spans="1:10" ht="15" x14ac:dyDescent="0.25">
      <c r="A701" s="293" t="s">
        <v>1740</v>
      </c>
      <c r="B701" s="293" t="s">
        <v>3017</v>
      </c>
      <c r="C701" s="293" t="s">
        <v>1231</v>
      </c>
      <c r="D701" s="293" t="s">
        <v>1232</v>
      </c>
      <c r="E701" s="256" t="s">
        <v>331</v>
      </c>
      <c r="F701" s="14" t="s">
        <v>1156</v>
      </c>
      <c r="G701" s="294" t="s">
        <v>1336</v>
      </c>
      <c r="H701" s="291" t="s">
        <v>7881</v>
      </c>
      <c r="I701" s="293" t="s">
        <v>2362</v>
      </c>
      <c r="J701" t="s">
        <v>5748</v>
      </c>
    </row>
    <row r="702" spans="1:10" ht="15" x14ac:dyDescent="0.25">
      <c r="A702" s="293" t="s">
        <v>7096</v>
      </c>
      <c r="B702" s="293" t="s">
        <v>6304</v>
      </c>
      <c r="C702" s="293" t="s">
        <v>1315</v>
      </c>
      <c r="D702" s="293" t="s">
        <v>4681</v>
      </c>
      <c r="E702" s="256" t="s">
        <v>396</v>
      </c>
      <c r="F702" s="14" t="s">
        <v>1156</v>
      </c>
      <c r="G702" s="294" t="s">
        <v>1336</v>
      </c>
      <c r="H702" s="291" t="s">
        <v>7881</v>
      </c>
      <c r="I702" s="293" t="s">
        <v>7614</v>
      </c>
      <c r="J702" t="s">
        <v>5748</v>
      </c>
    </row>
    <row r="703" spans="1:10" ht="15" x14ac:dyDescent="0.25">
      <c r="A703" s="293" t="s">
        <v>7097</v>
      </c>
      <c r="B703" s="293" t="s">
        <v>3155</v>
      </c>
      <c r="C703" s="293" t="s">
        <v>465</v>
      </c>
      <c r="D703" s="293" t="s">
        <v>389</v>
      </c>
      <c r="E703" s="256" t="s">
        <v>365</v>
      </c>
      <c r="F703" s="14" t="s">
        <v>1156</v>
      </c>
      <c r="G703" s="294" t="s">
        <v>1336</v>
      </c>
      <c r="H703" s="291" t="s">
        <v>7881</v>
      </c>
      <c r="I703" s="293" t="s">
        <v>2495</v>
      </c>
      <c r="J703" t="s">
        <v>5748</v>
      </c>
    </row>
    <row r="704" spans="1:10" ht="15" x14ac:dyDescent="0.25">
      <c r="A704" s="293" t="s">
        <v>7098</v>
      </c>
      <c r="B704" s="293" t="s">
        <v>6305</v>
      </c>
      <c r="C704" s="293" t="s">
        <v>6306</v>
      </c>
      <c r="D704" s="293" t="s">
        <v>6307</v>
      </c>
      <c r="E704" s="256" t="s">
        <v>301</v>
      </c>
      <c r="F704" s="14" t="s">
        <v>1156</v>
      </c>
      <c r="G704" s="294" t="s">
        <v>1336</v>
      </c>
      <c r="H704" s="291" t="s">
        <v>7881</v>
      </c>
      <c r="I704" s="293" t="s">
        <v>7615</v>
      </c>
      <c r="J704" t="s">
        <v>5748</v>
      </c>
    </row>
    <row r="705" spans="1:10" ht="15" x14ac:dyDescent="0.25">
      <c r="A705" s="293" t="s">
        <v>4163</v>
      </c>
      <c r="B705" s="293" t="s">
        <v>4665</v>
      </c>
      <c r="C705" s="293" t="s">
        <v>4666</v>
      </c>
      <c r="D705" s="293" t="s">
        <v>344</v>
      </c>
      <c r="E705" s="256" t="s">
        <v>396</v>
      </c>
      <c r="F705" s="14" t="s">
        <v>1156</v>
      </c>
      <c r="G705" s="294" t="s">
        <v>1336</v>
      </c>
      <c r="H705" s="291" t="s">
        <v>7881</v>
      </c>
      <c r="I705" s="293" t="s">
        <v>5247</v>
      </c>
      <c r="J705" t="s">
        <v>5748</v>
      </c>
    </row>
    <row r="706" spans="1:10" ht="15" x14ac:dyDescent="0.25">
      <c r="A706" s="293" t="s">
        <v>7099</v>
      </c>
      <c r="B706" s="293" t="s">
        <v>6308</v>
      </c>
      <c r="C706" s="293" t="s">
        <v>6309</v>
      </c>
      <c r="D706" s="293" t="s">
        <v>316</v>
      </c>
      <c r="E706" s="256" t="s">
        <v>329</v>
      </c>
      <c r="F706" s="14" t="s">
        <v>1156</v>
      </c>
      <c r="G706" s="294" t="s">
        <v>1336</v>
      </c>
      <c r="H706" s="291" t="s">
        <v>7881</v>
      </c>
      <c r="I706" s="293" t="s">
        <v>7616</v>
      </c>
      <c r="J706" t="s">
        <v>5748</v>
      </c>
    </row>
    <row r="707" spans="1:10" ht="15" x14ac:dyDescent="0.25">
      <c r="A707" s="293" t="s">
        <v>7100</v>
      </c>
      <c r="B707" s="293" t="s">
        <v>6310</v>
      </c>
      <c r="C707" s="293" t="s">
        <v>6311</v>
      </c>
      <c r="D707" s="293" t="s">
        <v>6312</v>
      </c>
      <c r="E707" s="256" t="s">
        <v>396</v>
      </c>
      <c r="F707" s="14" t="s">
        <v>1156</v>
      </c>
      <c r="G707" s="294" t="s">
        <v>1336</v>
      </c>
      <c r="H707" s="291" t="s">
        <v>7881</v>
      </c>
      <c r="I707" s="293" t="s">
        <v>7617</v>
      </c>
      <c r="J707" t="s">
        <v>5748</v>
      </c>
    </row>
    <row r="708" spans="1:10" ht="15" x14ac:dyDescent="0.25">
      <c r="A708" s="293" t="s">
        <v>7101</v>
      </c>
      <c r="B708" s="293" t="s">
        <v>6313</v>
      </c>
      <c r="C708" s="293" t="s">
        <v>6314</v>
      </c>
      <c r="D708" s="293" t="s">
        <v>529</v>
      </c>
      <c r="E708" s="256" t="s">
        <v>604</v>
      </c>
      <c r="F708" s="14" t="s">
        <v>1156</v>
      </c>
      <c r="G708" s="294" t="s">
        <v>1336</v>
      </c>
      <c r="H708" s="291" t="s">
        <v>7881</v>
      </c>
      <c r="I708" s="293" t="s">
        <v>7618</v>
      </c>
      <c r="J708" t="s">
        <v>5748</v>
      </c>
    </row>
    <row r="709" spans="1:10" ht="15" x14ac:dyDescent="0.25">
      <c r="A709" s="293" t="s">
        <v>4146</v>
      </c>
      <c r="B709" s="293" t="s">
        <v>4640</v>
      </c>
      <c r="C709" s="293" t="s">
        <v>1220</v>
      </c>
      <c r="D709" s="293" t="s">
        <v>4641</v>
      </c>
      <c r="E709" s="256" t="s">
        <v>322</v>
      </c>
      <c r="F709" s="14" t="s">
        <v>1156</v>
      </c>
      <c r="G709" s="294" t="s">
        <v>1336</v>
      </c>
      <c r="H709" s="291" t="s">
        <v>7881</v>
      </c>
      <c r="I709" s="293" t="s">
        <v>5235</v>
      </c>
      <c r="J709" t="s">
        <v>5748</v>
      </c>
    </row>
    <row r="710" spans="1:10" ht="15" x14ac:dyDescent="0.25">
      <c r="A710" s="293" t="s">
        <v>1655</v>
      </c>
      <c r="B710" s="293" t="s">
        <v>2916</v>
      </c>
      <c r="C710" s="293" t="s">
        <v>775</v>
      </c>
      <c r="D710" s="293" t="s">
        <v>384</v>
      </c>
      <c r="E710" s="256" t="s">
        <v>394</v>
      </c>
      <c r="F710" s="14" t="s">
        <v>1156</v>
      </c>
      <c r="G710" s="294" t="s">
        <v>1336</v>
      </c>
      <c r="H710" s="291" t="s">
        <v>7881</v>
      </c>
      <c r="I710" s="293" t="s">
        <v>2263</v>
      </c>
      <c r="J710" t="s">
        <v>5748</v>
      </c>
    </row>
    <row r="711" spans="1:10" ht="15" x14ac:dyDescent="0.25">
      <c r="A711" s="293" t="s">
        <v>7102</v>
      </c>
      <c r="B711" s="293" t="s">
        <v>6315</v>
      </c>
      <c r="C711" s="293" t="s">
        <v>6316</v>
      </c>
      <c r="D711" s="293" t="s">
        <v>1043</v>
      </c>
      <c r="E711" s="256" t="s">
        <v>452</v>
      </c>
      <c r="F711" s="14" t="s">
        <v>1156</v>
      </c>
      <c r="G711" s="294" t="s">
        <v>1336</v>
      </c>
      <c r="H711" s="291" t="s">
        <v>7881</v>
      </c>
      <c r="I711" s="293" t="s">
        <v>7619</v>
      </c>
      <c r="J711" t="s">
        <v>5748</v>
      </c>
    </row>
    <row r="712" spans="1:10" ht="15" x14ac:dyDescent="0.25">
      <c r="A712" s="293" t="s">
        <v>7103</v>
      </c>
      <c r="B712" s="293" t="s">
        <v>6317</v>
      </c>
      <c r="C712" s="293" t="s">
        <v>1126</v>
      </c>
      <c r="D712" s="293" t="s">
        <v>753</v>
      </c>
      <c r="E712" s="256" t="s">
        <v>294</v>
      </c>
      <c r="F712" s="14" t="s">
        <v>1156</v>
      </c>
      <c r="G712" s="294" t="s">
        <v>1336</v>
      </c>
      <c r="H712" s="291" t="s">
        <v>7881</v>
      </c>
      <c r="I712" s="293" t="s">
        <v>7620</v>
      </c>
      <c r="J712" t="s">
        <v>5748</v>
      </c>
    </row>
    <row r="713" spans="1:10" ht="15" x14ac:dyDescent="0.25">
      <c r="A713" s="293" t="s">
        <v>7104</v>
      </c>
      <c r="B713" s="293" t="s">
        <v>6318</v>
      </c>
      <c r="C713" s="293" t="s">
        <v>6319</v>
      </c>
      <c r="D713" s="293" t="s">
        <v>6320</v>
      </c>
      <c r="E713" s="256" t="s">
        <v>433</v>
      </c>
      <c r="F713" s="14" t="s">
        <v>1156</v>
      </c>
      <c r="G713" s="294" t="s">
        <v>1336</v>
      </c>
      <c r="H713" s="291" t="s">
        <v>7881</v>
      </c>
      <c r="I713" s="293" t="s">
        <v>7621</v>
      </c>
      <c r="J713" t="s">
        <v>5748</v>
      </c>
    </row>
    <row r="714" spans="1:10" ht="15" x14ac:dyDescent="0.25">
      <c r="A714" s="293" t="s">
        <v>3847</v>
      </c>
      <c r="B714" s="293" t="s">
        <v>3529</v>
      </c>
      <c r="C714" s="293" t="s">
        <v>3530</v>
      </c>
      <c r="D714" s="293" t="s">
        <v>3531</v>
      </c>
      <c r="E714" s="256" t="s">
        <v>320</v>
      </c>
      <c r="F714" s="14" t="s">
        <v>1156</v>
      </c>
      <c r="G714" s="294" t="s">
        <v>1336</v>
      </c>
      <c r="H714" s="291" t="s">
        <v>7881</v>
      </c>
      <c r="I714" s="293" t="s">
        <v>3528</v>
      </c>
      <c r="J714" t="s">
        <v>5748</v>
      </c>
    </row>
    <row r="715" spans="1:10" ht="15" x14ac:dyDescent="0.25">
      <c r="A715" s="293" t="s">
        <v>7105</v>
      </c>
      <c r="B715" s="293" t="s">
        <v>6321</v>
      </c>
      <c r="C715" s="293" t="s">
        <v>6322</v>
      </c>
      <c r="D715" s="293" t="s">
        <v>4741</v>
      </c>
      <c r="E715" s="256" t="s">
        <v>396</v>
      </c>
      <c r="F715" s="14" t="s">
        <v>1156</v>
      </c>
      <c r="G715" s="294" t="s">
        <v>1336</v>
      </c>
      <c r="H715" s="291" t="s">
        <v>7881</v>
      </c>
      <c r="I715" s="293" t="s">
        <v>7622</v>
      </c>
      <c r="J715" t="s">
        <v>5748</v>
      </c>
    </row>
    <row r="716" spans="1:10" ht="15" x14ac:dyDescent="0.25">
      <c r="A716" s="293" t="s">
        <v>4430</v>
      </c>
      <c r="B716" s="293" t="s">
        <v>5084</v>
      </c>
      <c r="C716" s="293" t="s">
        <v>5085</v>
      </c>
      <c r="D716" s="293" t="s">
        <v>584</v>
      </c>
      <c r="E716" s="256" t="s">
        <v>456</v>
      </c>
      <c r="F716" s="14" t="s">
        <v>1156</v>
      </c>
      <c r="G716" s="294" t="s">
        <v>1336</v>
      </c>
      <c r="H716" s="291" t="s">
        <v>7881</v>
      </c>
      <c r="I716" s="293" t="s">
        <v>5512</v>
      </c>
      <c r="J716" t="s">
        <v>5748</v>
      </c>
    </row>
    <row r="717" spans="1:10" ht="15" x14ac:dyDescent="0.25">
      <c r="A717" s="293" t="s">
        <v>3827</v>
      </c>
      <c r="B717" s="293" t="s">
        <v>3467</v>
      </c>
      <c r="C717" s="293" t="s">
        <v>3468</v>
      </c>
      <c r="D717" s="293" t="s">
        <v>335</v>
      </c>
      <c r="E717" s="256" t="s">
        <v>452</v>
      </c>
      <c r="F717" s="14" t="s">
        <v>1156</v>
      </c>
      <c r="G717" s="294" t="s">
        <v>1336</v>
      </c>
      <c r="H717" s="291" t="s">
        <v>7881</v>
      </c>
      <c r="I717" s="293" t="s">
        <v>3466</v>
      </c>
      <c r="J717" t="s">
        <v>5748</v>
      </c>
    </row>
    <row r="718" spans="1:10" ht="15" x14ac:dyDescent="0.25">
      <c r="A718" s="293" t="s">
        <v>1630</v>
      </c>
      <c r="B718" s="293" t="s">
        <v>2886</v>
      </c>
      <c r="C718" s="293" t="s">
        <v>906</v>
      </c>
      <c r="D718" s="293" t="s">
        <v>543</v>
      </c>
      <c r="E718" s="256" t="s">
        <v>385</v>
      </c>
      <c r="F718" s="14" t="s">
        <v>1156</v>
      </c>
      <c r="G718" s="294" t="s">
        <v>1336</v>
      </c>
      <c r="H718" s="291" t="s">
        <v>7881</v>
      </c>
      <c r="I718" s="293" t="s">
        <v>2232</v>
      </c>
      <c r="J718" t="s">
        <v>5748</v>
      </c>
    </row>
    <row r="719" spans="1:10" ht="15" x14ac:dyDescent="0.25">
      <c r="A719" s="293" t="s">
        <v>3887</v>
      </c>
      <c r="B719" s="293" t="s">
        <v>3654</v>
      </c>
      <c r="C719" s="293" t="s">
        <v>3655</v>
      </c>
      <c r="D719" s="293" t="s">
        <v>3304</v>
      </c>
      <c r="E719" s="256" t="s">
        <v>396</v>
      </c>
      <c r="F719" s="14" t="s">
        <v>1156</v>
      </c>
      <c r="G719" s="294" t="s">
        <v>1336</v>
      </c>
      <c r="H719" s="291" t="s">
        <v>7881</v>
      </c>
      <c r="I719" s="293" t="s">
        <v>3653</v>
      </c>
      <c r="J719" t="s">
        <v>5748</v>
      </c>
    </row>
    <row r="720" spans="1:10" ht="15" x14ac:dyDescent="0.25">
      <c r="A720" s="293" t="s">
        <v>7106</v>
      </c>
      <c r="B720" s="293" t="s">
        <v>6323</v>
      </c>
      <c r="C720" s="293" t="s">
        <v>3572</v>
      </c>
      <c r="D720" s="293" t="s">
        <v>547</v>
      </c>
      <c r="E720" s="256" t="s">
        <v>396</v>
      </c>
      <c r="F720" s="14" t="s">
        <v>1156</v>
      </c>
      <c r="G720" s="294" t="s">
        <v>1336</v>
      </c>
      <c r="H720" s="291" t="s">
        <v>7881</v>
      </c>
      <c r="I720" s="293" t="s">
        <v>7623</v>
      </c>
      <c r="J720" t="s">
        <v>5748</v>
      </c>
    </row>
    <row r="721" spans="1:10" ht="15" x14ac:dyDescent="0.25">
      <c r="A721" s="293" t="s">
        <v>3795</v>
      </c>
      <c r="B721" s="293" t="s">
        <v>3380</v>
      </c>
      <c r="C721" s="293" t="s">
        <v>3381</v>
      </c>
      <c r="D721" s="293" t="s">
        <v>366</v>
      </c>
      <c r="E721" s="256" t="s">
        <v>311</v>
      </c>
      <c r="F721" s="14" t="s">
        <v>1156</v>
      </c>
      <c r="G721" s="294" t="s">
        <v>1336</v>
      </c>
      <c r="H721" s="291" t="s">
        <v>7881</v>
      </c>
      <c r="I721" s="293" t="s">
        <v>3379</v>
      </c>
      <c r="J721" t="s">
        <v>5748</v>
      </c>
    </row>
    <row r="722" spans="1:10" ht="15" x14ac:dyDescent="0.25">
      <c r="A722" s="293" t="s">
        <v>7107</v>
      </c>
      <c r="B722" s="293" t="s">
        <v>6324</v>
      </c>
      <c r="C722" s="293" t="s">
        <v>6325</v>
      </c>
      <c r="D722" s="293" t="s">
        <v>6326</v>
      </c>
      <c r="E722" s="256" t="s">
        <v>396</v>
      </c>
      <c r="F722" s="14" t="s">
        <v>1156</v>
      </c>
      <c r="G722" s="294" t="s">
        <v>1336</v>
      </c>
      <c r="H722" s="291" t="s">
        <v>7881</v>
      </c>
      <c r="I722" s="293" t="s">
        <v>7624</v>
      </c>
      <c r="J722" t="s">
        <v>5748</v>
      </c>
    </row>
    <row r="723" spans="1:10" ht="15" x14ac:dyDescent="0.25">
      <c r="A723" s="293" t="s">
        <v>7108</v>
      </c>
      <c r="B723" s="293" t="s">
        <v>6327</v>
      </c>
      <c r="C723" s="293" t="s">
        <v>6328</v>
      </c>
      <c r="D723" s="293" t="s">
        <v>6329</v>
      </c>
      <c r="E723" s="256" t="s">
        <v>6847</v>
      </c>
      <c r="F723" s="14" t="s">
        <v>1156</v>
      </c>
      <c r="G723" s="294" t="s">
        <v>1336</v>
      </c>
      <c r="H723" s="291" t="s">
        <v>7881</v>
      </c>
      <c r="I723" s="293" t="s">
        <v>7625</v>
      </c>
      <c r="J723" t="s">
        <v>5748</v>
      </c>
    </row>
    <row r="724" spans="1:10" ht="15" x14ac:dyDescent="0.25">
      <c r="A724" s="293" t="s">
        <v>7109</v>
      </c>
      <c r="B724" s="293" t="s">
        <v>6330</v>
      </c>
      <c r="C724" s="293" t="s">
        <v>6331</v>
      </c>
      <c r="D724" s="293" t="s">
        <v>1056</v>
      </c>
      <c r="E724" s="256" t="s">
        <v>304</v>
      </c>
      <c r="F724" s="14" t="s">
        <v>1156</v>
      </c>
      <c r="G724" s="294" t="s">
        <v>1336</v>
      </c>
      <c r="H724" s="291" t="s">
        <v>7881</v>
      </c>
      <c r="I724" s="293" t="s">
        <v>7626</v>
      </c>
      <c r="J724" t="s">
        <v>5748</v>
      </c>
    </row>
    <row r="725" spans="1:10" ht="15" x14ac:dyDescent="0.25">
      <c r="A725" s="293" t="s">
        <v>7110</v>
      </c>
      <c r="B725" s="293" t="s">
        <v>6332</v>
      </c>
      <c r="C725" s="293" t="s">
        <v>6333</v>
      </c>
      <c r="D725" s="293" t="s">
        <v>1043</v>
      </c>
      <c r="E725" s="256" t="s">
        <v>291</v>
      </c>
      <c r="F725" s="14" t="s">
        <v>1156</v>
      </c>
      <c r="G725" s="294" t="s">
        <v>1336</v>
      </c>
      <c r="H725" s="291" t="s">
        <v>7881</v>
      </c>
      <c r="I725" s="293" t="s">
        <v>7627</v>
      </c>
      <c r="J725" t="s">
        <v>5748</v>
      </c>
    </row>
    <row r="726" spans="1:10" ht="15" x14ac:dyDescent="0.25">
      <c r="A726" s="293" t="s">
        <v>7111</v>
      </c>
      <c r="B726" s="293" t="s">
        <v>6334</v>
      </c>
      <c r="C726" s="293" t="s">
        <v>6335</v>
      </c>
      <c r="D726" s="293" t="s">
        <v>4686</v>
      </c>
      <c r="E726" s="256" t="s">
        <v>580</v>
      </c>
      <c r="F726" s="14" t="s">
        <v>1156</v>
      </c>
      <c r="G726" s="294" t="s">
        <v>1336</v>
      </c>
      <c r="H726" s="291" t="s">
        <v>7881</v>
      </c>
      <c r="I726" s="293" t="s">
        <v>7628</v>
      </c>
      <c r="J726" t="s">
        <v>5748</v>
      </c>
    </row>
    <row r="727" spans="1:10" ht="15" x14ac:dyDescent="0.25">
      <c r="A727" s="293" t="s">
        <v>7112</v>
      </c>
      <c r="B727" s="293" t="s">
        <v>6336</v>
      </c>
      <c r="C727" s="293" t="s">
        <v>6337</v>
      </c>
      <c r="D727" s="293" t="s">
        <v>4569</v>
      </c>
      <c r="E727" s="256" t="s">
        <v>294</v>
      </c>
      <c r="F727" s="14" t="s">
        <v>1156</v>
      </c>
      <c r="G727" s="294" t="s">
        <v>1336</v>
      </c>
      <c r="H727" s="291" t="s">
        <v>7881</v>
      </c>
      <c r="I727" s="293" t="s">
        <v>7629</v>
      </c>
      <c r="J727" t="s">
        <v>5748</v>
      </c>
    </row>
    <row r="728" spans="1:10" ht="15" x14ac:dyDescent="0.25">
      <c r="A728" s="293" t="s">
        <v>3892</v>
      </c>
      <c r="B728" s="293" t="s">
        <v>3669</v>
      </c>
      <c r="C728" s="293" t="s">
        <v>3670</v>
      </c>
      <c r="D728" s="293" t="s">
        <v>3671</v>
      </c>
      <c r="E728" s="256" t="s">
        <v>322</v>
      </c>
      <c r="F728" s="14" t="s">
        <v>1156</v>
      </c>
      <c r="G728" s="294" t="s">
        <v>1336</v>
      </c>
      <c r="H728" s="291" t="s">
        <v>7881</v>
      </c>
      <c r="I728" s="293" t="s">
        <v>3668</v>
      </c>
      <c r="J728" t="s">
        <v>5748</v>
      </c>
    </row>
    <row r="729" spans="1:10" ht="15" x14ac:dyDescent="0.25">
      <c r="A729" s="293" t="s">
        <v>4141</v>
      </c>
      <c r="B729" s="293" t="s">
        <v>4626</v>
      </c>
      <c r="C729" s="293" t="s">
        <v>4627</v>
      </c>
      <c r="D729" s="293" t="s">
        <v>1043</v>
      </c>
      <c r="E729" s="256" t="s">
        <v>297</v>
      </c>
      <c r="F729" s="14" t="s">
        <v>1156</v>
      </c>
      <c r="G729" s="294" t="s">
        <v>1336</v>
      </c>
      <c r="H729" s="291" t="s">
        <v>7881</v>
      </c>
      <c r="I729" s="293" t="s">
        <v>5229</v>
      </c>
      <c r="J729" t="s">
        <v>5748</v>
      </c>
    </row>
    <row r="730" spans="1:10" ht="15" x14ac:dyDescent="0.25">
      <c r="A730" s="293" t="s">
        <v>7113</v>
      </c>
      <c r="B730" s="293" t="s">
        <v>6338</v>
      </c>
      <c r="C730" s="293" t="s">
        <v>6339</v>
      </c>
      <c r="D730" s="293" t="s">
        <v>6340</v>
      </c>
      <c r="E730" s="256" t="s">
        <v>302</v>
      </c>
      <c r="F730" s="14" t="s">
        <v>1156</v>
      </c>
      <c r="G730" s="294" t="s">
        <v>1336</v>
      </c>
      <c r="H730" s="291" t="s">
        <v>7881</v>
      </c>
      <c r="I730" s="293" t="s">
        <v>7630</v>
      </c>
      <c r="J730" t="s">
        <v>5748</v>
      </c>
    </row>
    <row r="731" spans="1:10" ht="15" x14ac:dyDescent="0.25">
      <c r="A731" s="293" t="s">
        <v>4112</v>
      </c>
      <c r="B731" s="293" t="s">
        <v>4554</v>
      </c>
      <c r="C731" s="293" t="s">
        <v>4555</v>
      </c>
      <c r="D731" s="293" t="s">
        <v>4556</v>
      </c>
      <c r="E731" s="256" t="s">
        <v>1053</v>
      </c>
      <c r="F731" s="14" t="s">
        <v>1156</v>
      </c>
      <c r="G731" s="294" t="s">
        <v>1336</v>
      </c>
      <c r="H731" s="291" t="s">
        <v>7881</v>
      </c>
      <c r="I731" s="293" t="s">
        <v>5195</v>
      </c>
      <c r="J731" t="s">
        <v>5748</v>
      </c>
    </row>
    <row r="732" spans="1:10" ht="15" x14ac:dyDescent="0.25">
      <c r="A732" s="293" t="s">
        <v>7114</v>
      </c>
      <c r="B732" s="293" t="s">
        <v>6341</v>
      </c>
      <c r="C732" s="293" t="s">
        <v>6342</v>
      </c>
      <c r="D732" s="293" t="s">
        <v>1067</v>
      </c>
      <c r="E732" s="256" t="s">
        <v>5131</v>
      </c>
      <c r="F732" s="14" t="s">
        <v>1156</v>
      </c>
      <c r="G732" s="294" t="s">
        <v>1336</v>
      </c>
      <c r="H732" s="291" t="s">
        <v>7881</v>
      </c>
      <c r="I732" s="293" t="s">
        <v>7631</v>
      </c>
      <c r="J732" t="s">
        <v>5748</v>
      </c>
    </row>
    <row r="733" spans="1:10" ht="15" x14ac:dyDescent="0.25">
      <c r="A733" s="293" t="s">
        <v>7115</v>
      </c>
      <c r="B733" s="293" t="s">
        <v>6343</v>
      </c>
      <c r="C733" s="293" t="s">
        <v>6344</v>
      </c>
      <c r="D733" s="293" t="s">
        <v>407</v>
      </c>
      <c r="E733" s="256" t="s">
        <v>241</v>
      </c>
      <c r="F733" s="14" t="s">
        <v>1156</v>
      </c>
      <c r="G733" s="294" t="s">
        <v>1336</v>
      </c>
      <c r="H733" s="291" t="s">
        <v>7881</v>
      </c>
      <c r="I733" s="293" t="s">
        <v>7632</v>
      </c>
      <c r="J733" t="s">
        <v>5748</v>
      </c>
    </row>
    <row r="734" spans="1:10" ht="15" x14ac:dyDescent="0.25">
      <c r="A734" s="293" t="s">
        <v>1744</v>
      </c>
      <c r="B734" s="293" t="s">
        <v>3022</v>
      </c>
      <c r="C734" s="293" t="s">
        <v>1286</v>
      </c>
      <c r="D734" s="293" t="s">
        <v>472</v>
      </c>
      <c r="E734" s="256" t="s">
        <v>394</v>
      </c>
      <c r="F734" s="14" t="s">
        <v>1156</v>
      </c>
      <c r="G734" s="294" t="s">
        <v>1336</v>
      </c>
      <c r="H734" s="291" t="s">
        <v>7881</v>
      </c>
      <c r="I734" s="293" t="s">
        <v>2367</v>
      </c>
      <c r="J734" t="s">
        <v>5748</v>
      </c>
    </row>
    <row r="735" spans="1:10" ht="15" x14ac:dyDescent="0.25">
      <c r="A735" s="293" t="s">
        <v>7116</v>
      </c>
      <c r="B735" s="293" t="s">
        <v>6345</v>
      </c>
      <c r="C735" s="293" t="s">
        <v>6346</v>
      </c>
      <c r="D735" s="293" t="s">
        <v>6347</v>
      </c>
      <c r="E735" s="256" t="s">
        <v>396</v>
      </c>
      <c r="F735" s="14" t="s">
        <v>1156</v>
      </c>
      <c r="G735" s="294" t="s">
        <v>1336</v>
      </c>
      <c r="H735" s="291" t="s">
        <v>7881</v>
      </c>
      <c r="I735" s="293" t="s">
        <v>7633</v>
      </c>
      <c r="J735" t="s">
        <v>5748</v>
      </c>
    </row>
    <row r="736" spans="1:10" ht="15" x14ac:dyDescent="0.25">
      <c r="A736" s="293" t="s">
        <v>4165</v>
      </c>
      <c r="B736" s="293" t="s">
        <v>4669</v>
      </c>
      <c r="C736" s="293" t="s">
        <v>3685</v>
      </c>
      <c r="D736" s="293" t="s">
        <v>344</v>
      </c>
      <c r="E736" s="256" t="s">
        <v>311</v>
      </c>
      <c r="F736" s="14" t="s">
        <v>1156</v>
      </c>
      <c r="G736" s="294" t="s">
        <v>1336</v>
      </c>
      <c r="H736" s="291" t="s">
        <v>7881</v>
      </c>
      <c r="I736" s="293" t="s">
        <v>5249</v>
      </c>
      <c r="J736" t="s">
        <v>5748</v>
      </c>
    </row>
    <row r="737" spans="1:10" ht="15" x14ac:dyDescent="0.25">
      <c r="A737" s="293" t="s">
        <v>1661</v>
      </c>
      <c r="B737" s="293" t="s">
        <v>2922</v>
      </c>
      <c r="C737" s="293" t="s">
        <v>681</v>
      </c>
      <c r="D737" s="293" t="s">
        <v>412</v>
      </c>
      <c r="E737" s="256" t="s">
        <v>394</v>
      </c>
      <c r="F737" s="14" t="s">
        <v>1156</v>
      </c>
      <c r="G737" s="294" t="s">
        <v>1336</v>
      </c>
      <c r="H737" s="291" t="s">
        <v>7881</v>
      </c>
      <c r="I737" s="293" t="s">
        <v>2269</v>
      </c>
      <c r="J737" t="s">
        <v>5748</v>
      </c>
    </row>
    <row r="738" spans="1:10" ht="15" x14ac:dyDescent="0.25">
      <c r="A738" s="293" t="s">
        <v>7117</v>
      </c>
      <c r="B738" s="293" t="s">
        <v>6348</v>
      </c>
      <c r="C738" s="293" t="s">
        <v>6349</v>
      </c>
      <c r="D738" s="293" t="s">
        <v>6350</v>
      </c>
      <c r="E738" s="256" t="s">
        <v>396</v>
      </c>
      <c r="F738" s="14" t="s">
        <v>1156</v>
      </c>
      <c r="G738" s="294" t="s">
        <v>1336</v>
      </c>
      <c r="H738" s="291" t="s">
        <v>7881</v>
      </c>
      <c r="I738" s="293" t="s">
        <v>7634</v>
      </c>
      <c r="J738" t="s">
        <v>5748</v>
      </c>
    </row>
    <row r="739" spans="1:10" ht="15" x14ac:dyDescent="0.25">
      <c r="A739" s="293" t="s">
        <v>7118</v>
      </c>
      <c r="B739" s="293" t="s">
        <v>6351</v>
      </c>
      <c r="C739" s="293" t="s">
        <v>6352</v>
      </c>
      <c r="D739" s="293" t="s">
        <v>6275</v>
      </c>
      <c r="E739" s="256" t="s">
        <v>5133</v>
      </c>
      <c r="F739" s="14" t="s">
        <v>1156</v>
      </c>
      <c r="G739" s="294" t="s">
        <v>1336</v>
      </c>
      <c r="H739" s="291" t="s">
        <v>7881</v>
      </c>
      <c r="I739" s="293" t="s">
        <v>7635</v>
      </c>
      <c r="J739" t="s">
        <v>5748</v>
      </c>
    </row>
    <row r="740" spans="1:10" ht="15" x14ac:dyDescent="0.25">
      <c r="A740" s="293" t="s">
        <v>7119</v>
      </c>
      <c r="B740" s="293" t="s">
        <v>6353</v>
      </c>
      <c r="C740" s="293" t="s">
        <v>6354</v>
      </c>
      <c r="D740" s="293" t="s">
        <v>1318</v>
      </c>
      <c r="E740" s="256" t="s">
        <v>1053</v>
      </c>
      <c r="F740" s="14" t="s">
        <v>1156</v>
      </c>
      <c r="G740" s="294" t="s">
        <v>1336</v>
      </c>
      <c r="H740" s="291" t="s">
        <v>7881</v>
      </c>
      <c r="I740" s="293" t="s">
        <v>7636</v>
      </c>
      <c r="J740" t="s">
        <v>5748</v>
      </c>
    </row>
    <row r="741" spans="1:10" ht="15" x14ac:dyDescent="0.25">
      <c r="A741" s="293" t="s">
        <v>7120</v>
      </c>
      <c r="B741" s="293" t="s">
        <v>6355</v>
      </c>
      <c r="C741" s="293" t="s">
        <v>728</v>
      </c>
      <c r="D741" s="293" t="s">
        <v>445</v>
      </c>
      <c r="E741" s="256" t="s">
        <v>6847</v>
      </c>
      <c r="F741" s="14" t="s">
        <v>1156</v>
      </c>
      <c r="G741" s="294" t="s">
        <v>1336</v>
      </c>
      <c r="H741" s="291" t="s">
        <v>7881</v>
      </c>
      <c r="I741" s="293" t="s">
        <v>7637</v>
      </c>
      <c r="J741" t="s">
        <v>5748</v>
      </c>
    </row>
    <row r="742" spans="1:10" ht="15" x14ac:dyDescent="0.25">
      <c r="A742" s="293" t="s">
        <v>4218</v>
      </c>
      <c r="B742" s="293" t="s">
        <v>4752</v>
      </c>
      <c r="C742" s="293" t="s">
        <v>4753</v>
      </c>
      <c r="D742" s="293" t="s">
        <v>458</v>
      </c>
      <c r="E742" s="256" t="s">
        <v>396</v>
      </c>
      <c r="F742" s="14" t="s">
        <v>1156</v>
      </c>
      <c r="G742" s="294" t="s">
        <v>1336</v>
      </c>
      <c r="H742" s="291" t="s">
        <v>7881</v>
      </c>
      <c r="I742" s="293" t="s">
        <v>5292</v>
      </c>
      <c r="J742" t="s">
        <v>5748</v>
      </c>
    </row>
    <row r="743" spans="1:10" ht="15" x14ac:dyDescent="0.25">
      <c r="A743" s="293" t="s">
        <v>7121</v>
      </c>
      <c r="B743" s="293" t="s">
        <v>4633</v>
      </c>
      <c r="C743" s="293" t="s">
        <v>4634</v>
      </c>
      <c r="D743" s="293" t="s">
        <v>499</v>
      </c>
      <c r="E743" s="256" t="s">
        <v>724</v>
      </c>
      <c r="F743" s="14" t="s">
        <v>1156</v>
      </c>
      <c r="G743" s="294" t="s">
        <v>1336</v>
      </c>
      <c r="H743" s="291" t="s">
        <v>7881</v>
      </c>
      <c r="I743" s="293" t="s">
        <v>5232</v>
      </c>
      <c r="J743" t="s">
        <v>5748</v>
      </c>
    </row>
    <row r="744" spans="1:10" ht="15" x14ac:dyDescent="0.25">
      <c r="A744" s="293" t="s">
        <v>1842</v>
      </c>
      <c r="B744" s="293" t="s">
        <v>3144</v>
      </c>
      <c r="C744" s="293" t="s">
        <v>1128</v>
      </c>
      <c r="D744" s="293" t="s">
        <v>386</v>
      </c>
      <c r="E744" s="256" t="s">
        <v>396</v>
      </c>
      <c r="F744" s="14" t="s">
        <v>1156</v>
      </c>
      <c r="G744" s="294" t="s">
        <v>1336</v>
      </c>
      <c r="H744" s="291" t="s">
        <v>7881</v>
      </c>
      <c r="I744" s="293" t="s">
        <v>2484</v>
      </c>
      <c r="J744" t="s">
        <v>5748</v>
      </c>
    </row>
    <row r="745" spans="1:10" ht="15" x14ac:dyDescent="0.25">
      <c r="A745" s="293" t="s">
        <v>7122</v>
      </c>
      <c r="B745" s="293" t="s">
        <v>6356</v>
      </c>
      <c r="C745" s="293" t="s">
        <v>6357</v>
      </c>
      <c r="D745" s="293" t="s">
        <v>6358</v>
      </c>
      <c r="E745" s="256" t="s">
        <v>469</v>
      </c>
      <c r="F745" s="14" t="s">
        <v>1156</v>
      </c>
      <c r="G745" s="294" t="s">
        <v>1336</v>
      </c>
      <c r="H745" s="291" t="s">
        <v>4008</v>
      </c>
      <c r="I745" s="293" t="s">
        <v>7638</v>
      </c>
      <c r="J745" t="s">
        <v>5748</v>
      </c>
    </row>
    <row r="746" spans="1:10" ht="15" x14ac:dyDescent="0.25">
      <c r="A746" s="293" t="s">
        <v>7123</v>
      </c>
      <c r="B746" s="293" t="s">
        <v>6359</v>
      </c>
      <c r="C746" s="293" t="s">
        <v>6360</v>
      </c>
      <c r="D746" s="293" t="s">
        <v>6361</v>
      </c>
      <c r="E746" s="256" t="s">
        <v>396</v>
      </c>
      <c r="F746" s="14" t="s">
        <v>1156</v>
      </c>
      <c r="G746" s="294" t="s">
        <v>1336</v>
      </c>
      <c r="H746" s="291" t="s">
        <v>7881</v>
      </c>
      <c r="I746" s="293" t="s">
        <v>7639</v>
      </c>
      <c r="J746" t="s">
        <v>5748</v>
      </c>
    </row>
    <row r="747" spans="1:10" ht="15" x14ac:dyDescent="0.25">
      <c r="A747" s="293" t="s">
        <v>7124</v>
      </c>
      <c r="B747" s="293" t="s">
        <v>6362</v>
      </c>
      <c r="C747" s="293" t="s">
        <v>1325</v>
      </c>
      <c r="D747" s="293" t="s">
        <v>6363</v>
      </c>
      <c r="E747" s="256" t="s">
        <v>469</v>
      </c>
      <c r="F747" s="14" t="s">
        <v>1156</v>
      </c>
      <c r="G747" s="294" t="s">
        <v>1336</v>
      </c>
      <c r="H747" s="291" t="s">
        <v>7881</v>
      </c>
      <c r="I747" s="293" t="s">
        <v>7640</v>
      </c>
      <c r="J747" t="s">
        <v>5748</v>
      </c>
    </row>
    <row r="748" spans="1:10" ht="15" x14ac:dyDescent="0.25">
      <c r="A748" s="293" t="s">
        <v>4148</v>
      </c>
      <c r="B748" s="293" t="s">
        <v>3071</v>
      </c>
      <c r="C748" s="293" t="s">
        <v>1093</v>
      </c>
      <c r="D748" s="293" t="s">
        <v>321</v>
      </c>
      <c r="E748" s="256" t="s">
        <v>324</v>
      </c>
      <c r="F748" s="14" t="s">
        <v>1156</v>
      </c>
      <c r="G748" s="294" t="s">
        <v>1336</v>
      </c>
      <c r="H748" s="291" t="s">
        <v>7881</v>
      </c>
      <c r="I748" s="293" t="s">
        <v>2416</v>
      </c>
      <c r="J748" t="s">
        <v>5748</v>
      </c>
    </row>
    <row r="749" spans="1:10" ht="15" x14ac:dyDescent="0.25">
      <c r="A749" s="293" t="s">
        <v>3833</v>
      </c>
      <c r="B749" s="293" t="s">
        <v>3483</v>
      </c>
      <c r="C749" s="293" t="s">
        <v>3484</v>
      </c>
      <c r="D749" s="293" t="s">
        <v>319</v>
      </c>
      <c r="E749" s="256" t="s">
        <v>617</v>
      </c>
      <c r="F749" s="14" t="s">
        <v>1156</v>
      </c>
      <c r="G749" s="294" t="s">
        <v>1336</v>
      </c>
      <c r="H749" s="291" t="s">
        <v>7881</v>
      </c>
      <c r="I749" s="293" t="s">
        <v>3482</v>
      </c>
      <c r="J749" t="s">
        <v>5748</v>
      </c>
    </row>
    <row r="750" spans="1:10" ht="15" x14ac:dyDescent="0.25">
      <c r="A750" s="293" t="s">
        <v>1761</v>
      </c>
      <c r="B750" s="293" t="s">
        <v>3040</v>
      </c>
      <c r="C750" s="293" t="s">
        <v>1192</v>
      </c>
      <c r="D750" s="293" t="s">
        <v>529</v>
      </c>
      <c r="E750" s="256" t="s">
        <v>452</v>
      </c>
      <c r="F750" s="14" t="s">
        <v>1156</v>
      </c>
      <c r="G750" s="294" t="s">
        <v>1336</v>
      </c>
      <c r="H750" s="291" t="s">
        <v>7881</v>
      </c>
      <c r="I750" s="293" t="s">
        <v>2385</v>
      </c>
      <c r="J750" t="s">
        <v>5748</v>
      </c>
    </row>
    <row r="751" spans="1:10" ht="15" x14ac:dyDescent="0.25">
      <c r="A751" s="293" t="s">
        <v>4119</v>
      </c>
      <c r="B751" s="293" t="s">
        <v>4575</v>
      </c>
      <c r="C751" s="293" t="s">
        <v>4576</v>
      </c>
      <c r="D751" s="293" t="s">
        <v>4577</v>
      </c>
      <c r="E751" s="256" t="s">
        <v>433</v>
      </c>
      <c r="F751" s="14" t="s">
        <v>1156</v>
      </c>
      <c r="G751" s="294" t="s">
        <v>1336</v>
      </c>
      <c r="H751" s="291" t="s">
        <v>7881</v>
      </c>
      <c r="I751" s="293" t="s">
        <v>5204</v>
      </c>
      <c r="J751" t="s">
        <v>5748</v>
      </c>
    </row>
    <row r="752" spans="1:10" ht="15" x14ac:dyDescent="0.25">
      <c r="A752" s="293" t="s">
        <v>3817</v>
      </c>
      <c r="B752" s="293" t="s">
        <v>3444</v>
      </c>
      <c r="C752" s="293" t="s">
        <v>578</v>
      </c>
      <c r="D752" s="293" t="s">
        <v>579</v>
      </c>
      <c r="E752" s="256" t="s">
        <v>357</v>
      </c>
      <c r="F752" s="14" t="s">
        <v>1156</v>
      </c>
      <c r="G752" s="294" t="s">
        <v>1336</v>
      </c>
      <c r="H752" s="291" t="s">
        <v>7881</v>
      </c>
      <c r="I752" s="293" t="s">
        <v>3443</v>
      </c>
      <c r="J752" t="s">
        <v>5748</v>
      </c>
    </row>
    <row r="753" spans="1:10" ht="15" x14ac:dyDescent="0.25">
      <c r="A753" s="293" t="s">
        <v>1751</v>
      </c>
      <c r="B753" s="293" t="s">
        <v>3029</v>
      </c>
      <c r="C753" s="293" t="s">
        <v>1235</v>
      </c>
      <c r="D753" s="293" t="s">
        <v>1236</v>
      </c>
      <c r="E753" s="256" t="s">
        <v>392</v>
      </c>
      <c r="F753" s="14" t="s">
        <v>1156</v>
      </c>
      <c r="G753" s="294" t="s">
        <v>1336</v>
      </c>
      <c r="H753" s="291" t="s">
        <v>7881</v>
      </c>
      <c r="I753" s="293" t="s">
        <v>2374</v>
      </c>
      <c r="J753" t="s">
        <v>5748</v>
      </c>
    </row>
    <row r="754" spans="1:10" ht="15" x14ac:dyDescent="0.25">
      <c r="A754" s="293" t="s">
        <v>7125</v>
      </c>
      <c r="B754" s="293" t="s">
        <v>6364</v>
      </c>
      <c r="C754" s="293" t="s">
        <v>6365</v>
      </c>
      <c r="D754" s="293" t="s">
        <v>634</v>
      </c>
      <c r="E754" s="256" t="s">
        <v>359</v>
      </c>
      <c r="F754" s="14" t="s">
        <v>1156</v>
      </c>
      <c r="G754" s="294" t="s">
        <v>1336</v>
      </c>
      <c r="H754" s="291" t="s">
        <v>7881</v>
      </c>
      <c r="I754" s="293" t="s">
        <v>7641</v>
      </c>
      <c r="J754" t="s">
        <v>5748</v>
      </c>
    </row>
    <row r="755" spans="1:10" ht="15" x14ac:dyDescent="0.25">
      <c r="A755" s="293" t="s">
        <v>3883</v>
      </c>
      <c r="B755" s="293" t="s">
        <v>3138</v>
      </c>
      <c r="C755" s="293" t="s">
        <v>1258</v>
      </c>
      <c r="D755" s="293" t="s">
        <v>575</v>
      </c>
      <c r="E755" s="256" t="s">
        <v>1174</v>
      </c>
      <c r="F755" s="14" t="s">
        <v>1156</v>
      </c>
      <c r="G755" s="294" t="s">
        <v>1336</v>
      </c>
      <c r="H755" s="291" t="s">
        <v>7881</v>
      </c>
      <c r="I755" s="293" t="s">
        <v>2478</v>
      </c>
      <c r="J755" t="s">
        <v>5748</v>
      </c>
    </row>
    <row r="756" spans="1:10" ht="15" x14ac:dyDescent="0.25">
      <c r="A756" s="293" t="s">
        <v>7126</v>
      </c>
      <c r="B756" s="293" t="s">
        <v>6366</v>
      </c>
      <c r="C756" s="293" t="s">
        <v>6367</v>
      </c>
      <c r="D756" s="293" t="s">
        <v>575</v>
      </c>
      <c r="E756" s="256" t="s">
        <v>322</v>
      </c>
      <c r="F756" s="14" t="s">
        <v>1156</v>
      </c>
      <c r="G756" s="294" t="s">
        <v>1336</v>
      </c>
      <c r="H756" s="291" t="s">
        <v>7881</v>
      </c>
      <c r="I756" s="293" t="s">
        <v>7642</v>
      </c>
      <c r="J756" t="s">
        <v>5748</v>
      </c>
    </row>
    <row r="757" spans="1:10" ht="15" x14ac:dyDescent="0.25">
      <c r="A757" s="293" t="s">
        <v>4176</v>
      </c>
      <c r="B757" s="293" t="s">
        <v>4687</v>
      </c>
      <c r="C757" s="293" t="s">
        <v>1180</v>
      </c>
      <c r="D757" s="293" t="s">
        <v>315</v>
      </c>
      <c r="E757" s="256" t="s">
        <v>452</v>
      </c>
      <c r="F757" s="14" t="s">
        <v>1156</v>
      </c>
      <c r="G757" s="294" t="s">
        <v>1336</v>
      </c>
      <c r="H757" s="291" t="s">
        <v>7881</v>
      </c>
      <c r="I757" s="293" t="s">
        <v>5258</v>
      </c>
      <c r="J757" t="s">
        <v>5748</v>
      </c>
    </row>
    <row r="758" spans="1:10" ht="15" x14ac:dyDescent="0.25">
      <c r="A758" s="293" t="s">
        <v>7127</v>
      </c>
      <c r="B758" s="293" t="s">
        <v>3527</v>
      </c>
      <c r="C758" s="293" t="s">
        <v>3230</v>
      </c>
      <c r="D758" s="293" t="s">
        <v>765</v>
      </c>
      <c r="E758" s="256" t="s">
        <v>6845</v>
      </c>
      <c r="F758" s="14" t="s">
        <v>1156</v>
      </c>
      <c r="G758" s="294" t="s">
        <v>1336</v>
      </c>
      <c r="H758" s="291" t="s">
        <v>7881</v>
      </c>
      <c r="I758" s="293" t="s">
        <v>3526</v>
      </c>
      <c r="J758" t="s">
        <v>5748</v>
      </c>
    </row>
    <row r="759" spans="1:10" ht="15" x14ac:dyDescent="0.25">
      <c r="A759" s="293" t="s">
        <v>4160</v>
      </c>
      <c r="B759" s="293" t="s">
        <v>4659</v>
      </c>
      <c r="C759" s="293" t="s">
        <v>4660</v>
      </c>
      <c r="D759" s="293" t="s">
        <v>344</v>
      </c>
      <c r="E759" s="256" t="s">
        <v>396</v>
      </c>
      <c r="F759" s="14" t="s">
        <v>1156</v>
      </c>
      <c r="G759" s="294" t="s">
        <v>1336</v>
      </c>
      <c r="H759" s="291" t="s">
        <v>7881</v>
      </c>
      <c r="I759" s="293" t="s">
        <v>5244</v>
      </c>
      <c r="J759" t="s">
        <v>5748</v>
      </c>
    </row>
    <row r="760" spans="1:10" ht="15" x14ac:dyDescent="0.25">
      <c r="A760" s="293" t="s">
        <v>7128</v>
      </c>
      <c r="B760" s="293" t="s">
        <v>3368</v>
      </c>
      <c r="C760" s="293" t="s">
        <v>3369</v>
      </c>
      <c r="D760" s="293" t="s">
        <v>1290</v>
      </c>
      <c r="E760" s="256" t="s">
        <v>374</v>
      </c>
      <c r="F760" s="14" t="s">
        <v>1156</v>
      </c>
      <c r="G760" s="294" t="s">
        <v>1336</v>
      </c>
      <c r="H760" s="291" t="s">
        <v>7881</v>
      </c>
      <c r="I760" s="293" t="s">
        <v>3367</v>
      </c>
      <c r="J760" t="s">
        <v>5748</v>
      </c>
    </row>
    <row r="761" spans="1:10" ht="15" x14ac:dyDescent="0.25">
      <c r="A761" s="293" t="s">
        <v>3787</v>
      </c>
      <c r="B761" s="293" t="s">
        <v>3359</v>
      </c>
      <c r="C761" s="293" t="s">
        <v>3360</v>
      </c>
      <c r="D761" s="293" t="s">
        <v>388</v>
      </c>
      <c r="E761" s="256" t="s">
        <v>331</v>
      </c>
      <c r="F761" s="14" t="s">
        <v>1156</v>
      </c>
      <c r="G761" s="294" t="s">
        <v>1336</v>
      </c>
      <c r="H761" s="291" t="s">
        <v>7881</v>
      </c>
      <c r="I761" s="293" t="s">
        <v>3358</v>
      </c>
      <c r="J761" t="s">
        <v>5748</v>
      </c>
    </row>
    <row r="762" spans="1:10" ht="15" x14ac:dyDescent="0.25">
      <c r="A762" s="293" t="s">
        <v>4155</v>
      </c>
      <c r="B762" s="293" t="s">
        <v>4654</v>
      </c>
      <c r="C762" s="293" t="s">
        <v>4655</v>
      </c>
      <c r="D762" s="293" t="s">
        <v>416</v>
      </c>
      <c r="E762" s="256" t="s">
        <v>1157</v>
      </c>
      <c r="F762" s="14" t="s">
        <v>1156</v>
      </c>
      <c r="G762" s="294" t="s">
        <v>1336</v>
      </c>
      <c r="H762" s="291" t="s">
        <v>7881</v>
      </c>
      <c r="I762" s="293" t="s">
        <v>5241</v>
      </c>
      <c r="J762" t="s">
        <v>5748</v>
      </c>
    </row>
    <row r="763" spans="1:10" ht="15" x14ac:dyDescent="0.25">
      <c r="A763" s="293" t="s">
        <v>4271</v>
      </c>
      <c r="B763" s="293" t="s">
        <v>4855</v>
      </c>
      <c r="C763" s="293" t="s">
        <v>4856</v>
      </c>
      <c r="D763" s="293" t="s">
        <v>422</v>
      </c>
      <c r="E763" s="256" t="s">
        <v>311</v>
      </c>
      <c r="F763" s="14" t="s">
        <v>1156</v>
      </c>
      <c r="G763" s="294" t="s">
        <v>1336</v>
      </c>
      <c r="H763" s="291" t="s">
        <v>7881</v>
      </c>
      <c r="I763" s="293" t="s">
        <v>5338</v>
      </c>
      <c r="J763" t="s">
        <v>5748</v>
      </c>
    </row>
    <row r="764" spans="1:10" ht="15" x14ac:dyDescent="0.25">
      <c r="A764" s="293" t="s">
        <v>7129</v>
      </c>
      <c r="B764" s="293" t="s">
        <v>6368</v>
      </c>
      <c r="C764" s="293" t="s">
        <v>6369</v>
      </c>
      <c r="D764" s="293" t="s">
        <v>499</v>
      </c>
      <c r="E764" s="256" t="s">
        <v>396</v>
      </c>
      <c r="F764" s="14" t="s">
        <v>1156</v>
      </c>
      <c r="G764" s="294" t="s">
        <v>1336</v>
      </c>
      <c r="H764" s="291" t="s">
        <v>7881</v>
      </c>
      <c r="I764" s="293" t="s">
        <v>7643</v>
      </c>
      <c r="J764" t="s">
        <v>5748</v>
      </c>
    </row>
    <row r="765" spans="1:10" ht="15" x14ac:dyDescent="0.25">
      <c r="A765" s="293" t="s">
        <v>1572</v>
      </c>
      <c r="B765" s="293" t="s">
        <v>2813</v>
      </c>
      <c r="C765" s="293" t="s">
        <v>564</v>
      </c>
      <c r="D765" s="293" t="s">
        <v>377</v>
      </c>
      <c r="E765" s="256" t="s">
        <v>468</v>
      </c>
      <c r="F765" s="14" t="s">
        <v>1156</v>
      </c>
      <c r="G765" s="294" t="s">
        <v>1336</v>
      </c>
      <c r="H765" s="291" t="s">
        <v>7881</v>
      </c>
      <c r="I765" s="293" t="s">
        <v>2160</v>
      </c>
      <c r="J765" t="s">
        <v>5748</v>
      </c>
    </row>
    <row r="766" spans="1:10" ht="15" x14ac:dyDescent="0.25">
      <c r="A766" s="293" t="s">
        <v>4166</v>
      </c>
      <c r="B766" s="293" t="s">
        <v>2824</v>
      </c>
      <c r="C766" s="293" t="s">
        <v>571</v>
      </c>
      <c r="D766" s="293" t="s">
        <v>462</v>
      </c>
      <c r="E766" s="256" t="s">
        <v>311</v>
      </c>
      <c r="F766" s="14" t="s">
        <v>1156</v>
      </c>
      <c r="G766" s="294" t="s">
        <v>1336</v>
      </c>
      <c r="H766" s="291" t="s">
        <v>7881</v>
      </c>
      <c r="I766" s="293" t="s">
        <v>2171</v>
      </c>
      <c r="J766" t="s">
        <v>5748</v>
      </c>
    </row>
    <row r="767" spans="1:10" ht="15" x14ac:dyDescent="0.25">
      <c r="A767" s="293" t="s">
        <v>1567</v>
      </c>
      <c r="B767" s="293" t="s">
        <v>2808</v>
      </c>
      <c r="C767" s="293" t="s">
        <v>739</v>
      </c>
      <c r="D767" s="293" t="s">
        <v>503</v>
      </c>
      <c r="E767" s="256" t="s">
        <v>1058</v>
      </c>
      <c r="F767" s="14" t="s">
        <v>1156</v>
      </c>
      <c r="G767" s="294" t="s">
        <v>1336</v>
      </c>
      <c r="H767" s="291" t="s">
        <v>7881</v>
      </c>
      <c r="I767" s="293" t="s">
        <v>2155</v>
      </c>
      <c r="J767" t="s">
        <v>5748</v>
      </c>
    </row>
    <row r="768" spans="1:10" ht="15" x14ac:dyDescent="0.25">
      <c r="A768" s="293" t="s">
        <v>7130</v>
      </c>
      <c r="B768" s="293" t="s">
        <v>3326</v>
      </c>
      <c r="C768" s="293" t="s">
        <v>3327</v>
      </c>
      <c r="D768" s="293" t="s">
        <v>474</v>
      </c>
      <c r="E768" s="256" t="s">
        <v>320</v>
      </c>
      <c r="F768" s="14" t="s">
        <v>1156</v>
      </c>
      <c r="G768" s="294" t="s">
        <v>1336</v>
      </c>
      <c r="H768" s="291" t="s">
        <v>7881</v>
      </c>
      <c r="I768" s="293" t="s">
        <v>3325</v>
      </c>
      <c r="J768" t="s">
        <v>5748</v>
      </c>
    </row>
    <row r="769" spans="1:10" ht="15" x14ac:dyDescent="0.25">
      <c r="A769" s="293" t="s">
        <v>4127</v>
      </c>
      <c r="B769" s="293" t="s">
        <v>4598</v>
      </c>
      <c r="C769" s="293" t="s">
        <v>4599</v>
      </c>
      <c r="D769" s="293" t="s">
        <v>699</v>
      </c>
      <c r="E769" s="256" t="s">
        <v>580</v>
      </c>
      <c r="F769" s="14" t="s">
        <v>1156</v>
      </c>
      <c r="G769" s="294" t="s">
        <v>1336</v>
      </c>
      <c r="H769" s="291" t="s">
        <v>7881</v>
      </c>
      <c r="I769" s="293" t="s">
        <v>5214</v>
      </c>
      <c r="J769" t="s">
        <v>5748</v>
      </c>
    </row>
    <row r="770" spans="1:10" ht="15" x14ac:dyDescent="0.25">
      <c r="A770" s="293" t="s">
        <v>7131</v>
      </c>
      <c r="B770" s="293" t="s">
        <v>6370</v>
      </c>
      <c r="C770" s="293" t="s">
        <v>5974</v>
      </c>
      <c r="D770" s="293" t="s">
        <v>319</v>
      </c>
      <c r="E770" s="256" t="s">
        <v>390</v>
      </c>
      <c r="F770" s="14" t="s">
        <v>1156</v>
      </c>
      <c r="G770" s="294" t="s">
        <v>1336</v>
      </c>
      <c r="H770" s="291" t="s">
        <v>7881</v>
      </c>
      <c r="I770" s="293" t="s">
        <v>7644</v>
      </c>
      <c r="J770" t="s">
        <v>5748</v>
      </c>
    </row>
    <row r="771" spans="1:10" ht="15" hidden="1" x14ac:dyDescent="0.25">
      <c r="A771" s="293" t="s">
        <v>7132</v>
      </c>
      <c r="B771" s="293" t="s">
        <v>2750</v>
      </c>
      <c r="C771" s="293" t="s">
        <v>752</v>
      </c>
      <c r="D771" s="293" t="s">
        <v>614</v>
      </c>
      <c r="E771" s="293" t="s">
        <v>6848</v>
      </c>
      <c r="F771" s="291" t="s">
        <v>1156</v>
      </c>
      <c r="G771" s="294" t="s">
        <v>1336</v>
      </c>
      <c r="H771" s="291" t="s">
        <v>7881</v>
      </c>
      <c r="I771" s="293" t="s">
        <v>2097</v>
      </c>
      <c r="J771" t="s">
        <v>5748</v>
      </c>
    </row>
    <row r="772" spans="1:10" ht="15" x14ac:dyDescent="0.25">
      <c r="A772" s="293" t="s">
        <v>4226</v>
      </c>
      <c r="B772" s="293" t="s">
        <v>4767</v>
      </c>
      <c r="C772" s="293" t="s">
        <v>4768</v>
      </c>
      <c r="D772" s="293" t="s">
        <v>584</v>
      </c>
      <c r="E772" s="256" t="s">
        <v>5133</v>
      </c>
      <c r="F772" s="14" t="s">
        <v>1156</v>
      </c>
      <c r="G772" s="294" t="s">
        <v>1336</v>
      </c>
      <c r="H772" s="291" t="s">
        <v>7881</v>
      </c>
      <c r="I772" s="293" t="s">
        <v>5299</v>
      </c>
      <c r="J772" t="s">
        <v>5748</v>
      </c>
    </row>
    <row r="773" spans="1:10" ht="15" x14ac:dyDescent="0.25">
      <c r="A773" s="293" t="s">
        <v>4246</v>
      </c>
      <c r="B773" s="293" t="s">
        <v>4812</v>
      </c>
      <c r="C773" s="293" t="s">
        <v>4813</v>
      </c>
      <c r="D773" s="293" t="s">
        <v>364</v>
      </c>
      <c r="E773" s="256" t="s">
        <v>5133</v>
      </c>
      <c r="F773" s="14" t="s">
        <v>1156</v>
      </c>
      <c r="G773" s="294" t="s">
        <v>1336</v>
      </c>
      <c r="H773" s="291" t="s">
        <v>7881</v>
      </c>
      <c r="I773" s="293" t="s">
        <v>5318</v>
      </c>
      <c r="J773" t="s">
        <v>5748</v>
      </c>
    </row>
    <row r="774" spans="1:10" ht="15" x14ac:dyDescent="0.25">
      <c r="A774" s="293" t="s">
        <v>3736</v>
      </c>
      <c r="B774" s="293" t="s">
        <v>3225</v>
      </c>
      <c r="C774" s="293" t="s">
        <v>1325</v>
      </c>
      <c r="D774" s="293" t="s">
        <v>3226</v>
      </c>
      <c r="E774" s="256" t="s">
        <v>357</v>
      </c>
      <c r="F774" s="14" t="s">
        <v>1156</v>
      </c>
      <c r="G774" s="294" t="s">
        <v>1336</v>
      </c>
      <c r="H774" s="291" t="s">
        <v>7881</v>
      </c>
      <c r="I774" s="293" t="s">
        <v>3224</v>
      </c>
      <c r="J774" t="s">
        <v>5748</v>
      </c>
    </row>
    <row r="775" spans="1:10" ht="15" x14ac:dyDescent="0.25">
      <c r="A775" s="293" t="s">
        <v>4153</v>
      </c>
      <c r="B775" s="293" t="s">
        <v>4651</v>
      </c>
      <c r="C775" s="293" t="s">
        <v>4652</v>
      </c>
      <c r="D775" s="293" t="s">
        <v>355</v>
      </c>
      <c r="E775" s="256" t="s">
        <v>1157</v>
      </c>
      <c r="F775" s="14" t="s">
        <v>1156</v>
      </c>
      <c r="G775" s="294" t="s">
        <v>1336</v>
      </c>
      <c r="H775" s="291" t="s">
        <v>7881</v>
      </c>
      <c r="I775" s="293" t="s">
        <v>5240</v>
      </c>
      <c r="J775" t="s">
        <v>5748</v>
      </c>
    </row>
    <row r="776" spans="1:10" ht="15" x14ac:dyDescent="0.25">
      <c r="A776" s="293" t="s">
        <v>7133</v>
      </c>
      <c r="B776" s="293" t="s">
        <v>6371</v>
      </c>
      <c r="C776" s="293" t="s">
        <v>648</v>
      </c>
      <c r="D776" s="293" t="s">
        <v>699</v>
      </c>
      <c r="E776" s="256" t="s">
        <v>396</v>
      </c>
      <c r="F776" s="14" t="s">
        <v>1156</v>
      </c>
      <c r="G776" s="294" t="s">
        <v>1336</v>
      </c>
      <c r="H776" s="291" t="s">
        <v>7881</v>
      </c>
      <c r="I776" s="293" t="s">
        <v>7645</v>
      </c>
      <c r="J776" t="s">
        <v>5748</v>
      </c>
    </row>
    <row r="777" spans="1:10" ht="15" x14ac:dyDescent="0.25">
      <c r="A777" s="293" t="s">
        <v>4122</v>
      </c>
      <c r="B777" s="293" t="s">
        <v>4584</v>
      </c>
      <c r="C777" s="293" t="s">
        <v>4585</v>
      </c>
      <c r="D777" s="293" t="s">
        <v>577</v>
      </c>
      <c r="E777" s="256" t="s">
        <v>334</v>
      </c>
      <c r="F777" s="14" t="s">
        <v>1156</v>
      </c>
      <c r="G777" s="294" t="s">
        <v>1336</v>
      </c>
      <c r="H777" s="291" t="s">
        <v>7881</v>
      </c>
      <c r="I777" s="293" t="s">
        <v>5208</v>
      </c>
      <c r="J777" t="s">
        <v>5748</v>
      </c>
    </row>
    <row r="778" spans="1:10" ht="15" x14ac:dyDescent="0.25">
      <c r="A778" s="293" t="s">
        <v>4136</v>
      </c>
      <c r="B778" s="293" t="s">
        <v>4616</v>
      </c>
      <c r="C778" s="293" t="s">
        <v>4617</v>
      </c>
      <c r="D778" s="293" t="s">
        <v>462</v>
      </c>
      <c r="E778" s="256" t="s">
        <v>311</v>
      </c>
      <c r="F778" s="14" t="s">
        <v>1156</v>
      </c>
      <c r="G778" s="294" t="s">
        <v>1336</v>
      </c>
      <c r="H778" s="291" t="s">
        <v>7881</v>
      </c>
      <c r="I778" s="293" t="s">
        <v>5224</v>
      </c>
      <c r="J778" t="s">
        <v>5748</v>
      </c>
    </row>
    <row r="779" spans="1:10" ht="15" x14ac:dyDescent="0.25">
      <c r="A779" s="293" t="s">
        <v>7134</v>
      </c>
      <c r="B779" s="293" t="s">
        <v>6372</v>
      </c>
      <c r="C779" s="293" t="s">
        <v>687</v>
      </c>
      <c r="D779" s="293" t="s">
        <v>355</v>
      </c>
      <c r="E779" s="256" t="s">
        <v>304</v>
      </c>
      <c r="F779" s="14" t="s">
        <v>1156</v>
      </c>
      <c r="G779" s="294" t="s">
        <v>1336</v>
      </c>
      <c r="H779" s="291" t="s">
        <v>7881</v>
      </c>
      <c r="I779" s="293" t="s">
        <v>7646</v>
      </c>
      <c r="J779" t="s">
        <v>5748</v>
      </c>
    </row>
    <row r="780" spans="1:10" ht="15" x14ac:dyDescent="0.25">
      <c r="A780" s="293" t="s">
        <v>4159</v>
      </c>
      <c r="B780" s="293" t="s">
        <v>2633</v>
      </c>
      <c r="C780" s="293" t="s">
        <v>850</v>
      </c>
      <c r="D780" s="293" t="s">
        <v>330</v>
      </c>
      <c r="E780" s="256" t="s">
        <v>5130</v>
      </c>
      <c r="F780" s="14" t="s">
        <v>1156</v>
      </c>
      <c r="G780" s="294" t="s">
        <v>1336</v>
      </c>
      <c r="H780" s="291" t="s">
        <v>7881</v>
      </c>
      <c r="I780" s="293" t="s">
        <v>1985</v>
      </c>
      <c r="J780" t="s">
        <v>5748</v>
      </c>
    </row>
    <row r="781" spans="1:10" ht="15" x14ac:dyDescent="0.25">
      <c r="A781" s="293" t="s">
        <v>4121</v>
      </c>
      <c r="B781" s="293" t="s">
        <v>4582</v>
      </c>
      <c r="C781" s="293" t="s">
        <v>4583</v>
      </c>
      <c r="D781" s="293" t="s">
        <v>582</v>
      </c>
      <c r="E781" s="256" t="s">
        <v>334</v>
      </c>
      <c r="F781" s="14" t="s">
        <v>1156</v>
      </c>
      <c r="G781" s="294" t="s">
        <v>1336</v>
      </c>
      <c r="H781" s="291" t="s">
        <v>7881</v>
      </c>
      <c r="I781" s="293" t="s">
        <v>5207</v>
      </c>
      <c r="J781" t="s">
        <v>5748</v>
      </c>
    </row>
    <row r="782" spans="1:10" ht="15" x14ac:dyDescent="0.25">
      <c r="A782" s="293" t="s">
        <v>4106</v>
      </c>
      <c r="B782" s="293" t="s">
        <v>4544</v>
      </c>
      <c r="C782" s="293" t="s">
        <v>567</v>
      </c>
      <c r="D782" s="293" t="s">
        <v>388</v>
      </c>
      <c r="E782" s="256" t="s">
        <v>3704</v>
      </c>
      <c r="F782" s="14" t="s">
        <v>1156</v>
      </c>
      <c r="G782" s="294" t="s">
        <v>1336</v>
      </c>
      <c r="H782" s="291" t="s">
        <v>7881</v>
      </c>
      <c r="I782" s="293" t="s">
        <v>5190</v>
      </c>
      <c r="J782" t="s">
        <v>5748</v>
      </c>
    </row>
    <row r="783" spans="1:10" ht="15" x14ac:dyDescent="0.25">
      <c r="A783" s="293" t="s">
        <v>1424</v>
      </c>
      <c r="B783" s="293" t="s">
        <v>2630</v>
      </c>
      <c r="C783" s="293" t="s">
        <v>1153</v>
      </c>
      <c r="D783" s="293" t="s">
        <v>345</v>
      </c>
      <c r="E783" s="256" t="s">
        <v>324</v>
      </c>
      <c r="F783" s="14" t="s">
        <v>1156</v>
      </c>
      <c r="G783" s="294" t="s">
        <v>1336</v>
      </c>
      <c r="H783" s="291" t="s">
        <v>7881</v>
      </c>
      <c r="I783" s="293" t="s">
        <v>1982</v>
      </c>
      <c r="J783" t="s">
        <v>5748</v>
      </c>
    </row>
    <row r="784" spans="1:10" ht="15" x14ac:dyDescent="0.25">
      <c r="A784" s="293" t="s">
        <v>4131</v>
      </c>
      <c r="B784" s="293" t="s">
        <v>4606</v>
      </c>
      <c r="C784" s="293" t="s">
        <v>4607</v>
      </c>
      <c r="D784" s="293" t="s">
        <v>458</v>
      </c>
      <c r="E784" s="256" t="s">
        <v>468</v>
      </c>
      <c r="F784" s="14" t="s">
        <v>1156</v>
      </c>
      <c r="G784" s="294" t="s">
        <v>1336</v>
      </c>
      <c r="H784" s="291" t="s">
        <v>7881</v>
      </c>
      <c r="I784" s="293" t="s">
        <v>5219</v>
      </c>
      <c r="J784" t="s">
        <v>5748</v>
      </c>
    </row>
    <row r="785" spans="1:10" ht="15" x14ac:dyDescent="0.25">
      <c r="A785" s="293" t="s">
        <v>3748</v>
      </c>
      <c r="B785" s="293" t="s">
        <v>3262</v>
      </c>
      <c r="C785" s="293" t="s">
        <v>3263</v>
      </c>
      <c r="D785" s="293" t="s">
        <v>384</v>
      </c>
      <c r="E785" s="256" t="s">
        <v>306</v>
      </c>
      <c r="F785" s="14" t="s">
        <v>1156</v>
      </c>
      <c r="G785" s="294" t="s">
        <v>1336</v>
      </c>
      <c r="H785" s="291" t="s">
        <v>7881</v>
      </c>
      <c r="I785" s="293" t="s">
        <v>3261</v>
      </c>
      <c r="J785" t="s">
        <v>5748</v>
      </c>
    </row>
    <row r="786" spans="1:10" ht="15" x14ac:dyDescent="0.25">
      <c r="A786" s="293" t="s">
        <v>7135</v>
      </c>
      <c r="B786" s="293" t="s">
        <v>2625</v>
      </c>
      <c r="C786" s="293" t="s">
        <v>866</v>
      </c>
      <c r="D786" s="293" t="s">
        <v>412</v>
      </c>
      <c r="E786" s="256" t="s">
        <v>6848</v>
      </c>
      <c r="F786" s="14" t="s">
        <v>1156</v>
      </c>
      <c r="G786" s="294" t="s">
        <v>1336</v>
      </c>
      <c r="H786" s="291" t="s">
        <v>7881</v>
      </c>
      <c r="I786" s="293" t="s">
        <v>1977</v>
      </c>
      <c r="J786" t="s">
        <v>5748</v>
      </c>
    </row>
    <row r="787" spans="1:10" ht="15" x14ac:dyDescent="0.25">
      <c r="A787" s="293" t="s">
        <v>7136</v>
      </c>
      <c r="B787" s="293" t="s">
        <v>5623</v>
      </c>
      <c r="C787" s="293" t="s">
        <v>5610</v>
      </c>
      <c r="D787" s="293" t="s">
        <v>709</v>
      </c>
      <c r="E787" s="256" t="s">
        <v>6848</v>
      </c>
      <c r="F787" s="14" t="s">
        <v>1156</v>
      </c>
      <c r="G787" s="294" t="s">
        <v>1336</v>
      </c>
      <c r="H787" s="291" t="s">
        <v>7881</v>
      </c>
      <c r="I787" s="293" t="s">
        <v>5633</v>
      </c>
      <c r="J787" t="s">
        <v>5748</v>
      </c>
    </row>
    <row r="788" spans="1:10" ht="15" x14ac:dyDescent="0.25">
      <c r="A788" s="293" t="s">
        <v>1410</v>
      </c>
      <c r="B788" s="293" t="s">
        <v>2613</v>
      </c>
      <c r="C788" s="293" t="s">
        <v>593</v>
      </c>
      <c r="D788" s="293" t="s">
        <v>406</v>
      </c>
      <c r="E788" s="256" t="s">
        <v>301</v>
      </c>
      <c r="F788" s="14" t="s">
        <v>1156</v>
      </c>
      <c r="G788" s="294" t="s">
        <v>1336</v>
      </c>
      <c r="H788" s="291" t="s">
        <v>7881</v>
      </c>
      <c r="I788" s="293" t="s">
        <v>1965</v>
      </c>
      <c r="J788" t="s">
        <v>5748</v>
      </c>
    </row>
    <row r="789" spans="1:10" ht="15" x14ac:dyDescent="0.25">
      <c r="A789" s="293" t="s">
        <v>1390</v>
      </c>
      <c r="B789" s="293" t="s">
        <v>2588</v>
      </c>
      <c r="C789" s="293" t="s">
        <v>1112</v>
      </c>
      <c r="D789" s="293" t="s">
        <v>589</v>
      </c>
      <c r="E789" s="256" t="s">
        <v>421</v>
      </c>
      <c r="F789" s="14" t="s">
        <v>1156</v>
      </c>
      <c r="G789" s="294" t="s">
        <v>1336</v>
      </c>
      <c r="H789" s="291" t="s">
        <v>7881</v>
      </c>
      <c r="I789" s="293" t="s">
        <v>1940</v>
      </c>
      <c r="J789" t="s">
        <v>5748</v>
      </c>
    </row>
    <row r="790" spans="1:10" ht="15" x14ac:dyDescent="0.25">
      <c r="A790" s="293" t="s">
        <v>1389</v>
      </c>
      <c r="B790" s="293" t="s">
        <v>2587</v>
      </c>
      <c r="C790" s="293" t="s">
        <v>1115</v>
      </c>
      <c r="D790" s="293" t="s">
        <v>384</v>
      </c>
      <c r="E790" s="256" t="s">
        <v>297</v>
      </c>
      <c r="F790" s="14" t="s">
        <v>1156</v>
      </c>
      <c r="G790" s="294" t="s">
        <v>1336</v>
      </c>
      <c r="H790" s="291" t="s">
        <v>7881</v>
      </c>
      <c r="I790" s="293" t="s">
        <v>1939</v>
      </c>
      <c r="J790" t="s">
        <v>5748</v>
      </c>
    </row>
    <row r="791" spans="1:10" ht="15" x14ac:dyDescent="0.25">
      <c r="A791" s="293" t="s">
        <v>1387</v>
      </c>
      <c r="B791" s="293" t="s">
        <v>2585</v>
      </c>
      <c r="C791" s="293" t="s">
        <v>559</v>
      </c>
      <c r="D791" s="293" t="s">
        <v>391</v>
      </c>
      <c r="E791" s="256" t="s">
        <v>324</v>
      </c>
      <c r="F791" s="14" t="s">
        <v>1156</v>
      </c>
      <c r="G791" s="294" t="s">
        <v>1336</v>
      </c>
      <c r="H791" s="291" t="s">
        <v>7881</v>
      </c>
      <c r="I791" s="293" t="s">
        <v>1937</v>
      </c>
      <c r="J791" t="s">
        <v>5748</v>
      </c>
    </row>
    <row r="792" spans="1:10" ht="15" x14ac:dyDescent="0.25">
      <c r="A792" s="293" t="s">
        <v>7137</v>
      </c>
      <c r="B792" s="293" t="s">
        <v>6373</v>
      </c>
      <c r="C792" s="293" t="s">
        <v>6374</v>
      </c>
      <c r="D792" s="293" t="s">
        <v>358</v>
      </c>
      <c r="E792" s="256" t="s">
        <v>329</v>
      </c>
      <c r="F792" s="14" t="s">
        <v>1156</v>
      </c>
      <c r="G792" s="294" t="s">
        <v>1336</v>
      </c>
      <c r="H792" s="291" t="s">
        <v>7881</v>
      </c>
      <c r="I792" s="293" t="s">
        <v>7647</v>
      </c>
      <c r="J792" t="s">
        <v>5748</v>
      </c>
    </row>
    <row r="793" spans="1:10" ht="15" x14ac:dyDescent="0.25">
      <c r="A793" s="293" t="s">
        <v>7138</v>
      </c>
      <c r="B793" s="293" t="s">
        <v>6375</v>
      </c>
      <c r="C793" s="293" t="s">
        <v>6376</v>
      </c>
      <c r="D793" s="293" t="s">
        <v>356</v>
      </c>
      <c r="E793" s="256" t="s">
        <v>297</v>
      </c>
      <c r="F793" s="14" t="s">
        <v>1156</v>
      </c>
      <c r="G793" s="294" t="s">
        <v>1336</v>
      </c>
      <c r="H793" s="291" t="s">
        <v>7881</v>
      </c>
      <c r="I793" s="293" t="s">
        <v>7648</v>
      </c>
      <c r="J793" t="s">
        <v>5748</v>
      </c>
    </row>
    <row r="794" spans="1:10" ht="15" x14ac:dyDescent="0.25">
      <c r="A794" s="293" t="s">
        <v>4108</v>
      </c>
      <c r="B794" s="293" t="s">
        <v>4545</v>
      </c>
      <c r="C794" s="293" t="s">
        <v>4546</v>
      </c>
      <c r="D794" s="293" t="s">
        <v>368</v>
      </c>
      <c r="E794" s="256" t="s">
        <v>726</v>
      </c>
      <c r="F794" s="14" t="s">
        <v>1156</v>
      </c>
      <c r="G794" s="294" t="s">
        <v>1336</v>
      </c>
      <c r="H794" s="291" t="s">
        <v>7881</v>
      </c>
      <c r="I794" s="293" t="s">
        <v>5191</v>
      </c>
      <c r="J794" t="s">
        <v>5748</v>
      </c>
    </row>
    <row r="795" spans="1:10" ht="15" x14ac:dyDescent="0.25">
      <c r="A795" s="293" t="s">
        <v>7139</v>
      </c>
      <c r="B795" s="293" t="s">
        <v>6377</v>
      </c>
      <c r="C795" s="293" t="s">
        <v>6378</v>
      </c>
      <c r="D795" s="293" t="s">
        <v>645</v>
      </c>
      <c r="E795" s="256" t="s">
        <v>329</v>
      </c>
      <c r="F795" s="14" t="s">
        <v>1156</v>
      </c>
      <c r="G795" s="294" t="s">
        <v>1336</v>
      </c>
      <c r="H795" s="291" t="s">
        <v>7881</v>
      </c>
      <c r="I795" s="293" t="s">
        <v>7649</v>
      </c>
      <c r="J795" t="s">
        <v>5748</v>
      </c>
    </row>
    <row r="796" spans="1:10" ht="15" x14ac:dyDescent="0.25">
      <c r="A796" s="293" t="s">
        <v>7140</v>
      </c>
      <c r="B796" s="293" t="s">
        <v>6379</v>
      </c>
      <c r="C796" s="293" t="s">
        <v>6380</v>
      </c>
      <c r="D796" s="293" t="s">
        <v>1072</v>
      </c>
      <c r="E796" s="256" t="s">
        <v>378</v>
      </c>
      <c r="F796" s="14" t="s">
        <v>1156</v>
      </c>
      <c r="G796" s="294" t="s">
        <v>1336</v>
      </c>
      <c r="H796" s="291" t="s">
        <v>7881</v>
      </c>
      <c r="I796" s="293" t="s">
        <v>7650</v>
      </c>
      <c r="J796" t="s">
        <v>5748</v>
      </c>
    </row>
    <row r="797" spans="1:10" ht="15" x14ac:dyDescent="0.25">
      <c r="A797" s="293" t="s">
        <v>1373</v>
      </c>
      <c r="B797" s="293" t="s">
        <v>2568</v>
      </c>
      <c r="C797" s="293" t="s">
        <v>861</v>
      </c>
      <c r="D797" s="293" t="s">
        <v>355</v>
      </c>
      <c r="E797" s="256" t="s">
        <v>359</v>
      </c>
      <c r="F797" s="14" t="s">
        <v>1156</v>
      </c>
      <c r="G797" s="294" t="s">
        <v>1336</v>
      </c>
      <c r="H797" s="291" t="s">
        <v>7881</v>
      </c>
      <c r="I797" s="293" t="s">
        <v>1921</v>
      </c>
      <c r="J797" t="s">
        <v>5748</v>
      </c>
    </row>
    <row r="798" spans="1:10" ht="15" x14ac:dyDescent="0.25">
      <c r="A798" s="293" t="s">
        <v>5821</v>
      </c>
      <c r="B798" s="293" t="s">
        <v>5822</v>
      </c>
      <c r="C798" s="293" t="s">
        <v>861</v>
      </c>
      <c r="D798" s="293" t="s">
        <v>408</v>
      </c>
      <c r="E798" s="256" t="s">
        <v>541</v>
      </c>
      <c r="F798" s="14" t="s">
        <v>1156</v>
      </c>
      <c r="G798" s="294" t="s">
        <v>1336</v>
      </c>
      <c r="H798" s="291" t="s">
        <v>7881</v>
      </c>
      <c r="I798" s="293" t="s">
        <v>7651</v>
      </c>
      <c r="J798" t="s">
        <v>5748</v>
      </c>
    </row>
    <row r="799" spans="1:10" ht="15" x14ac:dyDescent="0.25">
      <c r="A799" s="293" t="s">
        <v>4175</v>
      </c>
      <c r="B799" s="293" t="s">
        <v>4684</v>
      </c>
      <c r="C799" s="293" t="s">
        <v>4685</v>
      </c>
      <c r="D799" s="293" t="s">
        <v>4686</v>
      </c>
      <c r="E799" s="256" t="s">
        <v>291</v>
      </c>
      <c r="F799" s="14" t="s">
        <v>1156</v>
      </c>
      <c r="G799" s="294" t="s">
        <v>1336</v>
      </c>
      <c r="H799" s="291" t="s">
        <v>7881</v>
      </c>
      <c r="I799" s="293" t="s">
        <v>5257</v>
      </c>
      <c r="J799" t="s">
        <v>5748</v>
      </c>
    </row>
    <row r="800" spans="1:10" ht="15" x14ac:dyDescent="0.25">
      <c r="A800" s="293" t="s">
        <v>3732</v>
      </c>
      <c r="B800" s="293" t="s">
        <v>3217</v>
      </c>
      <c r="C800" s="293" t="s">
        <v>497</v>
      </c>
      <c r="D800" s="293" t="s">
        <v>498</v>
      </c>
      <c r="E800" s="256" t="s">
        <v>403</v>
      </c>
      <c r="F800" s="14" t="s">
        <v>1156</v>
      </c>
      <c r="G800" s="294" t="s">
        <v>1336</v>
      </c>
      <c r="H800" s="291" t="s">
        <v>7881</v>
      </c>
      <c r="I800" s="293" t="s">
        <v>3216</v>
      </c>
      <c r="J800" t="s">
        <v>5748</v>
      </c>
    </row>
    <row r="801" spans="1:10" ht="15" x14ac:dyDescent="0.25">
      <c r="A801" s="293" t="s">
        <v>7141</v>
      </c>
      <c r="B801" s="293" t="s">
        <v>6381</v>
      </c>
      <c r="C801" s="293" t="s">
        <v>6382</v>
      </c>
      <c r="D801" s="293" t="s">
        <v>315</v>
      </c>
      <c r="E801" s="256" t="s">
        <v>311</v>
      </c>
      <c r="F801" s="14" t="s">
        <v>1156</v>
      </c>
      <c r="G801" s="294" t="s">
        <v>1336</v>
      </c>
      <c r="H801" s="291" t="s">
        <v>7881</v>
      </c>
      <c r="I801" s="293" t="s">
        <v>7652</v>
      </c>
      <c r="J801" t="s">
        <v>5748</v>
      </c>
    </row>
    <row r="802" spans="1:10" ht="15" x14ac:dyDescent="0.25">
      <c r="A802" s="293" t="s">
        <v>7142</v>
      </c>
      <c r="B802" s="293" t="s">
        <v>6383</v>
      </c>
      <c r="C802" s="293" t="s">
        <v>6384</v>
      </c>
      <c r="D802" s="293" t="s">
        <v>4732</v>
      </c>
      <c r="E802" s="256" t="s">
        <v>604</v>
      </c>
      <c r="F802" s="14" t="s">
        <v>1156</v>
      </c>
      <c r="G802" s="294" t="s">
        <v>1336</v>
      </c>
      <c r="H802" s="291" t="s">
        <v>7881</v>
      </c>
      <c r="I802" s="293" t="s">
        <v>7653</v>
      </c>
      <c r="J802" t="s">
        <v>5748</v>
      </c>
    </row>
    <row r="803" spans="1:10" ht="15" x14ac:dyDescent="0.25">
      <c r="A803" s="293" t="s">
        <v>4174</v>
      </c>
      <c r="B803" s="293" t="s">
        <v>2544</v>
      </c>
      <c r="C803" s="293" t="s">
        <v>1040</v>
      </c>
      <c r="D803" s="293" t="s">
        <v>1041</v>
      </c>
      <c r="E803" s="256" t="s">
        <v>291</v>
      </c>
      <c r="F803" s="14" t="s">
        <v>1156</v>
      </c>
      <c r="G803" s="294" t="s">
        <v>1336</v>
      </c>
      <c r="H803" s="291" t="s">
        <v>7881</v>
      </c>
      <c r="I803" s="293" t="s">
        <v>1899</v>
      </c>
      <c r="J803" t="s">
        <v>5748</v>
      </c>
    </row>
    <row r="804" spans="1:10" ht="15" x14ac:dyDescent="0.25">
      <c r="A804" s="293" t="s">
        <v>1359</v>
      </c>
      <c r="B804" s="293" t="s">
        <v>2548</v>
      </c>
      <c r="C804" s="293" t="s">
        <v>1165</v>
      </c>
      <c r="D804" s="293" t="s">
        <v>384</v>
      </c>
      <c r="E804" s="256" t="s">
        <v>426</v>
      </c>
      <c r="F804" s="14" t="s">
        <v>1156</v>
      </c>
      <c r="G804" s="294" t="s">
        <v>1336</v>
      </c>
      <c r="H804" s="291" t="s">
        <v>7881</v>
      </c>
      <c r="I804" s="293" t="s">
        <v>1903</v>
      </c>
      <c r="J804" t="s">
        <v>5748</v>
      </c>
    </row>
    <row r="805" spans="1:10" ht="15" x14ac:dyDescent="0.25">
      <c r="A805" s="293" t="s">
        <v>4109</v>
      </c>
      <c r="B805" s="293" t="s">
        <v>4548</v>
      </c>
      <c r="C805" s="293" t="s">
        <v>4549</v>
      </c>
      <c r="D805" s="293" t="s">
        <v>380</v>
      </c>
      <c r="E805" s="256" t="s">
        <v>5133</v>
      </c>
      <c r="F805" s="14" t="s">
        <v>1156</v>
      </c>
      <c r="G805" s="294" t="s">
        <v>1336</v>
      </c>
      <c r="H805" s="291" t="s">
        <v>7881</v>
      </c>
      <c r="I805" s="293" t="s">
        <v>5192</v>
      </c>
      <c r="J805" t="s">
        <v>5748</v>
      </c>
    </row>
    <row r="806" spans="1:10" ht="15" x14ac:dyDescent="0.25">
      <c r="A806" s="293" t="s">
        <v>1349</v>
      </c>
      <c r="B806" s="293" t="s">
        <v>2536</v>
      </c>
      <c r="C806" s="293" t="s">
        <v>1159</v>
      </c>
      <c r="D806" s="293" t="s">
        <v>1160</v>
      </c>
      <c r="E806" s="256" t="s">
        <v>1053</v>
      </c>
      <c r="F806" s="14" t="s">
        <v>1156</v>
      </c>
      <c r="G806" s="294" t="s">
        <v>1336</v>
      </c>
      <c r="H806" s="291" t="s">
        <v>7881</v>
      </c>
      <c r="I806" s="293" t="s">
        <v>1891</v>
      </c>
      <c r="J806" t="s">
        <v>5748</v>
      </c>
    </row>
    <row r="807" spans="1:10" ht="15" x14ac:dyDescent="0.25">
      <c r="A807" s="293" t="s">
        <v>3729</v>
      </c>
      <c r="B807" s="293" t="s">
        <v>3208</v>
      </c>
      <c r="C807" s="293" t="s">
        <v>3209</v>
      </c>
      <c r="D807" s="293" t="s">
        <v>462</v>
      </c>
      <c r="E807" s="256" t="s">
        <v>304</v>
      </c>
      <c r="F807" s="14" t="s">
        <v>1156</v>
      </c>
      <c r="G807" s="294" t="s">
        <v>1336</v>
      </c>
      <c r="H807" s="291" t="s">
        <v>7881</v>
      </c>
      <c r="I807" s="293" t="s">
        <v>3207</v>
      </c>
      <c r="J807" t="s">
        <v>5748</v>
      </c>
    </row>
    <row r="808" spans="1:10" ht="15" x14ac:dyDescent="0.25">
      <c r="A808" s="293" t="s">
        <v>3727</v>
      </c>
      <c r="B808" s="293" t="s">
        <v>2534</v>
      </c>
      <c r="C808" s="293" t="s">
        <v>399</v>
      </c>
      <c r="D808" s="293" t="s">
        <v>400</v>
      </c>
      <c r="E808" s="256" t="s">
        <v>324</v>
      </c>
      <c r="F808" s="14" t="s">
        <v>1156</v>
      </c>
      <c r="G808" s="294" t="s">
        <v>1336</v>
      </c>
      <c r="H808" s="291" t="s">
        <v>7881</v>
      </c>
      <c r="I808" s="293" t="s">
        <v>1889</v>
      </c>
      <c r="J808" t="s">
        <v>5748</v>
      </c>
    </row>
    <row r="809" spans="1:10" ht="15" x14ac:dyDescent="0.25">
      <c r="A809" s="293" t="s">
        <v>7143</v>
      </c>
      <c r="B809" s="293" t="s">
        <v>6385</v>
      </c>
      <c r="C809" s="293" t="s">
        <v>6386</v>
      </c>
      <c r="D809" s="293" t="s">
        <v>356</v>
      </c>
      <c r="E809" s="256" t="s">
        <v>1187</v>
      </c>
      <c r="F809" s="14" t="s">
        <v>1156</v>
      </c>
      <c r="G809" s="294" t="s">
        <v>1336</v>
      </c>
      <c r="H809" s="291" t="s">
        <v>7881</v>
      </c>
      <c r="I809" s="293" t="s">
        <v>7654</v>
      </c>
      <c r="J809" t="s">
        <v>5748</v>
      </c>
    </row>
    <row r="810" spans="1:10" ht="15" x14ac:dyDescent="0.25">
      <c r="A810" s="293" t="s">
        <v>7144</v>
      </c>
      <c r="B810" s="293" t="s">
        <v>6387</v>
      </c>
      <c r="C810" s="293" t="s">
        <v>6388</v>
      </c>
      <c r="D810" s="293" t="s">
        <v>550</v>
      </c>
      <c r="E810" s="256" t="s">
        <v>6844</v>
      </c>
      <c r="F810" s="14" t="s">
        <v>1156</v>
      </c>
      <c r="G810" s="294" t="s">
        <v>1336</v>
      </c>
      <c r="H810" s="291" t="s">
        <v>7881</v>
      </c>
      <c r="I810" s="293" t="s">
        <v>7655</v>
      </c>
      <c r="J810" t="s">
        <v>5748</v>
      </c>
    </row>
    <row r="811" spans="1:10" ht="15" x14ac:dyDescent="0.25">
      <c r="A811" s="293" t="s">
        <v>7145</v>
      </c>
      <c r="B811" s="293" t="s">
        <v>6389</v>
      </c>
      <c r="C811" s="293" t="s">
        <v>6390</v>
      </c>
      <c r="D811" s="293" t="s">
        <v>577</v>
      </c>
      <c r="E811" s="256" t="s">
        <v>3701</v>
      </c>
      <c r="F811" s="14" t="s">
        <v>1156</v>
      </c>
      <c r="G811" s="294" t="s">
        <v>1336</v>
      </c>
      <c r="H811" s="291" t="s">
        <v>7881</v>
      </c>
      <c r="I811" s="293" t="s">
        <v>7656</v>
      </c>
      <c r="J811" t="s">
        <v>5748</v>
      </c>
    </row>
    <row r="812" spans="1:10" ht="15" x14ac:dyDescent="0.25">
      <c r="A812" s="293" t="s">
        <v>7146</v>
      </c>
      <c r="B812" s="293" t="s">
        <v>6391</v>
      </c>
      <c r="C812" s="293" t="s">
        <v>6392</v>
      </c>
      <c r="D812" s="293" t="s">
        <v>321</v>
      </c>
      <c r="E812" s="256" t="s">
        <v>304</v>
      </c>
      <c r="F812" s="14" t="s">
        <v>1156</v>
      </c>
      <c r="G812" s="294" t="s">
        <v>1336</v>
      </c>
      <c r="H812" s="291" t="s">
        <v>7881</v>
      </c>
      <c r="I812" s="293" t="s">
        <v>7657</v>
      </c>
      <c r="J812" t="s">
        <v>5748</v>
      </c>
    </row>
    <row r="813" spans="1:10" ht="15" x14ac:dyDescent="0.25">
      <c r="A813" s="293" t="s">
        <v>4126</v>
      </c>
      <c r="B813" s="293" t="s">
        <v>4596</v>
      </c>
      <c r="C813" s="293" t="s">
        <v>4597</v>
      </c>
      <c r="D813" s="293" t="s">
        <v>458</v>
      </c>
      <c r="E813" s="256" t="s">
        <v>365</v>
      </c>
      <c r="F813" s="14" t="s">
        <v>1156</v>
      </c>
      <c r="G813" s="294" t="s">
        <v>1336</v>
      </c>
      <c r="H813" s="291" t="s">
        <v>7881</v>
      </c>
      <c r="I813" s="293" t="s">
        <v>5213</v>
      </c>
      <c r="J813" t="s">
        <v>5748</v>
      </c>
    </row>
    <row r="814" spans="1:10" ht="15" x14ac:dyDescent="0.25">
      <c r="A814" s="293" t="s">
        <v>7147</v>
      </c>
      <c r="B814" s="293" t="s">
        <v>6393</v>
      </c>
      <c r="C814" s="293" t="s">
        <v>6394</v>
      </c>
      <c r="D814" s="293" t="s">
        <v>531</v>
      </c>
      <c r="E814" s="256" t="s">
        <v>3701</v>
      </c>
      <c r="F814" s="14" t="s">
        <v>1156</v>
      </c>
      <c r="G814" s="294" t="s">
        <v>1336</v>
      </c>
      <c r="H814" s="291" t="s">
        <v>7881</v>
      </c>
      <c r="I814" s="293" t="s">
        <v>7658</v>
      </c>
      <c r="J814" t="s">
        <v>5748</v>
      </c>
    </row>
    <row r="815" spans="1:10" ht="15" x14ac:dyDescent="0.25">
      <c r="A815" s="293" t="s">
        <v>7148</v>
      </c>
      <c r="B815" s="293" t="s">
        <v>6395</v>
      </c>
      <c r="C815" s="293" t="s">
        <v>6396</v>
      </c>
      <c r="D815" s="293" t="s">
        <v>6397</v>
      </c>
      <c r="E815" s="256" t="s">
        <v>311</v>
      </c>
      <c r="F815" s="14" t="s">
        <v>1156</v>
      </c>
      <c r="G815" s="294" t="s">
        <v>1336</v>
      </c>
      <c r="H815" s="291" t="s">
        <v>7881</v>
      </c>
      <c r="I815" s="293" t="s">
        <v>7659</v>
      </c>
      <c r="J815" t="s">
        <v>5748</v>
      </c>
    </row>
    <row r="816" spans="1:10" ht="15" x14ac:dyDescent="0.25">
      <c r="A816" s="293" t="s">
        <v>7149</v>
      </c>
      <c r="B816" s="293" t="s">
        <v>6398</v>
      </c>
      <c r="C816" s="293" t="s">
        <v>6399</v>
      </c>
      <c r="D816" s="293" t="s">
        <v>1082</v>
      </c>
      <c r="E816" s="256" t="s">
        <v>379</v>
      </c>
      <c r="F816" s="14" t="s">
        <v>1156</v>
      </c>
      <c r="G816" s="294" t="s">
        <v>1336</v>
      </c>
      <c r="H816" s="291" t="s">
        <v>7881</v>
      </c>
      <c r="I816" s="293" t="s">
        <v>7660</v>
      </c>
      <c r="J816" t="s">
        <v>5748</v>
      </c>
    </row>
    <row r="817" spans="1:10" ht="15" x14ac:dyDescent="0.25">
      <c r="A817" s="293" t="s">
        <v>3723</v>
      </c>
      <c r="B817" s="293" t="s">
        <v>3708</v>
      </c>
      <c r="C817" s="293" t="s">
        <v>3709</v>
      </c>
      <c r="D817" s="293" t="s">
        <v>3710</v>
      </c>
      <c r="E817" s="256" t="s">
        <v>385</v>
      </c>
      <c r="F817" s="14" t="s">
        <v>1156</v>
      </c>
      <c r="G817" s="294" t="s">
        <v>1336</v>
      </c>
      <c r="H817" s="291" t="s">
        <v>7881</v>
      </c>
      <c r="I817" s="293" t="s">
        <v>3903</v>
      </c>
      <c r="J817" t="s">
        <v>5748</v>
      </c>
    </row>
    <row r="818" spans="1:10" ht="15" x14ac:dyDescent="0.25">
      <c r="A818" s="293" t="s">
        <v>1338</v>
      </c>
      <c r="B818" s="293" t="s">
        <v>2524</v>
      </c>
      <c r="C818" s="293" t="s">
        <v>932</v>
      </c>
      <c r="D818" s="293" t="s">
        <v>315</v>
      </c>
      <c r="E818" s="256" t="s">
        <v>410</v>
      </c>
      <c r="F818" s="14" t="s">
        <v>1156</v>
      </c>
      <c r="G818" s="294" t="s">
        <v>1336</v>
      </c>
      <c r="H818" s="291" t="s">
        <v>7881</v>
      </c>
      <c r="I818" s="293" t="s">
        <v>1879</v>
      </c>
      <c r="J818" t="s">
        <v>5748</v>
      </c>
    </row>
    <row r="819" spans="1:10" ht="15" x14ac:dyDescent="0.25">
      <c r="A819" s="293" t="s">
        <v>3724</v>
      </c>
      <c r="B819" s="293" t="s">
        <v>3711</v>
      </c>
      <c r="C819" s="293" t="s">
        <v>3712</v>
      </c>
      <c r="D819" s="293" t="s">
        <v>422</v>
      </c>
      <c r="E819" s="256" t="s">
        <v>1174</v>
      </c>
      <c r="F819" s="14" t="s">
        <v>1156</v>
      </c>
      <c r="G819" s="294" t="s">
        <v>1336</v>
      </c>
      <c r="H819" s="291" t="s">
        <v>7881</v>
      </c>
      <c r="I819" s="293" t="s">
        <v>3904</v>
      </c>
      <c r="J819" t="s">
        <v>5748</v>
      </c>
    </row>
    <row r="820" spans="1:10" ht="15" x14ac:dyDescent="0.25">
      <c r="A820" s="293" t="s">
        <v>3725</v>
      </c>
      <c r="B820" s="293" t="s">
        <v>3713</v>
      </c>
      <c r="C820" s="293" t="s">
        <v>3714</v>
      </c>
      <c r="D820" s="293" t="s">
        <v>3715</v>
      </c>
      <c r="E820" s="256" t="s">
        <v>404</v>
      </c>
      <c r="F820" s="14" t="s">
        <v>1156</v>
      </c>
      <c r="G820" s="294" t="s">
        <v>1335</v>
      </c>
      <c r="H820" s="291" t="s">
        <v>7881</v>
      </c>
      <c r="I820" s="293" t="s">
        <v>3905</v>
      </c>
      <c r="J820" t="s">
        <v>5748</v>
      </c>
    </row>
    <row r="821" spans="1:10" ht="15" x14ac:dyDescent="0.25">
      <c r="A821" s="293" t="s">
        <v>1342</v>
      </c>
      <c r="B821" s="293" t="s">
        <v>2528</v>
      </c>
      <c r="C821" s="293" t="s">
        <v>1102</v>
      </c>
      <c r="D821" s="293" t="s">
        <v>1103</v>
      </c>
      <c r="E821" s="256" t="s">
        <v>1157</v>
      </c>
      <c r="F821" s="14" t="s">
        <v>1156</v>
      </c>
      <c r="G821" s="294" t="s">
        <v>1335</v>
      </c>
      <c r="H821" s="291" t="s">
        <v>7881</v>
      </c>
      <c r="I821" s="293" t="s">
        <v>1883</v>
      </c>
      <c r="J821" t="s">
        <v>5748</v>
      </c>
    </row>
    <row r="822" spans="1:10" ht="15" x14ac:dyDescent="0.25">
      <c r="A822" s="293" t="s">
        <v>1339</v>
      </c>
      <c r="B822" s="293" t="s">
        <v>2525</v>
      </c>
      <c r="C822" s="293" t="s">
        <v>807</v>
      </c>
      <c r="D822" s="293" t="s">
        <v>616</v>
      </c>
      <c r="E822" s="256" t="s">
        <v>311</v>
      </c>
      <c r="F822" s="14" t="s">
        <v>1156</v>
      </c>
      <c r="G822" s="294" t="s">
        <v>1335</v>
      </c>
      <c r="H822" s="291" t="s">
        <v>7881</v>
      </c>
      <c r="I822" s="293" t="s">
        <v>1880</v>
      </c>
      <c r="J822" t="s">
        <v>5748</v>
      </c>
    </row>
    <row r="823" spans="1:10" ht="15" x14ac:dyDescent="0.25">
      <c r="A823" s="293" t="s">
        <v>1337</v>
      </c>
      <c r="B823" s="293" t="s">
        <v>2523</v>
      </c>
      <c r="C823" s="293" t="s">
        <v>990</v>
      </c>
      <c r="D823" s="293" t="s">
        <v>349</v>
      </c>
      <c r="E823" s="256" t="s">
        <v>341</v>
      </c>
      <c r="F823" s="14" t="s">
        <v>1156</v>
      </c>
      <c r="G823" s="294" t="s">
        <v>1335</v>
      </c>
      <c r="H823" s="291" t="s">
        <v>7881</v>
      </c>
      <c r="I823" s="293" t="s">
        <v>1878</v>
      </c>
      <c r="J823" t="s">
        <v>5748</v>
      </c>
    </row>
    <row r="824" spans="1:10" ht="15" x14ac:dyDescent="0.25">
      <c r="A824" s="293" t="s">
        <v>3721</v>
      </c>
      <c r="B824" s="293" t="s">
        <v>3705</v>
      </c>
      <c r="C824" s="293" t="s">
        <v>3240</v>
      </c>
      <c r="D824" s="293" t="s">
        <v>3706</v>
      </c>
      <c r="E824" s="256" t="s">
        <v>3703</v>
      </c>
      <c r="F824" s="14" t="s">
        <v>1156</v>
      </c>
      <c r="G824" s="294" t="s">
        <v>1335</v>
      </c>
      <c r="H824" s="291" t="s">
        <v>7881</v>
      </c>
      <c r="I824" s="293" t="s">
        <v>3901</v>
      </c>
      <c r="J824" t="s">
        <v>5748</v>
      </c>
    </row>
    <row r="825" spans="1:10" ht="15" x14ac:dyDescent="0.25">
      <c r="A825" s="293" t="s">
        <v>1348</v>
      </c>
      <c r="B825" s="293" t="s">
        <v>2535</v>
      </c>
      <c r="C825" s="293" t="s">
        <v>691</v>
      </c>
      <c r="D825" s="293" t="s">
        <v>373</v>
      </c>
      <c r="E825" s="256" t="s">
        <v>357</v>
      </c>
      <c r="F825" s="14" t="s">
        <v>1156</v>
      </c>
      <c r="G825" s="294" t="s">
        <v>1335</v>
      </c>
      <c r="H825" s="291" t="s">
        <v>7881</v>
      </c>
      <c r="I825" s="293" t="s">
        <v>1890</v>
      </c>
      <c r="J825" t="s">
        <v>5748</v>
      </c>
    </row>
    <row r="826" spans="1:10" ht="15" x14ac:dyDescent="0.25">
      <c r="A826" s="293" t="s">
        <v>1352</v>
      </c>
      <c r="B826" s="293" t="s">
        <v>2540</v>
      </c>
      <c r="C826" s="293" t="s">
        <v>950</v>
      </c>
      <c r="D826" s="293" t="s">
        <v>373</v>
      </c>
      <c r="E826" s="256" t="s">
        <v>365</v>
      </c>
      <c r="F826" s="14" t="s">
        <v>1156</v>
      </c>
      <c r="G826" s="294" t="s">
        <v>1335</v>
      </c>
      <c r="H826" s="291" t="s">
        <v>7881</v>
      </c>
      <c r="I826" s="293" t="s">
        <v>1895</v>
      </c>
      <c r="J826" t="s">
        <v>5748</v>
      </c>
    </row>
    <row r="827" spans="1:10" ht="15" x14ac:dyDescent="0.25">
      <c r="A827" s="293" t="s">
        <v>4234</v>
      </c>
      <c r="B827" s="293" t="s">
        <v>4785</v>
      </c>
      <c r="C827" s="293" t="s">
        <v>531</v>
      </c>
      <c r="D827" s="293" t="s">
        <v>377</v>
      </c>
      <c r="E827" s="256" t="s">
        <v>5131</v>
      </c>
      <c r="F827" s="14" t="s">
        <v>1156</v>
      </c>
      <c r="G827" s="294" t="s">
        <v>1335</v>
      </c>
      <c r="H827" s="291" t="s">
        <v>7881</v>
      </c>
      <c r="I827" s="293" t="s">
        <v>5306</v>
      </c>
      <c r="J827" t="s">
        <v>5748</v>
      </c>
    </row>
    <row r="828" spans="1:10" ht="15" x14ac:dyDescent="0.25">
      <c r="A828" s="293" t="s">
        <v>1356</v>
      </c>
      <c r="B828" s="293" t="s">
        <v>2545</v>
      </c>
      <c r="C828" s="293" t="s">
        <v>434</v>
      </c>
      <c r="D828" s="293" t="s">
        <v>345</v>
      </c>
      <c r="E828" s="256" t="s">
        <v>1157</v>
      </c>
      <c r="F828" s="14" t="s">
        <v>1156</v>
      </c>
      <c r="G828" s="294" t="s">
        <v>1335</v>
      </c>
      <c r="H828" s="291" t="s">
        <v>7881</v>
      </c>
      <c r="I828" s="293" t="s">
        <v>1900</v>
      </c>
      <c r="J828" t="s">
        <v>5748</v>
      </c>
    </row>
    <row r="829" spans="1:10" ht="15" x14ac:dyDescent="0.25">
      <c r="A829" s="293" t="s">
        <v>7150</v>
      </c>
      <c r="B829" s="293" t="s">
        <v>6400</v>
      </c>
      <c r="C829" s="293" t="s">
        <v>6401</v>
      </c>
      <c r="D829" s="293" t="s">
        <v>345</v>
      </c>
      <c r="E829" s="256" t="s">
        <v>403</v>
      </c>
      <c r="F829" s="14" t="s">
        <v>1156</v>
      </c>
      <c r="G829" s="294" t="s">
        <v>1335</v>
      </c>
      <c r="H829" s="291" t="s">
        <v>7881</v>
      </c>
      <c r="I829" s="293" t="s">
        <v>7661</v>
      </c>
      <c r="J829" t="s">
        <v>5748</v>
      </c>
    </row>
    <row r="830" spans="1:10" ht="15" x14ac:dyDescent="0.25">
      <c r="A830" s="293" t="s">
        <v>1357</v>
      </c>
      <c r="B830" s="293" t="s">
        <v>2546</v>
      </c>
      <c r="C830" s="293" t="s">
        <v>682</v>
      </c>
      <c r="D830" s="293" t="s">
        <v>449</v>
      </c>
      <c r="E830" s="256" t="s">
        <v>375</v>
      </c>
      <c r="F830" s="14" t="s">
        <v>1156</v>
      </c>
      <c r="G830" s="294" t="s">
        <v>1335</v>
      </c>
      <c r="H830" s="291" t="s">
        <v>7881</v>
      </c>
      <c r="I830" s="293" t="s">
        <v>1901</v>
      </c>
      <c r="J830" t="s">
        <v>5748</v>
      </c>
    </row>
    <row r="831" spans="1:10" ht="15" x14ac:dyDescent="0.25">
      <c r="A831" s="293" t="s">
        <v>1358</v>
      </c>
      <c r="B831" s="293" t="s">
        <v>2547</v>
      </c>
      <c r="C831" s="293" t="s">
        <v>598</v>
      </c>
      <c r="D831" s="293" t="s">
        <v>384</v>
      </c>
      <c r="E831" s="256" t="s">
        <v>526</v>
      </c>
      <c r="F831" s="14" t="s">
        <v>1156</v>
      </c>
      <c r="G831" s="294" t="s">
        <v>1335</v>
      </c>
      <c r="H831" s="291" t="s">
        <v>7881</v>
      </c>
      <c r="I831" s="293" t="s">
        <v>1902</v>
      </c>
      <c r="J831" t="s">
        <v>5748</v>
      </c>
    </row>
    <row r="832" spans="1:10" ht="15" hidden="1" x14ac:dyDescent="0.25">
      <c r="A832" s="293" t="s">
        <v>4207</v>
      </c>
      <c r="B832" s="293" t="s">
        <v>2550</v>
      </c>
      <c r="C832" s="293" t="s">
        <v>764</v>
      </c>
      <c r="D832" s="293" t="s">
        <v>632</v>
      </c>
      <c r="E832" s="293" t="s">
        <v>484</v>
      </c>
      <c r="F832" s="291" t="s">
        <v>1156</v>
      </c>
      <c r="G832" s="294" t="s">
        <v>1335</v>
      </c>
      <c r="H832" s="291" t="s">
        <v>7881</v>
      </c>
      <c r="I832" s="293" t="s">
        <v>1904</v>
      </c>
      <c r="J832" t="s">
        <v>5748</v>
      </c>
    </row>
    <row r="833" spans="1:10" ht="15" x14ac:dyDescent="0.25">
      <c r="A833" s="293" t="s">
        <v>7151</v>
      </c>
      <c r="B833" s="293" t="s">
        <v>6402</v>
      </c>
      <c r="C833" s="293" t="s">
        <v>4579</v>
      </c>
      <c r="D833" s="293" t="s">
        <v>6403</v>
      </c>
      <c r="E833" s="256" t="s">
        <v>5132</v>
      </c>
      <c r="F833" s="14" t="s">
        <v>1156</v>
      </c>
      <c r="G833" s="294" t="s">
        <v>1335</v>
      </c>
      <c r="H833" s="291" t="s">
        <v>7881</v>
      </c>
      <c r="I833" s="293" t="s">
        <v>7662</v>
      </c>
      <c r="J833" t="s">
        <v>5748</v>
      </c>
    </row>
    <row r="834" spans="1:10" ht="15" x14ac:dyDescent="0.25">
      <c r="A834" s="293" t="s">
        <v>1361</v>
      </c>
      <c r="B834" s="293" t="s">
        <v>2553</v>
      </c>
      <c r="C834" s="293" t="s">
        <v>668</v>
      </c>
      <c r="D834" s="293" t="s">
        <v>669</v>
      </c>
      <c r="E834" s="256" t="s">
        <v>580</v>
      </c>
      <c r="F834" s="14" t="s">
        <v>1156</v>
      </c>
      <c r="G834" s="294" t="s">
        <v>1335</v>
      </c>
      <c r="H834" s="291" t="s">
        <v>7881</v>
      </c>
      <c r="I834" s="293" t="s">
        <v>1907</v>
      </c>
      <c r="J834" t="s">
        <v>5748</v>
      </c>
    </row>
    <row r="835" spans="1:10" ht="15" x14ac:dyDescent="0.25">
      <c r="A835" s="293" t="s">
        <v>7152</v>
      </c>
      <c r="B835" s="293" t="s">
        <v>6404</v>
      </c>
      <c r="C835" s="293" t="s">
        <v>6405</v>
      </c>
      <c r="D835" s="293" t="s">
        <v>296</v>
      </c>
      <c r="E835" s="256" t="s">
        <v>304</v>
      </c>
      <c r="F835" s="14" t="s">
        <v>1156</v>
      </c>
      <c r="G835" s="294" t="s">
        <v>1335</v>
      </c>
      <c r="H835" s="291" t="s">
        <v>7881</v>
      </c>
      <c r="I835" s="293" t="s">
        <v>7663</v>
      </c>
      <c r="J835" t="s">
        <v>5748</v>
      </c>
    </row>
    <row r="836" spans="1:10" ht="15" hidden="1" x14ac:dyDescent="0.25">
      <c r="A836" s="293" t="s">
        <v>1364</v>
      </c>
      <c r="B836" s="293" t="s">
        <v>2556</v>
      </c>
      <c r="C836" s="293" t="s">
        <v>816</v>
      </c>
      <c r="D836" s="293" t="s">
        <v>366</v>
      </c>
      <c r="E836" s="293" t="s">
        <v>297</v>
      </c>
      <c r="F836" s="291" t="s">
        <v>1156</v>
      </c>
      <c r="G836" s="294" t="s">
        <v>1335</v>
      </c>
      <c r="H836" s="291" t="s">
        <v>7881</v>
      </c>
      <c r="I836" s="293" t="s">
        <v>1910</v>
      </c>
      <c r="J836" t="s">
        <v>5748</v>
      </c>
    </row>
    <row r="837" spans="1:10" ht="15" x14ac:dyDescent="0.25">
      <c r="A837" s="293" t="s">
        <v>7153</v>
      </c>
      <c r="B837" s="293" t="s">
        <v>6406</v>
      </c>
      <c r="C837" s="293" t="s">
        <v>686</v>
      </c>
      <c r="D837" s="293" t="s">
        <v>716</v>
      </c>
      <c r="E837" s="256" t="s">
        <v>421</v>
      </c>
      <c r="F837" s="14" t="s">
        <v>1156</v>
      </c>
      <c r="G837" s="294" t="s">
        <v>1335</v>
      </c>
      <c r="H837" s="291" t="s">
        <v>7881</v>
      </c>
      <c r="I837" s="293" t="s">
        <v>7664</v>
      </c>
      <c r="J837" t="s">
        <v>5748</v>
      </c>
    </row>
    <row r="838" spans="1:10" ht="15" x14ac:dyDescent="0.25">
      <c r="A838" s="293" t="s">
        <v>1365</v>
      </c>
      <c r="B838" s="293" t="s">
        <v>2558</v>
      </c>
      <c r="C838" s="293" t="s">
        <v>1069</v>
      </c>
      <c r="D838" s="293" t="s">
        <v>503</v>
      </c>
      <c r="E838" s="256" t="s">
        <v>724</v>
      </c>
      <c r="F838" s="14" t="s">
        <v>1156</v>
      </c>
      <c r="G838" s="294" t="s">
        <v>1335</v>
      </c>
      <c r="H838" s="291" t="s">
        <v>7881</v>
      </c>
      <c r="I838" s="293" t="s">
        <v>1912</v>
      </c>
      <c r="J838" t="s">
        <v>5748</v>
      </c>
    </row>
    <row r="839" spans="1:10" ht="15" x14ac:dyDescent="0.25">
      <c r="A839" s="293" t="s">
        <v>1366</v>
      </c>
      <c r="B839" s="293" t="s">
        <v>2559</v>
      </c>
      <c r="C839" s="293" t="s">
        <v>1166</v>
      </c>
      <c r="D839" s="293" t="s">
        <v>337</v>
      </c>
      <c r="E839" s="256" t="s">
        <v>341</v>
      </c>
      <c r="F839" s="14" t="s">
        <v>1156</v>
      </c>
      <c r="G839" s="294" t="s">
        <v>1335</v>
      </c>
      <c r="H839" s="291" t="s">
        <v>7881</v>
      </c>
      <c r="I839" s="293" t="s">
        <v>1913</v>
      </c>
      <c r="J839" t="s">
        <v>5748</v>
      </c>
    </row>
    <row r="840" spans="1:10" ht="15" x14ac:dyDescent="0.25">
      <c r="A840" s="293" t="s">
        <v>7154</v>
      </c>
      <c r="B840" s="293" t="s">
        <v>6407</v>
      </c>
      <c r="C840" s="293" t="s">
        <v>6408</v>
      </c>
      <c r="D840" s="293" t="s">
        <v>6409</v>
      </c>
      <c r="E840" s="256" t="s">
        <v>403</v>
      </c>
      <c r="F840" s="14" t="s">
        <v>1156</v>
      </c>
      <c r="G840" s="294" t="s">
        <v>1335</v>
      </c>
      <c r="H840" s="291" t="s">
        <v>7881</v>
      </c>
      <c r="I840" s="293" t="s">
        <v>7665</v>
      </c>
      <c r="J840" t="s">
        <v>5748</v>
      </c>
    </row>
    <row r="841" spans="1:10" ht="15" x14ac:dyDescent="0.25">
      <c r="A841" s="293" t="s">
        <v>7155</v>
      </c>
      <c r="B841" s="293" t="s">
        <v>6410</v>
      </c>
      <c r="C841" s="293" t="s">
        <v>810</v>
      </c>
      <c r="D841" s="293" t="s">
        <v>6411</v>
      </c>
      <c r="E841" s="256" t="s">
        <v>375</v>
      </c>
      <c r="F841" s="14" t="s">
        <v>1156</v>
      </c>
      <c r="G841" s="294" t="s">
        <v>1335</v>
      </c>
      <c r="H841" s="291" t="s">
        <v>7881</v>
      </c>
      <c r="I841" s="293" t="s">
        <v>7666</v>
      </c>
      <c r="J841" t="s">
        <v>5748</v>
      </c>
    </row>
    <row r="842" spans="1:10" ht="15" x14ac:dyDescent="0.25">
      <c r="A842" s="293" t="s">
        <v>1374</v>
      </c>
      <c r="B842" s="293" t="s">
        <v>2569</v>
      </c>
      <c r="C842" s="293" t="s">
        <v>1169</v>
      </c>
      <c r="D842" s="293" t="s">
        <v>479</v>
      </c>
      <c r="E842" s="256" t="s">
        <v>331</v>
      </c>
      <c r="F842" s="14" t="s">
        <v>1156</v>
      </c>
      <c r="G842" s="294" t="s">
        <v>1335</v>
      </c>
      <c r="H842" s="291" t="s">
        <v>7881</v>
      </c>
      <c r="I842" s="293" t="s">
        <v>1922</v>
      </c>
      <c r="J842" t="s">
        <v>5748</v>
      </c>
    </row>
    <row r="843" spans="1:10" ht="15" x14ac:dyDescent="0.25">
      <c r="A843" s="293" t="s">
        <v>1375</v>
      </c>
      <c r="B843" s="293" t="s">
        <v>2570</v>
      </c>
      <c r="C843" s="293" t="s">
        <v>1170</v>
      </c>
      <c r="D843" s="293" t="s">
        <v>462</v>
      </c>
      <c r="E843" s="256" t="s">
        <v>307</v>
      </c>
      <c r="F843" s="14" t="s">
        <v>1156</v>
      </c>
      <c r="G843" s="294" t="s">
        <v>1335</v>
      </c>
      <c r="H843" s="291" t="s">
        <v>7881</v>
      </c>
      <c r="I843" s="293" t="s">
        <v>1923</v>
      </c>
      <c r="J843" t="s">
        <v>5748</v>
      </c>
    </row>
    <row r="844" spans="1:10" ht="15" x14ac:dyDescent="0.25">
      <c r="A844" s="293" t="s">
        <v>1362</v>
      </c>
      <c r="B844" s="293" t="s">
        <v>2554</v>
      </c>
      <c r="C844" s="293" t="s">
        <v>463</v>
      </c>
      <c r="D844" s="293" t="s">
        <v>310</v>
      </c>
      <c r="E844" s="256" t="s">
        <v>304</v>
      </c>
      <c r="F844" s="14" t="s">
        <v>1156</v>
      </c>
      <c r="G844" s="294" t="s">
        <v>1335</v>
      </c>
      <c r="H844" s="291" t="s">
        <v>7881</v>
      </c>
      <c r="I844" s="293" t="s">
        <v>1908</v>
      </c>
      <c r="J844" t="s">
        <v>5748</v>
      </c>
    </row>
    <row r="845" spans="1:10" ht="15" hidden="1" x14ac:dyDescent="0.25">
      <c r="A845" s="293" t="s">
        <v>1378</v>
      </c>
      <c r="B845" s="293" t="s">
        <v>2574</v>
      </c>
      <c r="C845" s="293" t="s">
        <v>627</v>
      </c>
      <c r="D845" s="293" t="s">
        <v>412</v>
      </c>
      <c r="E845" s="293" t="s">
        <v>475</v>
      </c>
      <c r="F845" s="291" t="s">
        <v>1156</v>
      </c>
      <c r="G845" s="294" t="s">
        <v>1335</v>
      </c>
      <c r="H845" s="291" t="s">
        <v>7881</v>
      </c>
      <c r="I845" s="293" t="s">
        <v>1927</v>
      </c>
      <c r="J845" t="s">
        <v>5748</v>
      </c>
    </row>
    <row r="846" spans="1:10" ht="15" x14ac:dyDescent="0.25">
      <c r="A846" s="293" t="s">
        <v>4079</v>
      </c>
      <c r="B846" s="293" t="s">
        <v>2572</v>
      </c>
      <c r="C846" s="293" t="s">
        <v>466</v>
      </c>
      <c r="D846" s="293" t="s">
        <v>358</v>
      </c>
      <c r="E846" s="256" t="s">
        <v>320</v>
      </c>
      <c r="F846" s="14" t="s">
        <v>1156</v>
      </c>
      <c r="G846" s="294" t="s">
        <v>1335</v>
      </c>
      <c r="H846" s="291" t="s">
        <v>7881</v>
      </c>
      <c r="I846" s="293" t="s">
        <v>1925</v>
      </c>
      <c r="J846" t="s">
        <v>5748</v>
      </c>
    </row>
    <row r="847" spans="1:10" ht="15" hidden="1" x14ac:dyDescent="0.25">
      <c r="A847" s="293" t="s">
        <v>4202</v>
      </c>
      <c r="B847" s="293" t="s">
        <v>4723</v>
      </c>
      <c r="C847" s="293" t="s">
        <v>4724</v>
      </c>
      <c r="D847" s="293" t="s">
        <v>479</v>
      </c>
      <c r="E847" s="293" t="s">
        <v>370</v>
      </c>
      <c r="F847" s="291" t="s">
        <v>1156</v>
      </c>
      <c r="G847" s="294" t="s">
        <v>1335</v>
      </c>
      <c r="H847" s="291" t="s">
        <v>7881</v>
      </c>
      <c r="I847" s="293" t="s">
        <v>5277</v>
      </c>
      <c r="J847" t="s">
        <v>5748</v>
      </c>
    </row>
    <row r="848" spans="1:10" ht="15" x14ac:dyDescent="0.25">
      <c r="A848" s="293" t="s">
        <v>1380</v>
      </c>
      <c r="B848" s="293" t="s">
        <v>2576</v>
      </c>
      <c r="C848" s="293" t="s">
        <v>576</v>
      </c>
      <c r="D848" s="293" t="s">
        <v>368</v>
      </c>
      <c r="E848" s="256" t="s">
        <v>383</v>
      </c>
      <c r="F848" s="14" t="s">
        <v>1156</v>
      </c>
      <c r="G848" s="294" t="s">
        <v>1335</v>
      </c>
      <c r="H848" s="291" t="s">
        <v>7881</v>
      </c>
      <c r="I848" s="293" t="s">
        <v>1930</v>
      </c>
      <c r="J848" t="s">
        <v>5748</v>
      </c>
    </row>
    <row r="849" spans="1:10" ht="15" x14ac:dyDescent="0.25">
      <c r="A849" s="293" t="s">
        <v>3738</v>
      </c>
      <c r="B849" s="293" t="s">
        <v>3227</v>
      </c>
      <c r="C849" s="293" t="s">
        <v>1172</v>
      </c>
      <c r="D849" s="293" t="s">
        <v>518</v>
      </c>
      <c r="E849" s="256" t="s">
        <v>297</v>
      </c>
      <c r="F849" s="14" t="s">
        <v>1156</v>
      </c>
      <c r="G849" s="294" t="s">
        <v>1335</v>
      </c>
      <c r="H849" s="291" t="s">
        <v>7881</v>
      </c>
      <c r="I849" s="293" t="s">
        <v>1928</v>
      </c>
      <c r="J849" t="s">
        <v>5748</v>
      </c>
    </row>
    <row r="850" spans="1:10" ht="15" x14ac:dyDescent="0.25">
      <c r="A850" s="293" t="s">
        <v>7156</v>
      </c>
      <c r="B850" s="293" t="s">
        <v>6412</v>
      </c>
      <c r="C850" s="293" t="s">
        <v>6413</v>
      </c>
      <c r="D850" s="293" t="s">
        <v>384</v>
      </c>
      <c r="E850" s="256" t="s">
        <v>297</v>
      </c>
      <c r="F850" s="14" t="s">
        <v>1156</v>
      </c>
      <c r="G850" s="294" t="s">
        <v>1335</v>
      </c>
      <c r="H850" s="291" t="s">
        <v>7881</v>
      </c>
      <c r="I850" s="293" t="s">
        <v>7667</v>
      </c>
      <c r="J850" t="s">
        <v>5748</v>
      </c>
    </row>
    <row r="851" spans="1:10" ht="15" x14ac:dyDescent="0.25">
      <c r="A851" s="293" t="s">
        <v>1383</v>
      </c>
      <c r="B851" s="293" t="s">
        <v>2579</v>
      </c>
      <c r="C851" s="293" t="s">
        <v>551</v>
      </c>
      <c r="D851" s="293" t="s">
        <v>412</v>
      </c>
      <c r="E851" s="256" t="s">
        <v>297</v>
      </c>
      <c r="F851" s="14" t="s">
        <v>1156</v>
      </c>
      <c r="G851" s="294" t="s">
        <v>1335</v>
      </c>
      <c r="H851" s="291" t="s">
        <v>7881</v>
      </c>
      <c r="I851" s="293" t="s">
        <v>1933</v>
      </c>
      <c r="J851" t="s">
        <v>5748</v>
      </c>
    </row>
    <row r="852" spans="1:10" ht="15" x14ac:dyDescent="0.25">
      <c r="A852" s="293" t="s">
        <v>7157</v>
      </c>
      <c r="B852" s="293" t="s">
        <v>6414</v>
      </c>
      <c r="C852" s="293" t="s">
        <v>6415</v>
      </c>
      <c r="D852" s="293" t="s">
        <v>412</v>
      </c>
      <c r="E852" s="256" t="s">
        <v>375</v>
      </c>
      <c r="F852" s="14" t="s">
        <v>1156</v>
      </c>
      <c r="G852" s="294" t="s">
        <v>1335</v>
      </c>
      <c r="H852" s="291" t="s">
        <v>7881</v>
      </c>
      <c r="I852" s="293" t="s">
        <v>7668</v>
      </c>
      <c r="J852" t="s">
        <v>5748</v>
      </c>
    </row>
    <row r="853" spans="1:10" ht="15" x14ac:dyDescent="0.25">
      <c r="A853" s="293" t="s">
        <v>7158</v>
      </c>
      <c r="B853" s="293" t="s">
        <v>6416</v>
      </c>
      <c r="C853" s="293" t="s">
        <v>6417</v>
      </c>
      <c r="D853" s="293" t="s">
        <v>1032</v>
      </c>
      <c r="E853" s="256" t="s">
        <v>365</v>
      </c>
      <c r="F853" s="14" t="s">
        <v>1156</v>
      </c>
      <c r="G853" s="294" t="s">
        <v>1335</v>
      </c>
      <c r="H853" s="291" t="s">
        <v>7881</v>
      </c>
      <c r="I853" s="293" t="s">
        <v>7669</v>
      </c>
      <c r="J853" t="s">
        <v>5748</v>
      </c>
    </row>
    <row r="854" spans="1:10" ht="15" x14ac:dyDescent="0.25">
      <c r="A854" s="293" t="s">
        <v>3753</v>
      </c>
      <c r="B854" s="293" t="s">
        <v>3274</v>
      </c>
      <c r="C854" s="293" t="s">
        <v>3275</v>
      </c>
      <c r="D854" s="293" t="s">
        <v>629</v>
      </c>
      <c r="E854" s="256" t="s">
        <v>375</v>
      </c>
      <c r="F854" s="14" t="s">
        <v>1156</v>
      </c>
      <c r="G854" s="294" t="s">
        <v>1335</v>
      </c>
      <c r="H854" s="291" t="s">
        <v>7881</v>
      </c>
      <c r="I854" s="293" t="s">
        <v>3273</v>
      </c>
      <c r="J854" t="s">
        <v>5748</v>
      </c>
    </row>
    <row r="855" spans="1:10" ht="15" hidden="1" x14ac:dyDescent="0.25">
      <c r="A855" s="293" t="s">
        <v>3752</v>
      </c>
      <c r="B855" s="293" t="s">
        <v>3270</v>
      </c>
      <c r="C855" s="293" t="s">
        <v>3271</v>
      </c>
      <c r="D855" s="293" t="s">
        <v>462</v>
      </c>
      <c r="E855" s="293" t="s">
        <v>475</v>
      </c>
      <c r="F855" s="291" t="s">
        <v>1156</v>
      </c>
      <c r="G855" s="294" t="s">
        <v>1335</v>
      </c>
      <c r="H855" s="291" t="s">
        <v>7881</v>
      </c>
      <c r="I855" s="293" t="s">
        <v>3269</v>
      </c>
      <c r="J855" t="s">
        <v>5748</v>
      </c>
    </row>
    <row r="856" spans="1:10" ht="15" x14ac:dyDescent="0.25">
      <c r="A856" s="293" t="s">
        <v>1388</v>
      </c>
      <c r="B856" s="293" t="s">
        <v>2586</v>
      </c>
      <c r="C856" s="293" t="s">
        <v>437</v>
      </c>
      <c r="D856" s="293" t="s">
        <v>438</v>
      </c>
      <c r="E856" s="256" t="s">
        <v>357</v>
      </c>
      <c r="F856" s="14" t="s">
        <v>1156</v>
      </c>
      <c r="G856" s="294" t="s">
        <v>1335</v>
      </c>
      <c r="H856" s="291" t="s">
        <v>7881</v>
      </c>
      <c r="I856" s="293" t="s">
        <v>1938</v>
      </c>
      <c r="J856" t="s">
        <v>5748</v>
      </c>
    </row>
    <row r="857" spans="1:10" ht="15" x14ac:dyDescent="0.25">
      <c r="A857" s="293" t="s">
        <v>4186</v>
      </c>
      <c r="B857" s="293" t="s">
        <v>4698</v>
      </c>
      <c r="C857" s="293" t="s">
        <v>4699</v>
      </c>
      <c r="D857" s="293" t="s">
        <v>716</v>
      </c>
      <c r="E857" s="256" t="s">
        <v>343</v>
      </c>
      <c r="F857" s="14" t="s">
        <v>1156</v>
      </c>
      <c r="G857" s="294" t="s">
        <v>1335</v>
      </c>
      <c r="H857" s="291" t="s">
        <v>7881</v>
      </c>
      <c r="I857" s="293" t="s">
        <v>5263</v>
      </c>
      <c r="J857" t="s">
        <v>5748</v>
      </c>
    </row>
    <row r="858" spans="1:10" ht="15" x14ac:dyDescent="0.25">
      <c r="A858" s="293" t="s">
        <v>1394</v>
      </c>
      <c r="B858" s="293" t="s">
        <v>2593</v>
      </c>
      <c r="C858" s="293" t="s">
        <v>829</v>
      </c>
      <c r="D858" s="293" t="s">
        <v>717</v>
      </c>
      <c r="E858" s="256" t="s">
        <v>329</v>
      </c>
      <c r="F858" s="14" t="s">
        <v>1156</v>
      </c>
      <c r="G858" s="294" t="s">
        <v>1335</v>
      </c>
      <c r="H858" s="291" t="s">
        <v>7881</v>
      </c>
      <c r="I858" s="293" t="s">
        <v>1945</v>
      </c>
      <c r="J858" t="s">
        <v>5748</v>
      </c>
    </row>
    <row r="859" spans="1:10" ht="15" x14ac:dyDescent="0.25">
      <c r="A859" s="293" t="s">
        <v>1407</v>
      </c>
      <c r="B859" s="293" t="s">
        <v>2610</v>
      </c>
      <c r="C859" s="293" t="s">
        <v>772</v>
      </c>
      <c r="D859" s="293" t="s">
        <v>310</v>
      </c>
      <c r="E859" s="256" t="s">
        <v>341</v>
      </c>
      <c r="F859" s="14" t="s">
        <v>1156</v>
      </c>
      <c r="G859" s="294" t="s">
        <v>1335</v>
      </c>
      <c r="H859" s="291" t="s">
        <v>7881</v>
      </c>
      <c r="I859" s="293" t="s">
        <v>1962</v>
      </c>
      <c r="J859" t="s">
        <v>5748</v>
      </c>
    </row>
    <row r="860" spans="1:10" ht="15" x14ac:dyDescent="0.25">
      <c r="A860" s="293" t="s">
        <v>1403</v>
      </c>
      <c r="B860" s="293" t="s">
        <v>2605</v>
      </c>
      <c r="C860" s="293" t="s">
        <v>951</v>
      </c>
      <c r="D860" s="293" t="s">
        <v>454</v>
      </c>
      <c r="E860" s="256" t="s">
        <v>724</v>
      </c>
      <c r="F860" s="14" t="s">
        <v>1156</v>
      </c>
      <c r="G860" s="294" t="s">
        <v>1335</v>
      </c>
      <c r="H860" s="291" t="s">
        <v>7881</v>
      </c>
      <c r="I860" s="293" t="s">
        <v>1957</v>
      </c>
      <c r="J860" t="s">
        <v>5748</v>
      </c>
    </row>
    <row r="861" spans="1:10" ht="15" x14ac:dyDescent="0.25">
      <c r="A861" s="293" t="s">
        <v>1404</v>
      </c>
      <c r="B861" s="293" t="s">
        <v>2607</v>
      </c>
      <c r="C861" s="293" t="s">
        <v>700</v>
      </c>
      <c r="D861" s="293" t="s">
        <v>402</v>
      </c>
      <c r="E861" s="256" t="s">
        <v>428</v>
      </c>
      <c r="F861" s="14" t="s">
        <v>1156</v>
      </c>
      <c r="G861" s="294" t="s">
        <v>1335</v>
      </c>
      <c r="H861" s="291" t="s">
        <v>7881</v>
      </c>
      <c r="I861" s="293" t="s">
        <v>1959</v>
      </c>
      <c r="J861" t="s">
        <v>5748</v>
      </c>
    </row>
    <row r="862" spans="1:10" ht="15" x14ac:dyDescent="0.25">
      <c r="A862" s="293" t="s">
        <v>1405</v>
      </c>
      <c r="B862" s="293" t="s">
        <v>2608</v>
      </c>
      <c r="C862" s="293" t="s">
        <v>951</v>
      </c>
      <c r="D862" s="293" t="s">
        <v>438</v>
      </c>
      <c r="E862" s="256" t="s">
        <v>724</v>
      </c>
      <c r="F862" s="14" t="s">
        <v>1156</v>
      </c>
      <c r="G862" s="294" t="s">
        <v>1335</v>
      </c>
      <c r="H862" s="291" t="s">
        <v>7881</v>
      </c>
      <c r="I862" s="293" t="s">
        <v>1960</v>
      </c>
      <c r="J862" t="s">
        <v>5748</v>
      </c>
    </row>
    <row r="863" spans="1:10" ht="15" x14ac:dyDescent="0.25">
      <c r="A863" s="293" t="s">
        <v>1401</v>
      </c>
      <c r="B863" s="293" t="s">
        <v>2603</v>
      </c>
      <c r="C863" s="293" t="s">
        <v>938</v>
      </c>
      <c r="D863" s="293" t="s">
        <v>438</v>
      </c>
      <c r="E863" s="256" t="s">
        <v>726</v>
      </c>
      <c r="F863" s="14" t="s">
        <v>1156</v>
      </c>
      <c r="G863" s="294" t="s">
        <v>1335</v>
      </c>
      <c r="H863" s="291" t="s">
        <v>7881</v>
      </c>
      <c r="I863" s="293" t="s">
        <v>1955</v>
      </c>
      <c r="J863" t="s">
        <v>5748</v>
      </c>
    </row>
    <row r="864" spans="1:10" ht="15" x14ac:dyDescent="0.25">
      <c r="A864" s="293" t="s">
        <v>1395</v>
      </c>
      <c r="B864" s="293" t="s">
        <v>2595</v>
      </c>
      <c r="C864" s="293" t="s">
        <v>591</v>
      </c>
      <c r="D864" s="293" t="s">
        <v>345</v>
      </c>
      <c r="E864" s="256" t="s">
        <v>311</v>
      </c>
      <c r="F864" s="14" t="s">
        <v>1156</v>
      </c>
      <c r="G864" s="294" t="s">
        <v>1335</v>
      </c>
      <c r="H864" s="291" t="s">
        <v>7881</v>
      </c>
      <c r="I864" s="293" t="s">
        <v>1947</v>
      </c>
      <c r="J864" t="s">
        <v>5748</v>
      </c>
    </row>
    <row r="865" spans="1:10" ht="15" hidden="1" x14ac:dyDescent="0.25">
      <c r="A865" s="293" t="s">
        <v>1398</v>
      </c>
      <c r="B865" s="293" t="s">
        <v>2600</v>
      </c>
      <c r="C865" s="293" t="s">
        <v>1179</v>
      </c>
      <c r="D865" s="293" t="s">
        <v>355</v>
      </c>
      <c r="E865" s="293" t="s">
        <v>306</v>
      </c>
      <c r="F865" s="291" t="s">
        <v>1156</v>
      </c>
      <c r="G865" s="294" t="s">
        <v>1335</v>
      </c>
      <c r="H865" s="291" t="s">
        <v>7881</v>
      </c>
      <c r="I865" s="293" t="s">
        <v>1952</v>
      </c>
      <c r="J865" t="s">
        <v>5748</v>
      </c>
    </row>
    <row r="866" spans="1:10" ht="15" x14ac:dyDescent="0.25">
      <c r="A866" s="293" t="s">
        <v>1399</v>
      </c>
      <c r="B866" s="293" t="s">
        <v>2601</v>
      </c>
      <c r="C866" s="293" t="s">
        <v>890</v>
      </c>
      <c r="D866" s="293" t="s">
        <v>702</v>
      </c>
      <c r="E866" s="256" t="s">
        <v>557</v>
      </c>
      <c r="F866" s="14" t="s">
        <v>1156</v>
      </c>
      <c r="G866" s="294" t="s">
        <v>1335</v>
      </c>
      <c r="H866" s="291" t="s">
        <v>7881</v>
      </c>
      <c r="I866" s="293" t="s">
        <v>1953</v>
      </c>
      <c r="J866" t="s">
        <v>5748</v>
      </c>
    </row>
    <row r="867" spans="1:10" ht="15" x14ac:dyDescent="0.25">
      <c r="A867" s="293" t="s">
        <v>7159</v>
      </c>
      <c r="B867" s="293" t="s">
        <v>6418</v>
      </c>
      <c r="C867" s="293" t="s">
        <v>6419</v>
      </c>
      <c r="D867" s="293" t="s">
        <v>377</v>
      </c>
      <c r="E867" s="256" t="s">
        <v>5130</v>
      </c>
      <c r="F867" s="14" t="s">
        <v>1156</v>
      </c>
      <c r="G867" s="294" t="s">
        <v>1335</v>
      </c>
      <c r="H867" s="291" t="s">
        <v>7881</v>
      </c>
      <c r="I867" s="293" t="s">
        <v>7670</v>
      </c>
      <c r="J867" t="s">
        <v>5748</v>
      </c>
    </row>
    <row r="868" spans="1:10" ht="15" x14ac:dyDescent="0.25">
      <c r="A868" s="293" t="s">
        <v>7160</v>
      </c>
      <c r="B868" s="293" t="s">
        <v>6420</v>
      </c>
      <c r="C868" s="293" t="s">
        <v>6421</v>
      </c>
      <c r="D868" s="293" t="s">
        <v>6422</v>
      </c>
      <c r="E868" s="256" t="s">
        <v>241</v>
      </c>
      <c r="F868" s="14" t="s">
        <v>1156</v>
      </c>
      <c r="G868" s="294" t="s">
        <v>1335</v>
      </c>
      <c r="H868" s="291" t="s">
        <v>7881</v>
      </c>
      <c r="I868" s="293" t="s">
        <v>7671</v>
      </c>
      <c r="J868" t="s">
        <v>5748</v>
      </c>
    </row>
    <row r="869" spans="1:10" ht="15" x14ac:dyDescent="0.25">
      <c r="A869" s="293" t="s">
        <v>3737</v>
      </c>
      <c r="B869" s="293" t="s">
        <v>2596</v>
      </c>
      <c r="C869" s="293" t="s">
        <v>1178</v>
      </c>
      <c r="D869" s="293" t="s">
        <v>479</v>
      </c>
      <c r="E869" s="256" t="s">
        <v>304</v>
      </c>
      <c r="F869" s="14" t="s">
        <v>1156</v>
      </c>
      <c r="G869" s="294" t="s">
        <v>1335</v>
      </c>
      <c r="H869" s="291" t="s">
        <v>7881</v>
      </c>
      <c r="I869" s="293" t="s">
        <v>1948</v>
      </c>
      <c r="J869" t="s">
        <v>5748</v>
      </c>
    </row>
    <row r="870" spans="1:10" ht="15" x14ac:dyDescent="0.25">
      <c r="A870" s="293" t="s">
        <v>4215</v>
      </c>
      <c r="B870" s="293" t="s">
        <v>4744</v>
      </c>
      <c r="C870" s="293" t="s">
        <v>4745</v>
      </c>
      <c r="D870" s="293" t="s">
        <v>472</v>
      </c>
      <c r="E870" s="256" t="s">
        <v>541</v>
      </c>
      <c r="F870" s="14" t="s">
        <v>1156</v>
      </c>
      <c r="G870" s="294" t="s">
        <v>1335</v>
      </c>
      <c r="H870" s="291" t="s">
        <v>7881</v>
      </c>
      <c r="I870" s="293" t="s">
        <v>5288</v>
      </c>
      <c r="J870" t="s">
        <v>5748</v>
      </c>
    </row>
    <row r="871" spans="1:10" ht="15" x14ac:dyDescent="0.25">
      <c r="A871" s="293" t="s">
        <v>1419</v>
      </c>
      <c r="B871" s="293" t="s">
        <v>2623</v>
      </c>
      <c r="C871" s="293" t="s">
        <v>1191</v>
      </c>
      <c r="D871" s="293" t="s">
        <v>355</v>
      </c>
      <c r="E871" s="256" t="s">
        <v>392</v>
      </c>
      <c r="F871" s="14" t="s">
        <v>1156</v>
      </c>
      <c r="G871" s="294" t="s">
        <v>1335</v>
      </c>
      <c r="H871" s="291" t="s">
        <v>7881</v>
      </c>
      <c r="I871" s="293" t="s">
        <v>1975</v>
      </c>
      <c r="J871" t="s">
        <v>5748</v>
      </c>
    </row>
    <row r="872" spans="1:10" ht="15" x14ac:dyDescent="0.25">
      <c r="A872" s="293" t="s">
        <v>7161</v>
      </c>
      <c r="B872" s="293" t="s">
        <v>6423</v>
      </c>
      <c r="C872" s="293" t="s">
        <v>6424</v>
      </c>
      <c r="D872" s="293" t="s">
        <v>345</v>
      </c>
      <c r="E872" s="256" t="s">
        <v>724</v>
      </c>
      <c r="F872" s="14" t="s">
        <v>1156</v>
      </c>
      <c r="G872" s="294" t="s">
        <v>1335</v>
      </c>
      <c r="H872" s="291" t="s">
        <v>7881</v>
      </c>
      <c r="I872" s="293" t="s">
        <v>7672</v>
      </c>
      <c r="J872" t="s">
        <v>5748</v>
      </c>
    </row>
    <row r="873" spans="1:10" ht="15" x14ac:dyDescent="0.25">
      <c r="A873" s="293" t="s">
        <v>1412</v>
      </c>
      <c r="B873" s="293" t="s">
        <v>2615</v>
      </c>
      <c r="C873" s="293" t="s">
        <v>972</v>
      </c>
      <c r="D873" s="293" t="s">
        <v>503</v>
      </c>
      <c r="E873" s="256" t="s">
        <v>1174</v>
      </c>
      <c r="F873" s="14" t="s">
        <v>1156</v>
      </c>
      <c r="G873" s="294" t="s">
        <v>1335</v>
      </c>
      <c r="H873" s="291" t="s">
        <v>7881</v>
      </c>
      <c r="I873" s="293" t="s">
        <v>1967</v>
      </c>
      <c r="J873" t="s">
        <v>5748</v>
      </c>
    </row>
    <row r="874" spans="1:10" ht="15" x14ac:dyDescent="0.25">
      <c r="A874" s="293" t="s">
        <v>4197</v>
      </c>
      <c r="B874" s="293" t="s">
        <v>4715</v>
      </c>
      <c r="C874" s="293" t="s">
        <v>4716</v>
      </c>
      <c r="D874" s="293" t="s">
        <v>330</v>
      </c>
      <c r="E874" s="256" t="s">
        <v>297</v>
      </c>
      <c r="F874" s="14" t="s">
        <v>1156</v>
      </c>
      <c r="G874" s="294" t="s">
        <v>1335</v>
      </c>
      <c r="H874" s="291" t="s">
        <v>7881</v>
      </c>
      <c r="I874" s="293" t="s">
        <v>5273</v>
      </c>
      <c r="J874" t="s">
        <v>5748</v>
      </c>
    </row>
    <row r="875" spans="1:10" ht="15" x14ac:dyDescent="0.25">
      <c r="A875" s="293" t="s">
        <v>1425</v>
      </c>
      <c r="B875" s="293" t="s">
        <v>2631</v>
      </c>
      <c r="C875" s="293" t="s">
        <v>846</v>
      </c>
      <c r="D875" s="293" t="s">
        <v>847</v>
      </c>
      <c r="E875" s="256" t="s">
        <v>311</v>
      </c>
      <c r="F875" s="14" t="s">
        <v>1156</v>
      </c>
      <c r="G875" s="294" t="s">
        <v>1335</v>
      </c>
      <c r="H875" s="291" t="s">
        <v>4008</v>
      </c>
      <c r="I875" s="293" t="s">
        <v>1983</v>
      </c>
      <c r="J875" t="s">
        <v>5748</v>
      </c>
    </row>
    <row r="876" spans="1:10" ht="15" x14ac:dyDescent="0.25">
      <c r="A876" s="293" t="s">
        <v>1421</v>
      </c>
      <c r="B876" s="293" t="s">
        <v>2627</v>
      </c>
      <c r="C876" s="293" t="s">
        <v>967</v>
      </c>
      <c r="D876" s="293" t="s">
        <v>411</v>
      </c>
      <c r="E876" s="256" t="s">
        <v>421</v>
      </c>
      <c r="F876" s="14" t="s">
        <v>1156</v>
      </c>
      <c r="G876" s="294" t="s">
        <v>1335</v>
      </c>
      <c r="H876" s="291" t="s">
        <v>7881</v>
      </c>
      <c r="I876" s="293" t="s">
        <v>1979</v>
      </c>
      <c r="J876" t="s">
        <v>5748</v>
      </c>
    </row>
    <row r="877" spans="1:10" ht="15" x14ac:dyDescent="0.25">
      <c r="A877" s="293" t="s">
        <v>4195</v>
      </c>
      <c r="B877" s="293" t="s">
        <v>4712</v>
      </c>
      <c r="C877" s="293" t="s">
        <v>4713</v>
      </c>
      <c r="D877" s="293" t="s">
        <v>474</v>
      </c>
      <c r="E877" s="256" t="s">
        <v>359</v>
      </c>
      <c r="F877" s="14" t="s">
        <v>1156</v>
      </c>
      <c r="G877" s="294" t="s">
        <v>1335</v>
      </c>
      <c r="H877" s="291" t="s">
        <v>7881</v>
      </c>
      <c r="I877" s="293" t="s">
        <v>5271</v>
      </c>
      <c r="J877" t="s">
        <v>5748</v>
      </c>
    </row>
    <row r="878" spans="1:10" ht="15" x14ac:dyDescent="0.25">
      <c r="A878" s="293" t="s">
        <v>1431</v>
      </c>
      <c r="B878" s="293" t="s">
        <v>2639</v>
      </c>
      <c r="C878" s="293" t="s">
        <v>1183</v>
      </c>
      <c r="D878" s="293" t="s">
        <v>1184</v>
      </c>
      <c r="E878" s="256" t="s">
        <v>443</v>
      </c>
      <c r="F878" s="14" t="s">
        <v>1156</v>
      </c>
      <c r="G878" s="294" t="s">
        <v>1335</v>
      </c>
      <c r="H878" s="291" t="s">
        <v>7881</v>
      </c>
      <c r="I878" s="293" t="s">
        <v>1991</v>
      </c>
      <c r="J878" t="s">
        <v>5748</v>
      </c>
    </row>
    <row r="879" spans="1:10" ht="15" x14ac:dyDescent="0.25">
      <c r="A879" s="293" t="s">
        <v>1433</v>
      </c>
      <c r="B879" s="293" t="s">
        <v>2641</v>
      </c>
      <c r="C879" s="293" t="s">
        <v>918</v>
      </c>
      <c r="D879" s="293" t="s">
        <v>326</v>
      </c>
      <c r="E879" s="256" t="s">
        <v>428</v>
      </c>
      <c r="F879" s="14" t="s">
        <v>1156</v>
      </c>
      <c r="G879" s="294" t="s">
        <v>1335</v>
      </c>
      <c r="H879" s="291" t="s">
        <v>7881</v>
      </c>
      <c r="I879" s="293" t="s">
        <v>1993</v>
      </c>
      <c r="J879" t="s">
        <v>5748</v>
      </c>
    </row>
    <row r="880" spans="1:10" ht="15" x14ac:dyDescent="0.25">
      <c r="A880" s="293" t="s">
        <v>1434</v>
      </c>
      <c r="B880" s="293" t="s">
        <v>2642</v>
      </c>
      <c r="C880" s="293" t="s">
        <v>1033</v>
      </c>
      <c r="D880" s="293" t="s">
        <v>750</v>
      </c>
      <c r="E880" s="256" t="s">
        <v>557</v>
      </c>
      <c r="F880" s="14" t="s">
        <v>1156</v>
      </c>
      <c r="G880" s="294" t="s">
        <v>1335</v>
      </c>
      <c r="H880" s="291" t="s">
        <v>7881</v>
      </c>
      <c r="I880" s="293" t="s">
        <v>1994</v>
      </c>
      <c r="J880" t="s">
        <v>5748</v>
      </c>
    </row>
    <row r="881" spans="1:10" ht="15" x14ac:dyDescent="0.25">
      <c r="A881" s="293" t="s">
        <v>3745</v>
      </c>
      <c r="B881" s="293" t="s">
        <v>3255</v>
      </c>
      <c r="C881" s="293" t="s">
        <v>3256</v>
      </c>
      <c r="D881" s="293" t="s">
        <v>438</v>
      </c>
      <c r="E881" s="256" t="s">
        <v>374</v>
      </c>
      <c r="F881" s="14" t="s">
        <v>1156</v>
      </c>
      <c r="G881" s="294" t="s">
        <v>1335</v>
      </c>
      <c r="H881" s="291" t="s">
        <v>7881</v>
      </c>
      <c r="I881" s="293" t="s">
        <v>3254</v>
      </c>
      <c r="J881" t="s">
        <v>5748</v>
      </c>
    </row>
    <row r="882" spans="1:10" ht="15" x14ac:dyDescent="0.25">
      <c r="A882" s="293" t="s">
        <v>1432</v>
      </c>
      <c r="B882" s="293" t="s">
        <v>2640</v>
      </c>
      <c r="C882" s="293" t="s">
        <v>517</v>
      </c>
      <c r="D882" s="293" t="s">
        <v>518</v>
      </c>
      <c r="E882" s="256" t="s">
        <v>359</v>
      </c>
      <c r="F882" s="14" t="s">
        <v>1156</v>
      </c>
      <c r="G882" s="294" t="s">
        <v>1335</v>
      </c>
      <c r="H882" s="291" t="s">
        <v>7881</v>
      </c>
      <c r="I882" s="293" t="s">
        <v>1992</v>
      </c>
      <c r="J882" t="s">
        <v>5748</v>
      </c>
    </row>
    <row r="883" spans="1:10" ht="15" x14ac:dyDescent="0.25">
      <c r="A883" s="293" t="s">
        <v>4248</v>
      </c>
      <c r="B883" s="293" t="s">
        <v>2829</v>
      </c>
      <c r="C883" s="293" t="s">
        <v>730</v>
      </c>
      <c r="D883" s="293" t="s">
        <v>361</v>
      </c>
      <c r="E883" s="256" t="s">
        <v>542</v>
      </c>
      <c r="F883" s="14" t="s">
        <v>1156</v>
      </c>
      <c r="G883" s="294" t="s">
        <v>1335</v>
      </c>
      <c r="H883" s="291" t="s">
        <v>7881</v>
      </c>
      <c r="I883" s="293" t="s">
        <v>2176</v>
      </c>
      <c r="J883" t="s">
        <v>5748</v>
      </c>
    </row>
    <row r="884" spans="1:10" ht="15" x14ac:dyDescent="0.25">
      <c r="A884" s="293" t="s">
        <v>1466</v>
      </c>
      <c r="B884" s="293" t="s">
        <v>2686</v>
      </c>
      <c r="C884" s="293" t="s">
        <v>920</v>
      </c>
      <c r="D884" s="293" t="s">
        <v>614</v>
      </c>
      <c r="E884" s="256" t="s">
        <v>409</v>
      </c>
      <c r="F884" s="14" t="s">
        <v>1156</v>
      </c>
      <c r="G884" s="294" t="s">
        <v>1335</v>
      </c>
      <c r="H884" s="291" t="s">
        <v>7881</v>
      </c>
      <c r="I884" s="293" t="s">
        <v>2034</v>
      </c>
      <c r="J884" t="s">
        <v>5748</v>
      </c>
    </row>
    <row r="885" spans="1:10" ht="15" x14ac:dyDescent="0.25">
      <c r="A885" s="293" t="s">
        <v>1455</v>
      </c>
      <c r="B885" s="293" t="s">
        <v>2669</v>
      </c>
      <c r="C885" s="293" t="s">
        <v>1205</v>
      </c>
      <c r="D885" s="293" t="s">
        <v>412</v>
      </c>
      <c r="E885" s="256" t="s">
        <v>350</v>
      </c>
      <c r="F885" s="14" t="s">
        <v>1156</v>
      </c>
      <c r="G885" s="294" t="s">
        <v>1335</v>
      </c>
      <c r="H885" s="291" t="s">
        <v>7881</v>
      </c>
      <c r="I885" s="293" t="s">
        <v>2019</v>
      </c>
      <c r="J885" t="s">
        <v>5748</v>
      </c>
    </row>
    <row r="886" spans="1:10" ht="15" x14ac:dyDescent="0.25">
      <c r="A886" s="293" t="s">
        <v>1508</v>
      </c>
      <c r="B886" s="293" t="s">
        <v>2738</v>
      </c>
      <c r="C886" s="293" t="s">
        <v>752</v>
      </c>
      <c r="D886" s="293" t="s">
        <v>353</v>
      </c>
      <c r="E886" s="256" t="s">
        <v>324</v>
      </c>
      <c r="F886" s="14" t="s">
        <v>1156</v>
      </c>
      <c r="G886" s="294" t="s">
        <v>1335</v>
      </c>
      <c r="H886" s="291" t="s">
        <v>7881</v>
      </c>
      <c r="I886" s="293" t="s">
        <v>5636</v>
      </c>
      <c r="J886" t="s">
        <v>5748</v>
      </c>
    </row>
    <row r="887" spans="1:10" ht="15" x14ac:dyDescent="0.25">
      <c r="A887" s="293" t="s">
        <v>1490</v>
      </c>
      <c r="B887" s="293" t="s">
        <v>2715</v>
      </c>
      <c r="C887" s="293" t="s">
        <v>769</v>
      </c>
      <c r="D887" s="293" t="s">
        <v>402</v>
      </c>
      <c r="E887" s="256" t="s">
        <v>535</v>
      </c>
      <c r="F887" s="14" t="s">
        <v>1156</v>
      </c>
      <c r="G887" s="294" t="s">
        <v>1335</v>
      </c>
      <c r="H887" s="291" t="s">
        <v>7881</v>
      </c>
      <c r="I887" s="293" t="s">
        <v>2063</v>
      </c>
      <c r="J887" t="s">
        <v>5748</v>
      </c>
    </row>
    <row r="888" spans="1:10" ht="15" x14ac:dyDescent="0.25">
      <c r="A888" s="293" t="s">
        <v>4060</v>
      </c>
      <c r="B888" s="293" t="s">
        <v>2672</v>
      </c>
      <c r="C888" s="293" t="s">
        <v>1206</v>
      </c>
      <c r="D888" s="293" t="s">
        <v>462</v>
      </c>
      <c r="E888" s="256" t="s">
        <v>291</v>
      </c>
      <c r="F888" s="14" t="s">
        <v>1156</v>
      </c>
      <c r="G888" s="294" t="s">
        <v>1335</v>
      </c>
      <c r="H888" s="291" t="s">
        <v>7881</v>
      </c>
      <c r="I888" s="293" t="s">
        <v>2022</v>
      </c>
      <c r="J888" t="s">
        <v>5748</v>
      </c>
    </row>
    <row r="889" spans="1:10" ht="15" x14ac:dyDescent="0.25">
      <c r="A889" s="293" t="s">
        <v>7162</v>
      </c>
      <c r="B889" s="293" t="s">
        <v>6425</v>
      </c>
      <c r="C889" s="293" t="s">
        <v>6426</v>
      </c>
      <c r="D889" s="293" t="s">
        <v>4854</v>
      </c>
      <c r="E889" s="256" t="s">
        <v>307</v>
      </c>
      <c r="F889" s="14" t="s">
        <v>1156</v>
      </c>
      <c r="G889" s="294" t="s">
        <v>1336</v>
      </c>
      <c r="H889" s="291" t="s">
        <v>7881</v>
      </c>
      <c r="I889" s="293" t="s">
        <v>7673</v>
      </c>
      <c r="J889" t="s">
        <v>5748</v>
      </c>
    </row>
    <row r="890" spans="1:10" ht="15" x14ac:dyDescent="0.25">
      <c r="A890" s="293" t="s">
        <v>7163</v>
      </c>
      <c r="B890" s="293" t="s">
        <v>6427</v>
      </c>
      <c r="C890" s="293" t="s">
        <v>6428</v>
      </c>
      <c r="D890" s="293" t="s">
        <v>1022</v>
      </c>
      <c r="E890" s="256" t="s">
        <v>604</v>
      </c>
      <c r="F890" s="14" t="s">
        <v>1156</v>
      </c>
      <c r="G890" s="294" t="s">
        <v>1336</v>
      </c>
      <c r="H890" s="291" t="s">
        <v>7881</v>
      </c>
      <c r="I890" s="293" t="s">
        <v>7674</v>
      </c>
      <c r="J890" t="s">
        <v>5748</v>
      </c>
    </row>
    <row r="891" spans="1:10" ht="15" x14ac:dyDescent="0.25">
      <c r="A891" s="293" t="s">
        <v>3828</v>
      </c>
      <c r="B891" s="293" t="s">
        <v>3470</v>
      </c>
      <c r="C891" s="293" t="s">
        <v>3471</v>
      </c>
      <c r="D891" s="293" t="s">
        <v>332</v>
      </c>
      <c r="E891" s="256" t="s">
        <v>724</v>
      </c>
      <c r="F891" s="14" t="s">
        <v>1156</v>
      </c>
      <c r="G891" s="294" t="s">
        <v>1336</v>
      </c>
      <c r="H891" s="291" t="s">
        <v>7881</v>
      </c>
      <c r="I891" s="293" t="s">
        <v>3469</v>
      </c>
      <c r="J891" t="s">
        <v>5748</v>
      </c>
    </row>
    <row r="892" spans="1:10" ht="15" x14ac:dyDescent="0.25">
      <c r="A892" s="293" t="s">
        <v>1800</v>
      </c>
      <c r="B892" s="293" t="s">
        <v>3089</v>
      </c>
      <c r="C892" s="293" t="s">
        <v>1243</v>
      </c>
      <c r="D892" s="293" t="s">
        <v>415</v>
      </c>
      <c r="E892" s="256" t="s">
        <v>398</v>
      </c>
      <c r="F892" s="14" t="s">
        <v>1156</v>
      </c>
      <c r="G892" s="294" t="s">
        <v>1336</v>
      </c>
      <c r="H892" s="291" t="s">
        <v>7881</v>
      </c>
      <c r="I892" s="293" t="s">
        <v>2434</v>
      </c>
      <c r="J892" t="s">
        <v>5748</v>
      </c>
    </row>
    <row r="893" spans="1:10" ht="15" hidden="1" x14ac:dyDescent="0.25">
      <c r="A893" s="293" t="s">
        <v>7164</v>
      </c>
      <c r="B893" s="293" t="s">
        <v>6429</v>
      </c>
      <c r="C893" s="293" t="s">
        <v>6430</v>
      </c>
      <c r="D893" s="293" t="s">
        <v>677</v>
      </c>
      <c r="E893" s="293" t="s">
        <v>301</v>
      </c>
      <c r="F893" s="291" t="s">
        <v>1156</v>
      </c>
      <c r="G893" s="294" t="s">
        <v>1336</v>
      </c>
      <c r="H893" s="291" t="s">
        <v>7881</v>
      </c>
      <c r="I893" s="293" t="s">
        <v>7675</v>
      </c>
      <c r="J893" t="s">
        <v>5748</v>
      </c>
    </row>
    <row r="894" spans="1:10" ht="15" hidden="1" x14ac:dyDescent="0.25">
      <c r="A894" s="293" t="s">
        <v>7165</v>
      </c>
      <c r="B894" s="293" t="s">
        <v>6431</v>
      </c>
      <c r="C894" s="293" t="s">
        <v>6432</v>
      </c>
      <c r="D894" s="293" t="s">
        <v>6433</v>
      </c>
      <c r="E894" s="293" t="s">
        <v>394</v>
      </c>
      <c r="F894" s="291" t="s">
        <v>1156</v>
      </c>
      <c r="G894" s="294" t="s">
        <v>1336</v>
      </c>
      <c r="H894" s="291" t="s">
        <v>7881</v>
      </c>
      <c r="I894" s="293" t="s">
        <v>7676</v>
      </c>
      <c r="J894" t="s">
        <v>5748</v>
      </c>
    </row>
    <row r="895" spans="1:10" ht="15" hidden="1" x14ac:dyDescent="0.25">
      <c r="A895" s="293" t="s">
        <v>7166</v>
      </c>
      <c r="B895" s="293" t="s">
        <v>6434</v>
      </c>
      <c r="C895" s="293" t="s">
        <v>6435</v>
      </c>
      <c r="D895" s="293" t="s">
        <v>532</v>
      </c>
      <c r="E895" s="293" t="s">
        <v>327</v>
      </c>
      <c r="F895" s="291" t="s">
        <v>1156</v>
      </c>
      <c r="G895" s="294" t="s">
        <v>1336</v>
      </c>
      <c r="H895" s="291" t="s">
        <v>7881</v>
      </c>
      <c r="I895" s="293" t="s">
        <v>7677</v>
      </c>
      <c r="J895" t="s">
        <v>5748</v>
      </c>
    </row>
    <row r="896" spans="1:10" ht="15" x14ac:dyDescent="0.25">
      <c r="A896" s="293" t="s">
        <v>7167</v>
      </c>
      <c r="B896" s="293" t="s">
        <v>6436</v>
      </c>
      <c r="C896" s="293" t="s">
        <v>704</v>
      </c>
      <c r="D896" s="293" t="s">
        <v>487</v>
      </c>
      <c r="E896" s="256" t="s">
        <v>241</v>
      </c>
      <c r="F896" s="14" t="s">
        <v>1156</v>
      </c>
      <c r="G896" s="294" t="s">
        <v>1336</v>
      </c>
      <c r="H896" s="291" t="s">
        <v>7881</v>
      </c>
      <c r="I896" s="293" t="s">
        <v>7678</v>
      </c>
      <c r="J896" t="s">
        <v>5748</v>
      </c>
    </row>
    <row r="897" spans="1:10" ht="15" x14ac:dyDescent="0.25">
      <c r="A897" s="293" t="s">
        <v>7168</v>
      </c>
      <c r="B897" s="293" t="s">
        <v>6437</v>
      </c>
      <c r="C897" s="293" t="s">
        <v>6438</v>
      </c>
      <c r="D897" s="293" t="s">
        <v>472</v>
      </c>
      <c r="E897" s="256" t="s">
        <v>394</v>
      </c>
      <c r="F897" s="14" t="s">
        <v>1156</v>
      </c>
      <c r="G897" s="294" t="s">
        <v>1336</v>
      </c>
      <c r="H897" s="291" t="s">
        <v>7881</v>
      </c>
      <c r="I897" s="293" t="s">
        <v>7679</v>
      </c>
      <c r="J897" t="s">
        <v>5748</v>
      </c>
    </row>
    <row r="898" spans="1:10" ht="15" x14ac:dyDescent="0.25">
      <c r="A898" s="293" t="s">
        <v>1680</v>
      </c>
      <c r="B898" s="293" t="s">
        <v>2946</v>
      </c>
      <c r="C898" s="293" t="s">
        <v>855</v>
      </c>
      <c r="D898" s="293" t="s">
        <v>498</v>
      </c>
      <c r="E898" s="256" t="s">
        <v>374</v>
      </c>
      <c r="F898" s="14" t="s">
        <v>1156</v>
      </c>
      <c r="G898" s="294" t="s">
        <v>1336</v>
      </c>
      <c r="H898" s="291" t="s">
        <v>7881</v>
      </c>
      <c r="I898" s="293" t="s">
        <v>2292</v>
      </c>
      <c r="J898" t="s">
        <v>5748</v>
      </c>
    </row>
    <row r="899" spans="1:10" ht="15" x14ac:dyDescent="0.25">
      <c r="A899" s="293" t="s">
        <v>7169</v>
      </c>
      <c r="B899" s="293" t="s">
        <v>6439</v>
      </c>
      <c r="C899" s="293" t="s">
        <v>1315</v>
      </c>
      <c r="D899" s="293" t="s">
        <v>532</v>
      </c>
      <c r="E899" s="256" t="s">
        <v>396</v>
      </c>
      <c r="F899" s="14" t="s">
        <v>1156</v>
      </c>
      <c r="G899" s="294" t="s">
        <v>1336</v>
      </c>
      <c r="H899" s="291" t="s">
        <v>7881</v>
      </c>
      <c r="I899" s="293" t="s">
        <v>7680</v>
      </c>
      <c r="J899" t="s">
        <v>5748</v>
      </c>
    </row>
    <row r="900" spans="1:10" ht="15" x14ac:dyDescent="0.25">
      <c r="A900" s="293" t="s">
        <v>4162</v>
      </c>
      <c r="B900" s="293" t="s">
        <v>4663</v>
      </c>
      <c r="C900" s="293" t="s">
        <v>4664</v>
      </c>
      <c r="D900" s="293" t="s">
        <v>492</v>
      </c>
      <c r="E900" s="256" t="s">
        <v>396</v>
      </c>
      <c r="F900" s="14" t="s">
        <v>1156</v>
      </c>
      <c r="G900" s="294" t="s">
        <v>1336</v>
      </c>
      <c r="H900" s="291" t="s">
        <v>7881</v>
      </c>
      <c r="I900" s="293" t="s">
        <v>5246</v>
      </c>
      <c r="J900" t="s">
        <v>5748</v>
      </c>
    </row>
    <row r="901" spans="1:10" ht="15" x14ac:dyDescent="0.25">
      <c r="A901" s="293" t="s">
        <v>1805</v>
      </c>
      <c r="B901" s="293" t="s">
        <v>3094</v>
      </c>
      <c r="C901" s="293" t="s">
        <v>909</v>
      </c>
      <c r="D901" s="293" t="s">
        <v>462</v>
      </c>
      <c r="E901" s="256" t="s">
        <v>369</v>
      </c>
      <c r="F901" s="14" t="s">
        <v>1156</v>
      </c>
      <c r="G901" s="294" t="s">
        <v>1336</v>
      </c>
      <c r="H901" s="291" t="s">
        <v>7881</v>
      </c>
      <c r="I901" s="293" t="s">
        <v>2439</v>
      </c>
      <c r="J901" t="s">
        <v>5748</v>
      </c>
    </row>
    <row r="902" spans="1:10" ht="15" x14ac:dyDescent="0.25">
      <c r="A902" s="293" t="s">
        <v>3807</v>
      </c>
      <c r="B902" s="293" t="s">
        <v>3408</v>
      </c>
      <c r="C902" s="293" t="s">
        <v>3409</v>
      </c>
      <c r="D902" s="293" t="s">
        <v>3410</v>
      </c>
      <c r="E902" s="256" t="s">
        <v>1053</v>
      </c>
      <c r="F902" s="14" t="s">
        <v>1156</v>
      </c>
      <c r="G902" s="294" t="s">
        <v>1336</v>
      </c>
      <c r="H902" s="291" t="s">
        <v>7881</v>
      </c>
      <c r="I902" s="293" t="s">
        <v>3407</v>
      </c>
      <c r="J902" t="s">
        <v>5748</v>
      </c>
    </row>
    <row r="903" spans="1:10" ht="15" x14ac:dyDescent="0.25">
      <c r="A903" s="293" t="s">
        <v>7170</v>
      </c>
      <c r="B903" s="293" t="s">
        <v>4586</v>
      </c>
      <c r="C903" s="293" t="s">
        <v>4587</v>
      </c>
      <c r="D903" s="293" t="s">
        <v>4588</v>
      </c>
      <c r="E903" s="256" t="s">
        <v>396</v>
      </c>
      <c r="F903" s="14" t="s">
        <v>1156</v>
      </c>
      <c r="G903" s="294" t="s">
        <v>1336</v>
      </c>
      <c r="H903" s="291" t="s">
        <v>7881</v>
      </c>
      <c r="I903" s="293" t="s">
        <v>5209</v>
      </c>
      <c r="J903" t="s">
        <v>5748</v>
      </c>
    </row>
    <row r="904" spans="1:10" ht="15" x14ac:dyDescent="0.25">
      <c r="A904" s="293" t="s">
        <v>7171</v>
      </c>
      <c r="B904" s="293" t="s">
        <v>6440</v>
      </c>
      <c r="C904" s="293" t="s">
        <v>6441</v>
      </c>
      <c r="D904" s="293" t="s">
        <v>5055</v>
      </c>
      <c r="E904" s="256" t="s">
        <v>374</v>
      </c>
      <c r="F904" s="14" t="s">
        <v>1156</v>
      </c>
      <c r="G904" s="294" t="s">
        <v>1336</v>
      </c>
      <c r="H904" s="291" t="s">
        <v>7881</v>
      </c>
      <c r="I904" s="293" t="s">
        <v>7681</v>
      </c>
      <c r="J904" t="s">
        <v>5748</v>
      </c>
    </row>
    <row r="905" spans="1:10" ht="15" x14ac:dyDescent="0.25">
      <c r="A905" s="293" t="s">
        <v>7172</v>
      </c>
      <c r="B905" s="293" t="s">
        <v>6442</v>
      </c>
      <c r="C905" s="293" t="s">
        <v>6443</v>
      </c>
      <c r="D905" s="293" t="s">
        <v>563</v>
      </c>
      <c r="E905" s="256" t="s">
        <v>322</v>
      </c>
      <c r="F905" s="14" t="s">
        <v>1156</v>
      </c>
      <c r="G905" s="294" t="s">
        <v>1336</v>
      </c>
      <c r="H905" s="291" t="s">
        <v>7881</v>
      </c>
      <c r="I905" s="293" t="s">
        <v>7682</v>
      </c>
      <c r="J905" t="s">
        <v>5748</v>
      </c>
    </row>
    <row r="906" spans="1:10" ht="15" x14ac:dyDescent="0.25">
      <c r="A906" s="293" t="s">
        <v>7173</v>
      </c>
      <c r="B906" s="293" t="s">
        <v>6444</v>
      </c>
      <c r="C906" s="293" t="s">
        <v>6445</v>
      </c>
      <c r="D906" s="293" t="s">
        <v>6358</v>
      </c>
      <c r="E906" s="256" t="s">
        <v>443</v>
      </c>
      <c r="F906" s="14" t="s">
        <v>1156</v>
      </c>
      <c r="G906" s="294" t="s">
        <v>1335</v>
      </c>
      <c r="H906" s="291" t="s">
        <v>4008</v>
      </c>
      <c r="I906" s="293" t="s">
        <v>7683</v>
      </c>
      <c r="J906" t="s">
        <v>5748</v>
      </c>
    </row>
    <row r="907" spans="1:10" ht="15" x14ac:dyDescent="0.25">
      <c r="A907" s="293" t="s">
        <v>1464</v>
      </c>
      <c r="B907" s="293" t="s">
        <v>2684</v>
      </c>
      <c r="C907" s="293" t="s">
        <v>659</v>
      </c>
      <c r="D907" s="293" t="s">
        <v>411</v>
      </c>
      <c r="E907" s="256" t="s">
        <v>536</v>
      </c>
      <c r="F907" s="14" t="s">
        <v>1156</v>
      </c>
      <c r="G907" s="294" t="s">
        <v>1335</v>
      </c>
      <c r="H907" s="291" t="s">
        <v>7881</v>
      </c>
      <c r="I907" s="293" t="s">
        <v>2032</v>
      </c>
      <c r="J907" t="s">
        <v>5748</v>
      </c>
    </row>
    <row r="908" spans="1:10" ht="15" x14ac:dyDescent="0.25">
      <c r="A908" s="293" t="s">
        <v>1558</v>
      </c>
      <c r="B908" s="293" t="s">
        <v>2798</v>
      </c>
      <c r="C908" s="293" t="s">
        <v>1237</v>
      </c>
      <c r="D908" s="293" t="s">
        <v>616</v>
      </c>
      <c r="E908" s="256" t="s">
        <v>343</v>
      </c>
      <c r="F908" s="14" t="s">
        <v>1156</v>
      </c>
      <c r="G908" s="294" t="s">
        <v>1335</v>
      </c>
      <c r="H908" s="291" t="s">
        <v>7881</v>
      </c>
      <c r="I908" s="293" t="s">
        <v>2145</v>
      </c>
      <c r="J908" t="s">
        <v>5748</v>
      </c>
    </row>
    <row r="909" spans="1:10" ht="15" x14ac:dyDescent="0.25">
      <c r="A909" s="293" t="s">
        <v>1601</v>
      </c>
      <c r="B909" s="293" t="s">
        <v>2853</v>
      </c>
      <c r="C909" s="293" t="s">
        <v>1139</v>
      </c>
      <c r="D909" s="293" t="s">
        <v>471</v>
      </c>
      <c r="E909" s="256" t="s">
        <v>396</v>
      </c>
      <c r="F909" s="14" t="s">
        <v>1156</v>
      </c>
      <c r="G909" s="294" t="s">
        <v>1335</v>
      </c>
      <c r="H909" s="291" t="s">
        <v>7881</v>
      </c>
      <c r="I909" s="293" t="s">
        <v>2200</v>
      </c>
      <c r="J909" t="s">
        <v>5748</v>
      </c>
    </row>
    <row r="910" spans="1:10" ht="15" x14ac:dyDescent="0.25">
      <c r="A910" s="293" t="s">
        <v>7174</v>
      </c>
      <c r="B910" s="293" t="s">
        <v>241</v>
      </c>
      <c r="C910" s="293" t="s">
        <v>6446</v>
      </c>
      <c r="D910" s="293" t="s">
        <v>577</v>
      </c>
      <c r="E910" s="256" t="s">
        <v>5133</v>
      </c>
      <c r="F910" s="14" t="s">
        <v>1156</v>
      </c>
      <c r="G910" s="294" t="s">
        <v>1335</v>
      </c>
      <c r="H910" s="291" t="s">
        <v>7881</v>
      </c>
      <c r="I910" s="293" t="s">
        <v>7684</v>
      </c>
      <c r="J910" t="s">
        <v>5748</v>
      </c>
    </row>
    <row r="911" spans="1:10" ht="15" x14ac:dyDescent="0.25">
      <c r="A911" s="293" t="s">
        <v>5857</v>
      </c>
      <c r="B911" s="293" t="s">
        <v>5858</v>
      </c>
      <c r="C911" s="293" t="s">
        <v>545</v>
      </c>
      <c r="D911" s="293" t="s">
        <v>590</v>
      </c>
      <c r="E911" s="256" t="s">
        <v>496</v>
      </c>
      <c r="F911" s="14" t="s">
        <v>1156</v>
      </c>
      <c r="G911" s="294" t="s">
        <v>1335</v>
      </c>
      <c r="H911" s="291" t="s">
        <v>7881</v>
      </c>
      <c r="I911" s="293" t="s">
        <v>7685</v>
      </c>
      <c r="J911" t="s">
        <v>5748</v>
      </c>
    </row>
    <row r="912" spans="1:10" ht="15" x14ac:dyDescent="0.25">
      <c r="A912" s="293" t="s">
        <v>1592</v>
      </c>
      <c r="B912" s="293" t="s">
        <v>2841</v>
      </c>
      <c r="C912" s="293" t="s">
        <v>1247</v>
      </c>
      <c r="D912" s="293" t="s">
        <v>449</v>
      </c>
      <c r="E912" s="256" t="s">
        <v>383</v>
      </c>
      <c r="F912" s="14" t="s">
        <v>1156</v>
      </c>
      <c r="G912" s="294" t="s">
        <v>1335</v>
      </c>
      <c r="H912" s="291" t="s">
        <v>7881</v>
      </c>
      <c r="I912" s="293" t="s">
        <v>2188</v>
      </c>
      <c r="J912" t="s">
        <v>5748</v>
      </c>
    </row>
    <row r="913" spans="1:10" ht="15" x14ac:dyDescent="0.25">
      <c r="A913" s="293" t="s">
        <v>1502</v>
      </c>
      <c r="B913" s="293" t="s">
        <v>2730</v>
      </c>
      <c r="C913" s="293" t="s">
        <v>511</v>
      </c>
      <c r="D913" s="293" t="s">
        <v>512</v>
      </c>
      <c r="E913" s="256" t="s">
        <v>396</v>
      </c>
      <c r="F913" s="14" t="s">
        <v>1156</v>
      </c>
      <c r="G913" s="294" t="s">
        <v>1335</v>
      </c>
      <c r="H913" s="291" t="s">
        <v>7881</v>
      </c>
      <c r="I913" s="293" t="s">
        <v>2078</v>
      </c>
      <c r="J913" t="s">
        <v>5748</v>
      </c>
    </row>
    <row r="914" spans="1:10" ht="15" x14ac:dyDescent="0.25">
      <c r="A914" s="293" t="s">
        <v>1524</v>
      </c>
      <c r="B914" s="293" t="s">
        <v>2759</v>
      </c>
      <c r="C914" s="293" t="s">
        <v>879</v>
      </c>
      <c r="D914" s="293" t="s">
        <v>880</v>
      </c>
      <c r="E914" s="256" t="s">
        <v>527</v>
      </c>
      <c r="F914" s="14" t="s">
        <v>1156</v>
      </c>
      <c r="G914" s="294" t="s">
        <v>1335</v>
      </c>
      <c r="H914" s="291" t="s">
        <v>7881</v>
      </c>
      <c r="I914" s="293" t="s">
        <v>2106</v>
      </c>
      <c r="J914" t="s">
        <v>5748</v>
      </c>
    </row>
    <row r="915" spans="1:10" ht="15" x14ac:dyDescent="0.25">
      <c r="A915" s="293" t="s">
        <v>1442</v>
      </c>
      <c r="B915" s="293" t="s">
        <v>2652</v>
      </c>
      <c r="C915" s="293" t="s">
        <v>1198</v>
      </c>
      <c r="D915" s="293" t="s">
        <v>416</v>
      </c>
      <c r="E915" s="256" t="s">
        <v>398</v>
      </c>
      <c r="F915" s="14" t="s">
        <v>1156</v>
      </c>
      <c r="G915" s="294" t="s">
        <v>1335</v>
      </c>
      <c r="H915" s="291" t="s">
        <v>7881</v>
      </c>
      <c r="I915" s="293" t="s">
        <v>2003</v>
      </c>
      <c r="J915" t="s">
        <v>5748</v>
      </c>
    </row>
    <row r="916" spans="1:10" ht="15" x14ac:dyDescent="0.25">
      <c r="A916" s="293" t="s">
        <v>1588</v>
      </c>
      <c r="B916" s="293" t="s">
        <v>2837</v>
      </c>
      <c r="C916" s="293" t="s">
        <v>1120</v>
      </c>
      <c r="D916" s="293" t="s">
        <v>458</v>
      </c>
      <c r="E916" s="256" t="s">
        <v>443</v>
      </c>
      <c r="F916" s="14" t="s">
        <v>1156</v>
      </c>
      <c r="G916" s="294" t="s">
        <v>1335</v>
      </c>
      <c r="H916" s="291" t="s">
        <v>7881</v>
      </c>
      <c r="I916" s="293" t="s">
        <v>2184</v>
      </c>
      <c r="J916" t="s">
        <v>5748</v>
      </c>
    </row>
    <row r="917" spans="1:10" ht="15" x14ac:dyDescent="0.25">
      <c r="A917" s="293" t="s">
        <v>1596</v>
      </c>
      <c r="B917" s="293" t="s">
        <v>2846</v>
      </c>
      <c r="C917" s="293" t="s">
        <v>1250</v>
      </c>
      <c r="D917" s="293" t="s">
        <v>355</v>
      </c>
      <c r="E917" s="256" t="s">
        <v>421</v>
      </c>
      <c r="F917" s="14" t="s">
        <v>1156</v>
      </c>
      <c r="G917" s="294" t="s">
        <v>1335</v>
      </c>
      <c r="H917" s="291" t="s">
        <v>7881</v>
      </c>
      <c r="I917" s="293" t="s">
        <v>2193</v>
      </c>
      <c r="J917" t="s">
        <v>5748</v>
      </c>
    </row>
    <row r="918" spans="1:10" ht="15" x14ac:dyDescent="0.25">
      <c r="A918" s="293" t="s">
        <v>3757</v>
      </c>
      <c r="B918" s="293" t="s">
        <v>3286</v>
      </c>
      <c r="C918" s="293" t="s">
        <v>3287</v>
      </c>
      <c r="D918" s="293" t="s">
        <v>1032</v>
      </c>
      <c r="E918" s="256" t="s">
        <v>329</v>
      </c>
      <c r="F918" s="14" t="s">
        <v>1156</v>
      </c>
      <c r="G918" s="294" t="s">
        <v>1335</v>
      </c>
      <c r="H918" s="291" t="s">
        <v>7881</v>
      </c>
      <c r="I918" s="293" t="s">
        <v>3285</v>
      </c>
      <c r="J918" t="s">
        <v>5748</v>
      </c>
    </row>
    <row r="919" spans="1:10" ht="15" x14ac:dyDescent="0.25">
      <c r="A919" s="293" t="s">
        <v>4181</v>
      </c>
      <c r="B919" s="293" t="s">
        <v>2734</v>
      </c>
      <c r="C919" s="293" t="s">
        <v>939</v>
      </c>
      <c r="D919" s="293" t="s">
        <v>474</v>
      </c>
      <c r="E919" s="256" t="s">
        <v>5130</v>
      </c>
      <c r="F919" s="14" t="s">
        <v>1156</v>
      </c>
      <c r="G919" s="294" t="s">
        <v>1335</v>
      </c>
      <c r="H919" s="291" t="s">
        <v>7881</v>
      </c>
      <c r="I919" s="293" t="s">
        <v>2082</v>
      </c>
      <c r="J919" t="s">
        <v>5748</v>
      </c>
    </row>
    <row r="920" spans="1:10" ht="15" x14ac:dyDescent="0.25">
      <c r="A920" s="293" t="s">
        <v>7175</v>
      </c>
      <c r="B920" s="293" t="s">
        <v>6447</v>
      </c>
      <c r="C920" s="293" t="s">
        <v>6448</v>
      </c>
      <c r="D920" s="293" t="s">
        <v>305</v>
      </c>
      <c r="E920" s="256" t="s">
        <v>5130</v>
      </c>
      <c r="F920" s="14" t="s">
        <v>1156</v>
      </c>
      <c r="G920" s="294" t="s">
        <v>1335</v>
      </c>
      <c r="H920" s="291" t="s">
        <v>7881</v>
      </c>
      <c r="I920" s="293" t="s">
        <v>7686</v>
      </c>
      <c r="J920" t="s">
        <v>5748</v>
      </c>
    </row>
    <row r="921" spans="1:10" ht="15" x14ac:dyDescent="0.25">
      <c r="A921" s="293" t="s">
        <v>5804</v>
      </c>
      <c r="B921" s="293" t="s">
        <v>5805</v>
      </c>
      <c r="C921" s="293" t="s">
        <v>5803</v>
      </c>
      <c r="D921" s="293" t="s">
        <v>462</v>
      </c>
      <c r="E921" s="256" t="s">
        <v>357</v>
      </c>
      <c r="F921" s="14" t="s">
        <v>1156</v>
      </c>
      <c r="G921" s="294" t="s">
        <v>1335</v>
      </c>
      <c r="H921" s="291" t="s">
        <v>7881</v>
      </c>
      <c r="I921" s="293" t="s">
        <v>7687</v>
      </c>
      <c r="J921" t="s">
        <v>5748</v>
      </c>
    </row>
    <row r="922" spans="1:10" ht="15" x14ac:dyDescent="0.25">
      <c r="A922" s="293" t="s">
        <v>3785</v>
      </c>
      <c r="B922" s="293" t="s">
        <v>3355</v>
      </c>
      <c r="C922" s="293" t="s">
        <v>3356</v>
      </c>
      <c r="D922" s="293" t="s">
        <v>412</v>
      </c>
      <c r="E922" s="256" t="s">
        <v>350</v>
      </c>
      <c r="F922" s="14" t="s">
        <v>1156</v>
      </c>
      <c r="G922" s="294" t="s">
        <v>1335</v>
      </c>
      <c r="H922" s="291" t="s">
        <v>7881</v>
      </c>
      <c r="I922" s="293" t="s">
        <v>3354</v>
      </c>
      <c r="J922" t="s">
        <v>5748</v>
      </c>
    </row>
    <row r="923" spans="1:10" ht="15" x14ac:dyDescent="0.25">
      <c r="A923" s="293" t="s">
        <v>3764</v>
      </c>
      <c r="B923" s="293" t="s">
        <v>2780</v>
      </c>
      <c r="C923" s="293" t="s">
        <v>970</v>
      </c>
      <c r="D923" s="293" t="s">
        <v>406</v>
      </c>
      <c r="E923" s="256" t="s">
        <v>1877</v>
      </c>
      <c r="F923" s="14" t="s">
        <v>1156</v>
      </c>
      <c r="G923" s="294" t="s">
        <v>1335</v>
      </c>
      <c r="H923" s="291" t="s">
        <v>7881</v>
      </c>
      <c r="I923" s="293" t="s">
        <v>2127</v>
      </c>
      <c r="J923" t="s">
        <v>5748</v>
      </c>
    </row>
    <row r="924" spans="1:10" ht="15" x14ac:dyDescent="0.25">
      <c r="A924" s="293" t="s">
        <v>1454</v>
      </c>
      <c r="B924" s="293" t="s">
        <v>2668</v>
      </c>
      <c r="C924" s="293" t="s">
        <v>703</v>
      </c>
      <c r="D924" s="293" t="s">
        <v>417</v>
      </c>
      <c r="E924" s="256" t="s">
        <v>443</v>
      </c>
      <c r="F924" s="14" t="s">
        <v>1156</v>
      </c>
      <c r="G924" s="294" t="s">
        <v>1335</v>
      </c>
      <c r="H924" s="291" t="s">
        <v>7881</v>
      </c>
      <c r="I924" s="293" t="s">
        <v>2018</v>
      </c>
      <c r="J924" t="s">
        <v>5748</v>
      </c>
    </row>
    <row r="925" spans="1:10" ht="15" x14ac:dyDescent="0.25">
      <c r="A925" s="293" t="s">
        <v>7176</v>
      </c>
      <c r="B925" s="293" t="s">
        <v>6449</v>
      </c>
      <c r="C925" s="293" t="s">
        <v>6450</v>
      </c>
      <c r="D925" s="293" t="s">
        <v>417</v>
      </c>
      <c r="E925" s="256" t="s">
        <v>496</v>
      </c>
      <c r="F925" s="14" t="s">
        <v>1156</v>
      </c>
      <c r="G925" s="294" t="s">
        <v>1335</v>
      </c>
      <c r="H925" s="291" t="s">
        <v>7881</v>
      </c>
      <c r="I925" s="293" t="s">
        <v>7688</v>
      </c>
      <c r="J925" t="s">
        <v>5748</v>
      </c>
    </row>
    <row r="926" spans="1:10" ht="15" x14ac:dyDescent="0.25">
      <c r="A926" s="293" t="s">
        <v>7177</v>
      </c>
      <c r="B926" s="293" t="s">
        <v>6451</v>
      </c>
      <c r="C926" s="293" t="s">
        <v>6452</v>
      </c>
      <c r="D926" s="293" t="s">
        <v>402</v>
      </c>
      <c r="E926" s="256" t="s">
        <v>396</v>
      </c>
      <c r="F926" s="14" t="s">
        <v>1156</v>
      </c>
      <c r="G926" s="294" t="s">
        <v>1335</v>
      </c>
      <c r="H926" s="291" t="s">
        <v>7881</v>
      </c>
      <c r="I926" s="293" t="s">
        <v>7689</v>
      </c>
      <c r="J926" t="s">
        <v>5748</v>
      </c>
    </row>
    <row r="927" spans="1:10" ht="15" x14ac:dyDescent="0.25">
      <c r="A927" s="293" t="s">
        <v>4192</v>
      </c>
      <c r="B927" s="293" t="s">
        <v>4708</v>
      </c>
      <c r="C927" s="293" t="s">
        <v>4709</v>
      </c>
      <c r="D927" s="293" t="s">
        <v>388</v>
      </c>
      <c r="E927" s="256" t="s">
        <v>418</v>
      </c>
      <c r="F927" s="14" t="s">
        <v>1156</v>
      </c>
      <c r="G927" s="294" t="s">
        <v>1335</v>
      </c>
      <c r="H927" s="291" t="s">
        <v>7881</v>
      </c>
      <c r="I927" s="293" t="s">
        <v>5269</v>
      </c>
      <c r="J927" t="s">
        <v>5748</v>
      </c>
    </row>
    <row r="928" spans="1:10" ht="15" x14ac:dyDescent="0.25">
      <c r="A928" s="293" t="s">
        <v>4210</v>
      </c>
      <c r="B928" s="293" t="s">
        <v>4734</v>
      </c>
      <c r="C928" s="293" t="s">
        <v>3525</v>
      </c>
      <c r="D928" s="293" t="s">
        <v>335</v>
      </c>
      <c r="E928" s="256" t="s">
        <v>365</v>
      </c>
      <c r="F928" s="14" t="s">
        <v>1156</v>
      </c>
      <c r="G928" s="294" t="s">
        <v>1335</v>
      </c>
      <c r="H928" s="291" t="s">
        <v>7881</v>
      </c>
      <c r="I928" s="293" t="s">
        <v>5283</v>
      </c>
      <c r="J928" t="s">
        <v>5748</v>
      </c>
    </row>
    <row r="929" spans="1:10" ht="15" x14ac:dyDescent="0.25">
      <c r="A929" s="293" t="s">
        <v>3749</v>
      </c>
      <c r="B929" s="293" t="s">
        <v>3265</v>
      </c>
      <c r="C929" s="293" t="s">
        <v>870</v>
      </c>
      <c r="D929" s="293" t="s">
        <v>305</v>
      </c>
      <c r="E929" s="256" t="s">
        <v>468</v>
      </c>
      <c r="F929" s="14" t="s">
        <v>1156</v>
      </c>
      <c r="G929" s="294" t="s">
        <v>1335</v>
      </c>
      <c r="H929" s="291" t="s">
        <v>7881</v>
      </c>
      <c r="I929" s="293" t="s">
        <v>3264</v>
      </c>
      <c r="J929" t="s">
        <v>5748</v>
      </c>
    </row>
    <row r="930" spans="1:10" ht="15" x14ac:dyDescent="0.25">
      <c r="A930" s="293" t="s">
        <v>1571</v>
      </c>
      <c r="B930" s="293" t="s">
        <v>2812</v>
      </c>
      <c r="C930" s="293" t="s">
        <v>877</v>
      </c>
      <c r="D930" s="293" t="s">
        <v>353</v>
      </c>
      <c r="E930" s="256" t="s">
        <v>375</v>
      </c>
      <c r="F930" s="14" t="s">
        <v>1156</v>
      </c>
      <c r="G930" s="294" t="s">
        <v>1335</v>
      </c>
      <c r="H930" s="291" t="s">
        <v>7881</v>
      </c>
      <c r="I930" s="293" t="s">
        <v>2159</v>
      </c>
      <c r="J930" t="s">
        <v>5748</v>
      </c>
    </row>
    <row r="931" spans="1:10" ht="15" x14ac:dyDescent="0.25">
      <c r="A931" s="293" t="s">
        <v>1470</v>
      </c>
      <c r="B931" s="293" t="s">
        <v>2690</v>
      </c>
      <c r="C931" s="293" t="s">
        <v>1028</v>
      </c>
      <c r="D931" s="293" t="s">
        <v>317</v>
      </c>
      <c r="E931" s="256" t="s">
        <v>392</v>
      </c>
      <c r="F931" s="14" t="s">
        <v>1156</v>
      </c>
      <c r="G931" s="294" t="s">
        <v>1335</v>
      </c>
      <c r="H931" s="291" t="s">
        <v>7881</v>
      </c>
      <c r="I931" s="293" t="s">
        <v>2038</v>
      </c>
      <c r="J931" t="s">
        <v>5748</v>
      </c>
    </row>
    <row r="932" spans="1:10" ht="15" x14ac:dyDescent="0.25">
      <c r="A932" s="293" t="s">
        <v>4206</v>
      </c>
      <c r="B932" s="293" t="s">
        <v>4730</v>
      </c>
      <c r="C932" s="293" t="s">
        <v>4731</v>
      </c>
      <c r="D932" s="293" t="s">
        <v>412</v>
      </c>
      <c r="E932" s="256" t="s">
        <v>385</v>
      </c>
      <c r="F932" s="14" t="s">
        <v>1156</v>
      </c>
      <c r="G932" s="294" t="s">
        <v>1335</v>
      </c>
      <c r="H932" s="291" t="s">
        <v>7881</v>
      </c>
      <c r="I932" s="293" t="s">
        <v>5281</v>
      </c>
      <c r="J932" t="s">
        <v>5748</v>
      </c>
    </row>
    <row r="933" spans="1:10" ht="15" x14ac:dyDescent="0.25">
      <c r="A933" s="293" t="s">
        <v>4179</v>
      </c>
      <c r="B933" s="293" t="s">
        <v>2696</v>
      </c>
      <c r="C933" s="293" t="s">
        <v>1107</v>
      </c>
      <c r="D933" s="293" t="s">
        <v>345</v>
      </c>
      <c r="E933" s="256" t="s">
        <v>5130</v>
      </c>
      <c r="F933" s="14" t="s">
        <v>1156</v>
      </c>
      <c r="G933" s="294" t="s">
        <v>1335</v>
      </c>
      <c r="H933" s="291" t="s">
        <v>7881</v>
      </c>
      <c r="I933" s="293" t="s">
        <v>2044</v>
      </c>
      <c r="J933" t="s">
        <v>5748</v>
      </c>
    </row>
    <row r="934" spans="1:10" ht="15" x14ac:dyDescent="0.25">
      <c r="A934" s="293" t="s">
        <v>1616</v>
      </c>
      <c r="B934" s="293" t="s">
        <v>2871</v>
      </c>
      <c r="C934" s="293" t="s">
        <v>768</v>
      </c>
      <c r="D934" s="293" t="s">
        <v>474</v>
      </c>
      <c r="E934" s="256" t="s">
        <v>302</v>
      </c>
      <c r="F934" s="14" t="s">
        <v>1156</v>
      </c>
      <c r="G934" s="294" t="s">
        <v>1335</v>
      </c>
      <c r="H934" s="291" t="s">
        <v>7881</v>
      </c>
      <c r="I934" s="293" t="s">
        <v>2217</v>
      </c>
      <c r="J934" t="s">
        <v>5748</v>
      </c>
    </row>
    <row r="935" spans="1:10" ht="15" x14ac:dyDescent="0.25">
      <c r="A935" s="293" t="s">
        <v>7178</v>
      </c>
      <c r="B935" s="293" t="s">
        <v>6453</v>
      </c>
      <c r="C935" s="293" t="s">
        <v>6454</v>
      </c>
      <c r="D935" s="293" t="s">
        <v>589</v>
      </c>
      <c r="E935" s="256" t="s">
        <v>324</v>
      </c>
      <c r="F935" s="14" t="s">
        <v>1156</v>
      </c>
      <c r="G935" s="294" t="s">
        <v>1335</v>
      </c>
      <c r="H935" s="291" t="s">
        <v>7881</v>
      </c>
      <c r="I935" s="293" t="s">
        <v>7690</v>
      </c>
      <c r="J935" t="s">
        <v>5748</v>
      </c>
    </row>
    <row r="936" spans="1:10" ht="15" x14ac:dyDescent="0.25">
      <c r="A936" s="293" t="s">
        <v>1520</v>
      </c>
      <c r="B936" s="293" t="s">
        <v>2754</v>
      </c>
      <c r="C936" s="293" t="s">
        <v>928</v>
      </c>
      <c r="D936" s="293" t="s">
        <v>402</v>
      </c>
      <c r="E936" s="256" t="s">
        <v>322</v>
      </c>
      <c r="F936" s="14" t="s">
        <v>1156</v>
      </c>
      <c r="G936" s="294" t="s">
        <v>1335</v>
      </c>
      <c r="H936" s="291" t="s">
        <v>7881</v>
      </c>
      <c r="I936" s="293" t="s">
        <v>2101</v>
      </c>
      <c r="J936" t="s">
        <v>5748</v>
      </c>
    </row>
    <row r="937" spans="1:10" ht="15" x14ac:dyDescent="0.25">
      <c r="A937" s="293" t="s">
        <v>1512</v>
      </c>
      <c r="B937" s="293" t="s">
        <v>2743</v>
      </c>
      <c r="C937" s="293" t="s">
        <v>1033</v>
      </c>
      <c r="D937" s="293" t="s">
        <v>412</v>
      </c>
      <c r="E937" s="256" t="s">
        <v>557</v>
      </c>
      <c r="F937" s="14" t="s">
        <v>1156</v>
      </c>
      <c r="G937" s="294" t="s">
        <v>1335</v>
      </c>
      <c r="H937" s="291" t="s">
        <v>7881</v>
      </c>
      <c r="I937" s="293" t="s">
        <v>2090</v>
      </c>
      <c r="J937" t="s">
        <v>5748</v>
      </c>
    </row>
    <row r="938" spans="1:10" ht="15" x14ac:dyDescent="0.25">
      <c r="A938" s="293" t="s">
        <v>5614</v>
      </c>
      <c r="B938" s="293" t="s">
        <v>5620</v>
      </c>
      <c r="C938" s="293" t="s">
        <v>5605</v>
      </c>
      <c r="D938" s="293" t="s">
        <v>328</v>
      </c>
      <c r="E938" s="256" t="s">
        <v>535</v>
      </c>
      <c r="F938" s="14" t="s">
        <v>1156</v>
      </c>
      <c r="G938" s="294" t="s">
        <v>1335</v>
      </c>
      <c r="H938" s="291" t="s">
        <v>7881</v>
      </c>
      <c r="I938" s="293" t="s">
        <v>5630</v>
      </c>
      <c r="J938" t="s">
        <v>5748</v>
      </c>
    </row>
    <row r="939" spans="1:10" ht="15" x14ac:dyDescent="0.25">
      <c r="A939" s="293" t="s">
        <v>7179</v>
      </c>
      <c r="B939" s="293" t="s">
        <v>6455</v>
      </c>
      <c r="C939" s="293" t="s">
        <v>6456</v>
      </c>
      <c r="D939" s="293" t="s">
        <v>380</v>
      </c>
      <c r="E939" s="256" t="s">
        <v>294</v>
      </c>
      <c r="F939" s="14" t="s">
        <v>1156</v>
      </c>
      <c r="G939" s="294" t="s">
        <v>1335</v>
      </c>
      <c r="H939" s="291" t="s">
        <v>7881</v>
      </c>
      <c r="I939" s="293" t="s">
        <v>7691</v>
      </c>
      <c r="J939" t="s">
        <v>5748</v>
      </c>
    </row>
    <row r="940" spans="1:10" ht="15" x14ac:dyDescent="0.25">
      <c r="A940" s="293" t="s">
        <v>7180</v>
      </c>
      <c r="B940" s="293" t="s">
        <v>241</v>
      </c>
      <c r="C940" s="293" t="s">
        <v>6457</v>
      </c>
      <c r="D940" s="293" t="s">
        <v>412</v>
      </c>
      <c r="E940" s="256" t="s">
        <v>370</v>
      </c>
      <c r="F940" s="14" t="s">
        <v>1156</v>
      </c>
      <c r="G940" s="294" t="s">
        <v>1335</v>
      </c>
      <c r="H940" s="291" t="s">
        <v>7881</v>
      </c>
      <c r="I940" s="293" t="s">
        <v>7692</v>
      </c>
      <c r="J940" t="s">
        <v>5748</v>
      </c>
    </row>
    <row r="941" spans="1:10" ht="15" x14ac:dyDescent="0.25">
      <c r="A941" s="293" t="s">
        <v>7181</v>
      </c>
      <c r="B941" s="293" t="s">
        <v>6458</v>
      </c>
      <c r="C941" s="293" t="s">
        <v>6459</v>
      </c>
      <c r="D941" s="293" t="s">
        <v>380</v>
      </c>
      <c r="E941" s="256" t="s">
        <v>396</v>
      </c>
      <c r="F941" s="14" t="s">
        <v>1156</v>
      </c>
      <c r="G941" s="294" t="s">
        <v>1335</v>
      </c>
      <c r="H941" s="291" t="s">
        <v>7881</v>
      </c>
      <c r="I941" s="293" t="s">
        <v>7693</v>
      </c>
      <c r="J941" t="s">
        <v>5748</v>
      </c>
    </row>
    <row r="942" spans="1:10" ht="15" x14ac:dyDescent="0.25">
      <c r="A942" s="293" t="s">
        <v>1509</v>
      </c>
      <c r="B942" s="293" t="s">
        <v>2739</v>
      </c>
      <c r="C942" s="293" t="s">
        <v>952</v>
      </c>
      <c r="D942" s="293" t="s">
        <v>345</v>
      </c>
      <c r="E942" s="256" t="s">
        <v>557</v>
      </c>
      <c r="F942" s="14" t="s">
        <v>1156</v>
      </c>
      <c r="G942" s="294" t="s">
        <v>1335</v>
      </c>
      <c r="H942" s="291" t="s">
        <v>7881</v>
      </c>
      <c r="I942" s="293" t="s">
        <v>2086</v>
      </c>
      <c r="J942" t="s">
        <v>5748</v>
      </c>
    </row>
    <row r="943" spans="1:10" ht="15" x14ac:dyDescent="0.25">
      <c r="A943" s="293" t="s">
        <v>1608</v>
      </c>
      <c r="B943" s="293" t="s">
        <v>2863</v>
      </c>
      <c r="C943" s="293" t="s">
        <v>581</v>
      </c>
      <c r="D943" s="293" t="s">
        <v>377</v>
      </c>
      <c r="E943" s="256" t="s">
        <v>304</v>
      </c>
      <c r="F943" s="14" t="s">
        <v>1156</v>
      </c>
      <c r="G943" s="294" t="s">
        <v>1335</v>
      </c>
      <c r="H943" s="291" t="s">
        <v>7881</v>
      </c>
      <c r="I943" s="293" t="s">
        <v>2209</v>
      </c>
      <c r="J943" t="s">
        <v>5748</v>
      </c>
    </row>
    <row r="944" spans="1:10" ht="15" x14ac:dyDescent="0.25">
      <c r="A944" s="293" t="s">
        <v>1510</v>
      </c>
      <c r="B944" s="293" t="s">
        <v>2741</v>
      </c>
      <c r="C944" s="293" t="s">
        <v>1217</v>
      </c>
      <c r="D944" s="293" t="s">
        <v>1218</v>
      </c>
      <c r="E944" s="256" t="s">
        <v>443</v>
      </c>
      <c r="F944" s="14" t="s">
        <v>1156</v>
      </c>
      <c r="G944" s="294" t="s">
        <v>1335</v>
      </c>
      <c r="H944" s="291" t="s">
        <v>7881</v>
      </c>
      <c r="I944" s="293" t="s">
        <v>2088</v>
      </c>
      <c r="J944" t="s">
        <v>5748</v>
      </c>
    </row>
    <row r="945" spans="1:10" ht="15" x14ac:dyDescent="0.25">
      <c r="A945" s="293" t="s">
        <v>1531</v>
      </c>
      <c r="B945" s="293" t="s">
        <v>2767</v>
      </c>
      <c r="C945" s="293" t="s">
        <v>858</v>
      </c>
      <c r="D945" s="293" t="s">
        <v>438</v>
      </c>
      <c r="E945" s="256" t="s">
        <v>365</v>
      </c>
      <c r="F945" s="14" t="s">
        <v>1156</v>
      </c>
      <c r="G945" s="294" t="s">
        <v>1335</v>
      </c>
      <c r="H945" s="291" t="s">
        <v>7881</v>
      </c>
      <c r="I945" s="293" t="s">
        <v>2114</v>
      </c>
      <c r="J945" t="s">
        <v>5748</v>
      </c>
    </row>
    <row r="946" spans="1:10" ht="15" x14ac:dyDescent="0.25">
      <c r="A946" s="293" t="s">
        <v>7182</v>
      </c>
      <c r="B946" s="293" t="s">
        <v>6460</v>
      </c>
      <c r="C946" s="293" t="s">
        <v>6461</v>
      </c>
      <c r="D946" s="293" t="s">
        <v>6462</v>
      </c>
      <c r="E946" s="256" t="s">
        <v>1174</v>
      </c>
      <c r="F946" s="14" t="s">
        <v>1156</v>
      </c>
      <c r="G946" s="294" t="s">
        <v>1335</v>
      </c>
      <c r="H946" s="291" t="s">
        <v>7881</v>
      </c>
      <c r="I946" s="293" t="s">
        <v>7694</v>
      </c>
      <c r="J946" t="s">
        <v>5748</v>
      </c>
    </row>
    <row r="947" spans="1:10" ht="15" x14ac:dyDescent="0.25">
      <c r="A947" s="293" t="s">
        <v>1453</v>
      </c>
      <c r="B947" s="293" t="s">
        <v>2667</v>
      </c>
      <c r="C947" s="293" t="s">
        <v>1203</v>
      </c>
      <c r="D947" s="293" t="s">
        <v>1204</v>
      </c>
      <c r="E947" s="256" t="s">
        <v>322</v>
      </c>
      <c r="F947" s="14" t="s">
        <v>1156</v>
      </c>
      <c r="G947" s="294" t="s">
        <v>1335</v>
      </c>
      <c r="H947" s="291" t="s">
        <v>4008</v>
      </c>
      <c r="I947" s="293" t="s">
        <v>2017</v>
      </c>
      <c r="J947" t="s">
        <v>5748</v>
      </c>
    </row>
    <row r="948" spans="1:10" ht="15" x14ac:dyDescent="0.25">
      <c r="A948" s="293" t="s">
        <v>1484</v>
      </c>
      <c r="B948" s="293" t="s">
        <v>2709</v>
      </c>
      <c r="C948" s="293" t="s">
        <v>1096</v>
      </c>
      <c r="D948" s="293" t="s">
        <v>377</v>
      </c>
      <c r="E948" s="256" t="s">
        <v>443</v>
      </c>
      <c r="F948" s="14" t="s">
        <v>1156</v>
      </c>
      <c r="G948" s="294" t="s">
        <v>1335</v>
      </c>
      <c r="H948" s="291" t="s">
        <v>7881</v>
      </c>
      <c r="I948" s="293" t="s">
        <v>2057</v>
      </c>
      <c r="J948" t="s">
        <v>5748</v>
      </c>
    </row>
    <row r="949" spans="1:10" ht="15" x14ac:dyDescent="0.25">
      <c r="A949" s="293" t="s">
        <v>1548</v>
      </c>
      <c r="B949" s="293" t="s">
        <v>2786</v>
      </c>
      <c r="C949" s="293" t="s">
        <v>1117</v>
      </c>
      <c r="D949" s="293" t="s">
        <v>503</v>
      </c>
      <c r="E949" s="256" t="s">
        <v>469</v>
      </c>
      <c r="F949" s="14" t="s">
        <v>1156</v>
      </c>
      <c r="G949" s="294" t="s">
        <v>1335</v>
      </c>
      <c r="H949" s="291" t="s">
        <v>7881</v>
      </c>
      <c r="I949" s="293" t="s">
        <v>2133</v>
      </c>
      <c r="J949" t="s">
        <v>5748</v>
      </c>
    </row>
    <row r="950" spans="1:10" ht="15" x14ac:dyDescent="0.25">
      <c r="A950" s="293" t="s">
        <v>4177</v>
      </c>
      <c r="B950" s="293" t="s">
        <v>4688</v>
      </c>
      <c r="C950" s="293" t="s">
        <v>4689</v>
      </c>
      <c r="D950" s="293" t="s">
        <v>4690</v>
      </c>
      <c r="E950" s="256" t="s">
        <v>374</v>
      </c>
      <c r="F950" s="14" t="s">
        <v>1156</v>
      </c>
      <c r="G950" s="294" t="s">
        <v>1335</v>
      </c>
      <c r="H950" s="291" t="s">
        <v>7881</v>
      </c>
      <c r="I950" s="293" t="s">
        <v>5259</v>
      </c>
      <c r="J950" t="s">
        <v>5748</v>
      </c>
    </row>
    <row r="951" spans="1:10" ht="15" x14ac:dyDescent="0.25">
      <c r="A951" s="293" t="s">
        <v>7183</v>
      </c>
      <c r="B951" s="293" t="s">
        <v>6463</v>
      </c>
      <c r="C951" s="293" t="s">
        <v>6464</v>
      </c>
      <c r="D951" s="293" t="s">
        <v>6465</v>
      </c>
      <c r="E951" s="256" t="s">
        <v>1053</v>
      </c>
      <c r="F951" s="14" t="s">
        <v>1156</v>
      </c>
      <c r="G951" s="294" t="s">
        <v>1335</v>
      </c>
      <c r="H951" s="291" t="s">
        <v>4008</v>
      </c>
      <c r="I951" s="293" t="s">
        <v>7695</v>
      </c>
      <c r="J951" t="s">
        <v>5748</v>
      </c>
    </row>
    <row r="952" spans="1:10" ht="15" x14ac:dyDescent="0.25">
      <c r="A952" s="293" t="s">
        <v>4209</v>
      </c>
      <c r="B952" s="293" t="s">
        <v>3282</v>
      </c>
      <c r="C952" s="293" t="s">
        <v>3283</v>
      </c>
      <c r="D952" s="293" t="s">
        <v>3284</v>
      </c>
      <c r="E952" s="256" t="s">
        <v>484</v>
      </c>
      <c r="F952" s="14" t="s">
        <v>1156</v>
      </c>
      <c r="G952" s="294" t="s">
        <v>1335</v>
      </c>
      <c r="H952" s="291" t="s">
        <v>7881</v>
      </c>
      <c r="I952" s="293" t="s">
        <v>3281</v>
      </c>
      <c r="J952" t="s">
        <v>5748</v>
      </c>
    </row>
    <row r="953" spans="1:10" ht="15" x14ac:dyDescent="0.25">
      <c r="A953" s="293" t="s">
        <v>7184</v>
      </c>
      <c r="B953" s="293" t="s">
        <v>6466</v>
      </c>
      <c r="C953" s="293" t="s">
        <v>6467</v>
      </c>
      <c r="D953" s="293" t="s">
        <v>355</v>
      </c>
      <c r="E953" s="256" t="s">
        <v>322</v>
      </c>
      <c r="F953" s="14" t="s">
        <v>1156</v>
      </c>
      <c r="G953" s="294" t="s">
        <v>1335</v>
      </c>
      <c r="H953" s="291" t="s">
        <v>7881</v>
      </c>
      <c r="I953" s="293" t="s">
        <v>7696</v>
      </c>
      <c r="J953" t="s">
        <v>5748</v>
      </c>
    </row>
    <row r="954" spans="1:10" ht="15" x14ac:dyDescent="0.25">
      <c r="A954" s="293" t="s">
        <v>4201</v>
      </c>
      <c r="B954" s="293" t="s">
        <v>3340</v>
      </c>
      <c r="C954" s="293" t="s">
        <v>3341</v>
      </c>
      <c r="D954" s="293" t="s">
        <v>634</v>
      </c>
      <c r="E954" s="256" t="s">
        <v>378</v>
      </c>
      <c r="F954" s="14" t="s">
        <v>1156</v>
      </c>
      <c r="G954" s="294" t="s">
        <v>1335</v>
      </c>
      <c r="H954" s="291" t="s">
        <v>7881</v>
      </c>
      <c r="I954" s="293" t="s">
        <v>3339</v>
      </c>
      <c r="J954" t="s">
        <v>5748</v>
      </c>
    </row>
    <row r="955" spans="1:10" ht="15" hidden="1" x14ac:dyDescent="0.25">
      <c r="A955" s="293" t="s">
        <v>1505</v>
      </c>
      <c r="B955" s="293" t="s">
        <v>2733</v>
      </c>
      <c r="C955" s="293" t="s">
        <v>790</v>
      </c>
      <c r="D955" s="293" t="s">
        <v>355</v>
      </c>
      <c r="E955" s="293" t="s">
        <v>307</v>
      </c>
      <c r="F955" s="291" t="s">
        <v>1156</v>
      </c>
      <c r="G955" s="294" t="s">
        <v>1335</v>
      </c>
      <c r="H955" s="291" t="s">
        <v>7881</v>
      </c>
      <c r="I955" s="293" t="s">
        <v>2081</v>
      </c>
      <c r="J955" t="s">
        <v>5748</v>
      </c>
    </row>
    <row r="956" spans="1:10" ht="15" x14ac:dyDescent="0.25">
      <c r="A956" s="293" t="s">
        <v>7185</v>
      </c>
      <c r="B956" s="293" t="s">
        <v>6468</v>
      </c>
      <c r="C956" s="293" t="s">
        <v>6469</v>
      </c>
      <c r="D956" s="293" t="s">
        <v>3710</v>
      </c>
      <c r="E956" s="256" t="s">
        <v>294</v>
      </c>
      <c r="F956" s="14" t="s">
        <v>1156</v>
      </c>
      <c r="G956" s="294" t="s">
        <v>1335</v>
      </c>
      <c r="H956" s="291" t="s">
        <v>7881</v>
      </c>
      <c r="I956" s="293" t="s">
        <v>7697</v>
      </c>
      <c r="J956" t="s">
        <v>5748</v>
      </c>
    </row>
    <row r="957" spans="1:10" ht="15" hidden="1" x14ac:dyDescent="0.25">
      <c r="A957" s="293" t="s">
        <v>1500</v>
      </c>
      <c r="B957" s="293" t="s">
        <v>2727</v>
      </c>
      <c r="C957" s="293" t="s">
        <v>852</v>
      </c>
      <c r="D957" s="293" t="s">
        <v>355</v>
      </c>
      <c r="E957" s="293" t="s">
        <v>398</v>
      </c>
      <c r="F957" s="291" t="s">
        <v>1156</v>
      </c>
      <c r="G957" s="294" t="s">
        <v>1335</v>
      </c>
      <c r="H957" s="291" t="s">
        <v>7881</v>
      </c>
      <c r="I957" s="293" t="s">
        <v>2075</v>
      </c>
      <c r="J957" t="s">
        <v>5748</v>
      </c>
    </row>
    <row r="958" spans="1:10" ht="15" x14ac:dyDescent="0.25">
      <c r="A958" s="293" t="s">
        <v>1498</v>
      </c>
      <c r="B958" s="293" t="s">
        <v>2725</v>
      </c>
      <c r="C958" s="293" t="s">
        <v>419</v>
      </c>
      <c r="D958" s="293" t="s">
        <v>420</v>
      </c>
      <c r="E958" s="256" t="s">
        <v>421</v>
      </c>
      <c r="F958" s="14" t="s">
        <v>1156</v>
      </c>
      <c r="G958" s="294" t="s">
        <v>1335</v>
      </c>
      <c r="H958" s="291" t="s">
        <v>7881</v>
      </c>
      <c r="I958" s="293" t="s">
        <v>2073</v>
      </c>
      <c r="J958" t="s">
        <v>5748</v>
      </c>
    </row>
    <row r="959" spans="1:10" ht="15" x14ac:dyDescent="0.25">
      <c r="A959" s="293" t="s">
        <v>4214</v>
      </c>
      <c r="B959" s="293" t="s">
        <v>4742</v>
      </c>
      <c r="C959" s="293" t="s">
        <v>4743</v>
      </c>
      <c r="D959" s="293" t="s">
        <v>462</v>
      </c>
      <c r="E959" s="256" t="s">
        <v>724</v>
      </c>
      <c r="F959" s="14" t="s">
        <v>1156</v>
      </c>
      <c r="G959" s="294" t="s">
        <v>1335</v>
      </c>
      <c r="H959" s="291" t="s">
        <v>7881</v>
      </c>
      <c r="I959" s="293" t="s">
        <v>5287</v>
      </c>
      <c r="J959" t="s">
        <v>5748</v>
      </c>
    </row>
    <row r="960" spans="1:10" ht="15" x14ac:dyDescent="0.25">
      <c r="A960" s="293" t="s">
        <v>4178</v>
      </c>
      <c r="B960" s="293" t="s">
        <v>2849</v>
      </c>
      <c r="C960" s="293" t="s">
        <v>900</v>
      </c>
      <c r="D960" s="293" t="s">
        <v>467</v>
      </c>
      <c r="E960" s="256" t="s">
        <v>5130</v>
      </c>
      <c r="F960" s="14" t="s">
        <v>1156</v>
      </c>
      <c r="G960" s="294" t="s">
        <v>1335</v>
      </c>
      <c r="H960" s="291" t="s">
        <v>4008</v>
      </c>
      <c r="I960" s="293" t="s">
        <v>2196</v>
      </c>
      <c r="J960" t="s">
        <v>5748</v>
      </c>
    </row>
    <row r="961" spans="1:10" ht="15" x14ac:dyDescent="0.25">
      <c r="A961" s="293" t="s">
        <v>7186</v>
      </c>
      <c r="B961" s="293" t="s">
        <v>6470</v>
      </c>
      <c r="C961" s="293" t="s">
        <v>4532</v>
      </c>
      <c r="D961" s="293" t="s">
        <v>510</v>
      </c>
      <c r="E961" s="256" t="s">
        <v>396</v>
      </c>
      <c r="F961" s="14" t="s">
        <v>1156</v>
      </c>
      <c r="G961" s="294" t="s">
        <v>1335</v>
      </c>
      <c r="H961" s="291" t="s">
        <v>7881</v>
      </c>
      <c r="I961" s="293" t="s">
        <v>7698</v>
      </c>
      <c r="J961" t="s">
        <v>5748</v>
      </c>
    </row>
    <row r="962" spans="1:10" ht="15" x14ac:dyDescent="0.25">
      <c r="A962" s="293" t="s">
        <v>1518</v>
      </c>
      <c r="B962" s="293" t="s">
        <v>2752</v>
      </c>
      <c r="C962" s="293" t="s">
        <v>457</v>
      </c>
      <c r="D962" s="293" t="s">
        <v>458</v>
      </c>
      <c r="E962" s="256" t="s">
        <v>459</v>
      </c>
      <c r="F962" s="14" t="s">
        <v>1156</v>
      </c>
      <c r="G962" s="294" t="s">
        <v>1335</v>
      </c>
      <c r="H962" s="291" t="s">
        <v>7881</v>
      </c>
      <c r="I962" s="293" t="s">
        <v>2099</v>
      </c>
      <c r="J962" t="s">
        <v>5748</v>
      </c>
    </row>
    <row r="963" spans="1:10" ht="15" x14ac:dyDescent="0.25">
      <c r="A963" s="293" t="s">
        <v>4184</v>
      </c>
      <c r="B963" s="293" t="s">
        <v>4693</v>
      </c>
      <c r="C963" s="293" t="s">
        <v>4694</v>
      </c>
      <c r="D963" s="293" t="s">
        <v>366</v>
      </c>
      <c r="E963" s="256" t="s">
        <v>1157</v>
      </c>
      <c r="F963" s="14" t="s">
        <v>1156</v>
      </c>
      <c r="G963" s="294" t="s">
        <v>1335</v>
      </c>
      <c r="H963" s="291" t="s">
        <v>7881</v>
      </c>
      <c r="I963" s="293" t="s">
        <v>5261</v>
      </c>
      <c r="J963" t="s">
        <v>5748</v>
      </c>
    </row>
    <row r="964" spans="1:10" ht="15" x14ac:dyDescent="0.25">
      <c r="A964" s="293" t="s">
        <v>1496</v>
      </c>
      <c r="B964" s="293" t="s">
        <v>2722</v>
      </c>
      <c r="C964" s="293" t="s">
        <v>961</v>
      </c>
      <c r="D964" s="293" t="s">
        <v>366</v>
      </c>
      <c r="E964" s="256" t="s">
        <v>294</v>
      </c>
      <c r="F964" s="14" t="s">
        <v>1156</v>
      </c>
      <c r="G964" s="294" t="s">
        <v>1335</v>
      </c>
      <c r="H964" s="291" t="s">
        <v>7881</v>
      </c>
      <c r="I964" s="293" t="s">
        <v>2070</v>
      </c>
      <c r="J964" t="s">
        <v>5748</v>
      </c>
    </row>
    <row r="965" spans="1:10" ht="15" x14ac:dyDescent="0.25">
      <c r="A965" s="293" t="s">
        <v>4217</v>
      </c>
      <c r="B965" s="293" t="s">
        <v>4011</v>
      </c>
      <c r="C965" s="293" t="s">
        <v>4012</v>
      </c>
      <c r="D965" s="293" t="s">
        <v>4013</v>
      </c>
      <c r="E965" s="256" t="s">
        <v>374</v>
      </c>
      <c r="F965" s="14" t="s">
        <v>1156</v>
      </c>
      <c r="G965" s="294" t="s">
        <v>1335</v>
      </c>
      <c r="H965" s="291" t="s">
        <v>4008</v>
      </c>
      <c r="I965" s="293" t="s">
        <v>4025</v>
      </c>
      <c r="J965" t="s">
        <v>5748</v>
      </c>
    </row>
    <row r="966" spans="1:10" ht="15" x14ac:dyDescent="0.25">
      <c r="A966" s="293" t="s">
        <v>3746</v>
      </c>
      <c r="B966" s="293" t="s">
        <v>3258</v>
      </c>
      <c r="C966" s="293" t="s">
        <v>3259</v>
      </c>
      <c r="D966" s="293" t="s">
        <v>3260</v>
      </c>
      <c r="E966" s="256" t="s">
        <v>1174</v>
      </c>
      <c r="F966" s="14" t="s">
        <v>1156</v>
      </c>
      <c r="G966" s="294" t="s">
        <v>1335</v>
      </c>
      <c r="H966" s="291" t="s">
        <v>7881</v>
      </c>
      <c r="I966" s="293" t="s">
        <v>3257</v>
      </c>
      <c r="J966" t="s">
        <v>5748</v>
      </c>
    </row>
    <row r="967" spans="1:10" ht="15" x14ac:dyDescent="0.25">
      <c r="A967" s="293" t="s">
        <v>1539</v>
      </c>
      <c r="B967" s="293" t="s">
        <v>2776</v>
      </c>
      <c r="C967" s="293" t="s">
        <v>333</v>
      </c>
      <c r="D967" s="293" t="s">
        <v>326</v>
      </c>
      <c r="E967" s="256" t="s">
        <v>334</v>
      </c>
      <c r="F967" s="14" t="s">
        <v>1156</v>
      </c>
      <c r="G967" s="294" t="s">
        <v>1335</v>
      </c>
      <c r="H967" s="291" t="s">
        <v>7881</v>
      </c>
      <c r="I967" s="293" t="s">
        <v>2123</v>
      </c>
      <c r="J967" t="s">
        <v>5748</v>
      </c>
    </row>
    <row r="968" spans="1:10" ht="15" x14ac:dyDescent="0.25">
      <c r="A968" s="293" t="s">
        <v>4205</v>
      </c>
      <c r="B968" s="293" t="s">
        <v>4728</v>
      </c>
      <c r="C968" s="293" t="s">
        <v>4729</v>
      </c>
      <c r="D968" s="293" t="s">
        <v>3236</v>
      </c>
      <c r="E968" s="256" t="s">
        <v>311</v>
      </c>
      <c r="F968" s="14" t="s">
        <v>1156</v>
      </c>
      <c r="G968" s="294" t="s">
        <v>1335</v>
      </c>
      <c r="H968" s="291" t="s">
        <v>7881</v>
      </c>
      <c r="I968" s="293" t="s">
        <v>5280</v>
      </c>
      <c r="J968" t="s">
        <v>5748</v>
      </c>
    </row>
    <row r="969" spans="1:10" ht="15" x14ac:dyDescent="0.25">
      <c r="A969" s="293" t="s">
        <v>7187</v>
      </c>
      <c r="B969" s="293" t="s">
        <v>6471</v>
      </c>
      <c r="C969" s="293" t="s">
        <v>6472</v>
      </c>
      <c r="D969" s="293" t="s">
        <v>4648</v>
      </c>
      <c r="E969" s="256" t="s">
        <v>350</v>
      </c>
      <c r="F969" s="14" t="s">
        <v>1156</v>
      </c>
      <c r="G969" s="294" t="s">
        <v>1335</v>
      </c>
      <c r="H969" s="291" t="s">
        <v>7881</v>
      </c>
      <c r="I969" s="293" t="s">
        <v>7699</v>
      </c>
      <c r="J969" t="s">
        <v>5748</v>
      </c>
    </row>
    <row r="970" spans="1:10" ht="15" x14ac:dyDescent="0.25">
      <c r="A970" s="293" t="s">
        <v>5852</v>
      </c>
      <c r="B970" s="293" t="s">
        <v>5853</v>
      </c>
      <c r="C970" s="293" t="s">
        <v>5850</v>
      </c>
      <c r="D970" s="293" t="s">
        <v>5851</v>
      </c>
      <c r="E970" s="256" t="s">
        <v>5130</v>
      </c>
      <c r="F970" s="14" t="s">
        <v>1156</v>
      </c>
      <c r="G970" s="294" t="s">
        <v>1335</v>
      </c>
      <c r="H970" s="291" t="s">
        <v>4008</v>
      </c>
      <c r="I970" s="293" t="s">
        <v>7700</v>
      </c>
      <c r="J970" t="s">
        <v>5748</v>
      </c>
    </row>
    <row r="971" spans="1:10" ht="15" x14ac:dyDescent="0.25">
      <c r="A971" s="293" t="s">
        <v>7188</v>
      </c>
      <c r="B971" s="293" t="s">
        <v>6473</v>
      </c>
      <c r="C971" s="293" t="s">
        <v>6474</v>
      </c>
      <c r="D971" s="293" t="s">
        <v>330</v>
      </c>
      <c r="E971" s="256" t="s">
        <v>541</v>
      </c>
      <c r="F971" s="14" t="s">
        <v>1156</v>
      </c>
      <c r="G971" s="294" t="s">
        <v>1335</v>
      </c>
      <c r="H971" s="291" t="s">
        <v>7881</v>
      </c>
      <c r="I971" s="293" t="s">
        <v>7701</v>
      </c>
      <c r="J971" t="s">
        <v>5748</v>
      </c>
    </row>
    <row r="972" spans="1:10" ht="15" x14ac:dyDescent="0.25">
      <c r="A972" s="293" t="s">
        <v>1440</v>
      </c>
      <c r="B972" s="293" t="s">
        <v>2649</v>
      </c>
      <c r="C972" s="293" t="s">
        <v>912</v>
      </c>
      <c r="D972" s="293" t="s">
        <v>330</v>
      </c>
      <c r="E972" s="256" t="s">
        <v>1157</v>
      </c>
      <c r="F972" s="14" t="s">
        <v>1156</v>
      </c>
      <c r="G972" s="294" t="s">
        <v>1335</v>
      </c>
      <c r="H972" s="291" t="s">
        <v>7881</v>
      </c>
      <c r="I972" s="293" t="s">
        <v>2000</v>
      </c>
      <c r="J972" t="s">
        <v>5748</v>
      </c>
    </row>
    <row r="973" spans="1:10" ht="15" x14ac:dyDescent="0.25">
      <c r="A973" s="293" t="s">
        <v>4242</v>
      </c>
      <c r="B973" s="293" t="s">
        <v>4801</v>
      </c>
      <c r="C973" s="293" t="s">
        <v>838</v>
      </c>
      <c r="D973" s="293" t="s">
        <v>438</v>
      </c>
      <c r="E973" s="256" t="s">
        <v>5131</v>
      </c>
      <c r="F973" s="14" t="s">
        <v>1156</v>
      </c>
      <c r="G973" s="294" t="s">
        <v>1335</v>
      </c>
      <c r="H973" s="291" t="s">
        <v>7881</v>
      </c>
      <c r="I973" s="293" t="s">
        <v>5313</v>
      </c>
      <c r="J973" t="s">
        <v>5748</v>
      </c>
    </row>
    <row r="974" spans="1:10" ht="15" x14ac:dyDescent="0.25">
      <c r="A974" s="293" t="s">
        <v>1549</v>
      </c>
      <c r="B974" s="293" t="s">
        <v>2787</v>
      </c>
      <c r="C974" s="293" t="s">
        <v>1233</v>
      </c>
      <c r="D974" s="293" t="s">
        <v>503</v>
      </c>
      <c r="E974" s="256" t="s">
        <v>322</v>
      </c>
      <c r="F974" s="14" t="s">
        <v>1156</v>
      </c>
      <c r="G974" s="294" t="s">
        <v>1335</v>
      </c>
      <c r="H974" s="291" t="s">
        <v>7881</v>
      </c>
      <c r="I974" s="293" t="s">
        <v>2134</v>
      </c>
      <c r="J974" t="s">
        <v>5748</v>
      </c>
    </row>
    <row r="975" spans="1:10" ht="15" x14ac:dyDescent="0.25">
      <c r="A975" s="293" t="s">
        <v>7189</v>
      </c>
      <c r="B975" s="293" t="s">
        <v>6475</v>
      </c>
      <c r="C975" s="293" t="s">
        <v>6476</v>
      </c>
      <c r="D975" s="293" t="s">
        <v>503</v>
      </c>
      <c r="E975" s="256" t="s">
        <v>331</v>
      </c>
      <c r="F975" s="14" t="s">
        <v>1156</v>
      </c>
      <c r="G975" s="294" t="s">
        <v>1335</v>
      </c>
      <c r="H975" s="291" t="s">
        <v>7881</v>
      </c>
      <c r="I975" s="293" t="s">
        <v>7702</v>
      </c>
      <c r="J975" t="s">
        <v>5748</v>
      </c>
    </row>
    <row r="976" spans="1:10" ht="15" x14ac:dyDescent="0.25">
      <c r="A976" s="293" t="s">
        <v>1469</v>
      </c>
      <c r="B976" s="293" t="s">
        <v>2689</v>
      </c>
      <c r="C976" s="293" t="s">
        <v>727</v>
      </c>
      <c r="D976" s="293" t="s">
        <v>522</v>
      </c>
      <c r="E976" s="256" t="s">
        <v>428</v>
      </c>
      <c r="F976" s="14" t="s">
        <v>1156</v>
      </c>
      <c r="G976" s="294" t="s">
        <v>1335</v>
      </c>
      <c r="H976" s="291" t="s">
        <v>7881</v>
      </c>
      <c r="I976" s="293" t="s">
        <v>2037</v>
      </c>
      <c r="J976" t="s">
        <v>5748</v>
      </c>
    </row>
    <row r="977" spans="1:10" ht="15" x14ac:dyDescent="0.25">
      <c r="A977" s="293" t="s">
        <v>1460</v>
      </c>
      <c r="B977" s="293" t="s">
        <v>2678</v>
      </c>
      <c r="C977" s="293" t="s">
        <v>876</v>
      </c>
      <c r="D977" s="293" t="s">
        <v>499</v>
      </c>
      <c r="E977" s="256" t="s">
        <v>343</v>
      </c>
      <c r="F977" s="14" t="s">
        <v>1156</v>
      </c>
      <c r="G977" s="294" t="s">
        <v>1335</v>
      </c>
      <c r="H977" s="291" t="s">
        <v>7881</v>
      </c>
      <c r="I977" s="293" t="s">
        <v>2026</v>
      </c>
      <c r="J977" t="s">
        <v>5748</v>
      </c>
    </row>
    <row r="978" spans="1:10" ht="15" x14ac:dyDescent="0.25">
      <c r="A978" s="293" t="s">
        <v>7190</v>
      </c>
      <c r="B978" s="293" t="s">
        <v>6477</v>
      </c>
      <c r="C978" s="293" t="s">
        <v>6478</v>
      </c>
      <c r="D978" s="293" t="s">
        <v>5095</v>
      </c>
      <c r="E978" s="256" t="s">
        <v>324</v>
      </c>
      <c r="F978" s="14" t="s">
        <v>1156</v>
      </c>
      <c r="G978" s="294" t="s">
        <v>1335</v>
      </c>
      <c r="H978" s="291" t="s">
        <v>4008</v>
      </c>
      <c r="I978" s="293" t="s">
        <v>7703</v>
      </c>
      <c r="J978" t="s">
        <v>5748</v>
      </c>
    </row>
    <row r="979" spans="1:10" ht="15" x14ac:dyDescent="0.25">
      <c r="A979" s="293" t="s">
        <v>4221</v>
      </c>
      <c r="B979" s="293" t="s">
        <v>2740</v>
      </c>
      <c r="C979" s="293" t="s">
        <v>1073</v>
      </c>
      <c r="D979" s="293" t="s">
        <v>393</v>
      </c>
      <c r="E979" s="256" t="s">
        <v>396</v>
      </c>
      <c r="F979" s="14" t="s">
        <v>1156</v>
      </c>
      <c r="G979" s="294" t="s">
        <v>1335</v>
      </c>
      <c r="H979" s="291" t="s">
        <v>7881</v>
      </c>
      <c r="I979" s="293" t="s">
        <v>2087</v>
      </c>
      <c r="J979" t="s">
        <v>5748</v>
      </c>
    </row>
    <row r="980" spans="1:10" ht="15" x14ac:dyDescent="0.25">
      <c r="A980" s="293" t="s">
        <v>4191</v>
      </c>
      <c r="B980" s="293" t="s">
        <v>4707</v>
      </c>
      <c r="C980" s="293" t="s">
        <v>3220</v>
      </c>
      <c r="D980" s="293" t="s">
        <v>910</v>
      </c>
      <c r="E980" s="256" t="s">
        <v>403</v>
      </c>
      <c r="F980" s="14" t="s">
        <v>1156</v>
      </c>
      <c r="G980" s="294" t="s">
        <v>1335</v>
      </c>
      <c r="H980" s="291" t="s">
        <v>7881</v>
      </c>
      <c r="I980" s="293" t="s">
        <v>5268</v>
      </c>
      <c r="J980" t="s">
        <v>5748</v>
      </c>
    </row>
    <row r="981" spans="1:10" ht="15" x14ac:dyDescent="0.25">
      <c r="A981" s="293" t="s">
        <v>4190</v>
      </c>
      <c r="B981" s="293" t="s">
        <v>4705</v>
      </c>
      <c r="C981" s="293" t="s">
        <v>4706</v>
      </c>
      <c r="D981" s="293" t="s">
        <v>699</v>
      </c>
      <c r="E981" s="256" t="s">
        <v>557</v>
      </c>
      <c r="F981" s="14" t="s">
        <v>1156</v>
      </c>
      <c r="G981" s="294" t="s">
        <v>1335</v>
      </c>
      <c r="H981" s="291" t="s">
        <v>7881</v>
      </c>
      <c r="I981" s="293" t="s">
        <v>5267</v>
      </c>
      <c r="J981" t="s">
        <v>5748</v>
      </c>
    </row>
    <row r="982" spans="1:10" ht="15" x14ac:dyDescent="0.25">
      <c r="A982" s="293" t="s">
        <v>7191</v>
      </c>
      <c r="B982" s="293" t="s">
        <v>6479</v>
      </c>
      <c r="C982" s="293" t="s">
        <v>6480</v>
      </c>
      <c r="D982" s="293" t="s">
        <v>462</v>
      </c>
      <c r="E982" s="256" t="s">
        <v>6844</v>
      </c>
      <c r="F982" s="14" t="s">
        <v>1156</v>
      </c>
      <c r="G982" s="294" t="s">
        <v>1335</v>
      </c>
      <c r="H982" s="291" t="s">
        <v>7881</v>
      </c>
      <c r="I982" s="293" t="s">
        <v>7704</v>
      </c>
      <c r="J982" t="s">
        <v>5748</v>
      </c>
    </row>
    <row r="983" spans="1:10" ht="15" x14ac:dyDescent="0.25">
      <c r="A983" s="293" t="s">
        <v>1515</v>
      </c>
      <c r="B983" s="293" t="s">
        <v>2748</v>
      </c>
      <c r="C983" s="293" t="s">
        <v>292</v>
      </c>
      <c r="D983" s="293" t="s">
        <v>293</v>
      </c>
      <c r="E983" s="256" t="s">
        <v>294</v>
      </c>
      <c r="F983" s="14" t="s">
        <v>1156</v>
      </c>
      <c r="G983" s="294" t="s">
        <v>1335</v>
      </c>
      <c r="H983" s="291" t="s">
        <v>7881</v>
      </c>
      <c r="I983" s="293" t="s">
        <v>2095</v>
      </c>
      <c r="J983" t="s">
        <v>5748</v>
      </c>
    </row>
    <row r="984" spans="1:10" ht="15" x14ac:dyDescent="0.25">
      <c r="A984" s="293" t="s">
        <v>1513</v>
      </c>
      <c r="B984" s="293" t="s">
        <v>2744</v>
      </c>
      <c r="C984" s="293" t="s">
        <v>924</v>
      </c>
      <c r="D984" s="293" t="s">
        <v>462</v>
      </c>
      <c r="E984" s="256" t="s">
        <v>421</v>
      </c>
      <c r="F984" s="14" t="s">
        <v>1156</v>
      </c>
      <c r="G984" s="294" t="s">
        <v>1335</v>
      </c>
      <c r="H984" s="291" t="s">
        <v>7881</v>
      </c>
      <c r="I984" s="293" t="s">
        <v>2091</v>
      </c>
      <c r="J984" t="s">
        <v>5748</v>
      </c>
    </row>
    <row r="985" spans="1:10" ht="15" x14ac:dyDescent="0.25">
      <c r="A985" s="293" t="s">
        <v>1483</v>
      </c>
      <c r="B985" s="293" t="s">
        <v>2708</v>
      </c>
      <c r="C985" s="293" t="s">
        <v>831</v>
      </c>
      <c r="D985" s="293" t="s">
        <v>349</v>
      </c>
      <c r="E985" s="256" t="s">
        <v>387</v>
      </c>
      <c r="F985" s="14" t="s">
        <v>1156</v>
      </c>
      <c r="G985" s="294" t="s">
        <v>1335</v>
      </c>
      <c r="H985" s="291" t="s">
        <v>7881</v>
      </c>
      <c r="I985" s="293" t="s">
        <v>2056</v>
      </c>
      <c r="J985" t="s">
        <v>5748</v>
      </c>
    </row>
    <row r="986" spans="1:10" ht="15" x14ac:dyDescent="0.25">
      <c r="A986" s="293" t="s">
        <v>1562</v>
      </c>
      <c r="B986" s="293" t="s">
        <v>2803</v>
      </c>
      <c r="C986" s="293" t="s">
        <v>650</v>
      </c>
      <c r="D986" s="293" t="s">
        <v>1082</v>
      </c>
      <c r="E986" s="256" t="s">
        <v>320</v>
      </c>
      <c r="F986" s="14" t="s">
        <v>1156</v>
      </c>
      <c r="G986" s="294" t="s">
        <v>1335</v>
      </c>
      <c r="H986" s="291" t="s">
        <v>7881</v>
      </c>
      <c r="I986" s="293" t="s">
        <v>2150</v>
      </c>
      <c r="J986" t="s">
        <v>5748</v>
      </c>
    </row>
    <row r="987" spans="1:10" ht="15" x14ac:dyDescent="0.25">
      <c r="A987" s="293" t="s">
        <v>4180</v>
      </c>
      <c r="B987" s="293" t="s">
        <v>4691</v>
      </c>
      <c r="C987" s="293" t="s">
        <v>4692</v>
      </c>
      <c r="D987" s="293" t="s">
        <v>3353</v>
      </c>
      <c r="E987" s="256" t="s">
        <v>374</v>
      </c>
      <c r="F987" s="14" t="s">
        <v>1156</v>
      </c>
      <c r="G987" s="294" t="s">
        <v>1335</v>
      </c>
      <c r="H987" s="291" t="s">
        <v>7881</v>
      </c>
      <c r="I987" s="293" t="s">
        <v>5260</v>
      </c>
      <c r="J987" t="s">
        <v>5748</v>
      </c>
    </row>
    <row r="988" spans="1:10" ht="15" x14ac:dyDescent="0.25">
      <c r="A988" s="293" t="s">
        <v>1506</v>
      </c>
      <c r="B988" s="293" t="s">
        <v>2735</v>
      </c>
      <c r="C988" s="293" t="s">
        <v>905</v>
      </c>
      <c r="D988" s="293" t="s">
        <v>616</v>
      </c>
      <c r="E988" s="256" t="s">
        <v>604</v>
      </c>
      <c r="F988" s="14" t="s">
        <v>1156</v>
      </c>
      <c r="G988" s="294" t="s">
        <v>1335</v>
      </c>
      <c r="H988" s="291" t="s">
        <v>7881</v>
      </c>
      <c r="I988" s="293" t="s">
        <v>2083</v>
      </c>
      <c r="J988" t="s">
        <v>5748</v>
      </c>
    </row>
    <row r="989" spans="1:10" ht="15" x14ac:dyDescent="0.25">
      <c r="A989" s="293" t="s">
        <v>1532</v>
      </c>
      <c r="B989" s="293" t="s">
        <v>2768</v>
      </c>
      <c r="C989" s="293" t="s">
        <v>1020</v>
      </c>
      <c r="D989" s="293" t="s">
        <v>1072</v>
      </c>
      <c r="E989" s="256" t="s">
        <v>443</v>
      </c>
      <c r="F989" s="14" t="s">
        <v>1156</v>
      </c>
      <c r="G989" s="294" t="s">
        <v>1335</v>
      </c>
      <c r="H989" s="291" t="s">
        <v>7881</v>
      </c>
      <c r="I989" s="293" t="s">
        <v>2115</v>
      </c>
      <c r="J989" t="s">
        <v>5748</v>
      </c>
    </row>
    <row r="990" spans="1:10" ht="15" x14ac:dyDescent="0.25">
      <c r="A990" s="293" t="s">
        <v>1441</v>
      </c>
      <c r="B990" s="293" t="s">
        <v>2651</v>
      </c>
      <c r="C990" s="293" t="s">
        <v>530</v>
      </c>
      <c r="D990" s="293" t="s">
        <v>531</v>
      </c>
      <c r="E990" s="256" t="s">
        <v>396</v>
      </c>
      <c r="F990" s="14" t="s">
        <v>1156</v>
      </c>
      <c r="G990" s="294" t="s">
        <v>1335</v>
      </c>
      <c r="H990" s="291" t="s">
        <v>7881</v>
      </c>
      <c r="I990" s="293" t="s">
        <v>2002</v>
      </c>
      <c r="J990" t="s">
        <v>5748</v>
      </c>
    </row>
    <row r="991" spans="1:10" ht="15" x14ac:dyDescent="0.25">
      <c r="A991" s="293" t="s">
        <v>1587</v>
      </c>
      <c r="B991" s="293" t="s">
        <v>2836</v>
      </c>
      <c r="C991" s="293" t="s">
        <v>911</v>
      </c>
      <c r="D991" s="293" t="s">
        <v>680</v>
      </c>
      <c r="E991" s="256" t="s">
        <v>475</v>
      </c>
      <c r="F991" s="14" t="s">
        <v>1156</v>
      </c>
      <c r="G991" s="294" t="s">
        <v>1335</v>
      </c>
      <c r="H991" s="291" t="s">
        <v>7881</v>
      </c>
      <c r="I991" s="293" t="s">
        <v>2183</v>
      </c>
      <c r="J991" t="s">
        <v>5748</v>
      </c>
    </row>
    <row r="992" spans="1:10" ht="15" x14ac:dyDescent="0.25">
      <c r="A992" s="293" t="s">
        <v>1494</v>
      </c>
      <c r="B992" s="293" t="s">
        <v>2720</v>
      </c>
      <c r="C992" s="293" t="s">
        <v>822</v>
      </c>
      <c r="D992" s="293" t="s">
        <v>438</v>
      </c>
      <c r="E992" s="256" t="s">
        <v>428</v>
      </c>
      <c r="F992" s="14" t="s">
        <v>1156</v>
      </c>
      <c r="G992" s="294" t="s">
        <v>1335</v>
      </c>
      <c r="H992" s="291" t="s">
        <v>7881</v>
      </c>
      <c r="I992" s="293" t="s">
        <v>2068</v>
      </c>
      <c r="J992" t="s">
        <v>5748</v>
      </c>
    </row>
    <row r="993" spans="1:10" ht="15" x14ac:dyDescent="0.25">
      <c r="A993" s="293" t="s">
        <v>1451</v>
      </c>
      <c r="B993" s="293" t="s">
        <v>2663</v>
      </c>
      <c r="C993" s="293" t="s">
        <v>2664</v>
      </c>
      <c r="D993" s="293" t="s">
        <v>362</v>
      </c>
      <c r="E993" s="256" t="s">
        <v>294</v>
      </c>
      <c r="F993" s="14" t="s">
        <v>1156</v>
      </c>
      <c r="G993" s="294" t="s">
        <v>1335</v>
      </c>
      <c r="H993" s="291" t="s">
        <v>7881</v>
      </c>
      <c r="I993" s="293" t="s">
        <v>2014</v>
      </c>
      <c r="J993" t="s">
        <v>5748</v>
      </c>
    </row>
    <row r="994" spans="1:10" ht="15" x14ac:dyDescent="0.25">
      <c r="A994" s="293" t="s">
        <v>3793</v>
      </c>
      <c r="B994" s="293" t="s">
        <v>3377</v>
      </c>
      <c r="C994" s="293" t="s">
        <v>3378</v>
      </c>
      <c r="D994" s="293" t="s">
        <v>462</v>
      </c>
      <c r="E994" s="256" t="s">
        <v>301</v>
      </c>
      <c r="F994" s="14" t="s">
        <v>1156</v>
      </c>
      <c r="G994" s="294" t="s">
        <v>1335</v>
      </c>
      <c r="H994" s="291" t="s">
        <v>7881</v>
      </c>
      <c r="I994" s="293" t="s">
        <v>3376</v>
      </c>
      <c r="J994" t="s">
        <v>5748</v>
      </c>
    </row>
    <row r="995" spans="1:10" ht="15" x14ac:dyDescent="0.25">
      <c r="A995" s="293" t="s">
        <v>4077</v>
      </c>
      <c r="B995" s="293" t="s">
        <v>4486</v>
      </c>
      <c r="C995" s="293" t="s">
        <v>665</v>
      </c>
      <c r="D995" s="293" t="s">
        <v>4487</v>
      </c>
      <c r="E995" s="256" t="s">
        <v>359</v>
      </c>
      <c r="F995" s="14" t="s">
        <v>1156</v>
      </c>
      <c r="G995" s="294" t="s">
        <v>1335</v>
      </c>
      <c r="H995" s="291" t="s">
        <v>7881</v>
      </c>
      <c r="I995" s="293" t="s">
        <v>5161</v>
      </c>
      <c r="J995" t="s">
        <v>5748</v>
      </c>
    </row>
    <row r="996" spans="1:10" ht="15" x14ac:dyDescent="0.25">
      <c r="A996" s="293" t="s">
        <v>7192</v>
      </c>
      <c r="B996" s="293" t="s">
        <v>6481</v>
      </c>
      <c r="C996" s="293" t="s">
        <v>6482</v>
      </c>
      <c r="D996" s="293" t="s">
        <v>640</v>
      </c>
      <c r="E996" s="256" t="s">
        <v>241</v>
      </c>
      <c r="F996" s="14" t="s">
        <v>1156</v>
      </c>
      <c r="G996" s="294" t="s">
        <v>1335</v>
      </c>
      <c r="H996" s="291" t="s">
        <v>7881</v>
      </c>
      <c r="I996" s="293" t="s">
        <v>7705</v>
      </c>
      <c r="J996" t="s">
        <v>5748</v>
      </c>
    </row>
    <row r="997" spans="1:10" ht="15" x14ac:dyDescent="0.25">
      <c r="A997" s="293" t="s">
        <v>4198</v>
      </c>
      <c r="B997" s="293" t="s">
        <v>4717</v>
      </c>
      <c r="C997" s="293" t="s">
        <v>4718</v>
      </c>
      <c r="D997" s="293" t="s">
        <v>4719</v>
      </c>
      <c r="E997" s="256" t="s">
        <v>320</v>
      </c>
      <c r="F997" s="14" t="s">
        <v>1156</v>
      </c>
      <c r="G997" s="294" t="s">
        <v>1335</v>
      </c>
      <c r="H997" s="291" t="s">
        <v>4008</v>
      </c>
      <c r="I997" s="293" t="s">
        <v>5274</v>
      </c>
      <c r="J997" t="s">
        <v>5748</v>
      </c>
    </row>
    <row r="998" spans="1:10" ht="15" x14ac:dyDescent="0.25">
      <c r="A998" s="293" t="s">
        <v>1759</v>
      </c>
      <c r="B998" s="293" t="s">
        <v>3038</v>
      </c>
      <c r="C998" s="293" t="s">
        <v>1000</v>
      </c>
      <c r="D998" s="293" t="s">
        <v>528</v>
      </c>
      <c r="E998" s="256" t="s">
        <v>1157</v>
      </c>
      <c r="F998" s="14" t="s">
        <v>1156</v>
      </c>
      <c r="G998" s="294" t="s">
        <v>1335</v>
      </c>
      <c r="H998" s="291" t="s">
        <v>7881</v>
      </c>
      <c r="I998" s="293" t="s">
        <v>2383</v>
      </c>
      <c r="J998" t="s">
        <v>5748</v>
      </c>
    </row>
    <row r="999" spans="1:10" ht="15" hidden="1" x14ac:dyDescent="0.25">
      <c r="A999" s="293" t="s">
        <v>7193</v>
      </c>
      <c r="B999" s="293" t="s">
        <v>6483</v>
      </c>
      <c r="C999" s="293" t="s">
        <v>6484</v>
      </c>
      <c r="D999" s="293" t="s">
        <v>1278</v>
      </c>
      <c r="E999" s="293" t="s">
        <v>396</v>
      </c>
      <c r="F999" s="291" t="s">
        <v>1156</v>
      </c>
      <c r="G999" s="294" t="s">
        <v>1335</v>
      </c>
      <c r="H999" s="291" t="s">
        <v>4008</v>
      </c>
      <c r="I999" s="293" t="s">
        <v>7706</v>
      </c>
      <c r="J999" t="s">
        <v>5748</v>
      </c>
    </row>
    <row r="1000" spans="1:10" ht="15" x14ac:dyDescent="0.25">
      <c r="A1000" s="293" t="s">
        <v>3878</v>
      </c>
      <c r="B1000" s="293" t="s">
        <v>3627</v>
      </c>
      <c r="C1000" s="293" t="s">
        <v>3628</v>
      </c>
      <c r="D1000" s="293" t="s">
        <v>462</v>
      </c>
      <c r="E1000" s="256" t="s">
        <v>396</v>
      </c>
      <c r="F1000" s="14" t="s">
        <v>1156</v>
      </c>
      <c r="G1000" s="294" t="s">
        <v>1335</v>
      </c>
      <c r="H1000" s="291" t="s">
        <v>7881</v>
      </c>
      <c r="I1000" s="293" t="s">
        <v>3626</v>
      </c>
      <c r="J1000" t="s">
        <v>5748</v>
      </c>
    </row>
    <row r="1001" spans="1:10" ht="15" x14ac:dyDescent="0.25">
      <c r="A1001" s="293" t="s">
        <v>5618</v>
      </c>
      <c r="B1001" s="293" t="s">
        <v>5628</v>
      </c>
      <c r="C1001" s="293" t="s">
        <v>5612</v>
      </c>
      <c r="D1001" s="293" t="s">
        <v>5613</v>
      </c>
      <c r="E1001" s="256" t="s">
        <v>370</v>
      </c>
      <c r="F1001" s="14" t="s">
        <v>1156</v>
      </c>
      <c r="G1001" s="294" t="s">
        <v>1335</v>
      </c>
      <c r="H1001" s="291" t="s">
        <v>7881</v>
      </c>
      <c r="I1001" s="293" t="s">
        <v>5637</v>
      </c>
      <c r="J1001" t="s">
        <v>5748</v>
      </c>
    </row>
    <row r="1002" spans="1:10" ht="15" x14ac:dyDescent="0.25">
      <c r="A1002" s="293" t="s">
        <v>3889</v>
      </c>
      <c r="B1002" s="293" t="s">
        <v>3660</v>
      </c>
      <c r="C1002" s="293" t="s">
        <v>3661</v>
      </c>
      <c r="D1002" s="293" t="s">
        <v>345</v>
      </c>
      <c r="E1002" s="256" t="s">
        <v>3703</v>
      </c>
      <c r="F1002" s="14" t="s">
        <v>1156</v>
      </c>
      <c r="G1002" s="294" t="s">
        <v>1335</v>
      </c>
      <c r="H1002" s="291" t="s">
        <v>7881</v>
      </c>
      <c r="I1002" s="293" t="s">
        <v>3659</v>
      </c>
      <c r="J1002" t="s">
        <v>5748</v>
      </c>
    </row>
    <row r="1003" spans="1:10" ht="15" x14ac:dyDescent="0.25">
      <c r="A1003" s="293" t="s">
        <v>1757</v>
      </c>
      <c r="B1003" s="293" t="s">
        <v>3036</v>
      </c>
      <c r="C1003" s="293" t="s">
        <v>1012</v>
      </c>
      <c r="D1003" s="293" t="s">
        <v>1013</v>
      </c>
      <c r="E1003" s="256" t="s">
        <v>396</v>
      </c>
      <c r="F1003" s="14" t="s">
        <v>1156</v>
      </c>
      <c r="G1003" s="294" t="s">
        <v>1335</v>
      </c>
      <c r="H1003" s="291" t="s">
        <v>7881</v>
      </c>
      <c r="I1003" s="293" t="s">
        <v>2381</v>
      </c>
      <c r="J1003" t="s">
        <v>5748</v>
      </c>
    </row>
    <row r="1004" spans="1:10" ht="15" hidden="1" x14ac:dyDescent="0.25">
      <c r="A1004" s="293" t="s">
        <v>7194</v>
      </c>
      <c r="B1004" s="293" t="s">
        <v>6485</v>
      </c>
      <c r="C1004" s="293" t="s">
        <v>6486</v>
      </c>
      <c r="D1004" s="293" t="s">
        <v>760</v>
      </c>
      <c r="E1004" s="293" t="s">
        <v>3701</v>
      </c>
      <c r="F1004" s="291" t="s">
        <v>1156</v>
      </c>
      <c r="G1004" s="294" t="s">
        <v>1335</v>
      </c>
      <c r="H1004" s="291" t="s">
        <v>7881</v>
      </c>
      <c r="I1004" s="293" t="s">
        <v>7707</v>
      </c>
      <c r="J1004" t="s">
        <v>5748</v>
      </c>
    </row>
    <row r="1005" spans="1:10" ht="15" x14ac:dyDescent="0.25">
      <c r="A1005" s="293" t="s">
        <v>1724</v>
      </c>
      <c r="B1005" s="293" t="s">
        <v>2999</v>
      </c>
      <c r="C1005" s="293" t="s">
        <v>436</v>
      </c>
      <c r="D1005" s="293" t="s">
        <v>358</v>
      </c>
      <c r="E1005" s="256" t="s">
        <v>374</v>
      </c>
      <c r="F1005" s="14" t="s">
        <v>1156</v>
      </c>
      <c r="G1005" s="294" t="s">
        <v>1335</v>
      </c>
      <c r="H1005" s="291" t="s">
        <v>7881</v>
      </c>
      <c r="I1005" s="293" t="s">
        <v>2344</v>
      </c>
      <c r="J1005" t="s">
        <v>5748</v>
      </c>
    </row>
    <row r="1006" spans="1:10" ht="15" x14ac:dyDescent="0.25">
      <c r="A1006" s="293" t="s">
        <v>1707</v>
      </c>
      <c r="B1006" s="293" t="s">
        <v>2979</v>
      </c>
      <c r="C1006" s="293" t="s">
        <v>508</v>
      </c>
      <c r="D1006" s="293" t="s">
        <v>351</v>
      </c>
      <c r="E1006" s="256" t="s">
        <v>387</v>
      </c>
      <c r="F1006" s="14" t="s">
        <v>1156</v>
      </c>
      <c r="G1006" s="294" t="s">
        <v>1335</v>
      </c>
      <c r="H1006" s="291" t="s">
        <v>7881</v>
      </c>
      <c r="I1006" s="293" t="s">
        <v>2325</v>
      </c>
      <c r="J1006" t="s">
        <v>5748</v>
      </c>
    </row>
    <row r="1007" spans="1:10" ht="15" x14ac:dyDescent="0.25">
      <c r="A1007" s="293" t="s">
        <v>4241</v>
      </c>
      <c r="B1007" s="293" t="s">
        <v>4799</v>
      </c>
      <c r="C1007" s="293" t="s">
        <v>4800</v>
      </c>
      <c r="D1007" s="293" t="s">
        <v>349</v>
      </c>
      <c r="E1007" s="256" t="s">
        <v>5131</v>
      </c>
      <c r="F1007" s="14" t="s">
        <v>1156</v>
      </c>
      <c r="G1007" s="294" t="s">
        <v>1335</v>
      </c>
      <c r="H1007" s="291" t="s">
        <v>7881</v>
      </c>
      <c r="I1007" s="293" t="s">
        <v>5312</v>
      </c>
      <c r="J1007" t="s">
        <v>5748</v>
      </c>
    </row>
    <row r="1008" spans="1:10" ht="15" x14ac:dyDescent="0.25">
      <c r="A1008" s="293" t="s">
        <v>7195</v>
      </c>
      <c r="B1008" s="293" t="s">
        <v>6487</v>
      </c>
      <c r="C1008" s="293" t="s">
        <v>6488</v>
      </c>
      <c r="D1008" s="293" t="s">
        <v>6489</v>
      </c>
      <c r="E1008" s="256" t="s">
        <v>1053</v>
      </c>
      <c r="F1008" s="14" t="s">
        <v>1156</v>
      </c>
      <c r="G1008" s="294" t="s">
        <v>1335</v>
      </c>
      <c r="H1008" s="291" t="s">
        <v>4008</v>
      </c>
      <c r="I1008" s="293" t="s">
        <v>7708</v>
      </c>
      <c r="J1008" t="s">
        <v>5748</v>
      </c>
    </row>
    <row r="1009" spans="1:10" ht="15" x14ac:dyDescent="0.25">
      <c r="A1009" s="293" t="s">
        <v>1624</v>
      </c>
      <c r="B1009" s="293" t="s">
        <v>2880</v>
      </c>
      <c r="C1009" s="293" t="s">
        <v>994</v>
      </c>
      <c r="D1009" s="293" t="s">
        <v>438</v>
      </c>
      <c r="E1009" s="256" t="s">
        <v>421</v>
      </c>
      <c r="F1009" s="14" t="s">
        <v>1156</v>
      </c>
      <c r="G1009" s="294" t="s">
        <v>1335</v>
      </c>
      <c r="H1009" s="291" t="s">
        <v>7881</v>
      </c>
      <c r="I1009" s="293" t="s">
        <v>2226</v>
      </c>
      <c r="J1009" t="s">
        <v>5748</v>
      </c>
    </row>
    <row r="1010" spans="1:10" ht="15" x14ac:dyDescent="0.25">
      <c r="A1010" s="293" t="s">
        <v>1783</v>
      </c>
      <c r="B1010" s="293" t="s">
        <v>3065</v>
      </c>
      <c r="C1010" s="293" t="s">
        <v>709</v>
      </c>
      <c r="D1010" s="293" t="s">
        <v>472</v>
      </c>
      <c r="E1010" s="256" t="s">
        <v>375</v>
      </c>
      <c r="F1010" s="14" t="s">
        <v>1156</v>
      </c>
      <c r="G1010" s="294" t="s">
        <v>1335</v>
      </c>
      <c r="H1010" s="291" t="s">
        <v>7881</v>
      </c>
      <c r="I1010" s="293" t="s">
        <v>2410</v>
      </c>
      <c r="J1010" t="s">
        <v>5748</v>
      </c>
    </row>
    <row r="1011" spans="1:10" ht="15" x14ac:dyDescent="0.25">
      <c r="A1011" s="293" t="s">
        <v>1739</v>
      </c>
      <c r="B1011" s="293" t="s">
        <v>3016</v>
      </c>
      <c r="C1011" s="293" t="s">
        <v>823</v>
      </c>
      <c r="D1011" s="293" t="s">
        <v>366</v>
      </c>
      <c r="E1011" s="256" t="s">
        <v>526</v>
      </c>
      <c r="F1011" s="14" t="s">
        <v>1156</v>
      </c>
      <c r="G1011" s="294" t="s">
        <v>1335</v>
      </c>
      <c r="H1011" s="291" t="s">
        <v>7881</v>
      </c>
      <c r="I1011" s="293" t="s">
        <v>2361</v>
      </c>
      <c r="J1011" t="s">
        <v>5748</v>
      </c>
    </row>
    <row r="1012" spans="1:10" ht="15" x14ac:dyDescent="0.25">
      <c r="A1012" s="293" t="s">
        <v>7196</v>
      </c>
      <c r="B1012" s="293" t="s">
        <v>6490</v>
      </c>
      <c r="C1012" s="293" t="s">
        <v>6491</v>
      </c>
      <c r="D1012" s="293" t="s">
        <v>6492</v>
      </c>
      <c r="E1012" s="256" t="s">
        <v>1053</v>
      </c>
      <c r="F1012" s="14" t="s">
        <v>1156</v>
      </c>
      <c r="G1012" s="294" t="s">
        <v>1335</v>
      </c>
      <c r="H1012" s="291" t="s">
        <v>4008</v>
      </c>
      <c r="I1012" s="293" t="s">
        <v>7709</v>
      </c>
      <c r="J1012" t="s">
        <v>5748</v>
      </c>
    </row>
    <row r="1013" spans="1:10" ht="15" x14ac:dyDescent="0.25">
      <c r="A1013" s="293" t="s">
        <v>4237</v>
      </c>
      <c r="B1013" s="293" t="s">
        <v>4791</v>
      </c>
      <c r="C1013" s="293" t="s">
        <v>4792</v>
      </c>
      <c r="D1013" s="293" t="s">
        <v>430</v>
      </c>
      <c r="E1013" s="256" t="s">
        <v>1058</v>
      </c>
      <c r="F1013" s="14" t="s">
        <v>1156</v>
      </c>
      <c r="G1013" s="294" t="s">
        <v>1335</v>
      </c>
      <c r="H1013" s="291" t="s">
        <v>4008</v>
      </c>
      <c r="I1013" s="293" t="s">
        <v>5309</v>
      </c>
      <c r="J1013" t="s">
        <v>5748</v>
      </c>
    </row>
    <row r="1014" spans="1:10" ht="15" x14ac:dyDescent="0.25">
      <c r="A1014" s="293" t="s">
        <v>3888</v>
      </c>
      <c r="B1014" s="293" t="s">
        <v>3657</v>
      </c>
      <c r="C1014" s="293" t="s">
        <v>3658</v>
      </c>
      <c r="D1014" s="293" t="s">
        <v>1218</v>
      </c>
      <c r="E1014" s="256" t="s">
        <v>1058</v>
      </c>
      <c r="F1014" s="14" t="s">
        <v>1156</v>
      </c>
      <c r="G1014" s="294" t="s">
        <v>1335</v>
      </c>
      <c r="H1014" s="291" t="s">
        <v>7881</v>
      </c>
      <c r="I1014" s="293" t="s">
        <v>3656</v>
      </c>
      <c r="J1014" t="s">
        <v>5748</v>
      </c>
    </row>
    <row r="1015" spans="1:10" ht="15" x14ac:dyDescent="0.25">
      <c r="A1015" s="293" t="s">
        <v>7197</v>
      </c>
      <c r="B1015" s="293" t="s">
        <v>6493</v>
      </c>
      <c r="C1015" s="293" t="s">
        <v>6494</v>
      </c>
      <c r="D1015" s="293" t="s">
        <v>6495</v>
      </c>
      <c r="E1015" s="256" t="s">
        <v>724</v>
      </c>
      <c r="F1015" s="14" t="s">
        <v>1156</v>
      </c>
      <c r="G1015" s="294" t="s">
        <v>1335</v>
      </c>
      <c r="H1015" s="291" t="s">
        <v>4008</v>
      </c>
      <c r="I1015" s="293" t="s">
        <v>7710</v>
      </c>
      <c r="J1015" t="s">
        <v>5748</v>
      </c>
    </row>
    <row r="1016" spans="1:10" ht="15" x14ac:dyDescent="0.25">
      <c r="A1016" s="293" t="s">
        <v>1791</v>
      </c>
      <c r="B1016" s="293" t="s">
        <v>3077</v>
      </c>
      <c r="C1016" s="293" t="s">
        <v>966</v>
      </c>
      <c r="D1016" s="293" t="s">
        <v>451</v>
      </c>
      <c r="E1016" s="256" t="s">
        <v>365</v>
      </c>
      <c r="F1016" s="14" t="s">
        <v>1156</v>
      </c>
      <c r="G1016" s="294" t="s">
        <v>1335</v>
      </c>
      <c r="H1016" s="291" t="s">
        <v>7881</v>
      </c>
      <c r="I1016" s="293" t="s">
        <v>2422</v>
      </c>
      <c r="J1016" t="s">
        <v>5748</v>
      </c>
    </row>
    <row r="1017" spans="1:10" ht="15" x14ac:dyDescent="0.25">
      <c r="A1017" s="293" t="s">
        <v>7198</v>
      </c>
      <c r="B1017" s="293" t="s">
        <v>6496</v>
      </c>
      <c r="C1017" s="293" t="s">
        <v>6497</v>
      </c>
      <c r="D1017" s="293" t="s">
        <v>6498</v>
      </c>
      <c r="E1017" s="256" t="s">
        <v>5133</v>
      </c>
      <c r="F1017" s="14" t="s">
        <v>1156</v>
      </c>
      <c r="G1017" s="294" t="s">
        <v>1335</v>
      </c>
      <c r="H1017" s="291" t="s">
        <v>7881</v>
      </c>
      <c r="I1017" s="293" t="s">
        <v>7711</v>
      </c>
      <c r="J1017" t="s">
        <v>5748</v>
      </c>
    </row>
    <row r="1018" spans="1:10" ht="15" x14ac:dyDescent="0.25">
      <c r="A1018" s="293" t="s">
        <v>4230</v>
      </c>
      <c r="B1018" s="293" t="s">
        <v>3149</v>
      </c>
      <c r="C1018" s="293" t="s">
        <v>1316</v>
      </c>
      <c r="D1018" s="293" t="s">
        <v>345</v>
      </c>
      <c r="E1018" s="256" t="s">
        <v>1174</v>
      </c>
      <c r="F1018" s="14" t="s">
        <v>1156</v>
      </c>
      <c r="G1018" s="294" t="s">
        <v>1335</v>
      </c>
      <c r="H1018" s="291" t="s">
        <v>7881</v>
      </c>
      <c r="I1018" s="293" t="s">
        <v>2489</v>
      </c>
      <c r="J1018" t="s">
        <v>5748</v>
      </c>
    </row>
    <row r="1019" spans="1:10" ht="15" x14ac:dyDescent="0.25">
      <c r="A1019" s="293" t="s">
        <v>1722</v>
      </c>
      <c r="B1019" s="293" t="s">
        <v>2997</v>
      </c>
      <c r="C1019" s="293" t="s">
        <v>1226</v>
      </c>
      <c r="D1019" s="293" t="s">
        <v>460</v>
      </c>
      <c r="E1019" s="256" t="s">
        <v>428</v>
      </c>
      <c r="F1019" s="14" t="s">
        <v>1156</v>
      </c>
      <c r="G1019" s="294" t="s">
        <v>1335</v>
      </c>
      <c r="H1019" s="291" t="s">
        <v>7881</v>
      </c>
      <c r="I1019" s="293" t="s">
        <v>2342</v>
      </c>
      <c r="J1019" t="s">
        <v>5748</v>
      </c>
    </row>
    <row r="1020" spans="1:10" ht="15" x14ac:dyDescent="0.25">
      <c r="A1020" s="293" t="s">
        <v>7199</v>
      </c>
      <c r="B1020" s="293" t="s">
        <v>6499</v>
      </c>
      <c r="C1020" s="293" t="s">
        <v>6500</v>
      </c>
      <c r="D1020" s="293" t="s">
        <v>389</v>
      </c>
      <c r="E1020" s="256" t="s">
        <v>496</v>
      </c>
      <c r="F1020" s="14" t="s">
        <v>1156</v>
      </c>
      <c r="G1020" s="294" t="s">
        <v>1335</v>
      </c>
      <c r="H1020" s="291" t="s">
        <v>7881</v>
      </c>
      <c r="I1020" s="293" t="s">
        <v>7712</v>
      </c>
      <c r="J1020" t="s">
        <v>5748</v>
      </c>
    </row>
    <row r="1021" spans="1:10" ht="15" x14ac:dyDescent="0.25">
      <c r="A1021" s="293" t="s">
        <v>7200</v>
      </c>
      <c r="B1021" s="293" t="s">
        <v>6501</v>
      </c>
      <c r="C1021" s="293" t="s">
        <v>6502</v>
      </c>
      <c r="D1021" s="293" t="s">
        <v>344</v>
      </c>
      <c r="E1021" s="256" t="s">
        <v>5131</v>
      </c>
      <c r="F1021" s="14" t="s">
        <v>1156</v>
      </c>
      <c r="G1021" s="294" t="s">
        <v>1335</v>
      </c>
      <c r="H1021" s="291" t="s">
        <v>7881</v>
      </c>
      <c r="I1021" s="293" t="s">
        <v>7713</v>
      </c>
      <c r="J1021" t="s">
        <v>5748</v>
      </c>
    </row>
    <row r="1022" spans="1:10" ht="15" x14ac:dyDescent="0.25">
      <c r="A1022" s="293" t="s">
        <v>7201</v>
      </c>
      <c r="B1022" s="293" t="s">
        <v>6503</v>
      </c>
      <c r="C1022" s="293" t="s">
        <v>6504</v>
      </c>
      <c r="D1022" s="293" t="s">
        <v>368</v>
      </c>
      <c r="E1022" s="256" t="s">
        <v>387</v>
      </c>
      <c r="F1022" s="14" t="s">
        <v>1156</v>
      </c>
      <c r="G1022" s="294" t="s">
        <v>1335</v>
      </c>
      <c r="H1022" s="291" t="s">
        <v>7881</v>
      </c>
      <c r="I1022" s="293" t="s">
        <v>7714</v>
      </c>
      <c r="J1022" t="s">
        <v>5748</v>
      </c>
    </row>
    <row r="1023" spans="1:10" ht="15" x14ac:dyDescent="0.25">
      <c r="A1023" s="293" t="s">
        <v>1647</v>
      </c>
      <c r="B1023" s="293" t="s">
        <v>2909</v>
      </c>
      <c r="C1023" s="293" t="s">
        <v>983</v>
      </c>
      <c r="D1023" s="293" t="s">
        <v>479</v>
      </c>
      <c r="E1023" s="256" t="s">
        <v>378</v>
      </c>
      <c r="F1023" s="14" t="s">
        <v>1156</v>
      </c>
      <c r="G1023" s="294" t="s">
        <v>1335</v>
      </c>
      <c r="H1023" s="291" t="s">
        <v>7881</v>
      </c>
      <c r="I1023" s="293" t="s">
        <v>2255</v>
      </c>
      <c r="J1023" t="s">
        <v>5748</v>
      </c>
    </row>
    <row r="1024" spans="1:10" ht="15" x14ac:dyDescent="0.25">
      <c r="A1024" s="293" t="s">
        <v>7202</v>
      </c>
      <c r="B1024" s="293" t="s">
        <v>6505</v>
      </c>
      <c r="C1024" s="293" t="s">
        <v>581</v>
      </c>
      <c r="D1024" s="293" t="s">
        <v>395</v>
      </c>
      <c r="E1024" s="256" t="s">
        <v>396</v>
      </c>
      <c r="F1024" s="14" t="s">
        <v>1156</v>
      </c>
      <c r="G1024" s="294" t="s">
        <v>1335</v>
      </c>
      <c r="H1024" s="291" t="s">
        <v>7881</v>
      </c>
      <c r="I1024" s="293" t="s">
        <v>7715</v>
      </c>
      <c r="J1024" t="s">
        <v>5748</v>
      </c>
    </row>
    <row r="1025" spans="1:10" ht="15" x14ac:dyDescent="0.25">
      <c r="A1025" s="293" t="s">
        <v>4208</v>
      </c>
      <c r="B1025" s="293" t="s">
        <v>4733</v>
      </c>
      <c r="C1025" s="293" t="s">
        <v>4608</v>
      </c>
      <c r="D1025" s="293" t="s">
        <v>412</v>
      </c>
      <c r="E1025" s="256" t="s">
        <v>294</v>
      </c>
      <c r="F1025" s="14" t="s">
        <v>1156</v>
      </c>
      <c r="G1025" s="294" t="s">
        <v>1335</v>
      </c>
      <c r="H1025" s="291" t="s">
        <v>7881</v>
      </c>
      <c r="I1025" s="293" t="s">
        <v>5282</v>
      </c>
      <c r="J1025" t="s">
        <v>5748</v>
      </c>
    </row>
    <row r="1026" spans="1:10" ht="15" x14ac:dyDescent="0.25">
      <c r="A1026" s="293" t="s">
        <v>1726</v>
      </c>
      <c r="B1026" s="293" t="s">
        <v>3001</v>
      </c>
      <c r="C1026" s="293" t="s">
        <v>448</v>
      </c>
      <c r="D1026" s="293" t="s">
        <v>449</v>
      </c>
      <c r="E1026" s="256" t="s">
        <v>1174</v>
      </c>
      <c r="F1026" s="14" t="s">
        <v>1156</v>
      </c>
      <c r="G1026" s="294" t="s">
        <v>1335</v>
      </c>
      <c r="H1026" s="291" t="s">
        <v>7881</v>
      </c>
      <c r="I1026" s="293" t="s">
        <v>2346</v>
      </c>
      <c r="J1026" t="s">
        <v>5748</v>
      </c>
    </row>
    <row r="1027" spans="1:10" ht="15" x14ac:dyDescent="0.25">
      <c r="A1027" s="293" t="s">
        <v>4238</v>
      </c>
      <c r="B1027" s="293" t="s">
        <v>4793</v>
      </c>
      <c r="C1027" s="293" t="s">
        <v>4794</v>
      </c>
      <c r="D1027" s="293" t="s">
        <v>377</v>
      </c>
      <c r="E1027" s="256" t="s">
        <v>3704</v>
      </c>
      <c r="F1027" s="14" t="s">
        <v>1156</v>
      </c>
      <c r="G1027" s="294" t="s">
        <v>1335</v>
      </c>
      <c r="H1027" s="291" t="s">
        <v>7881</v>
      </c>
      <c r="I1027" s="293" t="s">
        <v>5310</v>
      </c>
      <c r="J1027" t="s">
        <v>5748</v>
      </c>
    </row>
    <row r="1028" spans="1:10" ht="15" x14ac:dyDescent="0.25">
      <c r="A1028" s="293" t="s">
        <v>1651</v>
      </c>
      <c r="B1028" s="293" t="s">
        <v>2913</v>
      </c>
      <c r="C1028" s="293" t="s">
        <v>1014</v>
      </c>
      <c r="D1028" s="293" t="s">
        <v>550</v>
      </c>
      <c r="E1028" s="256" t="s">
        <v>396</v>
      </c>
      <c r="F1028" s="14" t="s">
        <v>1156</v>
      </c>
      <c r="G1028" s="294" t="s">
        <v>1335</v>
      </c>
      <c r="H1028" s="291" t="s">
        <v>7881</v>
      </c>
      <c r="I1028" s="293" t="s">
        <v>2259</v>
      </c>
      <c r="J1028" t="s">
        <v>5748</v>
      </c>
    </row>
    <row r="1029" spans="1:10" ht="15" x14ac:dyDescent="0.25">
      <c r="A1029" s="293" t="s">
        <v>1807</v>
      </c>
      <c r="B1029" s="293" t="s">
        <v>3098</v>
      </c>
      <c r="C1029" s="293" t="s">
        <v>713</v>
      </c>
      <c r="D1029" s="293" t="s">
        <v>323</v>
      </c>
      <c r="E1029" s="256" t="s">
        <v>387</v>
      </c>
      <c r="F1029" s="14" t="s">
        <v>1156</v>
      </c>
      <c r="G1029" s="294" t="s">
        <v>1335</v>
      </c>
      <c r="H1029" s="291" t="s">
        <v>7881</v>
      </c>
      <c r="I1029" s="293" t="s">
        <v>2443</v>
      </c>
      <c r="J1029" t="s">
        <v>5748</v>
      </c>
    </row>
    <row r="1030" spans="1:10" ht="15" x14ac:dyDescent="0.25">
      <c r="A1030" s="293" t="s">
        <v>1770</v>
      </c>
      <c r="B1030" s="293" t="s">
        <v>3050</v>
      </c>
      <c r="C1030" s="293" t="s">
        <v>1292</v>
      </c>
      <c r="D1030" s="293" t="s">
        <v>595</v>
      </c>
      <c r="E1030" s="256" t="s">
        <v>301</v>
      </c>
      <c r="F1030" s="14" t="s">
        <v>1156</v>
      </c>
      <c r="G1030" s="294" t="s">
        <v>1335</v>
      </c>
      <c r="H1030" s="291" t="s">
        <v>7881</v>
      </c>
      <c r="I1030" s="293" t="s">
        <v>2395</v>
      </c>
      <c r="J1030" t="s">
        <v>5748</v>
      </c>
    </row>
    <row r="1031" spans="1:10" ht="15" x14ac:dyDescent="0.25">
      <c r="A1031" s="293" t="s">
        <v>1768</v>
      </c>
      <c r="B1031" s="293" t="s">
        <v>3047</v>
      </c>
      <c r="C1031" s="293" t="s">
        <v>1291</v>
      </c>
      <c r="D1031" s="293" t="s">
        <v>474</v>
      </c>
      <c r="E1031" s="256" t="s">
        <v>428</v>
      </c>
      <c r="F1031" s="14" t="s">
        <v>1156</v>
      </c>
      <c r="G1031" s="294" t="s">
        <v>1335</v>
      </c>
      <c r="H1031" s="291" t="s">
        <v>7881</v>
      </c>
      <c r="I1031" s="293" t="s">
        <v>2392</v>
      </c>
      <c r="J1031" t="s">
        <v>5748</v>
      </c>
    </row>
    <row r="1032" spans="1:10" ht="15" x14ac:dyDescent="0.25">
      <c r="A1032" s="293" t="s">
        <v>1725</v>
      </c>
      <c r="B1032" s="293" t="s">
        <v>3000</v>
      </c>
      <c r="C1032" s="293" t="s">
        <v>679</v>
      </c>
      <c r="D1032" s="293" t="s">
        <v>316</v>
      </c>
      <c r="E1032" s="256" t="s">
        <v>398</v>
      </c>
      <c r="F1032" s="14" t="s">
        <v>1156</v>
      </c>
      <c r="G1032" s="294" t="s">
        <v>1335</v>
      </c>
      <c r="H1032" s="291" t="s">
        <v>7881</v>
      </c>
      <c r="I1032" s="293" t="s">
        <v>2345</v>
      </c>
      <c r="J1032" t="s">
        <v>5748</v>
      </c>
    </row>
    <row r="1033" spans="1:10" ht="15" hidden="1" x14ac:dyDescent="0.25">
      <c r="A1033" s="293" t="s">
        <v>4244</v>
      </c>
      <c r="B1033" s="293" t="s">
        <v>4807</v>
      </c>
      <c r="C1033" s="293" t="s">
        <v>4808</v>
      </c>
      <c r="D1033" s="293" t="s">
        <v>4809</v>
      </c>
      <c r="E1033" s="293" t="s">
        <v>1053</v>
      </c>
      <c r="F1033" s="291" t="s">
        <v>1156</v>
      </c>
      <c r="G1033" s="294" t="s">
        <v>1335</v>
      </c>
      <c r="H1033" s="291" t="s">
        <v>4008</v>
      </c>
      <c r="I1033" s="293" t="s">
        <v>5316</v>
      </c>
      <c r="J1033" t="s">
        <v>5748</v>
      </c>
    </row>
    <row r="1034" spans="1:10" ht="15" x14ac:dyDescent="0.25">
      <c r="A1034" s="293" t="s">
        <v>3882</v>
      </c>
      <c r="B1034" s="293" t="s">
        <v>3641</v>
      </c>
      <c r="C1034" s="293" t="s">
        <v>3642</v>
      </c>
      <c r="D1034" s="293" t="s">
        <v>1218</v>
      </c>
      <c r="E1034" s="256" t="s">
        <v>302</v>
      </c>
      <c r="F1034" s="14" t="s">
        <v>1156</v>
      </c>
      <c r="G1034" s="294" t="s">
        <v>1335</v>
      </c>
      <c r="H1034" s="291" t="s">
        <v>7881</v>
      </c>
      <c r="I1034" s="293" t="s">
        <v>3640</v>
      </c>
      <c r="J1034" t="s">
        <v>5748</v>
      </c>
    </row>
    <row r="1035" spans="1:10" ht="15" x14ac:dyDescent="0.25">
      <c r="A1035" s="293" t="s">
        <v>3843</v>
      </c>
      <c r="B1035" s="293" t="s">
        <v>3515</v>
      </c>
      <c r="C1035" s="293" t="s">
        <v>3516</v>
      </c>
      <c r="D1035" s="293" t="s">
        <v>605</v>
      </c>
      <c r="E1035" s="256" t="s">
        <v>724</v>
      </c>
      <c r="F1035" s="14" t="s">
        <v>1156</v>
      </c>
      <c r="G1035" s="294" t="s">
        <v>1335</v>
      </c>
      <c r="H1035" s="291" t="s">
        <v>7881</v>
      </c>
      <c r="I1035" s="293" t="s">
        <v>3514</v>
      </c>
      <c r="J1035" t="s">
        <v>5748</v>
      </c>
    </row>
    <row r="1036" spans="1:10" ht="15" x14ac:dyDescent="0.25">
      <c r="A1036" s="293" t="s">
        <v>7203</v>
      </c>
      <c r="B1036" s="293" t="s">
        <v>6506</v>
      </c>
      <c r="C1036" s="293" t="s">
        <v>6507</v>
      </c>
      <c r="D1036" s="293" t="s">
        <v>355</v>
      </c>
      <c r="E1036" s="256" t="s">
        <v>394</v>
      </c>
      <c r="F1036" s="14" t="s">
        <v>1156</v>
      </c>
      <c r="G1036" s="294" t="s">
        <v>1335</v>
      </c>
      <c r="H1036" s="291" t="s">
        <v>7881</v>
      </c>
      <c r="I1036" s="293" t="s">
        <v>7716</v>
      </c>
      <c r="J1036" t="s">
        <v>5748</v>
      </c>
    </row>
    <row r="1037" spans="1:10" ht="15" x14ac:dyDescent="0.25">
      <c r="A1037" s="293" t="s">
        <v>4222</v>
      </c>
      <c r="B1037" s="293" t="s">
        <v>4758</v>
      </c>
      <c r="C1037" s="293" t="s">
        <v>4759</v>
      </c>
      <c r="D1037" s="293" t="s">
        <v>583</v>
      </c>
      <c r="E1037" s="256" t="s">
        <v>396</v>
      </c>
      <c r="F1037" s="14" t="s">
        <v>1156</v>
      </c>
      <c r="G1037" s="294" t="s">
        <v>1335</v>
      </c>
      <c r="H1037" s="291" t="s">
        <v>7881</v>
      </c>
      <c r="I1037" s="293" t="s">
        <v>5295</v>
      </c>
      <c r="J1037" t="s">
        <v>5748</v>
      </c>
    </row>
    <row r="1038" spans="1:10" ht="15" hidden="1" x14ac:dyDescent="0.25">
      <c r="A1038" s="293" t="s">
        <v>7204</v>
      </c>
      <c r="B1038" s="293" t="s">
        <v>6508</v>
      </c>
      <c r="C1038" s="293" t="s">
        <v>6509</v>
      </c>
      <c r="D1038" s="293" t="s">
        <v>4798</v>
      </c>
      <c r="E1038" s="293" t="s">
        <v>1053</v>
      </c>
      <c r="F1038" s="291" t="s">
        <v>1156</v>
      </c>
      <c r="G1038" s="294" t="s">
        <v>1335</v>
      </c>
      <c r="H1038" s="291" t="s">
        <v>4008</v>
      </c>
      <c r="I1038" s="293" t="s">
        <v>7717</v>
      </c>
      <c r="J1038" t="s">
        <v>5748</v>
      </c>
    </row>
    <row r="1039" spans="1:10" ht="15" x14ac:dyDescent="0.25">
      <c r="A1039" s="293" t="s">
        <v>1809</v>
      </c>
      <c r="B1039" s="293" t="s">
        <v>3100</v>
      </c>
      <c r="C1039" s="293" t="s">
        <v>1304</v>
      </c>
      <c r="D1039" s="293" t="s">
        <v>361</v>
      </c>
      <c r="E1039" s="256" t="s">
        <v>375</v>
      </c>
      <c r="F1039" s="14" t="s">
        <v>1156</v>
      </c>
      <c r="G1039" s="294" t="s">
        <v>1335</v>
      </c>
      <c r="H1039" s="291" t="s">
        <v>7881</v>
      </c>
      <c r="I1039" s="293" t="s">
        <v>2445</v>
      </c>
      <c r="J1039" t="s">
        <v>5748</v>
      </c>
    </row>
    <row r="1040" spans="1:10" ht="15" x14ac:dyDescent="0.25">
      <c r="A1040" s="293" t="s">
        <v>1837</v>
      </c>
      <c r="B1040" s="293" t="s">
        <v>3137</v>
      </c>
      <c r="C1040" s="293" t="s">
        <v>877</v>
      </c>
      <c r="D1040" s="293" t="s">
        <v>411</v>
      </c>
      <c r="E1040" s="256" t="s">
        <v>387</v>
      </c>
      <c r="F1040" s="14" t="s">
        <v>1156</v>
      </c>
      <c r="G1040" s="294" t="s">
        <v>1335</v>
      </c>
      <c r="H1040" s="291" t="s">
        <v>7881</v>
      </c>
      <c r="I1040" s="293" t="s">
        <v>2477</v>
      </c>
      <c r="J1040" t="s">
        <v>5748</v>
      </c>
    </row>
    <row r="1041" spans="1:10" ht="15" x14ac:dyDescent="0.25">
      <c r="A1041" s="293" t="s">
        <v>1635</v>
      </c>
      <c r="B1041" s="293" t="s">
        <v>2893</v>
      </c>
      <c r="C1041" s="293" t="s">
        <v>1267</v>
      </c>
      <c r="D1041" s="293" t="s">
        <v>358</v>
      </c>
      <c r="E1041" s="256" t="s">
        <v>396</v>
      </c>
      <c r="F1041" s="14" t="s">
        <v>1156</v>
      </c>
      <c r="G1041" s="294" t="s">
        <v>1335</v>
      </c>
      <c r="H1041" s="291" t="s">
        <v>7881</v>
      </c>
      <c r="I1041" s="293" t="s">
        <v>2239</v>
      </c>
      <c r="J1041" t="s">
        <v>5748</v>
      </c>
    </row>
    <row r="1042" spans="1:10" ht="15" x14ac:dyDescent="0.25">
      <c r="A1042" s="293" t="s">
        <v>7205</v>
      </c>
      <c r="B1042" s="293" t="s">
        <v>4804</v>
      </c>
      <c r="C1042" s="293" t="s">
        <v>827</v>
      </c>
      <c r="D1042" s="293" t="s">
        <v>4805</v>
      </c>
      <c r="E1042" s="256" t="s">
        <v>374</v>
      </c>
      <c r="F1042" s="14" t="s">
        <v>1156</v>
      </c>
      <c r="G1042" s="294" t="s">
        <v>1335</v>
      </c>
      <c r="H1042" s="291" t="s">
        <v>4008</v>
      </c>
      <c r="I1042" s="293" t="s">
        <v>5315</v>
      </c>
      <c r="J1042" t="s">
        <v>5748</v>
      </c>
    </row>
    <row r="1043" spans="1:10" ht="15" x14ac:dyDescent="0.25">
      <c r="A1043" s="293" t="s">
        <v>7206</v>
      </c>
      <c r="B1043" s="293" t="s">
        <v>6510</v>
      </c>
      <c r="C1043" s="293" t="s">
        <v>6511</v>
      </c>
      <c r="D1043" s="293" t="s">
        <v>5095</v>
      </c>
      <c r="E1043" s="256" t="s">
        <v>374</v>
      </c>
      <c r="F1043" s="14" t="s">
        <v>1156</v>
      </c>
      <c r="G1043" s="294" t="s">
        <v>1335</v>
      </c>
      <c r="H1043" s="291" t="s">
        <v>4008</v>
      </c>
      <c r="I1043" s="293" t="s">
        <v>7718</v>
      </c>
      <c r="J1043" t="s">
        <v>5748</v>
      </c>
    </row>
    <row r="1044" spans="1:10" ht="15" x14ac:dyDescent="0.25">
      <c r="A1044" s="293" t="s">
        <v>4233</v>
      </c>
      <c r="B1044" s="293" t="s">
        <v>4783</v>
      </c>
      <c r="C1044" s="293" t="s">
        <v>4784</v>
      </c>
      <c r="D1044" s="293" t="s">
        <v>368</v>
      </c>
      <c r="E1044" s="256" t="s">
        <v>3703</v>
      </c>
      <c r="F1044" s="14" t="s">
        <v>1156</v>
      </c>
      <c r="G1044" s="294" t="s">
        <v>1335</v>
      </c>
      <c r="H1044" s="291" t="s">
        <v>7881</v>
      </c>
      <c r="I1044" s="293" t="s">
        <v>5305</v>
      </c>
      <c r="J1044" t="s">
        <v>5748</v>
      </c>
    </row>
    <row r="1045" spans="1:10" ht="15" x14ac:dyDescent="0.25">
      <c r="A1045" s="293" t="s">
        <v>4232</v>
      </c>
      <c r="B1045" s="293" t="s">
        <v>4781</v>
      </c>
      <c r="C1045" s="293" t="s">
        <v>4782</v>
      </c>
      <c r="D1045" s="293" t="s">
        <v>402</v>
      </c>
      <c r="E1045" s="256" t="s">
        <v>1174</v>
      </c>
      <c r="F1045" s="14" t="s">
        <v>1156</v>
      </c>
      <c r="G1045" s="294" t="s">
        <v>1335</v>
      </c>
      <c r="H1045" s="291" t="s">
        <v>7881</v>
      </c>
      <c r="I1045" s="293" t="s">
        <v>5304</v>
      </c>
      <c r="J1045" t="s">
        <v>5748</v>
      </c>
    </row>
    <row r="1046" spans="1:10" ht="15" x14ac:dyDescent="0.25">
      <c r="A1046" s="293" t="s">
        <v>4183</v>
      </c>
      <c r="B1046" s="293" t="s">
        <v>2961</v>
      </c>
      <c r="C1046" s="293" t="s">
        <v>793</v>
      </c>
      <c r="D1046" s="293" t="s">
        <v>338</v>
      </c>
      <c r="E1046" s="256" t="s">
        <v>5130</v>
      </c>
      <c r="F1046" s="14" t="s">
        <v>1156</v>
      </c>
      <c r="G1046" s="294" t="s">
        <v>1335</v>
      </c>
      <c r="H1046" s="291" t="s">
        <v>7881</v>
      </c>
      <c r="I1046" s="293" t="s">
        <v>2307</v>
      </c>
      <c r="J1046" t="s">
        <v>5748</v>
      </c>
    </row>
    <row r="1047" spans="1:10" ht="15" x14ac:dyDescent="0.25">
      <c r="A1047" s="293" t="s">
        <v>4231</v>
      </c>
      <c r="B1047" s="293" t="s">
        <v>4779</v>
      </c>
      <c r="C1047" s="293" t="s">
        <v>4780</v>
      </c>
      <c r="D1047" s="293" t="s">
        <v>4695</v>
      </c>
      <c r="E1047" s="256" t="s">
        <v>241</v>
      </c>
      <c r="F1047" s="14" t="s">
        <v>1156</v>
      </c>
      <c r="G1047" s="294" t="s">
        <v>1335</v>
      </c>
      <c r="H1047" s="291" t="s">
        <v>4008</v>
      </c>
      <c r="I1047" s="293" t="s">
        <v>5303</v>
      </c>
      <c r="J1047" t="s">
        <v>5748</v>
      </c>
    </row>
    <row r="1048" spans="1:10" ht="15" x14ac:dyDescent="0.25">
      <c r="A1048" s="293" t="s">
        <v>1711</v>
      </c>
      <c r="B1048" s="293" t="s">
        <v>2985</v>
      </c>
      <c r="C1048" s="293" t="s">
        <v>986</v>
      </c>
      <c r="D1048" s="293" t="s">
        <v>412</v>
      </c>
      <c r="E1048" s="256" t="s">
        <v>1047</v>
      </c>
      <c r="F1048" s="14" t="s">
        <v>1156</v>
      </c>
      <c r="G1048" s="294" t="s">
        <v>1335</v>
      </c>
      <c r="H1048" s="291" t="s">
        <v>7881</v>
      </c>
      <c r="I1048" s="293" t="s">
        <v>2331</v>
      </c>
      <c r="J1048" t="s">
        <v>5748</v>
      </c>
    </row>
    <row r="1049" spans="1:10" ht="15" x14ac:dyDescent="0.25">
      <c r="A1049" s="293" t="s">
        <v>7207</v>
      </c>
      <c r="B1049" s="293" t="s">
        <v>6512</v>
      </c>
      <c r="C1049" s="293" t="s">
        <v>6513</v>
      </c>
      <c r="D1049" s="293" t="s">
        <v>6514</v>
      </c>
      <c r="E1049" s="256" t="s">
        <v>383</v>
      </c>
      <c r="F1049" s="14" t="s">
        <v>1156</v>
      </c>
      <c r="G1049" s="294" t="s">
        <v>1335</v>
      </c>
      <c r="H1049" s="291" t="s">
        <v>7881</v>
      </c>
      <c r="I1049" s="293" t="s">
        <v>7719</v>
      </c>
      <c r="J1049" t="s">
        <v>5748</v>
      </c>
    </row>
    <row r="1050" spans="1:10" ht="15" x14ac:dyDescent="0.25">
      <c r="A1050" s="293" t="s">
        <v>4389</v>
      </c>
      <c r="B1050" s="293" t="s">
        <v>5074</v>
      </c>
      <c r="C1050" s="293" t="s">
        <v>5075</v>
      </c>
      <c r="D1050" s="293" t="s">
        <v>330</v>
      </c>
      <c r="E1050" s="256" t="s">
        <v>5130</v>
      </c>
      <c r="F1050" s="14" t="s">
        <v>1156</v>
      </c>
      <c r="G1050" s="294" t="s">
        <v>1335</v>
      </c>
      <c r="H1050" s="291" t="s">
        <v>7881</v>
      </c>
      <c r="I1050" s="293" t="s">
        <v>5506</v>
      </c>
      <c r="J1050" t="s">
        <v>5748</v>
      </c>
    </row>
    <row r="1051" spans="1:10" ht="15" x14ac:dyDescent="0.25">
      <c r="A1051" s="293" t="s">
        <v>1699</v>
      </c>
      <c r="B1051" s="293" t="s">
        <v>2969</v>
      </c>
      <c r="C1051" s="293" t="s">
        <v>620</v>
      </c>
      <c r="D1051" s="293" t="s">
        <v>621</v>
      </c>
      <c r="E1051" s="256" t="s">
        <v>554</v>
      </c>
      <c r="F1051" s="14" t="s">
        <v>1156</v>
      </c>
      <c r="G1051" s="294" t="s">
        <v>1335</v>
      </c>
      <c r="H1051" s="291" t="s">
        <v>7881</v>
      </c>
      <c r="I1051" s="293" t="s">
        <v>2315</v>
      </c>
      <c r="J1051" t="s">
        <v>5748</v>
      </c>
    </row>
    <row r="1052" spans="1:10" ht="15" x14ac:dyDescent="0.25">
      <c r="A1052" s="293" t="s">
        <v>7208</v>
      </c>
      <c r="B1052" s="293" t="s">
        <v>6515</v>
      </c>
      <c r="C1052" s="293" t="s">
        <v>6516</v>
      </c>
      <c r="D1052" s="293" t="s">
        <v>6517</v>
      </c>
      <c r="E1052" s="256" t="s">
        <v>378</v>
      </c>
      <c r="F1052" s="14" t="s">
        <v>1156</v>
      </c>
      <c r="G1052" s="294" t="s">
        <v>1335</v>
      </c>
      <c r="H1052" s="291" t="s">
        <v>4008</v>
      </c>
      <c r="I1052" s="293" t="s">
        <v>7720</v>
      </c>
      <c r="J1052" t="s">
        <v>5748</v>
      </c>
    </row>
    <row r="1053" spans="1:10" ht="15" x14ac:dyDescent="0.25">
      <c r="A1053" s="293" t="s">
        <v>7209</v>
      </c>
      <c r="B1053" s="293" t="s">
        <v>6518</v>
      </c>
      <c r="C1053" s="293" t="s">
        <v>6519</v>
      </c>
      <c r="D1053" s="293" t="s">
        <v>330</v>
      </c>
      <c r="E1053" s="256" t="s">
        <v>294</v>
      </c>
      <c r="F1053" s="14" t="s">
        <v>1156</v>
      </c>
      <c r="G1053" s="294" t="s">
        <v>1335</v>
      </c>
      <c r="H1053" s="291" t="s">
        <v>7881</v>
      </c>
      <c r="I1053" s="293" t="s">
        <v>7721</v>
      </c>
      <c r="J1053" t="s">
        <v>5748</v>
      </c>
    </row>
    <row r="1054" spans="1:10" ht="15" x14ac:dyDescent="0.25">
      <c r="A1054" s="293" t="s">
        <v>1656</v>
      </c>
      <c r="B1054" s="293" t="s">
        <v>2917</v>
      </c>
      <c r="C1054" s="293" t="s">
        <v>442</v>
      </c>
      <c r="D1054" s="293" t="s">
        <v>310</v>
      </c>
      <c r="E1054" s="256" t="s">
        <v>304</v>
      </c>
      <c r="F1054" s="14" t="s">
        <v>1156</v>
      </c>
      <c r="G1054" s="294" t="s">
        <v>1335</v>
      </c>
      <c r="H1054" s="291" t="s">
        <v>7881</v>
      </c>
      <c r="I1054" s="293" t="s">
        <v>2264</v>
      </c>
      <c r="J1054" t="s">
        <v>5748</v>
      </c>
    </row>
    <row r="1055" spans="1:10" ht="15" x14ac:dyDescent="0.25">
      <c r="A1055" s="293" t="s">
        <v>4216</v>
      </c>
      <c r="B1055" s="293" t="s">
        <v>4746</v>
      </c>
      <c r="C1055" s="293" t="s">
        <v>4747</v>
      </c>
      <c r="D1055" s="293" t="s">
        <v>373</v>
      </c>
      <c r="E1055" s="256" t="s">
        <v>374</v>
      </c>
      <c r="F1055" s="14" t="s">
        <v>1156</v>
      </c>
      <c r="G1055" s="294" t="s">
        <v>1335</v>
      </c>
      <c r="H1055" s="291" t="s">
        <v>7881</v>
      </c>
      <c r="I1055" s="293" t="s">
        <v>5289</v>
      </c>
      <c r="J1055" t="s">
        <v>5748</v>
      </c>
    </row>
    <row r="1056" spans="1:10" ht="15" x14ac:dyDescent="0.25">
      <c r="A1056" s="293" t="s">
        <v>4220</v>
      </c>
      <c r="B1056" s="293" t="s">
        <v>4756</v>
      </c>
      <c r="C1056" s="293" t="s">
        <v>4757</v>
      </c>
      <c r="D1056" s="293" t="s">
        <v>513</v>
      </c>
      <c r="E1056" s="256" t="s">
        <v>341</v>
      </c>
      <c r="F1056" s="14" t="s">
        <v>1156</v>
      </c>
      <c r="G1056" s="294" t="s">
        <v>1335</v>
      </c>
      <c r="H1056" s="291" t="s">
        <v>7881</v>
      </c>
      <c r="I1056" s="293" t="s">
        <v>5294</v>
      </c>
      <c r="J1056" t="s">
        <v>5748</v>
      </c>
    </row>
    <row r="1057" spans="1:10" ht="15" x14ac:dyDescent="0.25">
      <c r="A1057" s="293" t="s">
        <v>7210</v>
      </c>
      <c r="B1057" s="293" t="s">
        <v>6520</v>
      </c>
      <c r="C1057" s="293" t="s">
        <v>6521</v>
      </c>
      <c r="D1057" s="293" t="s">
        <v>422</v>
      </c>
      <c r="E1057" s="256" t="s">
        <v>1187</v>
      </c>
      <c r="F1057" s="14" t="s">
        <v>1156</v>
      </c>
      <c r="G1057" s="294" t="s">
        <v>1335</v>
      </c>
      <c r="H1057" s="291" t="s">
        <v>7881</v>
      </c>
      <c r="I1057" s="293" t="s">
        <v>7722</v>
      </c>
      <c r="J1057" t="s">
        <v>5748</v>
      </c>
    </row>
    <row r="1058" spans="1:10" ht="15" x14ac:dyDescent="0.25">
      <c r="A1058" s="293" t="s">
        <v>7211</v>
      </c>
      <c r="B1058" s="293" t="s">
        <v>6522</v>
      </c>
      <c r="C1058" s="293" t="s">
        <v>4471</v>
      </c>
      <c r="D1058" s="293" t="s">
        <v>6523</v>
      </c>
      <c r="E1058" s="256" t="s">
        <v>1053</v>
      </c>
      <c r="F1058" s="14" t="s">
        <v>1156</v>
      </c>
      <c r="G1058" s="294" t="s">
        <v>1335</v>
      </c>
      <c r="H1058" s="291" t="s">
        <v>4008</v>
      </c>
      <c r="I1058" s="293" t="s">
        <v>7723</v>
      </c>
      <c r="J1058" t="s">
        <v>5748</v>
      </c>
    </row>
    <row r="1059" spans="1:10" ht="15" x14ac:dyDescent="0.25">
      <c r="A1059" s="293" t="s">
        <v>7212</v>
      </c>
      <c r="B1059" s="293" t="s">
        <v>6524</v>
      </c>
      <c r="C1059" s="293" t="s">
        <v>6525</v>
      </c>
      <c r="D1059" s="293" t="s">
        <v>4455</v>
      </c>
      <c r="E1059" s="256" t="s">
        <v>6847</v>
      </c>
      <c r="F1059" s="14" t="s">
        <v>1156</v>
      </c>
      <c r="G1059" s="294" t="s">
        <v>1335</v>
      </c>
      <c r="H1059" s="291" t="s">
        <v>4008</v>
      </c>
      <c r="I1059" s="293" t="s">
        <v>7724</v>
      </c>
      <c r="J1059" t="s">
        <v>5748</v>
      </c>
    </row>
    <row r="1060" spans="1:10" ht="15" x14ac:dyDescent="0.25">
      <c r="A1060" s="293" t="s">
        <v>7213</v>
      </c>
      <c r="B1060" s="293" t="s">
        <v>6526</v>
      </c>
      <c r="C1060" s="293" t="s">
        <v>6527</v>
      </c>
      <c r="D1060" s="293" t="s">
        <v>6528</v>
      </c>
      <c r="E1060" s="256" t="s">
        <v>520</v>
      </c>
      <c r="F1060" s="14" t="s">
        <v>1156</v>
      </c>
      <c r="G1060" s="294" t="s">
        <v>1335</v>
      </c>
      <c r="H1060" s="291" t="s">
        <v>4008</v>
      </c>
      <c r="I1060" s="293" t="s">
        <v>7725</v>
      </c>
      <c r="J1060" t="s">
        <v>5748</v>
      </c>
    </row>
    <row r="1061" spans="1:10" ht="15" x14ac:dyDescent="0.25">
      <c r="A1061" s="293" t="s">
        <v>3857</v>
      </c>
      <c r="B1061" s="293" t="s">
        <v>3564</v>
      </c>
      <c r="C1061" s="293" t="s">
        <v>3565</v>
      </c>
      <c r="D1061" s="293" t="s">
        <v>487</v>
      </c>
      <c r="E1061" s="256" t="s">
        <v>385</v>
      </c>
      <c r="F1061" s="14" t="s">
        <v>1156</v>
      </c>
      <c r="G1061" s="294" t="s">
        <v>1335</v>
      </c>
      <c r="H1061" s="291" t="s">
        <v>7881</v>
      </c>
      <c r="I1061" s="293" t="s">
        <v>3563</v>
      </c>
      <c r="J1061" t="s">
        <v>5748</v>
      </c>
    </row>
    <row r="1062" spans="1:10" ht="15" x14ac:dyDescent="0.25">
      <c r="A1062" s="293" t="s">
        <v>7214</v>
      </c>
      <c r="B1062" s="293" t="s">
        <v>6529</v>
      </c>
      <c r="C1062" s="293" t="s">
        <v>6530</v>
      </c>
      <c r="D1062" s="293" t="s">
        <v>6531</v>
      </c>
      <c r="E1062" s="256" t="s">
        <v>469</v>
      </c>
      <c r="F1062" s="14" t="s">
        <v>1156</v>
      </c>
      <c r="G1062" s="294" t="s">
        <v>1335</v>
      </c>
      <c r="H1062" s="291" t="s">
        <v>7881</v>
      </c>
      <c r="I1062" s="293" t="s">
        <v>7726</v>
      </c>
      <c r="J1062" t="s">
        <v>5748</v>
      </c>
    </row>
    <row r="1063" spans="1:10" ht="15" x14ac:dyDescent="0.25">
      <c r="A1063" s="293" t="s">
        <v>1678</v>
      </c>
      <c r="B1063" s="293" t="s">
        <v>2943</v>
      </c>
      <c r="C1063" s="293" t="s">
        <v>991</v>
      </c>
      <c r="D1063" s="293" t="s">
        <v>441</v>
      </c>
      <c r="E1063" s="256" t="s">
        <v>394</v>
      </c>
      <c r="F1063" s="14" t="s">
        <v>1156</v>
      </c>
      <c r="G1063" s="294" t="s">
        <v>1335</v>
      </c>
      <c r="H1063" s="291" t="s">
        <v>7881</v>
      </c>
      <c r="I1063" s="293" t="s">
        <v>2289</v>
      </c>
      <c r="J1063" t="s">
        <v>5748</v>
      </c>
    </row>
    <row r="1064" spans="1:10" ht="15" hidden="1" x14ac:dyDescent="0.25">
      <c r="A1064" s="293" t="s">
        <v>7215</v>
      </c>
      <c r="B1064" s="293" t="s">
        <v>6532</v>
      </c>
      <c r="C1064" s="293" t="s">
        <v>6533</v>
      </c>
      <c r="D1064" s="293" t="s">
        <v>332</v>
      </c>
      <c r="E1064" s="293" t="s">
        <v>301</v>
      </c>
      <c r="F1064" s="291" t="s">
        <v>1156</v>
      </c>
      <c r="G1064" s="294" t="s">
        <v>1335</v>
      </c>
      <c r="H1064" s="291" t="s">
        <v>7881</v>
      </c>
      <c r="I1064" s="293" t="s">
        <v>7727</v>
      </c>
      <c r="J1064" t="s">
        <v>5748</v>
      </c>
    </row>
    <row r="1065" spans="1:10" ht="15" x14ac:dyDescent="0.25">
      <c r="A1065" s="293" t="s">
        <v>7216</v>
      </c>
      <c r="B1065" s="293" t="s">
        <v>6534</v>
      </c>
      <c r="C1065" s="293" t="s">
        <v>6535</v>
      </c>
      <c r="D1065" s="293" t="s">
        <v>6536</v>
      </c>
      <c r="E1065" s="256" t="s">
        <v>357</v>
      </c>
      <c r="F1065" s="14" t="s">
        <v>1156</v>
      </c>
      <c r="G1065" s="294" t="s">
        <v>1335</v>
      </c>
      <c r="H1065" s="291" t="s">
        <v>4008</v>
      </c>
      <c r="I1065" s="293" t="s">
        <v>7728</v>
      </c>
      <c r="J1065" t="s">
        <v>5748</v>
      </c>
    </row>
    <row r="1066" spans="1:10" ht="15" x14ac:dyDescent="0.25">
      <c r="A1066" s="293" t="s">
        <v>7217</v>
      </c>
      <c r="B1066" s="293" t="s">
        <v>6537</v>
      </c>
      <c r="C1066" s="293" t="s">
        <v>6538</v>
      </c>
      <c r="D1066" s="293" t="s">
        <v>6539</v>
      </c>
      <c r="E1066" s="256" t="s">
        <v>241</v>
      </c>
      <c r="F1066" s="14" t="s">
        <v>1156</v>
      </c>
      <c r="G1066" s="294" t="s">
        <v>1335</v>
      </c>
      <c r="H1066" s="291" t="s">
        <v>4008</v>
      </c>
      <c r="I1066" s="293" t="s">
        <v>7729</v>
      </c>
      <c r="J1066" t="s">
        <v>5748</v>
      </c>
    </row>
    <row r="1067" spans="1:10" ht="15" x14ac:dyDescent="0.25">
      <c r="A1067" s="293" t="s">
        <v>1684</v>
      </c>
      <c r="B1067" s="293" t="s">
        <v>2950</v>
      </c>
      <c r="C1067" s="293" t="s">
        <v>1215</v>
      </c>
      <c r="D1067" s="293" t="s">
        <v>1216</v>
      </c>
      <c r="E1067" s="256" t="s">
        <v>1058</v>
      </c>
      <c r="F1067" s="14" t="s">
        <v>1156</v>
      </c>
      <c r="G1067" s="294" t="s">
        <v>1335</v>
      </c>
      <c r="H1067" s="291" t="s">
        <v>7881</v>
      </c>
      <c r="I1067" s="293" t="s">
        <v>2296</v>
      </c>
      <c r="J1067" t="s">
        <v>5748</v>
      </c>
    </row>
    <row r="1068" spans="1:10" ht="15" x14ac:dyDescent="0.25">
      <c r="A1068" s="293" t="s">
        <v>1860</v>
      </c>
      <c r="B1068" s="293" t="s">
        <v>3166</v>
      </c>
      <c r="C1068" s="293" t="s">
        <v>780</v>
      </c>
      <c r="D1068" s="293" t="s">
        <v>332</v>
      </c>
      <c r="E1068" s="256" t="s">
        <v>294</v>
      </c>
      <c r="F1068" s="14" t="s">
        <v>1156</v>
      </c>
      <c r="G1068" s="294" t="s">
        <v>1335</v>
      </c>
      <c r="H1068" s="291" t="s">
        <v>7881</v>
      </c>
      <c r="I1068" s="293" t="s">
        <v>2506</v>
      </c>
      <c r="J1068" t="s">
        <v>5748</v>
      </c>
    </row>
    <row r="1069" spans="1:10" ht="15" x14ac:dyDescent="0.25">
      <c r="A1069" s="293" t="s">
        <v>4225</v>
      </c>
      <c r="B1069" s="293" t="s">
        <v>4765</v>
      </c>
      <c r="C1069" s="293" t="s">
        <v>4766</v>
      </c>
      <c r="D1069" s="293" t="s">
        <v>487</v>
      </c>
      <c r="E1069" s="256" t="s">
        <v>396</v>
      </c>
      <c r="F1069" s="14" t="s">
        <v>1156</v>
      </c>
      <c r="G1069" s="294" t="s">
        <v>1335</v>
      </c>
      <c r="H1069" s="291" t="s">
        <v>7881</v>
      </c>
      <c r="I1069" s="293" t="s">
        <v>5298</v>
      </c>
      <c r="J1069" t="s">
        <v>5748</v>
      </c>
    </row>
    <row r="1070" spans="1:10" ht="15" x14ac:dyDescent="0.25">
      <c r="A1070" s="293" t="s">
        <v>7218</v>
      </c>
      <c r="B1070" s="293" t="s">
        <v>2984</v>
      </c>
      <c r="C1070" s="293" t="s">
        <v>631</v>
      </c>
      <c r="D1070" s="293" t="s">
        <v>632</v>
      </c>
      <c r="E1070" s="256" t="s">
        <v>320</v>
      </c>
      <c r="F1070" s="14" t="s">
        <v>1156</v>
      </c>
      <c r="G1070" s="294" t="s">
        <v>1335</v>
      </c>
      <c r="H1070" s="291" t="s">
        <v>7881</v>
      </c>
      <c r="I1070" s="293" t="s">
        <v>2330</v>
      </c>
      <c r="J1070" t="s">
        <v>5748</v>
      </c>
    </row>
    <row r="1071" spans="1:10" ht="15" x14ac:dyDescent="0.25">
      <c r="A1071" s="293" t="s">
        <v>1802</v>
      </c>
      <c r="B1071" s="293" t="s">
        <v>3091</v>
      </c>
      <c r="C1071" s="293" t="s">
        <v>568</v>
      </c>
      <c r="D1071" s="293" t="s">
        <v>412</v>
      </c>
      <c r="E1071" s="256" t="s">
        <v>304</v>
      </c>
      <c r="F1071" s="14" t="s">
        <v>1156</v>
      </c>
      <c r="G1071" s="294" t="s">
        <v>1335</v>
      </c>
      <c r="H1071" s="291" t="s">
        <v>7881</v>
      </c>
      <c r="I1071" s="293" t="s">
        <v>2436</v>
      </c>
      <c r="J1071" t="s">
        <v>5748</v>
      </c>
    </row>
    <row r="1072" spans="1:10" ht="15" x14ac:dyDescent="0.25">
      <c r="A1072" s="293" t="s">
        <v>1790</v>
      </c>
      <c r="B1072" s="293" t="s">
        <v>3076</v>
      </c>
      <c r="C1072" s="293" t="s">
        <v>929</v>
      </c>
      <c r="D1072" s="293" t="s">
        <v>462</v>
      </c>
      <c r="E1072" s="256" t="s">
        <v>443</v>
      </c>
      <c r="F1072" s="14" t="s">
        <v>1156</v>
      </c>
      <c r="G1072" s="294" t="s">
        <v>1335</v>
      </c>
      <c r="H1072" s="291" t="s">
        <v>7881</v>
      </c>
      <c r="I1072" s="293" t="s">
        <v>2421</v>
      </c>
      <c r="J1072" t="s">
        <v>5748</v>
      </c>
    </row>
    <row r="1073" spans="1:10" ht="15" x14ac:dyDescent="0.25">
      <c r="A1073" s="293" t="s">
        <v>1859</v>
      </c>
      <c r="B1073" s="293" t="s">
        <v>3164</v>
      </c>
      <c r="C1073" s="293" t="s">
        <v>809</v>
      </c>
      <c r="D1073" s="293" t="s">
        <v>618</v>
      </c>
      <c r="E1073" s="256" t="s">
        <v>324</v>
      </c>
      <c r="F1073" s="14" t="s">
        <v>1156</v>
      </c>
      <c r="G1073" s="294" t="s">
        <v>1335</v>
      </c>
      <c r="H1073" s="291" t="s">
        <v>7881</v>
      </c>
      <c r="I1073" s="293" t="s">
        <v>2504</v>
      </c>
      <c r="J1073" t="s">
        <v>5748</v>
      </c>
    </row>
    <row r="1074" spans="1:10" ht="15" x14ac:dyDescent="0.25">
      <c r="A1074" s="293" t="s">
        <v>3834</v>
      </c>
      <c r="B1074" s="293" t="s">
        <v>3489</v>
      </c>
      <c r="C1074" s="293" t="s">
        <v>3490</v>
      </c>
      <c r="D1074" s="293" t="s">
        <v>3491</v>
      </c>
      <c r="E1074" s="256" t="s">
        <v>383</v>
      </c>
      <c r="F1074" s="14" t="s">
        <v>1156</v>
      </c>
      <c r="G1074" s="294" t="s">
        <v>1335</v>
      </c>
      <c r="H1074" s="291" t="s">
        <v>7881</v>
      </c>
      <c r="I1074" s="293" t="s">
        <v>3488</v>
      </c>
      <c r="J1074" t="s">
        <v>5748</v>
      </c>
    </row>
    <row r="1075" spans="1:10" ht="15" x14ac:dyDescent="0.25">
      <c r="A1075" s="293" t="s">
        <v>7219</v>
      </c>
      <c r="B1075" s="293" t="s">
        <v>6540</v>
      </c>
      <c r="C1075" s="293" t="s">
        <v>6541</v>
      </c>
      <c r="D1075" s="293" t="s">
        <v>6542</v>
      </c>
      <c r="E1075" s="256" t="s">
        <v>324</v>
      </c>
      <c r="F1075" s="14" t="s">
        <v>1156</v>
      </c>
      <c r="G1075" s="294" t="s">
        <v>1335</v>
      </c>
      <c r="H1075" s="291" t="s">
        <v>4008</v>
      </c>
      <c r="I1075" s="293" t="s">
        <v>7730</v>
      </c>
      <c r="J1075" t="s">
        <v>5748</v>
      </c>
    </row>
    <row r="1076" spans="1:10" ht="15" x14ac:dyDescent="0.25">
      <c r="A1076" s="293" t="s">
        <v>7220</v>
      </c>
      <c r="B1076" s="293" t="s">
        <v>6543</v>
      </c>
      <c r="C1076" s="293" t="s">
        <v>6544</v>
      </c>
      <c r="D1076" s="293" t="s">
        <v>528</v>
      </c>
      <c r="E1076" s="256" t="s">
        <v>374</v>
      </c>
      <c r="F1076" s="14" t="s">
        <v>1156</v>
      </c>
      <c r="G1076" s="294" t="s">
        <v>1335</v>
      </c>
      <c r="H1076" s="291" t="s">
        <v>7881</v>
      </c>
      <c r="I1076" s="293" t="s">
        <v>7731</v>
      </c>
      <c r="J1076" t="s">
        <v>5748</v>
      </c>
    </row>
    <row r="1077" spans="1:10" ht="15" x14ac:dyDescent="0.25">
      <c r="A1077" s="293" t="s">
        <v>4187</v>
      </c>
      <c r="B1077" s="293" t="s">
        <v>4700</v>
      </c>
      <c r="C1077" s="293" t="s">
        <v>4701</v>
      </c>
      <c r="D1077" s="293" t="s">
        <v>417</v>
      </c>
      <c r="E1077" s="256" t="s">
        <v>324</v>
      </c>
      <c r="F1077" s="14" t="s">
        <v>1156</v>
      </c>
      <c r="G1077" s="294" t="s">
        <v>1335</v>
      </c>
      <c r="H1077" s="291" t="s">
        <v>7881</v>
      </c>
      <c r="I1077" s="293" t="s">
        <v>5264</v>
      </c>
      <c r="J1077" t="s">
        <v>5748</v>
      </c>
    </row>
    <row r="1078" spans="1:10" ht="15" x14ac:dyDescent="0.25">
      <c r="A1078" s="293" t="s">
        <v>7221</v>
      </c>
      <c r="B1078" s="293" t="s">
        <v>241</v>
      </c>
      <c r="C1078" s="293" t="s">
        <v>6545</v>
      </c>
      <c r="D1078" s="293" t="s">
        <v>6546</v>
      </c>
      <c r="E1078" s="256" t="s">
        <v>383</v>
      </c>
      <c r="F1078" s="14" t="s">
        <v>1156</v>
      </c>
      <c r="G1078" s="294" t="s">
        <v>1335</v>
      </c>
      <c r="H1078" s="291" t="s">
        <v>7881</v>
      </c>
      <c r="I1078" s="293" t="s">
        <v>7732</v>
      </c>
      <c r="J1078" t="s">
        <v>5748</v>
      </c>
    </row>
    <row r="1079" spans="1:10" ht="15" x14ac:dyDescent="0.25">
      <c r="A1079" s="293" t="s">
        <v>7222</v>
      </c>
      <c r="B1079" s="293" t="s">
        <v>6547</v>
      </c>
      <c r="C1079" s="293" t="s">
        <v>6548</v>
      </c>
      <c r="D1079" s="293" t="s">
        <v>310</v>
      </c>
      <c r="E1079" s="256" t="s">
        <v>311</v>
      </c>
      <c r="F1079" s="14" t="s">
        <v>1156</v>
      </c>
      <c r="G1079" s="294" t="s">
        <v>1335</v>
      </c>
      <c r="H1079" s="291" t="s">
        <v>7881</v>
      </c>
      <c r="I1079" s="293" t="s">
        <v>7733</v>
      </c>
      <c r="J1079" t="s">
        <v>5748</v>
      </c>
    </row>
    <row r="1080" spans="1:10" ht="15" x14ac:dyDescent="0.25">
      <c r="A1080" s="293" t="s">
        <v>7223</v>
      </c>
      <c r="B1080" s="293" t="s">
        <v>6549</v>
      </c>
      <c r="C1080" s="293" t="s">
        <v>6550</v>
      </c>
      <c r="D1080" s="293" t="s">
        <v>6551</v>
      </c>
      <c r="E1080" s="256" t="s">
        <v>1157</v>
      </c>
      <c r="F1080" s="14" t="s">
        <v>1156</v>
      </c>
      <c r="G1080" s="294" t="s">
        <v>1335</v>
      </c>
      <c r="H1080" s="291" t="s">
        <v>7881</v>
      </c>
      <c r="I1080" s="293" t="s">
        <v>7734</v>
      </c>
      <c r="J1080" t="s">
        <v>5748</v>
      </c>
    </row>
    <row r="1081" spans="1:10" ht="15" x14ac:dyDescent="0.25">
      <c r="A1081" s="293" t="s">
        <v>7224</v>
      </c>
      <c r="B1081" s="293" t="s">
        <v>6552</v>
      </c>
      <c r="C1081" s="293" t="s">
        <v>6553</v>
      </c>
      <c r="D1081" s="293" t="s">
        <v>380</v>
      </c>
      <c r="E1081" s="256" t="s">
        <v>496</v>
      </c>
      <c r="F1081" s="14" t="s">
        <v>1156</v>
      </c>
      <c r="G1081" s="294" t="s">
        <v>1335</v>
      </c>
      <c r="H1081" s="291" t="s">
        <v>7881</v>
      </c>
      <c r="I1081" s="293" t="s">
        <v>7735</v>
      </c>
      <c r="J1081" t="s">
        <v>5748</v>
      </c>
    </row>
    <row r="1082" spans="1:10" ht="15" x14ac:dyDescent="0.25">
      <c r="A1082" s="293" t="s">
        <v>7225</v>
      </c>
      <c r="B1082" s="293" t="s">
        <v>6554</v>
      </c>
      <c r="C1082" s="293" t="s">
        <v>4837</v>
      </c>
      <c r="D1082" s="293" t="s">
        <v>355</v>
      </c>
      <c r="E1082" s="256" t="s">
        <v>443</v>
      </c>
      <c r="F1082" s="14" t="s">
        <v>1156</v>
      </c>
      <c r="G1082" s="294" t="s">
        <v>1335</v>
      </c>
      <c r="H1082" s="291" t="s">
        <v>7881</v>
      </c>
      <c r="I1082" s="293" t="s">
        <v>7736</v>
      </c>
      <c r="J1082" t="s">
        <v>5748</v>
      </c>
    </row>
    <row r="1083" spans="1:10" ht="15" x14ac:dyDescent="0.25">
      <c r="A1083" s="293" t="s">
        <v>1747</v>
      </c>
      <c r="B1083" s="293" t="s">
        <v>3025</v>
      </c>
      <c r="C1083" s="293" t="s">
        <v>1097</v>
      </c>
      <c r="D1083" s="293" t="s">
        <v>1098</v>
      </c>
      <c r="E1083" s="256" t="s">
        <v>324</v>
      </c>
      <c r="F1083" s="14" t="s">
        <v>1156</v>
      </c>
      <c r="G1083" s="294" t="s">
        <v>1335</v>
      </c>
      <c r="H1083" s="291" t="s">
        <v>7881</v>
      </c>
      <c r="I1083" s="293" t="s">
        <v>2370</v>
      </c>
      <c r="J1083" t="s">
        <v>5748</v>
      </c>
    </row>
    <row r="1084" spans="1:10" ht="15" x14ac:dyDescent="0.25">
      <c r="A1084" s="293" t="s">
        <v>5855</v>
      </c>
      <c r="B1084" s="293" t="s">
        <v>5856</v>
      </c>
      <c r="C1084" s="293" t="s">
        <v>5854</v>
      </c>
      <c r="D1084" s="293" t="s">
        <v>538</v>
      </c>
      <c r="E1084" s="256" t="s">
        <v>496</v>
      </c>
      <c r="F1084" s="14" t="s">
        <v>1156</v>
      </c>
      <c r="G1084" s="294" t="s">
        <v>1335</v>
      </c>
      <c r="H1084" s="291" t="s">
        <v>7881</v>
      </c>
      <c r="I1084" s="293" t="s">
        <v>7737</v>
      </c>
      <c r="J1084" t="s">
        <v>5748</v>
      </c>
    </row>
    <row r="1085" spans="1:10" ht="15" x14ac:dyDescent="0.25">
      <c r="A1085" s="293" t="s">
        <v>7226</v>
      </c>
      <c r="B1085" s="293" t="s">
        <v>6555</v>
      </c>
      <c r="C1085" s="293" t="s">
        <v>6556</v>
      </c>
      <c r="D1085" s="293" t="s">
        <v>5562</v>
      </c>
      <c r="E1085" s="256" t="s">
        <v>1053</v>
      </c>
      <c r="F1085" s="14" t="s">
        <v>1156</v>
      </c>
      <c r="G1085" s="294" t="s">
        <v>1335</v>
      </c>
      <c r="H1085" s="291" t="s">
        <v>4008</v>
      </c>
      <c r="I1085" s="293" t="s">
        <v>7738</v>
      </c>
      <c r="J1085" t="s">
        <v>5748</v>
      </c>
    </row>
    <row r="1086" spans="1:10" ht="15" x14ac:dyDescent="0.25">
      <c r="A1086" s="293" t="s">
        <v>3838</v>
      </c>
      <c r="B1086" s="293" t="s">
        <v>3505</v>
      </c>
      <c r="C1086" s="293" t="s">
        <v>3506</v>
      </c>
      <c r="D1086" s="293" t="s">
        <v>1301</v>
      </c>
      <c r="E1086" s="256" t="s">
        <v>350</v>
      </c>
      <c r="F1086" s="14" t="s">
        <v>1156</v>
      </c>
      <c r="G1086" s="294" t="s">
        <v>1335</v>
      </c>
      <c r="H1086" s="291" t="s">
        <v>7881</v>
      </c>
      <c r="I1086" s="293" t="s">
        <v>3504</v>
      </c>
      <c r="J1086" t="s">
        <v>5748</v>
      </c>
    </row>
    <row r="1087" spans="1:10" ht="15" x14ac:dyDescent="0.25">
      <c r="A1087" s="293" t="s">
        <v>1623</v>
      </c>
      <c r="B1087" s="293" t="s">
        <v>2879</v>
      </c>
      <c r="C1087" s="293" t="s">
        <v>949</v>
      </c>
      <c r="D1087" s="293" t="s">
        <v>362</v>
      </c>
      <c r="E1087" s="256" t="s">
        <v>324</v>
      </c>
      <c r="F1087" s="14" t="s">
        <v>1156</v>
      </c>
      <c r="G1087" s="294" t="s">
        <v>1335</v>
      </c>
      <c r="H1087" s="291" t="s">
        <v>7881</v>
      </c>
      <c r="I1087" s="293" t="s">
        <v>2225</v>
      </c>
      <c r="J1087" t="s">
        <v>5748</v>
      </c>
    </row>
    <row r="1088" spans="1:10" ht="15" x14ac:dyDescent="0.25">
      <c r="A1088" s="293" t="s">
        <v>7227</v>
      </c>
      <c r="B1088" s="293" t="s">
        <v>6557</v>
      </c>
      <c r="C1088" s="293" t="s">
        <v>6558</v>
      </c>
      <c r="D1088" s="293" t="s">
        <v>614</v>
      </c>
      <c r="E1088" s="256" t="s">
        <v>421</v>
      </c>
      <c r="F1088" s="14" t="s">
        <v>1156</v>
      </c>
      <c r="G1088" s="294" t="s">
        <v>1335</v>
      </c>
      <c r="H1088" s="291" t="s">
        <v>7881</v>
      </c>
      <c r="I1088" s="293" t="s">
        <v>7739</v>
      </c>
      <c r="J1088" t="s">
        <v>5748</v>
      </c>
    </row>
    <row r="1089" spans="1:10" ht="15" x14ac:dyDescent="0.25">
      <c r="A1089" s="293" t="s">
        <v>1832</v>
      </c>
      <c r="B1089" s="293" t="s">
        <v>3131</v>
      </c>
      <c r="C1089" s="293" t="s">
        <v>1133</v>
      </c>
      <c r="D1089" s="293" t="s">
        <v>349</v>
      </c>
      <c r="E1089" s="256" t="s">
        <v>542</v>
      </c>
      <c r="F1089" s="14" t="s">
        <v>1156</v>
      </c>
      <c r="G1089" s="294" t="s">
        <v>1335</v>
      </c>
      <c r="H1089" s="291" t="s">
        <v>7881</v>
      </c>
      <c r="I1089" s="293" t="s">
        <v>2471</v>
      </c>
      <c r="J1089" t="s">
        <v>5748</v>
      </c>
    </row>
    <row r="1090" spans="1:10" ht="15" x14ac:dyDescent="0.25">
      <c r="A1090" s="293" t="s">
        <v>4228</v>
      </c>
      <c r="B1090" s="293" t="s">
        <v>4772</v>
      </c>
      <c r="C1090" s="293" t="s">
        <v>4773</v>
      </c>
      <c r="D1090" s="293" t="s">
        <v>4774</v>
      </c>
      <c r="E1090" s="256" t="s">
        <v>3701</v>
      </c>
      <c r="F1090" s="14" t="s">
        <v>1156</v>
      </c>
      <c r="G1090" s="294" t="s">
        <v>1335</v>
      </c>
      <c r="H1090" s="291" t="s">
        <v>7881</v>
      </c>
      <c r="I1090" s="293" t="s">
        <v>5301</v>
      </c>
      <c r="J1090" t="s">
        <v>5748</v>
      </c>
    </row>
    <row r="1091" spans="1:10" ht="15" x14ac:dyDescent="0.25">
      <c r="A1091" s="293" t="s">
        <v>7228</v>
      </c>
      <c r="B1091" s="293" t="s">
        <v>6559</v>
      </c>
      <c r="C1091" s="293" t="s">
        <v>6560</v>
      </c>
      <c r="D1091" s="293" t="s">
        <v>6561</v>
      </c>
      <c r="E1091" s="256" t="s">
        <v>6847</v>
      </c>
      <c r="F1091" s="14" t="s">
        <v>1156</v>
      </c>
      <c r="G1091" s="294" t="s">
        <v>1335</v>
      </c>
      <c r="H1091" s="291" t="s">
        <v>4008</v>
      </c>
      <c r="I1091" s="293" t="s">
        <v>7740</v>
      </c>
      <c r="J1091" t="s">
        <v>5748</v>
      </c>
    </row>
    <row r="1092" spans="1:10" ht="15" x14ac:dyDescent="0.25">
      <c r="A1092" s="293" t="s">
        <v>4223</v>
      </c>
      <c r="B1092" s="293" t="s">
        <v>4760</v>
      </c>
      <c r="C1092" s="293" t="s">
        <v>4761</v>
      </c>
      <c r="D1092" s="293" t="s">
        <v>4762</v>
      </c>
      <c r="E1092" s="256" t="s">
        <v>394</v>
      </c>
      <c r="F1092" s="14" t="s">
        <v>1156</v>
      </c>
      <c r="G1092" s="294" t="s">
        <v>1335</v>
      </c>
      <c r="H1092" s="291" t="s">
        <v>4008</v>
      </c>
      <c r="I1092" s="293" t="s">
        <v>5296</v>
      </c>
      <c r="J1092" t="s">
        <v>5748</v>
      </c>
    </row>
    <row r="1093" spans="1:10" ht="15" x14ac:dyDescent="0.25">
      <c r="A1093" s="293" t="s">
        <v>1835</v>
      </c>
      <c r="B1093" s="293" t="s">
        <v>3135</v>
      </c>
      <c r="C1093" s="293" t="s">
        <v>354</v>
      </c>
      <c r="D1093" s="293" t="s">
        <v>355</v>
      </c>
      <c r="E1093" s="256" t="s">
        <v>329</v>
      </c>
      <c r="F1093" s="14" t="s">
        <v>1156</v>
      </c>
      <c r="G1093" s="294" t="s">
        <v>1335</v>
      </c>
      <c r="H1093" s="291" t="s">
        <v>7881</v>
      </c>
      <c r="I1093" s="293" t="s">
        <v>2475</v>
      </c>
      <c r="J1093" t="s">
        <v>5748</v>
      </c>
    </row>
    <row r="1094" spans="1:10" ht="15" x14ac:dyDescent="0.25">
      <c r="A1094" s="293" t="s">
        <v>1667</v>
      </c>
      <c r="B1094" s="293" t="s">
        <v>2929</v>
      </c>
      <c r="C1094" s="293" t="s">
        <v>974</v>
      </c>
      <c r="D1094" s="293" t="s">
        <v>411</v>
      </c>
      <c r="E1094" s="256" t="s">
        <v>428</v>
      </c>
      <c r="F1094" s="14" t="s">
        <v>1156</v>
      </c>
      <c r="G1094" s="294" t="s">
        <v>1335</v>
      </c>
      <c r="H1094" s="291" t="s">
        <v>7881</v>
      </c>
      <c r="I1094" s="293" t="s">
        <v>2276</v>
      </c>
      <c r="J1094" t="s">
        <v>5748</v>
      </c>
    </row>
    <row r="1095" spans="1:10" ht="15" x14ac:dyDescent="0.25">
      <c r="A1095" s="293" t="s">
        <v>7229</v>
      </c>
      <c r="B1095" s="293" t="s">
        <v>6562</v>
      </c>
      <c r="C1095" s="293" t="s">
        <v>6563</v>
      </c>
      <c r="D1095" s="293" t="s">
        <v>6564</v>
      </c>
      <c r="E1095" s="256" t="s">
        <v>1053</v>
      </c>
      <c r="F1095" s="14" t="s">
        <v>1156</v>
      </c>
      <c r="G1095" s="294" t="s">
        <v>1335</v>
      </c>
      <c r="H1095" s="291" t="s">
        <v>4008</v>
      </c>
      <c r="I1095" s="293" t="s">
        <v>7741</v>
      </c>
      <c r="J1095" t="s">
        <v>5748</v>
      </c>
    </row>
    <row r="1096" spans="1:10" ht="15" x14ac:dyDescent="0.25">
      <c r="A1096" s="293" t="s">
        <v>4239</v>
      </c>
      <c r="B1096" s="293" t="s">
        <v>4795</v>
      </c>
      <c r="C1096" s="293" t="s">
        <v>4796</v>
      </c>
      <c r="D1096" s="293" t="s">
        <v>4797</v>
      </c>
      <c r="E1096" s="256" t="s">
        <v>1058</v>
      </c>
      <c r="F1096" s="14" t="s">
        <v>1156</v>
      </c>
      <c r="G1096" s="294" t="s">
        <v>1335</v>
      </c>
      <c r="H1096" s="291" t="s">
        <v>4008</v>
      </c>
      <c r="I1096" s="293" t="s">
        <v>5311</v>
      </c>
      <c r="J1096" t="s">
        <v>5748</v>
      </c>
    </row>
    <row r="1097" spans="1:10" ht="15" x14ac:dyDescent="0.25">
      <c r="A1097" s="293" t="s">
        <v>7230</v>
      </c>
      <c r="B1097" s="293" t="s">
        <v>6565</v>
      </c>
      <c r="C1097" s="293" t="s">
        <v>6566</v>
      </c>
      <c r="D1097" s="293" t="s">
        <v>745</v>
      </c>
      <c r="E1097" s="256" t="s">
        <v>396</v>
      </c>
      <c r="F1097" s="14" t="s">
        <v>1156</v>
      </c>
      <c r="G1097" s="294" t="s">
        <v>1335</v>
      </c>
      <c r="H1097" s="291" t="s">
        <v>7881</v>
      </c>
      <c r="I1097" s="293" t="s">
        <v>7742</v>
      </c>
      <c r="J1097" t="s">
        <v>5748</v>
      </c>
    </row>
    <row r="1098" spans="1:10" ht="15" x14ac:dyDescent="0.25">
      <c r="A1098" s="293" t="s">
        <v>1797</v>
      </c>
      <c r="B1098" s="293" t="s">
        <v>3085</v>
      </c>
      <c r="C1098" s="293" t="s">
        <v>916</v>
      </c>
      <c r="D1098" s="293" t="s">
        <v>1301</v>
      </c>
      <c r="E1098" s="256" t="s">
        <v>341</v>
      </c>
      <c r="F1098" s="14" t="s">
        <v>1156</v>
      </c>
      <c r="G1098" s="294" t="s">
        <v>1335</v>
      </c>
      <c r="H1098" s="291" t="s">
        <v>7881</v>
      </c>
      <c r="I1098" s="293" t="s">
        <v>2430</v>
      </c>
      <c r="J1098" t="s">
        <v>5748</v>
      </c>
    </row>
    <row r="1099" spans="1:10" ht="15" hidden="1" x14ac:dyDescent="0.25">
      <c r="A1099" s="293" t="s">
        <v>7231</v>
      </c>
      <c r="B1099" s="293" t="s">
        <v>6567</v>
      </c>
      <c r="C1099" s="293" t="s">
        <v>6568</v>
      </c>
      <c r="D1099" s="293" t="s">
        <v>6569</v>
      </c>
      <c r="E1099" s="293" t="s">
        <v>369</v>
      </c>
      <c r="F1099" s="291" t="s">
        <v>1156</v>
      </c>
      <c r="G1099" s="294" t="s">
        <v>1335</v>
      </c>
      <c r="H1099" s="291" t="s">
        <v>7881</v>
      </c>
      <c r="I1099" s="293" t="s">
        <v>7743</v>
      </c>
      <c r="J1099" t="s">
        <v>5748</v>
      </c>
    </row>
    <row r="1100" spans="1:10" ht="15" x14ac:dyDescent="0.25">
      <c r="A1100" s="293" t="s">
        <v>7232</v>
      </c>
      <c r="B1100" s="293" t="s">
        <v>3020</v>
      </c>
      <c r="C1100" s="293" t="s">
        <v>1284</v>
      </c>
      <c r="D1100" s="293" t="s">
        <v>348</v>
      </c>
      <c r="E1100" s="256" t="s">
        <v>6844</v>
      </c>
      <c r="F1100" s="14" t="s">
        <v>1156</v>
      </c>
      <c r="G1100" s="294" t="s">
        <v>1335</v>
      </c>
      <c r="H1100" s="291" t="s">
        <v>7881</v>
      </c>
      <c r="I1100" s="293" t="s">
        <v>2365</v>
      </c>
      <c r="J1100" t="s">
        <v>5748</v>
      </c>
    </row>
    <row r="1101" spans="1:10" ht="15" x14ac:dyDescent="0.25">
      <c r="A1101" s="293" t="s">
        <v>4229</v>
      </c>
      <c r="B1101" s="293" t="s">
        <v>4775</v>
      </c>
      <c r="C1101" s="293" t="s">
        <v>4776</v>
      </c>
      <c r="D1101" s="293" t="s">
        <v>4777</v>
      </c>
      <c r="E1101" s="256" t="s">
        <v>396</v>
      </c>
      <c r="F1101" s="14" t="s">
        <v>1156</v>
      </c>
      <c r="G1101" s="294" t="s">
        <v>1335</v>
      </c>
      <c r="H1101" s="291" t="s">
        <v>4008</v>
      </c>
      <c r="I1101" s="293" t="s">
        <v>5302</v>
      </c>
      <c r="J1101" t="s">
        <v>5748</v>
      </c>
    </row>
    <row r="1102" spans="1:10" ht="15" x14ac:dyDescent="0.25">
      <c r="A1102" s="293" t="s">
        <v>1798</v>
      </c>
      <c r="B1102" s="293" t="s">
        <v>3086</v>
      </c>
      <c r="C1102" s="293" t="s">
        <v>1004</v>
      </c>
      <c r="D1102" s="293" t="s">
        <v>1005</v>
      </c>
      <c r="E1102" s="256" t="s">
        <v>726</v>
      </c>
      <c r="F1102" s="14" t="s">
        <v>1156</v>
      </c>
      <c r="G1102" s="294" t="s">
        <v>1335</v>
      </c>
      <c r="H1102" s="291" t="s">
        <v>7881</v>
      </c>
      <c r="I1102" s="293" t="s">
        <v>2431</v>
      </c>
      <c r="J1102" t="s">
        <v>5748</v>
      </c>
    </row>
    <row r="1103" spans="1:10" ht="15" hidden="1" x14ac:dyDescent="0.25">
      <c r="A1103" s="293" t="s">
        <v>7233</v>
      </c>
      <c r="B1103" s="293" t="s">
        <v>6570</v>
      </c>
      <c r="C1103" s="293" t="s">
        <v>823</v>
      </c>
      <c r="D1103" s="293" t="s">
        <v>6465</v>
      </c>
      <c r="E1103" s="293" t="s">
        <v>1053</v>
      </c>
      <c r="F1103" s="291" t="s">
        <v>1156</v>
      </c>
      <c r="G1103" s="294" t="s">
        <v>1335</v>
      </c>
      <c r="H1103" s="291" t="s">
        <v>4008</v>
      </c>
      <c r="I1103" s="293" t="s">
        <v>7744</v>
      </c>
      <c r="J1103" t="s">
        <v>5748</v>
      </c>
    </row>
    <row r="1104" spans="1:10" ht="15" x14ac:dyDescent="0.25">
      <c r="A1104" s="293" t="s">
        <v>7234</v>
      </c>
      <c r="B1104" s="293" t="s">
        <v>6571</v>
      </c>
      <c r="C1104" s="293" t="s">
        <v>5046</v>
      </c>
      <c r="D1104" s="293" t="s">
        <v>362</v>
      </c>
      <c r="E1104" s="256" t="s">
        <v>387</v>
      </c>
      <c r="F1104" s="14" t="s">
        <v>1156</v>
      </c>
      <c r="G1104" s="294" t="s">
        <v>1335</v>
      </c>
      <c r="H1104" s="291" t="s">
        <v>7881</v>
      </c>
      <c r="I1104" s="293" t="s">
        <v>7745</v>
      </c>
      <c r="J1104" t="s">
        <v>5748</v>
      </c>
    </row>
    <row r="1105" spans="1:10" ht="15" hidden="1" x14ac:dyDescent="0.25">
      <c r="A1105" s="293" t="s">
        <v>4035</v>
      </c>
      <c r="B1105" s="293" t="s">
        <v>2981</v>
      </c>
      <c r="C1105" s="293" t="s">
        <v>1280</v>
      </c>
      <c r="D1105" s="293" t="s">
        <v>1281</v>
      </c>
      <c r="E1105" s="293" t="s">
        <v>320</v>
      </c>
      <c r="F1105" s="291" t="s">
        <v>1156</v>
      </c>
      <c r="G1105" s="294" t="s">
        <v>1335</v>
      </c>
      <c r="H1105" s="291" t="s">
        <v>4008</v>
      </c>
      <c r="I1105" s="293" t="s">
        <v>2327</v>
      </c>
      <c r="J1105" t="s">
        <v>5748</v>
      </c>
    </row>
    <row r="1106" spans="1:10" ht="15" x14ac:dyDescent="0.25">
      <c r="A1106" s="293" t="s">
        <v>4193</v>
      </c>
      <c r="B1106" s="293" t="s">
        <v>4710</v>
      </c>
      <c r="C1106" s="293" t="s">
        <v>4711</v>
      </c>
      <c r="D1106" s="293" t="s">
        <v>438</v>
      </c>
      <c r="E1106" s="256" t="s">
        <v>304</v>
      </c>
      <c r="F1106" s="14" t="s">
        <v>1156</v>
      </c>
      <c r="G1106" s="294" t="s">
        <v>1335</v>
      </c>
      <c r="H1106" s="291" t="s">
        <v>7881</v>
      </c>
      <c r="I1106" s="293" t="s">
        <v>5270</v>
      </c>
      <c r="J1106" t="s">
        <v>5748</v>
      </c>
    </row>
    <row r="1107" spans="1:10" ht="15" x14ac:dyDescent="0.25">
      <c r="A1107" s="293" t="s">
        <v>1456</v>
      </c>
      <c r="B1107" s="293" t="s">
        <v>2670</v>
      </c>
      <c r="C1107" s="293" t="s">
        <v>567</v>
      </c>
      <c r="D1107" s="293" t="s">
        <v>412</v>
      </c>
      <c r="E1107" s="256" t="s">
        <v>331</v>
      </c>
      <c r="F1107" s="14" t="s">
        <v>1156</v>
      </c>
      <c r="G1107" s="294" t="s">
        <v>1335</v>
      </c>
      <c r="H1107" s="291" t="s">
        <v>7881</v>
      </c>
      <c r="I1107" s="293" t="s">
        <v>2020</v>
      </c>
      <c r="J1107" t="s">
        <v>5748</v>
      </c>
    </row>
    <row r="1108" spans="1:10" ht="15" hidden="1" x14ac:dyDescent="0.25">
      <c r="A1108" s="293" t="s">
        <v>1477</v>
      </c>
      <c r="B1108" s="293" t="s">
        <v>2700</v>
      </c>
      <c r="C1108" s="293" t="s">
        <v>769</v>
      </c>
      <c r="D1108" s="293" t="s">
        <v>438</v>
      </c>
      <c r="E1108" s="293" t="s">
        <v>535</v>
      </c>
      <c r="F1108" s="291" t="s">
        <v>1156</v>
      </c>
      <c r="G1108" s="294" t="s">
        <v>1335</v>
      </c>
      <c r="H1108" s="291" t="s">
        <v>7881</v>
      </c>
      <c r="I1108" s="293" t="s">
        <v>2048</v>
      </c>
      <c r="J1108" t="s">
        <v>5748</v>
      </c>
    </row>
    <row r="1109" spans="1:10" ht="15" x14ac:dyDescent="0.25">
      <c r="A1109" s="293" t="s">
        <v>1472</v>
      </c>
      <c r="B1109" s="293" t="s">
        <v>2692</v>
      </c>
      <c r="C1109" s="293" t="s">
        <v>838</v>
      </c>
      <c r="D1109" s="293" t="s">
        <v>406</v>
      </c>
      <c r="E1109" s="256" t="s">
        <v>409</v>
      </c>
      <c r="F1109" s="14" t="s">
        <v>1156</v>
      </c>
      <c r="G1109" s="294" t="s">
        <v>1335</v>
      </c>
      <c r="H1109" s="291" t="s">
        <v>7881</v>
      </c>
      <c r="I1109" s="293" t="s">
        <v>2040</v>
      </c>
      <c r="J1109" t="s">
        <v>5748</v>
      </c>
    </row>
    <row r="1110" spans="1:10" ht="15" x14ac:dyDescent="0.25">
      <c r="A1110" s="293" t="s">
        <v>1444</v>
      </c>
      <c r="B1110" s="293" t="s">
        <v>2655</v>
      </c>
      <c r="C1110" s="293" t="s">
        <v>615</v>
      </c>
      <c r="D1110" s="293" t="s">
        <v>353</v>
      </c>
      <c r="E1110" s="256" t="s">
        <v>475</v>
      </c>
      <c r="F1110" s="14" t="s">
        <v>1156</v>
      </c>
      <c r="G1110" s="294" t="s">
        <v>1335</v>
      </c>
      <c r="H1110" s="291" t="s">
        <v>7881</v>
      </c>
      <c r="I1110" s="293" t="s">
        <v>2006</v>
      </c>
      <c r="J1110" t="s">
        <v>5748</v>
      </c>
    </row>
    <row r="1111" spans="1:10" ht="15" x14ac:dyDescent="0.25">
      <c r="A1111" s="293" t="s">
        <v>4185</v>
      </c>
      <c r="B1111" s="293" t="s">
        <v>4696</v>
      </c>
      <c r="C1111" s="293" t="s">
        <v>4697</v>
      </c>
      <c r="D1111" s="293" t="s">
        <v>384</v>
      </c>
      <c r="E1111" s="256" t="s">
        <v>387</v>
      </c>
      <c r="F1111" s="14" t="s">
        <v>1156</v>
      </c>
      <c r="G1111" s="294" t="s">
        <v>1335</v>
      </c>
      <c r="H1111" s="291" t="s">
        <v>7881</v>
      </c>
      <c r="I1111" s="293" t="s">
        <v>5262</v>
      </c>
      <c r="J1111" t="s">
        <v>5748</v>
      </c>
    </row>
    <row r="1112" spans="1:10" ht="15" x14ac:dyDescent="0.25">
      <c r="A1112" s="293" t="s">
        <v>3741</v>
      </c>
      <c r="B1112" s="293" t="s">
        <v>3242</v>
      </c>
      <c r="C1112" s="293" t="s">
        <v>3243</v>
      </c>
      <c r="D1112" s="293" t="s">
        <v>368</v>
      </c>
      <c r="E1112" s="256" t="s">
        <v>3703</v>
      </c>
      <c r="F1112" s="14" t="s">
        <v>1156</v>
      </c>
      <c r="G1112" s="294" t="s">
        <v>1335</v>
      </c>
      <c r="H1112" s="291" t="s">
        <v>7881</v>
      </c>
      <c r="I1112" s="293" t="s">
        <v>3241</v>
      </c>
      <c r="J1112" t="s">
        <v>5748</v>
      </c>
    </row>
    <row r="1113" spans="1:10" ht="15" x14ac:dyDescent="0.25">
      <c r="A1113" s="293" t="s">
        <v>1758</v>
      </c>
      <c r="B1113" s="293" t="s">
        <v>3037</v>
      </c>
      <c r="C1113" s="293" t="s">
        <v>984</v>
      </c>
      <c r="D1113" s="293" t="s">
        <v>366</v>
      </c>
      <c r="E1113" s="256" t="s">
        <v>324</v>
      </c>
      <c r="F1113" s="14" t="s">
        <v>1156</v>
      </c>
      <c r="G1113" s="294" t="s">
        <v>1335</v>
      </c>
      <c r="H1113" s="291" t="s">
        <v>7881</v>
      </c>
      <c r="I1113" s="293" t="s">
        <v>2382</v>
      </c>
      <c r="J1113" t="s">
        <v>5748</v>
      </c>
    </row>
    <row r="1114" spans="1:10" ht="15" x14ac:dyDescent="0.25">
      <c r="A1114" s="293" t="s">
        <v>7235</v>
      </c>
      <c r="B1114" s="293" t="s">
        <v>6572</v>
      </c>
      <c r="C1114" s="293" t="s">
        <v>6573</v>
      </c>
      <c r="D1114" s="293" t="s">
        <v>6071</v>
      </c>
      <c r="E1114" s="256" t="s">
        <v>396</v>
      </c>
      <c r="F1114" s="14" t="s">
        <v>1156</v>
      </c>
      <c r="G1114" s="294" t="s">
        <v>1335</v>
      </c>
      <c r="H1114" s="291" t="s">
        <v>7881</v>
      </c>
      <c r="I1114" s="293" t="s">
        <v>7746</v>
      </c>
      <c r="J1114" t="s">
        <v>5748</v>
      </c>
    </row>
    <row r="1115" spans="1:10" ht="15" x14ac:dyDescent="0.25">
      <c r="A1115" s="293" t="s">
        <v>7236</v>
      </c>
      <c r="B1115" s="293" t="s">
        <v>6574</v>
      </c>
      <c r="C1115" s="293" t="s">
        <v>6575</v>
      </c>
      <c r="D1115" s="293" t="s">
        <v>3943</v>
      </c>
      <c r="E1115" s="256" t="s">
        <v>1053</v>
      </c>
      <c r="F1115" s="14" t="s">
        <v>1156</v>
      </c>
      <c r="G1115" s="294" t="s">
        <v>1335</v>
      </c>
      <c r="H1115" s="291" t="s">
        <v>4008</v>
      </c>
      <c r="I1115" s="293" t="s">
        <v>7747</v>
      </c>
      <c r="J1115" t="s">
        <v>5748</v>
      </c>
    </row>
    <row r="1116" spans="1:10" ht="15" x14ac:dyDescent="0.25">
      <c r="A1116" s="293" t="s">
        <v>7237</v>
      </c>
      <c r="B1116" s="293" t="s">
        <v>6576</v>
      </c>
      <c r="C1116" s="293" t="s">
        <v>828</v>
      </c>
      <c r="D1116" s="293" t="s">
        <v>6577</v>
      </c>
      <c r="E1116" s="256" t="s">
        <v>580</v>
      </c>
      <c r="F1116" s="14" t="s">
        <v>1156</v>
      </c>
      <c r="G1116" s="294" t="s">
        <v>1335</v>
      </c>
      <c r="H1116" s="291" t="s">
        <v>4008</v>
      </c>
      <c r="I1116" s="293" t="s">
        <v>7748</v>
      </c>
      <c r="J1116" t="s">
        <v>5748</v>
      </c>
    </row>
    <row r="1117" spans="1:10" ht="15" x14ac:dyDescent="0.25">
      <c r="A1117" s="293" t="s">
        <v>7238</v>
      </c>
      <c r="B1117" s="293" t="s">
        <v>6578</v>
      </c>
      <c r="C1117" s="293" t="s">
        <v>6579</v>
      </c>
      <c r="D1117" s="293" t="s">
        <v>472</v>
      </c>
      <c r="E1117" s="256" t="s">
        <v>5133</v>
      </c>
      <c r="F1117" s="14" t="s">
        <v>1156</v>
      </c>
      <c r="G1117" s="294" t="s">
        <v>1335</v>
      </c>
      <c r="H1117" s="291" t="s">
        <v>7881</v>
      </c>
      <c r="I1117" s="293" t="s">
        <v>7749</v>
      </c>
      <c r="J1117" t="s">
        <v>5748</v>
      </c>
    </row>
    <row r="1118" spans="1:10" ht="15" x14ac:dyDescent="0.25">
      <c r="A1118" s="293" t="s">
        <v>7239</v>
      </c>
      <c r="B1118" s="293" t="s">
        <v>6580</v>
      </c>
      <c r="C1118" s="293" t="s">
        <v>6581</v>
      </c>
      <c r="D1118" s="293" t="s">
        <v>6582</v>
      </c>
      <c r="E1118" s="256" t="s">
        <v>5130</v>
      </c>
      <c r="F1118" s="14" t="s">
        <v>1156</v>
      </c>
      <c r="G1118" s="294" t="s">
        <v>1335</v>
      </c>
      <c r="H1118" s="291" t="s">
        <v>4008</v>
      </c>
      <c r="I1118" s="293" t="s">
        <v>7750</v>
      </c>
      <c r="J1118" t="s">
        <v>5748</v>
      </c>
    </row>
    <row r="1119" spans="1:10" ht="15" x14ac:dyDescent="0.25">
      <c r="A1119" s="293" t="s">
        <v>7240</v>
      </c>
      <c r="B1119" s="293" t="s">
        <v>6583</v>
      </c>
      <c r="C1119" s="293" t="s">
        <v>6584</v>
      </c>
      <c r="D1119" s="293" t="s">
        <v>4514</v>
      </c>
      <c r="E1119" s="256" t="s">
        <v>241</v>
      </c>
      <c r="F1119" s="14" t="s">
        <v>1156</v>
      </c>
      <c r="G1119" s="294" t="s">
        <v>1335</v>
      </c>
      <c r="H1119" s="291" t="s">
        <v>7881</v>
      </c>
      <c r="I1119" s="293" t="s">
        <v>7751</v>
      </c>
      <c r="J1119" t="s">
        <v>5748</v>
      </c>
    </row>
    <row r="1120" spans="1:10" ht="15" x14ac:dyDescent="0.25">
      <c r="A1120" s="293" t="s">
        <v>4203</v>
      </c>
      <c r="B1120" s="293" t="s">
        <v>4725</v>
      </c>
      <c r="C1120" s="293" t="s">
        <v>838</v>
      </c>
      <c r="D1120" s="293" t="s">
        <v>356</v>
      </c>
      <c r="E1120" s="256" t="s">
        <v>357</v>
      </c>
      <c r="F1120" s="14" t="s">
        <v>1156</v>
      </c>
      <c r="G1120" s="294" t="s">
        <v>1335</v>
      </c>
      <c r="H1120" s="291" t="s">
        <v>7881</v>
      </c>
      <c r="I1120" s="293" t="s">
        <v>5278</v>
      </c>
      <c r="J1120" t="s">
        <v>5748</v>
      </c>
    </row>
    <row r="1121" spans="1:10" ht="15" x14ac:dyDescent="0.25">
      <c r="A1121" s="293" t="s">
        <v>1864</v>
      </c>
      <c r="B1121" s="293" t="s">
        <v>3170</v>
      </c>
      <c r="C1121" s="293" t="s">
        <v>339</v>
      </c>
      <c r="D1121" s="293" t="s">
        <v>340</v>
      </c>
      <c r="E1121" s="256" t="s">
        <v>341</v>
      </c>
      <c r="F1121" s="14" t="s">
        <v>1156</v>
      </c>
      <c r="G1121" s="294" t="s">
        <v>1335</v>
      </c>
      <c r="H1121" s="291" t="s">
        <v>7881</v>
      </c>
      <c r="I1121" s="293" t="s">
        <v>2510</v>
      </c>
      <c r="J1121" t="s">
        <v>5748</v>
      </c>
    </row>
    <row r="1122" spans="1:10" ht="15" x14ac:dyDescent="0.25">
      <c r="A1122" s="293" t="s">
        <v>7241</v>
      </c>
      <c r="B1122" s="293" t="s">
        <v>6585</v>
      </c>
      <c r="C1122" s="293" t="s">
        <v>6586</v>
      </c>
      <c r="D1122" s="293" t="s">
        <v>589</v>
      </c>
      <c r="E1122" s="256" t="s">
        <v>374</v>
      </c>
      <c r="F1122" s="14" t="s">
        <v>1156</v>
      </c>
      <c r="G1122" s="294" t="s">
        <v>1335</v>
      </c>
      <c r="H1122" s="291" t="s">
        <v>7881</v>
      </c>
      <c r="I1122" s="293" t="s">
        <v>7752</v>
      </c>
      <c r="J1122" t="s">
        <v>5748</v>
      </c>
    </row>
    <row r="1123" spans="1:10" ht="15" x14ac:dyDescent="0.25">
      <c r="A1123" s="293" t="s">
        <v>7242</v>
      </c>
      <c r="B1123" s="293" t="s">
        <v>6587</v>
      </c>
      <c r="C1123" s="293" t="s">
        <v>6588</v>
      </c>
      <c r="D1123" s="293" t="s">
        <v>833</v>
      </c>
      <c r="E1123" s="256" t="s">
        <v>387</v>
      </c>
      <c r="F1123" s="14" t="s">
        <v>1156</v>
      </c>
      <c r="G1123" s="294" t="s">
        <v>1335</v>
      </c>
      <c r="H1123" s="291" t="s">
        <v>7881</v>
      </c>
      <c r="I1123" s="293" t="s">
        <v>7753</v>
      </c>
      <c r="J1123" t="s">
        <v>5748</v>
      </c>
    </row>
    <row r="1124" spans="1:10" ht="15" x14ac:dyDescent="0.25">
      <c r="A1124" s="293" t="s">
        <v>7243</v>
      </c>
      <c r="B1124" s="293" t="s">
        <v>6589</v>
      </c>
      <c r="C1124" s="293" t="s">
        <v>6590</v>
      </c>
      <c r="D1124" s="293" t="s">
        <v>422</v>
      </c>
      <c r="E1124" s="256" t="s">
        <v>496</v>
      </c>
      <c r="F1124" s="14" t="s">
        <v>1156</v>
      </c>
      <c r="G1124" s="294" t="s">
        <v>1335</v>
      </c>
      <c r="H1124" s="291" t="s">
        <v>7881</v>
      </c>
      <c r="I1124" s="293" t="s">
        <v>7754</v>
      </c>
      <c r="J1124" t="s">
        <v>5748</v>
      </c>
    </row>
    <row r="1125" spans="1:10" ht="15" x14ac:dyDescent="0.25">
      <c r="A1125" s="293" t="s">
        <v>4033</v>
      </c>
      <c r="B1125" s="293" t="s">
        <v>4021</v>
      </c>
      <c r="C1125" s="293" t="s">
        <v>4022</v>
      </c>
      <c r="D1125" s="293" t="s">
        <v>470</v>
      </c>
      <c r="E1125" s="256" t="s">
        <v>301</v>
      </c>
      <c r="F1125" s="14" t="s">
        <v>1156</v>
      </c>
      <c r="G1125" s="294" t="s">
        <v>1335</v>
      </c>
      <c r="H1125" s="291" t="s">
        <v>4008</v>
      </c>
      <c r="I1125" s="293" t="s">
        <v>4029</v>
      </c>
      <c r="J1125" t="s">
        <v>5748</v>
      </c>
    </row>
    <row r="1126" spans="1:10" ht="15" x14ac:dyDescent="0.25">
      <c r="A1126" s="293" t="s">
        <v>1788</v>
      </c>
      <c r="B1126" s="293" t="s">
        <v>3073</v>
      </c>
      <c r="C1126" s="293" t="s">
        <v>839</v>
      </c>
      <c r="D1126" s="293" t="s">
        <v>377</v>
      </c>
      <c r="E1126" s="256" t="s">
        <v>409</v>
      </c>
      <c r="F1126" s="14" t="s">
        <v>1156</v>
      </c>
      <c r="G1126" s="294" t="s">
        <v>1335</v>
      </c>
      <c r="H1126" s="291" t="s">
        <v>7881</v>
      </c>
      <c r="I1126" s="293" t="s">
        <v>2418</v>
      </c>
      <c r="J1126" t="s">
        <v>5748</v>
      </c>
    </row>
    <row r="1127" spans="1:10" ht="15" x14ac:dyDescent="0.25">
      <c r="A1127" s="293" t="s">
        <v>1712</v>
      </c>
      <c r="B1127" s="293" t="s">
        <v>2986</v>
      </c>
      <c r="C1127" s="293" t="s">
        <v>676</v>
      </c>
      <c r="D1127" s="293" t="s">
        <v>439</v>
      </c>
      <c r="E1127" s="256" t="s">
        <v>398</v>
      </c>
      <c r="F1127" s="14" t="s">
        <v>1156</v>
      </c>
      <c r="G1127" s="294" t="s">
        <v>1335</v>
      </c>
      <c r="H1127" s="291" t="s">
        <v>7881</v>
      </c>
      <c r="I1127" s="293" t="s">
        <v>2332</v>
      </c>
      <c r="J1127" t="s">
        <v>5748</v>
      </c>
    </row>
    <row r="1128" spans="1:10" ht="15" hidden="1" x14ac:dyDescent="0.25">
      <c r="A1128" s="293" t="s">
        <v>7244</v>
      </c>
      <c r="B1128" s="293" t="s">
        <v>6591</v>
      </c>
      <c r="C1128" s="293" t="s">
        <v>758</v>
      </c>
      <c r="D1128" s="293" t="s">
        <v>540</v>
      </c>
      <c r="E1128" s="293" t="s">
        <v>1058</v>
      </c>
      <c r="F1128" s="291" t="s">
        <v>1156</v>
      </c>
      <c r="G1128" s="294" t="s">
        <v>1335</v>
      </c>
      <c r="H1128" s="291" t="s">
        <v>7881</v>
      </c>
      <c r="I1128" s="293" t="s">
        <v>7755</v>
      </c>
      <c r="J1128" t="s">
        <v>5748</v>
      </c>
    </row>
    <row r="1129" spans="1:10" ht="15" x14ac:dyDescent="0.25">
      <c r="A1129" s="293" t="s">
        <v>7245</v>
      </c>
      <c r="B1129" s="293" t="s">
        <v>6592</v>
      </c>
      <c r="C1129" s="293" t="s">
        <v>6593</v>
      </c>
      <c r="D1129" s="293" t="s">
        <v>6594</v>
      </c>
      <c r="E1129" s="256" t="s">
        <v>396</v>
      </c>
      <c r="F1129" s="14" t="s">
        <v>1156</v>
      </c>
      <c r="G1129" s="294" t="s">
        <v>1335</v>
      </c>
      <c r="H1129" s="291" t="s">
        <v>4008</v>
      </c>
      <c r="I1129" s="293" t="s">
        <v>7756</v>
      </c>
      <c r="J1129" t="s">
        <v>5748</v>
      </c>
    </row>
    <row r="1130" spans="1:10" ht="15" x14ac:dyDescent="0.25">
      <c r="A1130" s="293" t="s">
        <v>7246</v>
      </c>
      <c r="B1130" s="293" t="s">
        <v>6595</v>
      </c>
      <c r="C1130" s="293" t="s">
        <v>6596</v>
      </c>
      <c r="D1130" s="293" t="s">
        <v>5672</v>
      </c>
      <c r="E1130" s="256" t="s">
        <v>322</v>
      </c>
      <c r="F1130" s="14" t="s">
        <v>1156</v>
      </c>
      <c r="G1130" s="294" t="s">
        <v>1335</v>
      </c>
      <c r="H1130" s="291" t="s">
        <v>4008</v>
      </c>
      <c r="I1130" s="293" t="s">
        <v>7757</v>
      </c>
      <c r="J1130" t="s">
        <v>5748</v>
      </c>
    </row>
    <row r="1131" spans="1:10" ht="15" x14ac:dyDescent="0.25">
      <c r="A1131" s="293" t="s">
        <v>1773</v>
      </c>
      <c r="B1131" s="293" t="s">
        <v>3053</v>
      </c>
      <c r="C1131" s="293" t="s">
        <v>1293</v>
      </c>
      <c r="D1131" s="293" t="s">
        <v>595</v>
      </c>
      <c r="E1131" s="256" t="s">
        <v>1187</v>
      </c>
      <c r="F1131" s="14" t="s">
        <v>1156</v>
      </c>
      <c r="G1131" s="294" t="s">
        <v>1335</v>
      </c>
      <c r="H1131" s="291" t="s">
        <v>7881</v>
      </c>
      <c r="I1131" s="293" t="s">
        <v>2398</v>
      </c>
      <c r="J1131" t="s">
        <v>5748</v>
      </c>
    </row>
    <row r="1132" spans="1:10" ht="15" x14ac:dyDescent="0.25">
      <c r="A1132" s="293" t="s">
        <v>7247</v>
      </c>
      <c r="B1132" s="293" t="s">
        <v>6597</v>
      </c>
      <c r="C1132" s="293" t="s">
        <v>6598</v>
      </c>
      <c r="D1132" s="293" t="s">
        <v>6599</v>
      </c>
      <c r="E1132" s="256" t="s">
        <v>374</v>
      </c>
      <c r="F1132" s="14" t="s">
        <v>1156</v>
      </c>
      <c r="G1132" s="294" t="s">
        <v>1335</v>
      </c>
      <c r="H1132" s="291" t="s">
        <v>4008</v>
      </c>
      <c r="I1132" s="293" t="s">
        <v>7758</v>
      </c>
      <c r="J1132" t="s">
        <v>5748</v>
      </c>
    </row>
    <row r="1133" spans="1:10" ht="15" x14ac:dyDescent="0.25">
      <c r="A1133" s="293" t="s">
        <v>4291</v>
      </c>
      <c r="B1133" s="293" t="s">
        <v>4891</v>
      </c>
      <c r="C1133" s="293" t="s">
        <v>4892</v>
      </c>
      <c r="D1133" s="293" t="s">
        <v>600</v>
      </c>
      <c r="E1133" s="256" t="s">
        <v>383</v>
      </c>
      <c r="F1133" s="14" t="s">
        <v>1156</v>
      </c>
      <c r="G1133" s="294" t="s">
        <v>1335</v>
      </c>
      <c r="H1133" s="291" t="s">
        <v>7881</v>
      </c>
      <c r="I1133" s="293" t="s">
        <v>5359</v>
      </c>
      <c r="J1133" t="s">
        <v>5748</v>
      </c>
    </row>
    <row r="1134" spans="1:10" ht="15" x14ac:dyDescent="0.25">
      <c r="A1134" s="293" t="s">
        <v>7248</v>
      </c>
      <c r="B1134" s="293" t="s">
        <v>6600</v>
      </c>
      <c r="C1134" s="293" t="s">
        <v>4873</v>
      </c>
      <c r="D1134" s="293" t="s">
        <v>319</v>
      </c>
      <c r="E1134" s="256" t="s">
        <v>6844</v>
      </c>
      <c r="F1134" s="14" t="s">
        <v>1156</v>
      </c>
      <c r="G1134" s="294" t="s">
        <v>1335</v>
      </c>
      <c r="H1134" s="291" t="s">
        <v>7881</v>
      </c>
      <c r="I1134" s="293" t="s">
        <v>7759</v>
      </c>
      <c r="J1134" t="s">
        <v>5748</v>
      </c>
    </row>
    <row r="1135" spans="1:10" ht="15" x14ac:dyDescent="0.25">
      <c r="A1135" s="293" t="s">
        <v>4188</v>
      </c>
      <c r="B1135" s="293" t="s">
        <v>3420</v>
      </c>
      <c r="C1135" s="293" t="s">
        <v>3421</v>
      </c>
      <c r="D1135" s="293" t="s">
        <v>332</v>
      </c>
      <c r="E1135" s="256" t="s">
        <v>324</v>
      </c>
      <c r="F1135" s="14" t="s">
        <v>1156</v>
      </c>
      <c r="G1135" s="294" t="s">
        <v>1335</v>
      </c>
      <c r="H1135" s="291" t="s">
        <v>7881</v>
      </c>
      <c r="I1135" s="293" t="s">
        <v>3419</v>
      </c>
      <c r="J1135" t="s">
        <v>5748</v>
      </c>
    </row>
    <row r="1136" spans="1:10" ht="15" x14ac:dyDescent="0.25">
      <c r="A1136" s="293" t="s">
        <v>7249</v>
      </c>
      <c r="B1136" s="293" t="s">
        <v>6601</v>
      </c>
      <c r="C1136" s="293" t="s">
        <v>6602</v>
      </c>
      <c r="D1136" s="293" t="s">
        <v>349</v>
      </c>
      <c r="E1136" s="256" t="s">
        <v>403</v>
      </c>
      <c r="F1136" s="14" t="s">
        <v>1156</v>
      </c>
      <c r="G1136" s="294" t="s">
        <v>1335</v>
      </c>
      <c r="H1136" s="291" t="s">
        <v>7881</v>
      </c>
      <c r="I1136" s="293" t="s">
        <v>7760</v>
      </c>
      <c r="J1136" t="s">
        <v>5748</v>
      </c>
    </row>
    <row r="1137" spans="1:10" ht="15" x14ac:dyDescent="0.25">
      <c r="A1137" s="293" t="s">
        <v>4196</v>
      </c>
      <c r="B1137" s="293" t="s">
        <v>4714</v>
      </c>
      <c r="C1137" s="293" t="s">
        <v>674</v>
      </c>
      <c r="D1137" s="293" t="s">
        <v>412</v>
      </c>
      <c r="E1137" s="256" t="s">
        <v>297</v>
      </c>
      <c r="F1137" s="14" t="s">
        <v>1156</v>
      </c>
      <c r="G1137" s="294" t="s">
        <v>1335</v>
      </c>
      <c r="H1137" s="291" t="s">
        <v>7881</v>
      </c>
      <c r="I1137" s="293" t="s">
        <v>5272</v>
      </c>
      <c r="J1137" t="s">
        <v>5748</v>
      </c>
    </row>
    <row r="1138" spans="1:10" ht="15" x14ac:dyDescent="0.25">
      <c r="A1138" s="293" t="s">
        <v>3840</v>
      </c>
      <c r="B1138" s="293" t="s">
        <v>3508</v>
      </c>
      <c r="C1138" s="293" t="s">
        <v>3509</v>
      </c>
      <c r="D1138" s="293" t="s">
        <v>335</v>
      </c>
      <c r="E1138" s="256" t="s">
        <v>324</v>
      </c>
      <c r="F1138" s="14" t="s">
        <v>1156</v>
      </c>
      <c r="G1138" s="294" t="s">
        <v>1335</v>
      </c>
      <c r="H1138" s="291" t="s">
        <v>7881</v>
      </c>
      <c r="I1138" s="293" t="s">
        <v>3507</v>
      </c>
      <c r="J1138" t="s">
        <v>5748</v>
      </c>
    </row>
    <row r="1139" spans="1:10" ht="15" x14ac:dyDescent="0.25">
      <c r="A1139" s="293" t="s">
        <v>1731</v>
      </c>
      <c r="B1139" s="293" t="s">
        <v>3007</v>
      </c>
      <c r="C1139" s="293" t="s">
        <v>742</v>
      </c>
      <c r="D1139" s="293" t="s">
        <v>438</v>
      </c>
      <c r="E1139" s="256" t="s">
        <v>374</v>
      </c>
      <c r="F1139" s="14" t="s">
        <v>1156</v>
      </c>
      <c r="G1139" s="294" t="s">
        <v>1335</v>
      </c>
      <c r="H1139" s="291" t="s">
        <v>7881</v>
      </c>
      <c r="I1139" s="293" t="s">
        <v>2352</v>
      </c>
      <c r="J1139" t="s">
        <v>5748</v>
      </c>
    </row>
    <row r="1140" spans="1:10" ht="15" x14ac:dyDescent="0.25">
      <c r="A1140" s="293" t="s">
        <v>1794</v>
      </c>
      <c r="B1140" s="293" t="s">
        <v>3082</v>
      </c>
      <c r="C1140" s="293" t="s">
        <v>855</v>
      </c>
      <c r="D1140" s="293" t="s">
        <v>406</v>
      </c>
      <c r="E1140" s="256" t="s">
        <v>726</v>
      </c>
      <c r="F1140" s="14" t="s">
        <v>1156</v>
      </c>
      <c r="G1140" s="294" t="s">
        <v>1335</v>
      </c>
      <c r="H1140" s="291" t="s">
        <v>7881</v>
      </c>
      <c r="I1140" s="293" t="s">
        <v>2427</v>
      </c>
      <c r="J1140" t="s">
        <v>5748</v>
      </c>
    </row>
    <row r="1141" spans="1:10" ht="15" x14ac:dyDescent="0.25">
      <c r="A1141" s="293" t="s">
        <v>7250</v>
      </c>
      <c r="B1141" s="293" t="s">
        <v>6603</v>
      </c>
      <c r="C1141" s="293" t="s">
        <v>6604</v>
      </c>
      <c r="D1141" s="293" t="s">
        <v>584</v>
      </c>
      <c r="E1141" s="256" t="s">
        <v>357</v>
      </c>
      <c r="F1141" s="14" t="s">
        <v>1156</v>
      </c>
      <c r="G1141" s="294" t="s">
        <v>1335</v>
      </c>
      <c r="H1141" s="291" t="s">
        <v>7881</v>
      </c>
      <c r="I1141" s="293" t="s">
        <v>7761</v>
      </c>
      <c r="J1141" t="s">
        <v>5748</v>
      </c>
    </row>
    <row r="1142" spans="1:10" ht="15" x14ac:dyDescent="0.25">
      <c r="A1142" s="293" t="s">
        <v>1670</v>
      </c>
      <c r="B1142" s="293" t="s">
        <v>2934</v>
      </c>
      <c r="C1142" s="293" t="s">
        <v>455</v>
      </c>
      <c r="D1142" s="293" t="s">
        <v>373</v>
      </c>
      <c r="E1142" s="256" t="s">
        <v>297</v>
      </c>
      <c r="F1142" s="14" t="s">
        <v>1156</v>
      </c>
      <c r="G1142" s="294" t="s">
        <v>1335</v>
      </c>
      <c r="H1142" s="291" t="s">
        <v>7881</v>
      </c>
      <c r="I1142" s="293" t="s">
        <v>2280</v>
      </c>
      <c r="J1142" t="s">
        <v>5748</v>
      </c>
    </row>
    <row r="1143" spans="1:10" ht="15" x14ac:dyDescent="0.25">
      <c r="A1143" s="293" t="s">
        <v>1643</v>
      </c>
      <c r="B1143" s="293" t="s">
        <v>2903</v>
      </c>
      <c r="C1143" s="293" t="s">
        <v>766</v>
      </c>
      <c r="D1143" s="293" t="s">
        <v>767</v>
      </c>
      <c r="E1143" s="256" t="s">
        <v>365</v>
      </c>
      <c r="F1143" s="14" t="s">
        <v>1156</v>
      </c>
      <c r="G1143" s="294" t="s">
        <v>1335</v>
      </c>
      <c r="H1143" s="291" t="s">
        <v>7881</v>
      </c>
      <c r="I1143" s="293" t="s">
        <v>2249</v>
      </c>
      <c r="J1143" t="s">
        <v>5748</v>
      </c>
    </row>
    <row r="1144" spans="1:10" ht="15" x14ac:dyDescent="0.25">
      <c r="A1144" s="293" t="s">
        <v>7251</v>
      </c>
      <c r="B1144" s="293" t="s">
        <v>6605</v>
      </c>
      <c r="C1144" s="293" t="s">
        <v>6606</v>
      </c>
      <c r="D1144" s="293" t="s">
        <v>6607</v>
      </c>
      <c r="E1144" s="256" t="s">
        <v>520</v>
      </c>
      <c r="F1144" s="14" t="s">
        <v>1156</v>
      </c>
      <c r="G1144" s="294" t="s">
        <v>1335</v>
      </c>
      <c r="H1144" s="291" t="s">
        <v>4008</v>
      </c>
      <c r="I1144" s="293" t="s">
        <v>7762</v>
      </c>
      <c r="J1144" t="s">
        <v>5748</v>
      </c>
    </row>
    <row r="1145" spans="1:10" ht="15" x14ac:dyDescent="0.25">
      <c r="A1145" s="293" t="s">
        <v>1820</v>
      </c>
      <c r="B1145" s="293" t="s">
        <v>3113</v>
      </c>
      <c r="C1145" s="293" t="s">
        <v>1083</v>
      </c>
      <c r="D1145" s="293" t="s">
        <v>566</v>
      </c>
      <c r="E1145" s="256" t="s">
        <v>385</v>
      </c>
      <c r="F1145" s="14" t="s">
        <v>1156</v>
      </c>
      <c r="G1145" s="294" t="s">
        <v>1335</v>
      </c>
      <c r="H1145" s="291" t="s">
        <v>7881</v>
      </c>
      <c r="I1145" s="293" t="s">
        <v>2456</v>
      </c>
      <c r="J1145" t="s">
        <v>5748</v>
      </c>
    </row>
    <row r="1146" spans="1:10" ht="15" x14ac:dyDescent="0.25">
      <c r="A1146" s="293" t="s">
        <v>1701</v>
      </c>
      <c r="B1146" s="293" t="s">
        <v>2972</v>
      </c>
      <c r="C1146" s="293" t="s">
        <v>1277</v>
      </c>
      <c r="D1146" s="293" t="s">
        <v>1278</v>
      </c>
      <c r="E1146" s="256" t="s">
        <v>1053</v>
      </c>
      <c r="F1146" s="14" t="s">
        <v>1156</v>
      </c>
      <c r="G1146" s="294" t="s">
        <v>1335</v>
      </c>
      <c r="H1146" s="291" t="s">
        <v>4008</v>
      </c>
      <c r="I1146" s="293" t="s">
        <v>2318</v>
      </c>
      <c r="J1146" t="s">
        <v>5748</v>
      </c>
    </row>
    <row r="1147" spans="1:10" ht="15" x14ac:dyDescent="0.25">
      <c r="A1147" s="293" t="s">
        <v>7252</v>
      </c>
      <c r="B1147" s="293" t="s">
        <v>3557</v>
      </c>
      <c r="C1147" s="293" t="s">
        <v>3558</v>
      </c>
      <c r="D1147" s="293" t="s">
        <v>355</v>
      </c>
      <c r="E1147" s="256" t="s">
        <v>557</v>
      </c>
      <c r="F1147" s="14" t="s">
        <v>1156</v>
      </c>
      <c r="G1147" s="294" t="s">
        <v>1335</v>
      </c>
      <c r="H1147" s="291" t="s">
        <v>7881</v>
      </c>
      <c r="I1147" s="293" t="s">
        <v>3556</v>
      </c>
      <c r="J1147" t="s">
        <v>5748</v>
      </c>
    </row>
    <row r="1148" spans="1:10" ht="15" x14ac:dyDescent="0.25">
      <c r="A1148" s="293" t="s">
        <v>7253</v>
      </c>
      <c r="B1148" s="293" t="s">
        <v>6608</v>
      </c>
      <c r="C1148" s="293" t="s">
        <v>6609</v>
      </c>
      <c r="D1148" s="293" t="s">
        <v>1042</v>
      </c>
      <c r="E1148" s="256" t="s">
        <v>396</v>
      </c>
      <c r="F1148" s="14" t="s">
        <v>1156</v>
      </c>
      <c r="G1148" s="294" t="s">
        <v>1335</v>
      </c>
      <c r="H1148" s="291" t="s">
        <v>7881</v>
      </c>
      <c r="I1148" s="293" t="s">
        <v>7763</v>
      </c>
      <c r="J1148" t="s">
        <v>5748</v>
      </c>
    </row>
    <row r="1149" spans="1:10" ht="15" x14ac:dyDescent="0.25">
      <c r="A1149" s="293" t="s">
        <v>1728</v>
      </c>
      <c r="B1149" s="293" t="s">
        <v>3003</v>
      </c>
      <c r="C1149" s="293" t="s">
        <v>740</v>
      </c>
      <c r="D1149" s="293" t="s">
        <v>741</v>
      </c>
      <c r="E1149" s="256" t="s">
        <v>554</v>
      </c>
      <c r="F1149" s="14" t="s">
        <v>1156</v>
      </c>
      <c r="G1149" s="294" t="s">
        <v>1335</v>
      </c>
      <c r="H1149" s="291" t="s">
        <v>4008</v>
      </c>
      <c r="I1149" s="293" t="s">
        <v>2348</v>
      </c>
      <c r="J1149" t="s">
        <v>5748</v>
      </c>
    </row>
    <row r="1150" spans="1:10" ht="15" hidden="1" x14ac:dyDescent="0.25">
      <c r="A1150" s="293" t="s">
        <v>3797</v>
      </c>
      <c r="B1150" s="293" t="s">
        <v>3386</v>
      </c>
      <c r="C1150" s="293" t="s">
        <v>3387</v>
      </c>
      <c r="D1150" s="293" t="s">
        <v>345</v>
      </c>
      <c r="E1150" s="293" t="s">
        <v>1070</v>
      </c>
      <c r="F1150" s="291" t="s">
        <v>1156</v>
      </c>
      <c r="G1150" s="294" t="s">
        <v>1335</v>
      </c>
      <c r="H1150" s="291" t="s">
        <v>7881</v>
      </c>
      <c r="I1150" s="293" t="s">
        <v>3385</v>
      </c>
      <c r="J1150" t="s">
        <v>5748</v>
      </c>
    </row>
    <row r="1151" spans="1:10" ht="15" x14ac:dyDescent="0.25">
      <c r="A1151" s="293" t="s">
        <v>7254</v>
      </c>
      <c r="B1151" s="293" t="s">
        <v>6610</v>
      </c>
      <c r="C1151" s="293" t="s">
        <v>956</v>
      </c>
      <c r="D1151" s="293" t="s">
        <v>4023</v>
      </c>
      <c r="E1151" s="256" t="s">
        <v>396</v>
      </c>
      <c r="F1151" s="14" t="s">
        <v>1156</v>
      </c>
      <c r="G1151" s="294" t="s">
        <v>1335</v>
      </c>
      <c r="H1151" s="291" t="s">
        <v>4008</v>
      </c>
      <c r="I1151" s="293" t="s">
        <v>7764</v>
      </c>
      <c r="J1151" t="s">
        <v>5748</v>
      </c>
    </row>
    <row r="1152" spans="1:10" ht="15" x14ac:dyDescent="0.25">
      <c r="A1152" s="293" t="s">
        <v>1754</v>
      </c>
      <c r="B1152" s="293" t="s">
        <v>3033</v>
      </c>
      <c r="C1152" s="293" t="s">
        <v>822</v>
      </c>
      <c r="D1152" s="293" t="s">
        <v>438</v>
      </c>
      <c r="E1152" s="256" t="s">
        <v>588</v>
      </c>
      <c r="F1152" s="14" t="s">
        <v>1156</v>
      </c>
      <c r="G1152" s="294" t="s">
        <v>1335</v>
      </c>
      <c r="H1152" s="291" t="s">
        <v>7881</v>
      </c>
      <c r="I1152" s="293" t="s">
        <v>2378</v>
      </c>
      <c r="J1152" t="s">
        <v>5748</v>
      </c>
    </row>
    <row r="1153" spans="1:10" ht="15" x14ac:dyDescent="0.25">
      <c r="A1153" s="293" t="s">
        <v>7255</v>
      </c>
      <c r="B1153" s="293" t="s">
        <v>6611</v>
      </c>
      <c r="C1153" s="293" t="s">
        <v>6612</v>
      </c>
      <c r="D1153" s="293" t="s">
        <v>745</v>
      </c>
      <c r="E1153" s="256" t="s">
        <v>396</v>
      </c>
      <c r="F1153" s="14" t="s">
        <v>1156</v>
      </c>
      <c r="G1153" s="294" t="s">
        <v>1335</v>
      </c>
      <c r="H1153" s="291" t="s">
        <v>7881</v>
      </c>
      <c r="I1153" s="293" t="s">
        <v>7765</v>
      </c>
      <c r="J1153" t="s">
        <v>5748</v>
      </c>
    </row>
    <row r="1154" spans="1:10" ht="15" x14ac:dyDescent="0.25">
      <c r="A1154" s="293" t="s">
        <v>4235</v>
      </c>
      <c r="B1154" s="293" t="s">
        <v>4786</v>
      </c>
      <c r="C1154" s="293" t="s">
        <v>4787</v>
      </c>
      <c r="D1154" s="293" t="s">
        <v>4788</v>
      </c>
      <c r="E1154" s="256" t="s">
        <v>5131</v>
      </c>
      <c r="F1154" s="14" t="s">
        <v>1156</v>
      </c>
      <c r="G1154" s="294" t="s">
        <v>1335</v>
      </c>
      <c r="H1154" s="291" t="s">
        <v>7881</v>
      </c>
      <c r="I1154" s="293" t="s">
        <v>5307</v>
      </c>
      <c r="J1154" t="s">
        <v>5748</v>
      </c>
    </row>
    <row r="1155" spans="1:10" ht="15" x14ac:dyDescent="0.25">
      <c r="A1155" s="293" t="s">
        <v>7256</v>
      </c>
      <c r="B1155" s="293" t="s">
        <v>6613</v>
      </c>
      <c r="C1155" s="293" t="s">
        <v>6614</v>
      </c>
      <c r="D1155" s="293" t="s">
        <v>342</v>
      </c>
      <c r="E1155" s="256" t="s">
        <v>6844</v>
      </c>
      <c r="F1155" s="14" t="s">
        <v>1156</v>
      </c>
      <c r="G1155" s="294" t="s">
        <v>1335</v>
      </c>
      <c r="H1155" s="291" t="s">
        <v>7881</v>
      </c>
      <c r="I1155" s="293" t="s">
        <v>7766</v>
      </c>
      <c r="J1155" t="s">
        <v>5748</v>
      </c>
    </row>
    <row r="1156" spans="1:10" ht="15" hidden="1" x14ac:dyDescent="0.25">
      <c r="A1156" s="293" t="s">
        <v>3873</v>
      </c>
      <c r="B1156" s="293" t="s">
        <v>3611</v>
      </c>
      <c r="C1156" s="293" t="s">
        <v>3612</v>
      </c>
      <c r="D1156" s="293" t="s">
        <v>640</v>
      </c>
      <c r="E1156" s="293" t="s">
        <v>322</v>
      </c>
      <c r="F1156" s="291" t="s">
        <v>1156</v>
      </c>
      <c r="G1156" s="294" t="s">
        <v>1335</v>
      </c>
      <c r="H1156" s="291" t="s">
        <v>7881</v>
      </c>
      <c r="I1156" s="293" t="s">
        <v>3610</v>
      </c>
      <c r="J1156" t="s">
        <v>5748</v>
      </c>
    </row>
    <row r="1157" spans="1:10" ht="15" x14ac:dyDescent="0.25">
      <c r="A1157" s="293" t="s">
        <v>7257</v>
      </c>
      <c r="B1157" s="293" t="s">
        <v>3427</v>
      </c>
      <c r="C1157" s="293" t="s">
        <v>3428</v>
      </c>
      <c r="D1157" s="293" t="s">
        <v>330</v>
      </c>
      <c r="E1157" s="256" t="s">
        <v>428</v>
      </c>
      <c r="F1157" s="14" t="s">
        <v>1156</v>
      </c>
      <c r="G1157" s="294" t="s">
        <v>1335</v>
      </c>
      <c r="H1157" s="291" t="s">
        <v>7881</v>
      </c>
      <c r="I1157" s="293" t="s">
        <v>3426</v>
      </c>
      <c r="J1157" t="s">
        <v>5748</v>
      </c>
    </row>
    <row r="1158" spans="1:10" ht="15" hidden="1" x14ac:dyDescent="0.25">
      <c r="A1158" s="293" t="s">
        <v>1836</v>
      </c>
      <c r="B1158" s="293" t="s">
        <v>3136</v>
      </c>
      <c r="C1158" s="293" t="s">
        <v>856</v>
      </c>
      <c r="D1158" s="293" t="s">
        <v>342</v>
      </c>
      <c r="E1158" s="293" t="s">
        <v>378</v>
      </c>
      <c r="F1158" s="291" t="s">
        <v>1156</v>
      </c>
      <c r="G1158" s="294" t="s">
        <v>1335</v>
      </c>
      <c r="H1158" s="291" t="s">
        <v>7881</v>
      </c>
      <c r="I1158" s="293" t="s">
        <v>2476</v>
      </c>
      <c r="J1158" t="s">
        <v>5748</v>
      </c>
    </row>
    <row r="1159" spans="1:10" ht="15" hidden="1" x14ac:dyDescent="0.25">
      <c r="A1159" s="293" t="s">
        <v>1736</v>
      </c>
      <c r="B1159" s="293" t="s">
        <v>3013</v>
      </c>
      <c r="C1159" s="293" t="s">
        <v>548</v>
      </c>
      <c r="D1159" s="293" t="s">
        <v>402</v>
      </c>
      <c r="E1159" s="293" t="s">
        <v>526</v>
      </c>
      <c r="F1159" s="291" t="s">
        <v>1156</v>
      </c>
      <c r="G1159" s="294" t="s">
        <v>1335</v>
      </c>
      <c r="H1159" s="291" t="s">
        <v>7881</v>
      </c>
      <c r="I1159" s="293" t="s">
        <v>2358</v>
      </c>
      <c r="J1159" t="s">
        <v>5748</v>
      </c>
    </row>
    <row r="1160" spans="1:10" ht="15" x14ac:dyDescent="0.25">
      <c r="A1160" s="293" t="s">
        <v>7258</v>
      </c>
      <c r="B1160" s="293" t="s">
        <v>6615</v>
      </c>
      <c r="C1160" s="293" t="s">
        <v>6616</v>
      </c>
      <c r="D1160" s="293" t="s">
        <v>472</v>
      </c>
      <c r="E1160" s="256" t="s">
        <v>5130</v>
      </c>
      <c r="F1160" s="14" t="s">
        <v>1156</v>
      </c>
      <c r="G1160" s="294" t="s">
        <v>1335</v>
      </c>
      <c r="H1160" s="291" t="s">
        <v>7881</v>
      </c>
      <c r="I1160" s="293" t="s">
        <v>7767</v>
      </c>
      <c r="J1160" t="s">
        <v>5748</v>
      </c>
    </row>
    <row r="1161" spans="1:10" ht="15" x14ac:dyDescent="0.25">
      <c r="A1161" s="293" t="s">
        <v>7259</v>
      </c>
      <c r="B1161" s="293" t="s">
        <v>6617</v>
      </c>
      <c r="C1161" s="293" t="s">
        <v>5076</v>
      </c>
      <c r="D1161" s="293" t="s">
        <v>1218</v>
      </c>
      <c r="E1161" s="256" t="s">
        <v>387</v>
      </c>
      <c r="F1161" s="14" t="s">
        <v>1156</v>
      </c>
      <c r="G1161" s="294" t="s">
        <v>1335</v>
      </c>
      <c r="H1161" s="291" t="s">
        <v>7881</v>
      </c>
      <c r="I1161" s="293" t="s">
        <v>7768</v>
      </c>
      <c r="J1161" t="s">
        <v>5748</v>
      </c>
    </row>
    <row r="1162" spans="1:10" ht="15" x14ac:dyDescent="0.25">
      <c r="A1162" s="293" t="s">
        <v>1806</v>
      </c>
      <c r="B1162" s="293" t="s">
        <v>3096</v>
      </c>
      <c r="C1162" s="293" t="s">
        <v>1245</v>
      </c>
      <c r="D1162" s="293" t="s">
        <v>1246</v>
      </c>
      <c r="E1162" s="256" t="s">
        <v>311</v>
      </c>
      <c r="F1162" s="14" t="s">
        <v>1156</v>
      </c>
      <c r="G1162" s="294" t="s">
        <v>1335</v>
      </c>
      <c r="H1162" s="291" t="s">
        <v>7881</v>
      </c>
      <c r="I1162" s="293" t="s">
        <v>2441</v>
      </c>
      <c r="J1162" t="s">
        <v>5748</v>
      </c>
    </row>
    <row r="1163" spans="1:10" ht="15" hidden="1" x14ac:dyDescent="0.25">
      <c r="A1163" s="293" t="s">
        <v>7260</v>
      </c>
      <c r="B1163" s="293" t="s">
        <v>6618</v>
      </c>
      <c r="C1163" s="293" t="s">
        <v>6619</v>
      </c>
      <c r="D1163" s="293" t="s">
        <v>6620</v>
      </c>
      <c r="E1163" s="293" t="s">
        <v>241</v>
      </c>
      <c r="F1163" s="291" t="s">
        <v>1156</v>
      </c>
      <c r="G1163" s="294" t="s">
        <v>1335</v>
      </c>
      <c r="H1163" s="291" t="s">
        <v>7881</v>
      </c>
      <c r="I1163" s="293" t="s">
        <v>7769</v>
      </c>
      <c r="J1163" t="s">
        <v>5748</v>
      </c>
    </row>
    <row r="1164" spans="1:10" ht="15" hidden="1" x14ac:dyDescent="0.25">
      <c r="A1164" s="293" t="s">
        <v>1650</v>
      </c>
      <c r="B1164" s="293" t="s">
        <v>2912</v>
      </c>
      <c r="C1164" s="293" t="s">
        <v>889</v>
      </c>
      <c r="D1164" s="293" t="s">
        <v>330</v>
      </c>
      <c r="E1164" s="293" t="s">
        <v>409</v>
      </c>
      <c r="F1164" s="291" t="s">
        <v>1156</v>
      </c>
      <c r="G1164" s="294" t="s">
        <v>1335</v>
      </c>
      <c r="H1164" s="291" t="s">
        <v>7881</v>
      </c>
      <c r="I1164" s="293" t="s">
        <v>2258</v>
      </c>
      <c r="J1164" t="s">
        <v>5748</v>
      </c>
    </row>
    <row r="1165" spans="1:10" ht="15" x14ac:dyDescent="0.25">
      <c r="A1165" s="293" t="s">
        <v>3851</v>
      </c>
      <c r="B1165" s="293" t="s">
        <v>3538</v>
      </c>
      <c r="C1165" s="293" t="s">
        <v>3539</v>
      </c>
      <c r="D1165" s="293" t="s">
        <v>344</v>
      </c>
      <c r="E1165" s="256" t="s">
        <v>241</v>
      </c>
      <c r="F1165" s="14" t="s">
        <v>1156</v>
      </c>
      <c r="G1165" s="294" t="s">
        <v>1335</v>
      </c>
      <c r="H1165" s="291" t="s">
        <v>7881</v>
      </c>
      <c r="I1165" s="293" t="s">
        <v>3537</v>
      </c>
      <c r="J1165" t="s">
        <v>5748</v>
      </c>
    </row>
    <row r="1166" spans="1:10" ht="15" x14ac:dyDescent="0.25">
      <c r="A1166" s="293" t="s">
        <v>3824</v>
      </c>
      <c r="B1166" s="293" t="s">
        <v>3459</v>
      </c>
      <c r="C1166" s="293" t="s">
        <v>3460</v>
      </c>
      <c r="D1166" s="293" t="s">
        <v>462</v>
      </c>
      <c r="E1166" s="256" t="s">
        <v>396</v>
      </c>
      <c r="F1166" s="14" t="s">
        <v>1156</v>
      </c>
      <c r="G1166" s="294" t="s">
        <v>1335</v>
      </c>
      <c r="H1166" s="291" t="s">
        <v>7881</v>
      </c>
      <c r="I1166" s="293" t="s">
        <v>3458</v>
      </c>
      <c r="J1166" t="s">
        <v>5748</v>
      </c>
    </row>
    <row r="1167" spans="1:10" ht="15" x14ac:dyDescent="0.25">
      <c r="A1167" s="293" t="s">
        <v>7261</v>
      </c>
      <c r="B1167" s="293" t="s">
        <v>6621</v>
      </c>
      <c r="C1167" s="293" t="s">
        <v>6622</v>
      </c>
      <c r="D1167" s="293" t="s">
        <v>6623</v>
      </c>
      <c r="E1167" s="256" t="s">
        <v>1058</v>
      </c>
      <c r="F1167" s="14" t="s">
        <v>1156</v>
      </c>
      <c r="G1167" s="294" t="s">
        <v>1335</v>
      </c>
      <c r="H1167" s="291" t="s">
        <v>4008</v>
      </c>
      <c r="I1167" s="293" t="s">
        <v>7770</v>
      </c>
      <c r="J1167" t="s">
        <v>5748</v>
      </c>
    </row>
    <row r="1168" spans="1:10" ht="15" x14ac:dyDescent="0.25">
      <c r="A1168" s="293" t="s">
        <v>1808</v>
      </c>
      <c r="B1168" s="293" t="s">
        <v>3099</v>
      </c>
      <c r="C1168" s="293" t="s">
        <v>782</v>
      </c>
      <c r="D1168" s="293" t="s">
        <v>783</v>
      </c>
      <c r="E1168" s="256" t="s">
        <v>554</v>
      </c>
      <c r="F1168" s="14" t="s">
        <v>1156</v>
      </c>
      <c r="G1168" s="294" t="s">
        <v>1335</v>
      </c>
      <c r="H1168" s="291" t="s">
        <v>7881</v>
      </c>
      <c r="I1168" s="293" t="s">
        <v>2444</v>
      </c>
      <c r="J1168" t="s">
        <v>5748</v>
      </c>
    </row>
    <row r="1169" spans="1:10" ht="15" x14ac:dyDescent="0.25">
      <c r="A1169" s="293" t="s">
        <v>1825</v>
      </c>
      <c r="B1169" s="293" t="s">
        <v>3120</v>
      </c>
      <c r="C1169" s="293" t="s">
        <v>1088</v>
      </c>
      <c r="D1169" s="293" t="s">
        <v>355</v>
      </c>
      <c r="E1169" s="256" t="s">
        <v>306</v>
      </c>
      <c r="F1169" s="14" t="s">
        <v>1156</v>
      </c>
      <c r="G1169" s="294" t="s">
        <v>1335</v>
      </c>
      <c r="H1169" s="291" t="s">
        <v>7881</v>
      </c>
      <c r="I1169" s="293" t="s">
        <v>2462</v>
      </c>
      <c r="J1169" t="s">
        <v>5748</v>
      </c>
    </row>
    <row r="1170" spans="1:10" ht="15" x14ac:dyDescent="0.25">
      <c r="A1170" s="293" t="s">
        <v>7262</v>
      </c>
      <c r="B1170" s="293" t="s">
        <v>6624</v>
      </c>
      <c r="C1170" s="293" t="s">
        <v>6625</v>
      </c>
      <c r="D1170" s="293" t="s">
        <v>305</v>
      </c>
      <c r="E1170" s="256" t="s">
        <v>541</v>
      </c>
      <c r="F1170" s="14" t="s">
        <v>1156</v>
      </c>
      <c r="G1170" s="294" t="s">
        <v>1335</v>
      </c>
      <c r="H1170" s="291" t="s">
        <v>7881</v>
      </c>
      <c r="I1170" s="293" t="s">
        <v>7771</v>
      </c>
      <c r="J1170" t="s">
        <v>5748</v>
      </c>
    </row>
    <row r="1171" spans="1:10" ht="15" x14ac:dyDescent="0.25">
      <c r="A1171" s="293" t="s">
        <v>7263</v>
      </c>
      <c r="B1171" s="293" t="s">
        <v>6626</v>
      </c>
      <c r="C1171" s="293" t="s">
        <v>6627</v>
      </c>
      <c r="D1171" s="293" t="s">
        <v>5672</v>
      </c>
      <c r="E1171" s="256" t="s">
        <v>379</v>
      </c>
      <c r="F1171" s="14" t="s">
        <v>1156</v>
      </c>
      <c r="G1171" s="294" t="s">
        <v>1335</v>
      </c>
      <c r="H1171" s="291" t="s">
        <v>4008</v>
      </c>
      <c r="I1171" s="293" t="s">
        <v>7772</v>
      </c>
      <c r="J1171" t="s">
        <v>5748</v>
      </c>
    </row>
    <row r="1172" spans="1:10" ht="15" x14ac:dyDescent="0.25">
      <c r="A1172" s="293" t="s">
        <v>1764</v>
      </c>
      <c r="B1172" s="293" t="s">
        <v>3043</v>
      </c>
      <c r="C1172" s="293" t="s">
        <v>1240</v>
      </c>
      <c r="D1172" s="293" t="s">
        <v>368</v>
      </c>
      <c r="E1172" s="256" t="s">
        <v>403</v>
      </c>
      <c r="F1172" s="14" t="s">
        <v>1156</v>
      </c>
      <c r="G1172" s="294" t="s">
        <v>1335</v>
      </c>
      <c r="H1172" s="291" t="s">
        <v>7881</v>
      </c>
      <c r="I1172" s="293" t="s">
        <v>2388</v>
      </c>
      <c r="J1172" t="s">
        <v>5748</v>
      </c>
    </row>
    <row r="1173" spans="1:10" ht="15" x14ac:dyDescent="0.25">
      <c r="A1173" s="293" t="s">
        <v>7264</v>
      </c>
      <c r="B1173" s="293" t="s">
        <v>6628</v>
      </c>
      <c r="C1173" s="293" t="s">
        <v>6629</v>
      </c>
      <c r="D1173" s="293" t="s">
        <v>515</v>
      </c>
      <c r="E1173" s="256" t="s">
        <v>1053</v>
      </c>
      <c r="F1173" s="14" t="s">
        <v>1156</v>
      </c>
      <c r="G1173" s="294" t="s">
        <v>1335</v>
      </c>
      <c r="H1173" s="291" t="s">
        <v>4008</v>
      </c>
      <c r="I1173" s="293" t="s">
        <v>7773</v>
      </c>
      <c r="J1173" t="s">
        <v>5748</v>
      </c>
    </row>
    <row r="1174" spans="1:10" ht="15" x14ac:dyDescent="0.25">
      <c r="A1174" s="293" t="s">
        <v>3861</v>
      </c>
      <c r="B1174" s="293" t="s">
        <v>3576</v>
      </c>
      <c r="C1174" s="293" t="s">
        <v>3577</v>
      </c>
      <c r="D1174" s="293" t="s">
        <v>415</v>
      </c>
      <c r="E1174" s="256" t="s">
        <v>724</v>
      </c>
      <c r="F1174" s="14" t="s">
        <v>1156</v>
      </c>
      <c r="G1174" s="294" t="s">
        <v>1335</v>
      </c>
      <c r="H1174" s="291" t="s">
        <v>7881</v>
      </c>
      <c r="I1174" s="293" t="s">
        <v>3575</v>
      </c>
      <c r="J1174" t="s">
        <v>5748</v>
      </c>
    </row>
    <row r="1175" spans="1:10" ht="15" x14ac:dyDescent="0.25">
      <c r="A1175" s="293" t="s">
        <v>1813</v>
      </c>
      <c r="B1175" s="293" t="s">
        <v>3105</v>
      </c>
      <c r="C1175" s="293" t="s">
        <v>941</v>
      </c>
      <c r="D1175" s="293" t="s">
        <v>942</v>
      </c>
      <c r="E1175" s="256" t="s">
        <v>452</v>
      </c>
      <c r="F1175" s="14" t="s">
        <v>1156</v>
      </c>
      <c r="G1175" s="294" t="s">
        <v>1335</v>
      </c>
      <c r="H1175" s="291" t="s">
        <v>7881</v>
      </c>
      <c r="I1175" s="293" t="s">
        <v>2450</v>
      </c>
      <c r="J1175" t="s">
        <v>5748</v>
      </c>
    </row>
    <row r="1176" spans="1:10" ht="15" x14ac:dyDescent="0.25">
      <c r="A1176" s="293" t="s">
        <v>4034</v>
      </c>
      <c r="B1176" s="293" t="s">
        <v>3158</v>
      </c>
      <c r="C1176" s="293" t="s">
        <v>1025</v>
      </c>
      <c r="D1176" s="293" t="s">
        <v>1026</v>
      </c>
      <c r="E1176" s="256" t="s">
        <v>1053</v>
      </c>
      <c r="F1176" s="14" t="s">
        <v>1156</v>
      </c>
      <c r="G1176" s="294" t="s">
        <v>1335</v>
      </c>
      <c r="H1176" s="291" t="s">
        <v>4008</v>
      </c>
      <c r="I1176" s="293" t="s">
        <v>2498</v>
      </c>
      <c r="J1176" t="s">
        <v>5748</v>
      </c>
    </row>
    <row r="1177" spans="1:10" ht="15" x14ac:dyDescent="0.25">
      <c r="A1177" s="293" t="s">
        <v>4200</v>
      </c>
      <c r="B1177" s="293" t="s">
        <v>5625</v>
      </c>
      <c r="C1177" s="293" t="s">
        <v>4722</v>
      </c>
      <c r="D1177" s="293" t="s">
        <v>487</v>
      </c>
      <c r="E1177" s="256" t="s">
        <v>320</v>
      </c>
      <c r="F1177" s="14" t="s">
        <v>1156</v>
      </c>
      <c r="G1177" s="294" t="s">
        <v>1335</v>
      </c>
      <c r="H1177" s="291" t="s">
        <v>7881</v>
      </c>
      <c r="I1177" s="293" t="s">
        <v>5276</v>
      </c>
      <c r="J1177" t="s">
        <v>5748</v>
      </c>
    </row>
    <row r="1178" spans="1:10" ht="15" x14ac:dyDescent="0.25">
      <c r="A1178" s="293" t="s">
        <v>1826</v>
      </c>
      <c r="B1178" s="293" t="s">
        <v>3124</v>
      </c>
      <c r="C1178" s="293" t="s">
        <v>1253</v>
      </c>
      <c r="D1178" s="293" t="s">
        <v>487</v>
      </c>
      <c r="E1178" s="256" t="s">
        <v>469</v>
      </c>
      <c r="F1178" s="14" t="s">
        <v>1156</v>
      </c>
      <c r="G1178" s="294" t="s">
        <v>1335</v>
      </c>
      <c r="H1178" s="291" t="s">
        <v>7881</v>
      </c>
      <c r="I1178" s="293" t="s">
        <v>2464</v>
      </c>
      <c r="J1178" t="s">
        <v>5748</v>
      </c>
    </row>
    <row r="1179" spans="1:10" ht="15" x14ac:dyDescent="0.25">
      <c r="A1179" s="293" t="s">
        <v>3896</v>
      </c>
      <c r="B1179" s="293" t="s">
        <v>3684</v>
      </c>
      <c r="C1179" s="293" t="s">
        <v>3685</v>
      </c>
      <c r="D1179" s="293" t="s">
        <v>345</v>
      </c>
      <c r="E1179" s="256" t="s">
        <v>311</v>
      </c>
      <c r="F1179" s="14" t="s">
        <v>1156</v>
      </c>
      <c r="G1179" s="294" t="s">
        <v>1335</v>
      </c>
      <c r="H1179" s="291" t="s">
        <v>7881</v>
      </c>
      <c r="I1179" s="293" t="s">
        <v>3683</v>
      </c>
      <c r="J1179" t="s">
        <v>5748</v>
      </c>
    </row>
    <row r="1180" spans="1:10" ht="15" x14ac:dyDescent="0.25">
      <c r="A1180" s="293" t="s">
        <v>1874</v>
      </c>
      <c r="B1180" s="293" t="s">
        <v>3180</v>
      </c>
      <c r="C1180" s="293" t="s">
        <v>1302</v>
      </c>
      <c r="D1180" s="293" t="s">
        <v>699</v>
      </c>
      <c r="E1180" s="256" t="s">
        <v>409</v>
      </c>
      <c r="F1180" s="14" t="s">
        <v>1156</v>
      </c>
      <c r="G1180" s="294" t="s">
        <v>1335</v>
      </c>
      <c r="H1180" s="291" t="s">
        <v>7881</v>
      </c>
      <c r="I1180" s="293" t="s">
        <v>2520</v>
      </c>
      <c r="J1180" t="s">
        <v>5748</v>
      </c>
    </row>
    <row r="1181" spans="1:10" ht="15" x14ac:dyDescent="0.25">
      <c r="A1181" s="293" t="s">
        <v>3894</v>
      </c>
      <c r="B1181" s="293" t="s">
        <v>3679</v>
      </c>
      <c r="C1181" s="293" t="s">
        <v>1059</v>
      </c>
      <c r="D1181" s="293" t="s">
        <v>416</v>
      </c>
      <c r="E1181" s="256" t="s">
        <v>396</v>
      </c>
      <c r="F1181" s="14" t="s">
        <v>1156</v>
      </c>
      <c r="G1181" s="294" t="s">
        <v>1335</v>
      </c>
      <c r="H1181" s="291" t="s">
        <v>7881</v>
      </c>
      <c r="I1181" s="293" t="s">
        <v>3678</v>
      </c>
      <c r="J1181" t="s">
        <v>5748</v>
      </c>
    </row>
    <row r="1182" spans="1:10" ht="15" x14ac:dyDescent="0.25">
      <c r="A1182" s="293" t="s">
        <v>7265</v>
      </c>
      <c r="B1182" s="293" t="s">
        <v>6630</v>
      </c>
      <c r="C1182" s="293" t="s">
        <v>6631</v>
      </c>
      <c r="D1182" s="293" t="s">
        <v>335</v>
      </c>
      <c r="E1182" s="256" t="s">
        <v>6845</v>
      </c>
      <c r="F1182" s="14" t="s">
        <v>1156</v>
      </c>
      <c r="G1182" s="294" t="s">
        <v>1335</v>
      </c>
      <c r="H1182" s="291" t="s">
        <v>7881</v>
      </c>
      <c r="I1182" s="293" t="s">
        <v>7774</v>
      </c>
      <c r="J1182" t="s">
        <v>5748</v>
      </c>
    </row>
    <row r="1183" spans="1:10" ht="15" x14ac:dyDescent="0.25">
      <c r="A1183" s="293" t="s">
        <v>1792</v>
      </c>
      <c r="B1183" s="293" t="s">
        <v>3078</v>
      </c>
      <c r="C1183" s="293" t="s">
        <v>1299</v>
      </c>
      <c r="D1183" s="293" t="s">
        <v>824</v>
      </c>
      <c r="E1183" s="256" t="s">
        <v>1174</v>
      </c>
      <c r="F1183" s="14" t="s">
        <v>1156</v>
      </c>
      <c r="G1183" s="294" t="s">
        <v>1335</v>
      </c>
      <c r="H1183" s="291" t="s">
        <v>7881</v>
      </c>
      <c r="I1183" s="293" t="s">
        <v>2423</v>
      </c>
      <c r="J1183" t="s">
        <v>5748</v>
      </c>
    </row>
    <row r="1184" spans="1:10" ht="15" x14ac:dyDescent="0.25">
      <c r="A1184" s="293" t="s">
        <v>3846</v>
      </c>
      <c r="B1184" s="293" t="s">
        <v>3524</v>
      </c>
      <c r="C1184" s="293" t="s">
        <v>3525</v>
      </c>
      <c r="D1184" s="293" t="s">
        <v>412</v>
      </c>
      <c r="E1184" s="256" t="s">
        <v>396</v>
      </c>
      <c r="F1184" s="14" t="s">
        <v>1156</v>
      </c>
      <c r="G1184" s="294" t="s">
        <v>1335</v>
      </c>
      <c r="H1184" s="291" t="s">
        <v>7881</v>
      </c>
      <c r="I1184" s="293" t="s">
        <v>3523</v>
      </c>
      <c r="J1184" t="s">
        <v>5748</v>
      </c>
    </row>
    <row r="1185" spans="1:10" ht="15" x14ac:dyDescent="0.25">
      <c r="A1185" s="293" t="s">
        <v>3796</v>
      </c>
      <c r="B1185" s="293" t="s">
        <v>3383</v>
      </c>
      <c r="C1185" s="293" t="s">
        <v>3384</v>
      </c>
      <c r="D1185" s="293" t="s">
        <v>492</v>
      </c>
      <c r="E1185" s="256" t="s">
        <v>396</v>
      </c>
      <c r="F1185" s="14" t="s">
        <v>1156</v>
      </c>
      <c r="G1185" s="294" t="s">
        <v>1335</v>
      </c>
      <c r="H1185" s="291" t="s">
        <v>7881</v>
      </c>
      <c r="I1185" s="293" t="s">
        <v>3382</v>
      </c>
      <c r="J1185" t="s">
        <v>5748</v>
      </c>
    </row>
    <row r="1186" spans="1:10" ht="15" x14ac:dyDescent="0.25">
      <c r="A1186" s="293" t="s">
        <v>1632</v>
      </c>
      <c r="B1186" s="293" t="s">
        <v>2888</v>
      </c>
      <c r="C1186" s="293" t="s">
        <v>1266</v>
      </c>
      <c r="D1186" s="293" t="s">
        <v>345</v>
      </c>
      <c r="E1186" s="256" t="s">
        <v>396</v>
      </c>
      <c r="F1186" s="14" t="s">
        <v>1156</v>
      </c>
      <c r="G1186" s="294" t="s">
        <v>1335</v>
      </c>
      <c r="H1186" s="291" t="s">
        <v>7881</v>
      </c>
      <c r="I1186" s="293" t="s">
        <v>2234</v>
      </c>
      <c r="J1186" t="s">
        <v>5748</v>
      </c>
    </row>
    <row r="1187" spans="1:10" ht="15" x14ac:dyDescent="0.25">
      <c r="A1187" s="293" t="s">
        <v>4264</v>
      </c>
      <c r="B1187" s="293" t="s">
        <v>4843</v>
      </c>
      <c r="C1187" s="293" t="s">
        <v>4844</v>
      </c>
      <c r="D1187" s="293" t="s">
        <v>4845</v>
      </c>
      <c r="E1187" s="256" t="s">
        <v>365</v>
      </c>
      <c r="F1187" s="14" t="s">
        <v>1156</v>
      </c>
      <c r="G1187" s="294" t="s">
        <v>1335</v>
      </c>
      <c r="H1187" s="291" t="s">
        <v>7881</v>
      </c>
      <c r="I1187" s="293" t="s">
        <v>5333</v>
      </c>
      <c r="J1187" t="s">
        <v>5748</v>
      </c>
    </row>
    <row r="1188" spans="1:10" ht="15" x14ac:dyDescent="0.25">
      <c r="A1188" s="293" t="s">
        <v>7266</v>
      </c>
      <c r="B1188" s="293" t="s">
        <v>6632</v>
      </c>
      <c r="C1188" s="293" t="s">
        <v>6633</v>
      </c>
      <c r="D1188" s="293" t="s">
        <v>462</v>
      </c>
      <c r="E1188" s="256" t="s">
        <v>1053</v>
      </c>
      <c r="F1188" s="14" t="s">
        <v>1156</v>
      </c>
      <c r="G1188" s="294" t="s">
        <v>1335</v>
      </c>
      <c r="H1188" s="291" t="s">
        <v>7881</v>
      </c>
      <c r="I1188" s="293" t="s">
        <v>7775</v>
      </c>
      <c r="J1188" t="s">
        <v>5748</v>
      </c>
    </row>
    <row r="1189" spans="1:10" ht="15" x14ac:dyDescent="0.25">
      <c r="A1189" s="293" t="s">
        <v>1827</v>
      </c>
      <c r="B1189" s="293" t="s">
        <v>3125</v>
      </c>
      <c r="C1189" s="293" t="s">
        <v>843</v>
      </c>
      <c r="D1189" s="293" t="s">
        <v>345</v>
      </c>
      <c r="E1189" s="256" t="s">
        <v>306</v>
      </c>
      <c r="F1189" s="14" t="s">
        <v>1156</v>
      </c>
      <c r="G1189" s="294" t="s">
        <v>1335</v>
      </c>
      <c r="H1189" s="291" t="s">
        <v>7881</v>
      </c>
      <c r="I1189" s="293" t="s">
        <v>2465</v>
      </c>
      <c r="J1189" t="s">
        <v>5748</v>
      </c>
    </row>
    <row r="1190" spans="1:10" ht="15" x14ac:dyDescent="0.25">
      <c r="A1190" s="293" t="s">
        <v>1845</v>
      </c>
      <c r="B1190" s="293" t="s">
        <v>3147</v>
      </c>
      <c r="C1190" s="293" t="s">
        <v>1314</v>
      </c>
      <c r="D1190" s="293" t="s">
        <v>458</v>
      </c>
      <c r="E1190" s="256" t="s">
        <v>396</v>
      </c>
      <c r="F1190" s="14" t="s">
        <v>1156</v>
      </c>
      <c r="G1190" s="294" t="s">
        <v>1335</v>
      </c>
      <c r="H1190" s="291" t="s">
        <v>7881</v>
      </c>
      <c r="I1190" s="293" t="s">
        <v>2487</v>
      </c>
      <c r="J1190" t="s">
        <v>5748</v>
      </c>
    </row>
    <row r="1191" spans="1:10" ht="15" x14ac:dyDescent="0.25">
      <c r="A1191" s="293" t="s">
        <v>1852</v>
      </c>
      <c r="B1191" s="293" t="s">
        <v>3156</v>
      </c>
      <c r="C1191" s="293" t="s">
        <v>907</v>
      </c>
      <c r="D1191" s="293" t="s">
        <v>332</v>
      </c>
      <c r="E1191" s="256" t="s">
        <v>526</v>
      </c>
      <c r="F1191" s="14" t="s">
        <v>1156</v>
      </c>
      <c r="G1191" s="294" t="s">
        <v>1335</v>
      </c>
      <c r="H1191" s="291" t="s">
        <v>7881</v>
      </c>
      <c r="I1191" s="293" t="s">
        <v>2496</v>
      </c>
      <c r="J1191" t="s">
        <v>5748</v>
      </c>
    </row>
    <row r="1192" spans="1:10" ht="15" x14ac:dyDescent="0.25">
      <c r="A1192" s="293" t="s">
        <v>7267</v>
      </c>
      <c r="B1192" s="293" t="s">
        <v>6634</v>
      </c>
      <c r="C1192" s="293" t="s">
        <v>855</v>
      </c>
      <c r="D1192" s="293" t="s">
        <v>412</v>
      </c>
      <c r="E1192" s="256" t="s">
        <v>6845</v>
      </c>
      <c r="F1192" s="14" t="s">
        <v>1156</v>
      </c>
      <c r="G1192" s="294" t="s">
        <v>1335</v>
      </c>
      <c r="H1192" s="291" t="s">
        <v>7881</v>
      </c>
      <c r="I1192" s="293" t="s">
        <v>7776</v>
      </c>
      <c r="J1192" t="s">
        <v>5748</v>
      </c>
    </row>
    <row r="1193" spans="1:10" ht="15" x14ac:dyDescent="0.25">
      <c r="A1193" s="293" t="s">
        <v>1702</v>
      </c>
      <c r="B1193" s="293" t="s">
        <v>2973</v>
      </c>
      <c r="C1193" s="293" t="s">
        <v>376</v>
      </c>
      <c r="D1193" s="293" t="s">
        <v>377</v>
      </c>
      <c r="E1193" s="256" t="s">
        <v>378</v>
      </c>
      <c r="F1193" s="14" t="s">
        <v>1156</v>
      </c>
      <c r="G1193" s="294" t="s">
        <v>1335</v>
      </c>
      <c r="H1193" s="291" t="s">
        <v>7881</v>
      </c>
      <c r="I1193" s="293" t="s">
        <v>2319</v>
      </c>
      <c r="J1193" t="s">
        <v>5748</v>
      </c>
    </row>
    <row r="1194" spans="1:10" ht="15" x14ac:dyDescent="0.25">
      <c r="A1194" s="293" t="s">
        <v>1787</v>
      </c>
      <c r="B1194" s="293" t="s">
        <v>3072</v>
      </c>
      <c r="C1194" s="293" t="s">
        <v>754</v>
      </c>
      <c r="D1194" s="293" t="s">
        <v>309</v>
      </c>
      <c r="E1194" s="256" t="s">
        <v>426</v>
      </c>
      <c r="F1194" s="14" t="s">
        <v>1156</v>
      </c>
      <c r="G1194" s="294" t="s">
        <v>1335</v>
      </c>
      <c r="H1194" s="291" t="s">
        <v>7881</v>
      </c>
      <c r="I1194" s="293" t="s">
        <v>2417</v>
      </c>
      <c r="J1194" t="s">
        <v>5748</v>
      </c>
    </row>
    <row r="1195" spans="1:10" ht="15" x14ac:dyDescent="0.25">
      <c r="A1195" s="293" t="s">
        <v>7268</v>
      </c>
      <c r="B1195" s="293" t="s">
        <v>3048</v>
      </c>
      <c r="C1195" s="293" t="s">
        <v>848</v>
      </c>
      <c r="D1195" s="293" t="s">
        <v>328</v>
      </c>
      <c r="E1195" s="256" t="s">
        <v>403</v>
      </c>
      <c r="F1195" s="14" t="s">
        <v>1156</v>
      </c>
      <c r="G1195" s="294" t="s">
        <v>1335</v>
      </c>
      <c r="H1195" s="291" t="s">
        <v>7881</v>
      </c>
      <c r="I1195" s="293" t="s">
        <v>2393</v>
      </c>
      <c r="J1195" t="s">
        <v>5748</v>
      </c>
    </row>
    <row r="1196" spans="1:10" ht="15" x14ac:dyDescent="0.25">
      <c r="A1196" s="293" t="s">
        <v>1706</v>
      </c>
      <c r="B1196" s="293" t="s">
        <v>2978</v>
      </c>
      <c r="C1196" s="293" t="s">
        <v>586</v>
      </c>
      <c r="D1196" s="293" t="s">
        <v>377</v>
      </c>
      <c r="E1196" s="256" t="s">
        <v>375</v>
      </c>
      <c r="F1196" s="14" t="s">
        <v>1156</v>
      </c>
      <c r="G1196" s="294" t="s">
        <v>1335</v>
      </c>
      <c r="H1196" s="291" t="s">
        <v>7881</v>
      </c>
      <c r="I1196" s="293" t="s">
        <v>2324</v>
      </c>
      <c r="J1196" t="s">
        <v>5748</v>
      </c>
    </row>
    <row r="1197" spans="1:10" ht="15" x14ac:dyDescent="0.25">
      <c r="A1197" s="293" t="s">
        <v>1694</v>
      </c>
      <c r="B1197" s="293" t="s">
        <v>2962</v>
      </c>
      <c r="C1197" s="293" t="s">
        <v>803</v>
      </c>
      <c r="D1197" s="293" t="s">
        <v>507</v>
      </c>
      <c r="E1197" s="256" t="s">
        <v>428</v>
      </c>
      <c r="F1197" s="14" t="s">
        <v>1156</v>
      </c>
      <c r="G1197" s="294" t="s">
        <v>1335</v>
      </c>
      <c r="H1197" s="291" t="s">
        <v>7881</v>
      </c>
      <c r="I1197" s="293" t="s">
        <v>2308</v>
      </c>
      <c r="J1197" t="s">
        <v>5748</v>
      </c>
    </row>
    <row r="1198" spans="1:10" ht="15" x14ac:dyDescent="0.25">
      <c r="A1198" s="293" t="s">
        <v>1847</v>
      </c>
      <c r="B1198" s="293" t="s">
        <v>3150</v>
      </c>
      <c r="C1198" s="293" t="s">
        <v>1317</v>
      </c>
      <c r="D1198" s="293" t="s">
        <v>462</v>
      </c>
      <c r="E1198" s="256" t="s">
        <v>526</v>
      </c>
      <c r="F1198" s="14" t="s">
        <v>1156</v>
      </c>
      <c r="G1198" s="294" t="s">
        <v>1335</v>
      </c>
      <c r="H1198" s="291" t="s">
        <v>7881</v>
      </c>
      <c r="I1198" s="293" t="s">
        <v>2490</v>
      </c>
      <c r="J1198" t="s">
        <v>5748</v>
      </c>
    </row>
    <row r="1199" spans="1:10" ht="15" x14ac:dyDescent="0.25">
      <c r="A1199" s="293" t="s">
        <v>1838</v>
      </c>
      <c r="B1199" s="293" t="s">
        <v>3139</v>
      </c>
      <c r="C1199" s="293" t="s">
        <v>725</v>
      </c>
      <c r="D1199" s="293" t="s">
        <v>510</v>
      </c>
      <c r="E1199" s="256" t="s">
        <v>304</v>
      </c>
      <c r="F1199" s="14" t="s">
        <v>1156</v>
      </c>
      <c r="G1199" s="294" t="s">
        <v>1335</v>
      </c>
      <c r="H1199" s="291" t="s">
        <v>7881</v>
      </c>
      <c r="I1199" s="293" t="s">
        <v>2479</v>
      </c>
      <c r="J1199" t="s">
        <v>5748</v>
      </c>
    </row>
    <row r="1200" spans="1:10" ht="15" hidden="1" x14ac:dyDescent="0.25">
      <c r="A1200" s="293" t="s">
        <v>7269</v>
      </c>
      <c r="B1200" s="293" t="s">
        <v>6635</v>
      </c>
      <c r="C1200" s="293" t="s">
        <v>6636</v>
      </c>
      <c r="D1200" s="293" t="s">
        <v>6539</v>
      </c>
      <c r="E1200" s="293" t="s">
        <v>341</v>
      </c>
      <c r="F1200" s="291" t="s">
        <v>1156</v>
      </c>
      <c r="G1200" s="294" t="s">
        <v>1335</v>
      </c>
      <c r="H1200" s="291" t="s">
        <v>4008</v>
      </c>
      <c r="I1200" s="293" t="s">
        <v>7777</v>
      </c>
      <c r="J1200" t="s">
        <v>5748</v>
      </c>
    </row>
    <row r="1201" spans="1:10" ht="15" hidden="1" x14ac:dyDescent="0.25">
      <c r="A1201" s="293" t="s">
        <v>4194</v>
      </c>
      <c r="B1201" s="293" t="s">
        <v>3133</v>
      </c>
      <c r="C1201" s="293" t="s">
        <v>565</v>
      </c>
      <c r="D1201" s="293" t="s">
        <v>458</v>
      </c>
      <c r="E1201" s="293" t="s">
        <v>304</v>
      </c>
      <c r="F1201" s="291" t="s">
        <v>1156</v>
      </c>
      <c r="G1201" s="294" t="s">
        <v>1335</v>
      </c>
      <c r="H1201" s="291" t="s">
        <v>7881</v>
      </c>
      <c r="I1201" s="293" t="s">
        <v>2473</v>
      </c>
      <c r="J1201" t="s">
        <v>5748</v>
      </c>
    </row>
    <row r="1202" spans="1:10" ht="15" x14ac:dyDescent="0.25">
      <c r="A1202" s="293" t="s">
        <v>7270</v>
      </c>
      <c r="B1202" s="293" t="s">
        <v>6637</v>
      </c>
      <c r="C1202" s="293" t="s">
        <v>6638</v>
      </c>
      <c r="D1202" s="293" t="s">
        <v>319</v>
      </c>
      <c r="E1202" s="256" t="s">
        <v>426</v>
      </c>
      <c r="F1202" s="14" t="s">
        <v>1156</v>
      </c>
      <c r="G1202" s="294" t="s">
        <v>1335</v>
      </c>
      <c r="H1202" s="291" t="s">
        <v>7881</v>
      </c>
      <c r="I1202" s="293" t="s">
        <v>7778</v>
      </c>
      <c r="J1202" t="s">
        <v>5748</v>
      </c>
    </row>
    <row r="1203" spans="1:10" ht="15" x14ac:dyDescent="0.25">
      <c r="A1203" s="293" t="s">
        <v>4236</v>
      </c>
      <c r="B1203" s="293" t="s">
        <v>4789</v>
      </c>
      <c r="C1203" s="293" t="s">
        <v>4790</v>
      </c>
      <c r="D1203" s="293" t="s">
        <v>346</v>
      </c>
      <c r="E1203" s="256" t="s">
        <v>404</v>
      </c>
      <c r="F1203" s="14" t="s">
        <v>1156</v>
      </c>
      <c r="G1203" s="294" t="s">
        <v>1335</v>
      </c>
      <c r="H1203" s="291" t="s">
        <v>7881</v>
      </c>
      <c r="I1203" s="293" t="s">
        <v>5308</v>
      </c>
      <c r="J1203" t="s">
        <v>5748</v>
      </c>
    </row>
    <row r="1204" spans="1:10" ht="15" hidden="1" x14ac:dyDescent="0.25">
      <c r="A1204" s="293" t="s">
        <v>1848</v>
      </c>
      <c r="B1204" s="293" t="s">
        <v>3151</v>
      </c>
      <c r="C1204" s="293" t="s">
        <v>851</v>
      </c>
      <c r="D1204" s="293" t="s">
        <v>402</v>
      </c>
      <c r="E1204" s="293" t="s">
        <v>398</v>
      </c>
      <c r="F1204" s="291" t="s">
        <v>1156</v>
      </c>
      <c r="G1204" s="294" t="s">
        <v>1335</v>
      </c>
      <c r="H1204" s="291" t="s">
        <v>7881</v>
      </c>
      <c r="I1204" s="293" t="s">
        <v>2491</v>
      </c>
      <c r="J1204" t="s">
        <v>5748</v>
      </c>
    </row>
    <row r="1205" spans="1:10" ht="15" hidden="1" x14ac:dyDescent="0.25">
      <c r="A1205" s="293" t="s">
        <v>7271</v>
      </c>
      <c r="B1205" s="293" t="s">
        <v>4019</v>
      </c>
      <c r="C1205" s="293" t="s">
        <v>4020</v>
      </c>
      <c r="D1205" s="293" t="s">
        <v>3917</v>
      </c>
      <c r="E1205" s="293" t="s">
        <v>496</v>
      </c>
      <c r="F1205" s="291" t="s">
        <v>1156</v>
      </c>
      <c r="G1205" s="294" t="s">
        <v>1335</v>
      </c>
      <c r="H1205" s="291" t="s">
        <v>4008</v>
      </c>
      <c r="I1205" s="293" t="s">
        <v>4028</v>
      </c>
      <c r="J1205" t="s">
        <v>5748</v>
      </c>
    </row>
    <row r="1206" spans="1:10" ht="15" x14ac:dyDescent="0.25">
      <c r="A1206" s="293" t="s">
        <v>3874</v>
      </c>
      <c r="B1206" s="293" t="s">
        <v>3614</v>
      </c>
      <c r="C1206" s="293" t="s">
        <v>3615</v>
      </c>
      <c r="D1206" s="293" t="s">
        <v>454</v>
      </c>
      <c r="E1206" s="256" t="s">
        <v>426</v>
      </c>
      <c r="F1206" s="14" t="s">
        <v>1156</v>
      </c>
      <c r="G1206" s="294" t="s">
        <v>1335</v>
      </c>
      <c r="H1206" s="291" t="s">
        <v>7881</v>
      </c>
      <c r="I1206" s="293" t="s">
        <v>3613</v>
      </c>
      <c r="J1206" t="s">
        <v>5748</v>
      </c>
    </row>
    <row r="1207" spans="1:10" ht="15" x14ac:dyDescent="0.25">
      <c r="A1207" s="293" t="s">
        <v>7272</v>
      </c>
      <c r="B1207" s="293" t="s">
        <v>6639</v>
      </c>
      <c r="C1207" s="293" t="s">
        <v>6640</v>
      </c>
      <c r="D1207" s="293" t="s">
        <v>6641</v>
      </c>
      <c r="E1207" s="256" t="s">
        <v>1053</v>
      </c>
      <c r="F1207" s="14" t="s">
        <v>1156</v>
      </c>
      <c r="G1207" s="294" t="s">
        <v>1335</v>
      </c>
      <c r="H1207" s="291" t="s">
        <v>4008</v>
      </c>
      <c r="I1207" s="293" t="s">
        <v>7779</v>
      </c>
      <c r="J1207" t="s">
        <v>5748</v>
      </c>
    </row>
    <row r="1208" spans="1:10" ht="15" x14ac:dyDescent="0.25">
      <c r="A1208" s="293" t="s">
        <v>7273</v>
      </c>
      <c r="B1208" s="293" t="s">
        <v>3068</v>
      </c>
      <c r="C1208" s="293" t="s">
        <v>1298</v>
      </c>
      <c r="D1208" s="293" t="s">
        <v>717</v>
      </c>
      <c r="E1208" s="256" t="s">
        <v>396</v>
      </c>
      <c r="F1208" s="14" t="s">
        <v>1156</v>
      </c>
      <c r="G1208" s="294" t="s">
        <v>1335</v>
      </c>
      <c r="H1208" s="291" t="s">
        <v>7881</v>
      </c>
      <c r="I1208" s="293" t="s">
        <v>2413</v>
      </c>
      <c r="J1208" t="s">
        <v>5748</v>
      </c>
    </row>
    <row r="1209" spans="1:10" ht="15" x14ac:dyDescent="0.25">
      <c r="A1209" s="293" t="s">
        <v>1841</v>
      </c>
      <c r="B1209" s="293" t="s">
        <v>3143</v>
      </c>
      <c r="C1209" s="293" t="s">
        <v>882</v>
      </c>
      <c r="D1209" s="293" t="s">
        <v>373</v>
      </c>
      <c r="E1209" s="256" t="s">
        <v>294</v>
      </c>
      <c r="F1209" s="14" t="s">
        <v>1156</v>
      </c>
      <c r="G1209" s="294" t="s">
        <v>1335</v>
      </c>
      <c r="H1209" s="291" t="s">
        <v>7881</v>
      </c>
      <c r="I1209" s="293" t="s">
        <v>2483</v>
      </c>
      <c r="J1209" t="s">
        <v>5748</v>
      </c>
    </row>
    <row r="1210" spans="1:10" ht="15" x14ac:dyDescent="0.25">
      <c r="A1210" s="293" t="s">
        <v>7274</v>
      </c>
      <c r="B1210" s="293" t="s">
        <v>6642</v>
      </c>
      <c r="C1210" s="293" t="s">
        <v>6643</v>
      </c>
      <c r="D1210" s="293" t="s">
        <v>430</v>
      </c>
      <c r="E1210" s="256" t="s">
        <v>1053</v>
      </c>
      <c r="F1210" s="14" t="s">
        <v>1156</v>
      </c>
      <c r="G1210" s="294" t="s">
        <v>1335</v>
      </c>
      <c r="H1210" s="291" t="s">
        <v>4008</v>
      </c>
      <c r="I1210" s="293" t="s">
        <v>7780</v>
      </c>
      <c r="J1210" t="s">
        <v>5748</v>
      </c>
    </row>
    <row r="1211" spans="1:10" ht="15" x14ac:dyDescent="0.25">
      <c r="A1211" s="293" t="s">
        <v>7275</v>
      </c>
      <c r="B1211" s="293" t="s">
        <v>6644</v>
      </c>
      <c r="C1211" s="293" t="s">
        <v>457</v>
      </c>
      <c r="D1211" s="293" t="s">
        <v>462</v>
      </c>
      <c r="E1211" s="256" t="s">
        <v>301</v>
      </c>
      <c r="F1211" s="14" t="s">
        <v>1156</v>
      </c>
      <c r="G1211" s="294" t="s">
        <v>1335</v>
      </c>
      <c r="H1211" s="291" t="s">
        <v>7881</v>
      </c>
      <c r="I1211" s="293" t="s">
        <v>7781</v>
      </c>
      <c r="J1211" t="s">
        <v>5748</v>
      </c>
    </row>
    <row r="1212" spans="1:10" ht="15" x14ac:dyDescent="0.25">
      <c r="A1212" s="293" t="s">
        <v>1871</v>
      </c>
      <c r="B1212" s="293" t="s">
        <v>3177</v>
      </c>
      <c r="C1212" s="293" t="s">
        <v>1272</v>
      </c>
      <c r="D1212" s="293" t="s">
        <v>1018</v>
      </c>
      <c r="E1212" s="256" t="s">
        <v>557</v>
      </c>
      <c r="F1212" s="14" t="s">
        <v>1156</v>
      </c>
      <c r="G1212" s="294" t="s">
        <v>1335</v>
      </c>
      <c r="H1212" s="291" t="s">
        <v>7881</v>
      </c>
      <c r="I1212" s="293" t="s">
        <v>2517</v>
      </c>
      <c r="J1212" t="s">
        <v>5748</v>
      </c>
    </row>
    <row r="1213" spans="1:10" ht="15" x14ac:dyDescent="0.25">
      <c r="A1213" s="293" t="s">
        <v>7276</v>
      </c>
      <c r="B1213" s="293" t="s">
        <v>6645</v>
      </c>
      <c r="C1213" s="293" t="s">
        <v>1088</v>
      </c>
      <c r="D1213" s="293" t="s">
        <v>524</v>
      </c>
      <c r="E1213" s="256" t="s">
        <v>306</v>
      </c>
      <c r="F1213" s="14" t="s">
        <v>1156</v>
      </c>
      <c r="G1213" s="294" t="s">
        <v>1335</v>
      </c>
      <c r="H1213" s="291" t="s">
        <v>4008</v>
      </c>
      <c r="I1213" s="293" t="s">
        <v>7782</v>
      </c>
      <c r="J1213" t="s">
        <v>5748</v>
      </c>
    </row>
    <row r="1214" spans="1:10" ht="15" x14ac:dyDescent="0.25">
      <c r="A1214" s="293" t="s">
        <v>1872</v>
      </c>
      <c r="B1214" s="293" t="s">
        <v>3178</v>
      </c>
      <c r="C1214" s="293" t="s">
        <v>1002</v>
      </c>
      <c r="D1214" s="293" t="s">
        <v>1003</v>
      </c>
      <c r="E1214" s="256" t="s">
        <v>383</v>
      </c>
      <c r="F1214" s="14" t="s">
        <v>1156</v>
      </c>
      <c r="G1214" s="294" t="s">
        <v>1335</v>
      </c>
      <c r="H1214" s="291" t="s">
        <v>7881</v>
      </c>
      <c r="I1214" s="293" t="s">
        <v>2518</v>
      </c>
      <c r="J1214" t="s">
        <v>5748</v>
      </c>
    </row>
    <row r="1215" spans="1:10" ht="15" x14ac:dyDescent="0.25">
      <c r="A1215" s="293" t="s">
        <v>1865</v>
      </c>
      <c r="B1215" s="293" t="s">
        <v>3171</v>
      </c>
      <c r="C1215" s="293" t="s">
        <v>796</v>
      </c>
      <c r="D1215" s="293" t="s">
        <v>355</v>
      </c>
      <c r="E1215" s="256" t="s">
        <v>322</v>
      </c>
      <c r="F1215" s="14" t="s">
        <v>1156</v>
      </c>
      <c r="G1215" s="294" t="s">
        <v>1335</v>
      </c>
      <c r="H1215" s="291" t="s">
        <v>7881</v>
      </c>
      <c r="I1215" s="293" t="s">
        <v>2511</v>
      </c>
      <c r="J1215" t="s">
        <v>5748</v>
      </c>
    </row>
    <row r="1216" spans="1:10" ht="15" x14ac:dyDescent="0.25">
      <c r="A1216" s="293" t="s">
        <v>4182</v>
      </c>
      <c r="B1216" s="293" t="s">
        <v>3692</v>
      </c>
      <c r="C1216" s="293" t="s">
        <v>3693</v>
      </c>
      <c r="D1216" s="293" t="s">
        <v>335</v>
      </c>
      <c r="E1216" s="256" t="s">
        <v>5130</v>
      </c>
      <c r="F1216" s="14" t="s">
        <v>1156</v>
      </c>
      <c r="G1216" s="294" t="s">
        <v>1335</v>
      </c>
      <c r="H1216" s="291" t="s">
        <v>7881</v>
      </c>
      <c r="I1216" s="293" t="s">
        <v>3691</v>
      </c>
      <c r="J1216" t="s">
        <v>5748</v>
      </c>
    </row>
    <row r="1217" spans="1:10" ht="15" x14ac:dyDescent="0.25">
      <c r="A1217" s="293" t="s">
        <v>3895</v>
      </c>
      <c r="B1217" s="293" t="s">
        <v>3681</v>
      </c>
      <c r="C1217" s="293" t="s">
        <v>3682</v>
      </c>
      <c r="D1217" s="293" t="s">
        <v>366</v>
      </c>
      <c r="E1217" s="256" t="s">
        <v>3701</v>
      </c>
      <c r="F1217" s="14" t="s">
        <v>1156</v>
      </c>
      <c r="G1217" s="294" t="s">
        <v>1335</v>
      </c>
      <c r="H1217" s="291" t="s">
        <v>7881</v>
      </c>
      <c r="I1217" s="293" t="s">
        <v>3680</v>
      </c>
      <c r="J1217" t="s">
        <v>5748</v>
      </c>
    </row>
    <row r="1218" spans="1:10" ht="15" x14ac:dyDescent="0.25">
      <c r="A1218" s="293" t="s">
        <v>1868</v>
      </c>
      <c r="B1218" s="293" t="s">
        <v>3174</v>
      </c>
      <c r="C1218" s="293" t="s">
        <v>647</v>
      </c>
      <c r="D1218" s="293" t="s">
        <v>355</v>
      </c>
      <c r="E1218" s="256" t="s">
        <v>421</v>
      </c>
      <c r="F1218" s="14" t="s">
        <v>1156</v>
      </c>
      <c r="G1218" s="294" t="s">
        <v>1335</v>
      </c>
      <c r="H1218" s="291" t="s">
        <v>7881</v>
      </c>
      <c r="I1218" s="293" t="s">
        <v>2514</v>
      </c>
      <c r="J1218" t="s">
        <v>5748</v>
      </c>
    </row>
    <row r="1219" spans="1:10" ht="15" x14ac:dyDescent="0.25">
      <c r="A1219" s="293" t="s">
        <v>7277</v>
      </c>
      <c r="B1219" s="293" t="s">
        <v>6646</v>
      </c>
      <c r="C1219" s="293" t="s">
        <v>4608</v>
      </c>
      <c r="D1219" s="293" t="s">
        <v>4749</v>
      </c>
      <c r="E1219" s="256" t="s">
        <v>294</v>
      </c>
      <c r="F1219" s="14" t="s">
        <v>1156</v>
      </c>
      <c r="G1219" s="294" t="s">
        <v>1335</v>
      </c>
      <c r="H1219" s="291" t="s">
        <v>4008</v>
      </c>
      <c r="I1219" s="293" t="s">
        <v>7783</v>
      </c>
      <c r="J1219" t="s">
        <v>5748</v>
      </c>
    </row>
    <row r="1220" spans="1:10" ht="15" x14ac:dyDescent="0.25">
      <c r="A1220" s="293" t="s">
        <v>1867</v>
      </c>
      <c r="B1220" s="293" t="s">
        <v>3173</v>
      </c>
      <c r="C1220" s="293" t="s">
        <v>1100</v>
      </c>
      <c r="D1220" s="293" t="s">
        <v>406</v>
      </c>
      <c r="E1220" s="256" t="s">
        <v>347</v>
      </c>
      <c r="F1220" s="14" t="s">
        <v>1156</v>
      </c>
      <c r="G1220" s="294" t="s">
        <v>1333</v>
      </c>
      <c r="H1220" s="291" t="s">
        <v>7881</v>
      </c>
      <c r="I1220" s="293" t="s">
        <v>2513</v>
      </c>
      <c r="J1220" t="s">
        <v>5748</v>
      </c>
    </row>
    <row r="1221" spans="1:10" ht="15" x14ac:dyDescent="0.25">
      <c r="A1221" s="293" t="s">
        <v>1830</v>
      </c>
      <c r="B1221" s="293" t="s">
        <v>3129</v>
      </c>
      <c r="C1221" s="293" t="s">
        <v>1307</v>
      </c>
      <c r="D1221" s="293" t="s">
        <v>492</v>
      </c>
      <c r="E1221" s="256" t="s">
        <v>443</v>
      </c>
      <c r="F1221" s="14" t="s">
        <v>1156</v>
      </c>
      <c r="G1221" s="294" t="s">
        <v>1333</v>
      </c>
      <c r="H1221" s="291" t="s">
        <v>7881</v>
      </c>
      <c r="I1221" s="293" t="s">
        <v>2469</v>
      </c>
      <c r="J1221" t="s">
        <v>5748</v>
      </c>
    </row>
    <row r="1222" spans="1:10" ht="15" x14ac:dyDescent="0.25">
      <c r="A1222" s="293" t="s">
        <v>1843</v>
      </c>
      <c r="B1222" s="293" t="s">
        <v>3145</v>
      </c>
      <c r="C1222" s="293" t="s">
        <v>1313</v>
      </c>
      <c r="D1222" s="293" t="s">
        <v>566</v>
      </c>
      <c r="E1222" s="256" t="s">
        <v>1053</v>
      </c>
      <c r="F1222" s="14" t="s">
        <v>1156</v>
      </c>
      <c r="G1222" s="294" t="s">
        <v>1333</v>
      </c>
      <c r="H1222" s="291" t="s">
        <v>7881</v>
      </c>
      <c r="I1222" s="293" t="s">
        <v>2485</v>
      </c>
      <c r="J1222" t="s">
        <v>5748</v>
      </c>
    </row>
    <row r="1223" spans="1:10" ht="15" x14ac:dyDescent="0.25">
      <c r="A1223" s="293" t="s">
        <v>3855</v>
      </c>
      <c r="B1223" s="293" t="s">
        <v>3554</v>
      </c>
      <c r="C1223" s="293" t="s">
        <v>3555</v>
      </c>
      <c r="D1223" s="293" t="s">
        <v>412</v>
      </c>
      <c r="E1223" s="256" t="s">
        <v>347</v>
      </c>
      <c r="F1223" s="14" t="s">
        <v>1156</v>
      </c>
      <c r="G1223" s="294" t="s">
        <v>1333</v>
      </c>
      <c r="H1223" s="291" t="s">
        <v>7881</v>
      </c>
      <c r="I1223" s="293" t="s">
        <v>3553</v>
      </c>
      <c r="J1223" t="s">
        <v>5748</v>
      </c>
    </row>
    <row r="1224" spans="1:10" ht="15" x14ac:dyDescent="0.25">
      <c r="A1224" s="293" t="s">
        <v>1626</v>
      </c>
      <c r="B1224" s="293" t="s">
        <v>2882</v>
      </c>
      <c r="C1224" s="293" t="s">
        <v>613</v>
      </c>
      <c r="D1224" s="293" t="s">
        <v>345</v>
      </c>
      <c r="E1224" s="256" t="s">
        <v>396</v>
      </c>
      <c r="F1224" s="14" t="s">
        <v>1156</v>
      </c>
      <c r="G1224" s="294" t="s">
        <v>1333</v>
      </c>
      <c r="H1224" s="291" t="s">
        <v>7881</v>
      </c>
      <c r="I1224" s="293" t="s">
        <v>2228</v>
      </c>
      <c r="J1224" t="s">
        <v>5748</v>
      </c>
    </row>
    <row r="1225" spans="1:10" ht="15" x14ac:dyDescent="0.25">
      <c r="A1225" s="293" t="s">
        <v>1862</v>
      </c>
      <c r="B1225" s="293" t="s">
        <v>3168</v>
      </c>
      <c r="C1225" s="293" t="s">
        <v>1109</v>
      </c>
      <c r="D1225" s="293" t="s">
        <v>438</v>
      </c>
      <c r="E1225" s="256" t="s">
        <v>363</v>
      </c>
      <c r="F1225" s="14" t="s">
        <v>1156</v>
      </c>
      <c r="G1225" s="294" t="s">
        <v>1333</v>
      </c>
      <c r="H1225" s="291" t="s">
        <v>7881</v>
      </c>
      <c r="I1225" s="293" t="s">
        <v>2508</v>
      </c>
      <c r="J1225" t="s">
        <v>5748</v>
      </c>
    </row>
    <row r="1226" spans="1:10" ht="15" x14ac:dyDescent="0.25">
      <c r="A1226" s="293" t="s">
        <v>1659</v>
      </c>
      <c r="B1226" s="293" t="s">
        <v>2920</v>
      </c>
      <c r="C1226" s="293" t="s">
        <v>1209</v>
      </c>
      <c r="D1226" s="293" t="s">
        <v>444</v>
      </c>
      <c r="E1226" s="256" t="s">
        <v>452</v>
      </c>
      <c r="F1226" s="14" t="s">
        <v>1156</v>
      </c>
      <c r="G1226" s="294" t="s">
        <v>1333</v>
      </c>
      <c r="H1226" s="291" t="s">
        <v>7881</v>
      </c>
      <c r="I1226" s="293" t="s">
        <v>2267</v>
      </c>
      <c r="J1226" t="s">
        <v>5748</v>
      </c>
    </row>
    <row r="1227" spans="1:10" ht="15" x14ac:dyDescent="0.25">
      <c r="A1227" s="293" t="s">
        <v>1641</v>
      </c>
      <c r="B1227" s="293" t="s">
        <v>2901</v>
      </c>
      <c r="C1227" s="293" t="s">
        <v>1001</v>
      </c>
      <c r="D1227" s="293" t="s">
        <v>380</v>
      </c>
      <c r="E1227" s="256" t="s">
        <v>724</v>
      </c>
      <c r="F1227" s="14" t="s">
        <v>1156</v>
      </c>
      <c r="G1227" s="294" t="s">
        <v>1333</v>
      </c>
      <c r="H1227" s="291" t="s">
        <v>7881</v>
      </c>
      <c r="I1227" s="293" t="s">
        <v>2247</v>
      </c>
      <c r="J1227" t="s">
        <v>5748</v>
      </c>
    </row>
    <row r="1228" spans="1:10" ht="15" hidden="1" x14ac:dyDescent="0.25">
      <c r="A1228" s="293" t="s">
        <v>5619</v>
      </c>
      <c r="B1228" s="293" t="s">
        <v>5629</v>
      </c>
      <c r="C1228" s="293" t="s">
        <v>3589</v>
      </c>
      <c r="D1228" s="293" t="s">
        <v>319</v>
      </c>
      <c r="E1228" s="293" t="s">
        <v>5130</v>
      </c>
      <c r="F1228" s="291" t="s">
        <v>1156</v>
      </c>
      <c r="G1228" s="294" t="s">
        <v>1333</v>
      </c>
      <c r="H1228" s="291" t="s">
        <v>7881</v>
      </c>
      <c r="I1228" s="293" t="s">
        <v>5638</v>
      </c>
      <c r="J1228" t="s">
        <v>5748</v>
      </c>
    </row>
    <row r="1229" spans="1:10" ht="15" hidden="1" x14ac:dyDescent="0.25">
      <c r="A1229" s="293" t="s">
        <v>4297</v>
      </c>
      <c r="B1229" s="293" t="s">
        <v>2953</v>
      </c>
      <c r="C1229" s="293" t="s">
        <v>787</v>
      </c>
      <c r="D1229" s="293" t="s">
        <v>1018</v>
      </c>
      <c r="E1229" s="293" t="s">
        <v>324</v>
      </c>
      <c r="F1229" s="291" t="s">
        <v>1156</v>
      </c>
      <c r="G1229" s="294" t="s">
        <v>1333</v>
      </c>
      <c r="H1229" s="291" t="s">
        <v>7881</v>
      </c>
      <c r="I1229" s="293" t="s">
        <v>2299</v>
      </c>
      <c r="J1229" t="s">
        <v>5748</v>
      </c>
    </row>
    <row r="1230" spans="1:10" ht="15" hidden="1" x14ac:dyDescent="0.25">
      <c r="A1230" s="293" t="s">
        <v>1766</v>
      </c>
      <c r="B1230" s="293" t="s">
        <v>3045</v>
      </c>
      <c r="C1230" s="293" t="s">
        <v>969</v>
      </c>
      <c r="D1230" s="293" t="s">
        <v>645</v>
      </c>
      <c r="E1230" s="293" t="s">
        <v>428</v>
      </c>
      <c r="F1230" s="291" t="s">
        <v>1156</v>
      </c>
      <c r="G1230" s="294" t="s">
        <v>1333</v>
      </c>
      <c r="H1230" s="291" t="s">
        <v>7881</v>
      </c>
      <c r="I1230" s="293" t="s">
        <v>2390</v>
      </c>
      <c r="J1230" t="s">
        <v>5748</v>
      </c>
    </row>
    <row r="1231" spans="1:10" ht="15" hidden="1" x14ac:dyDescent="0.25">
      <c r="A1231" s="293" t="s">
        <v>4253</v>
      </c>
      <c r="B1231" s="293" t="s">
        <v>4822</v>
      </c>
      <c r="C1231" s="293" t="s">
        <v>4823</v>
      </c>
      <c r="D1231" s="293" t="s">
        <v>412</v>
      </c>
      <c r="E1231" s="293" t="s">
        <v>1053</v>
      </c>
      <c r="F1231" s="291" t="s">
        <v>1156</v>
      </c>
      <c r="G1231" s="294" t="s">
        <v>1333</v>
      </c>
      <c r="H1231" s="291" t="s">
        <v>7881</v>
      </c>
      <c r="I1231" s="293" t="s">
        <v>5323</v>
      </c>
      <c r="J1231" t="s">
        <v>5748</v>
      </c>
    </row>
    <row r="1232" spans="1:10" ht="15" hidden="1" x14ac:dyDescent="0.25">
      <c r="A1232" s="293" t="s">
        <v>1658</v>
      </c>
      <c r="B1232" s="293" t="s">
        <v>2919</v>
      </c>
      <c r="C1232" s="293" t="s">
        <v>525</v>
      </c>
      <c r="D1232" s="293" t="s">
        <v>358</v>
      </c>
      <c r="E1232" s="293" t="s">
        <v>526</v>
      </c>
      <c r="F1232" s="291" t="s">
        <v>1156</v>
      </c>
      <c r="G1232" s="294" t="s">
        <v>1333</v>
      </c>
      <c r="H1232" s="291" t="s">
        <v>7881</v>
      </c>
      <c r="I1232" s="293" t="s">
        <v>2266</v>
      </c>
      <c r="J1232" t="s">
        <v>5748</v>
      </c>
    </row>
    <row r="1233" spans="1:10" ht="15" x14ac:dyDescent="0.25">
      <c r="A1233" s="293" t="s">
        <v>1817</v>
      </c>
      <c r="B1233" s="293" t="s">
        <v>3109</v>
      </c>
      <c r="C1233" s="293" t="s">
        <v>1248</v>
      </c>
      <c r="D1233" s="293" t="s">
        <v>1249</v>
      </c>
      <c r="E1233" s="256" t="s">
        <v>724</v>
      </c>
      <c r="F1233" s="14" t="s">
        <v>1156</v>
      </c>
      <c r="G1233" s="294" t="s">
        <v>1333</v>
      </c>
      <c r="H1233" s="291" t="s">
        <v>7881</v>
      </c>
      <c r="I1233" s="293" t="s">
        <v>2454</v>
      </c>
      <c r="J1233" t="s">
        <v>5748</v>
      </c>
    </row>
    <row r="1234" spans="1:10" ht="15" x14ac:dyDescent="0.25">
      <c r="A1234" s="293" t="s">
        <v>1745</v>
      </c>
      <c r="B1234" s="293" t="s">
        <v>3023</v>
      </c>
      <c r="C1234" s="293" t="s">
        <v>649</v>
      </c>
      <c r="D1234" s="293" t="s">
        <v>538</v>
      </c>
      <c r="E1234" s="256" t="s">
        <v>311</v>
      </c>
      <c r="F1234" s="14" t="s">
        <v>1156</v>
      </c>
      <c r="G1234" s="294" t="s">
        <v>1333</v>
      </c>
      <c r="H1234" s="291" t="s">
        <v>7881</v>
      </c>
      <c r="I1234" s="293" t="s">
        <v>2368</v>
      </c>
      <c r="J1234" t="s">
        <v>5748</v>
      </c>
    </row>
    <row r="1235" spans="1:10" ht="15" x14ac:dyDescent="0.25">
      <c r="A1235" s="293" t="s">
        <v>5844</v>
      </c>
      <c r="B1235" s="293" t="s">
        <v>5845</v>
      </c>
      <c r="C1235" s="293" t="s">
        <v>5843</v>
      </c>
      <c r="D1235" s="293" t="s">
        <v>777</v>
      </c>
      <c r="E1235" s="256" t="s">
        <v>496</v>
      </c>
      <c r="F1235" s="14" t="s">
        <v>1156</v>
      </c>
      <c r="G1235" s="294" t="s">
        <v>1333</v>
      </c>
      <c r="H1235" s="291" t="s">
        <v>7881</v>
      </c>
      <c r="I1235" s="293" t="s">
        <v>7784</v>
      </c>
      <c r="J1235" t="s">
        <v>5748</v>
      </c>
    </row>
    <row r="1236" spans="1:10" ht="15" x14ac:dyDescent="0.25">
      <c r="A1236" s="293" t="s">
        <v>7278</v>
      </c>
      <c r="B1236" s="293" t="s">
        <v>6647</v>
      </c>
      <c r="C1236" s="293" t="s">
        <v>698</v>
      </c>
      <c r="D1236" s="293" t="s">
        <v>422</v>
      </c>
      <c r="E1236" s="256" t="s">
        <v>1047</v>
      </c>
      <c r="F1236" s="14" t="s">
        <v>1156</v>
      </c>
      <c r="G1236" s="294" t="s">
        <v>1333</v>
      </c>
      <c r="H1236" s="291" t="s">
        <v>7881</v>
      </c>
      <c r="I1236" s="293" t="s">
        <v>7785</v>
      </c>
      <c r="J1236" t="s">
        <v>5748</v>
      </c>
    </row>
    <row r="1237" spans="1:10" ht="15" x14ac:dyDescent="0.25">
      <c r="A1237" s="293" t="s">
        <v>1752</v>
      </c>
      <c r="B1237" s="293" t="s">
        <v>3030</v>
      </c>
      <c r="C1237" s="293" t="s">
        <v>1101</v>
      </c>
      <c r="D1237" s="293" t="s">
        <v>337</v>
      </c>
      <c r="E1237" s="256" t="s">
        <v>304</v>
      </c>
      <c r="F1237" s="14" t="s">
        <v>1156</v>
      </c>
      <c r="G1237" s="294" t="s">
        <v>1333</v>
      </c>
      <c r="H1237" s="291" t="s">
        <v>7881</v>
      </c>
      <c r="I1237" s="293" t="s">
        <v>2375</v>
      </c>
      <c r="J1237" t="s">
        <v>5748</v>
      </c>
    </row>
    <row r="1238" spans="1:10" ht="15" x14ac:dyDescent="0.25">
      <c r="A1238" s="293" t="s">
        <v>7279</v>
      </c>
      <c r="B1238" s="293" t="s">
        <v>3057</v>
      </c>
      <c r="C1238" s="293" t="s">
        <v>1084</v>
      </c>
      <c r="D1238" s="293" t="s">
        <v>445</v>
      </c>
      <c r="E1238" s="256" t="s">
        <v>385</v>
      </c>
      <c r="F1238" s="14" t="s">
        <v>1156</v>
      </c>
      <c r="G1238" s="294" t="s">
        <v>1333</v>
      </c>
      <c r="H1238" s="291" t="s">
        <v>7881</v>
      </c>
      <c r="I1238" s="293" t="s">
        <v>2402</v>
      </c>
      <c r="J1238" t="s">
        <v>5748</v>
      </c>
    </row>
    <row r="1239" spans="1:10" ht="15" hidden="1" x14ac:dyDescent="0.25">
      <c r="A1239" s="293" t="s">
        <v>3810</v>
      </c>
      <c r="B1239" s="293" t="s">
        <v>3423</v>
      </c>
      <c r="C1239" s="293" t="s">
        <v>3424</v>
      </c>
      <c r="D1239" s="293" t="s">
        <v>3425</v>
      </c>
      <c r="E1239" s="293" t="s">
        <v>304</v>
      </c>
      <c r="F1239" s="291" t="s">
        <v>1156</v>
      </c>
      <c r="G1239" s="294" t="s">
        <v>1333</v>
      </c>
      <c r="H1239" s="291" t="s">
        <v>7881</v>
      </c>
      <c r="I1239" s="293" t="s">
        <v>3422</v>
      </c>
      <c r="J1239" t="s">
        <v>5748</v>
      </c>
    </row>
    <row r="1240" spans="1:10" ht="15" x14ac:dyDescent="0.25">
      <c r="A1240" s="293" t="s">
        <v>1849</v>
      </c>
      <c r="B1240" s="293" t="s">
        <v>3152</v>
      </c>
      <c r="C1240" s="293" t="s">
        <v>853</v>
      </c>
      <c r="D1240" s="293" t="s">
        <v>538</v>
      </c>
      <c r="E1240" s="256" t="s">
        <v>331</v>
      </c>
      <c r="F1240" s="14" t="s">
        <v>1156</v>
      </c>
      <c r="G1240" s="294" t="s">
        <v>1333</v>
      </c>
      <c r="H1240" s="291" t="s">
        <v>7881</v>
      </c>
      <c r="I1240" s="293" t="s">
        <v>2492</v>
      </c>
      <c r="J1240" t="s">
        <v>5748</v>
      </c>
    </row>
    <row r="1241" spans="1:10" ht="15" x14ac:dyDescent="0.25">
      <c r="A1241" s="293" t="s">
        <v>7280</v>
      </c>
      <c r="B1241" s="293" t="s">
        <v>6648</v>
      </c>
      <c r="C1241" s="293" t="s">
        <v>6649</v>
      </c>
      <c r="D1241" s="293" t="s">
        <v>316</v>
      </c>
      <c r="E1241" s="256" t="s">
        <v>396</v>
      </c>
      <c r="F1241" s="14" t="s">
        <v>1156</v>
      </c>
      <c r="G1241" s="294" t="s">
        <v>1333</v>
      </c>
      <c r="H1241" s="291" t="s">
        <v>7881</v>
      </c>
      <c r="I1241" s="293" t="s">
        <v>7786</v>
      </c>
      <c r="J1241" t="s">
        <v>5748</v>
      </c>
    </row>
    <row r="1242" spans="1:10" ht="15" hidden="1" x14ac:dyDescent="0.25">
      <c r="A1242" s="293" t="s">
        <v>7281</v>
      </c>
      <c r="B1242" s="293" t="s">
        <v>6650</v>
      </c>
      <c r="C1242" s="293" t="s">
        <v>6651</v>
      </c>
      <c r="D1242" s="293" t="s">
        <v>316</v>
      </c>
      <c r="E1242" s="293" t="s">
        <v>302</v>
      </c>
      <c r="F1242" s="291" t="s">
        <v>1156</v>
      </c>
      <c r="G1242" s="294" t="s">
        <v>1333</v>
      </c>
      <c r="H1242" s="291" t="s">
        <v>7881</v>
      </c>
      <c r="I1242" s="293" t="s">
        <v>7787</v>
      </c>
      <c r="J1242" t="s">
        <v>5748</v>
      </c>
    </row>
    <row r="1243" spans="1:10" ht="15" x14ac:dyDescent="0.25">
      <c r="A1243" s="293" t="s">
        <v>3819</v>
      </c>
      <c r="B1243" s="293" t="s">
        <v>3449</v>
      </c>
      <c r="C1243" s="293" t="s">
        <v>3450</v>
      </c>
      <c r="D1243" s="293" t="s">
        <v>330</v>
      </c>
      <c r="E1243" s="256" t="s">
        <v>304</v>
      </c>
      <c r="F1243" s="14" t="s">
        <v>1156</v>
      </c>
      <c r="G1243" s="294" t="s">
        <v>1333</v>
      </c>
      <c r="H1243" s="291" t="s">
        <v>7881</v>
      </c>
      <c r="I1243" s="293" t="s">
        <v>3448</v>
      </c>
      <c r="J1243" t="s">
        <v>5748</v>
      </c>
    </row>
    <row r="1244" spans="1:10" ht="15" hidden="1" x14ac:dyDescent="0.25">
      <c r="A1244" s="293" t="s">
        <v>4263</v>
      </c>
      <c r="B1244" s="293" t="s">
        <v>3070</v>
      </c>
      <c r="C1244" s="293" t="s">
        <v>944</v>
      </c>
      <c r="D1244" s="293" t="s">
        <v>945</v>
      </c>
      <c r="E1244" s="293" t="s">
        <v>379</v>
      </c>
      <c r="F1244" s="291" t="s">
        <v>1156</v>
      </c>
      <c r="G1244" s="294" t="s">
        <v>1333</v>
      </c>
      <c r="H1244" s="291" t="s">
        <v>7881</v>
      </c>
      <c r="I1244" s="293" t="s">
        <v>2415</v>
      </c>
      <c r="J1244" t="s">
        <v>5748</v>
      </c>
    </row>
    <row r="1245" spans="1:10" ht="15" x14ac:dyDescent="0.25">
      <c r="A1245" s="293" t="s">
        <v>3870</v>
      </c>
      <c r="B1245" s="293" t="s">
        <v>3122</v>
      </c>
      <c r="C1245" s="293" t="s">
        <v>3123</v>
      </c>
      <c r="D1245" s="293" t="s">
        <v>583</v>
      </c>
      <c r="E1245" s="256" t="s">
        <v>379</v>
      </c>
      <c r="F1245" s="14" t="s">
        <v>1156</v>
      </c>
      <c r="G1245" s="294" t="s">
        <v>1333</v>
      </c>
      <c r="H1245" s="291" t="s">
        <v>7881</v>
      </c>
      <c r="I1245" s="293" t="s">
        <v>2463</v>
      </c>
      <c r="J1245" t="s">
        <v>5748</v>
      </c>
    </row>
    <row r="1246" spans="1:10" ht="15" x14ac:dyDescent="0.25">
      <c r="A1246" s="293" t="s">
        <v>1715</v>
      </c>
      <c r="B1246" s="293" t="s">
        <v>2989</v>
      </c>
      <c r="C1246" s="293" t="s">
        <v>1094</v>
      </c>
      <c r="D1246" s="293" t="s">
        <v>342</v>
      </c>
      <c r="E1246" s="256" t="s">
        <v>241</v>
      </c>
      <c r="F1246" s="14" t="s">
        <v>1156</v>
      </c>
      <c r="G1246" s="294" t="s">
        <v>1333</v>
      </c>
      <c r="H1246" s="291" t="s">
        <v>7881</v>
      </c>
      <c r="I1246" s="293" t="s">
        <v>2335</v>
      </c>
      <c r="J1246" t="s">
        <v>5748</v>
      </c>
    </row>
    <row r="1247" spans="1:10" ht="15" x14ac:dyDescent="0.25">
      <c r="A1247" s="293" t="s">
        <v>4254</v>
      </c>
      <c r="B1247" s="293" t="s">
        <v>4824</v>
      </c>
      <c r="C1247" s="293" t="s">
        <v>4825</v>
      </c>
      <c r="D1247" s="293" t="s">
        <v>411</v>
      </c>
      <c r="E1247" s="256" t="s">
        <v>396</v>
      </c>
      <c r="F1247" s="14" t="s">
        <v>1156</v>
      </c>
      <c r="G1247" s="294" t="s">
        <v>1333</v>
      </c>
      <c r="H1247" s="291" t="s">
        <v>7881</v>
      </c>
      <c r="I1247" s="293" t="s">
        <v>5324</v>
      </c>
      <c r="J1247" t="s">
        <v>5748</v>
      </c>
    </row>
    <row r="1248" spans="1:10" ht="15" x14ac:dyDescent="0.25">
      <c r="A1248" s="293" t="s">
        <v>7282</v>
      </c>
      <c r="B1248" s="293" t="s">
        <v>6652</v>
      </c>
      <c r="C1248" s="293" t="s">
        <v>6653</v>
      </c>
      <c r="D1248" s="293" t="s">
        <v>6654</v>
      </c>
      <c r="E1248" s="256" t="s">
        <v>301</v>
      </c>
      <c r="F1248" s="14" t="s">
        <v>1156</v>
      </c>
      <c r="G1248" s="294" t="s">
        <v>1333</v>
      </c>
      <c r="H1248" s="291" t="s">
        <v>4008</v>
      </c>
      <c r="I1248" s="293" t="s">
        <v>7788</v>
      </c>
      <c r="J1248" t="s">
        <v>5748</v>
      </c>
    </row>
    <row r="1249" spans="1:10" ht="15" x14ac:dyDescent="0.25">
      <c r="A1249" s="293" t="s">
        <v>7283</v>
      </c>
      <c r="B1249" s="293" t="s">
        <v>2897</v>
      </c>
      <c r="C1249" s="293" t="s">
        <v>371</v>
      </c>
      <c r="D1249" s="293" t="s">
        <v>372</v>
      </c>
      <c r="E1249" s="256" t="s">
        <v>365</v>
      </c>
      <c r="F1249" s="14" t="s">
        <v>1156</v>
      </c>
      <c r="G1249" s="294" t="s">
        <v>1333</v>
      </c>
      <c r="H1249" s="291" t="s">
        <v>7881</v>
      </c>
      <c r="I1249" s="293" t="s">
        <v>2243</v>
      </c>
      <c r="J1249" t="s">
        <v>5748</v>
      </c>
    </row>
    <row r="1250" spans="1:10" ht="15" x14ac:dyDescent="0.25">
      <c r="A1250" s="293" t="s">
        <v>7284</v>
      </c>
      <c r="B1250" s="293" t="s">
        <v>6655</v>
      </c>
      <c r="C1250" s="293" t="s">
        <v>6656</v>
      </c>
      <c r="D1250" s="293" t="s">
        <v>305</v>
      </c>
      <c r="E1250" s="256" t="s">
        <v>3701</v>
      </c>
      <c r="F1250" s="14" t="s">
        <v>1156</v>
      </c>
      <c r="G1250" s="294" t="s">
        <v>1333</v>
      </c>
      <c r="H1250" s="291" t="s">
        <v>7881</v>
      </c>
      <c r="I1250" s="293" t="s">
        <v>7789</v>
      </c>
      <c r="J1250" t="s">
        <v>5748</v>
      </c>
    </row>
    <row r="1251" spans="1:10" ht="15" x14ac:dyDescent="0.25">
      <c r="A1251" s="293" t="s">
        <v>1675</v>
      </c>
      <c r="B1251" s="293" t="s">
        <v>2940</v>
      </c>
      <c r="C1251" s="293" t="s">
        <v>1077</v>
      </c>
      <c r="D1251" s="293" t="s">
        <v>510</v>
      </c>
      <c r="E1251" s="256" t="s">
        <v>341</v>
      </c>
      <c r="F1251" s="14" t="s">
        <v>1156</v>
      </c>
      <c r="G1251" s="294" t="s">
        <v>1333</v>
      </c>
      <c r="H1251" s="291" t="s">
        <v>7881</v>
      </c>
      <c r="I1251" s="293" t="s">
        <v>2286</v>
      </c>
      <c r="J1251" t="s">
        <v>5748</v>
      </c>
    </row>
    <row r="1252" spans="1:10" ht="15" x14ac:dyDescent="0.25">
      <c r="A1252" s="293" t="s">
        <v>1660</v>
      </c>
      <c r="B1252" s="293" t="s">
        <v>2921</v>
      </c>
      <c r="C1252" s="293" t="s">
        <v>835</v>
      </c>
      <c r="D1252" s="293" t="s">
        <v>1111</v>
      </c>
      <c r="E1252" s="256" t="s">
        <v>324</v>
      </c>
      <c r="F1252" s="14" t="s">
        <v>1156</v>
      </c>
      <c r="G1252" s="294" t="s">
        <v>1333</v>
      </c>
      <c r="H1252" s="291" t="s">
        <v>7881</v>
      </c>
      <c r="I1252" s="293" t="s">
        <v>2268</v>
      </c>
      <c r="J1252" t="s">
        <v>5748</v>
      </c>
    </row>
    <row r="1253" spans="1:10" ht="15" x14ac:dyDescent="0.25">
      <c r="A1253" s="293" t="s">
        <v>7285</v>
      </c>
      <c r="B1253" s="293" t="s">
        <v>6657</v>
      </c>
      <c r="C1253" s="293" t="s">
        <v>6658</v>
      </c>
      <c r="D1253" s="293" t="s">
        <v>342</v>
      </c>
      <c r="E1253" s="256" t="s">
        <v>403</v>
      </c>
      <c r="F1253" s="14" t="s">
        <v>1156</v>
      </c>
      <c r="G1253" s="294" t="s">
        <v>1333</v>
      </c>
      <c r="H1253" s="291" t="s">
        <v>7881</v>
      </c>
      <c r="I1253" s="293" t="s">
        <v>7790</v>
      </c>
      <c r="J1253" t="s">
        <v>5748</v>
      </c>
    </row>
    <row r="1254" spans="1:10" ht="15" x14ac:dyDescent="0.25">
      <c r="A1254" s="293" t="s">
        <v>7286</v>
      </c>
      <c r="B1254" s="293" t="s">
        <v>6659</v>
      </c>
      <c r="C1254" s="293" t="s">
        <v>6660</v>
      </c>
      <c r="D1254" s="293" t="s">
        <v>584</v>
      </c>
      <c r="E1254" s="256" t="s">
        <v>241</v>
      </c>
      <c r="F1254" s="14" t="s">
        <v>1156</v>
      </c>
      <c r="G1254" s="294" t="s">
        <v>1333</v>
      </c>
      <c r="H1254" s="291" t="s">
        <v>7881</v>
      </c>
      <c r="I1254" s="293" t="s">
        <v>7791</v>
      </c>
      <c r="J1254" t="s">
        <v>5748</v>
      </c>
    </row>
    <row r="1255" spans="1:10" ht="15" x14ac:dyDescent="0.25">
      <c r="A1255" s="293" t="s">
        <v>7287</v>
      </c>
      <c r="B1255" s="293" t="s">
        <v>6661</v>
      </c>
      <c r="C1255" s="293" t="s">
        <v>870</v>
      </c>
      <c r="D1255" s="293" t="s">
        <v>338</v>
      </c>
      <c r="E1255" s="256" t="s">
        <v>324</v>
      </c>
      <c r="F1255" s="14" t="s">
        <v>1156</v>
      </c>
      <c r="G1255" s="294" t="s">
        <v>1333</v>
      </c>
      <c r="H1255" s="291" t="s">
        <v>7881</v>
      </c>
      <c r="I1255" s="293" t="s">
        <v>7792</v>
      </c>
      <c r="J1255" t="s">
        <v>5748</v>
      </c>
    </row>
    <row r="1256" spans="1:10" ht="15" x14ac:dyDescent="0.25">
      <c r="A1256" s="293" t="s">
        <v>4243</v>
      </c>
      <c r="B1256" s="293" t="s">
        <v>4802</v>
      </c>
      <c r="C1256" s="293" t="s">
        <v>4803</v>
      </c>
      <c r="D1256" s="293" t="s">
        <v>344</v>
      </c>
      <c r="E1256" s="256" t="s">
        <v>5131</v>
      </c>
      <c r="F1256" s="14" t="s">
        <v>1156</v>
      </c>
      <c r="G1256" s="294" t="s">
        <v>1333</v>
      </c>
      <c r="H1256" s="291" t="s">
        <v>7881</v>
      </c>
      <c r="I1256" s="293" t="s">
        <v>5314</v>
      </c>
      <c r="J1256" t="s">
        <v>5748</v>
      </c>
    </row>
    <row r="1257" spans="1:10" ht="15" x14ac:dyDescent="0.25">
      <c r="A1257" s="293" t="s">
        <v>7288</v>
      </c>
      <c r="B1257" s="293" t="s">
        <v>3486</v>
      </c>
      <c r="C1257" s="293" t="s">
        <v>3487</v>
      </c>
      <c r="D1257" s="293" t="s">
        <v>595</v>
      </c>
      <c r="E1257" s="256" t="s">
        <v>5133</v>
      </c>
      <c r="F1257" s="14" t="s">
        <v>1156</v>
      </c>
      <c r="G1257" s="294" t="s">
        <v>1333</v>
      </c>
      <c r="H1257" s="291" t="s">
        <v>7881</v>
      </c>
      <c r="I1257" s="293" t="s">
        <v>3485</v>
      </c>
      <c r="J1257" t="s">
        <v>5748</v>
      </c>
    </row>
    <row r="1258" spans="1:10" ht="15" x14ac:dyDescent="0.25">
      <c r="A1258" s="293" t="s">
        <v>7289</v>
      </c>
      <c r="B1258" s="293" t="s">
        <v>6662</v>
      </c>
      <c r="C1258" s="293" t="s">
        <v>1165</v>
      </c>
      <c r="D1258" s="293" t="s">
        <v>351</v>
      </c>
      <c r="E1258" s="256" t="s">
        <v>426</v>
      </c>
      <c r="F1258" s="14" t="s">
        <v>1156</v>
      </c>
      <c r="G1258" s="294" t="s">
        <v>1333</v>
      </c>
      <c r="H1258" s="291" t="s">
        <v>7881</v>
      </c>
      <c r="I1258" s="293" t="s">
        <v>7793</v>
      </c>
      <c r="J1258" t="s">
        <v>5748</v>
      </c>
    </row>
    <row r="1259" spans="1:10" ht="15" x14ac:dyDescent="0.25">
      <c r="A1259" s="293" t="s">
        <v>4276</v>
      </c>
      <c r="B1259" s="293" t="s">
        <v>4867</v>
      </c>
      <c r="C1259" s="293" t="s">
        <v>4868</v>
      </c>
      <c r="D1259" s="293" t="s">
        <v>523</v>
      </c>
      <c r="E1259" s="256" t="s">
        <v>304</v>
      </c>
      <c r="F1259" s="14" t="s">
        <v>1156</v>
      </c>
      <c r="G1259" s="294" t="s">
        <v>1333</v>
      </c>
      <c r="H1259" s="291" t="s">
        <v>7881</v>
      </c>
      <c r="I1259" s="293" t="s">
        <v>5345</v>
      </c>
      <c r="J1259" t="s">
        <v>5748</v>
      </c>
    </row>
    <row r="1260" spans="1:10" ht="15" x14ac:dyDescent="0.25">
      <c r="A1260" s="293" t="s">
        <v>3812</v>
      </c>
      <c r="B1260" s="293" t="s">
        <v>3430</v>
      </c>
      <c r="C1260" s="293" t="s">
        <v>1020</v>
      </c>
      <c r="D1260" s="293" t="s">
        <v>384</v>
      </c>
      <c r="E1260" s="256" t="s">
        <v>331</v>
      </c>
      <c r="F1260" s="14" t="s">
        <v>1156</v>
      </c>
      <c r="G1260" s="294" t="s">
        <v>1333</v>
      </c>
      <c r="H1260" s="291" t="s">
        <v>7881</v>
      </c>
      <c r="I1260" s="293" t="s">
        <v>3429</v>
      </c>
      <c r="J1260" t="s">
        <v>5748</v>
      </c>
    </row>
    <row r="1261" spans="1:10" ht="15" x14ac:dyDescent="0.25">
      <c r="A1261" s="293" t="s">
        <v>1730</v>
      </c>
      <c r="B1261" s="293" t="s">
        <v>3006</v>
      </c>
      <c r="C1261" s="293" t="s">
        <v>1106</v>
      </c>
      <c r="D1261" s="293" t="s">
        <v>716</v>
      </c>
      <c r="E1261" s="256" t="s">
        <v>304</v>
      </c>
      <c r="F1261" s="14" t="s">
        <v>1156</v>
      </c>
      <c r="G1261" s="294" t="s">
        <v>1333</v>
      </c>
      <c r="H1261" s="291" t="s">
        <v>7881</v>
      </c>
      <c r="I1261" s="293" t="s">
        <v>2351</v>
      </c>
      <c r="J1261" t="s">
        <v>5748</v>
      </c>
    </row>
    <row r="1262" spans="1:10" ht="15" hidden="1" x14ac:dyDescent="0.25">
      <c r="A1262" s="293" t="s">
        <v>7290</v>
      </c>
      <c r="B1262" s="293" t="s">
        <v>6663</v>
      </c>
      <c r="C1262" s="293" t="s">
        <v>6664</v>
      </c>
      <c r="D1262" s="293" t="s">
        <v>6340</v>
      </c>
      <c r="E1262" s="293" t="s">
        <v>396</v>
      </c>
      <c r="F1262" s="291" t="s">
        <v>1156</v>
      </c>
      <c r="G1262" s="294" t="s">
        <v>1333</v>
      </c>
      <c r="H1262" s="291" t="s">
        <v>7881</v>
      </c>
      <c r="I1262" s="293" t="s">
        <v>7794</v>
      </c>
      <c r="J1262" t="s">
        <v>5748</v>
      </c>
    </row>
    <row r="1263" spans="1:10" ht="15" x14ac:dyDescent="0.25">
      <c r="A1263" s="293" t="s">
        <v>4212</v>
      </c>
      <c r="B1263" s="293" t="s">
        <v>4737</v>
      </c>
      <c r="C1263" s="293" t="s">
        <v>4738</v>
      </c>
      <c r="D1263" s="293" t="s">
        <v>472</v>
      </c>
      <c r="E1263" s="256" t="s">
        <v>301</v>
      </c>
      <c r="F1263" s="14" t="s">
        <v>1156</v>
      </c>
      <c r="G1263" s="294" t="s">
        <v>1333</v>
      </c>
      <c r="H1263" s="291" t="s">
        <v>7881</v>
      </c>
      <c r="I1263" s="293" t="s">
        <v>5285</v>
      </c>
      <c r="J1263" t="s">
        <v>5748</v>
      </c>
    </row>
    <row r="1264" spans="1:10" ht="15" x14ac:dyDescent="0.25">
      <c r="A1264" s="293" t="s">
        <v>7291</v>
      </c>
      <c r="B1264" s="293" t="s">
        <v>6665</v>
      </c>
      <c r="C1264" s="293" t="s">
        <v>6666</v>
      </c>
      <c r="D1264" s="293" t="s">
        <v>697</v>
      </c>
      <c r="E1264" s="256" t="s">
        <v>387</v>
      </c>
      <c r="F1264" s="14" t="s">
        <v>1156</v>
      </c>
      <c r="G1264" s="294" t="s">
        <v>1333</v>
      </c>
      <c r="H1264" s="291" t="s">
        <v>7881</v>
      </c>
      <c r="I1264" s="293" t="s">
        <v>7795</v>
      </c>
      <c r="J1264" t="s">
        <v>5748</v>
      </c>
    </row>
    <row r="1265" spans="1:10" ht="15" x14ac:dyDescent="0.25">
      <c r="A1265" s="293" t="s">
        <v>3823</v>
      </c>
      <c r="B1265" s="293" t="s">
        <v>3456</v>
      </c>
      <c r="C1265" s="293" t="s">
        <v>3457</v>
      </c>
      <c r="D1265" s="293" t="s">
        <v>811</v>
      </c>
      <c r="E1265" s="256" t="s">
        <v>387</v>
      </c>
      <c r="F1265" s="14" t="s">
        <v>1156</v>
      </c>
      <c r="G1265" s="294" t="s">
        <v>1333</v>
      </c>
      <c r="H1265" s="291" t="s">
        <v>7881</v>
      </c>
      <c r="I1265" s="293" t="s">
        <v>3455</v>
      </c>
      <c r="J1265" t="s">
        <v>5748</v>
      </c>
    </row>
    <row r="1266" spans="1:10" ht="15" x14ac:dyDescent="0.25">
      <c r="A1266" s="293" t="s">
        <v>1636</v>
      </c>
      <c r="B1266" s="293" t="s">
        <v>2894</v>
      </c>
      <c r="C1266" s="293" t="s">
        <v>862</v>
      </c>
      <c r="D1266" s="293" t="s">
        <v>438</v>
      </c>
      <c r="E1266" s="256" t="s">
        <v>5130</v>
      </c>
      <c r="F1266" s="14" t="s">
        <v>1156</v>
      </c>
      <c r="G1266" s="294" t="s">
        <v>1333</v>
      </c>
      <c r="H1266" s="291" t="s">
        <v>7881</v>
      </c>
      <c r="I1266" s="293" t="s">
        <v>2240</v>
      </c>
      <c r="J1266" t="s">
        <v>5748</v>
      </c>
    </row>
    <row r="1267" spans="1:10" ht="15" x14ac:dyDescent="0.25">
      <c r="A1267" s="293" t="s">
        <v>7292</v>
      </c>
      <c r="B1267" s="293" t="s">
        <v>2906</v>
      </c>
      <c r="C1267" s="293" t="s">
        <v>900</v>
      </c>
      <c r="D1267" s="293" t="s">
        <v>680</v>
      </c>
      <c r="E1267" s="256" t="s">
        <v>5130</v>
      </c>
      <c r="F1267" s="14" t="s">
        <v>1156</v>
      </c>
      <c r="G1267" s="294" t="s">
        <v>1333</v>
      </c>
      <c r="H1267" s="291" t="s">
        <v>7881</v>
      </c>
      <c r="I1267" s="293" t="s">
        <v>2252</v>
      </c>
      <c r="J1267" t="s">
        <v>5748</v>
      </c>
    </row>
    <row r="1268" spans="1:10" ht="15" x14ac:dyDescent="0.25">
      <c r="A1268" s="293" t="s">
        <v>1834</v>
      </c>
      <c r="B1268" s="293" t="s">
        <v>3134</v>
      </c>
      <c r="C1268" s="293" t="s">
        <v>1308</v>
      </c>
      <c r="D1268" s="293" t="s">
        <v>298</v>
      </c>
      <c r="E1268" s="256" t="s">
        <v>396</v>
      </c>
      <c r="F1268" s="14" t="s">
        <v>1156</v>
      </c>
      <c r="G1268" s="294" t="s">
        <v>1333</v>
      </c>
      <c r="H1268" s="291" t="s">
        <v>7881</v>
      </c>
      <c r="I1268" s="293" t="s">
        <v>2474</v>
      </c>
      <c r="J1268" t="s">
        <v>5748</v>
      </c>
    </row>
    <row r="1269" spans="1:10" ht="15" x14ac:dyDescent="0.25">
      <c r="A1269" s="293" t="s">
        <v>4172</v>
      </c>
      <c r="B1269" s="293" t="s">
        <v>4679</v>
      </c>
      <c r="C1269" s="293" t="s">
        <v>4680</v>
      </c>
      <c r="D1269" s="293" t="s">
        <v>321</v>
      </c>
      <c r="E1269" s="256" t="s">
        <v>469</v>
      </c>
      <c r="F1269" s="14" t="s">
        <v>1156</v>
      </c>
      <c r="G1269" s="294" t="s">
        <v>1333</v>
      </c>
      <c r="H1269" s="291" t="s">
        <v>7881</v>
      </c>
      <c r="I1269" s="293" t="s">
        <v>5255</v>
      </c>
      <c r="J1269" t="s">
        <v>5748</v>
      </c>
    </row>
    <row r="1270" spans="1:10" ht="15" x14ac:dyDescent="0.25">
      <c r="A1270" s="293" t="s">
        <v>7293</v>
      </c>
      <c r="B1270" s="293" t="s">
        <v>6667</v>
      </c>
      <c r="C1270" s="293" t="s">
        <v>6668</v>
      </c>
      <c r="D1270" s="293" t="s">
        <v>412</v>
      </c>
      <c r="E1270" s="256" t="s">
        <v>363</v>
      </c>
      <c r="F1270" s="14" t="s">
        <v>1156</v>
      </c>
      <c r="G1270" s="294" t="s">
        <v>1333</v>
      </c>
      <c r="H1270" s="291" t="s">
        <v>7881</v>
      </c>
      <c r="I1270" s="293" t="s">
        <v>7796</v>
      </c>
      <c r="J1270" t="s">
        <v>5748</v>
      </c>
    </row>
    <row r="1271" spans="1:10" ht="15" x14ac:dyDescent="0.25">
      <c r="A1271" s="293" t="s">
        <v>7294</v>
      </c>
      <c r="B1271" s="293" t="s">
        <v>6669</v>
      </c>
      <c r="C1271" s="293" t="s">
        <v>844</v>
      </c>
      <c r="D1271" s="293" t="s">
        <v>629</v>
      </c>
      <c r="E1271" s="256" t="s">
        <v>5133</v>
      </c>
      <c r="F1271" s="14" t="s">
        <v>1156</v>
      </c>
      <c r="G1271" s="294" t="s">
        <v>1333</v>
      </c>
      <c r="H1271" s="291" t="s">
        <v>7881</v>
      </c>
      <c r="I1271" s="293" t="s">
        <v>7797</v>
      </c>
      <c r="J1271" t="s">
        <v>5748</v>
      </c>
    </row>
    <row r="1272" spans="1:10" ht="15" x14ac:dyDescent="0.25">
      <c r="A1272" s="293" t="s">
        <v>1713</v>
      </c>
      <c r="B1272" s="293" t="s">
        <v>2987</v>
      </c>
      <c r="C1272" s="293" t="s">
        <v>928</v>
      </c>
      <c r="D1272" s="293" t="s">
        <v>417</v>
      </c>
      <c r="E1272" s="256" t="s">
        <v>322</v>
      </c>
      <c r="F1272" s="14" t="s">
        <v>1156</v>
      </c>
      <c r="G1272" s="294" t="s">
        <v>1333</v>
      </c>
      <c r="H1272" s="291" t="s">
        <v>7881</v>
      </c>
      <c r="I1272" s="293" t="s">
        <v>2333</v>
      </c>
      <c r="J1272" t="s">
        <v>5748</v>
      </c>
    </row>
    <row r="1273" spans="1:10" ht="15" x14ac:dyDescent="0.25">
      <c r="A1273" s="293" t="s">
        <v>4213</v>
      </c>
      <c r="B1273" s="293" t="s">
        <v>4739</v>
      </c>
      <c r="C1273" s="293" t="s">
        <v>4740</v>
      </c>
      <c r="D1273" s="293" t="s">
        <v>4741</v>
      </c>
      <c r="E1273" s="256" t="s">
        <v>724</v>
      </c>
      <c r="F1273" s="14" t="s">
        <v>1156</v>
      </c>
      <c r="G1273" s="294" t="s">
        <v>1333</v>
      </c>
      <c r="H1273" s="291" t="s">
        <v>7881</v>
      </c>
      <c r="I1273" s="293" t="s">
        <v>5286</v>
      </c>
      <c r="J1273" t="s">
        <v>5748</v>
      </c>
    </row>
    <row r="1274" spans="1:10" ht="15" x14ac:dyDescent="0.25">
      <c r="A1274" s="293" t="s">
        <v>4265</v>
      </c>
      <c r="B1274" s="293" t="s">
        <v>4846</v>
      </c>
      <c r="C1274" s="293" t="s">
        <v>4847</v>
      </c>
      <c r="D1274" s="293" t="s">
        <v>384</v>
      </c>
      <c r="E1274" s="256" t="s">
        <v>365</v>
      </c>
      <c r="F1274" s="14" t="s">
        <v>1156</v>
      </c>
      <c r="G1274" s="294" t="s">
        <v>1333</v>
      </c>
      <c r="H1274" s="291" t="s">
        <v>7881</v>
      </c>
      <c r="I1274" s="293" t="s">
        <v>5334</v>
      </c>
      <c r="J1274" t="s">
        <v>5748</v>
      </c>
    </row>
    <row r="1275" spans="1:10" ht="15" x14ac:dyDescent="0.25">
      <c r="A1275" s="293" t="s">
        <v>7295</v>
      </c>
      <c r="B1275" s="293" t="s">
        <v>6670</v>
      </c>
      <c r="C1275" s="293" t="s">
        <v>6671</v>
      </c>
      <c r="D1275" s="293" t="s">
        <v>6672</v>
      </c>
      <c r="E1275" s="256" t="s">
        <v>396</v>
      </c>
      <c r="F1275" s="14" t="s">
        <v>1156</v>
      </c>
      <c r="G1275" s="294" t="s">
        <v>1333</v>
      </c>
      <c r="H1275" s="291" t="s">
        <v>7881</v>
      </c>
      <c r="I1275" s="293" t="s">
        <v>7798</v>
      </c>
      <c r="J1275" t="s">
        <v>5748</v>
      </c>
    </row>
    <row r="1276" spans="1:10" ht="15" x14ac:dyDescent="0.25">
      <c r="A1276" s="293" t="s">
        <v>1653</v>
      </c>
      <c r="B1276" s="293" t="s">
        <v>2915</v>
      </c>
      <c r="C1276" s="293" t="s">
        <v>836</v>
      </c>
      <c r="D1276" s="293" t="s">
        <v>540</v>
      </c>
      <c r="E1276" s="256" t="s">
        <v>726</v>
      </c>
      <c r="F1276" s="14" t="s">
        <v>1156</v>
      </c>
      <c r="G1276" s="294" t="s">
        <v>1333</v>
      </c>
      <c r="H1276" s="291" t="s">
        <v>7881</v>
      </c>
      <c r="I1276" s="293" t="s">
        <v>2261</v>
      </c>
      <c r="J1276" t="s">
        <v>5748</v>
      </c>
    </row>
    <row r="1277" spans="1:10" ht="15" x14ac:dyDescent="0.25">
      <c r="A1277" s="293" t="s">
        <v>7296</v>
      </c>
      <c r="B1277" s="293" t="s">
        <v>6673</v>
      </c>
      <c r="C1277" s="293" t="s">
        <v>6674</v>
      </c>
      <c r="D1277" s="293" t="s">
        <v>6675</v>
      </c>
      <c r="E1277" s="256" t="s">
        <v>324</v>
      </c>
      <c r="F1277" s="14" t="s">
        <v>1156</v>
      </c>
      <c r="G1277" s="294" t="s">
        <v>1333</v>
      </c>
      <c r="H1277" s="291" t="s">
        <v>7881</v>
      </c>
      <c r="I1277" s="293" t="s">
        <v>7799</v>
      </c>
      <c r="J1277" t="s">
        <v>5748</v>
      </c>
    </row>
    <row r="1278" spans="1:10" ht="15" x14ac:dyDescent="0.25">
      <c r="A1278" s="293" t="s">
        <v>4227</v>
      </c>
      <c r="B1278" s="293" t="s">
        <v>4770</v>
      </c>
      <c r="C1278" s="293" t="s">
        <v>4771</v>
      </c>
      <c r="D1278" s="293" t="s">
        <v>300</v>
      </c>
      <c r="E1278" s="256" t="s">
        <v>5133</v>
      </c>
      <c r="F1278" s="14" t="s">
        <v>1156</v>
      </c>
      <c r="G1278" s="294" t="s">
        <v>1333</v>
      </c>
      <c r="H1278" s="291" t="s">
        <v>7881</v>
      </c>
      <c r="I1278" s="293" t="s">
        <v>5300</v>
      </c>
      <c r="J1278" t="s">
        <v>5748</v>
      </c>
    </row>
    <row r="1279" spans="1:10" ht="15" x14ac:dyDescent="0.25">
      <c r="A1279" s="293" t="s">
        <v>4204</v>
      </c>
      <c r="B1279" s="293" t="s">
        <v>4726</v>
      </c>
      <c r="C1279" s="293" t="s">
        <v>4727</v>
      </c>
      <c r="D1279" s="293" t="s">
        <v>547</v>
      </c>
      <c r="E1279" s="256" t="s">
        <v>311</v>
      </c>
      <c r="F1279" s="14" t="s">
        <v>1156</v>
      </c>
      <c r="G1279" s="294" t="s">
        <v>1333</v>
      </c>
      <c r="H1279" s="291" t="s">
        <v>7881</v>
      </c>
      <c r="I1279" s="293" t="s">
        <v>5279</v>
      </c>
      <c r="J1279" t="s">
        <v>5748</v>
      </c>
    </row>
    <row r="1280" spans="1:10" ht="15" x14ac:dyDescent="0.25">
      <c r="A1280" s="293" t="s">
        <v>7297</v>
      </c>
      <c r="B1280" s="293" t="s">
        <v>6676</v>
      </c>
      <c r="C1280" s="293" t="s">
        <v>6677</v>
      </c>
      <c r="D1280" s="293" t="s">
        <v>319</v>
      </c>
      <c r="E1280" s="256" t="s">
        <v>365</v>
      </c>
      <c r="F1280" s="14" t="s">
        <v>1156</v>
      </c>
      <c r="G1280" s="294" t="s">
        <v>1333</v>
      </c>
      <c r="H1280" s="291" t="s">
        <v>7881</v>
      </c>
      <c r="I1280" s="293" t="s">
        <v>7800</v>
      </c>
      <c r="J1280" t="s">
        <v>5748</v>
      </c>
    </row>
    <row r="1281" spans="1:10" ht="15" x14ac:dyDescent="0.25">
      <c r="A1281" s="293" t="s">
        <v>7298</v>
      </c>
      <c r="B1281" s="293" t="s">
        <v>6678</v>
      </c>
      <c r="C1281" s="293" t="s">
        <v>6679</v>
      </c>
      <c r="D1281" s="293" t="s">
        <v>377</v>
      </c>
      <c r="E1281" s="256" t="s">
        <v>418</v>
      </c>
      <c r="F1281" s="14" t="s">
        <v>1156</v>
      </c>
      <c r="G1281" s="294" t="s">
        <v>1333</v>
      </c>
      <c r="H1281" s="291" t="s">
        <v>7881</v>
      </c>
      <c r="I1281" s="293" t="s">
        <v>7801</v>
      </c>
      <c r="J1281" t="s">
        <v>5748</v>
      </c>
    </row>
    <row r="1282" spans="1:10" ht="15" x14ac:dyDescent="0.25">
      <c r="A1282" s="293" t="s">
        <v>1793</v>
      </c>
      <c r="B1282" s="293" t="s">
        <v>3079</v>
      </c>
      <c r="C1282" s="293" t="s">
        <v>1300</v>
      </c>
      <c r="D1282" s="293" t="s">
        <v>422</v>
      </c>
      <c r="E1282" s="256" t="s">
        <v>1053</v>
      </c>
      <c r="F1282" s="14" t="s">
        <v>1156</v>
      </c>
      <c r="G1282" s="294" t="s">
        <v>1333</v>
      </c>
      <c r="H1282" s="291" t="s">
        <v>7881</v>
      </c>
      <c r="I1282" s="293" t="s">
        <v>2424</v>
      </c>
      <c r="J1282" t="s">
        <v>5748</v>
      </c>
    </row>
    <row r="1283" spans="1:10" ht="15" x14ac:dyDescent="0.25">
      <c r="A1283" s="293" t="s">
        <v>1840</v>
      </c>
      <c r="B1283" s="293" t="s">
        <v>3142</v>
      </c>
      <c r="C1283" s="293" t="s">
        <v>689</v>
      </c>
      <c r="D1283" s="293" t="s">
        <v>690</v>
      </c>
      <c r="E1283" s="256" t="s">
        <v>409</v>
      </c>
      <c r="F1283" s="14" t="s">
        <v>1156</v>
      </c>
      <c r="G1283" s="294" t="s">
        <v>1333</v>
      </c>
      <c r="H1283" s="291" t="s">
        <v>7881</v>
      </c>
      <c r="I1283" s="293" t="s">
        <v>2482</v>
      </c>
      <c r="J1283" t="s">
        <v>5748</v>
      </c>
    </row>
    <row r="1284" spans="1:10" ht="15" x14ac:dyDescent="0.25">
      <c r="A1284" s="293" t="s">
        <v>4298</v>
      </c>
      <c r="B1284" s="293" t="s">
        <v>2944</v>
      </c>
      <c r="C1284" s="293" t="s">
        <v>1186</v>
      </c>
      <c r="D1284" s="293" t="s">
        <v>349</v>
      </c>
      <c r="E1284" s="256" t="s">
        <v>324</v>
      </c>
      <c r="F1284" s="14" t="s">
        <v>1156</v>
      </c>
      <c r="G1284" s="294" t="s">
        <v>1333</v>
      </c>
      <c r="H1284" s="291" t="s">
        <v>7881</v>
      </c>
      <c r="I1284" s="293" t="s">
        <v>2290</v>
      </c>
      <c r="J1284" t="s">
        <v>5748</v>
      </c>
    </row>
    <row r="1285" spans="1:10" ht="15" x14ac:dyDescent="0.25">
      <c r="A1285" s="293" t="s">
        <v>1785</v>
      </c>
      <c r="B1285" s="293" t="s">
        <v>3067</v>
      </c>
      <c r="C1285" s="293" t="s">
        <v>771</v>
      </c>
      <c r="D1285" s="293" t="s">
        <v>338</v>
      </c>
      <c r="E1285" s="256" t="s">
        <v>1058</v>
      </c>
      <c r="F1285" s="14" t="s">
        <v>1156</v>
      </c>
      <c r="G1285" s="294" t="s">
        <v>1333</v>
      </c>
      <c r="H1285" s="291" t="s">
        <v>7881</v>
      </c>
      <c r="I1285" s="293" t="s">
        <v>2412</v>
      </c>
      <c r="J1285" t="s">
        <v>5748</v>
      </c>
    </row>
    <row r="1286" spans="1:10" ht="15" x14ac:dyDescent="0.25">
      <c r="A1286" s="293" t="s">
        <v>4251</v>
      </c>
      <c r="B1286" s="293" t="s">
        <v>4817</v>
      </c>
      <c r="C1286" s="293" t="s">
        <v>4818</v>
      </c>
      <c r="D1286" s="293" t="s">
        <v>550</v>
      </c>
      <c r="E1286" s="256" t="s">
        <v>1053</v>
      </c>
      <c r="F1286" s="14" t="s">
        <v>1156</v>
      </c>
      <c r="G1286" s="294" t="s">
        <v>1333</v>
      </c>
      <c r="H1286" s="291" t="s">
        <v>7881</v>
      </c>
      <c r="I1286" s="293" t="s">
        <v>5321</v>
      </c>
      <c r="J1286" t="s">
        <v>5748</v>
      </c>
    </row>
    <row r="1287" spans="1:10" ht="15" x14ac:dyDescent="0.25">
      <c r="A1287" s="293" t="s">
        <v>1710</v>
      </c>
      <c r="B1287" s="293" t="s">
        <v>2983</v>
      </c>
      <c r="C1287" s="293" t="s">
        <v>956</v>
      </c>
      <c r="D1287" s="293" t="s">
        <v>344</v>
      </c>
      <c r="E1287" s="256" t="s">
        <v>387</v>
      </c>
      <c r="F1287" s="14" t="s">
        <v>1156</v>
      </c>
      <c r="G1287" s="294" t="s">
        <v>1333</v>
      </c>
      <c r="H1287" s="291" t="s">
        <v>7881</v>
      </c>
      <c r="I1287" s="293" t="s">
        <v>2329</v>
      </c>
      <c r="J1287" t="s">
        <v>5748</v>
      </c>
    </row>
    <row r="1288" spans="1:10" ht="15" x14ac:dyDescent="0.25">
      <c r="A1288" s="293" t="s">
        <v>7299</v>
      </c>
      <c r="B1288" s="293" t="s">
        <v>6680</v>
      </c>
      <c r="C1288" s="293" t="s">
        <v>6681</v>
      </c>
      <c r="D1288" s="293" t="s">
        <v>6682</v>
      </c>
      <c r="E1288" s="256" t="s">
        <v>241</v>
      </c>
      <c r="F1288" s="14" t="s">
        <v>1156</v>
      </c>
      <c r="G1288" s="294" t="s">
        <v>1333</v>
      </c>
      <c r="H1288" s="291" t="s">
        <v>7881</v>
      </c>
      <c r="I1288" s="293" t="s">
        <v>7802</v>
      </c>
      <c r="J1288" t="s">
        <v>5748</v>
      </c>
    </row>
    <row r="1289" spans="1:10" ht="15" x14ac:dyDescent="0.25">
      <c r="A1289" s="293" t="s">
        <v>7300</v>
      </c>
      <c r="B1289" s="293" t="s">
        <v>6683</v>
      </c>
      <c r="C1289" s="293" t="s">
        <v>6684</v>
      </c>
      <c r="D1289" s="293" t="s">
        <v>6685</v>
      </c>
      <c r="E1289" s="256" t="s">
        <v>1053</v>
      </c>
      <c r="F1289" s="14" t="s">
        <v>1156</v>
      </c>
      <c r="G1289" s="294" t="s">
        <v>1333</v>
      </c>
      <c r="H1289" s="291" t="s">
        <v>7881</v>
      </c>
      <c r="I1289" s="293" t="s">
        <v>7803</v>
      </c>
      <c r="J1289" t="s">
        <v>5748</v>
      </c>
    </row>
    <row r="1290" spans="1:10" ht="15" x14ac:dyDescent="0.25">
      <c r="A1290" s="293" t="s">
        <v>7301</v>
      </c>
      <c r="B1290" s="293" t="s">
        <v>6686</v>
      </c>
      <c r="C1290" s="293" t="s">
        <v>6687</v>
      </c>
      <c r="D1290" s="293" t="s">
        <v>881</v>
      </c>
      <c r="E1290" s="256" t="s">
        <v>1053</v>
      </c>
      <c r="F1290" s="14" t="s">
        <v>1156</v>
      </c>
      <c r="G1290" s="294" t="s">
        <v>1333</v>
      </c>
      <c r="H1290" s="291" t="s">
        <v>7881</v>
      </c>
      <c r="I1290" s="293" t="s">
        <v>7804</v>
      </c>
      <c r="J1290" t="s">
        <v>5748</v>
      </c>
    </row>
    <row r="1291" spans="1:10" ht="15" x14ac:dyDescent="0.25">
      <c r="A1291" s="293" t="s">
        <v>4240</v>
      </c>
      <c r="B1291" s="293" t="s">
        <v>3496</v>
      </c>
      <c r="C1291" s="293" t="s">
        <v>3497</v>
      </c>
      <c r="D1291" s="293" t="s">
        <v>489</v>
      </c>
      <c r="E1291" s="256" t="s">
        <v>1058</v>
      </c>
      <c r="F1291" s="14" t="s">
        <v>1156</v>
      </c>
      <c r="G1291" s="294" t="s">
        <v>1333</v>
      </c>
      <c r="H1291" s="291" t="s">
        <v>7881</v>
      </c>
      <c r="I1291" s="293" t="s">
        <v>3495</v>
      </c>
      <c r="J1291" t="s">
        <v>5748</v>
      </c>
    </row>
    <row r="1292" spans="1:10" ht="15" x14ac:dyDescent="0.25">
      <c r="A1292" s="293" t="s">
        <v>4279</v>
      </c>
      <c r="B1292" s="293" t="s">
        <v>3597</v>
      </c>
      <c r="C1292" s="293" t="s">
        <v>3598</v>
      </c>
      <c r="D1292" s="293" t="s">
        <v>804</v>
      </c>
      <c r="E1292" s="256" t="s">
        <v>5130</v>
      </c>
      <c r="F1292" s="14" t="s">
        <v>1156</v>
      </c>
      <c r="G1292" s="294" t="s">
        <v>1333</v>
      </c>
      <c r="H1292" s="291" t="s">
        <v>7881</v>
      </c>
      <c r="I1292" s="293" t="s">
        <v>3596</v>
      </c>
      <c r="J1292" t="s">
        <v>5748</v>
      </c>
    </row>
    <row r="1293" spans="1:10" ht="15" x14ac:dyDescent="0.25">
      <c r="A1293" s="293" t="s">
        <v>1804</v>
      </c>
      <c r="B1293" s="293" t="s">
        <v>3093</v>
      </c>
      <c r="C1293" s="293" t="s">
        <v>1091</v>
      </c>
      <c r="D1293" s="293" t="s">
        <v>411</v>
      </c>
      <c r="E1293" s="256" t="s">
        <v>396</v>
      </c>
      <c r="F1293" s="14" t="s">
        <v>1156</v>
      </c>
      <c r="G1293" s="294" t="s">
        <v>1333</v>
      </c>
      <c r="H1293" s="291" t="s">
        <v>7881</v>
      </c>
      <c r="I1293" s="293" t="s">
        <v>2438</v>
      </c>
      <c r="J1293" t="s">
        <v>5748</v>
      </c>
    </row>
    <row r="1294" spans="1:10" ht="15" x14ac:dyDescent="0.25">
      <c r="A1294" s="293" t="s">
        <v>1737</v>
      </c>
      <c r="B1294" s="293" t="s">
        <v>3014</v>
      </c>
      <c r="C1294" s="293" t="s">
        <v>1036</v>
      </c>
      <c r="D1294" s="293" t="s">
        <v>1037</v>
      </c>
      <c r="E1294" s="256" t="s">
        <v>421</v>
      </c>
      <c r="F1294" s="14" t="s">
        <v>1156</v>
      </c>
      <c r="G1294" s="294" t="s">
        <v>1333</v>
      </c>
      <c r="H1294" s="291" t="s">
        <v>7881</v>
      </c>
      <c r="I1294" s="293" t="s">
        <v>2359</v>
      </c>
      <c r="J1294" t="s">
        <v>5748</v>
      </c>
    </row>
    <row r="1295" spans="1:10" ht="15" x14ac:dyDescent="0.25">
      <c r="A1295" s="293" t="s">
        <v>1627</v>
      </c>
      <c r="B1295" s="293" t="s">
        <v>2883</v>
      </c>
      <c r="C1295" s="293" t="s">
        <v>381</v>
      </c>
      <c r="D1295" s="293" t="s">
        <v>382</v>
      </c>
      <c r="E1295" s="256" t="s">
        <v>1174</v>
      </c>
      <c r="F1295" s="14" t="s">
        <v>1156</v>
      </c>
      <c r="G1295" s="294" t="s">
        <v>1333</v>
      </c>
      <c r="H1295" s="291" t="s">
        <v>7881</v>
      </c>
      <c r="I1295" s="293" t="s">
        <v>2229</v>
      </c>
      <c r="J1295" t="s">
        <v>5748</v>
      </c>
    </row>
    <row r="1296" spans="1:10" ht="15" x14ac:dyDescent="0.25">
      <c r="A1296" s="293" t="s">
        <v>1810</v>
      </c>
      <c r="B1296" s="293" t="s">
        <v>3101</v>
      </c>
      <c r="C1296" s="293" t="s">
        <v>871</v>
      </c>
      <c r="D1296" s="293" t="s">
        <v>872</v>
      </c>
      <c r="E1296" s="256" t="s">
        <v>1053</v>
      </c>
      <c r="F1296" s="14" t="s">
        <v>1156</v>
      </c>
      <c r="G1296" s="294" t="s">
        <v>1333</v>
      </c>
      <c r="H1296" s="291" t="s">
        <v>7881</v>
      </c>
      <c r="I1296" s="293" t="s">
        <v>2446</v>
      </c>
      <c r="J1296" t="s">
        <v>5748</v>
      </c>
    </row>
    <row r="1297" spans="1:10" ht="15" x14ac:dyDescent="0.25">
      <c r="A1297" s="293" t="s">
        <v>7302</v>
      </c>
      <c r="B1297" s="293" t="s">
        <v>6688</v>
      </c>
      <c r="C1297" s="293" t="s">
        <v>6689</v>
      </c>
      <c r="D1297" s="293" t="s">
        <v>321</v>
      </c>
      <c r="E1297" s="256" t="s">
        <v>396</v>
      </c>
      <c r="F1297" s="14" t="s">
        <v>1156</v>
      </c>
      <c r="G1297" s="294" t="s">
        <v>1333</v>
      </c>
      <c r="H1297" s="291" t="s">
        <v>7881</v>
      </c>
      <c r="I1297" s="293" t="s">
        <v>7805</v>
      </c>
      <c r="J1297" t="s">
        <v>5748</v>
      </c>
    </row>
    <row r="1298" spans="1:10" ht="15" x14ac:dyDescent="0.25">
      <c r="A1298" s="293" t="s">
        <v>7303</v>
      </c>
      <c r="B1298" s="293" t="s">
        <v>6690</v>
      </c>
      <c r="C1298" s="293" t="s">
        <v>6691</v>
      </c>
      <c r="D1298" s="293" t="s">
        <v>4936</v>
      </c>
      <c r="E1298" s="256" t="s">
        <v>396</v>
      </c>
      <c r="F1298" s="14" t="s">
        <v>1156</v>
      </c>
      <c r="G1298" s="294" t="s">
        <v>1333</v>
      </c>
      <c r="H1298" s="291" t="s">
        <v>7881</v>
      </c>
      <c r="I1298" s="293" t="s">
        <v>7806</v>
      </c>
      <c r="J1298" t="s">
        <v>5748</v>
      </c>
    </row>
    <row r="1299" spans="1:10" ht="15" x14ac:dyDescent="0.25">
      <c r="A1299" s="293" t="s">
        <v>3822</v>
      </c>
      <c r="B1299" s="293" t="s">
        <v>3031</v>
      </c>
      <c r="C1299" s="293" t="s">
        <v>884</v>
      </c>
      <c r="D1299" s="293" t="s">
        <v>310</v>
      </c>
      <c r="E1299" s="256" t="s">
        <v>331</v>
      </c>
      <c r="F1299" s="14" t="s">
        <v>1156</v>
      </c>
      <c r="G1299" s="294" t="s">
        <v>1333</v>
      </c>
      <c r="H1299" s="291" t="s">
        <v>7881</v>
      </c>
      <c r="I1299" s="293" t="s">
        <v>2376</v>
      </c>
      <c r="J1299" t="s">
        <v>5748</v>
      </c>
    </row>
    <row r="1300" spans="1:10" ht="15" x14ac:dyDescent="0.25">
      <c r="A1300" s="293" t="s">
        <v>4267</v>
      </c>
      <c r="B1300" s="293" t="s">
        <v>3621</v>
      </c>
      <c r="C1300" s="293" t="s">
        <v>3622</v>
      </c>
      <c r="D1300" s="293" t="s">
        <v>474</v>
      </c>
      <c r="E1300" s="256" t="s">
        <v>484</v>
      </c>
      <c r="F1300" s="14" t="s">
        <v>1156</v>
      </c>
      <c r="G1300" s="294" t="s">
        <v>1333</v>
      </c>
      <c r="H1300" s="291" t="s">
        <v>7881</v>
      </c>
      <c r="I1300" s="293" t="s">
        <v>3620</v>
      </c>
      <c r="J1300" t="s">
        <v>5748</v>
      </c>
    </row>
    <row r="1301" spans="1:10" ht="15" x14ac:dyDescent="0.25">
      <c r="A1301" s="293" t="s">
        <v>1696</v>
      </c>
      <c r="B1301" s="293" t="s">
        <v>2964</v>
      </c>
      <c r="C1301" s="293" t="s">
        <v>773</v>
      </c>
      <c r="D1301" s="293" t="s">
        <v>460</v>
      </c>
      <c r="E1301" s="256" t="s">
        <v>409</v>
      </c>
      <c r="F1301" s="14" t="s">
        <v>1156</v>
      </c>
      <c r="G1301" s="294" t="s">
        <v>1333</v>
      </c>
      <c r="H1301" s="291" t="s">
        <v>7881</v>
      </c>
      <c r="I1301" s="293" t="s">
        <v>2310</v>
      </c>
      <c r="J1301" t="s">
        <v>5748</v>
      </c>
    </row>
    <row r="1302" spans="1:10" ht="15" x14ac:dyDescent="0.25">
      <c r="A1302" s="293" t="s">
        <v>7304</v>
      </c>
      <c r="B1302" s="293" t="s">
        <v>6692</v>
      </c>
      <c r="C1302" s="293" t="s">
        <v>6693</v>
      </c>
      <c r="D1302" s="293" t="s">
        <v>380</v>
      </c>
      <c r="E1302" s="256" t="s">
        <v>241</v>
      </c>
      <c r="F1302" s="14" t="s">
        <v>1156</v>
      </c>
      <c r="G1302" s="294" t="s">
        <v>1333</v>
      </c>
      <c r="H1302" s="291" t="s">
        <v>7881</v>
      </c>
      <c r="I1302" s="293" t="s">
        <v>7807</v>
      </c>
      <c r="J1302" t="s">
        <v>5748</v>
      </c>
    </row>
    <row r="1303" spans="1:10" ht="15" x14ac:dyDescent="0.25">
      <c r="A1303" s="293" t="s">
        <v>4252</v>
      </c>
      <c r="B1303" s="293" t="s">
        <v>4819</v>
      </c>
      <c r="C1303" s="293" t="s">
        <v>4820</v>
      </c>
      <c r="D1303" s="293" t="s">
        <v>4821</v>
      </c>
      <c r="E1303" s="256" t="s">
        <v>526</v>
      </c>
      <c r="F1303" s="14" t="s">
        <v>1156</v>
      </c>
      <c r="G1303" s="294" t="s">
        <v>1333</v>
      </c>
      <c r="H1303" s="291" t="s">
        <v>7881</v>
      </c>
      <c r="I1303" s="293" t="s">
        <v>5322</v>
      </c>
      <c r="J1303" t="s">
        <v>5748</v>
      </c>
    </row>
    <row r="1304" spans="1:10" ht="15" x14ac:dyDescent="0.25">
      <c r="A1304" s="293" t="s">
        <v>7305</v>
      </c>
      <c r="B1304" s="293" t="s">
        <v>6694</v>
      </c>
      <c r="C1304" s="293" t="s">
        <v>6695</v>
      </c>
      <c r="D1304" s="293" t="s">
        <v>487</v>
      </c>
      <c r="E1304" s="256" t="s">
        <v>469</v>
      </c>
      <c r="F1304" s="14" t="s">
        <v>1156</v>
      </c>
      <c r="G1304" s="294" t="s">
        <v>1333</v>
      </c>
      <c r="H1304" s="291" t="s">
        <v>7881</v>
      </c>
      <c r="I1304" s="293" t="s">
        <v>7808</v>
      </c>
      <c r="J1304" t="s">
        <v>5748</v>
      </c>
    </row>
    <row r="1305" spans="1:10" ht="15" x14ac:dyDescent="0.25">
      <c r="A1305" s="293" t="s">
        <v>4294</v>
      </c>
      <c r="B1305" s="293" t="s">
        <v>5627</v>
      </c>
      <c r="C1305" s="293" t="s">
        <v>4894</v>
      </c>
      <c r="D1305" s="293" t="s">
        <v>417</v>
      </c>
      <c r="E1305" s="256" t="s">
        <v>5130</v>
      </c>
      <c r="F1305" s="14" t="s">
        <v>1156</v>
      </c>
      <c r="G1305" s="294" t="s">
        <v>1333</v>
      </c>
      <c r="H1305" s="291" t="s">
        <v>7881</v>
      </c>
      <c r="I1305" s="293" t="s">
        <v>5361</v>
      </c>
      <c r="J1305" t="s">
        <v>5748</v>
      </c>
    </row>
    <row r="1306" spans="1:10" ht="15" x14ac:dyDescent="0.25">
      <c r="A1306" s="293" t="s">
        <v>4268</v>
      </c>
      <c r="B1306" s="293" t="s">
        <v>4850</v>
      </c>
      <c r="C1306" s="293" t="s">
        <v>4851</v>
      </c>
      <c r="D1306" s="293" t="s">
        <v>729</v>
      </c>
      <c r="E1306" s="256" t="s">
        <v>484</v>
      </c>
      <c r="F1306" s="14" t="s">
        <v>1156</v>
      </c>
      <c r="G1306" s="294" t="s">
        <v>1333</v>
      </c>
      <c r="H1306" s="291" t="s">
        <v>7881</v>
      </c>
      <c r="I1306" s="293" t="s">
        <v>5336</v>
      </c>
      <c r="J1306" t="s">
        <v>5748</v>
      </c>
    </row>
    <row r="1307" spans="1:10" ht="15" x14ac:dyDescent="0.25">
      <c r="A1307" s="293" t="s">
        <v>3809</v>
      </c>
      <c r="B1307" s="293" t="s">
        <v>3414</v>
      </c>
      <c r="C1307" s="293" t="s">
        <v>3415</v>
      </c>
      <c r="D1307" s="293" t="s">
        <v>472</v>
      </c>
      <c r="E1307" s="256" t="s">
        <v>329</v>
      </c>
      <c r="F1307" s="14" t="s">
        <v>1156</v>
      </c>
      <c r="G1307" s="294" t="s">
        <v>1333</v>
      </c>
      <c r="H1307" s="291" t="s">
        <v>7881</v>
      </c>
      <c r="I1307" s="293" t="s">
        <v>3413</v>
      </c>
      <c r="J1307" t="s">
        <v>5748</v>
      </c>
    </row>
    <row r="1308" spans="1:10" ht="15" x14ac:dyDescent="0.25">
      <c r="A1308" s="293" t="s">
        <v>3854</v>
      </c>
      <c r="B1308" s="293" t="s">
        <v>3551</v>
      </c>
      <c r="C1308" s="293" t="s">
        <v>3552</v>
      </c>
      <c r="D1308" s="293" t="s">
        <v>316</v>
      </c>
      <c r="E1308" s="256" t="s">
        <v>385</v>
      </c>
      <c r="F1308" s="14" t="s">
        <v>1156</v>
      </c>
      <c r="G1308" s="294" t="s">
        <v>1333</v>
      </c>
      <c r="H1308" s="291" t="s">
        <v>7881</v>
      </c>
      <c r="I1308" s="293" t="s">
        <v>3550</v>
      </c>
      <c r="J1308" t="s">
        <v>5748</v>
      </c>
    </row>
    <row r="1309" spans="1:10" ht="15" x14ac:dyDescent="0.25">
      <c r="A1309" s="293" t="s">
        <v>1648</v>
      </c>
      <c r="B1309" s="293" t="s">
        <v>2910</v>
      </c>
      <c r="C1309" s="293" t="s">
        <v>733</v>
      </c>
      <c r="D1309" s="293" t="s">
        <v>472</v>
      </c>
      <c r="E1309" s="256" t="s">
        <v>357</v>
      </c>
      <c r="F1309" s="14" t="s">
        <v>1156</v>
      </c>
      <c r="G1309" s="294" t="s">
        <v>1333</v>
      </c>
      <c r="H1309" s="291" t="s">
        <v>7881</v>
      </c>
      <c r="I1309" s="293" t="s">
        <v>2256</v>
      </c>
      <c r="J1309" t="s">
        <v>5748</v>
      </c>
    </row>
    <row r="1310" spans="1:10" ht="15" x14ac:dyDescent="0.25">
      <c r="A1310" s="293" t="s">
        <v>3869</v>
      </c>
      <c r="B1310" s="293" t="s">
        <v>3603</v>
      </c>
      <c r="C1310" s="293" t="s">
        <v>490</v>
      </c>
      <c r="D1310" s="293" t="s">
        <v>3536</v>
      </c>
      <c r="E1310" s="256" t="s">
        <v>304</v>
      </c>
      <c r="F1310" s="14" t="s">
        <v>1156</v>
      </c>
      <c r="G1310" s="294" t="s">
        <v>1333</v>
      </c>
      <c r="H1310" s="291" t="s">
        <v>7881</v>
      </c>
      <c r="I1310" s="293" t="s">
        <v>3602</v>
      </c>
      <c r="J1310" t="s">
        <v>5748</v>
      </c>
    </row>
    <row r="1311" spans="1:10" ht="15" x14ac:dyDescent="0.25">
      <c r="A1311" s="293" t="s">
        <v>7306</v>
      </c>
      <c r="B1311" s="293" t="s">
        <v>6696</v>
      </c>
      <c r="C1311" s="293" t="s">
        <v>6697</v>
      </c>
      <c r="D1311" s="293" t="s">
        <v>358</v>
      </c>
      <c r="E1311" s="256" t="s">
        <v>5133</v>
      </c>
      <c r="F1311" s="14" t="s">
        <v>1156</v>
      </c>
      <c r="G1311" s="294" t="s">
        <v>1333</v>
      </c>
      <c r="H1311" s="291" t="s">
        <v>7881</v>
      </c>
      <c r="I1311" s="293" t="s">
        <v>7809</v>
      </c>
      <c r="J1311" t="s">
        <v>5748</v>
      </c>
    </row>
    <row r="1312" spans="1:10" ht="15" x14ac:dyDescent="0.25">
      <c r="A1312" s="293" t="s">
        <v>7307</v>
      </c>
      <c r="B1312" s="293" t="s">
        <v>3087</v>
      </c>
      <c r="C1312" s="293" t="s">
        <v>1145</v>
      </c>
      <c r="D1312" s="293" t="s">
        <v>770</v>
      </c>
      <c r="E1312" s="256" t="s">
        <v>320</v>
      </c>
      <c r="F1312" s="14" t="s">
        <v>1156</v>
      </c>
      <c r="G1312" s="294" t="s">
        <v>1333</v>
      </c>
      <c r="H1312" s="291" t="s">
        <v>7881</v>
      </c>
      <c r="I1312" s="293" t="s">
        <v>2432</v>
      </c>
      <c r="J1312" t="s">
        <v>5748</v>
      </c>
    </row>
    <row r="1313" spans="1:10" ht="15" x14ac:dyDescent="0.25">
      <c r="A1313" s="293" t="s">
        <v>1738</v>
      </c>
      <c r="B1313" s="293" t="s">
        <v>3015</v>
      </c>
      <c r="C1313" s="293" t="s">
        <v>1143</v>
      </c>
      <c r="D1313" s="293" t="s">
        <v>574</v>
      </c>
      <c r="E1313" s="256" t="s">
        <v>446</v>
      </c>
      <c r="F1313" s="14" t="s">
        <v>1156</v>
      </c>
      <c r="G1313" s="294" t="s">
        <v>1333</v>
      </c>
      <c r="H1313" s="291" t="s">
        <v>7881</v>
      </c>
      <c r="I1313" s="293" t="s">
        <v>2360</v>
      </c>
      <c r="J1313" t="s">
        <v>5748</v>
      </c>
    </row>
    <row r="1314" spans="1:10" ht="15" x14ac:dyDescent="0.25">
      <c r="A1314" s="293" t="s">
        <v>7308</v>
      </c>
      <c r="B1314" s="293" t="s">
        <v>6698</v>
      </c>
      <c r="C1314" s="293" t="s">
        <v>6384</v>
      </c>
      <c r="D1314" s="293" t="s">
        <v>412</v>
      </c>
      <c r="E1314" s="256" t="s">
        <v>443</v>
      </c>
      <c r="F1314" s="14" t="s">
        <v>1156</v>
      </c>
      <c r="G1314" s="294" t="s">
        <v>1333</v>
      </c>
      <c r="H1314" s="291" t="s">
        <v>7881</v>
      </c>
      <c r="I1314" s="293" t="s">
        <v>7810</v>
      </c>
      <c r="J1314" t="s">
        <v>5748</v>
      </c>
    </row>
    <row r="1315" spans="1:10" ht="15" x14ac:dyDescent="0.25">
      <c r="A1315" s="293" t="s">
        <v>7309</v>
      </c>
      <c r="B1315" s="293" t="s">
        <v>6699</v>
      </c>
      <c r="C1315" s="293" t="s">
        <v>6700</v>
      </c>
      <c r="D1315" s="293" t="s">
        <v>422</v>
      </c>
      <c r="E1315" s="256" t="s">
        <v>496</v>
      </c>
      <c r="F1315" s="14" t="s">
        <v>1156</v>
      </c>
      <c r="G1315" s="294" t="s">
        <v>1333</v>
      </c>
      <c r="H1315" s="291" t="s">
        <v>7881</v>
      </c>
      <c r="I1315" s="293" t="s">
        <v>7811</v>
      </c>
      <c r="J1315" t="s">
        <v>5748</v>
      </c>
    </row>
    <row r="1316" spans="1:10" ht="15" x14ac:dyDescent="0.25">
      <c r="A1316" s="293" t="s">
        <v>5841</v>
      </c>
      <c r="B1316" s="293" t="s">
        <v>5842</v>
      </c>
      <c r="C1316" s="293" t="s">
        <v>5840</v>
      </c>
      <c r="D1316" s="293" t="s">
        <v>472</v>
      </c>
      <c r="E1316" s="256" t="s">
        <v>370</v>
      </c>
      <c r="F1316" s="14" t="s">
        <v>1156</v>
      </c>
      <c r="G1316" s="294" t="s">
        <v>1333</v>
      </c>
      <c r="H1316" s="291" t="s">
        <v>7881</v>
      </c>
      <c r="I1316" s="293" t="s">
        <v>7812</v>
      </c>
      <c r="J1316" t="s">
        <v>5748</v>
      </c>
    </row>
    <row r="1317" spans="1:10" ht="15" x14ac:dyDescent="0.25">
      <c r="A1317" s="293" t="s">
        <v>4288</v>
      </c>
      <c r="B1317" s="293" t="s">
        <v>4887</v>
      </c>
      <c r="C1317" s="293" t="s">
        <v>4888</v>
      </c>
      <c r="D1317" s="293" t="s">
        <v>380</v>
      </c>
      <c r="E1317" s="256" t="s">
        <v>301</v>
      </c>
      <c r="F1317" s="14" t="s">
        <v>1156</v>
      </c>
      <c r="G1317" s="294" t="s">
        <v>1333</v>
      </c>
      <c r="H1317" s="291" t="s">
        <v>7881</v>
      </c>
      <c r="I1317" s="293" t="s">
        <v>5357</v>
      </c>
      <c r="J1317" t="s">
        <v>5748</v>
      </c>
    </row>
    <row r="1318" spans="1:10" ht="15" x14ac:dyDescent="0.25">
      <c r="A1318" s="293" t="s">
        <v>7310</v>
      </c>
      <c r="B1318" s="293" t="s">
        <v>6701</v>
      </c>
      <c r="C1318" s="293" t="s">
        <v>3247</v>
      </c>
      <c r="D1318" s="293" t="s">
        <v>389</v>
      </c>
      <c r="E1318" s="256" t="s">
        <v>241</v>
      </c>
      <c r="F1318" s="14" t="s">
        <v>1156</v>
      </c>
      <c r="G1318" s="294" t="s">
        <v>1333</v>
      </c>
      <c r="H1318" s="291" t="s">
        <v>7881</v>
      </c>
      <c r="I1318" s="293" t="s">
        <v>7813</v>
      </c>
      <c r="J1318" t="s">
        <v>5748</v>
      </c>
    </row>
    <row r="1319" spans="1:10" ht="15" x14ac:dyDescent="0.25">
      <c r="A1319" s="293" t="s">
        <v>7311</v>
      </c>
      <c r="B1319" s="293" t="s">
        <v>6702</v>
      </c>
      <c r="C1319" s="293" t="s">
        <v>6703</v>
      </c>
      <c r="D1319" s="293" t="s">
        <v>422</v>
      </c>
      <c r="E1319" s="256" t="s">
        <v>301</v>
      </c>
      <c r="F1319" s="14" t="s">
        <v>1156</v>
      </c>
      <c r="G1319" s="294" t="s">
        <v>1333</v>
      </c>
      <c r="H1319" s="291" t="s">
        <v>7881</v>
      </c>
      <c r="I1319" s="293" t="s">
        <v>7814</v>
      </c>
      <c r="J1319" t="s">
        <v>5748</v>
      </c>
    </row>
    <row r="1320" spans="1:10" ht="15" x14ac:dyDescent="0.25">
      <c r="A1320" s="293" t="s">
        <v>7312</v>
      </c>
      <c r="B1320" s="293" t="s">
        <v>3352</v>
      </c>
      <c r="C1320" s="293" t="s">
        <v>1286</v>
      </c>
      <c r="D1320" s="293" t="s">
        <v>750</v>
      </c>
      <c r="E1320" s="256" t="s">
        <v>370</v>
      </c>
      <c r="F1320" s="14" t="s">
        <v>1156</v>
      </c>
      <c r="G1320" s="294" t="s">
        <v>1333</v>
      </c>
      <c r="H1320" s="291" t="s">
        <v>7881</v>
      </c>
      <c r="I1320" s="293" t="s">
        <v>3351</v>
      </c>
      <c r="J1320" t="s">
        <v>5748</v>
      </c>
    </row>
    <row r="1321" spans="1:10" ht="15" x14ac:dyDescent="0.25">
      <c r="A1321" s="293" t="s">
        <v>7313</v>
      </c>
      <c r="B1321" s="293" t="s">
        <v>3080</v>
      </c>
      <c r="C1321" s="293" t="s">
        <v>1044</v>
      </c>
      <c r="D1321" s="293" t="s">
        <v>368</v>
      </c>
      <c r="E1321" s="256" t="s">
        <v>398</v>
      </c>
      <c r="F1321" s="14" t="s">
        <v>1156</v>
      </c>
      <c r="G1321" s="294" t="s">
        <v>1333</v>
      </c>
      <c r="H1321" s="291" t="s">
        <v>7881</v>
      </c>
      <c r="I1321" s="293" t="s">
        <v>2425</v>
      </c>
      <c r="J1321" t="s">
        <v>5748</v>
      </c>
    </row>
    <row r="1322" spans="1:10" ht="15" x14ac:dyDescent="0.25">
      <c r="A1322" s="293" t="s">
        <v>1789</v>
      </c>
      <c r="B1322" s="293" t="s">
        <v>3074</v>
      </c>
      <c r="C1322" s="293" t="s">
        <v>1075</v>
      </c>
      <c r="D1322" s="293" t="s">
        <v>460</v>
      </c>
      <c r="E1322" s="256" t="s">
        <v>304</v>
      </c>
      <c r="F1322" s="14" t="s">
        <v>1156</v>
      </c>
      <c r="G1322" s="294" t="s">
        <v>1333</v>
      </c>
      <c r="H1322" s="291" t="s">
        <v>7881</v>
      </c>
      <c r="I1322" s="293" t="s">
        <v>2419</v>
      </c>
      <c r="J1322" t="s">
        <v>5748</v>
      </c>
    </row>
    <row r="1323" spans="1:10" ht="15" x14ac:dyDescent="0.25">
      <c r="A1323" s="293" t="s">
        <v>7314</v>
      </c>
      <c r="B1323" s="293" t="s">
        <v>6704</v>
      </c>
      <c r="C1323" s="293" t="s">
        <v>6705</v>
      </c>
      <c r="D1323" s="293" t="s">
        <v>460</v>
      </c>
      <c r="E1323" s="256" t="s">
        <v>5130</v>
      </c>
      <c r="F1323" s="14" t="s">
        <v>1156</v>
      </c>
      <c r="G1323" s="294" t="s">
        <v>1333</v>
      </c>
      <c r="H1323" s="291" t="s">
        <v>7881</v>
      </c>
      <c r="I1323" s="293" t="s">
        <v>7815</v>
      </c>
      <c r="J1323" t="s">
        <v>5748</v>
      </c>
    </row>
    <row r="1324" spans="1:10" ht="15" x14ac:dyDescent="0.25">
      <c r="A1324" s="293" t="s">
        <v>7315</v>
      </c>
      <c r="B1324" s="293" t="s">
        <v>6706</v>
      </c>
      <c r="C1324" s="293" t="s">
        <v>6707</v>
      </c>
      <c r="D1324" s="293" t="s">
        <v>699</v>
      </c>
      <c r="E1324" s="256" t="s">
        <v>241</v>
      </c>
      <c r="F1324" s="14" t="s">
        <v>1156</v>
      </c>
      <c r="G1324" s="294" t="s">
        <v>1333</v>
      </c>
      <c r="H1324" s="291" t="s">
        <v>7881</v>
      </c>
      <c r="I1324" s="293" t="s">
        <v>7816</v>
      </c>
      <c r="J1324" t="s">
        <v>5748</v>
      </c>
    </row>
    <row r="1325" spans="1:10" ht="15" x14ac:dyDescent="0.25">
      <c r="A1325" s="293" t="s">
        <v>7316</v>
      </c>
      <c r="B1325" s="293" t="s">
        <v>4872</v>
      </c>
      <c r="C1325" s="293" t="s">
        <v>4873</v>
      </c>
      <c r="D1325" s="293" t="s">
        <v>458</v>
      </c>
      <c r="E1325" s="256" t="s">
        <v>6844</v>
      </c>
      <c r="F1325" s="14" t="s">
        <v>1156</v>
      </c>
      <c r="G1325" s="294" t="s">
        <v>1333</v>
      </c>
      <c r="H1325" s="291" t="s">
        <v>7881</v>
      </c>
      <c r="I1325" s="293" t="s">
        <v>5348</v>
      </c>
      <c r="J1325" t="s">
        <v>5748</v>
      </c>
    </row>
    <row r="1326" spans="1:10" ht="15" x14ac:dyDescent="0.25">
      <c r="A1326" s="293" t="s">
        <v>7317</v>
      </c>
      <c r="B1326" s="293" t="s">
        <v>6708</v>
      </c>
      <c r="C1326" s="293" t="s">
        <v>6709</v>
      </c>
      <c r="D1326" s="293" t="s">
        <v>6710</v>
      </c>
      <c r="E1326" s="256" t="s">
        <v>724</v>
      </c>
      <c r="F1326" s="14" t="s">
        <v>1156</v>
      </c>
      <c r="G1326" s="294" t="s">
        <v>1333</v>
      </c>
      <c r="H1326" s="291" t="s">
        <v>7881</v>
      </c>
      <c r="I1326" s="293" t="s">
        <v>7817</v>
      </c>
      <c r="J1326" t="s">
        <v>5748</v>
      </c>
    </row>
    <row r="1327" spans="1:10" ht="15" x14ac:dyDescent="0.25">
      <c r="A1327" s="293" t="s">
        <v>1727</v>
      </c>
      <c r="B1327" s="293" t="s">
        <v>3002</v>
      </c>
      <c r="C1327" s="293" t="s">
        <v>1016</v>
      </c>
      <c r="D1327" s="293" t="s">
        <v>625</v>
      </c>
      <c r="E1327" s="256" t="s">
        <v>363</v>
      </c>
      <c r="F1327" s="14" t="s">
        <v>1156</v>
      </c>
      <c r="G1327" s="294" t="s">
        <v>1333</v>
      </c>
      <c r="H1327" s="291" t="s">
        <v>7881</v>
      </c>
      <c r="I1327" s="293" t="s">
        <v>2347</v>
      </c>
      <c r="J1327" t="s">
        <v>5748</v>
      </c>
    </row>
    <row r="1328" spans="1:10" ht="15" x14ac:dyDescent="0.25">
      <c r="A1328" s="293" t="s">
        <v>7318</v>
      </c>
      <c r="B1328" s="293" t="s">
        <v>6711</v>
      </c>
      <c r="C1328" s="293" t="s">
        <v>6712</v>
      </c>
      <c r="D1328" s="293" t="s">
        <v>356</v>
      </c>
      <c r="E1328" s="256" t="s">
        <v>496</v>
      </c>
      <c r="F1328" s="14" t="s">
        <v>1156</v>
      </c>
      <c r="G1328" s="294" t="s">
        <v>1333</v>
      </c>
      <c r="H1328" s="291" t="s">
        <v>7881</v>
      </c>
      <c r="I1328" s="293" t="s">
        <v>7818</v>
      </c>
      <c r="J1328" t="s">
        <v>5748</v>
      </c>
    </row>
    <row r="1329" spans="1:10" ht="15" x14ac:dyDescent="0.25">
      <c r="A1329" s="293" t="s">
        <v>1703</v>
      </c>
      <c r="B1329" s="293" t="s">
        <v>2974</v>
      </c>
      <c r="C1329" s="293" t="s">
        <v>1279</v>
      </c>
      <c r="D1329" s="293" t="s">
        <v>356</v>
      </c>
      <c r="E1329" s="256" t="s">
        <v>241</v>
      </c>
      <c r="F1329" s="14" t="s">
        <v>1156</v>
      </c>
      <c r="G1329" s="294" t="s">
        <v>1333</v>
      </c>
      <c r="H1329" s="291" t="s">
        <v>7881</v>
      </c>
      <c r="I1329" s="293" t="s">
        <v>2320</v>
      </c>
      <c r="J1329" t="s">
        <v>5748</v>
      </c>
    </row>
    <row r="1330" spans="1:10" ht="15" x14ac:dyDescent="0.25">
      <c r="A1330" s="293" t="s">
        <v>4293</v>
      </c>
      <c r="B1330" s="293" t="s">
        <v>3676</v>
      </c>
      <c r="C1330" s="293" t="s">
        <v>3677</v>
      </c>
      <c r="D1330" s="293" t="s">
        <v>582</v>
      </c>
      <c r="E1330" s="256" t="s">
        <v>5130</v>
      </c>
      <c r="F1330" s="14" t="s">
        <v>1156</v>
      </c>
      <c r="G1330" s="294" t="s">
        <v>1333</v>
      </c>
      <c r="H1330" s="291" t="s">
        <v>7881</v>
      </c>
      <c r="I1330" s="293" t="s">
        <v>3675</v>
      </c>
      <c r="J1330" t="s">
        <v>5748</v>
      </c>
    </row>
    <row r="1331" spans="1:10" ht="15" x14ac:dyDescent="0.25">
      <c r="A1331" s="293" t="s">
        <v>1851</v>
      </c>
      <c r="B1331" s="293" t="s">
        <v>3154</v>
      </c>
      <c r="C1331" s="293" t="s">
        <v>1260</v>
      </c>
      <c r="D1331" s="293" t="s">
        <v>590</v>
      </c>
      <c r="E1331" s="256" t="s">
        <v>396</v>
      </c>
      <c r="F1331" s="14" t="s">
        <v>1156</v>
      </c>
      <c r="G1331" s="294" t="s">
        <v>1333</v>
      </c>
      <c r="H1331" s="291" t="s">
        <v>7881</v>
      </c>
      <c r="I1331" s="293" t="s">
        <v>2494</v>
      </c>
      <c r="J1331" t="s">
        <v>5748</v>
      </c>
    </row>
    <row r="1332" spans="1:10" ht="15" x14ac:dyDescent="0.25">
      <c r="A1332" s="293" t="s">
        <v>7319</v>
      </c>
      <c r="B1332" s="293" t="s">
        <v>6713</v>
      </c>
      <c r="C1332" s="293" t="s">
        <v>6714</v>
      </c>
      <c r="D1332" s="293" t="s">
        <v>384</v>
      </c>
      <c r="E1332" s="256" t="s">
        <v>294</v>
      </c>
      <c r="F1332" s="14" t="s">
        <v>1156</v>
      </c>
      <c r="G1332" s="294" t="s">
        <v>1333</v>
      </c>
      <c r="H1332" s="291" t="s">
        <v>7881</v>
      </c>
      <c r="I1332" s="293" t="s">
        <v>7819</v>
      </c>
      <c r="J1332" t="s">
        <v>5748</v>
      </c>
    </row>
    <row r="1333" spans="1:10" ht="15" x14ac:dyDescent="0.25">
      <c r="A1333" s="293" t="s">
        <v>1332</v>
      </c>
      <c r="B1333" s="293" t="s">
        <v>1327</v>
      </c>
      <c r="C1333" s="293" t="s">
        <v>1328</v>
      </c>
      <c r="D1333" s="293" t="s">
        <v>344</v>
      </c>
      <c r="E1333" s="256" t="s">
        <v>306</v>
      </c>
      <c r="F1333" s="14" t="s">
        <v>1156</v>
      </c>
      <c r="G1333" s="294" t="s">
        <v>1333</v>
      </c>
      <c r="H1333" s="291" t="s">
        <v>7881</v>
      </c>
      <c r="I1333" s="293" t="s">
        <v>1326</v>
      </c>
      <c r="J1333" t="s">
        <v>5748</v>
      </c>
    </row>
    <row r="1334" spans="1:10" ht="15" x14ac:dyDescent="0.25">
      <c r="A1334" s="293" t="s">
        <v>1622</v>
      </c>
      <c r="B1334" s="293" t="s">
        <v>2878</v>
      </c>
      <c r="C1334" s="293" t="s">
        <v>822</v>
      </c>
      <c r="D1334" s="293" t="s">
        <v>377</v>
      </c>
      <c r="E1334" s="256" t="s">
        <v>526</v>
      </c>
      <c r="F1334" s="14" t="s">
        <v>1156</v>
      </c>
      <c r="G1334" s="294" t="s">
        <v>1333</v>
      </c>
      <c r="H1334" s="291" t="s">
        <v>7881</v>
      </c>
      <c r="I1334" s="293" t="s">
        <v>2224</v>
      </c>
      <c r="J1334" t="s">
        <v>5748</v>
      </c>
    </row>
    <row r="1335" spans="1:10" ht="15" x14ac:dyDescent="0.25">
      <c r="A1335" s="293" t="s">
        <v>1822</v>
      </c>
      <c r="B1335" s="293" t="s">
        <v>3115</v>
      </c>
      <c r="C1335" s="293" t="s">
        <v>817</v>
      </c>
      <c r="D1335" s="293" t="s">
        <v>540</v>
      </c>
      <c r="E1335" s="256" t="s">
        <v>1187</v>
      </c>
      <c r="F1335" s="14" t="s">
        <v>1156</v>
      </c>
      <c r="G1335" s="294" t="s">
        <v>1333</v>
      </c>
      <c r="H1335" s="291" t="s">
        <v>7881</v>
      </c>
      <c r="I1335" s="293" t="s">
        <v>2458</v>
      </c>
      <c r="J1335" t="s">
        <v>5748</v>
      </c>
    </row>
    <row r="1336" spans="1:10" ht="15" x14ac:dyDescent="0.25">
      <c r="A1336" s="293" t="s">
        <v>4285</v>
      </c>
      <c r="B1336" s="293" t="s">
        <v>4883</v>
      </c>
      <c r="C1336" s="293" t="s">
        <v>4884</v>
      </c>
      <c r="D1336" s="293" t="s">
        <v>422</v>
      </c>
      <c r="E1336" s="256" t="s">
        <v>324</v>
      </c>
      <c r="F1336" s="14" t="s">
        <v>1156</v>
      </c>
      <c r="G1336" s="294" t="s">
        <v>1333</v>
      </c>
      <c r="H1336" s="291" t="s">
        <v>7881</v>
      </c>
      <c r="I1336" s="293" t="s">
        <v>5355</v>
      </c>
      <c r="J1336" t="s">
        <v>5748</v>
      </c>
    </row>
    <row r="1337" spans="1:10" ht="15" x14ac:dyDescent="0.25">
      <c r="A1337" s="293" t="s">
        <v>3900</v>
      </c>
      <c r="B1337" s="293" t="s">
        <v>3698</v>
      </c>
      <c r="C1337" s="293" t="s">
        <v>3699</v>
      </c>
      <c r="D1337" s="293" t="s">
        <v>499</v>
      </c>
      <c r="E1337" s="256" t="s">
        <v>341</v>
      </c>
      <c r="F1337" s="14" t="s">
        <v>1156</v>
      </c>
      <c r="G1337" s="294" t="s">
        <v>1333</v>
      </c>
      <c r="H1337" s="291" t="s">
        <v>7881</v>
      </c>
      <c r="I1337" s="293" t="s">
        <v>3697</v>
      </c>
      <c r="J1337" t="s">
        <v>5748</v>
      </c>
    </row>
    <row r="1338" spans="1:10" ht="15" x14ac:dyDescent="0.25">
      <c r="A1338" s="293" t="s">
        <v>7320</v>
      </c>
      <c r="B1338" s="293" t="s">
        <v>6715</v>
      </c>
      <c r="C1338" s="293" t="s">
        <v>6716</v>
      </c>
      <c r="D1338" s="293" t="s">
        <v>348</v>
      </c>
      <c r="E1338" s="256" t="s">
        <v>324</v>
      </c>
      <c r="F1338" s="14" t="s">
        <v>1156</v>
      </c>
      <c r="G1338" s="294" t="s">
        <v>1333</v>
      </c>
      <c r="H1338" s="291" t="s">
        <v>7881</v>
      </c>
      <c r="I1338" s="293" t="s">
        <v>7820</v>
      </c>
      <c r="J1338" t="s">
        <v>5748</v>
      </c>
    </row>
    <row r="1339" spans="1:10" ht="15" x14ac:dyDescent="0.25">
      <c r="A1339" s="293" t="s">
        <v>1746</v>
      </c>
      <c r="B1339" s="293" t="s">
        <v>3024</v>
      </c>
      <c r="C1339" s="293" t="s">
        <v>1027</v>
      </c>
      <c r="D1339" s="293" t="s">
        <v>366</v>
      </c>
      <c r="E1339" s="256" t="s">
        <v>409</v>
      </c>
      <c r="F1339" s="14" t="s">
        <v>1156</v>
      </c>
      <c r="G1339" s="294" t="s">
        <v>1333</v>
      </c>
      <c r="H1339" s="291" t="s">
        <v>7881</v>
      </c>
      <c r="I1339" s="293" t="s">
        <v>2369</v>
      </c>
      <c r="J1339" t="s">
        <v>5748</v>
      </c>
    </row>
    <row r="1340" spans="1:10" ht="15" x14ac:dyDescent="0.25">
      <c r="A1340" s="293" t="s">
        <v>7321</v>
      </c>
      <c r="B1340" s="293" t="s">
        <v>6717</v>
      </c>
      <c r="C1340" s="293" t="s">
        <v>5652</v>
      </c>
      <c r="D1340" s="293" t="s">
        <v>395</v>
      </c>
      <c r="E1340" s="256" t="s">
        <v>370</v>
      </c>
      <c r="F1340" s="14" t="s">
        <v>1156</v>
      </c>
      <c r="G1340" s="294" t="s">
        <v>1333</v>
      </c>
      <c r="H1340" s="291" t="s">
        <v>7881</v>
      </c>
      <c r="I1340" s="293" t="s">
        <v>7821</v>
      </c>
      <c r="J1340" t="s">
        <v>5748</v>
      </c>
    </row>
    <row r="1341" spans="1:10" ht="15" x14ac:dyDescent="0.25">
      <c r="A1341" s="293" t="s">
        <v>1674</v>
      </c>
      <c r="B1341" s="293" t="s">
        <v>2939</v>
      </c>
      <c r="C1341" s="293" t="s">
        <v>1270</v>
      </c>
      <c r="D1341" s="293" t="s">
        <v>472</v>
      </c>
      <c r="E1341" s="256" t="s">
        <v>398</v>
      </c>
      <c r="F1341" s="14" t="s">
        <v>1156</v>
      </c>
      <c r="G1341" s="294" t="s">
        <v>1333</v>
      </c>
      <c r="H1341" s="291" t="s">
        <v>7881</v>
      </c>
      <c r="I1341" s="293" t="s">
        <v>2285</v>
      </c>
      <c r="J1341" t="s">
        <v>5748</v>
      </c>
    </row>
    <row r="1342" spans="1:10" ht="15" x14ac:dyDescent="0.25">
      <c r="A1342" s="293" t="s">
        <v>7322</v>
      </c>
      <c r="B1342" s="293" t="s">
        <v>6718</v>
      </c>
      <c r="C1342" s="293" t="s">
        <v>6719</v>
      </c>
      <c r="D1342" s="293" t="s">
        <v>562</v>
      </c>
      <c r="E1342" s="256" t="s">
        <v>456</v>
      </c>
      <c r="F1342" s="14" t="s">
        <v>1156</v>
      </c>
      <c r="G1342" s="294" t="s">
        <v>1333</v>
      </c>
      <c r="H1342" s="291" t="s">
        <v>7881</v>
      </c>
      <c r="I1342" s="293" t="s">
        <v>7822</v>
      </c>
      <c r="J1342" t="s">
        <v>5748</v>
      </c>
    </row>
    <row r="1343" spans="1:10" ht="15" x14ac:dyDescent="0.25">
      <c r="A1343" s="293" t="s">
        <v>3871</v>
      </c>
      <c r="B1343" s="293" t="s">
        <v>3605</v>
      </c>
      <c r="C1343" s="293" t="s">
        <v>3606</v>
      </c>
      <c r="D1343" s="293" t="s">
        <v>521</v>
      </c>
      <c r="E1343" s="256" t="s">
        <v>387</v>
      </c>
      <c r="F1343" s="14" t="s">
        <v>1156</v>
      </c>
      <c r="G1343" s="294" t="s">
        <v>1333</v>
      </c>
      <c r="H1343" s="291" t="s">
        <v>7881</v>
      </c>
      <c r="I1343" s="293" t="s">
        <v>3604</v>
      </c>
      <c r="J1343" t="s">
        <v>5748</v>
      </c>
    </row>
    <row r="1344" spans="1:10" ht="15" x14ac:dyDescent="0.25">
      <c r="A1344" s="293" t="s">
        <v>7323</v>
      </c>
      <c r="B1344" s="293" t="s">
        <v>6720</v>
      </c>
      <c r="C1344" s="293" t="s">
        <v>6721</v>
      </c>
      <c r="D1344" s="293" t="s">
        <v>472</v>
      </c>
      <c r="E1344" s="256" t="s">
        <v>241</v>
      </c>
      <c r="F1344" s="14" t="s">
        <v>1156</v>
      </c>
      <c r="G1344" s="294" t="s">
        <v>1333</v>
      </c>
      <c r="H1344" s="291" t="s">
        <v>7881</v>
      </c>
      <c r="I1344" s="293" t="s">
        <v>7823</v>
      </c>
      <c r="J1344" t="s">
        <v>5748</v>
      </c>
    </row>
    <row r="1345" spans="1:10" ht="15" x14ac:dyDescent="0.25">
      <c r="A1345" s="293" t="s">
        <v>3837</v>
      </c>
      <c r="B1345" s="293" t="s">
        <v>3502</v>
      </c>
      <c r="C1345" s="293" t="s">
        <v>3503</v>
      </c>
      <c r="D1345" s="293" t="s">
        <v>745</v>
      </c>
      <c r="E1345" s="256" t="s">
        <v>724</v>
      </c>
      <c r="F1345" s="14" t="s">
        <v>1156</v>
      </c>
      <c r="G1345" s="294" t="s">
        <v>1333</v>
      </c>
      <c r="H1345" s="291" t="s">
        <v>7881</v>
      </c>
      <c r="I1345" s="293" t="s">
        <v>3501</v>
      </c>
      <c r="J1345" t="s">
        <v>5748</v>
      </c>
    </row>
    <row r="1346" spans="1:10" ht="15" x14ac:dyDescent="0.25">
      <c r="A1346" s="293" t="s">
        <v>7324</v>
      </c>
      <c r="B1346" s="293" t="s">
        <v>6722</v>
      </c>
      <c r="C1346" s="293" t="s">
        <v>6723</v>
      </c>
      <c r="D1346" s="293" t="s">
        <v>321</v>
      </c>
      <c r="E1346" s="256" t="s">
        <v>241</v>
      </c>
      <c r="F1346" s="14" t="s">
        <v>1156</v>
      </c>
      <c r="G1346" s="294" t="s">
        <v>1333</v>
      </c>
      <c r="H1346" s="291" t="s">
        <v>7881</v>
      </c>
      <c r="I1346" s="293" t="s">
        <v>7824</v>
      </c>
      <c r="J1346" t="s">
        <v>5748</v>
      </c>
    </row>
    <row r="1347" spans="1:10" ht="15" x14ac:dyDescent="0.25">
      <c r="A1347" s="293" t="s">
        <v>1625</v>
      </c>
      <c r="B1347" s="293" t="s">
        <v>2881</v>
      </c>
      <c r="C1347" s="293" t="s">
        <v>561</v>
      </c>
      <c r="D1347" s="293" t="s">
        <v>386</v>
      </c>
      <c r="E1347" s="256" t="s">
        <v>392</v>
      </c>
      <c r="F1347" s="14" t="s">
        <v>1156</v>
      </c>
      <c r="G1347" s="294" t="s">
        <v>1333</v>
      </c>
      <c r="H1347" s="291" t="s">
        <v>7881</v>
      </c>
      <c r="I1347" s="293" t="s">
        <v>2227</v>
      </c>
      <c r="J1347" t="s">
        <v>5748</v>
      </c>
    </row>
    <row r="1348" spans="1:10" ht="15" x14ac:dyDescent="0.25">
      <c r="A1348" s="293" t="s">
        <v>1697</v>
      </c>
      <c r="B1348" s="293" t="s">
        <v>2966</v>
      </c>
      <c r="C1348" s="293" t="s">
        <v>626</v>
      </c>
      <c r="D1348" s="293" t="s">
        <v>366</v>
      </c>
      <c r="E1348" s="256" t="s">
        <v>443</v>
      </c>
      <c r="F1348" s="14" t="s">
        <v>1156</v>
      </c>
      <c r="G1348" s="294" t="s">
        <v>1333</v>
      </c>
      <c r="H1348" s="291" t="s">
        <v>7881</v>
      </c>
      <c r="I1348" s="293" t="s">
        <v>2312</v>
      </c>
      <c r="J1348" t="s">
        <v>5748</v>
      </c>
    </row>
    <row r="1349" spans="1:10" ht="15" x14ac:dyDescent="0.25">
      <c r="A1349" s="293" t="s">
        <v>7325</v>
      </c>
      <c r="B1349" s="293" t="s">
        <v>6724</v>
      </c>
      <c r="C1349" s="293" t="s">
        <v>6725</v>
      </c>
      <c r="D1349" s="293" t="s">
        <v>472</v>
      </c>
      <c r="E1349" s="256" t="s">
        <v>241</v>
      </c>
      <c r="F1349" s="14" t="s">
        <v>1156</v>
      </c>
      <c r="G1349" s="294" t="s">
        <v>1333</v>
      </c>
      <c r="H1349" s="291" t="s">
        <v>7881</v>
      </c>
      <c r="I1349" s="293" t="s">
        <v>7825</v>
      </c>
      <c r="J1349" t="s">
        <v>5748</v>
      </c>
    </row>
    <row r="1350" spans="1:10" ht="15" x14ac:dyDescent="0.25">
      <c r="A1350" s="293" t="s">
        <v>3778</v>
      </c>
      <c r="B1350" s="293" t="s">
        <v>3333</v>
      </c>
      <c r="C1350" s="293" t="s">
        <v>3334</v>
      </c>
      <c r="D1350" s="293" t="s">
        <v>1330</v>
      </c>
      <c r="E1350" s="256" t="s">
        <v>526</v>
      </c>
      <c r="F1350" s="14" t="s">
        <v>1156</v>
      </c>
      <c r="G1350" s="294" t="s">
        <v>1333</v>
      </c>
      <c r="H1350" s="291" t="s">
        <v>7881</v>
      </c>
      <c r="I1350" s="293" t="s">
        <v>3332</v>
      </c>
      <c r="J1350" t="s">
        <v>5748</v>
      </c>
    </row>
    <row r="1351" spans="1:10" ht="15" x14ac:dyDescent="0.25">
      <c r="A1351" s="293" t="s">
        <v>3767</v>
      </c>
      <c r="B1351" s="293" t="s">
        <v>3306</v>
      </c>
      <c r="C1351" s="293" t="s">
        <v>814</v>
      </c>
      <c r="D1351" s="293" t="s">
        <v>3307</v>
      </c>
      <c r="E1351" s="256" t="s">
        <v>443</v>
      </c>
      <c r="F1351" s="14" t="s">
        <v>1156</v>
      </c>
      <c r="G1351" s="294" t="s">
        <v>1333</v>
      </c>
      <c r="H1351" s="291" t="s">
        <v>7881</v>
      </c>
      <c r="I1351" s="293" t="s">
        <v>3305</v>
      </c>
      <c r="J1351" t="s">
        <v>5748</v>
      </c>
    </row>
    <row r="1352" spans="1:10" ht="15" x14ac:dyDescent="0.25">
      <c r="A1352" s="293" t="s">
        <v>3766</v>
      </c>
      <c r="B1352" s="293" t="s">
        <v>2679</v>
      </c>
      <c r="C1352" s="293" t="s">
        <v>560</v>
      </c>
      <c r="D1352" s="293" t="s">
        <v>388</v>
      </c>
      <c r="E1352" s="256" t="s">
        <v>724</v>
      </c>
      <c r="F1352" s="14" t="s">
        <v>1156</v>
      </c>
      <c r="G1352" s="294" t="s">
        <v>1333</v>
      </c>
      <c r="H1352" s="291" t="s">
        <v>7881</v>
      </c>
      <c r="I1352" s="293" t="s">
        <v>2027</v>
      </c>
      <c r="J1352" t="s">
        <v>5748</v>
      </c>
    </row>
    <row r="1353" spans="1:10" ht="15" x14ac:dyDescent="0.25">
      <c r="A1353" s="293" t="s">
        <v>7326</v>
      </c>
      <c r="B1353" s="293" t="s">
        <v>6726</v>
      </c>
      <c r="C1353" s="293" t="s">
        <v>6727</v>
      </c>
      <c r="D1353" s="293" t="s">
        <v>366</v>
      </c>
      <c r="E1353" s="256" t="s">
        <v>320</v>
      </c>
      <c r="F1353" s="14" t="s">
        <v>1156</v>
      </c>
      <c r="G1353" s="294" t="s">
        <v>1333</v>
      </c>
      <c r="H1353" s="291" t="s">
        <v>7881</v>
      </c>
      <c r="I1353" s="293" t="s">
        <v>7826</v>
      </c>
      <c r="J1353" t="s">
        <v>5748</v>
      </c>
    </row>
    <row r="1354" spans="1:10" ht="15" x14ac:dyDescent="0.25">
      <c r="A1354" s="293" t="s">
        <v>3769</v>
      </c>
      <c r="B1354" s="293" t="s">
        <v>3309</v>
      </c>
      <c r="C1354" s="293" t="s">
        <v>3310</v>
      </c>
      <c r="D1354" s="293" t="s">
        <v>699</v>
      </c>
      <c r="E1354" s="256" t="s">
        <v>396</v>
      </c>
      <c r="F1354" s="14" t="s">
        <v>1156</v>
      </c>
      <c r="G1354" s="294" t="s">
        <v>1333</v>
      </c>
      <c r="H1354" s="291" t="s">
        <v>7881</v>
      </c>
      <c r="I1354" s="293" t="s">
        <v>3308</v>
      </c>
      <c r="J1354" t="s">
        <v>5748</v>
      </c>
    </row>
    <row r="1355" spans="1:10" ht="15" x14ac:dyDescent="0.25">
      <c r="A1355" s="293" t="s">
        <v>3779</v>
      </c>
      <c r="B1355" s="293" t="s">
        <v>3336</v>
      </c>
      <c r="C1355" s="293" t="s">
        <v>3337</v>
      </c>
      <c r="D1355" s="293" t="s">
        <v>3338</v>
      </c>
      <c r="E1355" s="256" t="s">
        <v>363</v>
      </c>
      <c r="F1355" s="14" t="s">
        <v>1156</v>
      </c>
      <c r="G1355" s="294" t="s">
        <v>1333</v>
      </c>
      <c r="H1355" s="291" t="s">
        <v>7881</v>
      </c>
      <c r="I1355" s="293" t="s">
        <v>3335</v>
      </c>
      <c r="J1355" t="s">
        <v>5748</v>
      </c>
    </row>
    <row r="1356" spans="1:10" ht="15" x14ac:dyDescent="0.25">
      <c r="A1356" s="293" t="s">
        <v>1612</v>
      </c>
      <c r="B1356" s="293" t="s">
        <v>2867</v>
      </c>
      <c r="C1356" s="293" t="s">
        <v>953</v>
      </c>
      <c r="D1356" s="293" t="s">
        <v>440</v>
      </c>
      <c r="E1356" s="256" t="s">
        <v>392</v>
      </c>
      <c r="F1356" s="14" t="s">
        <v>1156</v>
      </c>
      <c r="G1356" s="294" t="s">
        <v>1333</v>
      </c>
      <c r="H1356" s="291" t="s">
        <v>7881</v>
      </c>
      <c r="I1356" s="293" t="s">
        <v>2213</v>
      </c>
      <c r="J1356" t="s">
        <v>5748</v>
      </c>
    </row>
    <row r="1357" spans="1:10" ht="15" x14ac:dyDescent="0.25">
      <c r="A1357" s="293" t="s">
        <v>4269</v>
      </c>
      <c r="B1357" s="293" t="s">
        <v>2662</v>
      </c>
      <c r="C1357" s="293" t="s">
        <v>1181</v>
      </c>
      <c r="D1357" s="293" t="s">
        <v>417</v>
      </c>
      <c r="E1357" s="256" t="s">
        <v>484</v>
      </c>
      <c r="F1357" s="14" t="s">
        <v>1156</v>
      </c>
      <c r="G1357" s="294" t="s">
        <v>1333</v>
      </c>
      <c r="H1357" s="291" t="s">
        <v>7881</v>
      </c>
      <c r="I1357" s="293" t="s">
        <v>2013</v>
      </c>
      <c r="J1357" t="s">
        <v>5748</v>
      </c>
    </row>
    <row r="1358" spans="1:10" ht="15" x14ac:dyDescent="0.25">
      <c r="A1358" s="293" t="s">
        <v>4257</v>
      </c>
      <c r="B1358" s="293" t="s">
        <v>4830</v>
      </c>
      <c r="C1358" s="293" t="s">
        <v>919</v>
      </c>
      <c r="D1358" s="293" t="s">
        <v>479</v>
      </c>
      <c r="E1358" s="256" t="s">
        <v>396</v>
      </c>
      <c r="F1358" s="14" t="s">
        <v>1156</v>
      </c>
      <c r="G1358" s="294" t="s">
        <v>1333</v>
      </c>
      <c r="H1358" s="291" t="s">
        <v>7881</v>
      </c>
      <c r="I1358" s="293" t="s">
        <v>5327</v>
      </c>
      <c r="J1358" t="s">
        <v>5748</v>
      </c>
    </row>
    <row r="1359" spans="1:10" ht="15" x14ac:dyDescent="0.25">
      <c r="A1359" s="293" t="s">
        <v>4261</v>
      </c>
      <c r="B1359" s="293" t="s">
        <v>4838</v>
      </c>
      <c r="C1359" s="293" t="s">
        <v>4839</v>
      </c>
      <c r="D1359" s="293" t="s">
        <v>458</v>
      </c>
      <c r="E1359" s="256" t="s">
        <v>588</v>
      </c>
      <c r="F1359" s="14" t="s">
        <v>1156</v>
      </c>
      <c r="G1359" s="294" t="s">
        <v>1333</v>
      </c>
      <c r="H1359" s="291" t="s">
        <v>7881</v>
      </c>
      <c r="I1359" s="293" t="s">
        <v>5331</v>
      </c>
      <c r="J1359" t="s">
        <v>5748</v>
      </c>
    </row>
    <row r="1360" spans="1:10" ht="15" x14ac:dyDescent="0.25">
      <c r="A1360" s="293" t="s">
        <v>4273</v>
      </c>
      <c r="B1360" s="293" t="s">
        <v>4858</v>
      </c>
      <c r="C1360" s="293" t="s">
        <v>427</v>
      </c>
      <c r="D1360" s="293" t="s">
        <v>384</v>
      </c>
      <c r="E1360" s="256" t="s">
        <v>409</v>
      </c>
      <c r="F1360" s="14" t="s">
        <v>1156</v>
      </c>
      <c r="G1360" s="294" t="s">
        <v>1333</v>
      </c>
      <c r="H1360" s="291" t="s">
        <v>7881</v>
      </c>
      <c r="I1360" s="293" t="s">
        <v>5340</v>
      </c>
      <c r="J1360" t="s">
        <v>5748</v>
      </c>
    </row>
    <row r="1361" spans="1:10" ht="15" x14ac:dyDescent="0.25">
      <c r="A1361" s="293" t="s">
        <v>4289</v>
      </c>
      <c r="B1361" s="293" t="s">
        <v>2699</v>
      </c>
      <c r="C1361" s="293" t="s">
        <v>927</v>
      </c>
      <c r="D1361" s="293" t="s">
        <v>353</v>
      </c>
      <c r="E1361" s="256" t="s">
        <v>301</v>
      </c>
      <c r="F1361" s="14" t="s">
        <v>1156</v>
      </c>
      <c r="G1361" s="294" t="s">
        <v>1333</v>
      </c>
      <c r="H1361" s="291" t="s">
        <v>7881</v>
      </c>
      <c r="I1361" s="293" t="s">
        <v>2047</v>
      </c>
      <c r="J1361" t="s">
        <v>5748</v>
      </c>
    </row>
    <row r="1362" spans="1:10" ht="15" x14ac:dyDescent="0.25">
      <c r="A1362" s="293" t="s">
        <v>1467</v>
      </c>
      <c r="B1362" s="293" t="s">
        <v>2687</v>
      </c>
      <c r="C1362" s="293" t="s">
        <v>959</v>
      </c>
      <c r="D1362" s="293" t="s">
        <v>462</v>
      </c>
      <c r="E1362" s="256" t="s">
        <v>726</v>
      </c>
      <c r="F1362" s="14" t="s">
        <v>1156</v>
      </c>
      <c r="G1362" s="294" t="s">
        <v>1333</v>
      </c>
      <c r="H1362" s="291" t="s">
        <v>7881</v>
      </c>
      <c r="I1362" s="293" t="s">
        <v>2035</v>
      </c>
      <c r="J1362" t="s">
        <v>5748</v>
      </c>
    </row>
    <row r="1363" spans="1:10" ht="15" x14ac:dyDescent="0.25">
      <c r="A1363" s="293" t="s">
        <v>4258</v>
      </c>
      <c r="B1363" s="293" t="s">
        <v>4831</v>
      </c>
      <c r="C1363" s="293" t="s">
        <v>4832</v>
      </c>
      <c r="D1363" s="293" t="s">
        <v>4833</v>
      </c>
      <c r="E1363" s="256" t="s">
        <v>396</v>
      </c>
      <c r="F1363" s="14" t="s">
        <v>1156</v>
      </c>
      <c r="G1363" s="294" t="s">
        <v>1333</v>
      </c>
      <c r="H1363" s="291" t="s">
        <v>7881</v>
      </c>
      <c r="I1363" s="293" t="s">
        <v>5328</v>
      </c>
      <c r="J1363" t="s">
        <v>5748</v>
      </c>
    </row>
    <row r="1364" spans="1:10" ht="15" x14ac:dyDescent="0.25">
      <c r="A1364" s="293" t="s">
        <v>1529</v>
      </c>
      <c r="B1364" s="293" t="s">
        <v>2765</v>
      </c>
      <c r="C1364" s="293" t="s">
        <v>1148</v>
      </c>
      <c r="D1364" s="293" t="s">
        <v>422</v>
      </c>
      <c r="E1364" s="256" t="s">
        <v>363</v>
      </c>
      <c r="F1364" s="14" t="s">
        <v>1156</v>
      </c>
      <c r="G1364" s="294" t="s">
        <v>1333</v>
      </c>
      <c r="H1364" s="291" t="s">
        <v>7881</v>
      </c>
      <c r="I1364" s="293" t="s">
        <v>2112</v>
      </c>
      <c r="J1364" t="s">
        <v>5748</v>
      </c>
    </row>
    <row r="1365" spans="1:10" ht="15" x14ac:dyDescent="0.25">
      <c r="A1365" s="293" t="s">
        <v>1561</v>
      </c>
      <c r="B1365" s="293" t="s">
        <v>2801</v>
      </c>
      <c r="C1365" s="293" t="s">
        <v>1238</v>
      </c>
      <c r="D1365" s="293" t="s">
        <v>719</v>
      </c>
      <c r="E1365" s="256" t="s">
        <v>1239</v>
      </c>
      <c r="F1365" s="14" t="s">
        <v>1156</v>
      </c>
      <c r="G1365" s="294" t="s">
        <v>1333</v>
      </c>
      <c r="H1365" s="291" t="s">
        <v>7881</v>
      </c>
      <c r="I1365" s="293" t="s">
        <v>2148</v>
      </c>
      <c r="J1365" t="s">
        <v>5748</v>
      </c>
    </row>
    <row r="1366" spans="1:10" ht="15" x14ac:dyDescent="0.25">
      <c r="A1366" s="293" t="s">
        <v>1459</v>
      </c>
      <c r="B1366" s="293" t="s">
        <v>2674</v>
      </c>
      <c r="C1366" s="293" t="s">
        <v>544</v>
      </c>
      <c r="D1366" s="293" t="s">
        <v>330</v>
      </c>
      <c r="E1366" s="256" t="s">
        <v>374</v>
      </c>
      <c r="F1366" s="14" t="s">
        <v>1156</v>
      </c>
      <c r="G1366" s="294" t="s">
        <v>1333</v>
      </c>
      <c r="H1366" s="291" t="s">
        <v>7881</v>
      </c>
      <c r="I1366" s="293" t="s">
        <v>2024</v>
      </c>
      <c r="J1366" t="s">
        <v>5748</v>
      </c>
    </row>
    <row r="1367" spans="1:10" ht="15" x14ac:dyDescent="0.25">
      <c r="A1367" s="293" t="s">
        <v>7327</v>
      </c>
      <c r="B1367" s="293" t="s">
        <v>6728</v>
      </c>
      <c r="C1367" s="293" t="s">
        <v>6729</v>
      </c>
      <c r="D1367" s="293" t="s">
        <v>6730</v>
      </c>
      <c r="E1367" s="256" t="s">
        <v>357</v>
      </c>
      <c r="F1367" s="14" t="s">
        <v>1156</v>
      </c>
      <c r="G1367" s="294" t="s">
        <v>1333</v>
      </c>
      <c r="H1367" s="291" t="s">
        <v>7881</v>
      </c>
      <c r="I1367" s="293" t="s">
        <v>7827</v>
      </c>
      <c r="J1367" t="s">
        <v>5748</v>
      </c>
    </row>
    <row r="1368" spans="1:10" ht="15" x14ac:dyDescent="0.25">
      <c r="A1368" s="293" t="s">
        <v>1516</v>
      </c>
      <c r="B1368" s="293" t="s">
        <v>2749</v>
      </c>
      <c r="C1368" s="293" t="s">
        <v>832</v>
      </c>
      <c r="D1368" s="293" t="s">
        <v>438</v>
      </c>
      <c r="E1368" s="256" t="s">
        <v>588</v>
      </c>
      <c r="F1368" s="14" t="s">
        <v>1156</v>
      </c>
      <c r="G1368" s="294" t="s">
        <v>1333</v>
      </c>
      <c r="H1368" s="291" t="s">
        <v>7881</v>
      </c>
      <c r="I1368" s="293" t="s">
        <v>2096</v>
      </c>
      <c r="J1368" t="s">
        <v>5748</v>
      </c>
    </row>
    <row r="1369" spans="1:10" ht="15" x14ac:dyDescent="0.25">
      <c r="A1369" s="293" t="s">
        <v>7328</v>
      </c>
      <c r="B1369" s="293" t="s">
        <v>6731</v>
      </c>
      <c r="C1369" s="293" t="s">
        <v>886</v>
      </c>
      <c r="D1369" s="293" t="s">
        <v>6732</v>
      </c>
      <c r="E1369" s="256" t="s">
        <v>1053</v>
      </c>
      <c r="F1369" s="14" t="s">
        <v>1156</v>
      </c>
      <c r="G1369" s="294" t="s">
        <v>1333</v>
      </c>
      <c r="H1369" s="291" t="s">
        <v>7881</v>
      </c>
      <c r="I1369" s="293" t="s">
        <v>7828</v>
      </c>
      <c r="J1369" t="s">
        <v>5748</v>
      </c>
    </row>
    <row r="1370" spans="1:10" ht="15" x14ac:dyDescent="0.25">
      <c r="A1370" s="293" t="s">
        <v>3759</v>
      </c>
      <c r="B1370" s="293" t="s">
        <v>3292</v>
      </c>
      <c r="C1370" s="293" t="s">
        <v>3293</v>
      </c>
      <c r="D1370" s="293" t="s">
        <v>440</v>
      </c>
      <c r="E1370" s="256" t="s">
        <v>443</v>
      </c>
      <c r="F1370" s="14" t="s">
        <v>1156</v>
      </c>
      <c r="G1370" s="294" t="s">
        <v>1333</v>
      </c>
      <c r="H1370" s="291" t="s">
        <v>7881</v>
      </c>
      <c r="I1370" s="293" t="s">
        <v>3291</v>
      </c>
      <c r="J1370" t="s">
        <v>5748</v>
      </c>
    </row>
    <row r="1371" spans="1:10" ht="15" x14ac:dyDescent="0.25">
      <c r="A1371" s="293" t="s">
        <v>4224</v>
      </c>
      <c r="B1371" s="293" t="s">
        <v>4763</v>
      </c>
      <c r="C1371" s="293" t="s">
        <v>4764</v>
      </c>
      <c r="D1371" s="293" t="s">
        <v>701</v>
      </c>
      <c r="E1371" s="256" t="s">
        <v>396</v>
      </c>
      <c r="F1371" s="14" t="s">
        <v>1156</v>
      </c>
      <c r="G1371" s="294" t="s">
        <v>1333</v>
      </c>
      <c r="H1371" s="291" t="s">
        <v>7881</v>
      </c>
      <c r="I1371" s="293" t="s">
        <v>5297</v>
      </c>
      <c r="J1371" t="s">
        <v>5748</v>
      </c>
    </row>
    <row r="1372" spans="1:10" ht="15" x14ac:dyDescent="0.25">
      <c r="A1372" s="293" t="s">
        <v>7329</v>
      </c>
      <c r="B1372" s="293" t="s">
        <v>2833</v>
      </c>
      <c r="C1372" s="293" t="s">
        <v>397</v>
      </c>
      <c r="D1372" s="293" t="s">
        <v>345</v>
      </c>
      <c r="E1372" s="256" t="s">
        <v>6848</v>
      </c>
      <c r="F1372" s="14" t="s">
        <v>1156</v>
      </c>
      <c r="G1372" s="294" t="s">
        <v>1333</v>
      </c>
      <c r="H1372" s="291" t="s">
        <v>7881</v>
      </c>
      <c r="I1372" s="293" t="s">
        <v>2180</v>
      </c>
      <c r="J1372" t="s">
        <v>5748</v>
      </c>
    </row>
    <row r="1373" spans="1:10" ht="15" x14ac:dyDescent="0.25">
      <c r="A1373" s="293" t="s">
        <v>3762</v>
      </c>
      <c r="B1373" s="293" t="s">
        <v>3299</v>
      </c>
      <c r="C1373" s="293" t="s">
        <v>3300</v>
      </c>
      <c r="D1373" s="293" t="s">
        <v>1242</v>
      </c>
      <c r="E1373" s="256" t="s">
        <v>357</v>
      </c>
      <c r="F1373" s="14" t="s">
        <v>1156</v>
      </c>
      <c r="G1373" s="294" t="s">
        <v>1333</v>
      </c>
      <c r="H1373" s="291" t="s">
        <v>7881</v>
      </c>
      <c r="I1373" s="293" t="s">
        <v>3298</v>
      </c>
      <c r="J1373" t="s">
        <v>5748</v>
      </c>
    </row>
    <row r="1374" spans="1:10" ht="15" x14ac:dyDescent="0.25">
      <c r="A1374" s="293" t="s">
        <v>7330</v>
      </c>
      <c r="B1374" s="293" t="s">
        <v>6733</v>
      </c>
      <c r="C1374" s="293" t="s">
        <v>6734</v>
      </c>
      <c r="D1374" s="293" t="s">
        <v>384</v>
      </c>
      <c r="E1374" s="256" t="s">
        <v>447</v>
      </c>
      <c r="F1374" s="14" t="s">
        <v>1156</v>
      </c>
      <c r="G1374" s="294" t="s">
        <v>1333</v>
      </c>
      <c r="H1374" s="291" t="s">
        <v>7881</v>
      </c>
      <c r="I1374" s="293" t="s">
        <v>7829</v>
      </c>
      <c r="J1374" t="s">
        <v>5748</v>
      </c>
    </row>
    <row r="1375" spans="1:10" ht="15" x14ac:dyDescent="0.25">
      <c r="A1375" s="293" t="s">
        <v>4283</v>
      </c>
      <c r="B1375" s="293" t="s">
        <v>4878</v>
      </c>
      <c r="C1375" s="293" t="s">
        <v>4879</v>
      </c>
      <c r="D1375" s="293" t="s">
        <v>384</v>
      </c>
      <c r="E1375" s="256" t="s">
        <v>322</v>
      </c>
      <c r="F1375" s="14" t="s">
        <v>1156</v>
      </c>
      <c r="G1375" s="294" t="s">
        <v>1333</v>
      </c>
      <c r="H1375" s="291" t="s">
        <v>7881</v>
      </c>
      <c r="I1375" s="293" t="s">
        <v>5353</v>
      </c>
      <c r="J1375" t="s">
        <v>5748</v>
      </c>
    </row>
    <row r="1376" spans="1:10" ht="15" x14ac:dyDescent="0.25">
      <c r="A1376" s="293" t="s">
        <v>1555</v>
      </c>
      <c r="B1376" s="293" t="s">
        <v>2794</v>
      </c>
      <c r="C1376" s="293" t="s">
        <v>624</v>
      </c>
      <c r="D1376" s="293" t="s">
        <v>625</v>
      </c>
      <c r="E1376" s="256" t="s">
        <v>331</v>
      </c>
      <c r="F1376" s="14" t="s">
        <v>1156</v>
      </c>
      <c r="G1376" s="294" t="s">
        <v>1333</v>
      </c>
      <c r="H1376" s="291" t="s">
        <v>7881</v>
      </c>
      <c r="I1376" s="293" t="s">
        <v>2141</v>
      </c>
      <c r="J1376" t="s">
        <v>5748</v>
      </c>
    </row>
    <row r="1377" spans="1:10" ht="15" x14ac:dyDescent="0.25">
      <c r="A1377" s="293" t="s">
        <v>4290</v>
      </c>
      <c r="B1377" s="293" t="s">
        <v>4889</v>
      </c>
      <c r="C1377" s="293" t="s">
        <v>4890</v>
      </c>
      <c r="D1377" s="293" t="s">
        <v>346</v>
      </c>
      <c r="E1377" s="256" t="s">
        <v>452</v>
      </c>
      <c r="F1377" s="14" t="s">
        <v>1156</v>
      </c>
      <c r="G1377" s="294" t="s">
        <v>1333</v>
      </c>
      <c r="H1377" s="291" t="s">
        <v>7881</v>
      </c>
      <c r="I1377" s="293" t="s">
        <v>5358</v>
      </c>
      <c r="J1377" t="s">
        <v>5748</v>
      </c>
    </row>
    <row r="1378" spans="1:10" ht="15" x14ac:dyDescent="0.25">
      <c r="A1378" s="293" t="s">
        <v>4292</v>
      </c>
      <c r="B1378" s="293" t="s">
        <v>4893</v>
      </c>
      <c r="C1378" s="293" t="s">
        <v>308</v>
      </c>
      <c r="D1378" s="293" t="s">
        <v>503</v>
      </c>
      <c r="E1378" s="256" t="s">
        <v>1053</v>
      </c>
      <c r="F1378" s="14" t="s">
        <v>1156</v>
      </c>
      <c r="G1378" s="294" t="s">
        <v>1333</v>
      </c>
      <c r="H1378" s="291" t="s">
        <v>7881</v>
      </c>
      <c r="I1378" s="293" t="s">
        <v>5360</v>
      </c>
      <c r="J1378" t="s">
        <v>5748</v>
      </c>
    </row>
    <row r="1379" spans="1:10" ht="15" x14ac:dyDescent="0.25">
      <c r="A1379" s="293" t="s">
        <v>4245</v>
      </c>
      <c r="B1379" s="293" t="s">
        <v>4810</v>
      </c>
      <c r="C1379" s="293" t="s">
        <v>4811</v>
      </c>
      <c r="D1379" s="293" t="s">
        <v>316</v>
      </c>
      <c r="E1379" s="256" t="s">
        <v>5133</v>
      </c>
      <c r="F1379" s="14" t="s">
        <v>1156</v>
      </c>
      <c r="G1379" s="294" t="s">
        <v>1333</v>
      </c>
      <c r="H1379" s="291" t="s">
        <v>7881</v>
      </c>
      <c r="I1379" s="293" t="s">
        <v>5317</v>
      </c>
      <c r="J1379" t="s">
        <v>5748</v>
      </c>
    </row>
    <row r="1380" spans="1:10" ht="15" x14ac:dyDescent="0.25">
      <c r="A1380" s="293" t="s">
        <v>7331</v>
      </c>
      <c r="B1380" s="293" t="s">
        <v>6735</v>
      </c>
      <c r="C1380" s="293" t="s">
        <v>6736</v>
      </c>
      <c r="D1380" s="293" t="s">
        <v>458</v>
      </c>
      <c r="E1380" s="256" t="s">
        <v>418</v>
      </c>
      <c r="F1380" s="14" t="s">
        <v>1156</v>
      </c>
      <c r="G1380" s="294" t="s">
        <v>1333</v>
      </c>
      <c r="H1380" s="291" t="s">
        <v>7881</v>
      </c>
      <c r="I1380" s="293" t="s">
        <v>7830</v>
      </c>
      <c r="J1380" t="s">
        <v>5748</v>
      </c>
    </row>
    <row r="1381" spans="1:10" ht="15" hidden="1" x14ac:dyDescent="0.25">
      <c r="A1381" s="293" t="s">
        <v>4256</v>
      </c>
      <c r="B1381" s="293" t="s">
        <v>4828</v>
      </c>
      <c r="C1381" s="293" t="s">
        <v>4829</v>
      </c>
      <c r="D1381" s="293" t="s">
        <v>317</v>
      </c>
      <c r="E1381" s="293" t="s">
        <v>396</v>
      </c>
      <c r="F1381" s="291" t="s">
        <v>1156</v>
      </c>
      <c r="G1381" s="294" t="s">
        <v>1333</v>
      </c>
      <c r="H1381" s="291" t="s">
        <v>7881</v>
      </c>
      <c r="I1381" s="293" t="s">
        <v>5326</v>
      </c>
      <c r="J1381" t="s">
        <v>5748</v>
      </c>
    </row>
    <row r="1382" spans="1:10" ht="15" x14ac:dyDescent="0.25">
      <c r="A1382" s="293" t="s">
        <v>1566</v>
      </c>
      <c r="B1382" s="293" t="s">
        <v>2807</v>
      </c>
      <c r="C1382" s="293" t="s">
        <v>485</v>
      </c>
      <c r="D1382" s="293" t="s">
        <v>474</v>
      </c>
      <c r="E1382" s="256" t="s">
        <v>456</v>
      </c>
      <c r="F1382" s="14" t="s">
        <v>1156</v>
      </c>
      <c r="G1382" s="294" t="s">
        <v>1333</v>
      </c>
      <c r="H1382" s="291" t="s">
        <v>7881</v>
      </c>
      <c r="I1382" s="293" t="s">
        <v>2154</v>
      </c>
      <c r="J1382" t="s">
        <v>5748</v>
      </c>
    </row>
    <row r="1383" spans="1:10" ht="15" x14ac:dyDescent="0.25">
      <c r="A1383" s="293" t="s">
        <v>1527</v>
      </c>
      <c r="B1383" s="293" t="s">
        <v>2763</v>
      </c>
      <c r="C1383" s="293" t="s">
        <v>921</v>
      </c>
      <c r="D1383" s="293" t="s">
        <v>342</v>
      </c>
      <c r="E1383" s="256" t="s">
        <v>724</v>
      </c>
      <c r="F1383" s="14" t="s">
        <v>1156</v>
      </c>
      <c r="G1383" s="294" t="s">
        <v>1333</v>
      </c>
      <c r="H1383" s="291" t="s">
        <v>7881</v>
      </c>
      <c r="I1383" s="293" t="s">
        <v>2110</v>
      </c>
      <c r="J1383" t="s">
        <v>5748</v>
      </c>
    </row>
    <row r="1384" spans="1:10" ht="15" x14ac:dyDescent="0.25">
      <c r="A1384" s="293" t="s">
        <v>7332</v>
      </c>
      <c r="B1384" s="293" t="s">
        <v>6737</v>
      </c>
      <c r="C1384" s="293" t="s">
        <v>6738</v>
      </c>
      <c r="D1384" s="293" t="s">
        <v>1072</v>
      </c>
      <c r="E1384" s="256" t="s">
        <v>301</v>
      </c>
      <c r="F1384" s="14" t="s">
        <v>1156</v>
      </c>
      <c r="G1384" s="294" t="s">
        <v>1333</v>
      </c>
      <c r="H1384" s="291" t="s">
        <v>7881</v>
      </c>
      <c r="I1384" s="293" t="s">
        <v>7831</v>
      </c>
      <c r="J1384" t="s">
        <v>5748</v>
      </c>
    </row>
    <row r="1385" spans="1:10" ht="15" x14ac:dyDescent="0.25">
      <c r="A1385" s="293" t="s">
        <v>4296</v>
      </c>
      <c r="B1385" s="293" t="s">
        <v>4895</v>
      </c>
      <c r="C1385" s="293" t="s">
        <v>4896</v>
      </c>
      <c r="D1385" s="293" t="s">
        <v>338</v>
      </c>
      <c r="E1385" s="256" t="s">
        <v>5130</v>
      </c>
      <c r="F1385" s="14" t="s">
        <v>1156</v>
      </c>
      <c r="G1385" s="294" t="s">
        <v>1333</v>
      </c>
      <c r="H1385" s="291" t="s">
        <v>7881</v>
      </c>
      <c r="I1385" s="293" t="s">
        <v>5362</v>
      </c>
      <c r="J1385" t="s">
        <v>5748</v>
      </c>
    </row>
    <row r="1386" spans="1:10" ht="15" x14ac:dyDescent="0.25">
      <c r="A1386" s="293" t="s">
        <v>1538</v>
      </c>
      <c r="B1386" s="293" t="s">
        <v>2775</v>
      </c>
      <c r="C1386" s="293" t="s">
        <v>1114</v>
      </c>
      <c r="D1386" s="293" t="s">
        <v>910</v>
      </c>
      <c r="E1386" s="256" t="s">
        <v>396</v>
      </c>
      <c r="F1386" s="14" t="s">
        <v>1156</v>
      </c>
      <c r="G1386" s="294" t="s">
        <v>1333</v>
      </c>
      <c r="H1386" s="291" t="s">
        <v>7881</v>
      </c>
      <c r="I1386" s="293" t="s">
        <v>2122</v>
      </c>
      <c r="J1386" t="s">
        <v>5748</v>
      </c>
    </row>
    <row r="1387" spans="1:10" ht="15" x14ac:dyDescent="0.25">
      <c r="A1387" s="293" t="s">
        <v>1525</v>
      </c>
      <c r="B1387" s="293" t="s">
        <v>2760</v>
      </c>
      <c r="C1387" s="293" t="s">
        <v>1223</v>
      </c>
      <c r="D1387" s="293" t="s">
        <v>675</v>
      </c>
      <c r="E1387" s="256" t="s">
        <v>443</v>
      </c>
      <c r="F1387" s="14" t="s">
        <v>1156</v>
      </c>
      <c r="G1387" s="294" t="s">
        <v>1333</v>
      </c>
      <c r="H1387" s="291" t="s">
        <v>7881</v>
      </c>
      <c r="I1387" s="293" t="s">
        <v>2107</v>
      </c>
      <c r="J1387" t="s">
        <v>5748</v>
      </c>
    </row>
    <row r="1388" spans="1:10" ht="15" x14ac:dyDescent="0.25">
      <c r="A1388" s="293" t="s">
        <v>4247</v>
      </c>
      <c r="B1388" s="293" t="s">
        <v>2683</v>
      </c>
      <c r="C1388" s="293" t="s">
        <v>1207</v>
      </c>
      <c r="D1388" s="293" t="s">
        <v>1208</v>
      </c>
      <c r="E1388" s="256" t="s">
        <v>1174</v>
      </c>
      <c r="F1388" s="14" t="s">
        <v>1156</v>
      </c>
      <c r="G1388" s="294" t="s">
        <v>1333</v>
      </c>
      <c r="H1388" s="291" t="s">
        <v>7881</v>
      </c>
      <c r="I1388" s="293" t="s">
        <v>2031</v>
      </c>
      <c r="J1388" t="s">
        <v>5748</v>
      </c>
    </row>
    <row r="1389" spans="1:10" ht="15" x14ac:dyDescent="0.25">
      <c r="A1389" s="293" t="s">
        <v>1471</v>
      </c>
      <c r="B1389" s="293" t="s">
        <v>2691</v>
      </c>
      <c r="C1389" s="293" t="s">
        <v>975</v>
      </c>
      <c r="D1389" s="293" t="s">
        <v>675</v>
      </c>
      <c r="E1389" s="256" t="s">
        <v>320</v>
      </c>
      <c r="F1389" s="14" t="s">
        <v>1156</v>
      </c>
      <c r="G1389" s="294" t="s">
        <v>1333</v>
      </c>
      <c r="H1389" s="291" t="s">
        <v>7881</v>
      </c>
      <c r="I1389" s="293" t="s">
        <v>2039</v>
      </c>
      <c r="J1389" t="s">
        <v>5748</v>
      </c>
    </row>
    <row r="1390" spans="1:10" ht="15" x14ac:dyDescent="0.25">
      <c r="A1390" s="293" t="s">
        <v>3783</v>
      </c>
      <c r="B1390" s="293" t="s">
        <v>3346</v>
      </c>
      <c r="C1390" s="293" t="s">
        <v>3347</v>
      </c>
      <c r="D1390" s="293" t="s">
        <v>380</v>
      </c>
      <c r="E1390" s="256" t="s">
        <v>396</v>
      </c>
      <c r="F1390" s="14" t="s">
        <v>1156</v>
      </c>
      <c r="G1390" s="294" t="s">
        <v>1333</v>
      </c>
      <c r="H1390" s="291" t="s">
        <v>7881</v>
      </c>
      <c r="I1390" s="293" t="s">
        <v>3345</v>
      </c>
      <c r="J1390" t="s">
        <v>5748</v>
      </c>
    </row>
    <row r="1391" spans="1:10" ht="15" x14ac:dyDescent="0.25">
      <c r="A1391" s="293" t="s">
        <v>4282</v>
      </c>
      <c r="B1391" s="293" t="s">
        <v>2666</v>
      </c>
      <c r="C1391" s="293" t="s">
        <v>935</v>
      </c>
      <c r="D1391" s="293" t="s">
        <v>487</v>
      </c>
      <c r="E1391" s="256" t="s">
        <v>5130</v>
      </c>
      <c r="F1391" s="14" t="s">
        <v>1156</v>
      </c>
      <c r="G1391" s="294" t="s">
        <v>1333</v>
      </c>
      <c r="H1391" s="291" t="s">
        <v>7881</v>
      </c>
      <c r="I1391" s="293" t="s">
        <v>2016</v>
      </c>
      <c r="J1391" t="s">
        <v>5748</v>
      </c>
    </row>
    <row r="1392" spans="1:10" ht="15" x14ac:dyDescent="0.25">
      <c r="A1392" s="293" t="s">
        <v>4262</v>
      </c>
      <c r="B1392" s="293" t="s">
        <v>4840</v>
      </c>
      <c r="C1392" s="293" t="s">
        <v>4841</v>
      </c>
      <c r="D1392" s="293" t="s">
        <v>4842</v>
      </c>
      <c r="E1392" s="256" t="s">
        <v>477</v>
      </c>
      <c r="F1392" s="14" t="s">
        <v>1156</v>
      </c>
      <c r="G1392" s="294" t="s">
        <v>1333</v>
      </c>
      <c r="H1392" s="291" t="s">
        <v>7881</v>
      </c>
      <c r="I1392" s="293" t="s">
        <v>5332</v>
      </c>
      <c r="J1392" t="s">
        <v>5748</v>
      </c>
    </row>
    <row r="1393" spans="1:10" ht="15" x14ac:dyDescent="0.25">
      <c r="A1393" s="293" t="s">
        <v>1446</v>
      </c>
      <c r="B1393" s="293" t="s">
        <v>2657</v>
      </c>
      <c r="C1393" s="293" t="s">
        <v>476</v>
      </c>
      <c r="D1393" s="293" t="s">
        <v>355</v>
      </c>
      <c r="E1393" s="256" t="s">
        <v>477</v>
      </c>
      <c r="F1393" s="14" t="s">
        <v>1156</v>
      </c>
      <c r="G1393" s="294" t="s">
        <v>1333</v>
      </c>
      <c r="H1393" s="291" t="s">
        <v>7881</v>
      </c>
      <c r="I1393" s="293" t="s">
        <v>2008</v>
      </c>
      <c r="J1393" t="s">
        <v>5748</v>
      </c>
    </row>
    <row r="1394" spans="1:10" ht="15" x14ac:dyDescent="0.25">
      <c r="A1394" s="293" t="s">
        <v>4274</v>
      </c>
      <c r="B1394" s="293" t="s">
        <v>4859</v>
      </c>
      <c r="C1394" s="293" t="s">
        <v>4860</v>
      </c>
      <c r="D1394" s="293" t="s">
        <v>1057</v>
      </c>
      <c r="E1394" s="256" t="s">
        <v>378</v>
      </c>
      <c r="F1394" s="14" t="s">
        <v>1156</v>
      </c>
      <c r="G1394" s="294" t="s">
        <v>1333</v>
      </c>
      <c r="H1394" s="291" t="s">
        <v>7881</v>
      </c>
      <c r="I1394" s="293" t="s">
        <v>5341</v>
      </c>
      <c r="J1394" t="s">
        <v>5748</v>
      </c>
    </row>
    <row r="1395" spans="1:10" ht="15" x14ac:dyDescent="0.25">
      <c r="A1395" s="293" t="s">
        <v>1489</v>
      </c>
      <c r="B1395" s="293" t="s">
        <v>2714</v>
      </c>
      <c r="C1395" s="293" t="s">
        <v>854</v>
      </c>
      <c r="D1395" s="293" t="s">
        <v>366</v>
      </c>
      <c r="E1395" s="256" t="s">
        <v>396</v>
      </c>
      <c r="F1395" s="14" t="s">
        <v>1156</v>
      </c>
      <c r="G1395" s="294" t="s">
        <v>1333</v>
      </c>
      <c r="H1395" s="291" t="s">
        <v>7881</v>
      </c>
      <c r="I1395" s="293" t="s">
        <v>2062</v>
      </c>
      <c r="J1395" t="s">
        <v>5748</v>
      </c>
    </row>
    <row r="1396" spans="1:10" ht="15" x14ac:dyDescent="0.25">
      <c r="A1396" s="293" t="s">
        <v>4286</v>
      </c>
      <c r="B1396" s="293" t="s">
        <v>2854</v>
      </c>
      <c r="C1396" s="293" t="s">
        <v>659</v>
      </c>
      <c r="D1396" s="293" t="s">
        <v>328</v>
      </c>
      <c r="E1396" s="256" t="s">
        <v>324</v>
      </c>
      <c r="F1396" s="14" t="s">
        <v>1156</v>
      </c>
      <c r="G1396" s="294" t="s">
        <v>1333</v>
      </c>
      <c r="H1396" s="291" t="s">
        <v>7881</v>
      </c>
      <c r="I1396" s="293" t="s">
        <v>2201</v>
      </c>
      <c r="J1396" t="s">
        <v>5748</v>
      </c>
    </row>
    <row r="1397" spans="1:10" ht="15" x14ac:dyDescent="0.25">
      <c r="A1397" s="293" t="s">
        <v>3792</v>
      </c>
      <c r="B1397" s="293" t="s">
        <v>3374</v>
      </c>
      <c r="C1397" s="293" t="s">
        <v>3375</v>
      </c>
      <c r="D1397" s="293" t="s">
        <v>345</v>
      </c>
      <c r="E1397" s="256" t="s">
        <v>291</v>
      </c>
      <c r="F1397" s="14" t="s">
        <v>1156</v>
      </c>
      <c r="G1397" s="294" t="s">
        <v>1333</v>
      </c>
      <c r="H1397" s="291" t="s">
        <v>7881</v>
      </c>
      <c r="I1397" s="293" t="s">
        <v>3373</v>
      </c>
      <c r="J1397" t="s">
        <v>5748</v>
      </c>
    </row>
    <row r="1398" spans="1:10" ht="15" x14ac:dyDescent="0.25">
      <c r="A1398" s="293" t="s">
        <v>1458</v>
      </c>
      <c r="B1398" s="293" t="s">
        <v>2673</v>
      </c>
      <c r="C1398" s="293" t="s">
        <v>898</v>
      </c>
      <c r="D1398" s="293" t="s">
        <v>368</v>
      </c>
      <c r="E1398" s="256" t="s">
        <v>324</v>
      </c>
      <c r="F1398" s="14" t="s">
        <v>1156</v>
      </c>
      <c r="G1398" s="294" t="s">
        <v>1333</v>
      </c>
      <c r="H1398" s="291" t="s">
        <v>7881</v>
      </c>
      <c r="I1398" s="293" t="s">
        <v>2023</v>
      </c>
      <c r="J1398" t="s">
        <v>5748</v>
      </c>
    </row>
    <row r="1399" spans="1:10" ht="15" x14ac:dyDescent="0.25">
      <c r="A1399" s="293" t="s">
        <v>7333</v>
      </c>
      <c r="B1399" s="293" t="s">
        <v>6739</v>
      </c>
      <c r="C1399" s="293" t="s">
        <v>6740</v>
      </c>
      <c r="D1399" s="293" t="s">
        <v>345</v>
      </c>
      <c r="E1399" s="256" t="s">
        <v>324</v>
      </c>
      <c r="F1399" s="14" t="s">
        <v>1156</v>
      </c>
      <c r="G1399" s="294" t="s">
        <v>1333</v>
      </c>
      <c r="H1399" s="291" t="s">
        <v>7881</v>
      </c>
      <c r="I1399" s="293" t="s">
        <v>7832</v>
      </c>
      <c r="J1399" t="s">
        <v>5748</v>
      </c>
    </row>
    <row r="1400" spans="1:10" ht="15" x14ac:dyDescent="0.25">
      <c r="A1400" s="293" t="s">
        <v>7334</v>
      </c>
      <c r="B1400" s="293" t="s">
        <v>6741</v>
      </c>
      <c r="C1400" s="293" t="s">
        <v>901</v>
      </c>
      <c r="D1400" s="293" t="s">
        <v>577</v>
      </c>
      <c r="E1400" s="256" t="s">
        <v>403</v>
      </c>
      <c r="F1400" s="14" t="s">
        <v>1156</v>
      </c>
      <c r="G1400" s="294" t="s">
        <v>1333</v>
      </c>
      <c r="H1400" s="291" t="s">
        <v>7881</v>
      </c>
      <c r="I1400" s="293" t="s">
        <v>7833</v>
      </c>
      <c r="J1400" t="s">
        <v>5748</v>
      </c>
    </row>
    <row r="1401" spans="1:10" ht="15" x14ac:dyDescent="0.25">
      <c r="A1401" s="293" t="s">
        <v>7335</v>
      </c>
      <c r="B1401" s="293" t="s">
        <v>6742</v>
      </c>
      <c r="C1401" s="293" t="s">
        <v>6743</v>
      </c>
      <c r="D1401" s="293" t="s">
        <v>412</v>
      </c>
      <c r="E1401" s="256" t="s">
        <v>396</v>
      </c>
      <c r="F1401" s="14" t="s">
        <v>1156</v>
      </c>
      <c r="G1401" s="294" t="s">
        <v>1333</v>
      </c>
      <c r="H1401" s="291" t="s">
        <v>7881</v>
      </c>
      <c r="I1401" s="293" t="s">
        <v>7834</v>
      </c>
      <c r="J1401" t="s">
        <v>5748</v>
      </c>
    </row>
    <row r="1402" spans="1:10" ht="15" x14ac:dyDescent="0.25">
      <c r="A1402" s="293" t="s">
        <v>4295</v>
      </c>
      <c r="B1402" s="293" t="s">
        <v>2844</v>
      </c>
      <c r="C1402" s="293" t="s">
        <v>1068</v>
      </c>
      <c r="D1402" s="293" t="s">
        <v>824</v>
      </c>
      <c r="E1402" s="256" t="s">
        <v>5130</v>
      </c>
      <c r="F1402" s="14" t="s">
        <v>1156</v>
      </c>
      <c r="G1402" s="294" t="s">
        <v>1333</v>
      </c>
      <c r="H1402" s="291" t="s">
        <v>7881</v>
      </c>
      <c r="I1402" s="293" t="s">
        <v>2191</v>
      </c>
      <c r="J1402" t="s">
        <v>5748</v>
      </c>
    </row>
    <row r="1403" spans="1:10" ht="15" x14ac:dyDescent="0.25">
      <c r="A1403" s="293" t="s">
        <v>3775</v>
      </c>
      <c r="B1403" s="293" t="s">
        <v>3321</v>
      </c>
      <c r="C1403" s="293" t="s">
        <v>3322</v>
      </c>
      <c r="D1403" s="293" t="s">
        <v>412</v>
      </c>
      <c r="E1403" s="256" t="s">
        <v>241</v>
      </c>
      <c r="F1403" s="14" t="s">
        <v>1156</v>
      </c>
      <c r="G1403" s="294" t="s">
        <v>1333</v>
      </c>
      <c r="H1403" s="291" t="s">
        <v>7881</v>
      </c>
      <c r="I1403" s="293" t="s">
        <v>3320</v>
      </c>
      <c r="J1403" t="s">
        <v>5748</v>
      </c>
    </row>
    <row r="1404" spans="1:10" ht="15" x14ac:dyDescent="0.25">
      <c r="A1404" s="293" t="s">
        <v>1590</v>
      </c>
      <c r="B1404" s="293" t="s">
        <v>2839</v>
      </c>
      <c r="C1404" s="293" t="s">
        <v>893</v>
      </c>
      <c r="D1404" s="293" t="s">
        <v>503</v>
      </c>
      <c r="E1404" s="256" t="s">
        <v>484</v>
      </c>
      <c r="F1404" s="14" t="s">
        <v>1156</v>
      </c>
      <c r="G1404" s="294" t="s">
        <v>1333</v>
      </c>
      <c r="H1404" s="291" t="s">
        <v>7881</v>
      </c>
      <c r="I1404" s="293" t="s">
        <v>2186</v>
      </c>
      <c r="J1404" t="s">
        <v>5748</v>
      </c>
    </row>
    <row r="1405" spans="1:10" ht="15" x14ac:dyDescent="0.25">
      <c r="A1405" s="293" t="s">
        <v>7336</v>
      </c>
      <c r="B1405" s="293" t="s">
        <v>6744</v>
      </c>
      <c r="C1405" s="293" t="s">
        <v>6745</v>
      </c>
      <c r="D1405" s="293" t="s">
        <v>451</v>
      </c>
      <c r="E1405" s="256" t="s">
        <v>396</v>
      </c>
      <c r="F1405" s="14" t="s">
        <v>1156</v>
      </c>
      <c r="G1405" s="294" t="s">
        <v>1333</v>
      </c>
      <c r="H1405" s="291" t="s">
        <v>7881</v>
      </c>
      <c r="I1405" s="293" t="s">
        <v>7835</v>
      </c>
      <c r="J1405" t="s">
        <v>5748</v>
      </c>
    </row>
    <row r="1406" spans="1:10" ht="15" x14ac:dyDescent="0.25">
      <c r="A1406" s="293" t="s">
        <v>1591</v>
      </c>
      <c r="B1406" s="293" t="s">
        <v>2840</v>
      </c>
      <c r="C1406" s="293" t="s">
        <v>842</v>
      </c>
      <c r="D1406" s="293" t="s">
        <v>503</v>
      </c>
      <c r="E1406" s="256" t="s">
        <v>588</v>
      </c>
      <c r="F1406" s="14" t="s">
        <v>1156</v>
      </c>
      <c r="G1406" s="294" t="s">
        <v>1333</v>
      </c>
      <c r="H1406" s="291" t="s">
        <v>7881</v>
      </c>
      <c r="I1406" s="293" t="s">
        <v>2187</v>
      </c>
      <c r="J1406" t="s">
        <v>5748</v>
      </c>
    </row>
    <row r="1407" spans="1:10" ht="15" x14ac:dyDescent="0.25">
      <c r="A1407" s="293" t="s">
        <v>4259</v>
      </c>
      <c r="B1407" s="293" t="s">
        <v>4834</v>
      </c>
      <c r="C1407" s="293" t="s">
        <v>4835</v>
      </c>
      <c r="D1407" s="293" t="s">
        <v>380</v>
      </c>
      <c r="E1407" s="256" t="s">
        <v>396</v>
      </c>
      <c r="F1407" s="14" t="s">
        <v>1156</v>
      </c>
      <c r="G1407" s="294" t="s">
        <v>1333</v>
      </c>
      <c r="H1407" s="291" t="s">
        <v>7881</v>
      </c>
      <c r="I1407" s="293" t="s">
        <v>5329</v>
      </c>
      <c r="J1407" t="s">
        <v>5748</v>
      </c>
    </row>
    <row r="1408" spans="1:10" ht="15" x14ac:dyDescent="0.25">
      <c r="A1408" s="293" t="s">
        <v>4272</v>
      </c>
      <c r="B1408" s="293" t="s">
        <v>4857</v>
      </c>
      <c r="C1408" s="293" t="s">
        <v>423</v>
      </c>
      <c r="D1408" s="293" t="s">
        <v>577</v>
      </c>
      <c r="E1408" s="256" t="s">
        <v>311</v>
      </c>
      <c r="F1408" s="14" t="s">
        <v>1156</v>
      </c>
      <c r="G1408" s="294" t="s">
        <v>1333</v>
      </c>
      <c r="H1408" s="291" t="s">
        <v>7881</v>
      </c>
      <c r="I1408" s="293" t="s">
        <v>5339</v>
      </c>
      <c r="J1408" t="s">
        <v>5748</v>
      </c>
    </row>
    <row r="1409" spans="1:10" ht="15" x14ac:dyDescent="0.25">
      <c r="A1409" s="293" t="s">
        <v>1495</v>
      </c>
      <c r="B1409" s="293" t="s">
        <v>2721</v>
      </c>
      <c r="C1409" s="293" t="s">
        <v>1186</v>
      </c>
      <c r="D1409" s="293" t="s">
        <v>330</v>
      </c>
      <c r="E1409" s="256" t="s">
        <v>1187</v>
      </c>
      <c r="F1409" s="14" t="s">
        <v>1156</v>
      </c>
      <c r="G1409" s="294" t="s">
        <v>1333</v>
      </c>
      <c r="H1409" s="291" t="s">
        <v>7881</v>
      </c>
      <c r="I1409" s="293" t="s">
        <v>2069</v>
      </c>
      <c r="J1409" t="s">
        <v>5748</v>
      </c>
    </row>
    <row r="1410" spans="1:10" ht="15" x14ac:dyDescent="0.25">
      <c r="A1410" s="293" t="s">
        <v>1618</v>
      </c>
      <c r="B1410" s="293" t="s">
        <v>2873</v>
      </c>
      <c r="C1410" s="293" t="s">
        <v>1129</v>
      </c>
      <c r="D1410" s="293" t="s">
        <v>355</v>
      </c>
      <c r="E1410" s="256" t="s">
        <v>403</v>
      </c>
      <c r="F1410" s="14" t="s">
        <v>1156</v>
      </c>
      <c r="G1410" s="294" t="s">
        <v>1333</v>
      </c>
      <c r="H1410" s="291" t="s">
        <v>7881</v>
      </c>
      <c r="I1410" s="293" t="s">
        <v>2219</v>
      </c>
      <c r="J1410" t="s">
        <v>5748</v>
      </c>
    </row>
    <row r="1411" spans="1:10" ht="15" x14ac:dyDescent="0.25">
      <c r="A1411" s="293" t="s">
        <v>1482</v>
      </c>
      <c r="B1411" s="293" t="s">
        <v>2707</v>
      </c>
      <c r="C1411" s="293" t="s">
        <v>722</v>
      </c>
      <c r="D1411" s="293" t="s">
        <v>723</v>
      </c>
      <c r="E1411" s="256" t="s">
        <v>724</v>
      </c>
      <c r="F1411" s="14" t="s">
        <v>1156</v>
      </c>
      <c r="G1411" s="294" t="s">
        <v>1333</v>
      </c>
      <c r="H1411" s="291" t="s">
        <v>4008</v>
      </c>
      <c r="I1411" s="293" t="s">
        <v>2055</v>
      </c>
      <c r="J1411" t="s">
        <v>5748</v>
      </c>
    </row>
    <row r="1412" spans="1:10" ht="15" x14ac:dyDescent="0.25">
      <c r="A1412" s="293" t="s">
        <v>1560</v>
      </c>
      <c r="B1412" s="293" t="s">
        <v>2800</v>
      </c>
      <c r="C1412" s="293" t="s">
        <v>845</v>
      </c>
      <c r="D1412" s="293" t="s">
        <v>355</v>
      </c>
      <c r="E1412" s="256" t="s">
        <v>311</v>
      </c>
      <c r="F1412" s="14" t="s">
        <v>1156</v>
      </c>
      <c r="G1412" s="294" t="s">
        <v>1333</v>
      </c>
      <c r="H1412" s="291" t="s">
        <v>7881</v>
      </c>
      <c r="I1412" s="293" t="s">
        <v>2147</v>
      </c>
      <c r="J1412" t="s">
        <v>5748</v>
      </c>
    </row>
    <row r="1413" spans="1:10" ht="15" x14ac:dyDescent="0.25">
      <c r="A1413" s="293" t="s">
        <v>7337</v>
      </c>
      <c r="B1413" s="293" t="s">
        <v>6746</v>
      </c>
      <c r="C1413" s="293" t="s">
        <v>6747</v>
      </c>
      <c r="D1413" s="293" t="s">
        <v>315</v>
      </c>
      <c r="E1413" s="256" t="s">
        <v>304</v>
      </c>
      <c r="F1413" s="14" t="s">
        <v>1156</v>
      </c>
      <c r="G1413" s="294" t="s">
        <v>1333</v>
      </c>
      <c r="H1413" s="291" t="s">
        <v>7881</v>
      </c>
      <c r="I1413" s="293" t="s">
        <v>7836</v>
      </c>
      <c r="J1413" t="s">
        <v>5748</v>
      </c>
    </row>
    <row r="1414" spans="1:10" ht="15" x14ac:dyDescent="0.25">
      <c r="A1414" s="293" t="s">
        <v>1517</v>
      </c>
      <c r="B1414" s="293" t="s">
        <v>2751</v>
      </c>
      <c r="C1414" s="293" t="s">
        <v>502</v>
      </c>
      <c r="D1414" s="293" t="s">
        <v>503</v>
      </c>
      <c r="E1414" s="256" t="s">
        <v>1157</v>
      </c>
      <c r="F1414" s="14" t="s">
        <v>1156</v>
      </c>
      <c r="G1414" s="294" t="s">
        <v>1333</v>
      </c>
      <c r="H1414" s="291" t="s">
        <v>7881</v>
      </c>
      <c r="I1414" s="293" t="s">
        <v>2098</v>
      </c>
      <c r="J1414" t="s">
        <v>5748</v>
      </c>
    </row>
    <row r="1415" spans="1:10" ht="15" x14ac:dyDescent="0.25">
      <c r="A1415" s="293" t="s">
        <v>1570</v>
      </c>
      <c r="B1415" s="293" t="s">
        <v>2811</v>
      </c>
      <c r="C1415" s="293" t="s">
        <v>818</v>
      </c>
      <c r="D1415" s="293" t="s">
        <v>472</v>
      </c>
      <c r="E1415" s="256" t="s">
        <v>1157</v>
      </c>
      <c r="F1415" s="14" t="s">
        <v>1156</v>
      </c>
      <c r="G1415" s="294" t="s">
        <v>1333</v>
      </c>
      <c r="H1415" s="291" t="s">
        <v>7881</v>
      </c>
      <c r="I1415" s="293" t="s">
        <v>2158</v>
      </c>
      <c r="J1415" t="s">
        <v>5748</v>
      </c>
    </row>
    <row r="1416" spans="1:10" ht="15" x14ac:dyDescent="0.25">
      <c r="A1416" s="293" t="s">
        <v>1611</v>
      </c>
      <c r="B1416" s="293" t="s">
        <v>2866</v>
      </c>
      <c r="C1416" s="293" t="s">
        <v>1201</v>
      </c>
      <c r="D1416" s="293" t="s">
        <v>411</v>
      </c>
      <c r="E1416" s="256" t="s">
        <v>304</v>
      </c>
      <c r="F1416" s="14" t="s">
        <v>1156</v>
      </c>
      <c r="G1416" s="294" t="s">
        <v>1333</v>
      </c>
      <c r="H1416" s="291" t="s">
        <v>7881</v>
      </c>
      <c r="I1416" s="293" t="s">
        <v>2212</v>
      </c>
      <c r="J1416" t="s">
        <v>5748</v>
      </c>
    </row>
    <row r="1417" spans="1:10" ht="15" x14ac:dyDescent="0.25">
      <c r="A1417" s="293" t="s">
        <v>4287</v>
      </c>
      <c r="B1417" s="293" t="s">
        <v>4885</v>
      </c>
      <c r="C1417" s="293" t="s">
        <v>4886</v>
      </c>
      <c r="D1417" s="293" t="s">
        <v>349</v>
      </c>
      <c r="E1417" s="256" t="s">
        <v>324</v>
      </c>
      <c r="F1417" s="14" t="s">
        <v>1156</v>
      </c>
      <c r="G1417" s="294" t="s">
        <v>1333</v>
      </c>
      <c r="H1417" s="291" t="s">
        <v>7881</v>
      </c>
      <c r="I1417" s="293" t="s">
        <v>5356</v>
      </c>
      <c r="J1417" t="s">
        <v>5748</v>
      </c>
    </row>
    <row r="1418" spans="1:10" ht="15" x14ac:dyDescent="0.25">
      <c r="A1418" s="293" t="s">
        <v>4270</v>
      </c>
      <c r="B1418" s="293" t="s">
        <v>4852</v>
      </c>
      <c r="C1418" s="293" t="s">
        <v>4853</v>
      </c>
      <c r="D1418" s="293" t="s">
        <v>342</v>
      </c>
      <c r="E1418" s="256" t="s">
        <v>484</v>
      </c>
      <c r="F1418" s="14" t="s">
        <v>1156</v>
      </c>
      <c r="G1418" s="294" t="s">
        <v>1333</v>
      </c>
      <c r="H1418" s="291" t="s">
        <v>7881</v>
      </c>
      <c r="I1418" s="293" t="s">
        <v>5337</v>
      </c>
      <c r="J1418" t="s">
        <v>5748</v>
      </c>
    </row>
    <row r="1419" spans="1:10" ht="15" x14ac:dyDescent="0.25">
      <c r="A1419" s="293" t="s">
        <v>1485</v>
      </c>
      <c r="B1419" s="293" t="s">
        <v>2710</v>
      </c>
      <c r="C1419" s="293" t="s">
        <v>1087</v>
      </c>
      <c r="D1419" s="293" t="s">
        <v>645</v>
      </c>
      <c r="E1419" s="256" t="s">
        <v>477</v>
      </c>
      <c r="F1419" s="14" t="s">
        <v>1156</v>
      </c>
      <c r="G1419" s="294" t="s">
        <v>1333</v>
      </c>
      <c r="H1419" s="291" t="s">
        <v>7881</v>
      </c>
      <c r="I1419" s="293" t="s">
        <v>2058</v>
      </c>
      <c r="J1419" t="s">
        <v>5748</v>
      </c>
    </row>
    <row r="1420" spans="1:10" ht="15" x14ac:dyDescent="0.25">
      <c r="A1420" s="293" t="s">
        <v>1559</v>
      </c>
      <c r="B1420" s="293" t="s">
        <v>2799</v>
      </c>
      <c r="C1420" s="293" t="s">
        <v>1194</v>
      </c>
      <c r="D1420" s="293" t="s">
        <v>474</v>
      </c>
      <c r="E1420" s="256" t="s">
        <v>443</v>
      </c>
      <c r="F1420" s="14" t="s">
        <v>1156</v>
      </c>
      <c r="G1420" s="294" t="s">
        <v>1333</v>
      </c>
      <c r="H1420" s="291" t="s">
        <v>7881</v>
      </c>
      <c r="I1420" s="293" t="s">
        <v>2146</v>
      </c>
      <c r="J1420" t="s">
        <v>5748</v>
      </c>
    </row>
    <row r="1421" spans="1:10" ht="15" x14ac:dyDescent="0.25">
      <c r="A1421" s="293" t="s">
        <v>1604</v>
      </c>
      <c r="B1421" s="293" t="s">
        <v>2858</v>
      </c>
      <c r="C1421" s="293" t="s">
        <v>1257</v>
      </c>
      <c r="D1421" s="293" t="s">
        <v>532</v>
      </c>
      <c r="E1421" s="256" t="s">
        <v>1157</v>
      </c>
      <c r="F1421" s="14" t="s">
        <v>1156</v>
      </c>
      <c r="G1421" s="294" t="s">
        <v>1333</v>
      </c>
      <c r="H1421" s="291" t="s">
        <v>7881</v>
      </c>
      <c r="I1421" s="293" t="s">
        <v>2205</v>
      </c>
      <c r="J1421" t="s">
        <v>5748</v>
      </c>
    </row>
    <row r="1422" spans="1:10" ht="15" x14ac:dyDescent="0.25">
      <c r="A1422" s="293" t="s">
        <v>1556</v>
      </c>
      <c r="B1422" s="293" t="s">
        <v>2795</v>
      </c>
      <c r="C1422" s="293" t="s">
        <v>1086</v>
      </c>
      <c r="D1422" s="293" t="s">
        <v>406</v>
      </c>
      <c r="E1422" s="256" t="s">
        <v>469</v>
      </c>
      <c r="F1422" s="14" t="s">
        <v>1156</v>
      </c>
      <c r="G1422" s="294" t="s">
        <v>1333</v>
      </c>
      <c r="H1422" s="291" t="s">
        <v>7881</v>
      </c>
      <c r="I1422" s="293" t="s">
        <v>2142</v>
      </c>
      <c r="J1422" t="s">
        <v>5748</v>
      </c>
    </row>
    <row r="1423" spans="1:10" ht="15" x14ac:dyDescent="0.25">
      <c r="A1423" s="293" t="s">
        <v>7338</v>
      </c>
      <c r="B1423" s="293" t="s">
        <v>6748</v>
      </c>
      <c r="C1423" s="293" t="s">
        <v>6749</v>
      </c>
      <c r="D1423" s="293" t="s">
        <v>305</v>
      </c>
      <c r="E1423" s="256" t="s">
        <v>320</v>
      </c>
      <c r="F1423" s="14" t="s">
        <v>1156</v>
      </c>
      <c r="G1423" s="294" t="s">
        <v>1333</v>
      </c>
      <c r="H1423" s="291" t="s">
        <v>7881</v>
      </c>
      <c r="I1423" s="293" t="s">
        <v>7837</v>
      </c>
      <c r="J1423" t="s">
        <v>5748</v>
      </c>
    </row>
    <row r="1424" spans="1:10" ht="15" x14ac:dyDescent="0.25">
      <c r="A1424" s="293" t="s">
        <v>7339</v>
      </c>
      <c r="B1424" s="293" t="s">
        <v>6750</v>
      </c>
      <c r="C1424" s="293" t="s">
        <v>6751</v>
      </c>
      <c r="D1424" s="293" t="s">
        <v>472</v>
      </c>
      <c r="E1424" s="256" t="s">
        <v>1174</v>
      </c>
      <c r="F1424" s="14" t="s">
        <v>1156</v>
      </c>
      <c r="G1424" s="294" t="s">
        <v>1333</v>
      </c>
      <c r="H1424" s="291" t="s">
        <v>7881</v>
      </c>
      <c r="I1424" s="293" t="s">
        <v>7838</v>
      </c>
      <c r="J1424" t="s">
        <v>5748</v>
      </c>
    </row>
    <row r="1425" spans="1:10" ht="15" x14ac:dyDescent="0.25">
      <c r="A1425" s="293" t="s">
        <v>1543</v>
      </c>
      <c r="B1425" s="293" t="s">
        <v>2781</v>
      </c>
      <c r="C1425" s="293" t="s">
        <v>1229</v>
      </c>
      <c r="D1425" s="293" t="s">
        <v>558</v>
      </c>
      <c r="E1425" s="256" t="s">
        <v>299</v>
      </c>
      <c r="F1425" s="14" t="s">
        <v>1156</v>
      </c>
      <c r="G1425" s="294" t="s">
        <v>1333</v>
      </c>
      <c r="H1425" s="291" t="s">
        <v>7881</v>
      </c>
      <c r="I1425" s="293" t="s">
        <v>2128</v>
      </c>
      <c r="J1425" t="s">
        <v>5748</v>
      </c>
    </row>
    <row r="1426" spans="1:10" ht="15" x14ac:dyDescent="0.25">
      <c r="A1426" s="293" t="s">
        <v>1534</v>
      </c>
      <c r="B1426" s="293" t="s">
        <v>2771</v>
      </c>
      <c r="C1426" s="293" t="s">
        <v>855</v>
      </c>
      <c r="D1426" s="293" t="s">
        <v>345</v>
      </c>
      <c r="E1426" s="256" t="s">
        <v>385</v>
      </c>
      <c r="F1426" s="14" t="s">
        <v>1156</v>
      </c>
      <c r="G1426" s="294" t="s">
        <v>1333</v>
      </c>
      <c r="H1426" s="291" t="s">
        <v>7881</v>
      </c>
      <c r="I1426" s="293" t="s">
        <v>2118</v>
      </c>
      <c r="J1426" t="s">
        <v>5748</v>
      </c>
    </row>
    <row r="1427" spans="1:10" ht="15" x14ac:dyDescent="0.25">
      <c r="A1427" s="293" t="s">
        <v>1533</v>
      </c>
      <c r="B1427" s="293" t="s">
        <v>2770</v>
      </c>
      <c r="C1427" s="293" t="s">
        <v>1189</v>
      </c>
      <c r="D1427" s="293" t="s">
        <v>368</v>
      </c>
      <c r="E1427" s="256" t="s">
        <v>403</v>
      </c>
      <c r="F1427" s="14" t="s">
        <v>1156</v>
      </c>
      <c r="G1427" s="294" t="s">
        <v>1333</v>
      </c>
      <c r="H1427" s="291" t="s">
        <v>7881</v>
      </c>
      <c r="I1427" s="293" t="s">
        <v>2117</v>
      </c>
      <c r="J1427" t="s">
        <v>5748</v>
      </c>
    </row>
    <row r="1428" spans="1:10" ht="15" x14ac:dyDescent="0.25">
      <c r="A1428" s="293" t="s">
        <v>1488</v>
      </c>
      <c r="B1428" s="293" t="s">
        <v>2713</v>
      </c>
      <c r="C1428" s="293" t="s">
        <v>1138</v>
      </c>
      <c r="D1428" s="293" t="s">
        <v>361</v>
      </c>
      <c r="E1428" s="256" t="s">
        <v>726</v>
      </c>
      <c r="F1428" s="14" t="s">
        <v>1156</v>
      </c>
      <c r="G1428" s="294" t="s">
        <v>1333</v>
      </c>
      <c r="H1428" s="291" t="s">
        <v>7881</v>
      </c>
      <c r="I1428" s="293" t="s">
        <v>2061</v>
      </c>
      <c r="J1428" t="s">
        <v>5748</v>
      </c>
    </row>
    <row r="1429" spans="1:10" ht="15" x14ac:dyDescent="0.25">
      <c r="A1429" s="293" t="s">
        <v>3768</v>
      </c>
      <c r="B1429" s="293" t="s">
        <v>2827</v>
      </c>
      <c r="C1429" s="293" t="s">
        <v>1126</v>
      </c>
      <c r="D1429" s="293" t="s">
        <v>355</v>
      </c>
      <c r="E1429" s="256" t="s">
        <v>365</v>
      </c>
      <c r="F1429" s="14" t="s">
        <v>1156</v>
      </c>
      <c r="G1429" s="294" t="s">
        <v>1333</v>
      </c>
      <c r="H1429" s="291" t="s">
        <v>7881</v>
      </c>
      <c r="I1429" s="293" t="s">
        <v>2174</v>
      </c>
      <c r="J1429" t="s">
        <v>5748</v>
      </c>
    </row>
    <row r="1430" spans="1:10" ht="15" x14ac:dyDescent="0.25">
      <c r="A1430" s="293" t="s">
        <v>1568</v>
      </c>
      <c r="B1430" s="293" t="s">
        <v>2809</v>
      </c>
      <c r="C1430" s="293" t="s">
        <v>673</v>
      </c>
      <c r="D1430" s="293" t="s">
        <v>411</v>
      </c>
      <c r="E1430" s="256" t="s">
        <v>580</v>
      </c>
      <c r="F1430" s="14" t="s">
        <v>1156</v>
      </c>
      <c r="G1430" s="294" t="s">
        <v>1333</v>
      </c>
      <c r="H1430" s="291" t="s">
        <v>7881</v>
      </c>
      <c r="I1430" s="293" t="s">
        <v>2156</v>
      </c>
      <c r="J1430" t="s">
        <v>5748</v>
      </c>
    </row>
    <row r="1431" spans="1:10" ht="15" x14ac:dyDescent="0.25">
      <c r="A1431" s="293" t="s">
        <v>1589</v>
      </c>
      <c r="B1431" s="293" t="s">
        <v>2838</v>
      </c>
      <c r="C1431" s="293" t="s">
        <v>635</v>
      </c>
      <c r="D1431" s="293" t="s">
        <v>597</v>
      </c>
      <c r="E1431" s="256" t="s">
        <v>357</v>
      </c>
      <c r="F1431" s="14" t="s">
        <v>1156</v>
      </c>
      <c r="G1431" s="294" t="s">
        <v>1333</v>
      </c>
      <c r="H1431" s="291" t="s">
        <v>7881</v>
      </c>
      <c r="I1431" s="293" t="s">
        <v>2185</v>
      </c>
      <c r="J1431" t="s">
        <v>5748</v>
      </c>
    </row>
    <row r="1432" spans="1:10" ht="15" x14ac:dyDescent="0.25">
      <c r="A1432" s="293" t="s">
        <v>7340</v>
      </c>
      <c r="B1432" s="293" t="s">
        <v>6752</v>
      </c>
      <c r="C1432" s="293" t="s">
        <v>6753</v>
      </c>
      <c r="D1432" s="293" t="s">
        <v>6754</v>
      </c>
      <c r="E1432" s="256" t="s">
        <v>324</v>
      </c>
      <c r="F1432" s="14" t="s">
        <v>1156</v>
      </c>
      <c r="G1432" s="294" t="s">
        <v>1333</v>
      </c>
      <c r="H1432" s="291" t="s">
        <v>7881</v>
      </c>
      <c r="I1432" s="293" t="s">
        <v>7839</v>
      </c>
      <c r="J1432" t="s">
        <v>5748</v>
      </c>
    </row>
    <row r="1433" spans="1:10" ht="15" x14ac:dyDescent="0.25">
      <c r="A1433" s="293" t="s">
        <v>1479</v>
      </c>
      <c r="B1433" s="293" t="s">
        <v>2703</v>
      </c>
      <c r="C1433" s="293" t="s">
        <v>1185</v>
      </c>
      <c r="D1433" s="293" t="s">
        <v>305</v>
      </c>
      <c r="E1433" s="256" t="s">
        <v>409</v>
      </c>
      <c r="F1433" s="14" t="s">
        <v>1156</v>
      </c>
      <c r="G1433" s="294" t="s">
        <v>1333</v>
      </c>
      <c r="H1433" s="291" t="s">
        <v>7881</v>
      </c>
      <c r="I1433" s="293" t="s">
        <v>2051</v>
      </c>
      <c r="J1433" t="s">
        <v>5748</v>
      </c>
    </row>
    <row r="1434" spans="1:10" ht="15" x14ac:dyDescent="0.25">
      <c r="A1434" s="293" t="s">
        <v>7341</v>
      </c>
      <c r="B1434" s="293" t="s">
        <v>6755</v>
      </c>
      <c r="C1434" s="293" t="s">
        <v>6756</v>
      </c>
      <c r="D1434" s="293" t="s">
        <v>625</v>
      </c>
      <c r="E1434" s="256" t="s">
        <v>724</v>
      </c>
      <c r="F1434" s="14" t="s">
        <v>1156</v>
      </c>
      <c r="G1434" s="294" t="s">
        <v>1333</v>
      </c>
      <c r="H1434" s="291" t="s">
        <v>7881</v>
      </c>
      <c r="I1434" s="293" t="s">
        <v>7840</v>
      </c>
      <c r="J1434" t="s">
        <v>5748</v>
      </c>
    </row>
    <row r="1435" spans="1:10" ht="15" x14ac:dyDescent="0.25">
      <c r="A1435" s="293" t="s">
        <v>7342</v>
      </c>
      <c r="B1435" s="293" t="s">
        <v>6757</v>
      </c>
      <c r="C1435" s="293" t="s">
        <v>5974</v>
      </c>
      <c r="D1435" s="293" t="s">
        <v>625</v>
      </c>
      <c r="E1435" s="256" t="s">
        <v>390</v>
      </c>
      <c r="F1435" s="14" t="s">
        <v>1156</v>
      </c>
      <c r="G1435" s="294" t="s">
        <v>1333</v>
      </c>
      <c r="H1435" s="291" t="s">
        <v>7881</v>
      </c>
      <c r="I1435" s="293" t="s">
        <v>7841</v>
      </c>
      <c r="J1435" t="s">
        <v>5748</v>
      </c>
    </row>
    <row r="1436" spans="1:10" ht="15" x14ac:dyDescent="0.25">
      <c r="A1436" s="293" t="s">
        <v>1557</v>
      </c>
      <c r="B1436" s="293" t="s">
        <v>2796</v>
      </c>
      <c r="C1436" s="293" t="s">
        <v>908</v>
      </c>
      <c r="D1436" s="293" t="s">
        <v>406</v>
      </c>
      <c r="E1436" s="256" t="s">
        <v>311</v>
      </c>
      <c r="F1436" s="14" t="s">
        <v>1156</v>
      </c>
      <c r="G1436" s="294" t="s">
        <v>1333</v>
      </c>
      <c r="H1436" s="291" t="s">
        <v>7881</v>
      </c>
      <c r="I1436" s="293" t="s">
        <v>2143</v>
      </c>
      <c r="J1436" t="s">
        <v>5748</v>
      </c>
    </row>
    <row r="1437" spans="1:10" ht="15" x14ac:dyDescent="0.25">
      <c r="A1437" s="293" t="s">
        <v>7343</v>
      </c>
      <c r="B1437" s="293" t="s">
        <v>4865</v>
      </c>
      <c r="C1437" s="293" t="s">
        <v>4866</v>
      </c>
      <c r="D1437" s="293" t="s">
        <v>479</v>
      </c>
      <c r="E1437" s="256" t="s">
        <v>6845</v>
      </c>
      <c r="F1437" s="14" t="s">
        <v>1156</v>
      </c>
      <c r="G1437" s="294" t="s">
        <v>1333</v>
      </c>
      <c r="H1437" s="291" t="s">
        <v>7881</v>
      </c>
      <c r="I1437" s="293" t="s">
        <v>5344</v>
      </c>
      <c r="J1437" t="s">
        <v>5748</v>
      </c>
    </row>
    <row r="1438" spans="1:10" ht="15" x14ac:dyDescent="0.25">
      <c r="A1438" s="293" t="s">
        <v>1599</v>
      </c>
      <c r="B1438" s="293" t="s">
        <v>2850</v>
      </c>
      <c r="C1438" s="293" t="s">
        <v>352</v>
      </c>
      <c r="D1438" s="293" t="s">
        <v>353</v>
      </c>
      <c r="E1438" s="256" t="s">
        <v>311</v>
      </c>
      <c r="F1438" s="14" t="s">
        <v>1156</v>
      </c>
      <c r="G1438" s="294" t="s">
        <v>1333</v>
      </c>
      <c r="H1438" s="291" t="s">
        <v>7881</v>
      </c>
      <c r="I1438" s="293" t="s">
        <v>2197</v>
      </c>
      <c r="J1438" t="s">
        <v>5748</v>
      </c>
    </row>
    <row r="1439" spans="1:10" ht="15" x14ac:dyDescent="0.25">
      <c r="A1439" s="293" t="s">
        <v>1582</v>
      </c>
      <c r="B1439" s="293" t="s">
        <v>2828</v>
      </c>
      <c r="C1439" s="293" t="s">
        <v>1104</v>
      </c>
      <c r="D1439" s="293" t="s">
        <v>589</v>
      </c>
      <c r="E1439" s="256" t="s">
        <v>299</v>
      </c>
      <c r="F1439" s="14" t="s">
        <v>1156</v>
      </c>
      <c r="G1439" s="294" t="s">
        <v>1333</v>
      </c>
      <c r="H1439" s="291" t="s">
        <v>7881</v>
      </c>
      <c r="I1439" s="293" t="s">
        <v>2175</v>
      </c>
      <c r="J1439" t="s">
        <v>5748</v>
      </c>
    </row>
    <row r="1440" spans="1:10" ht="15" x14ac:dyDescent="0.25">
      <c r="A1440" s="293" t="s">
        <v>7344</v>
      </c>
      <c r="B1440" s="293" t="s">
        <v>2761</v>
      </c>
      <c r="C1440" s="293" t="s">
        <v>1224</v>
      </c>
      <c r="D1440" s="293" t="s">
        <v>1225</v>
      </c>
      <c r="E1440" s="256" t="s">
        <v>387</v>
      </c>
      <c r="F1440" s="14" t="s">
        <v>1156</v>
      </c>
      <c r="G1440" s="294" t="s">
        <v>1333</v>
      </c>
      <c r="H1440" s="291" t="s">
        <v>7881</v>
      </c>
      <c r="I1440" s="293" t="s">
        <v>2108</v>
      </c>
      <c r="J1440" t="s">
        <v>5748</v>
      </c>
    </row>
    <row r="1441" spans="1:10" ht="15" x14ac:dyDescent="0.25">
      <c r="A1441" s="293" t="s">
        <v>1438</v>
      </c>
      <c r="B1441" s="293" t="s">
        <v>2647</v>
      </c>
      <c r="C1441" s="293" t="s">
        <v>592</v>
      </c>
      <c r="D1441" s="293" t="s">
        <v>373</v>
      </c>
      <c r="E1441" s="256" t="s">
        <v>409</v>
      </c>
      <c r="F1441" s="14" t="s">
        <v>1156</v>
      </c>
      <c r="G1441" s="294" t="s">
        <v>1333</v>
      </c>
      <c r="H1441" s="291" t="s">
        <v>7881</v>
      </c>
      <c r="I1441" s="293" t="s">
        <v>1998</v>
      </c>
      <c r="J1441" t="s">
        <v>5748</v>
      </c>
    </row>
    <row r="1442" spans="1:10" ht="15" x14ac:dyDescent="0.25">
      <c r="A1442" s="293" t="s">
        <v>1474</v>
      </c>
      <c r="B1442" s="293" t="s">
        <v>2694</v>
      </c>
      <c r="C1442" s="293" t="s">
        <v>1182</v>
      </c>
      <c r="D1442" s="293" t="s">
        <v>577</v>
      </c>
      <c r="E1442" s="256" t="s">
        <v>403</v>
      </c>
      <c r="F1442" s="14" t="s">
        <v>1156</v>
      </c>
      <c r="G1442" s="294" t="s">
        <v>1333</v>
      </c>
      <c r="H1442" s="291" t="s">
        <v>7881</v>
      </c>
      <c r="I1442" s="293" t="s">
        <v>2042</v>
      </c>
      <c r="J1442" t="s">
        <v>5748</v>
      </c>
    </row>
    <row r="1443" spans="1:10" ht="15" x14ac:dyDescent="0.25">
      <c r="A1443" s="293" t="s">
        <v>3771</v>
      </c>
      <c r="B1443" s="293" t="s">
        <v>2821</v>
      </c>
      <c r="C1443" s="293" t="s">
        <v>646</v>
      </c>
      <c r="D1443" s="293" t="s">
        <v>558</v>
      </c>
      <c r="E1443" s="256" t="s">
        <v>418</v>
      </c>
      <c r="F1443" s="14" t="s">
        <v>1156</v>
      </c>
      <c r="G1443" s="294" t="s">
        <v>1333</v>
      </c>
      <c r="H1443" s="291" t="s">
        <v>7881</v>
      </c>
      <c r="I1443" s="293" t="s">
        <v>2168</v>
      </c>
      <c r="J1443" t="s">
        <v>5748</v>
      </c>
    </row>
    <row r="1444" spans="1:10" ht="15" x14ac:dyDescent="0.25">
      <c r="A1444" s="293" t="s">
        <v>7345</v>
      </c>
      <c r="B1444" s="293" t="s">
        <v>6758</v>
      </c>
      <c r="C1444" s="293" t="s">
        <v>6759</v>
      </c>
      <c r="D1444" s="293" t="s">
        <v>411</v>
      </c>
      <c r="E1444" s="256" t="s">
        <v>484</v>
      </c>
      <c r="F1444" s="14" t="s">
        <v>1156</v>
      </c>
      <c r="G1444" s="294" t="s">
        <v>1333</v>
      </c>
      <c r="H1444" s="291" t="s">
        <v>7881</v>
      </c>
      <c r="I1444" s="293" t="s">
        <v>7842</v>
      </c>
      <c r="J1444" t="s">
        <v>5748</v>
      </c>
    </row>
    <row r="1445" spans="1:10" ht="15" x14ac:dyDescent="0.25">
      <c r="A1445" s="293" t="s">
        <v>3755</v>
      </c>
      <c r="B1445" s="293" t="s">
        <v>2636</v>
      </c>
      <c r="C1445" s="293" t="s">
        <v>1134</v>
      </c>
      <c r="D1445" s="293" t="s">
        <v>1135</v>
      </c>
      <c r="E1445" s="256" t="s">
        <v>320</v>
      </c>
      <c r="F1445" s="14" t="s">
        <v>1156</v>
      </c>
      <c r="G1445" s="294" t="s">
        <v>1333</v>
      </c>
      <c r="H1445" s="291" t="s">
        <v>7881</v>
      </c>
      <c r="I1445" s="293" t="s">
        <v>1988</v>
      </c>
      <c r="J1445" t="s">
        <v>5748</v>
      </c>
    </row>
    <row r="1446" spans="1:10" ht="15" x14ac:dyDescent="0.25">
      <c r="A1446" s="293" t="s">
        <v>7346</v>
      </c>
      <c r="B1446" s="293" t="s">
        <v>6760</v>
      </c>
      <c r="C1446" s="293" t="s">
        <v>6761</v>
      </c>
      <c r="D1446" s="293" t="s">
        <v>560</v>
      </c>
      <c r="E1446" s="256" t="s">
        <v>324</v>
      </c>
      <c r="F1446" s="14" t="s">
        <v>1156</v>
      </c>
      <c r="G1446" s="294" t="s">
        <v>1333</v>
      </c>
      <c r="H1446" s="291" t="s">
        <v>7881</v>
      </c>
      <c r="I1446" s="293" t="s">
        <v>7843</v>
      </c>
      <c r="J1446" t="s">
        <v>5748</v>
      </c>
    </row>
    <row r="1447" spans="1:10" ht="15" x14ac:dyDescent="0.25">
      <c r="A1447" s="293" t="s">
        <v>4189</v>
      </c>
      <c r="B1447" s="293" t="s">
        <v>4704</v>
      </c>
      <c r="C1447" s="293" t="s">
        <v>993</v>
      </c>
      <c r="D1447" s="293" t="s">
        <v>645</v>
      </c>
      <c r="E1447" s="256" t="s">
        <v>557</v>
      </c>
      <c r="F1447" s="14" t="s">
        <v>1156</v>
      </c>
      <c r="G1447" s="294" t="s">
        <v>1333</v>
      </c>
      <c r="H1447" s="291" t="s">
        <v>7881</v>
      </c>
      <c r="I1447" s="293" t="s">
        <v>5266</v>
      </c>
      <c r="J1447" t="s">
        <v>5748</v>
      </c>
    </row>
    <row r="1448" spans="1:10" ht="15" x14ac:dyDescent="0.25">
      <c r="A1448" s="293" t="s">
        <v>1420</v>
      </c>
      <c r="B1448" s="293" t="s">
        <v>2624</v>
      </c>
      <c r="C1448" s="293" t="s">
        <v>1199</v>
      </c>
      <c r="D1448" s="293" t="s">
        <v>776</v>
      </c>
      <c r="E1448" s="256" t="s">
        <v>311</v>
      </c>
      <c r="F1448" s="14" t="s">
        <v>1156</v>
      </c>
      <c r="G1448" s="294" t="s">
        <v>1333</v>
      </c>
      <c r="H1448" s="291" t="s">
        <v>7881</v>
      </c>
      <c r="I1448" s="293" t="s">
        <v>1976</v>
      </c>
      <c r="J1448" t="s">
        <v>5748</v>
      </c>
    </row>
    <row r="1449" spans="1:10" ht="15" x14ac:dyDescent="0.25">
      <c r="A1449" s="293" t="s">
        <v>7347</v>
      </c>
      <c r="B1449" s="293" t="s">
        <v>6762</v>
      </c>
      <c r="C1449" s="293" t="s">
        <v>3272</v>
      </c>
      <c r="D1449" s="293" t="s">
        <v>964</v>
      </c>
      <c r="E1449" s="256" t="s">
        <v>359</v>
      </c>
      <c r="F1449" s="14" t="s">
        <v>1156</v>
      </c>
      <c r="G1449" s="294" t="s">
        <v>1333</v>
      </c>
      <c r="H1449" s="291" t="s">
        <v>7881</v>
      </c>
      <c r="I1449" s="293" t="s">
        <v>7844</v>
      </c>
      <c r="J1449" t="s">
        <v>5748</v>
      </c>
    </row>
    <row r="1450" spans="1:10" ht="15" x14ac:dyDescent="0.25">
      <c r="A1450" s="293" t="s">
        <v>1415</v>
      </c>
      <c r="B1450" s="293" t="s">
        <v>2618</v>
      </c>
      <c r="C1450" s="293" t="s">
        <v>759</v>
      </c>
      <c r="D1450" s="293" t="s">
        <v>412</v>
      </c>
      <c r="E1450" s="256" t="s">
        <v>409</v>
      </c>
      <c r="F1450" s="14" t="s">
        <v>1156</v>
      </c>
      <c r="G1450" s="294" t="s">
        <v>1333</v>
      </c>
      <c r="H1450" s="291" t="s">
        <v>7881</v>
      </c>
      <c r="I1450" s="293" t="s">
        <v>1970</v>
      </c>
      <c r="J1450" t="s">
        <v>5748</v>
      </c>
    </row>
    <row r="1451" spans="1:10" ht="15" x14ac:dyDescent="0.25">
      <c r="A1451" s="293" t="s">
        <v>4266</v>
      </c>
      <c r="B1451" s="293" t="s">
        <v>4848</v>
      </c>
      <c r="C1451" s="293" t="s">
        <v>4849</v>
      </c>
      <c r="D1451" s="293" t="s">
        <v>887</v>
      </c>
      <c r="E1451" s="256" t="s">
        <v>347</v>
      </c>
      <c r="F1451" s="14" t="s">
        <v>1156</v>
      </c>
      <c r="G1451" s="294" t="s">
        <v>1333</v>
      </c>
      <c r="H1451" s="291" t="s">
        <v>7881</v>
      </c>
      <c r="I1451" s="293" t="s">
        <v>5335</v>
      </c>
      <c r="J1451" t="s">
        <v>5748</v>
      </c>
    </row>
    <row r="1452" spans="1:10" ht="15" x14ac:dyDescent="0.25">
      <c r="A1452" s="293" t="s">
        <v>7348</v>
      </c>
      <c r="B1452" s="293" t="s">
        <v>6763</v>
      </c>
      <c r="C1452" s="293" t="s">
        <v>6764</v>
      </c>
      <c r="D1452" s="293" t="s">
        <v>377</v>
      </c>
      <c r="E1452" s="256" t="s">
        <v>374</v>
      </c>
      <c r="F1452" s="14" t="s">
        <v>1156</v>
      </c>
      <c r="G1452" s="294" t="s">
        <v>1333</v>
      </c>
      <c r="H1452" s="291" t="s">
        <v>7881</v>
      </c>
      <c r="I1452" s="293" t="s">
        <v>7845</v>
      </c>
      <c r="J1452" t="s">
        <v>5748</v>
      </c>
    </row>
    <row r="1453" spans="1:10" ht="15" x14ac:dyDescent="0.25">
      <c r="A1453" s="293" t="s">
        <v>1406</v>
      </c>
      <c r="B1453" s="293" t="s">
        <v>2609</v>
      </c>
      <c r="C1453" s="293" t="s">
        <v>596</v>
      </c>
      <c r="D1453" s="293" t="s">
        <v>595</v>
      </c>
      <c r="E1453" s="256" t="s">
        <v>320</v>
      </c>
      <c r="F1453" s="14" t="s">
        <v>1156</v>
      </c>
      <c r="G1453" s="294" t="s">
        <v>1333</v>
      </c>
      <c r="H1453" s="291" t="s">
        <v>7881</v>
      </c>
      <c r="I1453" s="293" t="s">
        <v>1961</v>
      </c>
      <c r="J1453" t="s">
        <v>5748</v>
      </c>
    </row>
    <row r="1454" spans="1:10" ht="15" x14ac:dyDescent="0.25">
      <c r="A1454" s="293" t="s">
        <v>7349</v>
      </c>
      <c r="B1454" s="293" t="s">
        <v>2606</v>
      </c>
      <c r="C1454" s="293" t="s">
        <v>955</v>
      </c>
      <c r="D1454" s="293" t="s">
        <v>487</v>
      </c>
      <c r="E1454" s="256" t="s">
        <v>394</v>
      </c>
      <c r="F1454" s="14" t="s">
        <v>1156</v>
      </c>
      <c r="G1454" s="294" t="s">
        <v>1333</v>
      </c>
      <c r="H1454" s="291" t="s">
        <v>7881</v>
      </c>
      <c r="I1454" s="293" t="s">
        <v>1958</v>
      </c>
      <c r="J1454" t="s">
        <v>5748</v>
      </c>
    </row>
    <row r="1455" spans="1:10" ht="15" x14ac:dyDescent="0.25">
      <c r="A1455" s="293" t="s">
        <v>1408</v>
      </c>
      <c r="B1455" s="293" t="s">
        <v>2611</v>
      </c>
      <c r="C1455" s="293" t="s">
        <v>622</v>
      </c>
      <c r="D1455" s="293" t="s">
        <v>366</v>
      </c>
      <c r="E1455" s="256" t="s">
        <v>365</v>
      </c>
      <c r="F1455" s="14" t="s">
        <v>1156</v>
      </c>
      <c r="G1455" s="294" t="s">
        <v>1333</v>
      </c>
      <c r="H1455" s="291" t="s">
        <v>7881</v>
      </c>
      <c r="I1455" s="293" t="s">
        <v>1963</v>
      </c>
      <c r="J1455" t="s">
        <v>5748</v>
      </c>
    </row>
    <row r="1456" spans="1:10" ht="15" x14ac:dyDescent="0.25">
      <c r="A1456" s="293" t="s">
        <v>1409</v>
      </c>
      <c r="B1456" s="293" t="s">
        <v>2612</v>
      </c>
      <c r="C1456" s="293" t="s">
        <v>603</v>
      </c>
      <c r="D1456" s="293" t="s">
        <v>326</v>
      </c>
      <c r="E1456" s="256" t="s">
        <v>375</v>
      </c>
      <c r="F1456" s="14" t="s">
        <v>1156</v>
      </c>
      <c r="G1456" s="294" t="s">
        <v>1333</v>
      </c>
      <c r="H1456" s="291" t="s">
        <v>7881</v>
      </c>
      <c r="I1456" s="293" t="s">
        <v>1964</v>
      </c>
      <c r="J1456" t="s">
        <v>5748</v>
      </c>
    </row>
    <row r="1457" spans="1:10" ht="15" x14ac:dyDescent="0.25">
      <c r="A1457" s="293" t="s">
        <v>4140</v>
      </c>
      <c r="B1457" s="293" t="s">
        <v>4624</v>
      </c>
      <c r="C1457" s="293" t="s">
        <v>4625</v>
      </c>
      <c r="D1457" s="293" t="s">
        <v>445</v>
      </c>
      <c r="E1457" s="256" t="s">
        <v>320</v>
      </c>
      <c r="F1457" s="14" t="s">
        <v>1156</v>
      </c>
      <c r="G1457" s="294" t="s">
        <v>1333</v>
      </c>
      <c r="H1457" s="291" t="s">
        <v>7881</v>
      </c>
      <c r="I1457" s="293" t="s">
        <v>5228</v>
      </c>
      <c r="J1457" t="s">
        <v>5748</v>
      </c>
    </row>
    <row r="1458" spans="1:10" ht="15" x14ac:dyDescent="0.25">
      <c r="A1458" s="293" t="s">
        <v>3751</v>
      </c>
      <c r="B1458" s="293" t="s">
        <v>2594</v>
      </c>
      <c r="C1458" s="293" t="s">
        <v>1076</v>
      </c>
      <c r="D1458" s="293" t="s">
        <v>521</v>
      </c>
      <c r="E1458" s="256" t="s">
        <v>320</v>
      </c>
      <c r="F1458" s="14" t="s">
        <v>1156</v>
      </c>
      <c r="G1458" s="294" t="s">
        <v>1333</v>
      </c>
      <c r="H1458" s="291" t="s">
        <v>7881</v>
      </c>
      <c r="I1458" s="293" t="s">
        <v>1946</v>
      </c>
      <c r="J1458" t="s">
        <v>5748</v>
      </c>
    </row>
    <row r="1459" spans="1:10" ht="15" x14ac:dyDescent="0.25">
      <c r="A1459" s="293" t="s">
        <v>1392</v>
      </c>
      <c r="B1459" s="293" t="s">
        <v>2590</v>
      </c>
      <c r="C1459" s="293" t="s">
        <v>943</v>
      </c>
      <c r="D1459" s="293" t="s">
        <v>353</v>
      </c>
      <c r="E1459" s="256" t="s">
        <v>320</v>
      </c>
      <c r="F1459" s="14" t="s">
        <v>1156</v>
      </c>
      <c r="G1459" s="294" t="s">
        <v>1333</v>
      </c>
      <c r="H1459" s="291" t="s">
        <v>7881</v>
      </c>
      <c r="I1459" s="293" t="s">
        <v>1942</v>
      </c>
      <c r="J1459" t="s">
        <v>5748</v>
      </c>
    </row>
    <row r="1460" spans="1:10" ht="15" x14ac:dyDescent="0.25">
      <c r="A1460" s="293" t="s">
        <v>1385</v>
      </c>
      <c r="B1460" s="293" t="s">
        <v>2581</v>
      </c>
      <c r="C1460" s="293" t="s">
        <v>2582</v>
      </c>
      <c r="D1460" s="293" t="s">
        <v>2583</v>
      </c>
      <c r="E1460" s="256" t="s">
        <v>320</v>
      </c>
      <c r="F1460" s="14" t="s">
        <v>1156</v>
      </c>
      <c r="G1460" s="294" t="s">
        <v>1333</v>
      </c>
      <c r="H1460" s="291" t="s">
        <v>7881</v>
      </c>
      <c r="I1460" s="293" t="s">
        <v>1935</v>
      </c>
      <c r="J1460" t="s">
        <v>5748</v>
      </c>
    </row>
    <row r="1461" spans="1:10" ht="15" x14ac:dyDescent="0.25">
      <c r="A1461" s="293" t="s">
        <v>1382</v>
      </c>
      <c r="B1461" s="293" t="s">
        <v>2578</v>
      </c>
      <c r="C1461" s="293" t="s">
        <v>755</v>
      </c>
      <c r="D1461" s="293" t="s">
        <v>756</v>
      </c>
      <c r="E1461" s="256" t="s">
        <v>396</v>
      </c>
      <c r="F1461" s="14" t="s">
        <v>1156</v>
      </c>
      <c r="G1461" s="294" t="s">
        <v>1333</v>
      </c>
      <c r="H1461" s="291" t="s">
        <v>7881</v>
      </c>
      <c r="I1461" s="293" t="s">
        <v>1932</v>
      </c>
      <c r="J1461" t="s">
        <v>5748</v>
      </c>
    </row>
    <row r="1462" spans="1:10" ht="15" x14ac:dyDescent="0.25">
      <c r="A1462" s="293" t="s">
        <v>3742</v>
      </c>
      <c r="B1462" s="293" t="s">
        <v>3245</v>
      </c>
      <c r="C1462" s="293" t="s">
        <v>3246</v>
      </c>
      <c r="D1462" s="293" t="s">
        <v>3247</v>
      </c>
      <c r="E1462" s="256" t="s">
        <v>394</v>
      </c>
      <c r="F1462" s="14" t="s">
        <v>1156</v>
      </c>
      <c r="G1462" s="294" t="s">
        <v>1333</v>
      </c>
      <c r="H1462" s="291" t="s">
        <v>7881</v>
      </c>
      <c r="I1462" s="293" t="s">
        <v>3244</v>
      </c>
      <c r="J1462" t="s">
        <v>5748</v>
      </c>
    </row>
    <row r="1463" spans="1:10" ht="15" x14ac:dyDescent="0.25">
      <c r="A1463" s="293" t="s">
        <v>7350</v>
      </c>
      <c r="B1463" s="293" t="s">
        <v>6765</v>
      </c>
      <c r="C1463" s="293" t="s">
        <v>6766</v>
      </c>
      <c r="D1463" s="293" t="s">
        <v>358</v>
      </c>
      <c r="E1463" s="256" t="s">
        <v>390</v>
      </c>
      <c r="F1463" s="14" t="s">
        <v>1156</v>
      </c>
      <c r="G1463" s="294" t="s">
        <v>1333</v>
      </c>
      <c r="H1463" s="291" t="s">
        <v>7881</v>
      </c>
      <c r="I1463" s="293" t="s">
        <v>7846</v>
      </c>
      <c r="J1463" t="s">
        <v>5748</v>
      </c>
    </row>
    <row r="1464" spans="1:10" ht="15" x14ac:dyDescent="0.25">
      <c r="A1464" s="293" t="s">
        <v>1376</v>
      </c>
      <c r="B1464" s="293" t="s">
        <v>2571</v>
      </c>
      <c r="C1464" s="293" t="s">
        <v>1154</v>
      </c>
      <c r="D1464" s="293" t="s">
        <v>462</v>
      </c>
      <c r="E1464" s="256" t="s">
        <v>301</v>
      </c>
      <c r="F1464" s="14" t="s">
        <v>1156</v>
      </c>
      <c r="G1464" s="294" t="s">
        <v>1333</v>
      </c>
      <c r="H1464" s="291" t="s">
        <v>7881</v>
      </c>
      <c r="I1464" s="293" t="s">
        <v>1924</v>
      </c>
      <c r="J1464" t="s">
        <v>5748</v>
      </c>
    </row>
    <row r="1465" spans="1:10" ht="15" x14ac:dyDescent="0.25">
      <c r="A1465" s="293" t="s">
        <v>4199</v>
      </c>
      <c r="B1465" s="293" t="s">
        <v>4720</v>
      </c>
      <c r="C1465" s="293" t="s">
        <v>4721</v>
      </c>
      <c r="D1465" s="293" t="s">
        <v>332</v>
      </c>
      <c r="E1465" s="256" t="s">
        <v>320</v>
      </c>
      <c r="F1465" s="14" t="s">
        <v>1156</v>
      </c>
      <c r="G1465" s="294" t="s">
        <v>1333</v>
      </c>
      <c r="H1465" s="291" t="s">
        <v>7881</v>
      </c>
      <c r="I1465" s="293" t="s">
        <v>5275</v>
      </c>
      <c r="J1465" t="s">
        <v>5748</v>
      </c>
    </row>
    <row r="1466" spans="1:10" ht="15" x14ac:dyDescent="0.25">
      <c r="A1466" s="293" t="s">
        <v>4249</v>
      </c>
      <c r="B1466" s="293" t="s">
        <v>4814</v>
      </c>
      <c r="C1466" s="293" t="s">
        <v>4815</v>
      </c>
      <c r="D1466" s="293" t="s">
        <v>1330</v>
      </c>
      <c r="E1466" s="256" t="s">
        <v>3701</v>
      </c>
      <c r="F1466" s="14" t="s">
        <v>1156</v>
      </c>
      <c r="G1466" s="294" t="s">
        <v>1333</v>
      </c>
      <c r="H1466" s="291" t="s">
        <v>7881</v>
      </c>
      <c r="I1466" s="293" t="s">
        <v>5319</v>
      </c>
      <c r="J1466" t="s">
        <v>5748</v>
      </c>
    </row>
    <row r="1467" spans="1:10" ht="15" x14ac:dyDescent="0.25">
      <c r="A1467" s="293" t="s">
        <v>1369</v>
      </c>
      <c r="B1467" s="293" t="s">
        <v>2564</v>
      </c>
      <c r="C1467" s="293" t="s">
        <v>987</v>
      </c>
      <c r="D1467" s="293" t="s">
        <v>1031</v>
      </c>
      <c r="E1467" s="256" t="s">
        <v>291</v>
      </c>
      <c r="F1467" s="14" t="s">
        <v>1156</v>
      </c>
      <c r="G1467" s="294" t="s">
        <v>1333</v>
      </c>
      <c r="H1467" s="291" t="s">
        <v>7881</v>
      </c>
      <c r="I1467" s="293" t="s">
        <v>1917</v>
      </c>
      <c r="J1467" t="s">
        <v>5748</v>
      </c>
    </row>
    <row r="1468" spans="1:10" ht="15" x14ac:dyDescent="0.25">
      <c r="A1468" s="293" t="s">
        <v>3733</v>
      </c>
      <c r="B1468" s="293" t="s">
        <v>2560</v>
      </c>
      <c r="C1468" s="293" t="s">
        <v>891</v>
      </c>
      <c r="D1468" s="293" t="s">
        <v>582</v>
      </c>
      <c r="E1468" s="256" t="s">
        <v>3700</v>
      </c>
      <c r="F1468" s="14" t="s">
        <v>1156</v>
      </c>
      <c r="G1468" s="294" t="s">
        <v>1333</v>
      </c>
      <c r="H1468" s="291" t="s">
        <v>7881</v>
      </c>
      <c r="I1468" s="293" t="s">
        <v>1914</v>
      </c>
      <c r="J1468" t="s">
        <v>5748</v>
      </c>
    </row>
    <row r="1469" spans="1:10" ht="15" x14ac:dyDescent="0.25">
      <c r="A1469" s="293" t="s">
        <v>1367</v>
      </c>
      <c r="B1469" s="293" t="s">
        <v>2561</v>
      </c>
      <c r="C1469" s="293" t="s">
        <v>810</v>
      </c>
      <c r="D1469" s="293" t="s">
        <v>812</v>
      </c>
      <c r="E1469" s="256" t="s">
        <v>484</v>
      </c>
      <c r="F1469" s="14" t="s">
        <v>1156</v>
      </c>
      <c r="G1469" s="294" t="s">
        <v>1333</v>
      </c>
      <c r="H1469" s="291" t="s">
        <v>7881</v>
      </c>
      <c r="I1469" s="293" t="s">
        <v>1915</v>
      </c>
      <c r="J1469" t="s">
        <v>5748</v>
      </c>
    </row>
    <row r="1470" spans="1:10" ht="15" x14ac:dyDescent="0.25">
      <c r="A1470" s="293" t="s">
        <v>4277</v>
      </c>
      <c r="B1470" s="293" t="s">
        <v>4869</v>
      </c>
      <c r="C1470" s="293" t="s">
        <v>1127</v>
      </c>
      <c r="D1470" s="293" t="s">
        <v>356</v>
      </c>
      <c r="E1470" s="256" t="s">
        <v>418</v>
      </c>
      <c r="F1470" s="14" t="s">
        <v>1156</v>
      </c>
      <c r="G1470" s="294" t="s">
        <v>1333</v>
      </c>
      <c r="H1470" s="291" t="s">
        <v>7881</v>
      </c>
      <c r="I1470" s="293" t="s">
        <v>5346</v>
      </c>
      <c r="J1470" t="s">
        <v>5748</v>
      </c>
    </row>
    <row r="1471" spans="1:10" ht="15" x14ac:dyDescent="0.25">
      <c r="A1471" s="293" t="s">
        <v>7351</v>
      </c>
      <c r="B1471" s="293" t="s">
        <v>6767</v>
      </c>
      <c r="C1471" s="293" t="s">
        <v>6768</v>
      </c>
      <c r="D1471" s="293" t="s">
        <v>472</v>
      </c>
      <c r="E1471" s="256" t="s">
        <v>396</v>
      </c>
      <c r="F1471" s="14" t="s">
        <v>1156</v>
      </c>
      <c r="G1471" s="294" t="s">
        <v>1333</v>
      </c>
      <c r="H1471" s="291" t="s">
        <v>7881</v>
      </c>
      <c r="I1471" s="293" t="s">
        <v>7847</v>
      </c>
      <c r="J1471" t="s">
        <v>5748</v>
      </c>
    </row>
    <row r="1472" spans="1:10" ht="15" x14ac:dyDescent="0.25">
      <c r="A1472" s="293" t="s">
        <v>4281</v>
      </c>
      <c r="B1472" s="293" t="s">
        <v>2552</v>
      </c>
      <c r="C1472" s="293" t="s">
        <v>1108</v>
      </c>
      <c r="D1472" s="293" t="s">
        <v>355</v>
      </c>
      <c r="E1472" s="256" t="s">
        <v>5130</v>
      </c>
      <c r="F1472" s="14" t="s">
        <v>1156</v>
      </c>
      <c r="G1472" s="294" t="s">
        <v>1333</v>
      </c>
      <c r="H1472" s="291" t="s">
        <v>7881</v>
      </c>
      <c r="I1472" s="293" t="s">
        <v>1906</v>
      </c>
      <c r="J1472" t="s">
        <v>5748</v>
      </c>
    </row>
    <row r="1473" spans="1:10" ht="15" x14ac:dyDescent="0.25">
      <c r="A1473" s="293" t="s">
        <v>7352</v>
      </c>
      <c r="B1473" s="293" t="s">
        <v>6769</v>
      </c>
      <c r="C1473" s="293" t="s">
        <v>6770</v>
      </c>
      <c r="D1473" s="293" t="s">
        <v>412</v>
      </c>
      <c r="E1473" s="256" t="s">
        <v>1174</v>
      </c>
      <c r="F1473" s="14" t="s">
        <v>1156</v>
      </c>
      <c r="G1473" s="294" t="s">
        <v>1333</v>
      </c>
      <c r="H1473" s="291" t="s">
        <v>7881</v>
      </c>
      <c r="I1473" s="293" t="s">
        <v>7848</v>
      </c>
      <c r="J1473" t="s">
        <v>5748</v>
      </c>
    </row>
    <row r="1474" spans="1:10" ht="15" x14ac:dyDescent="0.25">
      <c r="A1474" s="293" t="s">
        <v>1353</v>
      </c>
      <c r="B1474" s="293" t="s">
        <v>2541</v>
      </c>
      <c r="C1474" s="293" t="s">
        <v>1164</v>
      </c>
      <c r="D1474" s="293" t="s">
        <v>429</v>
      </c>
      <c r="E1474" s="256" t="s">
        <v>1070</v>
      </c>
      <c r="F1474" s="14" t="s">
        <v>1156</v>
      </c>
      <c r="G1474" s="294" t="s">
        <v>1333</v>
      </c>
      <c r="H1474" s="291" t="s">
        <v>7881</v>
      </c>
      <c r="I1474" s="293" t="s">
        <v>1896</v>
      </c>
      <c r="J1474" t="s">
        <v>5748</v>
      </c>
    </row>
    <row r="1475" spans="1:10" ht="15" x14ac:dyDescent="0.25">
      <c r="A1475" s="293" t="s">
        <v>7353</v>
      </c>
      <c r="B1475" s="293" t="s">
        <v>2538</v>
      </c>
      <c r="C1475" s="293" t="s">
        <v>1163</v>
      </c>
      <c r="D1475" s="293" t="s">
        <v>358</v>
      </c>
      <c r="E1475" s="256" t="s">
        <v>6845</v>
      </c>
      <c r="F1475" s="14" t="s">
        <v>1156</v>
      </c>
      <c r="G1475" s="294" t="s">
        <v>1333</v>
      </c>
      <c r="H1475" s="291" t="s">
        <v>7881</v>
      </c>
      <c r="I1475" s="293" t="s">
        <v>1893</v>
      </c>
      <c r="J1475" t="s">
        <v>5748</v>
      </c>
    </row>
    <row r="1476" spans="1:10" ht="15" x14ac:dyDescent="0.25">
      <c r="A1476" s="293" t="s">
        <v>3728</v>
      </c>
      <c r="B1476" s="293" t="s">
        <v>3720</v>
      </c>
      <c r="C1476" s="293" t="s">
        <v>810</v>
      </c>
      <c r="D1476" s="293" t="s">
        <v>811</v>
      </c>
      <c r="E1476" s="256" t="s">
        <v>484</v>
      </c>
      <c r="F1476" s="14" t="s">
        <v>1156</v>
      </c>
      <c r="G1476" s="294" t="s">
        <v>1333</v>
      </c>
      <c r="H1476" s="291" t="s">
        <v>7881</v>
      </c>
      <c r="I1476" s="293" t="s">
        <v>3908</v>
      </c>
      <c r="J1476" t="s">
        <v>5748</v>
      </c>
    </row>
    <row r="1477" spans="1:10" ht="15" x14ac:dyDescent="0.25">
      <c r="A1477" s="293" t="s">
        <v>3726</v>
      </c>
      <c r="B1477" s="293" t="s">
        <v>3718</v>
      </c>
      <c r="C1477" s="293" t="s">
        <v>3719</v>
      </c>
      <c r="D1477" s="293" t="s">
        <v>388</v>
      </c>
      <c r="E1477" s="256" t="s">
        <v>396</v>
      </c>
      <c r="F1477" s="14" t="s">
        <v>1156</v>
      </c>
      <c r="G1477" s="294" t="s">
        <v>1333</v>
      </c>
      <c r="H1477" s="291" t="s">
        <v>7881</v>
      </c>
      <c r="I1477" s="293" t="s">
        <v>3907</v>
      </c>
      <c r="J1477" t="s">
        <v>5748</v>
      </c>
    </row>
    <row r="1478" spans="1:10" ht="15" x14ac:dyDescent="0.25">
      <c r="A1478" s="293" t="s">
        <v>7354</v>
      </c>
      <c r="B1478" s="293" t="s">
        <v>6771</v>
      </c>
      <c r="C1478" s="293" t="s">
        <v>3717</v>
      </c>
      <c r="D1478" s="293" t="s">
        <v>353</v>
      </c>
      <c r="E1478" s="256" t="s">
        <v>291</v>
      </c>
      <c r="F1478" s="14" t="s">
        <v>1156</v>
      </c>
      <c r="G1478" s="294" t="s">
        <v>1333</v>
      </c>
      <c r="H1478" s="291" t="s">
        <v>7881</v>
      </c>
      <c r="I1478" s="293" t="s">
        <v>7849</v>
      </c>
      <c r="J1478" t="s">
        <v>5748</v>
      </c>
    </row>
    <row r="1479" spans="1:10" ht="15" x14ac:dyDescent="0.25">
      <c r="A1479" s="293" t="s">
        <v>3722</v>
      </c>
      <c r="B1479" s="293" t="s">
        <v>3707</v>
      </c>
      <c r="C1479" s="293" t="s">
        <v>864</v>
      </c>
      <c r="D1479" s="293" t="s">
        <v>412</v>
      </c>
      <c r="E1479" s="256" t="s">
        <v>484</v>
      </c>
      <c r="F1479" s="14" t="s">
        <v>1156</v>
      </c>
      <c r="G1479" s="294" t="s">
        <v>1333</v>
      </c>
      <c r="H1479" s="291" t="s">
        <v>7881</v>
      </c>
      <c r="I1479" s="293" t="s">
        <v>3902</v>
      </c>
      <c r="J1479" t="s">
        <v>5748</v>
      </c>
    </row>
    <row r="1480" spans="1:10" ht="15" x14ac:dyDescent="0.25">
      <c r="A1480" s="293" t="s">
        <v>7355</v>
      </c>
      <c r="B1480" s="293" t="s">
        <v>4863</v>
      </c>
      <c r="C1480" s="293" t="s">
        <v>4477</v>
      </c>
      <c r="D1480" s="293" t="s">
        <v>4864</v>
      </c>
      <c r="E1480" s="256" t="s">
        <v>291</v>
      </c>
      <c r="F1480" s="14" t="s">
        <v>1156</v>
      </c>
      <c r="G1480" s="294" t="s">
        <v>1333</v>
      </c>
      <c r="H1480" s="291" t="s">
        <v>7881</v>
      </c>
      <c r="I1480" s="293" t="s">
        <v>5343</v>
      </c>
      <c r="J1480" t="s">
        <v>5748</v>
      </c>
    </row>
    <row r="1481" spans="1:10" ht="15" hidden="1" x14ac:dyDescent="0.25">
      <c r="A1481" s="293" t="s">
        <v>7356</v>
      </c>
      <c r="B1481" s="293" t="s">
        <v>6772</v>
      </c>
      <c r="C1481" s="293" t="s">
        <v>6773</v>
      </c>
      <c r="D1481" s="293" t="s">
        <v>316</v>
      </c>
      <c r="E1481" s="293" t="s">
        <v>241</v>
      </c>
      <c r="F1481" s="291" t="s">
        <v>1156</v>
      </c>
      <c r="G1481" s="294" t="s">
        <v>1333</v>
      </c>
      <c r="H1481" s="291" t="s">
        <v>7881</v>
      </c>
      <c r="I1481" s="293" t="s">
        <v>7850</v>
      </c>
      <c r="J1481" t="s">
        <v>5748</v>
      </c>
    </row>
    <row r="1482" spans="1:10" ht="15" x14ac:dyDescent="0.25">
      <c r="A1482" s="293" t="s">
        <v>4275</v>
      </c>
      <c r="B1482" s="293" t="s">
        <v>4861</v>
      </c>
      <c r="C1482" s="293" t="s">
        <v>4862</v>
      </c>
      <c r="D1482" s="293" t="s">
        <v>479</v>
      </c>
      <c r="E1482" s="256" t="s">
        <v>320</v>
      </c>
      <c r="F1482" s="14" t="s">
        <v>1156</v>
      </c>
      <c r="G1482" s="294" t="s">
        <v>1333</v>
      </c>
      <c r="H1482" s="291" t="s">
        <v>7881</v>
      </c>
      <c r="I1482" s="293" t="s">
        <v>5342</v>
      </c>
      <c r="J1482" t="s">
        <v>5748</v>
      </c>
    </row>
    <row r="1483" spans="1:10" ht="15" x14ac:dyDescent="0.25">
      <c r="A1483" s="293" t="s">
        <v>1340</v>
      </c>
      <c r="B1483" s="293" t="s">
        <v>2526</v>
      </c>
      <c r="C1483" s="293" t="s">
        <v>981</v>
      </c>
      <c r="D1483" s="293" t="s">
        <v>479</v>
      </c>
      <c r="E1483" s="256" t="s">
        <v>404</v>
      </c>
      <c r="F1483" s="14" t="s">
        <v>1156</v>
      </c>
      <c r="G1483" s="294" t="s">
        <v>1333</v>
      </c>
      <c r="H1483" s="291" t="s">
        <v>7881</v>
      </c>
      <c r="I1483" s="293" t="s">
        <v>1881</v>
      </c>
      <c r="J1483" t="s">
        <v>5748</v>
      </c>
    </row>
    <row r="1484" spans="1:10" ht="15" x14ac:dyDescent="0.25">
      <c r="A1484" s="293" t="s">
        <v>1343</v>
      </c>
      <c r="B1484" s="293" t="s">
        <v>2529</v>
      </c>
      <c r="C1484" s="293" t="s">
        <v>913</v>
      </c>
      <c r="D1484" s="293" t="s">
        <v>642</v>
      </c>
      <c r="E1484" s="256" t="s">
        <v>329</v>
      </c>
      <c r="F1484" s="14" t="s">
        <v>1156</v>
      </c>
      <c r="G1484" s="294" t="s">
        <v>1333</v>
      </c>
      <c r="H1484" s="291" t="s">
        <v>7881</v>
      </c>
      <c r="I1484" s="293" t="s">
        <v>1884</v>
      </c>
      <c r="J1484" t="s">
        <v>5748</v>
      </c>
    </row>
    <row r="1485" spans="1:10" ht="15" x14ac:dyDescent="0.25">
      <c r="A1485" s="293" t="s">
        <v>1341</v>
      </c>
      <c r="B1485" s="293" t="s">
        <v>2527</v>
      </c>
      <c r="C1485" s="293" t="s">
        <v>1089</v>
      </c>
      <c r="D1485" s="293" t="s">
        <v>1090</v>
      </c>
      <c r="E1485" s="256" t="s">
        <v>324</v>
      </c>
      <c r="F1485" s="14" t="s">
        <v>1156</v>
      </c>
      <c r="G1485" s="294" t="s">
        <v>1333</v>
      </c>
      <c r="H1485" s="291" t="s">
        <v>7881</v>
      </c>
      <c r="I1485" s="293" t="s">
        <v>1882</v>
      </c>
      <c r="J1485" t="s">
        <v>5748</v>
      </c>
    </row>
    <row r="1486" spans="1:10" ht="15" x14ac:dyDescent="0.25">
      <c r="A1486" s="293" t="s">
        <v>4250</v>
      </c>
      <c r="B1486" s="293" t="s">
        <v>4816</v>
      </c>
      <c r="C1486" s="293" t="s">
        <v>710</v>
      </c>
      <c r="D1486" s="293" t="s">
        <v>422</v>
      </c>
      <c r="E1486" s="256" t="s">
        <v>5133</v>
      </c>
      <c r="F1486" s="14" t="s">
        <v>1156</v>
      </c>
      <c r="G1486" s="294" t="s">
        <v>1333</v>
      </c>
      <c r="H1486" s="291" t="s">
        <v>7881</v>
      </c>
      <c r="I1486" s="293" t="s">
        <v>5320</v>
      </c>
      <c r="J1486" t="s">
        <v>5748</v>
      </c>
    </row>
    <row r="1487" spans="1:10" ht="15" x14ac:dyDescent="0.25">
      <c r="A1487" s="293" t="s">
        <v>7357</v>
      </c>
      <c r="B1487" s="293" t="s">
        <v>3119</v>
      </c>
      <c r="C1487" s="293" t="s">
        <v>1306</v>
      </c>
      <c r="D1487" s="293" t="s">
        <v>1202</v>
      </c>
      <c r="E1487" s="256" t="s">
        <v>6844</v>
      </c>
      <c r="F1487" s="14" t="s">
        <v>1156</v>
      </c>
      <c r="G1487" s="294" t="s">
        <v>1333</v>
      </c>
      <c r="H1487" s="291" t="s">
        <v>7881</v>
      </c>
      <c r="I1487" s="293" t="s">
        <v>2461</v>
      </c>
      <c r="J1487" t="s">
        <v>5748</v>
      </c>
    </row>
    <row r="1488" spans="1:10" ht="15" x14ac:dyDescent="0.25">
      <c r="A1488" s="293" t="s">
        <v>1769</v>
      </c>
      <c r="B1488" s="293" t="s">
        <v>3049</v>
      </c>
      <c r="C1488" s="293" t="s">
        <v>687</v>
      </c>
      <c r="D1488" s="293" t="s">
        <v>416</v>
      </c>
      <c r="E1488" s="256" t="s">
        <v>421</v>
      </c>
      <c r="F1488" s="14" t="s">
        <v>1156</v>
      </c>
      <c r="G1488" s="294" t="s">
        <v>1333</v>
      </c>
      <c r="H1488" s="291" t="s">
        <v>7881</v>
      </c>
      <c r="I1488" s="293" t="s">
        <v>2394</v>
      </c>
      <c r="J1488" t="s">
        <v>5748</v>
      </c>
    </row>
    <row r="1489" spans="1:10" ht="15" x14ac:dyDescent="0.25">
      <c r="A1489" s="293" t="s">
        <v>7358</v>
      </c>
      <c r="B1489" s="293" t="s">
        <v>6774</v>
      </c>
      <c r="C1489" s="293" t="s">
        <v>6775</v>
      </c>
      <c r="D1489" s="293" t="s">
        <v>4732</v>
      </c>
      <c r="E1489" s="256" t="s">
        <v>475</v>
      </c>
      <c r="F1489" s="14" t="s">
        <v>1156</v>
      </c>
      <c r="G1489" s="294" t="s">
        <v>1333</v>
      </c>
      <c r="H1489" s="291" t="s">
        <v>7881</v>
      </c>
      <c r="I1489" s="293" t="s">
        <v>7851</v>
      </c>
      <c r="J1489" t="s">
        <v>5748</v>
      </c>
    </row>
    <row r="1490" spans="1:10" ht="15" x14ac:dyDescent="0.25">
      <c r="A1490" s="293" t="s">
        <v>5848</v>
      </c>
      <c r="B1490" s="293" t="s">
        <v>5849</v>
      </c>
      <c r="C1490" s="293" t="s">
        <v>5846</v>
      </c>
      <c r="D1490" s="293" t="s">
        <v>5847</v>
      </c>
      <c r="E1490" s="256" t="s">
        <v>5130</v>
      </c>
      <c r="F1490" s="14" t="s">
        <v>1156</v>
      </c>
      <c r="G1490" s="294" t="s">
        <v>1333</v>
      </c>
      <c r="H1490" s="291" t="s">
        <v>7881</v>
      </c>
      <c r="I1490" s="293" t="s">
        <v>7852</v>
      </c>
      <c r="J1490" t="s">
        <v>5748</v>
      </c>
    </row>
    <row r="1491" spans="1:10" ht="15" x14ac:dyDescent="0.25">
      <c r="A1491" s="293" t="s">
        <v>7359</v>
      </c>
      <c r="B1491" s="293" t="s">
        <v>6776</v>
      </c>
      <c r="C1491" s="293" t="s">
        <v>6777</v>
      </c>
      <c r="D1491" s="293" t="s">
        <v>346</v>
      </c>
      <c r="E1491" s="256" t="s">
        <v>241</v>
      </c>
      <c r="F1491" s="14" t="s">
        <v>1156</v>
      </c>
      <c r="G1491" s="294" t="s">
        <v>1333</v>
      </c>
      <c r="H1491" s="291" t="s">
        <v>7881</v>
      </c>
      <c r="I1491" s="293" t="s">
        <v>7853</v>
      </c>
      <c r="J1491" t="s">
        <v>5748</v>
      </c>
    </row>
    <row r="1492" spans="1:10" ht="15" x14ac:dyDescent="0.25">
      <c r="A1492" s="293" t="s">
        <v>7360</v>
      </c>
      <c r="B1492" s="293" t="s">
        <v>6778</v>
      </c>
      <c r="C1492" s="293" t="s">
        <v>6779</v>
      </c>
      <c r="D1492" s="293" t="s">
        <v>584</v>
      </c>
      <c r="E1492" s="256" t="s">
        <v>5132</v>
      </c>
      <c r="F1492" s="14" t="s">
        <v>1156</v>
      </c>
      <c r="G1492" s="294" t="s">
        <v>1333</v>
      </c>
      <c r="H1492" s="291" t="s">
        <v>7881</v>
      </c>
      <c r="I1492" s="293" t="s">
        <v>7854</v>
      </c>
      <c r="J1492" t="s">
        <v>5748</v>
      </c>
    </row>
    <row r="1493" spans="1:10" ht="15" x14ac:dyDescent="0.25">
      <c r="A1493" s="293" t="s">
        <v>1772</v>
      </c>
      <c r="B1493" s="293" t="s">
        <v>3052</v>
      </c>
      <c r="C1493" s="293" t="s">
        <v>820</v>
      </c>
      <c r="D1493" s="293" t="s">
        <v>406</v>
      </c>
      <c r="E1493" s="256" t="s">
        <v>484</v>
      </c>
      <c r="F1493" s="14" t="s">
        <v>1156</v>
      </c>
      <c r="G1493" s="294" t="s">
        <v>1333</v>
      </c>
      <c r="H1493" s="291" t="s">
        <v>7881</v>
      </c>
      <c r="I1493" s="293" t="s">
        <v>2397</v>
      </c>
      <c r="J1493" t="s">
        <v>5748</v>
      </c>
    </row>
    <row r="1494" spans="1:10" ht="15" x14ac:dyDescent="0.25">
      <c r="A1494" s="293" t="s">
        <v>1662</v>
      </c>
      <c r="B1494" s="293" t="s">
        <v>2923</v>
      </c>
      <c r="C1494" s="293" t="s">
        <v>1142</v>
      </c>
      <c r="D1494" s="293" t="s">
        <v>491</v>
      </c>
      <c r="E1494" s="256" t="s">
        <v>396</v>
      </c>
      <c r="F1494" s="14" t="s">
        <v>1156</v>
      </c>
      <c r="G1494" s="294" t="s">
        <v>1333</v>
      </c>
      <c r="H1494" s="291" t="s">
        <v>7881</v>
      </c>
      <c r="I1494" s="293" t="s">
        <v>2270</v>
      </c>
      <c r="J1494" t="s">
        <v>5748</v>
      </c>
    </row>
    <row r="1495" spans="1:10" ht="15" x14ac:dyDescent="0.25">
      <c r="A1495" s="293" t="s">
        <v>7361</v>
      </c>
      <c r="B1495" s="293" t="s">
        <v>6780</v>
      </c>
      <c r="C1495" s="293" t="s">
        <v>6781</v>
      </c>
      <c r="D1495" s="293" t="s">
        <v>529</v>
      </c>
      <c r="E1495" s="256" t="s">
        <v>396</v>
      </c>
      <c r="F1495" s="14" t="s">
        <v>1156</v>
      </c>
      <c r="G1495" s="294" t="s">
        <v>1333</v>
      </c>
      <c r="H1495" s="291" t="s">
        <v>7881</v>
      </c>
      <c r="I1495" s="293" t="s">
        <v>7855</v>
      </c>
      <c r="J1495" t="s">
        <v>5748</v>
      </c>
    </row>
    <row r="1496" spans="1:10" ht="15" x14ac:dyDescent="0.25">
      <c r="A1496" s="293" t="s">
        <v>1863</v>
      </c>
      <c r="B1496" s="293" t="s">
        <v>3169</v>
      </c>
      <c r="C1496" s="293" t="s">
        <v>1319</v>
      </c>
      <c r="D1496" s="293" t="s">
        <v>440</v>
      </c>
      <c r="E1496" s="256" t="s">
        <v>387</v>
      </c>
      <c r="F1496" s="14" t="s">
        <v>1156</v>
      </c>
      <c r="G1496" s="294" t="s">
        <v>1333</v>
      </c>
      <c r="H1496" s="291" t="s">
        <v>7881</v>
      </c>
      <c r="I1496" s="293" t="s">
        <v>2509</v>
      </c>
      <c r="J1496" t="s">
        <v>5748</v>
      </c>
    </row>
    <row r="1497" spans="1:10" ht="15" x14ac:dyDescent="0.25">
      <c r="A1497" s="293" t="s">
        <v>1839</v>
      </c>
      <c r="B1497" s="293" t="s">
        <v>3141</v>
      </c>
      <c r="C1497" s="293" t="s">
        <v>1311</v>
      </c>
      <c r="D1497" s="293" t="s">
        <v>1064</v>
      </c>
      <c r="E1497" s="256" t="s">
        <v>1053</v>
      </c>
      <c r="F1497" s="14" t="s">
        <v>1156</v>
      </c>
      <c r="G1497" s="294" t="s">
        <v>1333</v>
      </c>
      <c r="H1497" s="291" t="s">
        <v>7881</v>
      </c>
      <c r="I1497" s="293" t="s">
        <v>2481</v>
      </c>
      <c r="J1497" t="s">
        <v>5748</v>
      </c>
    </row>
    <row r="1498" spans="1:10" ht="15" x14ac:dyDescent="0.25">
      <c r="A1498" s="293" t="s">
        <v>1831</v>
      </c>
      <c r="B1498" s="293" t="s">
        <v>3130</v>
      </c>
      <c r="C1498" s="293" t="s">
        <v>602</v>
      </c>
      <c r="D1498" s="293" t="s">
        <v>540</v>
      </c>
      <c r="E1498" s="256" t="s">
        <v>311</v>
      </c>
      <c r="F1498" s="14" t="s">
        <v>1156</v>
      </c>
      <c r="G1498" s="294" t="s">
        <v>1333</v>
      </c>
      <c r="H1498" s="291" t="s">
        <v>7881</v>
      </c>
      <c r="I1498" s="293" t="s">
        <v>2470</v>
      </c>
      <c r="J1498" t="s">
        <v>5748</v>
      </c>
    </row>
    <row r="1499" spans="1:10" ht="15" x14ac:dyDescent="0.25">
      <c r="A1499" s="293" t="s">
        <v>7362</v>
      </c>
      <c r="B1499" s="293" t="s">
        <v>6782</v>
      </c>
      <c r="C1499" s="293" t="s">
        <v>6783</v>
      </c>
      <c r="D1499" s="293" t="s">
        <v>6784</v>
      </c>
      <c r="E1499" s="256" t="s">
        <v>363</v>
      </c>
      <c r="F1499" s="14" t="s">
        <v>1156</v>
      </c>
      <c r="G1499" s="294" t="s">
        <v>1333</v>
      </c>
      <c r="H1499" s="291" t="s">
        <v>7881</v>
      </c>
      <c r="I1499" s="293" t="s">
        <v>7856</v>
      </c>
      <c r="J1499" t="s">
        <v>5748</v>
      </c>
    </row>
    <row r="1500" spans="1:10" ht="15" x14ac:dyDescent="0.25">
      <c r="A1500" s="293" t="s">
        <v>7363</v>
      </c>
      <c r="B1500" s="293" t="s">
        <v>6785</v>
      </c>
      <c r="C1500" s="293" t="s">
        <v>6786</v>
      </c>
      <c r="D1500" s="293" t="s">
        <v>516</v>
      </c>
      <c r="E1500" s="256" t="s">
        <v>301</v>
      </c>
      <c r="F1500" s="14" t="s">
        <v>1156</v>
      </c>
      <c r="G1500" s="294" t="s">
        <v>1333</v>
      </c>
      <c r="H1500" s="291" t="s">
        <v>7881</v>
      </c>
      <c r="I1500" s="293" t="s">
        <v>7857</v>
      </c>
      <c r="J1500" t="s">
        <v>5748</v>
      </c>
    </row>
    <row r="1501" spans="1:10" ht="15" x14ac:dyDescent="0.25">
      <c r="A1501" s="293" t="s">
        <v>7364</v>
      </c>
      <c r="B1501" s="293" t="s">
        <v>6787</v>
      </c>
      <c r="C1501" s="293" t="s">
        <v>6788</v>
      </c>
      <c r="D1501" s="293" t="s">
        <v>380</v>
      </c>
      <c r="E1501" s="256" t="s">
        <v>396</v>
      </c>
      <c r="F1501" s="14" t="s">
        <v>1156</v>
      </c>
      <c r="G1501" s="294" t="s">
        <v>1333</v>
      </c>
      <c r="H1501" s="291" t="s">
        <v>7881</v>
      </c>
      <c r="I1501" s="293" t="s">
        <v>7858</v>
      </c>
      <c r="J1501" t="s">
        <v>5748</v>
      </c>
    </row>
    <row r="1502" spans="1:10" ht="15" x14ac:dyDescent="0.25">
      <c r="A1502" s="293" t="s">
        <v>7365</v>
      </c>
      <c r="B1502" s="293" t="s">
        <v>6789</v>
      </c>
      <c r="C1502" s="293" t="s">
        <v>6790</v>
      </c>
      <c r="D1502" s="293" t="s">
        <v>597</v>
      </c>
      <c r="E1502" s="256" t="s">
        <v>418</v>
      </c>
      <c r="F1502" s="14" t="s">
        <v>1156</v>
      </c>
      <c r="G1502" s="294" t="s">
        <v>1333</v>
      </c>
      <c r="H1502" s="291" t="s">
        <v>7881</v>
      </c>
      <c r="I1502" s="293" t="s">
        <v>7859</v>
      </c>
      <c r="J1502" t="s">
        <v>5748</v>
      </c>
    </row>
    <row r="1503" spans="1:10" ht="15" x14ac:dyDescent="0.25">
      <c r="A1503" s="293" t="s">
        <v>1704</v>
      </c>
      <c r="B1503" s="293" t="s">
        <v>2975</v>
      </c>
      <c r="C1503" s="293" t="s">
        <v>999</v>
      </c>
      <c r="D1503" s="293" t="s">
        <v>366</v>
      </c>
      <c r="E1503" s="256" t="s">
        <v>724</v>
      </c>
      <c r="F1503" s="14" t="s">
        <v>1156</v>
      </c>
      <c r="G1503" s="294" t="s">
        <v>1333</v>
      </c>
      <c r="H1503" s="291" t="s">
        <v>7881</v>
      </c>
      <c r="I1503" s="293" t="s">
        <v>2321</v>
      </c>
      <c r="J1503" t="s">
        <v>5748</v>
      </c>
    </row>
    <row r="1504" spans="1:10" ht="15" x14ac:dyDescent="0.25">
      <c r="A1504" s="293" t="s">
        <v>7366</v>
      </c>
      <c r="B1504" s="293" t="s">
        <v>6791</v>
      </c>
      <c r="C1504" s="293" t="s">
        <v>6792</v>
      </c>
      <c r="D1504" s="293" t="s">
        <v>6793</v>
      </c>
      <c r="E1504" s="256" t="s">
        <v>1157</v>
      </c>
      <c r="F1504" s="14" t="s">
        <v>1156</v>
      </c>
      <c r="G1504" s="294" t="s">
        <v>1334</v>
      </c>
      <c r="H1504" s="291" t="s">
        <v>7881</v>
      </c>
      <c r="I1504" s="293" t="s">
        <v>7860</v>
      </c>
      <c r="J1504" t="s">
        <v>5748</v>
      </c>
    </row>
    <row r="1505" spans="1:10" ht="15" x14ac:dyDescent="0.25">
      <c r="A1505" s="293" t="s">
        <v>4434</v>
      </c>
      <c r="B1505" s="293" t="s">
        <v>5092</v>
      </c>
      <c r="C1505" s="293" t="s">
        <v>4844</v>
      </c>
      <c r="D1505" s="293" t="s">
        <v>1312</v>
      </c>
      <c r="E1505" s="256" t="s">
        <v>365</v>
      </c>
      <c r="F1505" s="14" t="s">
        <v>1156</v>
      </c>
      <c r="G1505" s="294" t="s">
        <v>1335</v>
      </c>
      <c r="H1505" s="291" t="s">
        <v>7881</v>
      </c>
      <c r="I1505" s="293" t="s">
        <v>5514</v>
      </c>
      <c r="J1505" t="s">
        <v>7882</v>
      </c>
    </row>
    <row r="1506" spans="1:10" ht="15" x14ac:dyDescent="0.25">
      <c r="A1506" s="293" t="s">
        <v>7367</v>
      </c>
      <c r="B1506" s="293" t="s">
        <v>6794</v>
      </c>
      <c r="C1506" s="293" t="s">
        <v>6795</v>
      </c>
      <c r="D1506" s="293" t="s">
        <v>6796</v>
      </c>
      <c r="E1506" s="256" t="s">
        <v>724</v>
      </c>
      <c r="F1506" s="14" t="s">
        <v>1156</v>
      </c>
      <c r="G1506" s="294" t="s">
        <v>1334</v>
      </c>
      <c r="H1506" s="291" t="s">
        <v>7881</v>
      </c>
      <c r="I1506" s="293" t="s">
        <v>7861</v>
      </c>
      <c r="J1506" t="s">
        <v>7883</v>
      </c>
    </row>
    <row r="1507" spans="1:10" ht="15" x14ac:dyDescent="0.25">
      <c r="A1507" s="293" t="s">
        <v>7368</v>
      </c>
      <c r="B1507" s="293" t="s">
        <v>6797</v>
      </c>
      <c r="C1507" s="293" t="s">
        <v>6798</v>
      </c>
      <c r="D1507" s="293" t="s">
        <v>6799</v>
      </c>
      <c r="E1507" s="256" t="s">
        <v>396</v>
      </c>
      <c r="F1507" s="14" t="s">
        <v>1156</v>
      </c>
      <c r="G1507" s="294" t="s">
        <v>1336</v>
      </c>
      <c r="H1507" s="291" t="s">
        <v>7881</v>
      </c>
      <c r="I1507" s="293" t="s">
        <v>7862</v>
      </c>
      <c r="J1507" t="s">
        <v>7884</v>
      </c>
    </row>
    <row r="1508" spans="1:10" ht="15" x14ac:dyDescent="0.25">
      <c r="A1508" s="293" t="s">
        <v>3856</v>
      </c>
      <c r="B1508" s="293" t="s">
        <v>3560</v>
      </c>
      <c r="C1508" s="293" t="s">
        <v>3561</v>
      </c>
      <c r="D1508" s="293" t="s">
        <v>3562</v>
      </c>
      <c r="E1508" s="256" t="s">
        <v>396</v>
      </c>
      <c r="F1508" s="14" t="s">
        <v>1156</v>
      </c>
      <c r="G1508" s="294" t="s">
        <v>1336</v>
      </c>
      <c r="H1508" s="291" t="s">
        <v>7881</v>
      </c>
      <c r="I1508" s="293" t="s">
        <v>3559</v>
      </c>
      <c r="J1508" t="s">
        <v>7884</v>
      </c>
    </row>
    <row r="1509" spans="1:10" ht="15" x14ac:dyDescent="0.25">
      <c r="A1509" s="293" t="s">
        <v>4436</v>
      </c>
      <c r="B1509" s="293" t="s">
        <v>5096</v>
      </c>
      <c r="C1509" s="293" t="s">
        <v>5097</v>
      </c>
      <c r="D1509" s="293" t="s">
        <v>563</v>
      </c>
      <c r="E1509" s="256" t="s">
        <v>403</v>
      </c>
      <c r="F1509" s="14" t="s">
        <v>1156</v>
      </c>
      <c r="G1509" s="294" t="s">
        <v>1334</v>
      </c>
      <c r="H1509" s="291" t="s">
        <v>7881</v>
      </c>
      <c r="I1509" s="293" t="s">
        <v>5516</v>
      </c>
      <c r="J1509" t="s">
        <v>7884</v>
      </c>
    </row>
    <row r="1510" spans="1:10" ht="15" x14ac:dyDescent="0.25">
      <c r="A1510" s="293" t="s">
        <v>4437</v>
      </c>
      <c r="B1510" s="293" t="s">
        <v>5098</v>
      </c>
      <c r="C1510" s="293" t="s">
        <v>5099</v>
      </c>
      <c r="D1510" s="293" t="s">
        <v>5100</v>
      </c>
      <c r="E1510" s="256" t="s">
        <v>5133</v>
      </c>
      <c r="F1510" s="14" t="s">
        <v>1156</v>
      </c>
      <c r="G1510" s="294" t="s">
        <v>1333</v>
      </c>
      <c r="H1510" s="291" t="s">
        <v>7881</v>
      </c>
      <c r="I1510" s="293" t="s">
        <v>5517</v>
      </c>
      <c r="J1510" t="s">
        <v>7885</v>
      </c>
    </row>
    <row r="1511" spans="1:10" ht="15" x14ac:dyDescent="0.25">
      <c r="A1511" s="293" t="s">
        <v>7369</v>
      </c>
      <c r="B1511" s="293" t="s">
        <v>6800</v>
      </c>
      <c r="C1511" s="293" t="s">
        <v>6801</v>
      </c>
      <c r="D1511" s="293" t="s">
        <v>6802</v>
      </c>
      <c r="E1511" s="256" t="s">
        <v>5133</v>
      </c>
      <c r="F1511" s="14" t="s">
        <v>1156</v>
      </c>
      <c r="G1511" s="294" t="s">
        <v>1335</v>
      </c>
      <c r="H1511" s="291" t="s">
        <v>4008</v>
      </c>
      <c r="I1511" s="293" t="s">
        <v>7863</v>
      </c>
      <c r="J1511" t="s">
        <v>7886</v>
      </c>
    </row>
    <row r="1512" spans="1:10" ht="15" x14ac:dyDescent="0.25">
      <c r="A1512" s="293" t="s">
        <v>3880</v>
      </c>
      <c r="B1512" s="293" t="s">
        <v>3633</v>
      </c>
      <c r="C1512" s="293" t="s">
        <v>3634</v>
      </c>
      <c r="D1512" s="293" t="s">
        <v>3635</v>
      </c>
      <c r="E1512" s="256" t="s">
        <v>241</v>
      </c>
      <c r="F1512" s="14" t="s">
        <v>1156</v>
      </c>
      <c r="G1512" s="294" t="s">
        <v>1336</v>
      </c>
      <c r="H1512" s="291" t="s">
        <v>7881</v>
      </c>
      <c r="I1512" s="293" t="s">
        <v>3632</v>
      </c>
      <c r="J1512" t="s">
        <v>7887</v>
      </c>
    </row>
    <row r="1513" spans="1:10" ht="15" x14ac:dyDescent="0.25">
      <c r="A1513" s="293" t="s">
        <v>7370</v>
      </c>
      <c r="B1513" s="293" t="s">
        <v>6803</v>
      </c>
      <c r="C1513" s="293" t="s">
        <v>6804</v>
      </c>
      <c r="D1513" s="293" t="s">
        <v>6805</v>
      </c>
      <c r="E1513" s="256" t="s">
        <v>291</v>
      </c>
      <c r="F1513" s="14" t="s">
        <v>1156</v>
      </c>
      <c r="G1513" s="294" t="s">
        <v>1333</v>
      </c>
      <c r="H1513" s="291" t="s">
        <v>7881</v>
      </c>
      <c r="I1513" s="293" t="s">
        <v>7864</v>
      </c>
      <c r="J1513" t="s">
        <v>7887</v>
      </c>
    </row>
    <row r="1514" spans="1:10" ht="15" x14ac:dyDescent="0.25">
      <c r="A1514" s="293" t="s">
        <v>3875</v>
      </c>
      <c r="B1514" s="293" t="s">
        <v>3127</v>
      </c>
      <c r="C1514" s="293" t="s">
        <v>1254</v>
      </c>
      <c r="D1514" s="293" t="s">
        <v>1255</v>
      </c>
      <c r="E1514" s="256" t="s">
        <v>301</v>
      </c>
      <c r="F1514" s="14" t="s">
        <v>1156</v>
      </c>
      <c r="G1514" s="294" t="s">
        <v>1336</v>
      </c>
      <c r="H1514" s="291" t="s">
        <v>7881</v>
      </c>
      <c r="I1514" s="293" t="s">
        <v>2467</v>
      </c>
      <c r="J1514" t="s">
        <v>7888</v>
      </c>
    </row>
    <row r="1515" spans="1:10" ht="15" x14ac:dyDescent="0.25">
      <c r="A1515" s="293" t="s">
        <v>7371</v>
      </c>
      <c r="B1515" s="293" t="s">
        <v>6806</v>
      </c>
      <c r="C1515" s="293" t="s">
        <v>6807</v>
      </c>
      <c r="D1515" s="293" t="s">
        <v>6808</v>
      </c>
      <c r="E1515" s="256" t="s">
        <v>396</v>
      </c>
      <c r="F1515" s="14" t="s">
        <v>1156</v>
      </c>
      <c r="G1515" s="294" t="s">
        <v>1336</v>
      </c>
      <c r="H1515" s="291" t="s">
        <v>7881</v>
      </c>
      <c r="I1515" s="293" t="s">
        <v>7865</v>
      </c>
      <c r="J1515" t="s">
        <v>7888</v>
      </c>
    </row>
    <row r="1516" spans="1:10" ht="15" x14ac:dyDescent="0.25">
      <c r="A1516" s="293" t="s">
        <v>7372</v>
      </c>
      <c r="B1516" s="293" t="s">
        <v>6809</v>
      </c>
      <c r="C1516" s="293" t="s">
        <v>6810</v>
      </c>
      <c r="D1516" s="293" t="s">
        <v>4487</v>
      </c>
      <c r="E1516" s="256" t="s">
        <v>527</v>
      </c>
      <c r="F1516" s="14" t="s">
        <v>1156</v>
      </c>
      <c r="G1516" s="294" t="s">
        <v>1335</v>
      </c>
      <c r="H1516" s="291" t="s">
        <v>7881</v>
      </c>
      <c r="I1516" s="293" t="s">
        <v>7866</v>
      </c>
      <c r="J1516" t="s">
        <v>7889</v>
      </c>
    </row>
    <row r="1517" spans="1:10" ht="15" x14ac:dyDescent="0.25">
      <c r="A1517" s="293" t="s">
        <v>1799</v>
      </c>
      <c r="B1517" s="293" t="s">
        <v>3088</v>
      </c>
      <c r="C1517" s="293" t="s">
        <v>552</v>
      </c>
      <c r="D1517" s="293" t="s">
        <v>553</v>
      </c>
      <c r="E1517" s="256" t="s">
        <v>392</v>
      </c>
      <c r="F1517" s="14" t="s">
        <v>1156</v>
      </c>
      <c r="G1517" s="294" t="s">
        <v>1334</v>
      </c>
      <c r="H1517" s="291" t="s">
        <v>7881</v>
      </c>
      <c r="I1517" s="293" t="s">
        <v>2433</v>
      </c>
      <c r="J1517" t="s">
        <v>7889</v>
      </c>
    </row>
    <row r="1518" spans="1:10" ht="15" x14ac:dyDescent="0.25">
      <c r="A1518" s="293" t="s">
        <v>7373</v>
      </c>
      <c r="B1518" s="293" t="s">
        <v>6811</v>
      </c>
      <c r="C1518" s="293" t="s">
        <v>6812</v>
      </c>
      <c r="D1518" s="293" t="s">
        <v>6813</v>
      </c>
      <c r="E1518" s="256" t="s">
        <v>394</v>
      </c>
      <c r="F1518" s="14" t="s">
        <v>1156</v>
      </c>
      <c r="G1518" s="294" t="s">
        <v>1333</v>
      </c>
      <c r="H1518" s="291" t="s">
        <v>7881</v>
      </c>
      <c r="I1518" s="293" t="s">
        <v>7867</v>
      </c>
      <c r="J1518" t="s">
        <v>7889</v>
      </c>
    </row>
    <row r="1519" spans="1:10" ht="15" x14ac:dyDescent="0.25">
      <c r="A1519" s="293" t="s">
        <v>1741</v>
      </c>
      <c r="B1519" s="293" t="s">
        <v>3018</v>
      </c>
      <c r="C1519" s="293" t="s">
        <v>1149</v>
      </c>
      <c r="D1519" s="293" t="s">
        <v>1035</v>
      </c>
      <c r="E1519" s="256" t="s">
        <v>396</v>
      </c>
      <c r="F1519" s="14" t="s">
        <v>1156</v>
      </c>
      <c r="G1519" s="294" t="s">
        <v>1336</v>
      </c>
      <c r="H1519" s="291" t="s">
        <v>7881</v>
      </c>
      <c r="I1519" s="293" t="s">
        <v>2363</v>
      </c>
      <c r="J1519" t="s">
        <v>7890</v>
      </c>
    </row>
    <row r="1520" spans="1:10" ht="15" x14ac:dyDescent="0.25">
      <c r="A1520" s="293" t="s">
        <v>7374</v>
      </c>
      <c r="B1520" s="293" t="s">
        <v>6814</v>
      </c>
      <c r="C1520" s="293" t="s">
        <v>6815</v>
      </c>
      <c r="D1520" s="293" t="s">
        <v>6816</v>
      </c>
      <c r="E1520" s="256" t="s">
        <v>374</v>
      </c>
      <c r="F1520" s="14" t="s">
        <v>1156</v>
      </c>
      <c r="G1520" s="294" t="s">
        <v>1335</v>
      </c>
      <c r="H1520" s="291" t="s">
        <v>4008</v>
      </c>
      <c r="I1520" s="293" t="s">
        <v>7868</v>
      </c>
      <c r="J1520" t="s">
        <v>7890</v>
      </c>
    </row>
    <row r="1521" spans="1:10" ht="15" x14ac:dyDescent="0.25">
      <c r="A1521" s="293" t="s">
        <v>7375</v>
      </c>
      <c r="B1521" s="293" t="s">
        <v>6817</v>
      </c>
      <c r="C1521" s="293" t="s">
        <v>6818</v>
      </c>
      <c r="D1521" s="293" t="s">
        <v>4547</v>
      </c>
      <c r="E1521" s="256" t="s">
        <v>396</v>
      </c>
      <c r="F1521" s="14" t="s">
        <v>1156</v>
      </c>
      <c r="G1521" s="294" t="s">
        <v>1333</v>
      </c>
      <c r="H1521" s="291" t="s">
        <v>7881</v>
      </c>
      <c r="I1521" s="293" t="s">
        <v>7869</v>
      </c>
      <c r="J1521" t="s">
        <v>7890</v>
      </c>
    </row>
    <row r="1522" spans="1:10" ht="15" x14ac:dyDescent="0.25">
      <c r="A1522" s="293" t="s">
        <v>4440</v>
      </c>
      <c r="B1522" s="293" t="s">
        <v>5106</v>
      </c>
      <c r="C1522" s="293" t="s">
        <v>5107</v>
      </c>
      <c r="D1522" s="293" t="s">
        <v>5108</v>
      </c>
      <c r="E1522" s="256" t="s">
        <v>1058</v>
      </c>
      <c r="F1522" s="14" t="s">
        <v>1156</v>
      </c>
      <c r="G1522" s="294" t="s">
        <v>1334</v>
      </c>
      <c r="H1522" s="291" t="s">
        <v>4008</v>
      </c>
      <c r="I1522" s="293" t="s">
        <v>5520</v>
      </c>
      <c r="J1522" t="s">
        <v>7891</v>
      </c>
    </row>
    <row r="1523" spans="1:10" ht="15" x14ac:dyDescent="0.25">
      <c r="A1523" s="293" t="s">
        <v>4439</v>
      </c>
      <c r="B1523" s="293" t="s">
        <v>5104</v>
      </c>
      <c r="C1523" s="293" t="s">
        <v>5105</v>
      </c>
      <c r="D1523" s="293" t="s">
        <v>303</v>
      </c>
      <c r="E1523" s="256" t="s">
        <v>304</v>
      </c>
      <c r="F1523" s="14" t="s">
        <v>1156</v>
      </c>
      <c r="G1523" s="294" t="s">
        <v>1333</v>
      </c>
      <c r="H1523" s="291" t="s">
        <v>7881</v>
      </c>
      <c r="I1523" s="293" t="s">
        <v>5519</v>
      </c>
      <c r="J1523" t="s">
        <v>7891</v>
      </c>
    </row>
    <row r="1524" spans="1:10" ht="15" x14ac:dyDescent="0.25">
      <c r="A1524" s="293" t="s">
        <v>7376</v>
      </c>
      <c r="B1524" s="293" t="s">
        <v>6819</v>
      </c>
      <c r="C1524" s="293" t="s">
        <v>6820</v>
      </c>
      <c r="D1524" s="293" t="s">
        <v>6821</v>
      </c>
      <c r="E1524" s="256" t="s">
        <v>374</v>
      </c>
      <c r="F1524" s="14" t="s">
        <v>1156</v>
      </c>
      <c r="G1524" s="294" t="s">
        <v>1335</v>
      </c>
      <c r="H1524" s="291" t="s">
        <v>4008</v>
      </c>
      <c r="I1524" s="293" t="s">
        <v>7870</v>
      </c>
      <c r="J1524" t="s">
        <v>7892</v>
      </c>
    </row>
    <row r="1525" spans="1:10" ht="15" x14ac:dyDescent="0.25">
      <c r="A1525" s="293" t="s">
        <v>3750</v>
      </c>
      <c r="B1525" s="293" t="s">
        <v>3267</v>
      </c>
      <c r="C1525" s="293" t="s">
        <v>3268</v>
      </c>
      <c r="D1525" s="293" t="s">
        <v>777</v>
      </c>
      <c r="E1525" s="256" t="s">
        <v>363</v>
      </c>
      <c r="F1525" s="14" t="s">
        <v>1156</v>
      </c>
      <c r="G1525" s="294" t="s">
        <v>1334</v>
      </c>
      <c r="H1525" s="291" t="s">
        <v>7881</v>
      </c>
      <c r="I1525" s="293" t="s">
        <v>3266</v>
      </c>
      <c r="J1525" t="s">
        <v>7893</v>
      </c>
    </row>
    <row r="1526" spans="1:10" ht="15" x14ac:dyDescent="0.25">
      <c r="A1526" s="293" t="s">
        <v>4442</v>
      </c>
      <c r="B1526" s="293" t="s">
        <v>5112</v>
      </c>
      <c r="C1526" s="293" t="s">
        <v>5113</v>
      </c>
      <c r="D1526" s="293" t="s">
        <v>5114</v>
      </c>
      <c r="E1526" s="256" t="s">
        <v>291</v>
      </c>
      <c r="F1526" s="14" t="s">
        <v>1156</v>
      </c>
      <c r="G1526" s="294" t="s">
        <v>1335</v>
      </c>
      <c r="H1526" s="291" t="s">
        <v>7881</v>
      </c>
      <c r="I1526" s="293" t="s">
        <v>5522</v>
      </c>
      <c r="J1526" t="s">
        <v>5834</v>
      </c>
    </row>
    <row r="1527" spans="1:10" ht="15" x14ac:dyDescent="0.25">
      <c r="A1527" s="293" t="s">
        <v>4444</v>
      </c>
      <c r="B1527" s="293" t="s">
        <v>3140</v>
      </c>
      <c r="C1527" s="293" t="s">
        <v>1309</v>
      </c>
      <c r="D1527" s="293" t="s">
        <v>1310</v>
      </c>
      <c r="E1527" s="256" t="s">
        <v>5130</v>
      </c>
      <c r="F1527" s="14" t="s">
        <v>1156</v>
      </c>
      <c r="G1527" s="294" t="s">
        <v>1336</v>
      </c>
      <c r="H1527" s="291" t="s">
        <v>7881</v>
      </c>
      <c r="I1527" s="293" t="s">
        <v>2480</v>
      </c>
      <c r="J1527" t="s">
        <v>5834</v>
      </c>
    </row>
    <row r="1528" spans="1:10" ht="15" x14ac:dyDescent="0.25">
      <c r="A1528" s="293" t="s">
        <v>4441</v>
      </c>
      <c r="B1528" s="293" t="s">
        <v>5109</v>
      </c>
      <c r="C1528" s="293" t="s">
        <v>5110</v>
      </c>
      <c r="D1528" s="293" t="s">
        <v>5111</v>
      </c>
      <c r="E1528" s="256" t="s">
        <v>5133</v>
      </c>
      <c r="F1528" s="14" t="s">
        <v>1156</v>
      </c>
      <c r="G1528" s="294" t="s">
        <v>1335</v>
      </c>
      <c r="H1528" s="291" t="s">
        <v>7881</v>
      </c>
      <c r="I1528" s="293" t="s">
        <v>5521</v>
      </c>
      <c r="J1528" t="s">
        <v>5834</v>
      </c>
    </row>
    <row r="1529" spans="1:10" ht="15" x14ac:dyDescent="0.25">
      <c r="A1529" s="293" t="s">
        <v>4443</v>
      </c>
      <c r="B1529" s="293" t="s">
        <v>5115</v>
      </c>
      <c r="C1529" s="293" t="s">
        <v>4689</v>
      </c>
      <c r="D1529" s="293" t="s">
        <v>5116</v>
      </c>
      <c r="E1529" s="256" t="s">
        <v>374</v>
      </c>
      <c r="F1529" s="14" t="s">
        <v>1156</v>
      </c>
      <c r="G1529" s="294" t="s">
        <v>1335</v>
      </c>
      <c r="H1529" s="291" t="s">
        <v>7881</v>
      </c>
      <c r="I1529" s="293" t="s">
        <v>5523</v>
      </c>
      <c r="J1529" t="s">
        <v>5834</v>
      </c>
    </row>
    <row r="1530" spans="1:10" ht="15" x14ac:dyDescent="0.25">
      <c r="A1530" s="293" t="s">
        <v>7377</v>
      </c>
      <c r="B1530" s="293" t="s">
        <v>6822</v>
      </c>
      <c r="C1530" s="293" t="s">
        <v>6823</v>
      </c>
      <c r="D1530" s="293" t="s">
        <v>1310</v>
      </c>
      <c r="E1530" s="256" t="s">
        <v>304</v>
      </c>
      <c r="F1530" s="14" t="s">
        <v>1156</v>
      </c>
      <c r="G1530" s="294" t="s">
        <v>1333</v>
      </c>
      <c r="H1530" s="291" t="s">
        <v>7881</v>
      </c>
      <c r="I1530" s="293" t="s">
        <v>7871</v>
      </c>
      <c r="J1530" t="s">
        <v>5834</v>
      </c>
    </row>
    <row r="1531" spans="1:10" ht="15" x14ac:dyDescent="0.25">
      <c r="A1531" s="293" t="s">
        <v>7378</v>
      </c>
      <c r="B1531" s="293" t="s">
        <v>6824</v>
      </c>
      <c r="C1531" s="293" t="s">
        <v>6825</v>
      </c>
      <c r="D1531" s="293" t="s">
        <v>6826</v>
      </c>
      <c r="E1531" s="256" t="s">
        <v>396</v>
      </c>
      <c r="F1531" s="14" t="s">
        <v>1156</v>
      </c>
      <c r="G1531" s="294" t="s">
        <v>1333</v>
      </c>
      <c r="H1531" s="291" t="s">
        <v>7881</v>
      </c>
      <c r="I1531" s="293" t="s">
        <v>7872</v>
      </c>
      <c r="J1531" t="s">
        <v>5834</v>
      </c>
    </row>
    <row r="1532" spans="1:10" ht="15" x14ac:dyDescent="0.25">
      <c r="A1532" s="293" t="s">
        <v>7379</v>
      </c>
      <c r="B1532" s="293" t="s">
        <v>6827</v>
      </c>
      <c r="C1532" s="293" t="s">
        <v>6828</v>
      </c>
      <c r="D1532" s="293" t="s">
        <v>6829</v>
      </c>
      <c r="E1532" s="256" t="s">
        <v>1053</v>
      </c>
      <c r="F1532" s="14" t="s">
        <v>1156</v>
      </c>
      <c r="G1532" s="294" t="s">
        <v>1333</v>
      </c>
      <c r="H1532" s="291" t="s">
        <v>7881</v>
      </c>
      <c r="I1532" s="293" t="s">
        <v>7873</v>
      </c>
      <c r="J1532" t="s">
        <v>5834</v>
      </c>
    </row>
    <row r="1533" spans="1:10" ht="15" x14ac:dyDescent="0.25">
      <c r="A1533" s="293" t="s">
        <v>1553</v>
      </c>
      <c r="B1533" s="293" t="s">
        <v>2791</v>
      </c>
      <c r="C1533" s="293" t="s">
        <v>295</v>
      </c>
      <c r="D1533" s="293" t="s">
        <v>296</v>
      </c>
      <c r="E1533" s="256" t="s">
        <v>297</v>
      </c>
      <c r="F1533" s="14" t="s">
        <v>1156</v>
      </c>
      <c r="G1533" s="294" t="s">
        <v>1336</v>
      </c>
      <c r="H1533" s="291" t="s">
        <v>7881</v>
      </c>
      <c r="I1533" s="293" t="s">
        <v>2138</v>
      </c>
      <c r="J1533" t="s">
        <v>7894</v>
      </c>
    </row>
    <row r="1534" spans="1:10" ht="15" x14ac:dyDescent="0.25">
      <c r="A1534" s="293" t="s">
        <v>7380</v>
      </c>
      <c r="B1534" s="293" t="s">
        <v>6830</v>
      </c>
      <c r="C1534" s="293" t="s">
        <v>6831</v>
      </c>
      <c r="D1534" s="293" t="s">
        <v>492</v>
      </c>
      <c r="E1534" s="256" t="s">
        <v>1053</v>
      </c>
      <c r="F1534" s="14" t="s">
        <v>1156</v>
      </c>
      <c r="G1534" s="294" t="s">
        <v>1336</v>
      </c>
      <c r="H1534" s="291" t="s">
        <v>7881</v>
      </c>
      <c r="I1534" s="293" t="s">
        <v>7874</v>
      </c>
      <c r="J1534" t="s">
        <v>7895</v>
      </c>
    </row>
    <row r="1535" spans="1:10" ht="15" x14ac:dyDescent="0.25">
      <c r="A1535" s="293" t="s">
        <v>1521</v>
      </c>
      <c r="B1535" s="293" t="s">
        <v>2756</v>
      </c>
      <c r="C1535" s="293" t="s">
        <v>1221</v>
      </c>
      <c r="D1535" s="293" t="s">
        <v>1222</v>
      </c>
      <c r="E1535" s="256" t="s">
        <v>301</v>
      </c>
      <c r="F1535" s="14" t="s">
        <v>1156</v>
      </c>
      <c r="G1535" s="294" t="s">
        <v>1334</v>
      </c>
      <c r="H1535" s="291" t="s">
        <v>4008</v>
      </c>
      <c r="I1535" s="293" t="s">
        <v>2103</v>
      </c>
      <c r="J1535" t="s">
        <v>7895</v>
      </c>
    </row>
    <row r="1536" spans="1:10" ht="15" x14ac:dyDescent="0.25">
      <c r="A1536" s="293" t="s">
        <v>1855</v>
      </c>
      <c r="B1536" s="293" t="s">
        <v>3160</v>
      </c>
      <c r="C1536" s="293" t="s">
        <v>778</v>
      </c>
      <c r="D1536" s="293" t="s">
        <v>779</v>
      </c>
      <c r="E1536" s="256" t="s">
        <v>456</v>
      </c>
      <c r="F1536" s="14" t="s">
        <v>1156</v>
      </c>
      <c r="G1536" s="294" t="s">
        <v>1335</v>
      </c>
      <c r="H1536" s="291" t="s">
        <v>7881</v>
      </c>
      <c r="I1536" s="293" t="s">
        <v>2500</v>
      </c>
      <c r="J1536" t="s">
        <v>7896</v>
      </c>
    </row>
    <row r="1537" spans="1:10" ht="15" x14ac:dyDescent="0.25">
      <c r="A1537" s="293" t="s">
        <v>7381</v>
      </c>
      <c r="B1537" s="293" t="s">
        <v>6832</v>
      </c>
      <c r="C1537" s="293" t="s">
        <v>6833</v>
      </c>
      <c r="D1537" s="293" t="s">
        <v>6834</v>
      </c>
      <c r="E1537" s="256" t="s">
        <v>241</v>
      </c>
      <c r="F1537" s="14" t="s">
        <v>1156</v>
      </c>
      <c r="G1537" s="294" t="s">
        <v>1335</v>
      </c>
      <c r="H1537" s="291" t="s">
        <v>7881</v>
      </c>
      <c r="I1537" s="293" t="s">
        <v>7875</v>
      </c>
      <c r="J1537" t="s">
        <v>7897</v>
      </c>
    </row>
    <row r="1538" spans="1:10" ht="15" x14ac:dyDescent="0.25">
      <c r="A1538" s="293" t="s">
        <v>7382</v>
      </c>
      <c r="B1538" s="293" t="s">
        <v>6835</v>
      </c>
      <c r="C1538" s="293" t="s">
        <v>4709</v>
      </c>
      <c r="D1538" s="293" t="s">
        <v>543</v>
      </c>
      <c r="E1538" s="256" t="s">
        <v>387</v>
      </c>
      <c r="F1538" s="14" t="s">
        <v>1156</v>
      </c>
      <c r="G1538" s="294" t="s">
        <v>1333</v>
      </c>
      <c r="H1538" s="291" t="s">
        <v>7881</v>
      </c>
      <c r="I1538" s="293" t="s">
        <v>7876</v>
      </c>
      <c r="J1538" t="s">
        <v>7897</v>
      </c>
    </row>
    <row r="1539" spans="1:10" ht="15" x14ac:dyDescent="0.25">
      <c r="A1539" s="293" t="s">
        <v>7383</v>
      </c>
      <c r="B1539" s="293" t="s">
        <v>6836</v>
      </c>
      <c r="C1539" s="293" t="s">
        <v>835</v>
      </c>
      <c r="D1539" s="293" t="s">
        <v>553</v>
      </c>
      <c r="E1539" s="256" t="s">
        <v>726</v>
      </c>
      <c r="F1539" s="14" t="s">
        <v>1156</v>
      </c>
      <c r="G1539" s="294" t="s">
        <v>1335</v>
      </c>
      <c r="H1539" s="291" t="s">
        <v>7881</v>
      </c>
      <c r="I1539" s="293" t="s">
        <v>7877</v>
      </c>
      <c r="J1539" t="s">
        <v>7897</v>
      </c>
    </row>
    <row r="1540" spans="1:10" ht="15" x14ac:dyDescent="0.25">
      <c r="A1540" s="293" t="s">
        <v>7384</v>
      </c>
      <c r="B1540" s="293" t="s">
        <v>6837</v>
      </c>
      <c r="C1540" s="293" t="s">
        <v>6838</v>
      </c>
      <c r="D1540" s="293" t="s">
        <v>420</v>
      </c>
      <c r="E1540" s="256" t="s">
        <v>374</v>
      </c>
      <c r="F1540" s="14" t="s">
        <v>1156</v>
      </c>
      <c r="G1540" s="294" t="s">
        <v>1335</v>
      </c>
      <c r="H1540" s="291" t="s">
        <v>7881</v>
      </c>
      <c r="I1540" s="293" t="s">
        <v>7878</v>
      </c>
      <c r="J1540" t="s">
        <v>7897</v>
      </c>
    </row>
    <row r="1541" spans="1:10" ht="15" x14ac:dyDescent="0.25">
      <c r="A1541" s="293" t="s">
        <v>1714</v>
      </c>
      <c r="B1541" s="293" t="s">
        <v>2988</v>
      </c>
      <c r="C1541" s="293" t="s">
        <v>1124</v>
      </c>
      <c r="D1541" s="293" t="s">
        <v>1125</v>
      </c>
      <c r="E1541" s="256" t="s">
        <v>365</v>
      </c>
      <c r="F1541" s="14" t="s">
        <v>1156</v>
      </c>
      <c r="G1541" s="294" t="s">
        <v>1335</v>
      </c>
      <c r="H1541" s="291" t="s">
        <v>7881</v>
      </c>
      <c r="I1541" s="293" t="s">
        <v>2334</v>
      </c>
      <c r="J1541" t="s">
        <v>7897</v>
      </c>
    </row>
    <row r="1542" spans="1:10" ht="15" x14ac:dyDescent="0.25">
      <c r="A1542" s="293" t="s">
        <v>1779</v>
      </c>
      <c r="B1542" s="293" t="s">
        <v>3060</v>
      </c>
      <c r="C1542" s="293" t="s">
        <v>1295</v>
      </c>
      <c r="D1542" s="293" t="s">
        <v>824</v>
      </c>
      <c r="E1542" s="256" t="s">
        <v>374</v>
      </c>
      <c r="F1542" s="14" t="s">
        <v>1156</v>
      </c>
      <c r="G1542" s="294" t="s">
        <v>1336</v>
      </c>
      <c r="H1542" s="291" t="s">
        <v>7881</v>
      </c>
      <c r="I1542" s="293" t="s">
        <v>2405</v>
      </c>
      <c r="J1542" t="s">
        <v>7897</v>
      </c>
    </row>
    <row r="1543" spans="1:10" ht="15" x14ac:dyDescent="0.25">
      <c r="A1543" s="293" t="s">
        <v>1666</v>
      </c>
      <c r="B1543" s="293" t="s">
        <v>2928</v>
      </c>
      <c r="C1543" s="293" t="s">
        <v>312</v>
      </c>
      <c r="D1543" s="293" t="s">
        <v>313</v>
      </c>
      <c r="E1543" s="256" t="s">
        <v>314</v>
      </c>
      <c r="F1543" s="14" t="s">
        <v>1156</v>
      </c>
      <c r="G1543" s="294" t="s">
        <v>1336</v>
      </c>
      <c r="H1543" s="291" t="s">
        <v>7881</v>
      </c>
      <c r="I1543" s="293" t="s">
        <v>2275</v>
      </c>
      <c r="J1543" t="s">
        <v>7897</v>
      </c>
    </row>
    <row r="1544" spans="1:10" ht="15" x14ac:dyDescent="0.25">
      <c r="A1544" s="293" t="s">
        <v>1354</v>
      </c>
      <c r="B1544" s="293" t="s">
        <v>2542</v>
      </c>
      <c r="C1544" s="293" t="s">
        <v>1147</v>
      </c>
      <c r="D1544" s="293" t="s">
        <v>1043</v>
      </c>
      <c r="E1544" s="256" t="s">
        <v>1070</v>
      </c>
      <c r="F1544" s="14" t="s">
        <v>1156</v>
      </c>
      <c r="G1544" s="294" t="s">
        <v>1336</v>
      </c>
      <c r="H1544" s="291" t="s">
        <v>7881</v>
      </c>
      <c r="I1544" s="293" t="s">
        <v>1897</v>
      </c>
      <c r="J1544" t="s">
        <v>7897</v>
      </c>
    </row>
    <row r="1545" spans="1:10" ht="15" x14ac:dyDescent="0.25">
      <c r="A1545" s="293" t="s">
        <v>1397</v>
      </c>
      <c r="B1545" s="293" t="s">
        <v>2599</v>
      </c>
      <c r="C1545" s="293" t="s">
        <v>619</v>
      </c>
      <c r="D1545" s="293" t="s">
        <v>553</v>
      </c>
      <c r="E1545" s="256" t="s">
        <v>421</v>
      </c>
      <c r="F1545" s="14" t="s">
        <v>1156</v>
      </c>
      <c r="G1545" s="294" t="s">
        <v>1334</v>
      </c>
      <c r="H1545" s="291" t="s">
        <v>7881</v>
      </c>
      <c r="I1545" s="293" t="s">
        <v>1951</v>
      </c>
      <c r="J1545" t="s">
        <v>7897</v>
      </c>
    </row>
    <row r="1546" spans="1:10" ht="15" x14ac:dyDescent="0.25">
      <c r="A1546" s="293" t="s">
        <v>1873</v>
      </c>
      <c r="B1546" s="293" t="s">
        <v>3179</v>
      </c>
      <c r="C1546" s="293" t="s">
        <v>606</v>
      </c>
      <c r="D1546" s="293" t="s">
        <v>607</v>
      </c>
      <c r="E1546" s="256" t="s">
        <v>304</v>
      </c>
      <c r="F1546" s="14" t="s">
        <v>1156</v>
      </c>
      <c r="G1546" s="294" t="s">
        <v>1334</v>
      </c>
      <c r="H1546" s="291" t="s">
        <v>7881</v>
      </c>
      <c r="I1546" s="293" t="s">
        <v>2519</v>
      </c>
      <c r="J1546" t="s">
        <v>7897</v>
      </c>
    </row>
    <row r="1547" spans="1:10" ht="15" x14ac:dyDescent="0.25">
      <c r="A1547" s="293" t="s">
        <v>7385</v>
      </c>
      <c r="B1547" s="293" t="s">
        <v>6839</v>
      </c>
      <c r="C1547" s="293" t="s">
        <v>4709</v>
      </c>
      <c r="D1547" s="293" t="s">
        <v>6840</v>
      </c>
      <c r="E1547" s="256" t="s">
        <v>387</v>
      </c>
      <c r="F1547" s="14" t="s">
        <v>1156</v>
      </c>
      <c r="G1547" s="294" t="s">
        <v>1334</v>
      </c>
      <c r="H1547" s="291" t="s">
        <v>7881</v>
      </c>
      <c r="I1547" s="293" t="s">
        <v>7879</v>
      </c>
      <c r="J1547" t="s">
        <v>7897</v>
      </c>
    </row>
    <row r="1548" spans="1:10" ht="15" x14ac:dyDescent="0.25">
      <c r="A1548" s="293" t="s">
        <v>4445</v>
      </c>
      <c r="B1548" s="293" t="s">
        <v>5117</v>
      </c>
      <c r="C1548" s="293" t="s">
        <v>5118</v>
      </c>
      <c r="D1548" s="293" t="s">
        <v>420</v>
      </c>
      <c r="E1548" s="256" t="s">
        <v>1058</v>
      </c>
      <c r="F1548" s="14" t="s">
        <v>1156</v>
      </c>
      <c r="G1548" s="294" t="s">
        <v>1334</v>
      </c>
      <c r="H1548" s="291" t="s">
        <v>7881</v>
      </c>
      <c r="I1548" s="293" t="s">
        <v>5524</v>
      </c>
      <c r="J1548" t="s">
        <v>7897</v>
      </c>
    </row>
    <row r="1549" spans="1:10" ht="15" x14ac:dyDescent="0.25">
      <c r="A1549" s="293" t="s">
        <v>4448</v>
      </c>
      <c r="B1549" s="293" t="s">
        <v>5124</v>
      </c>
      <c r="C1549" s="293" t="s">
        <v>5125</v>
      </c>
      <c r="D1549" s="293" t="s">
        <v>5126</v>
      </c>
      <c r="E1549" s="256" t="s">
        <v>1174</v>
      </c>
      <c r="F1549" s="14" t="s">
        <v>1156</v>
      </c>
      <c r="G1549" s="294" t="s">
        <v>1336</v>
      </c>
      <c r="H1549" s="291" t="s">
        <v>7881</v>
      </c>
      <c r="I1549" s="293" t="s">
        <v>5526</v>
      </c>
      <c r="J1549" t="s">
        <v>5835</v>
      </c>
    </row>
    <row r="1550" spans="1:10" ht="15" x14ac:dyDescent="0.25">
      <c r="A1550" s="293" t="s">
        <v>4447</v>
      </c>
      <c r="B1550" s="293" t="s">
        <v>5121</v>
      </c>
      <c r="C1550" s="293" t="s">
        <v>5122</v>
      </c>
      <c r="D1550" s="293" t="s">
        <v>5123</v>
      </c>
      <c r="E1550" s="256" t="s">
        <v>1174</v>
      </c>
      <c r="F1550" s="14" t="s">
        <v>1156</v>
      </c>
      <c r="G1550" s="294" t="s">
        <v>1335</v>
      </c>
      <c r="H1550" s="291" t="s">
        <v>7881</v>
      </c>
      <c r="I1550" s="293" t="s">
        <v>5525</v>
      </c>
      <c r="J1550" t="s">
        <v>5835</v>
      </c>
    </row>
    <row r="1551" spans="1:10" ht="15" hidden="1" x14ac:dyDescent="0.25">
      <c r="A1551" s="293" t="s">
        <v>1876</v>
      </c>
      <c r="B1551" s="293" t="s">
        <v>3182</v>
      </c>
      <c r="C1551" s="293" t="s">
        <v>1121</v>
      </c>
      <c r="D1551" s="293" t="s">
        <v>1122</v>
      </c>
      <c r="E1551" s="293" t="s">
        <v>1053</v>
      </c>
      <c r="F1551" s="291" t="s">
        <v>1156</v>
      </c>
      <c r="G1551" s="294" t="s">
        <v>1333</v>
      </c>
      <c r="H1551" s="293" t="s">
        <v>7881</v>
      </c>
      <c r="I1551" s="293" t="s">
        <v>2522</v>
      </c>
      <c r="J1551" t="s">
        <v>7898</v>
      </c>
    </row>
    <row r="1552" spans="1:10" ht="15" x14ac:dyDescent="0.25">
      <c r="A1552" s="293" t="s">
        <v>7386</v>
      </c>
      <c r="B1552" s="293" t="s">
        <v>6841</v>
      </c>
      <c r="C1552" s="293" t="s">
        <v>6842</v>
      </c>
      <c r="D1552" s="293" t="s">
        <v>6843</v>
      </c>
      <c r="E1552" s="256" t="s">
        <v>241</v>
      </c>
      <c r="F1552" s="14" t="s">
        <v>1156</v>
      </c>
      <c r="G1552" s="294" t="s">
        <v>1335</v>
      </c>
      <c r="H1552" s="291" t="s">
        <v>7881</v>
      </c>
      <c r="I1552" s="293" t="s">
        <v>7880</v>
      </c>
      <c r="J1552" t="s">
        <v>7899</v>
      </c>
    </row>
    <row r="1553" spans="1:10" ht="15" x14ac:dyDescent="0.25">
      <c r="A1553" s="293" t="s">
        <v>4371</v>
      </c>
      <c r="B1553" s="293" t="s">
        <v>5047</v>
      </c>
      <c r="C1553" s="293" t="s">
        <v>5048</v>
      </c>
      <c r="D1553" s="293" t="s">
        <v>589</v>
      </c>
      <c r="E1553" s="293" t="s">
        <v>385</v>
      </c>
      <c r="F1553" s="14" t="s">
        <v>1156</v>
      </c>
      <c r="G1553" s="294" t="s">
        <v>1336</v>
      </c>
      <c r="H1553" s="291" t="s">
        <v>7881</v>
      </c>
      <c r="I1553" s="256" t="s">
        <v>5349</v>
      </c>
      <c r="J1553" t="s">
        <v>5748</v>
      </c>
    </row>
    <row r="1554" spans="1:10" ht="15" x14ac:dyDescent="0.25">
      <c r="A1554" s="293" t="s">
        <v>4308</v>
      </c>
      <c r="B1554" s="293" t="s">
        <v>4917</v>
      </c>
      <c r="C1554" s="293" t="s">
        <v>4918</v>
      </c>
      <c r="D1554" s="293" t="s">
        <v>515</v>
      </c>
      <c r="E1554" s="293" t="s">
        <v>459</v>
      </c>
      <c r="F1554" s="14" t="s">
        <v>1156</v>
      </c>
      <c r="G1554" s="294" t="s">
        <v>1335</v>
      </c>
      <c r="H1554" s="291" t="s">
        <v>4008</v>
      </c>
      <c r="I1554" s="256" t="s">
        <v>5352</v>
      </c>
      <c r="J1554" t="s">
        <v>5748</v>
      </c>
    </row>
    <row r="1555" spans="1:10" ht="15" x14ac:dyDescent="0.25">
      <c r="A1555" s="293" t="s">
        <v>8023</v>
      </c>
      <c r="B1555" s="293" t="s">
        <v>7900</v>
      </c>
      <c r="C1555" s="293" t="s">
        <v>1191</v>
      </c>
      <c r="D1555" s="293" t="s">
        <v>364</v>
      </c>
      <c r="E1555" s="293" t="s">
        <v>385</v>
      </c>
      <c r="F1555" s="14" t="s">
        <v>1156</v>
      </c>
      <c r="G1555" s="294" t="s">
        <v>1335</v>
      </c>
      <c r="H1555" s="291" t="s">
        <v>7881</v>
      </c>
      <c r="I1555" s="256" t="s">
        <v>5351</v>
      </c>
      <c r="J1555" t="s">
        <v>5748</v>
      </c>
    </row>
    <row r="1556" spans="1:10" ht="15" x14ac:dyDescent="0.25">
      <c r="A1556" s="293" t="s">
        <v>4377</v>
      </c>
      <c r="B1556" s="293" t="s">
        <v>5060</v>
      </c>
      <c r="C1556" s="293" t="s">
        <v>5061</v>
      </c>
      <c r="D1556" s="293" t="s">
        <v>632</v>
      </c>
      <c r="E1556" s="293" t="s">
        <v>459</v>
      </c>
      <c r="F1556" s="14" t="s">
        <v>1156</v>
      </c>
      <c r="G1556" s="294" t="s">
        <v>1336</v>
      </c>
      <c r="H1556" s="291" t="s">
        <v>7881</v>
      </c>
      <c r="I1556" s="256" t="s">
        <v>5350</v>
      </c>
      <c r="J1556" t="s">
        <v>5748</v>
      </c>
    </row>
    <row r="1557" spans="1:10" ht="15" x14ac:dyDescent="0.25">
      <c r="A1557" s="293" t="s">
        <v>4047</v>
      </c>
      <c r="B1557" s="293" t="s">
        <v>4048</v>
      </c>
      <c r="C1557" s="293" t="s">
        <v>4046</v>
      </c>
      <c r="D1557" s="293" t="s">
        <v>391</v>
      </c>
      <c r="E1557" s="293" t="s">
        <v>477</v>
      </c>
      <c r="F1557" s="14" t="s">
        <v>1156</v>
      </c>
      <c r="G1557" s="294" t="s">
        <v>1333</v>
      </c>
      <c r="H1557" s="291" t="s">
        <v>7881</v>
      </c>
      <c r="I1557" s="256" t="s">
        <v>5387</v>
      </c>
      <c r="J1557" t="s">
        <v>5748</v>
      </c>
    </row>
    <row r="1558" spans="1:10" ht="15" x14ac:dyDescent="0.25">
      <c r="A1558" s="293" t="s">
        <v>4379</v>
      </c>
      <c r="B1558" s="293" t="s">
        <v>5063</v>
      </c>
      <c r="C1558" s="293" t="s">
        <v>5064</v>
      </c>
      <c r="D1558" s="293" t="s">
        <v>507</v>
      </c>
      <c r="E1558" s="293" t="s">
        <v>5140</v>
      </c>
      <c r="F1558" s="14" t="s">
        <v>1156</v>
      </c>
      <c r="G1558" s="294" t="s">
        <v>1336</v>
      </c>
      <c r="H1558" s="291" t="s">
        <v>7881</v>
      </c>
      <c r="I1558" s="256" t="s">
        <v>5380</v>
      </c>
      <c r="J1558" t="s">
        <v>5748</v>
      </c>
    </row>
    <row r="1559" spans="1:10" ht="15" x14ac:dyDescent="0.25">
      <c r="A1559" s="293" t="s">
        <v>4373</v>
      </c>
      <c r="B1559" s="293" t="s">
        <v>5051</v>
      </c>
      <c r="C1559" s="293" t="s">
        <v>5052</v>
      </c>
      <c r="D1559" s="293" t="s">
        <v>438</v>
      </c>
      <c r="E1559" s="293" t="s">
        <v>311</v>
      </c>
      <c r="F1559" s="14" t="s">
        <v>1156</v>
      </c>
      <c r="G1559" s="294" t="s">
        <v>1336</v>
      </c>
      <c r="H1559" s="291" t="s">
        <v>7881</v>
      </c>
      <c r="I1559" s="256" t="s">
        <v>5383</v>
      </c>
      <c r="J1559" t="s">
        <v>5748</v>
      </c>
    </row>
    <row r="1560" spans="1:10" ht="15" x14ac:dyDescent="0.25">
      <c r="A1560" s="293" t="s">
        <v>4380</v>
      </c>
      <c r="B1560" s="293" t="s">
        <v>5066</v>
      </c>
      <c r="C1560" s="293" t="s">
        <v>5065</v>
      </c>
      <c r="D1560" s="293" t="s">
        <v>5067</v>
      </c>
      <c r="E1560" s="293" t="s">
        <v>5137</v>
      </c>
      <c r="F1560" s="14" t="s">
        <v>1156</v>
      </c>
      <c r="G1560" s="294" t="s">
        <v>1336</v>
      </c>
      <c r="H1560" s="291" t="s">
        <v>7881</v>
      </c>
      <c r="I1560" s="256" t="s">
        <v>5381</v>
      </c>
      <c r="J1560" t="s">
        <v>5748</v>
      </c>
    </row>
    <row r="1561" spans="1:10" ht="15" x14ac:dyDescent="0.25">
      <c r="A1561" s="293" t="s">
        <v>4359</v>
      </c>
      <c r="B1561" s="293" t="s">
        <v>5025</v>
      </c>
      <c r="C1561" s="293" t="s">
        <v>5026</v>
      </c>
      <c r="D1561" s="293" t="s">
        <v>1140</v>
      </c>
      <c r="E1561" s="293" t="s">
        <v>304</v>
      </c>
      <c r="F1561" s="14" t="s">
        <v>1156</v>
      </c>
      <c r="G1561" s="294" t="s">
        <v>1335</v>
      </c>
      <c r="H1561" s="291" t="s">
        <v>7881</v>
      </c>
      <c r="I1561" s="256" t="s">
        <v>5386</v>
      </c>
      <c r="J1561" t="s">
        <v>5748</v>
      </c>
    </row>
    <row r="1562" spans="1:10" ht="15" x14ac:dyDescent="0.25">
      <c r="A1562" s="293" t="s">
        <v>4382</v>
      </c>
      <c r="B1562" s="293" t="s">
        <v>5070</v>
      </c>
      <c r="C1562" s="293" t="s">
        <v>5071</v>
      </c>
      <c r="D1562" s="293" t="s">
        <v>361</v>
      </c>
      <c r="E1562" s="293" t="s">
        <v>314</v>
      </c>
      <c r="F1562" s="14" t="s">
        <v>1156</v>
      </c>
      <c r="G1562" s="294" t="s">
        <v>1336</v>
      </c>
      <c r="H1562" s="291" t="s">
        <v>7881</v>
      </c>
      <c r="I1562" s="256" t="s">
        <v>5389</v>
      </c>
      <c r="J1562" t="s">
        <v>5748</v>
      </c>
    </row>
    <row r="1563" spans="1:10" ht="15" x14ac:dyDescent="0.25">
      <c r="A1563" s="293" t="s">
        <v>4301</v>
      </c>
      <c r="B1563" s="293" t="s">
        <v>4902</v>
      </c>
      <c r="C1563" s="293" t="s">
        <v>4903</v>
      </c>
      <c r="D1563" s="293" t="s">
        <v>545</v>
      </c>
      <c r="E1563" s="293" t="s">
        <v>5134</v>
      </c>
      <c r="F1563" s="14" t="s">
        <v>1156</v>
      </c>
      <c r="G1563" s="294" t="s">
        <v>1335</v>
      </c>
      <c r="H1563" s="291" t="s">
        <v>7881</v>
      </c>
      <c r="I1563" s="256" t="s">
        <v>5391</v>
      </c>
      <c r="J1563" t="s">
        <v>5748</v>
      </c>
    </row>
    <row r="1564" spans="1:10" ht="15" x14ac:dyDescent="0.25">
      <c r="A1564" s="293" t="s">
        <v>4314</v>
      </c>
      <c r="B1564" s="293" t="s">
        <v>4929</v>
      </c>
      <c r="C1564" s="293" t="s">
        <v>857</v>
      </c>
      <c r="D1564" s="293" t="s">
        <v>499</v>
      </c>
      <c r="E1564" s="293" t="s">
        <v>468</v>
      </c>
      <c r="F1564" s="14" t="s">
        <v>1156</v>
      </c>
      <c r="G1564" s="294" t="s">
        <v>1333</v>
      </c>
      <c r="H1564" s="291" t="s">
        <v>7881</v>
      </c>
      <c r="I1564" s="256" t="s">
        <v>5382</v>
      </c>
      <c r="J1564" t="s">
        <v>5748</v>
      </c>
    </row>
    <row r="1565" spans="1:10" ht="15" x14ac:dyDescent="0.25">
      <c r="A1565" s="293" t="s">
        <v>8024</v>
      </c>
      <c r="B1565" s="293" t="s">
        <v>4876</v>
      </c>
      <c r="C1565" s="293" t="s">
        <v>4877</v>
      </c>
      <c r="D1565" s="293" t="s">
        <v>701</v>
      </c>
      <c r="E1565" s="293" t="s">
        <v>304</v>
      </c>
      <c r="F1565" s="14" t="s">
        <v>1156</v>
      </c>
      <c r="G1565" s="294" t="s">
        <v>1333</v>
      </c>
      <c r="H1565" s="291" t="s">
        <v>7881</v>
      </c>
      <c r="I1565" s="256" t="s">
        <v>5384</v>
      </c>
      <c r="J1565" t="s">
        <v>5748</v>
      </c>
    </row>
    <row r="1566" spans="1:10" ht="15" x14ac:dyDescent="0.25">
      <c r="A1566" s="293" t="s">
        <v>8025</v>
      </c>
      <c r="B1566" s="293" t="s">
        <v>7901</v>
      </c>
      <c r="C1566" s="293" t="s">
        <v>7902</v>
      </c>
      <c r="D1566" s="293" t="s">
        <v>438</v>
      </c>
      <c r="E1566" s="293" t="s">
        <v>404</v>
      </c>
      <c r="F1566" s="14" t="s">
        <v>1156</v>
      </c>
      <c r="G1566" s="294" t="s">
        <v>1334</v>
      </c>
      <c r="H1566" s="291" t="s">
        <v>7881</v>
      </c>
      <c r="I1566" s="256" t="s">
        <v>5385</v>
      </c>
      <c r="J1566" t="s">
        <v>5748</v>
      </c>
    </row>
    <row r="1567" spans="1:10" ht="15" x14ac:dyDescent="0.25">
      <c r="A1567" s="293" t="s">
        <v>3776</v>
      </c>
      <c r="B1567" s="293" t="s">
        <v>3323</v>
      </c>
      <c r="C1567" s="293" t="s">
        <v>3324</v>
      </c>
      <c r="D1567" s="293" t="s">
        <v>487</v>
      </c>
      <c r="E1567" s="293" t="s">
        <v>459</v>
      </c>
      <c r="F1567" s="14" t="s">
        <v>1156</v>
      </c>
      <c r="G1567" s="294" t="s">
        <v>1334</v>
      </c>
      <c r="H1567" s="291" t="s">
        <v>7881</v>
      </c>
      <c r="I1567" s="256" t="s">
        <v>5390</v>
      </c>
      <c r="J1567" t="s">
        <v>5748</v>
      </c>
    </row>
    <row r="1568" spans="1:10" ht="15" x14ac:dyDescent="0.25">
      <c r="A1568" s="293" t="s">
        <v>4381</v>
      </c>
      <c r="B1568" s="293" t="s">
        <v>5068</v>
      </c>
      <c r="C1568" s="293" t="s">
        <v>5069</v>
      </c>
      <c r="D1568" s="293" t="s">
        <v>458</v>
      </c>
      <c r="E1568" s="293" t="s">
        <v>314</v>
      </c>
      <c r="F1568" s="14" t="s">
        <v>1156</v>
      </c>
      <c r="G1568" s="294" t="s">
        <v>1336</v>
      </c>
      <c r="H1568" s="291" t="s">
        <v>7881</v>
      </c>
      <c r="I1568" s="256" t="s">
        <v>5388</v>
      </c>
      <c r="J1568" t="s">
        <v>5748</v>
      </c>
    </row>
    <row r="1569" spans="1:10" ht="15" hidden="1" x14ac:dyDescent="0.25">
      <c r="A1569" s="293" t="s">
        <v>8026</v>
      </c>
      <c r="B1569" s="293" t="s">
        <v>7903</v>
      </c>
      <c r="C1569" s="293" t="s">
        <v>7904</v>
      </c>
      <c r="D1569" s="293" t="s">
        <v>458</v>
      </c>
      <c r="E1569" s="293" t="s">
        <v>241</v>
      </c>
      <c r="F1569" s="291" t="s">
        <v>1156</v>
      </c>
      <c r="G1569" s="294" t="s">
        <v>1333</v>
      </c>
      <c r="H1569" s="293" t="s">
        <v>7881</v>
      </c>
      <c r="I1569" s="293" t="s">
        <v>5367</v>
      </c>
      <c r="J1569" t="s">
        <v>5748</v>
      </c>
    </row>
    <row r="1570" spans="1:10" ht="15" x14ac:dyDescent="0.25">
      <c r="A1570" s="293" t="s">
        <v>4328</v>
      </c>
      <c r="B1570" s="293" t="s">
        <v>4959</v>
      </c>
      <c r="C1570" s="293" t="s">
        <v>4960</v>
      </c>
      <c r="D1570" s="293" t="s">
        <v>1022</v>
      </c>
      <c r="E1570" s="293" t="s">
        <v>1877</v>
      </c>
      <c r="F1570" s="14" t="s">
        <v>1156</v>
      </c>
      <c r="G1570" s="294" t="s">
        <v>1336</v>
      </c>
      <c r="H1570" s="291" t="s">
        <v>7881</v>
      </c>
      <c r="I1570" s="256" t="s">
        <v>5379</v>
      </c>
      <c r="J1570" t="s">
        <v>5748</v>
      </c>
    </row>
    <row r="1571" spans="1:10" ht="15" x14ac:dyDescent="0.25">
      <c r="A1571" s="293" t="s">
        <v>4366</v>
      </c>
      <c r="B1571" s="293" t="s">
        <v>5035</v>
      </c>
      <c r="C1571" s="293" t="s">
        <v>5036</v>
      </c>
      <c r="D1571" s="293" t="s">
        <v>584</v>
      </c>
      <c r="E1571" s="293" t="s">
        <v>484</v>
      </c>
      <c r="F1571" s="14" t="s">
        <v>1156</v>
      </c>
      <c r="G1571" s="294" t="s">
        <v>1336</v>
      </c>
      <c r="H1571" s="291" t="s">
        <v>7881</v>
      </c>
      <c r="I1571" s="256" t="s">
        <v>5373</v>
      </c>
      <c r="J1571" t="s">
        <v>5748</v>
      </c>
    </row>
    <row r="1572" spans="1:10" ht="15" x14ac:dyDescent="0.25">
      <c r="A1572" s="293" t="s">
        <v>4317</v>
      </c>
      <c r="B1572" s="293" t="s">
        <v>4934</v>
      </c>
      <c r="C1572" s="293" t="s">
        <v>4935</v>
      </c>
      <c r="D1572" s="293" t="s">
        <v>474</v>
      </c>
      <c r="E1572" s="293" t="s">
        <v>390</v>
      </c>
      <c r="F1572" s="14" t="s">
        <v>1156</v>
      </c>
      <c r="G1572" s="294" t="s">
        <v>1336</v>
      </c>
      <c r="H1572" s="291" t="s">
        <v>7881</v>
      </c>
      <c r="I1572" s="256" t="s">
        <v>5366</v>
      </c>
      <c r="J1572" t="s">
        <v>5748</v>
      </c>
    </row>
    <row r="1573" spans="1:10" ht="15" x14ac:dyDescent="0.25">
      <c r="A1573" s="293" t="s">
        <v>4351</v>
      </c>
      <c r="B1573" s="293" t="s">
        <v>5005</v>
      </c>
      <c r="C1573" s="293" t="s">
        <v>5006</v>
      </c>
      <c r="D1573" s="293" t="s">
        <v>358</v>
      </c>
      <c r="E1573" s="293" t="s">
        <v>5139</v>
      </c>
      <c r="F1573" s="14" t="s">
        <v>1156</v>
      </c>
      <c r="G1573" s="294" t="s">
        <v>1335</v>
      </c>
      <c r="H1573" s="291" t="s">
        <v>7881</v>
      </c>
      <c r="I1573" s="256" t="s">
        <v>5364</v>
      </c>
      <c r="J1573" t="s">
        <v>5748</v>
      </c>
    </row>
    <row r="1574" spans="1:10" ht="15" x14ac:dyDescent="0.25">
      <c r="A1574" s="293" t="s">
        <v>4315</v>
      </c>
      <c r="B1574" s="293" t="s">
        <v>4930</v>
      </c>
      <c r="C1574" s="293" t="s">
        <v>4931</v>
      </c>
      <c r="D1574" s="293" t="s">
        <v>380</v>
      </c>
      <c r="E1574" s="293" t="s">
        <v>385</v>
      </c>
      <c r="F1574" s="14" t="s">
        <v>1156</v>
      </c>
      <c r="G1574" s="294" t="s">
        <v>1333</v>
      </c>
      <c r="H1574" s="291" t="s">
        <v>7881</v>
      </c>
      <c r="I1574" s="256" t="s">
        <v>5365</v>
      </c>
      <c r="J1574" t="s">
        <v>5748</v>
      </c>
    </row>
    <row r="1575" spans="1:10" ht="15" hidden="1" x14ac:dyDescent="0.25">
      <c r="A1575" s="293" t="s">
        <v>8027</v>
      </c>
      <c r="B1575" s="293" t="s">
        <v>7905</v>
      </c>
      <c r="C1575" s="293" t="s">
        <v>7906</v>
      </c>
      <c r="D1575" s="293" t="s">
        <v>326</v>
      </c>
      <c r="E1575" s="293" t="s">
        <v>1877</v>
      </c>
      <c r="F1575" s="291" t="s">
        <v>1156</v>
      </c>
      <c r="G1575" s="294" t="s">
        <v>1334</v>
      </c>
      <c r="H1575" s="293" t="s">
        <v>7881</v>
      </c>
      <c r="I1575" s="293" t="s">
        <v>5370</v>
      </c>
      <c r="J1575" t="s">
        <v>5748</v>
      </c>
    </row>
    <row r="1576" spans="1:10" ht="15" hidden="1" x14ac:dyDescent="0.25">
      <c r="A1576" s="293" t="s">
        <v>4340</v>
      </c>
      <c r="B1576" s="293" t="s">
        <v>4982</v>
      </c>
      <c r="C1576" s="293" t="s">
        <v>689</v>
      </c>
      <c r="D1576" s="293" t="s">
        <v>4972</v>
      </c>
      <c r="E1576" s="293" t="s">
        <v>554</v>
      </c>
      <c r="F1576" s="291" t="s">
        <v>1156</v>
      </c>
      <c r="G1576" s="294" t="s">
        <v>1334</v>
      </c>
      <c r="H1576" s="293" t="s">
        <v>7881</v>
      </c>
      <c r="I1576" s="293" t="s">
        <v>5368</v>
      </c>
      <c r="J1576" t="s">
        <v>5748</v>
      </c>
    </row>
    <row r="1577" spans="1:10" ht="15" x14ac:dyDescent="0.25">
      <c r="A1577" s="293" t="s">
        <v>4372</v>
      </c>
      <c r="B1577" s="293" t="s">
        <v>5049</v>
      </c>
      <c r="C1577" s="293" t="s">
        <v>5050</v>
      </c>
      <c r="D1577" s="293" t="s">
        <v>563</v>
      </c>
      <c r="E1577" s="293" t="s">
        <v>385</v>
      </c>
      <c r="F1577" s="14" t="s">
        <v>1156</v>
      </c>
      <c r="G1577" s="294" t="s">
        <v>1336</v>
      </c>
      <c r="H1577" s="291" t="s">
        <v>7881</v>
      </c>
      <c r="I1577" s="256" t="s">
        <v>5369</v>
      </c>
      <c r="J1577" t="s">
        <v>5748</v>
      </c>
    </row>
    <row r="1578" spans="1:10" ht="15" x14ac:dyDescent="0.25">
      <c r="A1578" s="293" t="s">
        <v>4320</v>
      </c>
      <c r="B1578" s="293" t="s">
        <v>4943</v>
      </c>
      <c r="C1578" s="293" t="s">
        <v>4944</v>
      </c>
      <c r="D1578" s="293" t="s">
        <v>4945</v>
      </c>
      <c r="E1578" s="293" t="s">
        <v>1877</v>
      </c>
      <c r="F1578" s="14" t="s">
        <v>1156</v>
      </c>
      <c r="G1578" s="294" t="s">
        <v>1336</v>
      </c>
      <c r="H1578" s="291" t="s">
        <v>7881</v>
      </c>
      <c r="I1578" s="256" t="s">
        <v>5371</v>
      </c>
      <c r="J1578" t="s">
        <v>5748</v>
      </c>
    </row>
    <row r="1579" spans="1:10" ht="15" x14ac:dyDescent="0.25">
      <c r="A1579" s="293" t="s">
        <v>8028</v>
      </c>
      <c r="B1579" s="293" t="s">
        <v>7907</v>
      </c>
      <c r="C1579" s="293" t="s">
        <v>967</v>
      </c>
      <c r="D1579" s="293" t="s">
        <v>330</v>
      </c>
      <c r="E1579" s="293" t="s">
        <v>311</v>
      </c>
      <c r="F1579" s="14" t="s">
        <v>1156</v>
      </c>
      <c r="G1579" s="294" t="s">
        <v>1336</v>
      </c>
      <c r="H1579" s="291" t="s">
        <v>7881</v>
      </c>
      <c r="I1579" s="256" t="s">
        <v>5372</v>
      </c>
      <c r="J1579" t="s">
        <v>5748</v>
      </c>
    </row>
    <row r="1580" spans="1:10" ht="15" x14ac:dyDescent="0.25">
      <c r="A1580" s="293" t="s">
        <v>8029</v>
      </c>
      <c r="B1580" s="293" t="s">
        <v>7908</v>
      </c>
      <c r="C1580" s="293" t="s">
        <v>7909</v>
      </c>
      <c r="D1580" s="293" t="s">
        <v>4732</v>
      </c>
      <c r="E1580" s="293" t="s">
        <v>385</v>
      </c>
      <c r="F1580" s="14" t="s">
        <v>1156</v>
      </c>
      <c r="G1580" s="294" t="s">
        <v>1336</v>
      </c>
      <c r="H1580" s="291" t="s">
        <v>7881</v>
      </c>
      <c r="I1580" s="256" t="s">
        <v>5453</v>
      </c>
      <c r="J1580" t="s">
        <v>5748</v>
      </c>
    </row>
    <row r="1581" spans="1:10" ht="15" x14ac:dyDescent="0.25">
      <c r="A1581" s="293" t="s">
        <v>8030</v>
      </c>
      <c r="B1581" s="293" t="s">
        <v>7910</v>
      </c>
      <c r="C1581" s="293" t="s">
        <v>7911</v>
      </c>
      <c r="D1581" s="293" t="s">
        <v>5530</v>
      </c>
      <c r="E1581" s="293" t="s">
        <v>5135</v>
      </c>
      <c r="F1581" s="14" t="s">
        <v>1156</v>
      </c>
      <c r="G1581" s="294" t="s">
        <v>1334</v>
      </c>
      <c r="H1581" s="291" t="s">
        <v>4008</v>
      </c>
      <c r="I1581" s="256" t="s">
        <v>5375</v>
      </c>
      <c r="J1581" t="s">
        <v>5748</v>
      </c>
    </row>
    <row r="1582" spans="1:10" ht="15" x14ac:dyDescent="0.25">
      <c r="A1582" s="293" t="s">
        <v>8031</v>
      </c>
      <c r="B1582" s="293" t="s">
        <v>7912</v>
      </c>
      <c r="C1582" s="293" t="s">
        <v>7913</v>
      </c>
      <c r="D1582" s="293" t="s">
        <v>362</v>
      </c>
      <c r="E1582" s="293" t="s">
        <v>404</v>
      </c>
      <c r="F1582" s="14" t="s">
        <v>1156</v>
      </c>
      <c r="G1582" s="294" t="s">
        <v>1336</v>
      </c>
      <c r="H1582" s="291" t="s">
        <v>7881</v>
      </c>
      <c r="I1582" s="256" t="s">
        <v>5455</v>
      </c>
      <c r="J1582" t="s">
        <v>5748</v>
      </c>
    </row>
    <row r="1583" spans="1:10" ht="15" x14ac:dyDescent="0.25">
      <c r="A1583" s="293" t="s">
        <v>8032</v>
      </c>
      <c r="B1583" s="293" t="s">
        <v>5010</v>
      </c>
      <c r="C1583" s="293" t="s">
        <v>5011</v>
      </c>
      <c r="D1583" s="293" t="s">
        <v>5012</v>
      </c>
      <c r="E1583" s="293" t="s">
        <v>320</v>
      </c>
      <c r="F1583" s="14" t="s">
        <v>1156</v>
      </c>
      <c r="G1583" s="294" t="s">
        <v>1336</v>
      </c>
      <c r="H1583" s="291" t="s">
        <v>4008</v>
      </c>
      <c r="I1583" s="256" t="s">
        <v>5454</v>
      </c>
      <c r="J1583" t="s">
        <v>5748</v>
      </c>
    </row>
    <row r="1584" spans="1:10" ht="15" hidden="1" x14ac:dyDescent="0.25">
      <c r="A1584" s="293" t="s">
        <v>4357</v>
      </c>
      <c r="B1584" s="293" t="s">
        <v>5021</v>
      </c>
      <c r="C1584" s="293" t="s">
        <v>5022</v>
      </c>
      <c r="D1584" s="293" t="s">
        <v>471</v>
      </c>
      <c r="E1584" s="293" t="s">
        <v>350</v>
      </c>
      <c r="F1584" s="291" t="s">
        <v>1156</v>
      </c>
      <c r="G1584" s="294" t="s">
        <v>1335</v>
      </c>
      <c r="H1584" s="293" t="s">
        <v>7881</v>
      </c>
      <c r="I1584" s="293" t="s">
        <v>5377</v>
      </c>
      <c r="J1584" t="s">
        <v>5748</v>
      </c>
    </row>
    <row r="1585" spans="1:10" ht="15" x14ac:dyDescent="0.25">
      <c r="A1585" s="293" t="s">
        <v>4336</v>
      </c>
      <c r="B1585" s="293" t="s">
        <v>4975</v>
      </c>
      <c r="C1585" s="293" t="s">
        <v>4976</v>
      </c>
      <c r="D1585" s="293" t="s">
        <v>332</v>
      </c>
      <c r="E1585" s="293" t="s">
        <v>311</v>
      </c>
      <c r="F1585" s="14" t="s">
        <v>1156</v>
      </c>
      <c r="G1585" s="294" t="s">
        <v>1334</v>
      </c>
      <c r="H1585" s="291" t="s">
        <v>7881</v>
      </c>
      <c r="I1585" s="256" t="s">
        <v>5457</v>
      </c>
      <c r="J1585" t="s">
        <v>5748</v>
      </c>
    </row>
    <row r="1586" spans="1:10" ht="15" x14ac:dyDescent="0.25">
      <c r="A1586" s="293" t="s">
        <v>4341</v>
      </c>
      <c r="B1586" s="293" t="s">
        <v>4983</v>
      </c>
      <c r="C1586" s="293" t="s">
        <v>4984</v>
      </c>
      <c r="D1586" s="293" t="s">
        <v>355</v>
      </c>
      <c r="E1586" s="293" t="s">
        <v>324</v>
      </c>
      <c r="F1586" s="14" t="s">
        <v>1156</v>
      </c>
      <c r="G1586" s="294" t="s">
        <v>1334</v>
      </c>
      <c r="H1586" s="291" t="s">
        <v>7881</v>
      </c>
      <c r="I1586" s="256" t="s">
        <v>5459</v>
      </c>
      <c r="J1586" t="s">
        <v>5748</v>
      </c>
    </row>
    <row r="1587" spans="1:10" ht="15" hidden="1" x14ac:dyDescent="0.25">
      <c r="A1587" s="293" t="s">
        <v>8033</v>
      </c>
      <c r="B1587" s="293" t="s">
        <v>7914</v>
      </c>
      <c r="C1587" s="293" t="s">
        <v>7915</v>
      </c>
      <c r="D1587" s="293" t="s">
        <v>7916</v>
      </c>
      <c r="E1587" s="293" t="s">
        <v>5139</v>
      </c>
      <c r="F1587" s="291" t="s">
        <v>1156</v>
      </c>
      <c r="G1587" s="294" t="s">
        <v>1336</v>
      </c>
      <c r="H1587" s="293" t="s">
        <v>7881</v>
      </c>
      <c r="I1587" s="293" t="s">
        <v>5374</v>
      </c>
      <c r="J1587" t="s">
        <v>5748</v>
      </c>
    </row>
    <row r="1588" spans="1:10" ht="15" x14ac:dyDescent="0.25">
      <c r="A1588" s="293" t="s">
        <v>8034</v>
      </c>
      <c r="B1588" s="293" t="s">
        <v>7917</v>
      </c>
      <c r="C1588" s="293" t="s">
        <v>7918</v>
      </c>
      <c r="D1588" s="293" t="s">
        <v>7919</v>
      </c>
      <c r="E1588" s="293" t="s">
        <v>496</v>
      </c>
      <c r="F1588" s="14" t="s">
        <v>1156</v>
      </c>
      <c r="G1588" s="294" t="s">
        <v>1333</v>
      </c>
      <c r="H1588" s="291" t="s">
        <v>7881</v>
      </c>
      <c r="I1588" s="256" t="s">
        <v>5378</v>
      </c>
      <c r="J1588" t="s">
        <v>5748</v>
      </c>
    </row>
    <row r="1589" spans="1:10" ht="15" x14ac:dyDescent="0.25">
      <c r="A1589" s="293" t="s">
        <v>4360</v>
      </c>
      <c r="B1589" s="293" t="s">
        <v>5027</v>
      </c>
      <c r="C1589" s="293" t="s">
        <v>5028</v>
      </c>
      <c r="D1589" s="293" t="s">
        <v>345</v>
      </c>
      <c r="E1589" s="293" t="s">
        <v>304</v>
      </c>
      <c r="F1589" s="14" t="s">
        <v>1156</v>
      </c>
      <c r="G1589" s="294" t="s">
        <v>1335</v>
      </c>
      <c r="H1589" s="291" t="s">
        <v>7881</v>
      </c>
      <c r="I1589" s="256" t="s">
        <v>5458</v>
      </c>
      <c r="J1589" t="s">
        <v>5748</v>
      </c>
    </row>
    <row r="1590" spans="1:10" ht="15" x14ac:dyDescent="0.25">
      <c r="A1590" s="293" t="s">
        <v>8035</v>
      </c>
      <c r="B1590" s="293" t="s">
        <v>7920</v>
      </c>
      <c r="C1590" s="293" t="s">
        <v>4778</v>
      </c>
      <c r="D1590" s="293" t="s">
        <v>380</v>
      </c>
      <c r="E1590" s="293" t="s">
        <v>8020</v>
      </c>
      <c r="F1590" s="14" t="s">
        <v>1156</v>
      </c>
      <c r="G1590" s="294" t="s">
        <v>1334</v>
      </c>
      <c r="H1590" s="291" t="s">
        <v>7881</v>
      </c>
      <c r="I1590" s="256" t="s">
        <v>5452</v>
      </c>
      <c r="J1590" t="s">
        <v>5748</v>
      </c>
    </row>
    <row r="1591" spans="1:10" ht="15" x14ac:dyDescent="0.25">
      <c r="A1591" s="293" t="s">
        <v>4345</v>
      </c>
      <c r="B1591" s="293" t="s">
        <v>4991</v>
      </c>
      <c r="C1591" s="293" t="s">
        <v>4992</v>
      </c>
      <c r="D1591" s="293" t="s">
        <v>1018</v>
      </c>
      <c r="E1591" s="293" t="s">
        <v>5130</v>
      </c>
      <c r="F1591" s="14" t="s">
        <v>1156</v>
      </c>
      <c r="G1591" s="294" t="s">
        <v>1336</v>
      </c>
      <c r="H1591" s="291" t="s">
        <v>7881</v>
      </c>
      <c r="I1591" s="256" t="s">
        <v>5456</v>
      </c>
      <c r="J1591" t="s">
        <v>5748</v>
      </c>
    </row>
    <row r="1592" spans="1:10" ht="15" x14ac:dyDescent="0.25">
      <c r="A1592" s="293" t="s">
        <v>4361</v>
      </c>
      <c r="B1592" s="293" t="s">
        <v>7921</v>
      </c>
      <c r="C1592" s="293" t="s">
        <v>7922</v>
      </c>
      <c r="D1592" s="293" t="s">
        <v>1022</v>
      </c>
      <c r="E1592" s="293" t="s">
        <v>350</v>
      </c>
      <c r="F1592" s="14" t="s">
        <v>1156</v>
      </c>
      <c r="G1592" s="294" t="s">
        <v>1336</v>
      </c>
      <c r="H1592" s="291" t="s">
        <v>7881</v>
      </c>
      <c r="I1592" s="256" t="s">
        <v>5376</v>
      </c>
      <c r="J1592" t="s">
        <v>5748</v>
      </c>
    </row>
    <row r="1593" spans="1:10" ht="15" x14ac:dyDescent="0.25">
      <c r="A1593" s="293" t="s">
        <v>8036</v>
      </c>
      <c r="B1593" s="293" t="s">
        <v>7923</v>
      </c>
      <c r="C1593" s="293" t="s">
        <v>7924</v>
      </c>
      <c r="D1593" s="293" t="s">
        <v>345</v>
      </c>
      <c r="E1593" s="293" t="s">
        <v>5137</v>
      </c>
      <c r="F1593" s="14" t="s">
        <v>1156</v>
      </c>
      <c r="G1593" s="294" t="s">
        <v>1335</v>
      </c>
      <c r="H1593" s="291" t="s">
        <v>7881</v>
      </c>
      <c r="I1593" s="256" t="s">
        <v>5460</v>
      </c>
      <c r="J1593" t="s">
        <v>5748</v>
      </c>
    </row>
    <row r="1594" spans="1:10" ht="15" x14ac:dyDescent="0.25">
      <c r="A1594" s="293" t="s">
        <v>4338</v>
      </c>
      <c r="B1594" s="293" t="s">
        <v>4979</v>
      </c>
      <c r="C1594" s="293" t="s">
        <v>4766</v>
      </c>
      <c r="D1594" s="293" t="s">
        <v>368</v>
      </c>
      <c r="E1594" s="293" t="s">
        <v>385</v>
      </c>
      <c r="F1594" s="14" t="s">
        <v>1156</v>
      </c>
      <c r="G1594" s="294" t="s">
        <v>1334</v>
      </c>
      <c r="H1594" s="291" t="s">
        <v>7881</v>
      </c>
      <c r="I1594" s="256" t="s">
        <v>5451</v>
      </c>
      <c r="J1594" t="s">
        <v>5748</v>
      </c>
    </row>
    <row r="1595" spans="1:10" ht="15" x14ac:dyDescent="0.25">
      <c r="A1595" s="293" t="s">
        <v>8037</v>
      </c>
      <c r="B1595" s="293" t="s">
        <v>7925</v>
      </c>
      <c r="C1595" s="293" t="s">
        <v>874</v>
      </c>
      <c r="D1595" s="293" t="s">
        <v>7926</v>
      </c>
      <c r="E1595" s="293" t="s">
        <v>459</v>
      </c>
      <c r="F1595" s="14" t="s">
        <v>1156</v>
      </c>
      <c r="G1595" s="294" t="s">
        <v>1336</v>
      </c>
      <c r="H1595" s="291" t="s">
        <v>7881</v>
      </c>
      <c r="I1595" s="256" t="s">
        <v>5395</v>
      </c>
      <c r="J1595" t="s">
        <v>5748</v>
      </c>
    </row>
    <row r="1596" spans="1:10" ht="15" x14ac:dyDescent="0.25">
      <c r="A1596" s="293" t="s">
        <v>8038</v>
      </c>
      <c r="B1596" s="293" t="s">
        <v>7927</v>
      </c>
      <c r="C1596" s="293" t="s">
        <v>7928</v>
      </c>
      <c r="D1596" s="293" t="s">
        <v>4619</v>
      </c>
      <c r="E1596" s="293" t="s">
        <v>409</v>
      </c>
      <c r="F1596" s="14" t="s">
        <v>1156</v>
      </c>
      <c r="G1596" s="294" t="s">
        <v>1336</v>
      </c>
      <c r="H1596" s="291" t="s">
        <v>7881</v>
      </c>
      <c r="I1596" s="256" t="s">
        <v>5394</v>
      </c>
      <c r="J1596" t="s">
        <v>5748</v>
      </c>
    </row>
    <row r="1597" spans="1:10" ht="15" x14ac:dyDescent="0.25">
      <c r="A1597" s="293" t="s">
        <v>8039</v>
      </c>
      <c r="B1597" s="293" t="s">
        <v>7929</v>
      </c>
      <c r="C1597" s="293" t="s">
        <v>7930</v>
      </c>
      <c r="D1597" s="293" t="s">
        <v>7931</v>
      </c>
      <c r="E1597" s="293" t="s">
        <v>5134</v>
      </c>
      <c r="F1597" s="14" t="s">
        <v>1156</v>
      </c>
      <c r="G1597" s="294" t="s">
        <v>1335</v>
      </c>
      <c r="H1597" s="291" t="s">
        <v>4008</v>
      </c>
      <c r="I1597" s="256" t="s">
        <v>5407</v>
      </c>
      <c r="J1597" t="s">
        <v>5748</v>
      </c>
    </row>
    <row r="1598" spans="1:10" ht="15" x14ac:dyDescent="0.25">
      <c r="A1598" s="293" t="s">
        <v>8040</v>
      </c>
      <c r="B1598" s="293" t="s">
        <v>7932</v>
      </c>
      <c r="C1598" s="293" t="s">
        <v>7933</v>
      </c>
      <c r="D1598" s="293" t="s">
        <v>558</v>
      </c>
      <c r="E1598" s="293" t="s">
        <v>1877</v>
      </c>
      <c r="F1598" s="14" t="s">
        <v>1156</v>
      </c>
      <c r="G1598" s="294" t="s">
        <v>1336</v>
      </c>
      <c r="H1598" s="291" t="s">
        <v>7881</v>
      </c>
      <c r="I1598" s="256" t="s">
        <v>5397</v>
      </c>
      <c r="J1598" t="s">
        <v>5748</v>
      </c>
    </row>
    <row r="1599" spans="1:10" ht="15" x14ac:dyDescent="0.25">
      <c r="A1599" s="293" t="s">
        <v>4326</v>
      </c>
      <c r="B1599" s="293" t="s">
        <v>4955</v>
      </c>
      <c r="C1599" s="293" t="s">
        <v>4956</v>
      </c>
      <c r="D1599" s="293" t="s">
        <v>358</v>
      </c>
      <c r="E1599" s="293" t="s">
        <v>5134</v>
      </c>
      <c r="F1599" s="14" t="s">
        <v>1156</v>
      </c>
      <c r="G1599" s="294" t="s">
        <v>1336</v>
      </c>
      <c r="H1599" s="291" t="s">
        <v>7881</v>
      </c>
      <c r="I1599" s="256" t="s">
        <v>5398</v>
      </c>
      <c r="J1599" t="s">
        <v>5748</v>
      </c>
    </row>
    <row r="1600" spans="1:10" ht="15" x14ac:dyDescent="0.25">
      <c r="A1600" s="293" t="s">
        <v>4325</v>
      </c>
      <c r="B1600" s="293" t="s">
        <v>4953</v>
      </c>
      <c r="C1600" s="293" t="s">
        <v>4954</v>
      </c>
      <c r="D1600" s="293" t="s">
        <v>529</v>
      </c>
      <c r="E1600" s="293" t="s">
        <v>5136</v>
      </c>
      <c r="F1600" s="14" t="s">
        <v>1156</v>
      </c>
      <c r="G1600" s="294" t="s">
        <v>1336</v>
      </c>
      <c r="H1600" s="291" t="s">
        <v>7881</v>
      </c>
      <c r="I1600" s="256" t="s">
        <v>5404</v>
      </c>
      <c r="J1600" t="s">
        <v>5748</v>
      </c>
    </row>
    <row r="1601" spans="1:10" ht="15" x14ac:dyDescent="0.25">
      <c r="A1601" s="293" t="s">
        <v>8041</v>
      </c>
      <c r="B1601" s="293" t="s">
        <v>7934</v>
      </c>
      <c r="C1601" s="293" t="s">
        <v>7935</v>
      </c>
      <c r="D1601" s="293" t="s">
        <v>7936</v>
      </c>
      <c r="E1601" s="293" t="s">
        <v>1877</v>
      </c>
      <c r="F1601" s="14" t="s">
        <v>1156</v>
      </c>
      <c r="G1601" s="294" t="s">
        <v>1335</v>
      </c>
      <c r="H1601" s="291" t="s">
        <v>4008</v>
      </c>
      <c r="I1601" s="256" t="s">
        <v>5396</v>
      </c>
      <c r="J1601" t="s">
        <v>5748</v>
      </c>
    </row>
    <row r="1602" spans="1:10" ht="15" x14ac:dyDescent="0.25">
      <c r="A1602" s="293" t="s">
        <v>4365</v>
      </c>
      <c r="B1602" s="293" t="s">
        <v>5034</v>
      </c>
      <c r="C1602" s="293" t="s">
        <v>3112</v>
      </c>
      <c r="D1602" s="293" t="s">
        <v>316</v>
      </c>
      <c r="E1602" s="293" t="s">
        <v>385</v>
      </c>
      <c r="F1602" s="14" t="s">
        <v>1156</v>
      </c>
      <c r="G1602" s="294" t="s">
        <v>1336</v>
      </c>
      <c r="H1602" s="291" t="s">
        <v>7881</v>
      </c>
      <c r="I1602" s="256" t="s">
        <v>5392</v>
      </c>
      <c r="J1602" t="s">
        <v>5748</v>
      </c>
    </row>
    <row r="1603" spans="1:10" ht="15" x14ac:dyDescent="0.25">
      <c r="A1603" s="293" t="s">
        <v>4324</v>
      </c>
      <c r="B1603" s="293" t="s">
        <v>4952</v>
      </c>
      <c r="C1603" s="293" t="s">
        <v>947</v>
      </c>
      <c r="D1603" s="293" t="s">
        <v>523</v>
      </c>
      <c r="E1603" s="293" t="s">
        <v>5136</v>
      </c>
      <c r="F1603" s="14" t="s">
        <v>1156</v>
      </c>
      <c r="G1603" s="294" t="s">
        <v>1336</v>
      </c>
      <c r="H1603" s="291" t="s">
        <v>7881</v>
      </c>
      <c r="I1603" s="256" t="s">
        <v>5416</v>
      </c>
      <c r="J1603" t="s">
        <v>5748</v>
      </c>
    </row>
    <row r="1604" spans="1:10" ht="15" x14ac:dyDescent="0.25">
      <c r="A1604" s="293" t="s">
        <v>8042</v>
      </c>
      <c r="B1604" s="293" t="s">
        <v>7937</v>
      </c>
      <c r="C1604" s="293" t="s">
        <v>7938</v>
      </c>
      <c r="D1604" s="293" t="s">
        <v>7939</v>
      </c>
      <c r="E1604" s="293" t="s">
        <v>409</v>
      </c>
      <c r="F1604" s="14" t="s">
        <v>1156</v>
      </c>
      <c r="G1604" s="294" t="s">
        <v>1334</v>
      </c>
      <c r="H1604" s="291" t="s">
        <v>4008</v>
      </c>
      <c r="I1604" s="256" t="s">
        <v>5393</v>
      </c>
      <c r="J1604" t="s">
        <v>5748</v>
      </c>
    </row>
    <row r="1605" spans="1:10" ht="15" x14ac:dyDescent="0.25">
      <c r="A1605" s="293" t="s">
        <v>4358</v>
      </c>
      <c r="B1605" s="293" t="s">
        <v>5023</v>
      </c>
      <c r="C1605" s="293" t="s">
        <v>5024</v>
      </c>
      <c r="D1605" s="293" t="s">
        <v>1043</v>
      </c>
      <c r="E1605" s="293" t="s">
        <v>5139</v>
      </c>
      <c r="F1605" s="14" t="s">
        <v>1156</v>
      </c>
      <c r="G1605" s="294" t="s">
        <v>1336</v>
      </c>
      <c r="H1605" s="291" t="s">
        <v>7881</v>
      </c>
      <c r="I1605" s="256" t="s">
        <v>5402</v>
      </c>
      <c r="J1605" t="s">
        <v>5748</v>
      </c>
    </row>
    <row r="1606" spans="1:10" ht="15" x14ac:dyDescent="0.25">
      <c r="A1606" s="293" t="s">
        <v>4305</v>
      </c>
      <c r="B1606" s="293" t="s">
        <v>4911</v>
      </c>
      <c r="C1606" s="293" t="s">
        <v>947</v>
      </c>
      <c r="D1606" s="293" t="s">
        <v>417</v>
      </c>
      <c r="E1606" s="293" t="s">
        <v>5136</v>
      </c>
      <c r="F1606" s="14" t="s">
        <v>1156</v>
      </c>
      <c r="G1606" s="294" t="s">
        <v>1333</v>
      </c>
      <c r="H1606" s="291" t="s">
        <v>7881</v>
      </c>
      <c r="I1606" s="256" t="s">
        <v>5401</v>
      </c>
      <c r="J1606" t="s">
        <v>5748</v>
      </c>
    </row>
    <row r="1607" spans="1:10" ht="15" x14ac:dyDescent="0.25">
      <c r="A1607" s="293" t="s">
        <v>4432</v>
      </c>
      <c r="B1607" s="293" t="s">
        <v>5086</v>
      </c>
      <c r="C1607" s="293" t="s">
        <v>5087</v>
      </c>
      <c r="D1607" s="293" t="s">
        <v>5088</v>
      </c>
      <c r="E1607" s="293" t="s">
        <v>5134</v>
      </c>
      <c r="F1607" s="14" t="s">
        <v>1156</v>
      </c>
      <c r="G1607" s="294" t="s">
        <v>1335</v>
      </c>
      <c r="H1607" s="291" t="s">
        <v>7881</v>
      </c>
      <c r="I1607" s="256" t="s">
        <v>5400</v>
      </c>
      <c r="J1607" t="s">
        <v>5748</v>
      </c>
    </row>
    <row r="1608" spans="1:10" ht="15" x14ac:dyDescent="0.25">
      <c r="A1608" s="293" t="s">
        <v>8043</v>
      </c>
      <c r="B1608" s="293" t="s">
        <v>7940</v>
      </c>
      <c r="C1608" s="293" t="s">
        <v>7941</v>
      </c>
      <c r="D1608" s="293" t="s">
        <v>625</v>
      </c>
      <c r="E1608" s="293" t="s">
        <v>5135</v>
      </c>
      <c r="F1608" s="14" t="s">
        <v>1156</v>
      </c>
      <c r="G1608" s="294" t="s">
        <v>1333</v>
      </c>
      <c r="H1608" s="291" t="s">
        <v>7881</v>
      </c>
      <c r="I1608" s="256" t="s">
        <v>5399</v>
      </c>
      <c r="J1608" t="s">
        <v>5748</v>
      </c>
    </row>
    <row r="1609" spans="1:10" ht="15" x14ac:dyDescent="0.25">
      <c r="A1609" s="293" t="s">
        <v>8044</v>
      </c>
      <c r="B1609" s="293" t="s">
        <v>7942</v>
      </c>
      <c r="C1609" s="293" t="s">
        <v>1331</v>
      </c>
      <c r="D1609" s="293" t="s">
        <v>786</v>
      </c>
      <c r="E1609" s="293" t="s">
        <v>5134</v>
      </c>
      <c r="F1609" s="14" t="s">
        <v>1156</v>
      </c>
      <c r="G1609" s="294" t="s">
        <v>1336</v>
      </c>
      <c r="H1609" s="291" t="s">
        <v>7881</v>
      </c>
      <c r="I1609" s="256" t="s">
        <v>5403</v>
      </c>
      <c r="J1609" t="s">
        <v>5748</v>
      </c>
    </row>
    <row r="1610" spans="1:10" ht="15" x14ac:dyDescent="0.25">
      <c r="A1610" s="293" t="s">
        <v>8045</v>
      </c>
      <c r="B1610" s="293" t="s">
        <v>7943</v>
      </c>
      <c r="C1610" s="293" t="s">
        <v>7944</v>
      </c>
      <c r="D1610" s="293" t="s">
        <v>7945</v>
      </c>
      <c r="E1610" s="293" t="s">
        <v>1877</v>
      </c>
      <c r="F1610" s="14" t="s">
        <v>1156</v>
      </c>
      <c r="G1610" s="294" t="s">
        <v>1336</v>
      </c>
      <c r="H1610" s="291" t="s">
        <v>7881</v>
      </c>
      <c r="I1610" s="256" t="s">
        <v>5405</v>
      </c>
      <c r="J1610" t="s">
        <v>5748</v>
      </c>
    </row>
    <row r="1611" spans="1:10" ht="15" hidden="1" x14ac:dyDescent="0.25">
      <c r="A1611" s="293" t="s">
        <v>4307</v>
      </c>
      <c r="B1611" s="293" t="s">
        <v>4915</v>
      </c>
      <c r="C1611" s="293" t="s">
        <v>4916</v>
      </c>
      <c r="D1611" s="293" t="s">
        <v>355</v>
      </c>
      <c r="E1611" s="293" t="s">
        <v>341</v>
      </c>
      <c r="F1611" s="291" t="s">
        <v>1156</v>
      </c>
      <c r="G1611" s="294" t="s">
        <v>1335</v>
      </c>
      <c r="H1611" s="293" t="s">
        <v>7881</v>
      </c>
      <c r="I1611" s="293" t="s">
        <v>5409</v>
      </c>
      <c r="J1611" t="s">
        <v>5748</v>
      </c>
    </row>
    <row r="1612" spans="1:10" ht="15" hidden="1" x14ac:dyDescent="0.25">
      <c r="A1612" s="293" t="s">
        <v>8046</v>
      </c>
      <c r="B1612" s="293" t="s">
        <v>7946</v>
      </c>
      <c r="C1612" s="293" t="s">
        <v>7947</v>
      </c>
      <c r="D1612" s="293" t="s">
        <v>7948</v>
      </c>
      <c r="E1612" s="293" t="s">
        <v>385</v>
      </c>
      <c r="F1612" s="291" t="s">
        <v>1156</v>
      </c>
      <c r="G1612" s="294" t="s">
        <v>1336</v>
      </c>
      <c r="H1612" s="293" t="s">
        <v>7881</v>
      </c>
      <c r="I1612" s="293" t="s">
        <v>5408</v>
      </c>
      <c r="J1612" t="s">
        <v>5748</v>
      </c>
    </row>
    <row r="1613" spans="1:10" ht="15" x14ac:dyDescent="0.25">
      <c r="A1613" s="293" t="s">
        <v>4376</v>
      </c>
      <c r="B1613" s="293" t="s">
        <v>5058</v>
      </c>
      <c r="C1613" s="293" t="s">
        <v>912</v>
      </c>
      <c r="D1613" s="293" t="s">
        <v>5059</v>
      </c>
      <c r="E1613" s="293" t="s">
        <v>459</v>
      </c>
      <c r="F1613" s="14" t="s">
        <v>1156</v>
      </c>
      <c r="G1613" s="294" t="s">
        <v>1336</v>
      </c>
      <c r="H1613" s="291" t="s">
        <v>7881</v>
      </c>
      <c r="I1613" s="256" t="s">
        <v>5410</v>
      </c>
      <c r="J1613" t="s">
        <v>5748</v>
      </c>
    </row>
    <row r="1614" spans="1:10" ht="15" x14ac:dyDescent="0.25">
      <c r="A1614" s="293" t="s">
        <v>4362</v>
      </c>
      <c r="B1614" s="293" t="s">
        <v>5029</v>
      </c>
      <c r="C1614" s="293" t="s">
        <v>848</v>
      </c>
      <c r="D1614" s="293" t="s">
        <v>316</v>
      </c>
      <c r="E1614" s="293" t="s">
        <v>324</v>
      </c>
      <c r="F1614" s="14" t="s">
        <v>1156</v>
      </c>
      <c r="G1614" s="294" t="s">
        <v>1336</v>
      </c>
      <c r="H1614" s="291" t="s">
        <v>7881</v>
      </c>
      <c r="I1614" s="256" t="s">
        <v>5411</v>
      </c>
      <c r="J1614" t="s">
        <v>5748</v>
      </c>
    </row>
    <row r="1615" spans="1:10" ht="15" x14ac:dyDescent="0.25">
      <c r="A1615" s="293" t="s">
        <v>8047</v>
      </c>
      <c r="B1615" s="293" t="s">
        <v>7949</v>
      </c>
      <c r="C1615" s="293" t="s">
        <v>7950</v>
      </c>
      <c r="D1615" s="293" t="s">
        <v>7951</v>
      </c>
      <c r="E1615" s="293" t="s">
        <v>1877</v>
      </c>
      <c r="F1615" s="14" t="s">
        <v>1156</v>
      </c>
      <c r="G1615" s="294" t="s">
        <v>1336</v>
      </c>
      <c r="H1615" s="291" t="s">
        <v>7881</v>
      </c>
      <c r="I1615" s="256" t="s">
        <v>5414</v>
      </c>
      <c r="J1615" t="s">
        <v>5748</v>
      </c>
    </row>
    <row r="1616" spans="1:10" ht="15" x14ac:dyDescent="0.25">
      <c r="A1616" s="293" t="s">
        <v>4306</v>
      </c>
      <c r="B1616" s="293" t="s">
        <v>4912</v>
      </c>
      <c r="C1616" s="293" t="s">
        <v>4913</v>
      </c>
      <c r="D1616" s="293" t="s">
        <v>4914</v>
      </c>
      <c r="E1616" s="293" t="s">
        <v>5136</v>
      </c>
      <c r="F1616" s="14" t="s">
        <v>1156</v>
      </c>
      <c r="G1616" s="294" t="s">
        <v>1333</v>
      </c>
      <c r="H1616" s="291" t="s">
        <v>7881</v>
      </c>
      <c r="I1616" s="256" t="s">
        <v>5413</v>
      </c>
      <c r="J1616" t="s">
        <v>5748</v>
      </c>
    </row>
    <row r="1617" spans="1:10" ht="15" x14ac:dyDescent="0.25">
      <c r="A1617" s="293" t="s">
        <v>4370</v>
      </c>
      <c r="B1617" s="293" t="s">
        <v>5045</v>
      </c>
      <c r="C1617" s="293" t="s">
        <v>5046</v>
      </c>
      <c r="D1617" s="293" t="s">
        <v>697</v>
      </c>
      <c r="E1617" s="293" t="s">
        <v>311</v>
      </c>
      <c r="F1617" s="14" t="s">
        <v>1156</v>
      </c>
      <c r="G1617" s="294" t="s">
        <v>1336</v>
      </c>
      <c r="H1617" s="291" t="s">
        <v>7881</v>
      </c>
      <c r="I1617" s="256" t="s">
        <v>5412</v>
      </c>
      <c r="J1617" t="s">
        <v>5748</v>
      </c>
    </row>
    <row r="1618" spans="1:10" ht="15" x14ac:dyDescent="0.25">
      <c r="A1618" s="293" t="s">
        <v>8048</v>
      </c>
      <c r="B1618" s="293" t="s">
        <v>7952</v>
      </c>
      <c r="C1618" s="293" t="s">
        <v>7953</v>
      </c>
      <c r="D1618" s="293" t="s">
        <v>7954</v>
      </c>
      <c r="E1618" s="293" t="s">
        <v>306</v>
      </c>
      <c r="F1618" s="14" t="s">
        <v>1156</v>
      </c>
      <c r="G1618" s="294" t="s">
        <v>1335</v>
      </c>
      <c r="H1618" s="291" t="s">
        <v>4008</v>
      </c>
      <c r="I1618" s="256" t="s">
        <v>5415</v>
      </c>
      <c r="J1618" t="s">
        <v>5748</v>
      </c>
    </row>
    <row r="1619" spans="1:10" ht="15" hidden="1" x14ac:dyDescent="0.25">
      <c r="A1619" s="293" t="s">
        <v>8049</v>
      </c>
      <c r="B1619" s="293" t="s">
        <v>7955</v>
      </c>
      <c r="C1619" s="293" t="s">
        <v>7956</v>
      </c>
      <c r="D1619" s="293" t="s">
        <v>529</v>
      </c>
      <c r="E1619" s="293" t="s">
        <v>1877</v>
      </c>
      <c r="F1619" s="291" t="s">
        <v>1156</v>
      </c>
      <c r="G1619" s="294" t="s">
        <v>1336</v>
      </c>
      <c r="H1619" s="293" t="s">
        <v>7881</v>
      </c>
      <c r="I1619" s="293" t="s">
        <v>5417</v>
      </c>
      <c r="J1619" t="s">
        <v>5748</v>
      </c>
    </row>
    <row r="1620" spans="1:10" ht="15" x14ac:dyDescent="0.25">
      <c r="A1620" s="293" t="s">
        <v>8050</v>
      </c>
      <c r="B1620" s="293" t="s">
        <v>7957</v>
      </c>
      <c r="C1620" s="293" t="s">
        <v>7958</v>
      </c>
      <c r="D1620" s="293" t="s">
        <v>7959</v>
      </c>
      <c r="E1620" s="293" t="s">
        <v>409</v>
      </c>
      <c r="F1620" s="14" t="s">
        <v>1156</v>
      </c>
      <c r="G1620" s="294" t="s">
        <v>1334</v>
      </c>
      <c r="H1620" s="291" t="s">
        <v>4008</v>
      </c>
      <c r="I1620" s="256" t="s">
        <v>5430</v>
      </c>
      <c r="J1620" t="s">
        <v>7896</v>
      </c>
    </row>
    <row r="1621" spans="1:10" ht="15" x14ac:dyDescent="0.25">
      <c r="A1621" s="293" t="s">
        <v>8051</v>
      </c>
      <c r="B1621" s="293" t="s">
        <v>7960</v>
      </c>
      <c r="C1621" s="293" t="s">
        <v>7961</v>
      </c>
      <c r="D1621" s="293" t="s">
        <v>563</v>
      </c>
      <c r="E1621" s="293" t="s">
        <v>1157</v>
      </c>
      <c r="F1621" s="14" t="s">
        <v>1156</v>
      </c>
      <c r="G1621" s="294" t="s">
        <v>1336</v>
      </c>
      <c r="H1621" s="291" t="s">
        <v>7881</v>
      </c>
      <c r="I1621" s="256" t="s">
        <v>5429</v>
      </c>
      <c r="J1621" t="s">
        <v>5748</v>
      </c>
    </row>
    <row r="1622" spans="1:10" ht="15" x14ac:dyDescent="0.25">
      <c r="A1622" s="293" t="s">
        <v>4316</v>
      </c>
      <c r="B1622" s="293" t="s">
        <v>4932</v>
      </c>
      <c r="C1622" s="293" t="s">
        <v>4933</v>
      </c>
      <c r="D1622" s="293" t="s">
        <v>356</v>
      </c>
      <c r="E1622" s="293" t="s">
        <v>311</v>
      </c>
      <c r="F1622" s="14" t="s">
        <v>1156</v>
      </c>
      <c r="G1622" s="294" t="s">
        <v>1333</v>
      </c>
      <c r="H1622" s="291" t="s">
        <v>7881</v>
      </c>
      <c r="I1622" s="256" t="s">
        <v>5420</v>
      </c>
      <c r="J1622" t="s">
        <v>5748</v>
      </c>
    </row>
    <row r="1623" spans="1:10" ht="15" x14ac:dyDescent="0.25">
      <c r="A1623" s="293" t="s">
        <v>4303</v>
      </c>
      <c r="B1623" s="293" t="s">
        <v>4906</v>
      </c>
      <c r="C1623" s="293" t="s">
        <v>4907</v>
      </c>
      <c r="D1623" s="293" t="s">
        <v>4908</v>
      </c>
      <c r="E1623" s="293" t="s">
        <v>5134</v>
      </c>
      <c r="F1623" s="14" t="s">
        <v>1156</v>
      </c>
      <c r="G1623" s="294" t="s">
        <v>1335</v>
      </c>
      <c r="H1623" s="291" t="s">
        <v>4008</v>
      </c>
      <c r="I1623" s="256" t="s">
        <v>5418</v>
      </c>
      <c r="J1623" t="s">
        <v>5748</v>
      </c>
    </row>
    <row r="1624" spans="1:10" ht="15" x14ac:dyDescent="0.25">
      <c r="A1624" s="293" t="s">
        <v>8052</v>
      </c>
      <c r="B1624" s="293" t="s">
        <v>7962</v>
      </c>
      <c r="C1624" s="293" t="s">
        <v>7963</v>
      </c>
      <c r="D1624" s="293" t="s">
        <v>355</v>
      </c>
      <c r="E1624" s="293" t="s">
        <v>5134</v>
      </c>
      <c r="F1624" s="14" t="s">
        <v>1156</v>
      </c>
      <c r="G1624" s="294" t="s">
        <v>1336</v>
      </c>
      <c r="H1624" s="291" t="s">
        <v>7881</v>
      </c>
      <c r="I1624" s="256" t="s">
        <v>5424</v>
      </c>
      <c r="J1624" t="s">
        <v>5748</v>
      </c>
    </row>
    <row r="1625" spans="1:10" ht="15" x14ac:dyDescent="0.25">
      <c r="A1625" s="293" t="s">
        <v>8053</v>
      </c>
      <c r="B1625" s="293" t="s">
        <v>7964</v>
      </c>
      <c r="C1625" s="293" t="s">
        <v>7965</v>
      </c>
      <c r="D1625" s="293" t="s">
        <v>575</v>
      </c>
      <c r="E1625" s="293" t="s">
        <v>241</v>
      </c>
      <c r="F1625" s="14" t="s">
        <v>1156</v>
      </c>
      <c r="G1625" s="294" t="s">
        <v>1336</v>
      </c>
      <c r="H1625" s="291" t="s">
        <v>7881</v>
      </c>
      <c r="I1625" s="256" t="s">
        <v>5421</v>
      </c>
      <c r="J1625" t="s">
        <v>5748</v>
      </c>
    </row>
    <row r="1626" spans="1:10" ht="15" x14ac:dyDescent="0.25">
      <c r="A1626" s="293" t="s">
        <v>8054</v>
      </c>
      <c r="B1626" s="293" t="s">
        <v>7966</v>
      </c>
      <c r="C1626" s="293" t="s">
        <v>7967</v>
      </c>
      <c r="D1626" s="293" t="s">
        <v>7968</v>
      </c>
      <c r="E1626" s="293" t="s">
        <v>1877</v>
      </c>
      <c r="F1626" s="14" t="s">
        <v>1156</v>
      </c>
      <c r="G1626" s="294" t="s">
        <v>1333</v>
      </c>
      <c r="H1626" s="291" t="s">
        <v>7881</v>
      </c>
      <c r="I1626" s="256" t="s">
        <v>5428</v>
      </c>
      <c r="J1626" t="s">
        <v>5748</v>
      </c>
    </row>
    <row r="1627" spans="1:10" ht="15" x14ac:dyDescent="0.25">
      <c r="A1627" s="293" t="s">
        <v>4339</v>
      </c>
      <c r="B1627" s="293" t="s">
        <v>4980</v>
      </c>
      <c r="C1627" s="293" t="s">
        <v>4981</v>
      </c>
      <c r="D1627" s="293" t="s">
        <v>368</v>
      </c>
      <c r="E1627" s="293" t="s">
        <v>314</v>
      </c>
      <c r="F1627" s="14" t="s">
        <v>1156</v>
      </c>
      <c r="G1627" s="294" t="s">
        <v>1334</v>
      </c>
      <c r="H1627" s="291" t="s">
        <v>7881</v>
      </c>
      <c r="I1627" s="256" t="s">
        <v>5425</v>
      </c>
      <c r="J1627" t="s">
        <v>5748</v>
      </c>
    </row>
    <row r="1628" spans="1:10" ht="15" x14ac:dyDescent="0.25">
      <c r="A1628" s="293" t="s">
        <v>8055</v>
      </c>
      <c r="B1628" s="293" t="s">
        <v>7969</v>
      </c>
      <c r="C1628" s="293" t="s">
        <v>7970</v>
      </c>
      <c r="D1628" s="293" t="s">
        <v>7971</v>
      </c>
      <c r="E1628" s="293" t="s">
        <v>5139</v>
      </c>
      <c r="F1628" s="14" t="s">
        <v>1156</v>
      </c>
      <c r="G1628" s="294" t="s">
        <v>1336</v>
      </c>
      <c r="H1628" s="291" t="s">
        <v>7881</v>
      </c>
      <c r="I1628" s="256" t="s">
        <v>5419</v>
      </c>
      <c r="J1628" t="s">
        <v>5748</v>
      </c>
    </row>
    <row r="1629" spans="1:10" ht="15" x14ac:dyDescent="0.25">
      <c r="A1629" s="293" t="s">
        <v>8056</v>
      </c>
      <c r="B1629" s="293" t="s">
        <v>7972</v>
      </c>
      <c r="C1629" s="293" t="s">
        <v>7973</v>
      </c>
      <c r="D1629" s="293" t="s">
        <v>3938</v>
      </c>
      <c r="E1629" s="293" t="s">
        <v>385</v>
      </c>
      <c r="F1629" s="14" t="s">
        <v>1156</v>
      </c>
      <c r="G1629" s="294" t="s">
        <v>1335</v>
      </c>
      <c r="H1629" s="291" t="s">
        <v>4008</v>
      </c>
      <c r="I1629" s="256" t="s">
        <v>5426</v>
      </c>
      <c r="J1629" t="s">
        <v>5748</v>
      </c>
    </row>
    <row r="1630" spans="1:10" ht="15" x14ac:dyDescent="0.25">
      <c r="A1630" s="293" t="s">
        <v>4343</v>
      </c>
      <c r="B1630" s="293" t="s">
        <v>4987</v>
      </c>
      <c r="C1630" s="293" t="s">
        <v>4988</v>
      </c>
      <c r="D1630" s="293" t="s">
        <v>337</v>
      </c>
      <c r="E1630" s="293" t="s">
        <v>5130</v>
      </c>
      <c r="F1630" s="14" t="s">
        <v>1156</v>
      </c>
      <c r="G1630" s="294" t="s">
        <v>1335</v>
      </c>
      <c r="H1630" s="291" t="s">
        <v>7881</v>
      </c>
      <c r="I1630" s="256" t="s">
        <v>5427</v>
      </c>
      <c r="J1630" t="s">
        <v>5748</v>
      </c>
    </row>
    <row r="1631" spans="1:10" ht="15" x14ac:dyDescent="0.25">
      <c r="A1631" s="293" t="s">
        <v>4334</v>
      </c>
      <c r="B1631" s="293" t="s">
        <v>4973</v>
      </c>
      <c r="C1631" s="293" t="s">
        <v>655</v>
      </c>
      <c r="D1631" s="293" t="s">
        <v>338</v>
      </c>
      <c r="E1631" s="293" t="s">
        <v>311</v>
      </c>
      <c r="F1631" s="14" t="s">
        <v>1156</v>
      </c>
      <c r="G1631" s="294" t="s">
        <v>1334</v>
      </c>
      <c r="H1631" s="291" t="s">
        <v>7881</v>
      </c>
      <c r="I1631" s="256" t="s">
        <v>5423</v>
      </c>
      <c r="J1631" t="s">
        <v>5748</v>
      </c>
    </row>
    <row r="1632" spans="1:10" ht="15" x14ac:dyDescent="0.25">
      <c r="A1632" s="293" t="s">
        <v>1819</v>
      </c>
      <c r="B1632" s="293" t="s">
        <v>3111</v>
      </c>
      <c r="C1632" s="293" t="s">
        <v>902</v>
      </c>
      <c r="D1632" s="293" t="s">
        <v>595</v>
      </c>
      <c r="E1632" s="293" t="s">
        <v>409</v>
      </c>
      <c r="F1632" s="14" t="s">
        <v>1156</v>
      </c>
      <c r="G1632" s="294" t="s">
        <v>1334</v>
      </c>
      <c r="H1632" s="291" t="s">
        <v>7881</v>
      </c>
      <c r="I1632" s="256" t="s">
        <v>5422</v>
      </c>
      <c r="J1632" t="s">
        <v>5748</v>
      </c>
    </row>
    <row r="1633" spans="1:10" ht="15" hidden="1" x14ac:dyDescent="0.25">
      <c r="A1633" s="293" t="s">
        <v>8057</v>
      </c>
      <c r="B1633" s="293" t="s">
        <v>7974</v>
      </c>
      <c r="C1633" s="293" t="s">
        <v>7975</v>
      </c>
      <c r="D1633" s="293" t="s">
        <v>411</v>
      </c>
      <c r="E1633" s="293" t="s">
        <v>5135</v>
      </c>
      <c r="F1633" s="291" t="s">
        <v>1156</v>
      </c>
      <c r="G1633" s="294" t="s">
        <v>1333</v>
      </c>
      <c r="H1633" s="293" t="s">
        <v>7881</v>
      </c>
      <c r="I1633" s="293" t="s">
        <v>5431</v>
      </c>
      <c r="J1633" t="s">
        <v>5748</v>
      </c>
    </row>
    <row r="1634" spans="1:10" ht="15" x14ac:dyDescent="0.25">
      <c r="A1634" s="293" t="s">
        <v>4364</v>
      </c>
      <c r="B1634" s="293" t="s">
        <v>5032</v>
      </c>
      <c r="C1634" s="293" t="s">
        <v>5033</v>
      </c>
      <c r="D1634" s="293" t="s">
        <v>540</v>
      </c>
      <c r="E1634" s="293" t="s">
        <v>541</v>
      </c>
      <c r="F1634" s="14" t="s">
        <v>1156</v>
      </c>
      <c r="G1634" s="294" t="s">
        <v>1336</v>
      </c>
      <c r="H1634" s="291" t="s">
        <v>7881</v>
      </c>
      <c r="I1634" s="256" t="s">
        <v>5432</v>
      </c>
      <c r="J1634" t="s">
        <v>5748</v>
      </c>
    </row>
    <row r="1635" spans="1:10" ht="15" x14ac:dyDescent="0.25">
      <c r="A1635" s="293" t="s">
        <v>8058</v>
      </c>
      <c r="B1635" s="293" t="s">
        <v>7976</v>
      </c>
      <c r="C1635" s="293" t="s">
        <v>7977</v>
      </c>
      <c r="D1635" s="293" t="s">
        <v>377</v>
      </c>
      <c r="E1635" s="293" t="s">
        <v>324</v>
      </c>
      <c r="F1635" s="14" t="s">
        <v>1156</v>
      </c>
      <c r="G1635" s="294" t="s">
        <v>1335</v>
      </c>
      <c r="H1635" s="291" t="s">
        <v>7881</v>
      </c>
      <c r="I1635" s="256" t="s">
        <v>5436</v>
      </c>
      <c r="J1635" t="s">
        <v>5748</v>
      </c>
    </row>
    <row r="1636" spans="1:10" ht="15" x14ac:dyDescent="0.25">
      <c r="A1636" s="293" t="s">
        <v>8059</v>
      </c>
      <c r="B1636" s="293" t="s">
        <v>7978</v>
      </c>
      <c r="C1636" s="293" t="s">
        <v>7979</v>
      </c>
      <c r="D1636" s="293" t="s">
        <v>7980</v>
      </c>
      <c r="E1636" s="293" t="s">
        <v>304</v>
      </c>
      <c r="F1636" s="14" t="s">
        <v>1156</v>
      </c>
      <c r="G1636" s="294" t="s">
        <v>1336</v>
      </c>
      <c r="H1636" s="291" t="s">
        <v>7881</v>
      </c>
      <c r="I1636" s="256" t="s">
        <v>5434</v>
      </c>
      <c r="J1636" t="s">
        <v>5748</v>
      </c>
    </row>
    <row r="1637" spans="1:10" ht="15" x14ac:dyDescent="0.25">
      <c r="A1637" s="293" t="s">
        <v>4438</v>
      </c>
      <c r="B1637" s="293" t="s">
        <v>5101</v>
      </c>
      <c r="C1637" s="293" t="s">
        <v>5102</v>
      </c>
      <c r="D1637" s="293" t="s">
        <v>5103</v>
      </c>
      <c r="E1637" s="293" t="s">
        <v>5134</v>
      </c>
      <c r="F1637" s="14" t="s">
        <v>1156</v>
      </c>
      <c r="G1637" s="294" t="s">
        <v>1335</v>
      </c>
      <c r="H1637" s="291" t="s">
        <v>4008</v>
      </c>
      <c r="I1637" s="256" t="s">
        <v>5435</v>
      </c>
      <c r="J1637" t="s">
        <v>7889</v>
      </c>
    </row>
    <row r="1638" spans="1:10" ht="15" x14ac:dyDescent="0.25">
      <c r="A1638" s="293" t="s">
        <v>4347</v>
      </c>
      <c r="B1638" s="293" t="s">
        <v>4995</v>
      </c>
      <c r="C1638" s="293" t="s">
        <v>4996</v>
      </c>
      <c r="D1638" s="293" t="s">
        <v>4997</v>
      </c>
      <c r="E1638" s="293" t="s">
        <v>5139</v>
      </c>
      <c r="F1638" s="14" t="s">
        <v>1156</v>
      </c>
      <c r="G1638" s="294" t="s">
        <v>1336</v>
      </c>
      <c r="H1638" s="291" t="s">
        <v>7881</v>
      </c>
      <c r="I1638" s="256" t="s">
        <v>5433</v>
      </c>
      <c r="J1638" t="s">
        <v>5748</v>
      </c>
    </row>
    <row r="1639" spans="1:10" ht="15" x14ac:dyDescent="0.25">
      <c r="A1639" s="293" t="s">
        <v>4352</v>
      </c>
      <c r="B1639" s="293" t="s">
        <v>5007</v>
      </c>
      <c r="C1639" s="293" t="s">
        <v>5008</v>
      </c>
      <c r="D1639" s="293" t="s">
        <v>5009</v>
      </c>
      <c r="E1639" s="293" t="s">
        <v>5139</v>
      </c>
      <c r="F1639" s="14" t="s">
        <v>1156</v>
      </c>
      <c r="G1639" s="294" t="s">
        <v>1335</v>
      </c>
      <c r="H1639" s="291" t="s">
        <v>4008</v>
      </c>
      <c r="I1639" s="256" t="s">
        <v>5406</v>
      </c>
      <c r="J1639" t="s">
        <v>5748</v>
      </c>
    </row>
    <row r="1640" spans="1:10" ht="15" x14ac:dyDescent="0.25">
      <c r="A1640" s="293" t="s">
        <v>4368</v>
      </c>
      <c r="B1640" s="293" t="s">
        <v>5038</v>
      </c>
      <c r="C1640" s="293" t="s">
        <v>5039</v>
      </c>
      <c r="D1640" s="293" t="s">
        <v>424</v>
      </c>
      <c r="E1640" s="293" t="s">
        <v>385</v>
      </c>
      <c r="F1640" s="14" t="s">
        <v>1156</v>
      </c>
      <c r="G1640" s="294" t="s">
        <v>1336</v>
      </c>
      <c r="H1640" s="291" t="s">
        <v>7881</v>
      </c>
      <c r="I1640" s="256" t="s">
        <v>5498</v>
      </c>
      <c r="J1640" t="s">
        <v>5748</v>
      </c>
    </row>
    <row r="1641" spans="1:10" ht="15" x14ac:dyDescent="0.25">
      <c r="A1641" s="293" t="s">
        <v>8060</v>
      </c>
      <c r="B1641" s="293" t="s">
        <v>7981</v>
      </c>
      <c r="C1641" s="293" t="s">
        <v>7982</v>
      </c>
      <c r="D1641" s="293" t="s">
        <v>364</v>
      </c>
      <c r="E1641" s="293" t="s">
        <v>304</v>
      </c>
      <c r="F1641" s="14" t="s">
        <v>1156</v>
      </c>
      <c r="G1641" s="294" t="s">
        <v>1336</v>
      </c>
      <c r="H1641" s="291" t="s">
        <v>7881</v>
      </c>
      <c r="I1641" s="256" t="s">
        <v>5499</v>
      </c>
      <c r="J1641" t="s">
        <v>5748</v>
      </c>
    </row>
    <row r="1642" spans="1:10" ht="15" x14ac:dyDescent="0.25">
      <c r="A1642" s="293" t="s">
        <v>4346</v>
      </c>
      <c r="B1642" s="293" t="s">
        <v>4993</v>
      </c>
      <c r="C1642" s="293" t="s">
        <v>4994</v>
      </c>
      <c r="D1642" s="293" t="s">
        <v>716</v>
      </c>
      <c r="E1642" s="293" t="s">
        <v>5139</v>
      </c>
      <c r="F1642" s="14" t="s">
        <v>1156</v>
      </c>
      <c r="G1642" s="294" t="s">
        <v>1336</v>
      </c>
      <c r="H1642" s="291" t="s">
        <v>7881</v>
      </c>
      <c r="I1642" s="256" t="s">
        <v>5497</v>
      </c>
      <c r="J1642" t="s">
        <v>5748</v>
      </c>
    </row>
    <row r="1643" spans="1:10" ht="15" x14ac:dyDescent="0.25">
      <c r="A1643" s="293" t="s">
        <v>8061</v>
      </c>
      <c r="B1643" s="293" t="s">
        <v>7983</v>
      </c>
      <c r="C1643" s="293" t="s">
        <v>7984</v>
      </c>
      <c r="D1643" s="293" t="s">
        <v>498</v>
      </c>
      <c r="E1643" s="293" t="s">
        <v>1877</v>
      </c>
      <c r="F1643" s="14" t="s">
        <v>1156</v>
      </c>
      <c r="G1643" s="294" t="s">
        <v>1336</v>
      </c>
      <c r="H1643" s="291" t="s">
        <v>7881</v>
      </c>
      <c r="I1643" s="256" t="s">
        <v>5500</v>
      </c>
      <c r="J1643" t="s">
        <v>5748</v>
      </c>
    </row>
    <row r="1644" spans="1:10" ht="15" x14ac:dyDescent="0.25">
      <c r="A1644" s="293" t="s">
        <v>4309</v>
      </c>
      <c r="B1644" s="293" t="s">
        <v>4919</v>
      </c>
      <c r="C1644" s="293" t="s">
        <v>4920</v>
      </c>
      <c r="D1644" s="293" t="s">
        <v>393</v>
      </c>
      <c r="E1644" s="293" t="s">
        <v>385</v>
      </c>
      <c r="F1644" s="14" t="s">
        <v>1156</v>
      </c>
      <c r="G1644" s="294" t="s">
        <v>1335</v>
      </c>
      <c r="H1644" s="291" t="s">
        <v>7881</v>
      </c>
      <c r="I1644" s="256" t="s">
        <v>5501</v>
      </c>
      <c r="J1644" t="s">
        <v>5748</v>
      </c>
    </row>
    <row r="1645" spans="1:10" ht="15" x14ac:dyDescent="0.25">
      <c r="A1645" s="293" t="s">
        <v>4356</v>
      </c>
      <c r="B1645" s="293" t="s">
        <v>5019</v>
      </c>
      <c r="C1645" s="293" t="s">
        <v>5020</v>
      </c>
      <c r="D1645" s="293" t="s">
        <v>337</v>
      </c>
      <c r="E1645" s="293" t="s">
        <v>306</v>
      </c>
      <c r="F1645" s="14" t="s">
        <v>1156</v>
      </c>
      <c r="G1645" s="294" t="s">
        <v>1335</v>
      </c>
      <c r="H1645" s="291" t="s">
        <v>7881</v>
      </c>
      <c r="I1645" s="256" t="s">
        <v>5496</v>
      </c>
      <c r="J1645" t="s">
        <v>5748</v>
      </c>
    </row>
    <row r="1646" spans="1:10" ht="15" x14ac:dyDescent="0.25">
      <c r="A1646" s="293" t="s">
        <v>8062</v>
      </c>
      <c r="B1646" s="293" t="s">
        <v>7985</v>
      </c>
      <c r="C1646" s="293" t="s">
        <v>7986</v>
      </c>
      <c r="D1646" s="293" t="s">
        <v>349</v>
      </c>
      <c r="E1646" s="293" t="s">
        <v>304</v>
      </c>
      <c r="F1646" s="14" t="s">
        <v>1156</v>
      </c>
      <c r="G1646" s="294" t="s">
        <v>1334</v>
      </c>
      <c r="H1646" s="291" t="s">
        <v>4008</v>
      </c>
      <c r="I1646" s="256" t="s">
        <v>5494</v>
      </c>
      <c r="J1646" t="s">
        <v>5748</v>
      </c>
    </row>
    <row r="1647" spans="1:10" ht="15" x14ac:dyDescent="0.25">
      <c r="A1647" s="293" t="s">
        <v>4044</v>
      </c>
      <c r="B1647" s="293" t="s">
        <v>4045</v>
      </c>
      <c r="C1647" s="293" t="s">
        <v>4043</v>
      </c>
      <c r="D1647" s="293" t="s">
        <v>337</v>
      </c>
      <c r="E1647" s="293" t="s">
        <v>304</v>
      </c>
      <c r="F1647" s="14" t="s">
        <v>1156</v>
      </c>
      <c r="G1647" s="294" t="s">
        <v>1335</v>
      </c>
      <c r="H1647" s="291" t="s">
        <v>7881</v>
      </c>
      <c r="I1647" s="256" t="s">
        <v>5495</v>
      </c>
      <c r="J1647" t="s">
        <v>5748</v>
      </c>
    </row>
    <row r="1648" spans="1:10" ht="15" x14ac:dyDescent="0.25">
      <c r="A1648" s="293" t="s">
        <v>4312</v>
      </c>
      <c r="B1648" s="293" t="s">
        <v>4925</v>
      </c>
      <c r="C1648" s="293" t="s">
        <v>4926</v>
      </c>
      <c r="D1648" s="293" t="s">
        <v>384</v>
      </c>
      <c r="E1648" s="293" t="s">
        <v>5137</v>
      </c>
      <c r="F1648" s="14" t="s">
        <v>1156</v>
      </c>
      <c r="G1648" s="294" t="s">
        <v>1333</v>
      </c>
      <c r="H1648" s="291" t="s">
        <v>7881</v>
      </c>
      <c r="I1648" s="256" t="s">
        <v>5493</v>
      </c>
      <c r="J1648" t="s">
        <v>5748</v>
      </c>
    </row>
    <row r="1649" spans="1:10" ht="15" x14ac:dyDescent="0.25">
      <c r="A1649" s="293" t="s">
        <v>4344</v>
      </c>
      <c r="B1649" s="293" t="s">
        <v>4989</v>
      </c>
      <c r="C1649" s="293" t="s">
        <v>4990</v>
      </c>
      <c r="D1649" s="293" t="s">
        <v>355</v>
      </c>
      <c r="E1649" s="293" t="s">
        <v>557</v>
      </c>
      <c r="F1649" s="14" t="s">
        <v>1156</v>
      </c>
      <c r="G1649" s="294" t="s">
        <v>1335</v>
      </c>
      <c r="H1649" s="291" t="s">
        <v>7881</v>
      </c>
      <c r="I1649" s="256" t="s">
        <v>5477</v>
      </c>
      <c r="J1649" t="s">
        <v>5748</v>
      </c>
    </row>
    <row r="1650" spans="1:10" ht="15" x14ac:dyDescent="0.25">
      <c r="A1650" s="293" t="s">
        <v>4310</v>
      </c>
      <c r="B1650" s="293" t="s">
        <v>4921</v>
      </c>
      <c r="C1650" s="293" t="s">
        <v>4922</v>
      </c>
      <c r="D1650" s="293" t="s">
        <v>4923</v>
      </c>
      <c r="E1650" s="293" t="s">
        <v>484</v>
      </c>
      <c r="F1650" s="14" t="s">
        <v>1156</v>
      </c>
      <c r="G1650" s="294" t="s">
        <v>1336</v>
      </c>
      <c r="H1650" s="291" t="s">
        <v>4008</v>
      </c>
      <c r="I1650" s="256" t="s">
        <v>5475</v>
      </c>
      <c r="J1650" t="s">
        <v>5748</v>
      </c>
    </row>
    <row r="1651" spans="1:10" ht="15" x14ac:dyDescent="0.25">
      <c r="A1651" s="293" t="s">
        <v>4311</v>
      </c>
      <c r="B1651" s="293" t="s">
        <v>4924</v>
      </c>
      <c r="C1651" s="293" t="s">
        <v>933</v>
      </c>
      <c r="D1651" s="293" t="s">
        <v>590</v>
      </c>
      <c r="E1651" s="293" t="s">
        <v>459</v>
      </c>
      <c r="F1651" s="14" t="s">
        <v>1156</v>
      </c>
      <c r="G1651" s="294" t="s">
        <v>1335</v>
      </c>
      <c r="H1651" s="291" t="s">
        <v>7881</v>
      </c>
      <c r="I1651" s="256" t="s">
        <v>5490</v>
      </c>
      <c r="J1651" t="s">
        <v>5748</v>
      </c>
    </row>
    <row r="1652" spans="1:10" ht="15" x14ac:dyDescent="0.25">
      <c r="A1652" s="293" t="s">
        <v>8063</v>
      </c>
      <c r="B1652" s="293" t="s">
        <v>7987</v>
      </c>
      <c r="C1652" s="293" t="s">
        <v>7988</v>
      </c>
      <c r="D1652" s="293" t="s">
        <v>7989</v>
      </c>
      <c r="E1652" s="293" t="s">
        <v>306</v>
      </c>
      <c r="F1652" s="14" t="s">
        <v>1156</v>
      </c>
      <c r="G1652" s="294" t="s">
        <v>1335</v>
      </c>
      <c r="H1652" s="291" t="s">
        <v>4008</v>
      </c>
      <c r="I1652" s="256" t="s">
        <v>5487</v>
      </c>
      <c r="J1652" t="s">
        <v>5748</v>
      </c>
    </row>
    <row r="1653" spans="1:10" ht="15" x14ac:dyDescent="0.25">
      <c r="A1653" s="293" t="s">
        <v>8064</v>
      </c>
      <c r="B1653" s="293" t="s">
        <v>7990</v>
      </c>
      <c r="C1653" s="293" t="s">
        <v>7991</v>
      </c>
      <c r="D1653" s="293" t="s">
        <v>7992</v>
      </c>
      <c r="E1653" s="293" t="s">
        <v>5134</v>
      </c>
      <c r="F1653" s="14" t="s">
        <v>1156</v>
      </c>
      <c r="G1653" s="294" t="s">
        <v>1336</v>
      </c>
      <c r="H1653" s="291" t="s">
        <v>7881</v>
      </c>
      <c r="I1653" s="256" t="s">
        <v>5474</v>
      </c>
      <c r="J1653" t="s">
        <v>8021</v>
      </c>
    </row>
    <row r="1654" spans="1:10" ht="15" x14ac:dyDescent="0.25">
      <c r="A1654" s="293" t="s">
        <v>4280</v>
      </c>
      <c r="B1654" s="293" t="s">
        <v>4874</v>
      </c>
      <c r="C1654" s="293" t="s">
        <v>4875</v>
      </c>
      <c r="D1654" s="293" t="s">
        <v>1042</v>
      </c>
      <c r="E1654" s="293" t="s">
        <v>1053</v>
      </c>
      <c r="F1654" s="14" t="s">
        <v>1156</v>
      </c>
      <c r="G1654" s="294" t="s">
        <v>1333</v>
      </c>
      <c r="H1654" s="291" t="s">
        <v>7881</v>
      </c>
      <c r="I1654" s="256" t="s">
        <v>5476</v>
      </c>
      <c r="J1654" t="s">
        <v>5748</v>
      </c>
    </row>
    <row r="1655" spans="1:10" ht="15" x14ac:dyDescent="0.25">
      <c r="A1655" s="293" t="s">
        <v>4374</v>
      </c>
      <c r="B1655" s="293" t="s">
        <v>5053</v>
      </c>
      <c r="C1655" s="293" t="s">
        <v>5054</v>
      </c>
      <c r="D1655" s="293" t="s">
        <v>479</v>
      </c>
      <c r="E1655" s="293" t="s">
        <v>311</v>
      </c>
      <c r="F1655" s="14" t="s">
        <v>1156</v>
      </c>
      <c r="G1655" s="294" t="s">
        <v>1336</v>
      </c>
      <c r="H1655" s="291" t="s">
        <v>7881</v>
      </c>
      <c r="I1655" s="256" t="s">
        <v>5486</v>
      </c>
      <c r="J1655" t="s">
        <v>5748</v>
      </c>
    </row>
    <row r="1656" spans="1:10" ht="15" x14ac:dyDescent="0.25">
      <c r="A1656" s="293" t="s">
        <v>4369</v>
      </c>
      <c r="B1656" s="293" t="s">
        <v>5043</v>
      </c>
      <c r="C1656" s="293" t="s">
        <v>5044</v>
      </c>
      <c r="D1656" s="293" t="s">
        <v>325</v>
      </c>
      <c r="E1656" s="293" t="s">
        <v>385</v>
      </c>
      <c r="F1656" s="14" t="s">
        <v>1156</v>
      </c>
      <c r="G1656" s="294" t="s">
        <v>1336</v>
      </c>
      <c r="H1656" s="291" t="s">
        <v>7881</v>
      </c>
      <c r="I1656" s="256" t="s">
        <v>5491</v>
      </c>
      <c r="J1656" t="s">
        <v>5748</v>
      </c>
    </row>
    <row r="1657" spans="1:10" ht="15" x14ac:dyDescent="0.25">
      <c r="A1657" s="293" t="s">
        <v>4318</v>
      </c>
      <c r="B1657" s="293" t="s">
        <v>4937</v>
      </c>
      <c r="C1657" s="293" t="s">
        <v>4938</v>
      </c>
      <c r="D1657" s="293" t="s">
        <v>4939</v>
      </c>
      <c r="E1657" s="293" t="s">
        <v>5138</v>
      </c>
      <c r="F1657" s="14" t="s">
        <v>1156</v>
      </c>
      <c r="G1657" s="294" t="s">
        <v>1333</v>
      </c>
      <c r="H1657" s="291" t="s">
        <v>7881</v>
      </c>
      <c r="I1657" s="256" t="s">
        <v>5480</v>
      </c>
      <c r="J1657" t="s">
        <v>5748</v>
      </c>
    </row>
    <row r="1658" spans="1:10" ht="15" x14ac:dyDescent="0.25">
      <c r="A1658" s="293" t="s">
        <v>8065</v>
      </c>
      <c r="B1658" s="293" t="s">
        <v>7993</v>
      </c>
      <c r="C1658" s="293" t="s">
        <v>902</v>
      </c>
      <c r="D1658" s="293" t="s">
        <v>1056</v>
      </c>
      <c r="E1658" s="293" t="s">
        <v>409</v>
      </c>
      <c r="F1658" s="14" t="s">
        <v>1156</v>
      </c>
      <c r="G1658" s="294" t="s">
        <v>1336</v>
      </c>
      <c r="H1658" s="291" t="s">
        <v>7881</v>
      </c>
      <c r="I1658" s="256" t="s">
        <v>5479</v>
      </c>
      <c r="J1658" t="s">
        <v>5748</v>
      </c>
    </row>
    <row r="1659" spans="1:10" ht="15" x14ac:dyDescent="0.25">
      <c r="A1659" s="293" t="s">
        <v>8066</v>
      </c>
      <c r="B1659" s="293" t="s">
        <v>7994</v>
      </c>
      <c r="C1659" s="293" t="s">
        <v>7995</v>
      </c>
      <c r="D1659" s="293" t="s">
        <v>804</v>
      </c>
      <c r="E1659" s="293" t="s">
        <v>5139</v>
      </c>
      <c r="F1659" s="14" t="s">
        <v>1156</v>
      </c>
      <c r="G1659" s="294" t="s">
        <v>1333</v>
      </c>
      <c r="H1659" s="291" t="s">
        <v>7881</v>
      </c>
      <c r="I1659" s="256" t="s">
        <v>5483</v>
      </c>
      <c r="J1659" t="s">
        <v>5748</v>
      </c>
    </row>
    <row r="1660" spans="1:10" ht="15" x14ac:dyDescent="0.25">
      <c r="A1660" s="293" t="s">
        <v>8067</v>
      </c>
      <c r="B1660" s="293" t="s">
        <v>7996</v>
      </c>
      <c r="C1660" s="293" t="s">
        <v>7997</v>
      </c>
      <c r="D1660" s="293" t="s">
        <v>360</v>
      </c>
      <c r="E1660" s="293" t="s">
        <v>5137</v>
      </c>
      <c r="F1660" s="14" t="s">
        <v>1156</v>
      </c>
      <c r="G1660" s="294" t="s">
        <v>1336</v>
      </c>
      <c r="H1660" s="291" t="s">
        <v>7881</v>
      </c>
      <c r="I1660" s="256" t="s">
        <v>5481</v>
      </c>
      <c r="J1660" t="s">
        <v>5748</v>
      </c>
    </row>
    <row r="1661" spans="1:10" ht="15" x14ac:dyDescent="0.25">
      <c r="A1661" s="293" t="s">
        <v>8068</v>
      </c>
      <c r="B1661" s="293" t="s">
        <v>7998</v>
      </c>
      <c r="C1661" s="293" t="s">
        <v>7999</v>
      </c>
      <c r="D1661" s="293" t="s">
        <v>654</v>
      </c>
      <c r="E1661" s="293" t="s">
        <v>404</v>
      </c>
      <c r="F1661" s="14" t="s">
        <v>1156</v>
      </c>
      <c r="G1661" s="294" t="s">
        <v>1336</v>
      </c>
      <c r="H1661" s="291" t="s">
        <v>7881</v>
      </c>
      <c r="I1661" s="256" t="s">
        <v>5482</v>
      </c>
      <c r="J1661" t="s">
        <v>5748</v>
      </c>
    </row>
    <row r="1662" spans="1:10" ht="15" x14ac:dyDescent="0.25">
      <c r="A1662" s="293" t="s">
        <v>4378</v>
      </c>
      <c r="B1662" s="293" t="s">
        <v>5062</v>
      </c>
      <c r="C1662" s="293" t="s">
        <v>1126</v>
      </c>
      <c r="D1662" s="293" t="s">
        <v>867</v>
      </c>
      <c r="E1662" s="293" t="s">
        <v>365</v>
      </c>
      <c r="F1662" s="14" t="s">
        <v>1156</v>
      </c>
      <c r="G1662" s="294" t="s">
        <v>1336</v>
      </c>
      <c r="H1662" s="291" t="s">
        <v>7881</v>
      </c>
      <c r="I1662" s="256" t="s">
        <v>5478</v>
      </c>
      <c r="J1662" t="s">
        <v>5748</v>
      </c>
    </row>
    <row r="1663" spans="1:10" ht="15" x14ac:dyDescent="0.25">
      <c r="A1663" s="293" t="s">
        <v>8069</v>
      </c>
      <c r="B1663" s="293" t="s">
        <v>8000</v>
      </c>
      <c r="C1663" s="293" t="s">
        <v>6156</v>
      </c>
      <c r="D1663" s="293" t="s">
        <v>516</v>
      </c>
      <c r="E1663" s="293" t="s">
        <v>311</v>
      </c>
      <c r="F1663" s="14" t="s">
        <v>1156</v>
      </c>
      <c r="G1663" s="294" t="s">
        <v>1336</v>
      </c>
      <c r="H1663" s="291" t="s">
        <v>7881</v>
      </c>
      <c r="I1663" s="256" t="s">
        <v>5488</v>
      </c>
      <c r="J1663" t="s">
        <v>5748</v>
      </c>
    </row>
    <row r="1664" spans="1:10" ht="15" x14ac:dyDescent="0.25">
      <c r="A1664" s="293" t="s">
        <v>8070</v>
      </c>
      <c r="B1664" s="293" t="s">
        <v>8001</v>
      </c>
      <c r="C1664" s="293" t="s">
        <v>8002</v>
      </c>
      <c r="D1664" s="293" t="s">
        <v>8003</v>
      </c>
      <c r="E1664" s="293" t="s">
        <v>311</v>
      </c>
      <c r="F1664" s="14" t="s">
        <v>1156</v>
      </c>
      <c r="G1664" s="294" t="s">
        <v>1336</v>
      </c>
      <c r="H1664" s="291" t="s">
        <v>7881</v>
      </c>
      <c r="I1664" s="256" t="s">
        <v>5485</v>
      </c>
      <c r="J1664" t="s">
        <v>7897</v>
      </c>
    </row>
    <row r="1665" spans="1:10" ht="15" x14ac:dyDescent="0.25">
      <c r="A1665" s="293" t="s">
        <v>4333</v>
      </c>
      <c r="B1665" s="293" t="s">
        <v>4970</v>
      </c>
      <c r="C1665" s="293" t="s">
        <v>4971</v>
      </c>
      <c r="D1665" s="293" t="s">
        <v>583</v>
      </c>
      <c r="E1665" s="293" t="s">
        <v>385</v>
      </c>
      <c r="F1665" s="14" t="s">
        <v>1156</v>
      </c>
      <c r="G1665" s="294" t="s">
        <v>1334</v>
      </c>
      <c r="H1665" s="291" t="s">
        <v>7881</v>
      </c>
      <c r="I1665" s="256" t="s">
        <v>5489</v>
      </c>
      <c r="J1665" t="s">
        <v>5748</v>
      </c>
    </row>
    <row r="1666" spans="1:10" ht="15" x14ac:dyDescent="0.25">
      <c r="A1666" s="293" t="s">
        <v>4363</v>
      </c>
      <c r="B1666" s="293" t="s">
        <v>5030</v>
      </c>
      <c r="C1666" s="293" t="s">
        <v>5031</v>
      </c>
      <c r="D1666" s="293" t="s">
        <v>380</v>
      </c>
      <c r="E1666" s="293" t="s">
        <v>6847</v>
      </c>
      <c r="F1666" s="14" t="s">
        <v>1156</v>
      </c>
      <c r="G1666" s="294" t="s">
        <v>1336</v>
      </c>
      <c r="H1666" s="291" t="s">
        <v>7881</v>
      </c>
      <c r="I1666" s="256" t="s">
        <v>5484</v>
      </c>
      <c r="J1666" t="s">
        <v>5748</v>
      </c>
    </row>
    <row r="1667" spans="1:10" ht="15" x14ac:dyDescent="0.25">
      <c r="A1667" s="293" t="s">
        <v>4329</v>
      </c>
      <c r="B1667" s="293" t="s">
        <v>4961</v>
      </c>
      <c r="C1667" s="293" t="s">
        <v>4905</v>
      </c>
      <c r="D1667" s="293" t="s">
        <v>1230</v>
      </c>
      <c r="E1667" s="293" t="s">
        <v>5134</v>
      </c>
      <c r="F1667" s="14" t="s">
        <v>1156</v>
      </c>
      <c r="G1667" s="294" t="s">
        <v>1334</v>
      </c>
      <c r="H1667" s="291" t="s">
        <v>4008</v>
      </c>
      <c r="I1667" s="256" t="s">
        <v>5467</v>
      </c>
      <c r="J1667" t="s">
        <v>5748</v>
      </c>
    </row>
    <row r="1668" spans="1:10" ht="15" x14ac:dyDescent="0.25">
      <c r="A1668" s="293" t="s">
        <v>4300</v>
      </c>
      <c r="B1668" s="293" t="s">
        <v>4900</v>
      </c>
      <c r="C1668" s="293" t="s">
        <v>4901</v>
      </c>
      <c r="D1668" s="293" t="s">
        <v>523</v>
      </c>
      <c r="E1668" s="293" t="s">
        <v>5134</v>
      </c>
      <c r="F1668" s="14" t="s">
        <v>1156</v>
      </c>
      <c r="G1668" s="294" t="s">
        <v>1335</v>
      </c>
      <c r="H1668" s="291" t="s">
        <v>7881</v>
      </c>
      <c r="I1668" s="256" t="s">
        <v>5639</v>
      </c>
      <c r="J1668" t="s">
        <v>5748</v>
      </c>
    </row>
    <row r="1669" spans="1:10" ht="15" x14ac:dyDescent="0.25">
      <c r="A1669" s="293" t="s">
        <v>4367</v>
      </c>
      <c r="B1669" s="293" t="s">
        <v>5037</v>
      </c>
      <c r="C1669" s="293" t="s">
        <v>4907</v>
      </c>
      <c r="D1669" s="293" t="s">
        <v>804</v>
      </c>
      <c r="E1669" s="293" t="s">
        <v>385</v>
      </c>
      <c r="F1669" s="14" t="s">
        <v>1156</v>
      </c>
      <c r="G1669" s="294" t="s">
        <v>1336</v>
      </c>
      <c r="H1669" s="291" t="s">
        <v>7881</v>
      </c>
      <c r="I1669" s="256" t="s">
        <v>5470</v>
      </c>
      <c r="J1669" t="s">
        <v>5748</v>
      </c>
    </row>
    <row r="1670" spans="1:10" ht="15" x14ac:dyDescent="0.25">
      <c r="A1670" s="293" t="s">
        <v>1716</v>
      </c>
      <c r="B1670" s="293" t="s">
        <v>2990</v>
      </c>
      <c r="C1670" s="293" t="s">
        <v>1118</v>
      </c>
      <c r="D1670" s="293" t="s">
        <v>1119</v>
      </c>
      <c r="E1670" s="293" t="s">
        <v>385</v>
      </c>
      <c r="F1670" s="14" t="s">
        <v>1156</v>
      </c>
      <c r="G1670" s="294" t="s">
        <v>1336</v>
      </c>
      <c r="H1670" s="291" t="s">
        <v>7881</v>
      </c>
      <c r="I1670" s="256" t="s">
        <v>5471</v>
      </c>
      <c r="J1670" t="s">
        <v>8022</v>
      </c>
    </row>
    <row r="1671" spans="1:10" ht="15" x14ac:dyDescent="0.25">
      <c r="A1671" s="293" t="s">
        <v>8071</v>
      </c>
      <c r="B1671" s="293" t="s">
        <v>8004</v>
      </c>
      <c r="C1671" s="293" t="s">
        <v>8005</v>
      </c>
      <c r="D1671" s="293" t="s">
        <v>563</v>
      </c>
      <c r="E1671" s="293" t="s">
        <v>1877</v>
      </c>
      <c r="F1671" s="14" t="s">
        <v>1156</v>
      </c>
      <c r="G1671" s="294" t="s">
        <v>1336</v>
      </c>
      <c r="H1671" s="291" t="s">
        <v>7881</v>
      </c>
      <c r="I1671" s="256" t="s">
        <v>5437</v>
      </c>
      <c r="J1671" t="s">
        <v>5748</v>
      </c>
    </row>
    <row r="1672" spans="1:10" ht="15" x14ac:dyDescent="0.25">
      <c r="A1672" s="293" t="s">
        <v>8072</v>
      </c>
      <c r="B1672" s="293" t="s">
        <v>8006</v>
      </c>
      <c r="C1672" s="293" t="s">
        <v>560</v>
      </c>
      <c r="D1672" s="293" t="s">
        <v>867</v>
      </c>
      <c r="E1672" s="293" t="s">
        <v>1058</v>
      </c>
      <c r="F1672" s="14" t="s">
        <v>1156</v>
      </c>
      <c r="G1672" s="294" t="s">
        <v>1336</v>
      </c>
      <c r="H1672" s="291" t="s">
        <v>7881</v>
      </c>
      <c r="I1672" s="256" t="s">
        <v>5438</v>
      </c>
      <c r="J1672" t="s">
        <v>5748</v>
      </c>
    </row>
    <row r="1673" spans="1:10" ht="15" x14ac:dyDescent="0.25">
      <c r="A1673" s="293" t="s">
        <v>4335</v>
      </c>
      <c r="B1673" s="293" t="s">
        <v>4974</v>
      </c>
      <c r="C1673" s="293" t="s">
        <v>956</v>
      </c>
      <c r="D1673" s="293" t="s">
        <v>462</v>
      </c>
      <c r="E1673" s="293" t="s">
        <v>311</v>
      </c>
      <c r="F1673" s="14" t="s">
        <v>1156</v>
      </c>
      <c r="G1673" s="294" t="s">
        <v>1334</v>
      </c>
      <c r="H1673" s="291" t="s">
        <v>7881</v>
      </c>
      <c r="I1673" s="256" t="s">
        <v>5462</v>
      </c>
      <c r="J1673" t="s">
        <v>5748</v>
      </c>
    </row>
    <row r="1674" spans="1:10" ht="15" x14ac:dyDescent="0.25">
      <c r="A1674" s="293" t="s">
        <v>8073</v>
      </c>
      <c r="B1674" s="293" t="s">
        <v>8007</v>
      </c>
      <c r="C1674" s="293" t="s">
        <v>8008</v>
      </c>
      <c r="D1674" s="293" t="s">
        <v>532</v>
      </c>
      <c r="E1674" s="293" t="s">
        <v>5130</v>
      </c>
      <c r="F1674" s="14" t="s">
        <v>1156</v>
      </c>
      <c r="G1674" s="294" t="s">
        <v>1336</v>
      </c>
      <c r="H1674" s="291" t="s">
        <v>7881</v>
      </c>
      <c r="I1674" s="256" t="s">
        <v>5463</v>
      </c>
      <c r="J1674" t="s">
        <v>5748</v>
      </c>
    </row>
    <row r="1675" spans="1:10" ht="15" x14ac:dyDescent="0.25">
      <c r="A1675" s="293" t="s">
        <v>8074</v>
      </c>
      <c r="B1675" s="293" t="s">
        <v>8009</v>
      </c>
      <c r="C1675" s="293" t="s">
        <v>8010</v>
      </c>
      <c r="D1675" s="293" t="s">
        <v>487</v>
      </c>
      <c r="E1675" s="293" t="s">
        <v>311</v>
      </c>
      <c r="F1675" s="14" t="s">
        <v>1156</v>
      </c>
      <c r="G1675" s="294" t="s">
        <v>1335</v>
      </c>
      <c r="H1675" s="291" t="s">
        <v>7881</v>
      </c>
      <c r="I1675" s="256" t="s">
        <v>5466</v>
      </c>
      <c r="J1675" t="s">
        <v>5748</v>
      </c>
    </row>
    <row r="1676" spans="1:10" ht="15" x14ac:dyDescent="0.25">
      <c r="A1676" s="293" t="s">
        <v>8075</v>
      </c>
      <c r="B1676" s="293" t="s">
        <v>8011</v>
      </c>
      <c r="C1676" s="293" t="s">
        <v>7902</v>
      </c>
      <c r="D1676" s="293" t="s">
        <v>529</v>
      </c>
      <c r="E1676" s="293" t="s">
        <v>404</v>
      </c>
      <c r="F1676" s="14" t="s">
        <v>1156</v>
      </c>
      <c r="G1676" s="294" t="s">
        <v>1336</v>
      </c>
      <c r="H1676" s="291" t="s">
        <v>7881</v>
      </c>
      <c r="I1676" s="256" t="s">
        <v>5464</v>
      </c>
      <c r="J1676" t="s">
        <v>5748</v>
      </c>
    </row>
    <row r="1677" spans="1:10" ht="15" x14ac:dyDescent="0.25">
      <c r="A1677" s="293" t="s">
        <v>8076</v>
      </c>
      <c r="B1677" s="293" t="s">
        <v>5040</v>
      </c>
      <c r="C1677" s="293" t="s">
        <v>5041</v>
      </c>
      <c r="D1677" s="293" t="s">
        <v>5042</v>
      </c>
      <c r="E1677" s="293" t="s">
        <v>6844</v>
      </c>
      <c r="F1677" s="14" t="s">
        <v>1156</v>
      </c>
      <c r="G1677" s="294" t="s">
        <v>1336</v>
      </c>
      <c r="H1677" s="291" t="s">
        <v>7881</v>
      </c>
      <c r="I1677" s="256" t="s">
        <v>5461</v>
      </c>
      <c r="J1677" t="s">
        <v>5748</v>
      </c>
    </row>
    <row r="1678" spans="1:10" ht="15" x14ac:dyDescent="0.25">
      <c r="A1678" s="293" t="s">
        <v>4321</v>
      </c>
      <c r="B1678" s="293" t="s">
        <v>4946</v>
      </c>
      <c r="C1678" s="293" t="s">
        <v>4947</v>
      </c>
      <c r="D1678" s="293" t="s">
        <v>1056</v>
      </c>
      <c r="E1678" s="293" t="s">
        <v>1877</v>
      </c>
      <c r="F1678" s="14" t="s">
        <v>1156</v>
      </c>
      <c r="G1678" s="294" t="s">
        <v>1336</v>
      </c>
      <c r="H1678" s="291" t="s">
        <v>7881</v>
      </c>
      <c r="I1678" s="256" t="s">
        <v>5465</v>
      </c>
      <c r="J1678" t="s">
        <v>5748</v>
      </c>
    </row>
    <row r="1679" spans="1:10" ht="15" x14ac:dyDescent="0.25">
      <c r="A1679" s="293" t="s">
        <v>4348</v>
      </c>
      <c r="B1679" s="293" t="s">
        <v>4998</v>
      </c>
      <c r="C1679" s="293" t="s">
        <v>4999</v>
      </c>
      <c r="D1679" s="293" t="s">
        <v>1035</v>
      </c>
      <c r="E1679" s="293" t="s">
        <v>5139</v>
      </c>
      <c r="F1679" s="14" t="s">
        <v>1156</v>
      </c>
      <c r="G1679" s="294" t="s">
        <v>1336</v>
      </c>
      <c r="H1679" s="291" t="s">
        <v>7881</v>
      </c>
      <c r="I1679" s="256" t="s">
        <v>5440</v>
      </c>
      <c r="J1679" t="s">
        <v>5748</v>
      </c>
    </row>
    <row r="1680" spans="1:10" ht="15" x14ac:dyDescent="0.25">
      <c r="A1680" s="293" t="s">
        <v>4354</v>
      </c>
      <c r="B1680" s="293" t="s">
        <v>5015</v>
      </c>
      <c r="C1680" s="293" t="s">
        <v>5016</v>
      </c>
      <c r="D1680" s="293" t="s">
        <v>328</v>
      </c>
      <c r="E1680" s="293" t="s">
        <v>311</v>
      </c>
      <c r="F1680" s="14" t="s">
        <v>1156</v>
      </c>
      <c r="G1680" s="294" t="s">
        <v>1335</v>
      </c>
      <c r="H1680" s="291" t="s">
        <v>7881</v>
      </c>
      <c r="I1680" s="256" t="s">
        <v>5441</v>
      </c>
      <c r="J1680" t="s">
        <v>5748</v>
      </c>
    </row>
    <row r="1681" spans="1:10" ht="15" x14ac:dyDescent="0.25">
      <c r="A1681" s="293" t="s">
        <v>4353</v>
      </c>
      <c r="B1681" s="293" t="s">
        <v>5013</v>
      </c>
      <c r="C1681" s="293" t="s">
        <v>5014</v>
      </c>
      <c r="D1681" s="293" t="s">
        <v>575</v>
      </c>
      <c r="E1681" s="293" t="s">
        <v>6847</v>
      </c>
      <c r="F1681" s="14" t="s">
        <v>1156</v>
      </c>
      <c r="G1681" s="294" t="s">
        <v>1336</v>
      </c>
      <c r="H1681" s="291" t="s">
        <v>7881</v>
      </c>
      <c r="I1681" s="256" t="s">
        <v>5442</v>
      </c>
      <c r="J1681" t="s">
        <v>5748</v>
      </c>
    </row>
    <row r="1682" spans="1:10" ht="15" x14ac:dyDescent="0.25">
      <c r="A1682" s="293" t="s">
        <v>4349</v>
      </c>
      <c r="B1682" s="293" t="s">
        <v>5000</v>
      </c>
      <c r="C1682" s="293" t="s">
        <v>5001</v>
      </c>
      <c r="D1682" s="293" t="s">
        <v>5002</v>
      </c>
      <c r="E1682" s="293" t="s">
        <v>5139</v>
      </c>
      <c r="F1682" s="14" t="s">
        <v>1156</v>
      </c>
      <c r="G1682" s="294" t="s">
        <v>1336</v>
      </c>
      <c r="H1682" s="291" t="s">
        <v>7881</v>
      </c>
      <c r="I1682" s="256" t="s">
        <v>5443</v>
      </c>
      <c r="J1682" t="s">
        <v>5748</v>
      </c>
    </row>
    <row r="1683" spans="1:10" ht="15" x14ac:dyDescent="0.25">
      <c r="A1683" s="293" t="s">
        <v>4322</v>
      </c>
      <c r="B1683" s="293" t="s">
        <v>4948</v>
      </c>
      <c r="C1683" s="293" t="s">
        <v>4949</v>
      </c>
      <c r="D1683" s="293" t="s">
        <v>368</v>
      </c>
      <c r="E1683" s="293" t="s">
        <v>1877</v>
      </c>
      <c r="F1683" s="14" t="s">
        <v>1156</v>
      </c>
      <c r="G1683" s="294" t="s">
        <v>1336</v>
      </c>
      <c r="H1683" s="291" t="s">
        <v>7881</v>
      </c>
      <c r="I1683" s="256" t="s">
        <v>5444</v>
      </c>
      <c r="J1683" t="s">
        <v>5748</v>
      </c>
    </row>
    <row r="1684" spans="1:10" ht="15" x14ac:dyDescent="0.25">
      <c r="A1684" s="293" t="s">
        <v>8077</v>
      </c>
      <c r="B1684" s="293" t="s">
        <v>8012</v>
      </c>
      <c r="C1684" s="293" t="s">
        <v>1300</v>
      </c>
      <c r="D1684" s="293" t="s">
        <v>595</v>
      </c>
      <c r="E1684" s="293" t="s">
        <v>459</v>
      </c>
      <c r="F1684" s="14" t="s">
        <v>1156</v>
      </c>
      <c r="G1684" s="294" t="s">
        <v>1334</v>
      </c>
      <c r="H1684" s="291" t="s">
        <v>7881</v>
      </c>
      <c r="I1684" s="256" t="s">
        <v>5445</v>
      </c>
      <c r="J1684" t="s">
        <v>5748</v>
      </c>
    </row>
    <row r="1685" spans="1:10" ht="15" x14ac:dyDescent="0.25">
      <c r="A1685" s="293" t="s">
        <v>4302</v>
      </c>
      <c r="B1685" s="293" t="s">
        <v>4904</v>
      </c>
      <c r="C1685" s="293" t="s">
        <v>4905</v>
      </c>
      <c r="D1685" s="293" t="s">
        <v>377</v>
      </c>
      <c r="E1685" s="293" t="s">
        <v>5134</v>
      </c>
      <c r="F1685" s="14" t="s">
        <v>1156</v>
      </c>
      <c r="G1685" s="294" t="s">
        <v>1336</v>
      </c>
      <c r="H1685" s="291" t="s">
        <v>7881</v>
      </c>
      <c r="I1685" s="256" t="s">
        <v>5446</v>
      </c>
      <c r="J1685" t="s">
        <v>5748</v>
      </c>
    </row>
    <row r="1686" spans="1:10" ht="15" x14ac:dyDescent="0.25">
      <c r="A1686" s="293" t="s">
        <v>4319</v>
      </c>
      <c r="B1686" s="293" t="s">
        <v>4940</v>
      </c>
      <c r="C1686" s="293" t="s">
        <v>4941</v>
      </c>
      <c r="D1686" s="293" t="s">
        <v>4942</v>
      </c>
      <c r="E1686" s="293" t="s">
        <v>5139</v>
      </c>
      <c r="F1686" s="14" t="s">
        <v>1156</v>
      </c>
      <c r="G1686" s="294" t="s">
        <v>1333</v>
      </c>
      <c r="H1686" s="291" t="s">
        <v>7881</v>
      </c>
      <c r="I1686" s="256" t="s">
        <v>5447</v>
      </c>
      <c r="J1686" t="s">
        <v>5748</v>
      </c>
    </row>
    <row r="1687" spans="1:10" ht="15" hidden="1" x14ac:dyDescent="0.25">
      <c r="A1687" s="293" t="s">
        <v>4330</v>
      </c>
      <c r="B1687" s="293" t="s">
        <v>4962</v>
      </c>
      <c r="C1687" s="293" t="s">
        <v>8013</v>
      </c>
      <c r="D1687" s="293" t="s">
        <v>4963</v>
      </c>
      <c r="E1687" s="293" t="s">
        <v>5134</v>
      </c>
      <c r="F1687" s="291" t="s">
        <v>1156</v>
      </c>
      <c r="G1687" s="294" t="s">
        <v>1334</v>
      </c>
      <c r="H1687" s="293" t="s">
        <v>4008</v>
      </c>
      <c r="I1687" s="293" t="s">
        <v>5448</v>
      </c>
      <c r="J1687" t="s">
        <v>5748</v>
      </c>
    </row>
    <row r="1688" spans="1:10" ht="15" x14ac:dyDescent="0.25">
      <c r="A1688" s="293" t="s">
        <v>8078</v>
      </c>
      <c r="B1688" s="293" t="s">
        <v>8014</v>
      </c>
      <c r="C1688" s="293" t="s">
        <v>8015</v>
      </c>
      <c r="D1688" s="293" t="s">
        <v>474</v>
      </c>
      <c r="E1688" s="293" t="s">
        <v>409</v>
      </c>
      <c r="F1688" s="14" t="s">
        <v>1156</v>
      </c>
      <c r="G1688" s="294" t="s">
        <v>1335</v>
      </c>
      <c r="H1688" s="291" t="s">
        <v>7881</v>
      </c>
      <c r="I1688" s="256" t="s">
        <v>5472</v>
      </c>
      <c r="J1688" t="s">
        <v>5748</v>
      </c>
    </row>
    <row r="1689" spans="1:10" ht="15" x14ac:dyDescent="0.25">
      <c r="A1689" s="293" t="s">
        <v>4355</v>
      </c>
      <c r="B1689" s="293" t="s">
        <v>5017</v>
      </c>
      <c r="C1689" s="293" t="s">
        <v>1048</v>
      </c>
      <c r="D1689" s="293" t="s">
        <v>5018</v>
      </c>
      <c r="E1689" s="293" t="s">
        <v>385</v>
      </c>
      <c r="F1689" s="14" t="s">
        <v>1156</v>
      </c>
      <c r="G1689" s="294" t="s">
        <v>1335</v>
      </c>
      <c r="H1689" s="291" t="s">
        <v>7881</v>
      </c>
      <c r="I1689" s="256" t="s">
        <v>5468</v>
      </c>
      <c r="J1689" t="s">
        <v>5748</v>
      </c>
    </row>
    <row r="1690" spans="1:10" ht="15" x14ac:dyDescent="0.25">
      <c r="A1690" s="293" t="s">
        <v>4323</v>
      </c>
      <c r="B1690" s="293" t="s">
        <v>4950</v>
      </c>
      <c r="C1690" s="293" t="s">
        <v>947</v>
      </c>
      <c r="D1690" s="293" t="s">
        <v>4951</v>
      </c>
      <c r="E1690" s="293" t="s">
        <v>5136</v>
      </c>
      <c r="F1690" s="14" t="s">
        <v>1156</v>
      </c>
      <c r="G1690" s="294" t="s">
        <v>1336</v>
      </c>
      <c r="H1690" s="291" t="s">
        <v>7881</v>
      </c>
      <c r="I1690" s="256" t="s">
        <v>5439</v>
      </c>
      <c r="J1690" t="s">
        <v>5748</v>
      </c>
    </row>
    <row r="1691" spans="1:10" ht="15" x14ac:dyDescent="0.25">
      <c r="A1691" s="293" t="s">
        <v>4350</v>
      </c>
      <c r="B1691" s="293" t="s">
        <v>5003</v>
      </c>
      <c r="C1691" s="293" t="s">
        <v>806</v>
      </c>
      <c r="D1691" s="293" t="s">
        <v>5004</v>
      </c>
      <c r="E1691" s="293" t="s">
        <v>5139</v>
      </c>
      <c r="F1691" s="14" t="s">
        <v>1156</v>
      </c>
      <c r="G1691" s="294" t="s">
        <v>1336</v>
      </c>
      <c r="H1691" s="291" t="s">
        <v>7881</v>
      </c>
      <c r="I1691" s="256" t="s">
        <v>5473</v>
      </c>
      <c r="J1691" t="s">
        <v>5748</v>
      </c>
    </row>
    <row r="1692" spans="1:10" ht="15" x14ac:dyDescent="0.25">
      <c r="A1692" s="293" t="s">
        <v>4327</v>
      </c>
      <c r="B1692" s="293" t="s">
        <v>4957</v>
      </c>
      <c r="C1692" s="293" t="s">
        <v>4958</v>
      </c>
      <c r="D1692" s="293" t="s">
        <v>373</v>
      </c>
      <c r="E1692" s="293" t="s">
        <v>5134</v>
      </c>
      <c r="F1692" s="14" t="s">
        <v>1156</v>
      </c>
      <c r="G1692" s="294" t="s">
        <v>1336</v>
      </c>
      <c r="H1692" s="291" t="s">
        <v>7881</v>
      </c>
      <c r="I1692" s="256" t="s">
        <v>5469</v>
      </c>
      <c r="J1692" t="s">
        <v>5748</v>
      </c>
    </row>
    <row r="1693" spans="1:10" ht="15" hidden="1" x14ac:dyDescent="0.25">
      <c r="A1693" s="293" t="s">
        <v>8079</v>
      </c>
      <c r="B1693" s="293" t="s">
        <v>8016</v>
      </c>
      <c r="C1693" s="293" t="s">
        <v>8017</v>
      </c>
      <c r="D1693" s="293" t="s">
        <v>584</v>
      </c>
      <c r="E1693" s="293" t="s">
        <v>443</v>
      </c>
      <c r="F1693" s="291" t="s">
        <v>1156</v>
      </c>
      <c r="G1693" s="294" t="s">
        <v>1333</v>
      </c>
      <c r="H1693" s="293" t="s">
        <v>7881</v>
      </c>
      <c r="I1693" s="293" t="s">
        <v>5449</v>
      </c>
      <c r="J1693" t="s">
        <v>5748</v>
      </c>
    </row>
    <row r="1694" spans="1:10" ht="15" x14ac:dyDescent="0.25">
      <c r="A1694" s="293" t="s">
        <v>8080</v>
      </c>
      <c r="B1694" s="293" t="s">
        <v>4968</v>
      </c>
      <c r="C1694" s="293" t="s">
        <v>4969</v>
      </c>
      <c r="D1694" s="293" t="s">
        <v>4769</v>
      </c>
      <c r="E1694" s="293" t="s">
        <v>1877</v>
      </c>
      <c r="F1694" s="14" t="s">
        <v>1156</v>
      </c>
      <c r="G1694" s="294" t="s">
        <v>1334</v>
      </c>
      <c r="H1694" s="291" t="s">
        <v>4008</v>
      </c>
      <c r="I1694" s="256" t="s">
        <v>5450</v>
      </c>
      <c r="J1694" t="s">
        <v>5748</v>
      </c>
    </row>
    <row r="1695" spans="1:10" ht="15" x14ac:dyDescent="0.25">
      <c r="A1695" s="293" t="s">
        <v>8081</v>
      </c>
      <c r="B1695" s="293" t="s">
        <v>8018</v>
      </c>
      <c r="C1695" s="293" t="s">
        <v>8019</v>
      </c>
      <c r="D1695" s="293" t="s">
        <v>629</v>
      </c>
      <c r="E1695" s="293" t="s">
        <v>1877</v>
      </c>
      <c r="F1695" s="14" t="s">
        <v>1156</v>
      </c>
      <c r="G1695" s="294" t="s">
        <v>1336</v>
      </c>
      <c r="H1695" s="291" t="s">
        <v>7881</v>
      </c>
      <c r="I1695" s="256" t="s">
        <v>5503</v>
      </c>
      <c r="J1695" t="s">
        <v>7897</v>
      </c>
    </row>
    <row r="1696" spans="1:10" ht="15" hidden="1" x14ac:dyDescent="0.25">
      <c r="A1696" s="293" t="s">
        <v>4446</v>
      </c>
      <c r="B1696" s="293" t="s">
        <v>5119</v>
      </c>
      <c r="C1696" s="293" t="s">
        <v>5120</v>
      </c>
      <c r="D1696" s="293" t="s">
        <v>4882</v>
      </c>
      <c r="E1696" s="293" t="s">
        <v>5134</v>
      </c>
      <c r="F1696" s="291" t="s">
        <v>1156</v>
      </c>
      <c r="G1696" s="294" t="s">
        <v>1335</v>
      </c>
      <c r="H1696" s="293" t="s">
        <v>7881</v>
      </c>
      <c r="I1696" s="293" t="s">
        <v>5502</v>
      </c>
      <c r="J1696" t="s">
        <v>7897</v>
      </c>
    </row>
    <row r="1697" spans="1:10" ht="15" x14ac:dyDescent="0.25">
      <c r="A1697" s="293" t="s">
        <v>4313</v>
      </c>
      <c r="B1697" s="293" t="s">
        <v>4927</v>
      </c>
      <c r="C1697" s="293" t="s">
        <v>1271</v>
      </c>
      <c r="D1697" s="293" t="s">
        <v>4928</v>
      </c>
      <c r="E1697" s="293" t="s">
        <v>341</v>
      </c>
      <c r="F1697" s="14" t="s">
        <v>1156</v>
      </c>
      <c r="G1697" s="294" t="s">
        <v>1333</v>
      </c>
      <c r="H1697" s="291" t="s">
        <v>7881</v>
      </c>
      <c r="I1697" s="256" t="s">
        <v>5504</v>
      </c>
      <c r="J1697" t="s">
        <v>5748</v>
      </c>
    </row>
    <row r="1698" spans="1:10" ht="15" x14ac:dyDescent="0.25">
      <c r="A1698" s="293" t="s">
        <v>4331</v>
      </c>
      <c r="B1698" s="293" t="s">
        <v>4964</v>
      </c>
      <c r="C1698" s="293" t="s">
        <v>4965</v>
      </c>
      <c r="D1698" s="293" t="s">
        <v>616</v>
      </c>
      <c r="E1698" s="293" t="s">
        <v>5134</v>
      </c>
      <c r="F1698" s="14" t="s">
        <v>1156</v>
      </c>
      <c r="G1698" s="294" t="s">
        <v>1334</v>
      </c>
      <c r="H1698" s="291" t="s">
        <v>7881</v>
      </c>
      <c r="I1698" s="256" t="s">
        <v>5510</v>
      </c>
      <c r="J1698" t="s">
        <v>5748</v>
      </c>
    </row>
    <row r="1699" spans="1:10" ht="15" x14ac:dyDescent="0.25">
      <c r="A1699" s="293" t="s">
        <v>4304</v>
      </c>
      <c r="B1699" s="293" t="s">
        <v>4909</v>
      </c>
      <c r="C1699" s="293" t="s">
        <v>4910</v>
      </c>
      <c r="D1699" s="293" t="s">
        <v>487</v>
      </c>
      <c r="E1699" s="293" t="s">
        <v>241</v>
      </c>
      <c r="F1699" s="14" t="s">
        <v>1156</v>
      </c>
      <c r="G1699" s="294" t="s">
        <v>1335</v>
      </c>
      <c r="H1699" s="291" t="s">
        <v>7881</v>
      </c>
      <c r="I1699" s="256" t="s">
        <v>5509</v>
      </c>
      <c r="J1699" t="s">
        <v>5748</v>
      </c>
    </row>
    <row r="1700" spans="1:10" ht="15" hidden="1" x14ac:dyDescent="0.25">
      <c r="A1700" s="293" t="s">
        <v>4399</v>
      </c>
      <c r="B1700" s="293" t="s">
        <v>5081</v>
      </c>
      <c r="C1700" s="293" t="s">
        <v>1223</v>
      </c>
      <c r="D1700" s="293" t="s">
        <v>454</v>
      </c>
      <c r="E1700" s="293" t="s">
        <v>318</v>
      </c>
      <c r="F1700" s="291" t="s">
        <v>1156</v>
      </c>
      <c r="G1700" s="294" t="s">
        <v>1334</v>
      </c>
      <c r="H1700" s="293" t="s">
        <v>4008</v>
      </c>
      <c r="I1700" s="293" t="s">
        <v>5508</v>
      </c>
    </row>
    <row r="1701" spans="1:10" ht="15" x14ac:dyDescent="0.25">
      <c r="A1701" s="256" t="s">
        <v>4407</v>
      </c>
      <c r="B1701" s="297" t="s">
        <v>3965</v>
      </c>
      <c r="C1701" s="297" t="s">
        <v>795</v>
      </c>
      <c r="D1701" s="297" t="s">
        <v>3909</v>
      </c>
      <c r="E1701" s="297" t="s">
        <v>404</v>
      </c>
      <c r="F1701" s="298" t="s">
        <v>3964</v>
      </c>
      <c r="G1701" s="299" t="s">
        <v>1333</v>
      </c>
      <c r="H1701" s="298" t="s">
        <v>4008</v>
      </c>
      <c r="I1701" s="256" t="s">
        <v>3986</v>
      </c>
      <c r="J1701" t="s">
        <v>5748</v>
      </c>
    </row>
    <row r="1702" spans="1:10" ht="15" x14ac:dyDescent="0.25">
      <c r="A1702" s="256" t="s">
        <v>4408</v>
      </c>
      <c r="B1702" s="297" t="s">
        <v>4702</v>
      </c>
      <c r="C1702" s="297" t="s">
        <v>3392</v>
      </c>
      <c r="D1702" s="297" t="s">
        <v>4703</v>
      </c>
      <c r="E1702" s="297" t="s">
        <v>404</v>
      </c>
      <c r="F1702" s="298" t="s">
        <v>3964</v>
      </c>
      <c r="G1702" s="299" t="s">
        <v>1335</v>
      </c>
      <c r="H1702" s="298" t="s">
        <v>4008</v>
      </c>
      <c r="I1702" s="256" t="s">
        <v>5265</v>
      </c>
      <c r="J1702" t="s">
        <v>5748</v>
      </c>
    </row>
    <row r="1703" spans="1:10" ht="15" x14ac:dyDescent="0.25">
      <c r="A1703" s="256" t="s">
        <v>4409</v>
      </c>
      <c r="B1703" s="297" t="s">
        <v>2697</v>
      </c>
      <c r="C1703" s="297" t="s">
        <v>1054</v>
      </c>
      <c r="D1703" s="297" t="s">
        <v>524</v>
      </c>
      <c r="E1703" s="297" t="s">
        <v>404</v>
      </c>
      <c r="F1703" s="298" t="s">
        <v>3964</v>
      </c>
      <c r="G1703" s="299" t="s">
        <v>1335</v>
      </c>
      <c r="H1703" s="298" t="s">
        <v>4008</v>
      </c>
      <c r="I1703" s="256" t="s">
        <v>2045</v>
      </c>
      <c r="J1703" t="s">
        <v>5748</v>
      </c>
    </row>
    <row r="1704" spans="1:10" ht="15" x14ac:dyDescent="0.25">
      <c r="A1704" s="256" t="s">
        <v>4410</v>
      </c>
      <c r="B1704" s="297" t="s">
        <v>8082</v>
      </c>
      <c r="C1704" s="297" t="s">
        <v>8083</v>
      </c>
      <c r="D1704" s="297" t="s">
        <v>8084</v>
      </c>
      <c r="E1704" s="297" t="s">
        <v>396</v>
      </c>
      <c r="F1704" s="298" t="s">
        <v>3964</v>
      </c>
      <c r="G1704" s="299" t="s">
        <v>1335</v>
      </c>
      <c r="H1704" s="298" t="s">
        <v>4008</v>
      </c>
      <c r="I1704" s="256" t="s">
        <v>8140</v>
      </c>
      <c r="J1704" t="s">
        <v>5748</v>
      </c>
    </row>
    <row r="1705" spans="1:10" ht="15" x14ac:dyDescent="0.25">
      <c r="A1705" s="256" t="s">
        <v>4400</v>
      </c>
      <c r="B1705" s="297" t="s">
        <v>8085</v>
      </c>
      <c r="C1705" s="297" t="s">
        <v>8086</v>
      </c>
      <c r="D1705" s="297" t="s">
        <v>8087</v>
      </c>
      <c r="E1705" s="297" t="s">
        <v>5130</v>
      </c>
      <c r="F1705" s="298" t="s">
        <v>3964</v>
      </c>
      <c r="G1705" s="299" t="s">
        <v>1335</v>
      </c>
      <c r="H1705" s="298" t="s">
        <v>4008</v>
      </c>
      <c r="I1705" s="256" t="s">
        <v>8141</v>
      </c>
      <c r="J1705" t="s">
        <v>5748</v>
      </c>
    </row>
    <row r="1706" spans="1:10" ht="15" x14ac:dyDescent="0.25">
      <c r="A1706" s="256" t="s">
        <v>4401</v>
      </c>
      <c r="B1706" s="297" t="s">
        <v>3970</v>
      </c>
      <c r="C1706" s="297" t="s">
        <v>3916</v>
      </c>
      <c r="D1706" s="297" t="s">
        <v>3917</v>
      </c>
      <c r="E1706" s="297" t="s">
        <v>291</v>
      </c>
      <c r="F1706" s="298" t="s">
        <v>3964</v>
      </c>
      <c r="G1706" s="299" t="s">
        <v>1333</v>
      </c>
      <c r="H1706" s="298" t="s">
        <v>4008</v>
      </c>
      <c r="I1706" s="256" t="s">
        <v>3991</v>
      </c>
      <c r="J1706" t="s">
        <v>5748</v>
      </c>
    </row>
    <row r="1707" spans="1:10" ht="15" x14ac:dyDescent="0.25">
      <c r="A1707" s="256" t="s">
        <v>4402</v>
      </c>
      <c r="B1707" s="297" t="s">
        <v>5536</v>
      </c>
      <c r="C1707" s="297" t="s">
        <v>5537</v>
      </c>
      <c r="D1707" s="297" t="s">
        <v>481</v>
      </c>
      <c r="E1707" s="297" t="s">
        <v>404</v>
      </c>
      <c r="F1707" s="298" t="s">
        <v>3964</v>
      </c>
      <c r="G1707" s="299" t="s">
        <v>1335</v>
      </c>
      <c r="H1707" s="298" t="s">
        <v>4008</v>
      </c>
      <c r="I1707" s="256" t="s">
        <v>5588</v>
      </c>
      <c r="J1707" t="s">
        <v>5748</v>
      </c>
    </row>
    <row r="1708" spans="1:10" ht="15" x14ac:dyDescent="0.25">
      <c r="A1708" s="256" t="s">
        <v>4404</v>
      </c>
      <c r="B1708" s="297" t="s">
        <v>8088</v>
      </c>
      <c r="C1708" s="297" t="s">
        <v>8089</v>
      </c>
      <c r="D1708" s="297" t="s">
        <v>6489</v>
      </c>
      <c r="E1708" s="297" t="s">
        <v>404</v>
      </c>
      <c r="F1708" s="298" t="s">
        <v>3964</v>
      </c>
      <c r="G1708" s="299" t="s">
        <v>1333</v>
      </c>
      <c r="H1708" s="298" t="s">
        <v>4008</v>
      </c>
      <c r="I1708" s="256" t="s">
        <v>8142</v>
      </c>
      <c r="J1708" t="s">
        <v>5748</v>
      </c>
    </row>
    <row r="1709" spans="1:10" ht="15" x14ac:dyDescent="0.25">
      <c r="A1709" s="256" t="s">
        <v>4403</v>
      </c>
      <c r="B1709" s="297" t="s">
        <v>8090</v>
      </c>
      <c r="C1709" s="297" t="s">
        <v>4617</v>
      </c>
      <c r="D1709" s="297" t="s">
        <v>4632</v>
      </c>
      <c r="E1709" s="297" t="s">
        <v>322</v>
      </c>
      <c r="F1709" s="298" t="s">
        <v>3964</v>
      </c>
      <c r="G1709" s="299" t="s">
        <v>1335</v>
      </c>
      <c r="H1709" s="298" t="s">
        <v>4008</v>
      </c>
      <c r="I1709" s="256" t="s">
        <v>8143</v>
      </c>
      <c r="J1709" t="s">
        <v>5748</v>
      </c>
    </row>
    <row r="1710" spans="1:10" ht="15" x14ac:dyDescent="0.25">
      <c r="A1710" s="256" t="s">
        <v>4405</v>
      </c>
      <c r="B1710" s="297" t="s">
        <v>3971</v>
      </c>
      <c r="C1710" s="297" t="s">
        <v>3918</v>
      </c>
      <c r="D1710" s="297" t="s">
        <v>3919</v>
      </c>
      <c r="E1710" s="297" t="s">
        <v>291</v>
      </c>
      <c r="F1710" s="298" t="s">
        <v>3964</v>
      </c>
      <c r="G1710" s="299" t="s">
        <v>1336</v>
      </c>
      <c r="H1710" s="298" t="s">
        <v>4008</v>
      </c>
      <c r="I1710" s="256" t="s">
        <v>3992</v>
      </c>
      <c r="J1710" t="s">
        <v>5748</v>
      </c>
    </row>
    <row r="1711" spans="1:10" ht="15" hidden="1" x14ac:dyDescent="0.25">
      <c r="A1711" s="293" t="s">
        <v>4406</v>
      </c>
      <c r="B1711" s="293" t="s">
        <v>4750</v>
      </c>
      <c r="C1711" s="293" t="s">
        <v>4751</v>
      </c>
      <c r="D1711" s="293" t="s">
        <v>4023</v>
      </c>
      <c r="E1711" s="293" t="s">
        <v>396</v>
      </c>
      <c r="F1711" s="291" t="s">
        <v>3964</v>
      </c>
      <c r="G1711" s="294" t="s">
        <v>1335</v>
      </c>
      <c r="H1711" s="293" t="s">
        <v>4008</v>
      </c>
      <c r="I1711" s="293" t="s">
        <v>5291</v>
      </c>
      <c r="J1711" t="s">
        <v>5748</v>
      </c>
    </row>
    <row r="1712" spans="1:10" ht="15" x14ac:dyDescent="0.25">
      <c r="A1712" s="256" t="s">
        <v>4411</v>
      </c>
      <c r="B1712" s="297" t="s">
        <v>3972</v>
      </c>
      <c r="C1712" s="297" t="s">
        <v>3920</v>
      </c>
      <c r="D1712" s="297" t="s">
        <v>3921</v>
      </c>
      <c r="E1712" s="297" t="s">
        <v>404</v>
      </c>
      <c r="F1712" s="298" t="s">
        <v>3964</v>
      </c>
      <c r="G1712" s="299" t="s">
        <v>1335</v>
      </c>
      <c r="H1712" s="298" t="s">
        <v>4008</v>
      </c>
      <c r="I1712" s="256" t="s">
        <v>3993</v>
      </c>
      <c r="J1712" t="s">
        <v>5748</v>
      </c>
    </row>
    <row r="1713" spans="1:10" ht="15" x14ac:dyDescent="0.25">
      <c r="A1713" s="256" t="s">
        <v>4413</v>
      </c>
      <c r="B1713" s="297" t="s">
        <v>5546</v>
      </c>
      <c r="C1713" s="297" t="s">
        <v>5547</v>
      </c>
      <c r="D1713" s="297" t="s">
        <v>5548</v>
      </c>
      <c r="E1713" s="297" t="s">
        <v>291</v>
      </c>
      <c r="F1713" s="298" t="s">
        <v>3964</v>
      </c>
      <c r="G1713" s="299" t="s">
        <v>1335</v>
      </c>
      <c r="H1713" s="298" t="s">
        <v>4008</v>
      </c>
      <c r="I1713" s="256" t="s">
        <v>5592</v>
      </c>
      <c r="J1713" t="s">
        <v>5748</v>
      </c>
    </row>
    <row r="1714" spans="1:10" ht="15" x14ac:dyDescent="0.25">
      <c r="A1714" s="256" t="s">
        <v>4412</v>
      </c>
      <c r="B1714" s="297" t="s">
        <v>8091</v>
      </c>
      <c r="C1714" s="297" t="s">
        <v>8092</v>
      </c>
      <c r="D1714" s="297" t="s">
        <v>8093</v>
      </c>
      <c r="E1714" s="297" t="s">
        <v>5130</v>
      </c>
      <c r="F1714" s="298" t="s">
        <v>3964</v>
      </c>
      <c r="G1714" s="299" t="s">
        <v>1335</v>
      </c>
      <c r="H1714" s="298" t="s">
        <v>4008</v>
      </c>
      <c r="I1714" s="256" t="s">
        <v>8144</v>
      </c>
      <c r="J1714" t="s">
        <v>5748</v>
      </c>
    </row>
    <row r="1715" spans="1:10" ht="15" x14ac:dyDescent="0.25">
      <c r="A1715" s="256" t="s">
        <v>4414</v>
      </c>
      <c r="B1715" s="297" t="s">
        <v>8094</v>
      </c>
      <c r="C1715" s="297" t="s">
        <v>8095</v>
      </c>
      <c r="D1715" s="297" t="s">
        <v>8096</v>
      </c>
      <c r="E1715" s="297" t="s">
        <v>290</v>
      </c>
      <c r="F1715" s="298" t="s">
        <v>3964</v>
      </c>
      <c r="G1715" s="299" t="s">
        <v>1333</v>
      </c>
      <c r="H1715" s="298" t="s">
        <v>4008</v>
      </c>
      <c r="I1715" s="256" t="s">
        <v>8145</v>
      </c>
      <c r="J1715" t="s">
        <v>5748</v>
      </c>
    </row>
    <row r="1716" spans="1:10" ht="15" x14ac:dyDescent="0.25">
      <c r="A1716" s="256" t="s">
        <v>4415</v>
      </c>
      <c r="B1716" s="297" t="s">
        <v>8097</v>
      </c>
      <c r="C1716" s="297" t="s">
        <v>8098</v>
      </c>
      <c r="D1716" s="297" t="s">
        <v>8099</v>
      </c>
      <c r="E1716" s="297" t="s">
        <v>5130</v>
      </c>
      <c r="F1716" s="298" t="s">
        <v>3964</v>
      </c>
      <c r="G1716" s="299" t="s">
        <v>1335</v>
      </c>
      <c r="H1716" s="298" t="s">
        <v>4008</v>
      </c>
      <c r="I1716" s="256" t="s">
        <v>8146</v>
      </c>
      <c r="J1716" t="s">
        <v>5748</v>
      </c>
    </row>
    <row r="1717" spans="1:10" ht="15" x14ac:dyDescent="0.25">
      <c r="A1717" s="256" t="s">
        <v>4418</v>
      </c>
      <c r="B1717" s="297" t="s">
        <v>3973</v>
      </c>
      <c r="C1717" s="297" t="s">
        <v>3922</v>
      </c>
      <c r="D1717" s="297" t="s">
        <v>481</v>
      </c>
      <c r="E1717" s="297" t="s">
        <v>322</v>
      </c>
      <c r="F1717" s="298" t="s">
        <v>3964</v>
      </c>
      <c r="G1717" s="299" t="s">
        <v>1333</v>
      </c>
      <c r="H1717" s="298" t="s">
        <v>4008</v>
      </c>
      <c r="I1717" s="256" t="s">
        <v>3994</v>
      </c>
      <c r="J1717" t="s">
        <v>5748</v>
      </c>
    </row>
    <row r="1718" spans="1:10" ht="15" x14ac:dyDescent="0.25">
      <c r="A1718" s="256" t="s">
        <v>4416</v>
      </c>
      <c r="B1718" s="297" t="s">
        <v>3974</v>
      </c>
      <c r="C1718" s="297" t="s">
        <v>3923</v>
      </c>
      <c r="D1718" s="297" t="s">
        <v>3924</v>
      </c>
      <c r="E1718" s="297" t="s">
        <v>291</v>
      </c>
      <c r="F1718" s="298" t="s">
        <v>3964</v>
      </c>
      <c r="G1718" s="299" t="s">
        <v>1333</v>
      </c>
      <c r="H1718" s="298" t="s">
        <v>4008</v>
      </c>
      <c r="I1718" s="256" t="s">
        <v>3995</v>
      </c>
      <c r="J1718" t="s">
        <v>5748</v>
      </c>
    </row>
    <row r="1719" spans="1:10" ht="15" hidden="1" x14ac:dyDescent="0.25">
      <c r="A1719" s="293" t="s">
        <v>4420</v>
      </c>
      <c r="B1719" s="293" t="s">
        <v>8100</v>
      </c>
      <c r="C1719" s="293" t="s">
        <v>8101</v>
      </c>
      <c r="D1719" s="293" t="s">
        <v>8102</v>
      </c>
      <c r="E1719" s="293" t="s">
        <v>5130</v>
      </c>
      <c r="F1719" s="291" t="s">
        <v>3964</v>
      </c>
      <c r="G1719" s="294" t="s">
        <v>1335</v>
      </c>
      <c r="H1719" s="293" t="s">
        <v>4008</v>
      </c>
      <c r="I1719" s="293" t="s">
        <v>8147</v>
      </c>
      <c r="J1719" t="s">
        <v>5748</v>
      </c>
    </row>
    <row r="1720" spans="1:10" ht="15" x14ac:dyDescent="0.25">
      <c r="A1720" s="256" t="s">
        <v>4421</v>
      </c>
      <c r="B1720" s="297" t="s">
        <v>3975</v>
      </c>
      <c r="C1720" s="297" t="s">
        <v>3925</v>
      </c>
      <c r="D1720" s="297" t="s">
        <v>3926</v>
      </c>
      <c r="E1720" s="297" t="s">
        <v>320</v>
      </c>
      <c r="F1720" s="298" t="s">
        <v>3964</v>
      </c>
      <c r="G1720" s="299" t="s">
        <v>1333</v>
      </c>
      <c r="H1720" s="298" t="s">
        <v>4008</v>
      </c>
      <c r="I1720" s="256" t="s">
        <v>3996</v>
      </c>
      <c r="J1720" t="s">
        <v>5748</v>
      </c>
    </row>
    <row r="1721" spans="1:10" ht="15" x14ac:dyDescent="0.25">
      <c r="A1721" s="256" t="s">
        <v>4417</v>
      </c>
      <c r="B1721" s="297" t="s">
        <v>5549</v>
      </c>
      <c r="C1721" s="297" t="s">
        <v>5550</v>
      </c>
      <c r="D1721" s="297" t="s">
        <v>5551</v>
      </c>
      <c r="E1721" s="297" t="s">
        <v>291</v>
      </c>
      <c r="F1721" s="298" t="s">
        <v>3964</v>
      </c>
      <c r="G1721" s="299" t="s">
        <v>1333</v>
      </c>
      <c r="H1721" s="298" t="s">
        <v>4008</v>
      </c>
      <c r="I1721" s="256" t="s">
        <v>5593</v>
      </c>
      <c r="J1721" t="s">
        <v>5748</v>
      </c>
    </row>
    <row r="1722" spans="1:10" ht="15" x14ac:dyDescent="0.25">
      <c r="A1722" s="256" t="s">
        <v>4419</v>
      </c>
      <c r="B1722" s="297" t="s">
        <v>8103</v>
      </c>
      <c r="C1722" s="297" t="s">
        <v>8104</v>
      </c>
      <c r="D1722" s="297" t="s">
        <v>5551</v>
      </c>
      <c r="E1722" s="297" t="s">
        <v>396</v>
      </c>
      <c r="F1722" s="298" t="s">
        <v>3964</v>
      </c>
      <c r="G1722" s="299" t="s">
        <v>1335</v>
      </c>
      <c r="H1722" s="298" t="s">
        <v>4008</v>
      </c>
      <c r="I1722" s="256" t="s">
        <v>8148</v>
      </c>
      <c r="J1722" t="s">
        <v>5748</v>
      </c>
    </row>
    <row r="1723" spans="1:10" ht="15" x14ac:dyDescent="0.25">
      <c r="A1723" s="256" t="s">
        <v>4394</v>
      </c>
      <c r="B1723" s="297" t="s">
        <v>8105</v>
      </c>
      <c r="C1723" s="297" t="s">
        <v>8106</v>
      </c>
      <c r="D1723" s="297" t="s">
        <v>8107</v>
      </c>
      <c r="E1723" s="297" t="s">
        <v>5130</v>
      </c>
      <c r="F1723" s="298" t="s">
        <v>3964</v>
      </c>
      <c r="G1723" s="299" t="s">
        <v>1335</v>
      </c>
      <c r="H1723" s="298" t="s">
        <v>4008</v>
      </c>
      <c r="I1723" s="256" t="s">
        <v>8149</v>
      </c>
      <c r="J1723" t="s">
        <v>5748</v>
      </c>
    </row>
    <row r="1724" spans="1:10" ht="15" hidden="1" x14ac:dyDescent="0.25">
      <c r="A1724" s="293" t="s">
        <v>4393</v>
      </c>
      <c r="B1724" s="293" t="s">
        <v>8108</v>
      </c>
      <c r="C1724" s="293" t="s">
        <v>8109</v>
      </c>
      <c r="D1724" s="293" t="s">
        <v>8110</v>
      </c>
      <c r="E1724" s="293" t="s">
        <v>421</v>
      </c>
      <c r="F1724" s="291" t="s">
        <v>3964</v>
      </c>
      <c r="G1724" s="294" t="s">
        <v>1333</v>
      </c>
      <c r="H1724" s="293" t="s">
        <v>4008</v>
      </c>
      <c r="I1724" s="293" t="s">
        <v>8150</v>
      </c>
      <c r="J1724" t="s">
        <v>5748</v>
      </c>
    </row>
    <row r="1725" spans="1:10" ht="15" x14ac:dyDescent="0.25">
      <c r="A1725" s="256" t="s">
        <v>4391</v>
      </c>
      <c r="B1725" s="297" t="s">
        <v>8111</v>
      </c>
      <c r="C1725" s="297" t="s">
        <v>8112</v>
      </c>
      <c r="D1725" s="297" t="s">
        <v>8113</v>
      </c>
      <c r="E1725" s="297" t="s">
        <v>404</v>
      </c>
      <c r="F1725" s="298" t="s">
        <v>3964</v>
      </c>
      <c r="G1725" s="299" t="s">
        <v>1335</v>
      </c>
      <c r="H1725" s="298" t="s">
        <v>4008</v>
      </c>
      <c r="I1725" s="256" t="s">
        <v>8151</v>
      </c>
      <c r="J1725" t="s">
        <v>5748</v>
      </c>
    </row>
    <row r="1726" spans="1:10" ht="15" x14ac:dyDescent="0.25">
      <c r="A1726" s="256" t="s">
        <v>4392</v>
      </c>
      <c r="B1726" s="297" t="s">
        <v>8114</v>
      </c>
      <c r="C1726" s="297" t="s">
        <v>8115</v>
      </c>
      <c r="D1726" s="297" t="s">
        <v>6564</v>
      </c>
      <c r="E1726" s="297" t="s">
        <v>322</v>
      </c>
      <c r="F1726" s="298" t="s">
        <v>3964</v>
      </c>
      <c r="G1726" s="299" t="s">
        <v>1335</v>
      </c>
      <c r="H1726" s="298" t="s">
        <v>4008</v>
      </c>
      <c r="I1726" s="256" t="s">
        <v>8152</v>
      </c>
      <c r="J1726" t="s">
        <v>5748</v>
      </c>
    </row>
    <row r="1727" spans="1:10" ht="15" x14ac:dyDescent="0.25">
      <c r="A1727" s="256" t="s">
        <v>4390</v>
      </c>
      <c r="B1727" s="297" t="s">
        <v>8116</v>
      </c>
      <c r="C1727" s="297" t="s">
        <v>8117</v>
      </c>
      <c r="D1727" s="297" t="s">
        <v>3934</v>
      </c>
      <c r="E1727" s="297" t="s">
        <v>291</v>
      </c>
      <c r="F1727" s="298" t="s">
        <v>3964</v>
      </c>
      <c r="G1727" s="299" t="s">
        <v>1335</v>
      </c>
      <c r="H1727" s="298" t="s">
        <v>4008</v>
      </c>
      <c r="I1727" s="256" t="s">
        <v>8153</v>
      </c>
      <c r="J1727" t="s">
        <v>5748</v>
      </c>
    </row>
    <row r="1728" spans="1:10" ht="15" hidden="1" x14ac:dyDescent="0.25">
      <c r="A1728" s="293" t="s">
        <v>4397</v>
      </c>
      <c r="B1728" s="293" t="s">
        <v>8118</v>
      </c>
      <c r="C1728" s="293" t="s">
        <v>8119</v>
      </c>
      <c r="D1728" s="293" t="s">
        <v>1050</v>
      </c>
      <c r="E1728" s="293" t="s">
        <v>5130</v>
      </c>
      <c r="F1728" s="291" t="s">
        <v>3964</v>
      </c>
      <c r="G1728" s="294" t="s">
        <v>1335</v>
      </c>
      <c r="H1728" s="293" t="s">
        <v>4008</v>
      </c>
      <c r="I1728" s="293" t="s">
        <v>8154</v>
      </c>
      <c r="J1728" t="s">
        <v>5748</v>
      </c>
    </row>
    <row r="1729" spans="1:10" ht="15" x14ac:dyDescent="0.25">
      <c r="A1729" s="256" t="s">
        <v>4395</v>
      </c>
      <c r="B1729" s="297" t="s">
        <v>8120</v>
      </c>
      <c r="C1729" s="297" t="s">
        <v>956</v>
      </c>
      <c r="D1729" s="297" t="s">
        <v>8107</v>
      </c>
      <c r="E1729" s="297" t="s">
        <v>5130</v>
      </c>
      <c r="F1729" s="298" t="s">
        <v>3964</v>
      </c>
      <c r="G1729" s="299" t="s">
        <v>1335</v>
      </c>
      <c r="H1729" s="298" t="s">
        <v>4008</v>
      </c>
      <c r="I1729" s="256" t="s">
        <v>8155</v>
      </c>
      <c r="J1729" t="s">
        <v>5748</v>
      </c>
    </row>
    <row r="1730" spans="1:10" ht="15" hidden="1" x14ac:dyDescent="0.25">
      <c r="A1730" s="293" t="s">
        <v>4396</v>
      </c>
      <c r="B1730" s="293" t="s">
        <v>8121</v>
      </c>
      <c r="C1730" s="293" t="s">
        <v>8122</v>
      </c>
      <c r="D1730" s="293" t="s">
        <v>8123</v>
      </c>
      <c r="E1730" s="293" t="s">
        <v>291</v>
      </c>
      <c r="F1730" s="291" t="s">
        <v>3964</v>
      </c>
      <c r="G1730" s="294" t="s">
        <v>1335</v>
      </c>
      <c r="H1730" s="293" t="s">
        <v>4008</v>
      </c>
      <c r="I1730" s="293" t="s">
        <v>8156</v>
      </c>
      <c r="J1730" t="s">
        <v>5748</v>
      </c>
    </row>
    <row r="1731" spans="1:10" ht="15" x14ac:dyDescent="0.25">
      <c r="A1731" s="256" t="s">
        <v>1607</v>
      </c>
      <c r="B1731" s="297" t="s">
        <v>5560</v>
      </c>
      <c r="C1731" s="297" t="s">
        <v>5561</v>
      </c>
      <c r="D1731" s="297" t="s">
        <v>5562</v>
      </c>
      <c r="E1731" s="297" t="s">
        <v>1053</v>
      </c>
      <c r="F1731" s="298" t="s">
        <v>3964</v>
      </c>
      <c r="G1731" s="299" t="s">
        <v>1335</v>
      </c>
      <c r="H1731" s="298" t="s">
        <v>4008</v>
      </c>
      <c r="I1731" s="256" t="s">
        <v>5598</v>
      </c>
      <c r="J1731" t="s">
        <v>5748</v>
      </c>
    </row>
    <row r="1732" spans="1:10" ht="15" x14ac:dyDescent="0.25">
      <c r="A1732" s="256" t="s">
        <v>4424</v>
      </c>
      <c r="B1732" s="297" t="s">
        <v>4748</v>
      </c>
      <c r="C1732" s="297" t="s">
        <v>545</v>
      </c>
      <c r="D1732" s="297" t="s">
        <v>4749</v>
      </c>
      <c r="E1732" s="297" t="s">
        <v>322</v>
      </c>
      <c r="F1732" s="298" t="s">
        <v>3964</v>
      </c>
      <c r="G1732" s="299" t="s">
        <v>1335</v>
      </c>
      <c r="H1732" s="298" t="s">
        <v>4008</v>
      </c>
      <c r="I1732" s="256" t="s">
        <v>5290</v>
      </c>
      <c r="J1732" t="s">
        <v>5748</v>
      </c>
    </row>
    <row r="1733" spans="1:10" ht="15" x14ac:dyDescent="0.25">
      <c r="A1733" s="256" t="s">
        <v>4423</v>
      </c>
      <c r="B1733" s="297" t="s">
        <v>8124</v>
      </c>
      <c r="C1733" s="297" t="s">
        <v>8125</v>
      </c>
      <c r="D1733" s="297" t="s">
        <v>8126</v>
      </c>
      <c r="E1733" s="297" t="s">
        <v>396</v>
      </c>
      <c r="F1733" s="298" t="s">
        <v>3964</v>
      </c>
      <c r="G1733" s="299" t="s">
        <v>1335</v>
      </c>
      <c r="H1733" s="298" t="s">
        <v>4008</v>
      </c>
      <c r="I1733" s="256" t="s">
        <v>8157</v>
      </c>
      <c r="J1733" t="s">
        <v>5748</v>
      </c>
    </row>
    <row r="1734" spans="1:10" ht="15" x14ac:dyDescent="0.25">
      <c r="A1734" s="256" t="s">
        <v>4422</v>
      </c>
      <c r="B1734" s="297" t="s">
        <v>8127</v>
      </c>
      <c r="C1734" s="297" t="s">
        <v>8128</v>
      </c>
      <c r="D1734" s="297" t="s">
        <v>8129</v>
      </c>
      <c r="E1734" s="297" t="s">
        <v>291</v>
      </c>
      <c r="F1734" s="298" t="s">
        <v>3964</v>
      </c>
      <c r="G1734" s="299" t="s">
        <v>1335</v>
      </c>
      <c r="H1734" s="298" t="s">
        <v>4008</v>
      </c>
      <c r="I1734" s="256" t="s">
        <v>8158</v>
      </c>
      <c r="J1734" t="s">
        <v>5748</v>
      </c>
    </row>
    <row r="1735" spans="1:10" ht="15" x14ac:dyDescent="0.25">
      <c r="A1735" s="256" t="s">
        <v>4425</v>
      </c>
      <c r="B1735" s="297" t="s">
        <v>5563</v>
      </c>
      <c r="C1735" s="297" t="s">
        <v>3231</v>
      </c>
      <c r="D1735" s="297" t="s">
        <v>5564</v>
      </c>
      <c r="E1735" s="297" t="s">
        <v>291</v>
      </c>
      <c r="F1735" s="298" t="s">
        <v>3964</v>
      </c>
      <c r="G1735" s="299" t="s">
        <v>1335</v>
      </c>
      <c r="H1735" s="298" t="s">
        <v>4008</v>
      </c>
      <c r="I1735" s="256" t="s">
        <v>4000</v>
      </c>
      <c r="J1735" t="s">
        <v>5748</v>
      </c>
    </row>
    <row r="1736" spans="1:10" ht="15" x14ac:dyDescent="0.25">
      <c r="A1736" s="256" t="s">
        <v>4426</v>
      </c>
      <c r="B1736" s="297" t="s">
        <v>5565</v>
      </c>
      <c r="C1736" s="297" t="s">
        <v>5566</v>
      </c>
      <c r="D1736" s="297" t="s">
        <v>1049</v>
      </c>
      <c r="E1736" s="297" t="s">
        <v>291</v>
      </c>
      <c r="F1736" s="298" t="s">
        <v>3964</v>
      </c>
      <c r="G1736" s="299" t="s">
        <v>1335</v>
      </c>
      <c r="H1736" s="298" t="s">
        <v>4008</v>
      </c>
      <c r="I1736" s="256" t="s">
        <v>5599</v>
      </c>
      <c r="J1736" t="s">
        <v>5748</v>
      </c>
    </row>
    <row r="1737" spans="1:10" ht="15" x14ac:dyDescent="0.25">
      <c r="A1737" s="256" t="s">
        <v>4431</v>
      </c>
      <c r="B1737" s="297" t="s">
        <v>3979</v>
      </c>
      <c r="C1737" s="297" t="s">
        <v>926</v>
      </c>
      <c r="D1737" s="297" t="s">
        <v>3932</v>
      </c>
      <c r="E1737" s="297" t="s">
        <v>6847</v>
      </c>
      <c r="F1737" s="298" t="s">
        <v>3964</v>
      </c>
      <c r="G1737" s="299" t="s">
        <v>1333</v>
      </c>
      <c r="H1737" s="298" t="s">
        <v>4008</v>
      </c>
      <c r="I1737" s="256" t="s">
        <v>4001</v>
      </c>
      <c r="J1737" t="s">
        <v>5748</v>
      </c>
    </row>
    <row r="1738" spans="1:10" ht="15" x14ac:dyDescent="0.25">
      <c r="A1738" s="256" t="s">
        <v>4427</v>
      </c>
      <c r="B1738" s="297" t="s">
        <v>8130</v>
      </c>
      <c r="C1738" s="297" t="s">
        <v>6612</v>
      </c>
      <c r="D1738" s="297" t="s">
        <v>8131</v>
      </c>
      <c r="E1738" s="297" t="s">
        <v>396</v>
      </c>
      <c r="F1738" s="298" t="s">
        <v>3964</v>
      </c>
      <c r="G1738" s="299" t="s">
        <v>1335</v>
      </c>
      <c r="H1738" s="298" t="s">
        <v>4008</v>
      </c>
      <c r="I1738" s="256" t="s">
        <v>8159</v>
      </c>
      <c r="J1738" t="s">
        <v>5748</v>
      </c>
    </row>
    <row r="1739" spans="1:10" ht="15" x14ac:dyDescent="0.25">
      <c r="A1739" s="256" t="s">
        <v>4429</v>
      </c>
      <c r="B1739" s="297" t="s">
        <v>3981</v>
      </c>
      <c r="C1739" s="297" t="s">
        <v>3935</v>
      </c>
      <c r="D1739" s="297" t="s">
        <v>3936</v>
      </c>
      <c r="E1739" s="297" t="s">
        <v>404</v>
      </c>
      <c r="F1739" s="298" t="s">
        <v>3964</v>
      </c>
      <c r="G1739" s="299" t="s">
        <v>1335</v>
      </c>
      <c r="H1739" s="298" t="s">
        <v>4008</v>
      </c>
      <c r="I1739" s="256" t="s">
        <v>4003</v>
      </c>
      <c r="J1739" t="s">
        <v>5748</v>
      </c>
    </row>
    <row r="1740" spans="1:10" ht="15" x14ac:dyDescent="0.25">
      <c r="A1740" s="256" t="s">
        <v>4428</v>
      </c>
      <c r="B1740" s="297" t="s">
        <v>3982</v>
      </c>
      <c r="C1740" s="297" t="s">
        <v>1051</v>
      </c>
      <c r="D1740" s="297" t="s">
        <v>3937</v>
      </c>
      <c r="E1740" s="297" t="s">
        <v>404</v>
      </c>
      <c r="F1740" s="298" t="s">
        <v>3964</v>
      </c>
      <c r="G1740" s="299" t="s">
        <v>1336</v>
      </c>
      <c r="H1740" s="298" t="s">
        <v>4008</v>
      </c>
      <c r="I1740" s="256" t="s">
        <v>4004</v>
      </c>
      <c r="J1740" t="s">
        <v>5748</v>
      </c>
    </row>
    <row r="1741" spans="1:10" ht="15" x14ac:dyDescent="0.25">
      <c r="A1741" s="256" t="s">
        <v>4383</v>
      </c>
      <c r="B1741" s="297" t="s">
        <v>8132</v>
      </c>
      <c r="C1741" s="297" t="s">
        <v>8133</v>
      </c>
      <c r="D1741" s="297" t="s">
        <v>8134</v>
      </c>
      <c r="E1741" s="297" t="s">
        <v>322</v>
      </c>
      <c r="F1741" s="298" t="s">
        <v>3964</v>
      </c>
      <c r="G1741" s="299" t="s">
        <v>1335</v>
      </c>
      <c r="H1741" s="298" t="s">
        <v>4008</v>
      </c>
      <c r="I1741" s="256" t="s">
        <v>8160</v>
      </c>
      <c r="J1741" t="s">
        <v>5748</v>
      </c>
    </row>
    <row r="1742" spans="1:10" ht="15" x14ac:dyDescent="0.25">
      <c r="A1742" s="256" t="s">
        <v>4385</v>
      </c>
      <c r="B1742" s="297" t="s">
        <v>8135</v>
      </c>
      <c r="C1742" s="297" t="s">
        <v>8136</v>
      </c>
      <c r="D1742" s="297" t="s">
        <v>8137</v>
      </c>
      <c r="E1742" s="297" t="s">
        <v>363</v>
      </c>
      <c r="F1742" s="298" t="s">
        <v>3964</v>
      </c>
      <c r="G1742" s="299" t="s">
        <v>1335</v>
      </c>
      <c r="H1742" s="298" t="s">
        <v>4008</v>
      </c>
      <c r="I1742" s="256" t="s">
        <v>8161</v>
      </c>
      <c r="J1742" t="s">
        <v>5748</v>
      </c>
    </row>
    <row r="1743" spans="1:10" ht="15" x14ac:dyDescent="0.25">
      <c r="A1743" s="256" t="s">
        <v>4384</v>
      </c>
      <c r="B1743" s="297" t="s">
        <v>8138</v>
      </c>
      <c r="C1743" s="297" t="s">
        <v>8139</v>
      </c>
      <c r="D1743" s="297" t="s">
        <v>6564</v>
      </c>
      <c r="E1743" s="297" t="s">
        <v>5130</v>
      </c>
      <c r="F1743" s="298" t="s">
        <v>3964</v>
      </c>
      <c r="G1743" s="299" t="s">
        <v>1335</v>
      </c>
      <c r="H1743" s="298" t="s">
        <v>4008</v>
      </c>
      <c r="I1743" s="256" t="s">
        <v>8162</v>
      </c>
      <c r="J1743" t="s">
        <v>5748</v>
      </c>
    </row>
    <row r="1744" spans="1:10" ht="15" x14ac:dyDescent="0.25">
      <c r="A1744" s="256" t="s">
        <v>4386</v>
      </c>
      <c r="B1744" s="297" t="s">
        <v>3983</v>
      </c>
      <c r="C1744" s="297" t="s">
        <v>3939</v>
      </c>
      <c r="D1744" s="297" t="s">
        <v>3940</v>
      </c>
      <c r="E1744" s="297" t="s">
        <v>404</v>
      </c>
      <c r="F1744" s="298" t="s">
        <v>3964</v>
      </c>
      <c r="G1744" s="299" t="s">
        <v>1335</v>
      </c>
      <c r="H1744" s="298" t="s">
        <v>4008</v>
      </c>
      <c r="I1744" s="256" t="s">
        <v>4005</v>
      </c>
      <c r="J1744" t="s">
        <v>5748</v>
      </c>
    </row>
    <row r="1745" spans="1:10" ht="15" x14ac:dyDescent="0.25">
      <c r="A1745" s="256" t="s">
        <v>4387</v>
      </c>
      <c r="B1745" s="297" t="s">
        <v>3985</v>
      </c>
      <c r="C1745" s="297" t="s">
        <v>3942</v>
      </c>
      <c r="D1745" s="297" t="s">
        <v>3943</v>
      </c>
      <c r="E1745" s="297" t="s">
        <v>1877</v>
      </c>
      <c r="F1745" s="298" t="s">
        <v>3964</v>
      </c>
      <c r="G1745" s="299" t="s">
        <v>1336</v>
      </c>
      <c r="H1745" s="298" t="s">
        <v>4008</v>
      </c>
      <c r="I1745" s="256" t="s">
        <v>4007</v>
      </c>
      <c r="J1745" t="s">
        <v>5748</v>
      </c>
    </row>
    <row r="1746" spans="1:10" ht="15" x14ac:dyDescent="0.25">
      <c r="A1746" s="256"/>
      <c r="B1746" s="256"/>
      <c r="C1746" s="256"/>
      <c r="D1746" s="256"/>
      <c r="E1746" s="256"/>
      <c r="G1746" s="259"/>
      <c r="I1746" s="256"/>
    </row>
    <row r="1747" spans="1:10" ht="15" x14ac:dyDescent="0.25">
      <c r="A1747" s="256"/>
      <c r="B1747" s="256"/>
      <c r="C1747" s="256"/>
      <c r="D1747" s="256"/>
      <c r="E1747" s="256"/>
      <c r="G1747" s="259"/>
      <c r="I1747" s="256"/>
    </row>
    <row r="1748" spans="1:10" ht="15" x14ac:dyDescent="0.25">
      <c r="A1748" s="256"/>
      <c r="B1748" s="256"/>
      <c r="C1748" s="256"/>
      <c r="D1748" s="256"/>
      <c r="E1748" s="256"/>
      <c r="G1748" s="259"/>
      <c r="I1748" s="256"/>
    </row>
    <row r="1749" spans="1:10" ht="15" x14ac:dyDescent="0.25">
      <c r="A1749" s="256"/>
      <c r="B1749" s="256"/>
      <c r="C1749" s="256"/>
      <c r="D1749" s="256"/>
      <c r="E1749" s="256"/>
      <c r="G1749" s="259"/>
      <c r="I1749" s="256"/>
    </row>
    <row r="1750" spans="1:10" ht="15" x14ac:dyDescent="0.25">
      <c r="A1750" s="256"/>
      <c r="B1750" s="256"/>
      <c r="C1750" s="256"/>
      <c r="D1750" s="256"/>
      <c r="E1750" s="256"/>
      <c r="G1750" s="259"/>
      <c r="I1750" s="256"/>
    </row>
    <row r="1751" spans="1:10" ht="15" x14ac:dyDescent="0.25">
      <c r="A1751" s="256"/>
      <c r="B1751" s="256"/>
      <c r="C1751" s="256"/>
      <c r="D1751" s="256"/>
      <c r="E1751" s="256"/>
      <c r="G1751" s="259"/>
      <c r="I1751" s="256"/>
    </row>
    <row r="1752" spans="1:10" ht="15" hidden="1" x14ac:dyDescent="0.25">
      <c r="A1752" s="293" t="s">
        <v>4388</v>
      </c>
      <c r="B1752" s="293" t="s">
        <v>5072</v>
      </c>
      <c r="C1752" s="293" t="s">
        <v>5073</v>
      </c>
      <c r="D1752" s="293" t="s">
        <v>3116</v>
      </c>
      <c r="E1752" s="293" t="s">
        <v>294</v>
      </c>
      <c r="F1752" s="291" t="s">
        <v>1156</v>
      </c>
      <c r="G1752" s="294" t="s">
        <v>1335</v>
      </c>
      <c r="H1752" s="293" t="s">
        <v>4008</v>
      </c>
      <c r="I1752" s="293" t="s">
        <v>5505</v>
      </c>
    </row>
    <row r="1753" spans="1:10" ht="15" x14ac:dyDescent="0.25">
      <c r="A1753" s="256"/>
      <c r="B1753" s="256"/>
      <c r="C1753" s="256"/>
      <c r="D1753" s="256"/>
      <c r="E1753" s="256"/>
      <c r="G1753" s="259"/>
      <c r="I1753" s="256"/>
    </row>
    <row r="1754" spans="1:10" ht="15" x14ac:dyDescent="0.25">
      <c r="A1754" s="256"/>
      <c r="B1754" s="256"/>
      <c r="C1754" s="256"/>
      <c r="D1754" s="256"/>
      <c r="E1754" s="256"/>
      <c r="G1754" s="259"/>
      <c r="I1754" s="256"/>
    </row>
    <row r="1755" spans="1:10" ht="15" x14ac:dyDescent="0.25">
      <c r="A1755" s="256"/>
      <c r="B1755" s="256"/>
      <c r="C1755" s="256"/>
      <c r="D1755" s="256"/>
      <c r="E1755" s="256"/>
      <c r="G1755" s="259"/>
      <c r="I1755" s="256"/>
    </row>
    <row r="1756" spans="1:10" ht="15" x14ac:dyDescent="0.25">
      <c r="A1756" s="256"/>
      <c r="B1756" s="256"/>
      <c r="C1756" s="256"/>
      <c r="D1756" s="256"/>
      <c r="E1756" s="256"/>
      <c r="G1756" s="259"/>
      <c r="I1756" s="256"/>
    </row>
    <row r="1757" spans="1:10" ht="15" x14ac:dyDescent="0.25">
      <c r="A1757" s="256"/>
      <c r="B1757" s="256"/>
      <c r="C1757" s="256"/>
      <c r="D1757" s="256"/>
      <c r="E1757" s="256"/>
      <c r="G1757" s="259"/>
      <c r="I1757" s="256"/>
    </row>
    <row r="1758" spans="1:10" ht="15" x14ac:dyDescent="0.25">
      <c r="A1758" s="256"/>
      <c r="B1758" s="256"/>
      <c r="C1758" s="256"/>
      <c r="D1758" s="256"/>
      <c r="E1758" s="256"/>
      <c r="G1758" s="259"/>
      <c r="I1758" s="256"/>
    </row>
    <row r="1759" spans="1:10" ht="15" x14ac:dyDescent="0.25">
      <c r="A1759" s="256"/>
      <c r="B1759" s="256"/>
      <c r="C1759" s="256"/>
      <c r="D1759" s="256"/>
      <c r="E1759" s="256"/>
      <c r="G1759" s="259"/>
      <c r="I1759" s="256"/>
    </row>
    <row r="1760" spans="1:10" ht="15" x14ac:dyDescent="0.25">
      <c r="A1760" s="256"/>
      <c r="B1760" s="256"/>
      <c r="C1760" s="256"/>
      <c r="D1760" s="256"/>
      <c r="E1760" s="256"/>
      <c r="G1760" s="259"/>
      <c r="I1760" s="256"/>
    </row>
    <row r="1761" spans="1:9" ht="15" x14ac:dyDescent="0.25">
      <c r="A1761" s="256"/>
      <c r="B1761" s="256"/>
      <c r="C1761" s="256"/>
      <c r="D1761" s="256"/>
      <c r="E1761" s="256"/>
      <c r="G1761" s="259"/>
      <c r="I1761" s="256"/>
    </row>
    <row r="1762" spans="1:9" ht="15" x14ac:dyDescent="0.25">
      <c r="A1762" s="256"/>
      <c r="B1762" s="256"/>
      <c r="C1762" s="256"/>
      <c r="D1762" s="256"/>
      <c r="E1762" s="256"/>
      <c r="G1762" s="259"/>
      <c r="I1762" s="256"/>
    </row>
    <row r="1763" spans="1:9" ht="15" x14ac:dyDescent="0.25">
      <c r="A1763" s="256"/>
      <c r="B1763" s="256"/>
      <c r="C1763" s="256"/>
      <c r="D1763" s="256"/>
      <c r="E1763" s="256"/>
      <c r="G1763" s="259"/>
      <c r="I1763" s="256"/>
    </row>
    <row r="1764" spans="1:9" ht="15" x14ac:dyDescent="0.25">
      <c r="A1764" s="256"/>
      <c r="B1764" s="256"/>
      <c r="C1764" s="256"/>
      <c r="D1764" s="256"/>
      <c r="E1764" s="256"/>
      <c r="G1764" s="259"/>
      <c r="I1764" s="256"/>
    </row>
    <row r="1765" spans="1:9" ht="15" x14ac:dyDescent="0.25">
      <c r="A1765" s="256"/>
      <c r="B1765" s="256"/>
      <c r="C1765" s="256"/>
      <c r="D1765" s="256"/>
      <c r="E1765" s="256"/>
      <c r="G1765" s="259"/>
      <c r="I1765" s="256"/>
    </row>
    <row r="1766" spans="1:9" ht="15" x14ac:dyDescent="0.25">
      <c r="A1766" s="256"/>
      <c r="B1766" s="256"/>
      <c r="C1766" s="256"/>
      <c r="D1766" s="256"/>
      <c r="E1766" s="256"/>
      <c r="G1766" s="259"/>
      <c r="I1766" s="256"/>
    </row>
    <row r="1767" spans="1:9" ht="15" x14ac:dyDescent="0.25">
      <c r="A1767" s="256"/>
      <c r="B1767" s="256"/>
      <c r="C1767" s="256"/>
      <c r="D1767" s="256"/>
      <c r="E1767" s="256"/>
      <c r="G1767" s="259"/>
      <c r="I1767" s="256"/>
    </row>
    <row r="1768" spans="1:9" ht="15" x14ac:dyDescent="0.25">
      <c r="A1768" s="256"/>
      <c r="B1768" s="256"/>
      <c r="C1768" s="256"/>
      <c r="D1768" s="256"/>
      <c r="E1768" s="256"/>
      <c r="G1768" s="259"/>
      <c r="I1768" s="256"/>
    </row>
    <row r="1769" spans="1:9" ht="15" x14ac:dyDescent="0.25">
      <c r="A1769" s="256"/>
      <c r="B1769" s="256"/>
      <c r="C1769" s="256"/>
      <c r="D1769" s="256"/>
      <c r="E1769" s="256"/>
      <c r="G1769" s="259"/>
      <c r="I1769" s="256"/>
    </row>
    <row r="1770" spans="1:9" ht="15" x14ac:dyDescent="0.25">
      <c r="A1770" s="256"/>
      <c r="B1770" s="256"/>
      <c r="C1770" s="256"/>
      <c r="D1770" s="256"/>
      <c r="E1770" s="256"/>
      <c r="G1770" s="259"/>
      <c r="I1770" s="256"/>
    </row>
    <row r="1771" spans="1:9" ht="15" x14ac:dyDescent="0.25">
      <c r="A1771" s="256"/>
      <c r="B1771" s="256"/>
      <c r="C1771" s="256"/>
      <c r="D1771" s="256"/>
      <c r="E1771" s="256"/>
      <c r="G1771" s="259"/>
      <c r="I1771" s="256"/>
    </row>
    <row r="1772" spans="1:9" ht="15" x14ac:dyDescent="0.25">
      <c r="A1772" s="256"/>
      <c r="B1772" s="256"/>
      <c r="C1772" s="256"/>
      <c r="D1772" s="256"/>
      <c r="E1772" s="256"/>
      <c r="G1772" s="259"/>
      <c r="I1772" s="256"/>
    </row>
    <row r="1773" spans="1:9" ht="15" x14ac:dyDescent="0.25">
      <c r="A1773" s="256"/>
      <c r="B1773" s="256"/>
      <c r="C1773" s="256"/>
      <c r="D1773" s="256"/>
      <c r="E1773" s="256"/>
      <c r="G1773" s="259"/>
      <c r="I1773" s="256"/>
    </row>
    <row r="1774" spans="1:9" ht="15" hidden="1" x14ac:dyDescent="0.25">
      <c r="A1774" s="293" t="s">
        <v>4398</v>
      </c>
      <c r="B1774" s="293" t="s">
        <v>5078</v>
      </c>
      <c r="C1774" s="293" t="s">
        <v>5079</v>
      </c>
      <c r="D1774" s="293" t="s">
        <v>5080</v>
      </c>
      <c r="E1774" s="293" t="s">
        <v>318</v>
      </c>
      <c r="F1774" s="291" t="s">
        <v>1156</v>
      </c>
      <c r="G1774" s="294" t="s">
        <v>1334</v>
      </c>
      <c r="H1774" s="293" t="s">
        <v>4008</v>
      </c>
      <c r="I1774" s="293" t="s">
        <v>5507</v>
      </c>
    </row>
    <row r="1775" spans="1:9" ht="15" x14ac:dyDescent="0.25">
      <c r="A1775" s="256"/>
      <c r="B1775" s="256"/>
      <c r="C1775" s="256"/>
      <c r="D1775" s="256"/>
      <c r="E1775" s="256"/>
      <c r="G1775" s="259"/>
      <c r="I1775" s="256"/>
    </row>
    <row r="1776" spans="1:9" ht="15" x14ac:dyDescent="0.25">
      <c r="A1776" s="256"/>
      <c r="B1776" s="256"/>
      <c r="C1776" s="256"/>
      <c r="D1776" s="256"/>
      <c r="E1776" s="256"/>
      <c r="G1776" s="259"/>
      <c r="I1776" s="256"/>
    </row>
    <row r="1777" spans="1:9" ht="15" hidden="1" x14ac:dyDescent="0.25">
      <c r="A1777" s="293" t="s">
        <v>4299</v>
      </c>
      <c r="B1777" s="293" t="s">
        <v>4898</v>
      </c>
      <c r="C1777" s="293" t="s">
        <v>728</v>
      </c>
      <c r="D1777" s="293" t="s">
        <v>4899</v>
      </c>
      <c r="E1777" s="293" t="s">
        <v>5134</v>
      </c>
      <c r="F1777" s="291" t="s">
        <v>1156</v>
      </c>
      <c r="G1777" s="294" t="s">
        <v>1335</v>
      </c>
      <c r="H1777" s="293" t="s">
        <v>4008</v>
      </c>
      <c r="I1777" s="293" t="s">
        <v>5363</v>
      </c>
    </row>
    <row r="1778" spans="1:9" ht="15" x14ac:dyDescent="0.25">
      <c r="A1778" s="256"/>
      <c r="B1778" s="256"/>
      <c r="C1778" s="256"/>
      <c r="D1778" s="256"/>
      <c r="E1778" s="256"/>
      <c r="G1778" s="259"/>
      <c r="I1778" s="256"/>
    </row>
    <row r="1779" spans="1:9" ht="15" hidden="1" x14ac:dyDescent="0.25">
      <c r="A1779" s="293" t="s">
        <v>4433</v>
      </c>
      <c r="B1779" s="293" t="s">
        <v>5089</v>
      </c>
      <c r="C1779" s="293" t="s">
        <v>5090</v>
      </c>
      <c r="D1779" s="293" t="s">
        <v>5091</v>
      </c>
      <c r="E1779" s="293" t="s">
        <v>1053</v>
      </c>
      <c r="F1779" s="291" t="s">
        <v>1156</v>
      </c>
      <c r="G1779" s="294" t="s">
        <v>1335</v>
      </c>
      <c r="H1779" s="293" t="s">
        <v>4008</v>
      </c>
      <c r="I1779" s="293" t="s">
        <v>5513</v>
      </c>
    </row>
    <row r="1780" spans="1:9" ht="15" x14ac:dyDescent="0.25">
      <c r="A1780" s="256"/>
      <c r="B1780" s="256"/>
      <c r="C1780" s="256"/>
      <c r="D1780" s="256"/>
      <c r="E1780" s="256"/>
      <c r="G1780" s="259"/>
      <c r="I1780" s="256"/>
    </row>
    <row r="1781" spans="1:9" ht="15" x14ac:dyDescent="0.25">
      <c r="A1781" s="256"/>
      <c r="B1781" s="256"/>
      <c r="C1781" s="256"/>
      <c r="D1781" s="256"/>
      <c r="E1781" s="256"/>
      <c r="G1781" s="259"/>
      <c r="I1781" s="256"/>
    </row>
    <row r="1782" spans="1:9" ht="15" x14ac:dyDescent="0.25">
      <c r="A1782" s="256"/>
      <c r="B1782" s="256"/>
      <c r="C1782" s="256"/>
      <c r="D1782" s="256"/>
      <c r="E1782" s="256"/>
      <c r="G1782" s="259"/>
      <c r="I1782" s="256"/>
    </row>
    <row r="1783" spans="1:9" ht="15" x14ac:dyDescent="0.25">
      <c r="A1783" s="256"/>
      <c r="B1783" s="256"/>
      <c r="C1783" s="256"/>
      <c r="D1783" s="256"/>
      <c r="E1783" s="256"/>
      <c r="G1783" s="259"/>
      <c r="I1783" s="256"/>
    </row>
    <row r="1784" spans="1:9" ht="15" hidden="1" x14ac:dyDescent="0.25">
      <c r="A1784" s="293" t="s">
        <v>4435</v>
      </c>
      <c r="B1784" s="293" t="s">
        <v>5093</v>
      </c>
      <c r="C1784" s="293" t="s">
        <v>5094</v>
      </c>
      <c r="D1784" s="293" t="s">
        <v>5095</v>
      </c>
      <c r="E1784" s="293" t="s">
        <v>1053</v>
      </c>
      <c r="F1784" s="291" t="s">
        <v>1156</v>
      </c>
      <c r="G1784" s="294" t="s">
        <v>1335</v>
      </c>
      <c r="H1784" s="293" t="s">
        <v>4008</v>
      </c>
      <c r="I1784" s="293" t="s">
        <v>5515</v>
      </c>
    </row>
    <row r="1785" spans="1:9" ht="15" x14ac:dyDescent="0.25">
      <c r="A1785" s="256"/>
      <c r="B1785" s="256"/>
      <c r="C1785" s="256"/>
      <c r="D1785" s="256"/>
      <c r="E1785" s="256"/>
      <c r="G1785" s="259"/>
      <c r="I1785" s="256"/>
    </row>
    <row r="1786" spans="1:9" ht="15" x14ac:dyDescent="0.25">
      <c r="A1786" s="256"/>
      <c r="B1786" s="256"/>
      <c r="C1786" s="256"/>
      <c r="D1786" s="256"/>
      <c r="E1786" s="256"/>
      <c r="G1786" s="259"/>
      <c r="I1786" s="256"/>
    </row>
    <row r="1787" spans="1:9" ht="15" x14ac:dyDescent="0.25">
      <c r="A1787" s="256"/>
      <c r="B1787" s="256"/>
      <c r="C1787" s="256"/>
      <c r="D1787" s="256"/>
      <c r="E1787" s="256"/>
      <c r="G1787" s="259"/>
      <c r="I1787" s="256"/>
    </row>
    <row r="1788" spans="1:9" ht="15" x14ac:dyDescent="0.25">
      <c r="A1788" s="256"/>
      <c r="B1788" s="256"/>
      <c r="C1788" s="256"/>
      <c r="D1788" s="256"/>
      <c r="E1788" s="256"/>
      <c r="G1788" s="259"/>
      <c r="I1788" s="256"/>
    </row>
    <row r="1789" spans="1:9" ht="15" x14ac:dyDescent="0.25">
      <c r="A1789" s="256"/>
      <c r="B1789" s="256"/>
      <c r="C1789" s="256"/>
      <c r="D1789" s="256"/>
      <c r="E1789" s="256"/>
      <c r="G1789" s="259"/>
      <c r="I1789" s="256"/>
    </row>
    <row r="1790" spans="1:9" ht="15" x14ac:dyDescent="0.25">
      <c r="A1790" s="256"/>
      <c r="B1790" s="256"/>
      <c r="C1790" s="256"/>
      <c r="D1790" s="256"/>
      <c r="E1790" s="256"/>
      <c r="G1790" s="259"/>
      <c r="I1790" s="256"/>
    </row>
    <row r="1791" spans="1:9" ht="15" x14ac:dyDescent="0.25">
      <c r="A1791" s="256"/>
      <c r="B1791" s="256"/>
      <c r="C1791" s="256"/>
      <c r="D1791" s="256"/>
      <c r="E1791" s="256"/>
      <c r="G1791" s="259"/>
      <c r="I1791" s="256"/>
    </row>
    <row r="1792" spans="1:9" ht="15" x14ac:dyDescent="0.25">
      <c r="A1792" s="256"/>
      <c r="B1792" s="256"/>
      <c r="C1792" s="256"/>
      <c r="D1792" s="256"/>
      <c r="E1792" s="256"/>
      <c r="G1792" s="259"/>
      <c r="I1792" s="256"/>
    </row>
    <row r="1793" spans="1:9" ht="15" x14ac:dyDescent="0.25">
      <c r="A1793" s="256"/>
      <c r="B1793" s="256"/>
      <c r="C1793" s="256"/>
      <c r="D1793" s="256"/>
      <c r="E1793" s="256"/>
      <c r="G1793" s="259"/>
      <c r="I1793" s="256"/>
    </row>
    <row r="1794" spans="1:9" ht="15" x14ac:dyDescent="0.25">
      <c r="A1794" s="256"/>
      <c r="B1794" s="256"/>
      <c r="C1794" s="256"/>
      <c r="D1794" s="256"/>
      <c r="E1794" s="256"/>
      <c r="G1794" s="259"/>
      <c r="I1794" s="256"/>
    </row>
    <row r="1795" spans="1:9" ht="15" x14ac:dyDescent="0.25">
      <c r="A1795" s="256"/>
      <c r="B1795" s="256"/>
      <c r="C1795" s="256"/>
      <c r="D1795" s="256"/>
      <c r="E1795" s="256"/>
      <c r="G1795" s="259"/>
      <c r="I1795" s="256"/>
    </row>
    <row r="1796" spans="1:9" ht="15" x14ac:dyDescent="0.25">
      <c r="A1796" s="256"/>
      <c r="B1796" s="256"/>
      <c r="C1796" s="256"/>
      <c r="D1796" s="256"/>
      <c r="E1796" s="256"/>
      <c r="G1796" s="259"/>
      <c r="I1796" s="256"/>
    </row>
    <row r="1797" spans="1:9" ht="15" x14ac:dyDescent="0.25">
      <c r="A1797" s="256"/>
      <c r="B1797" s="256"/>
      <c r="C1797" s="256"/>
      <c r="D1797" s="256"/>
      <c r="E1797" s="256"/>
      <c r="G1797" s="259"/>
      <c r="I1797" s="256"/>
    </row>
    <row r="1798" spans="1:9" ht="15" x14ac:dyDescent="0.25">
      <c r="A1798" s="256"/>
      <c r="B1798" s="256"/>
      <c r="C1798" s="256"/>
      <c r="D1798" s="256"/>
      <c r="E1798" s="256"/>
      <c r="G1798" s="259"/>
      <c r="I1798" s="256"/>
    </row>
    <row r="1799" spans="1:9" ht="15" x14ac:dyDescent="0.25">
      <c r="A1799" s="256"/>
      <c r="B1799" s="256"/>
      <c r="C1799" s="256"/>
      <c r="D1799" s="256"/>
      <c r="E1799" s="256"/>
      <c r="G1799" s="259"/>
      <c r="I1799" s="256"/>
    </row>
    <row r="1800" spans="1:9" ht="15" hidden="1" x14ac:dyDescent="0.25">
      <c r="A1800" s="293" t="s">
        <v>4438</v>
      </c>
      <c r="B1800" s="293" t="s">
        <v>5101</v>
      </c>
      <c r="C1800" s="293" t="s">
        <v>5102</v>
      </c>
      <c r="D1800" s="293" t="s">
        <v>5103</v>
      </c>
      <c r="E1800" s="293" t="s">
        <v>5134</v>
      </c>
      <c r="F1800" s="291" t="s">
        <v>1156</v>
      </c>
      <c r="G1800" s="294" t="s">
        <v>1335</v>
      </c>
      <c r="H1800" s="293" t="s">
        <v>4008</v>
      </c>
      <c r="I1800" s="293" t="s">
        <v>5518</v>
      </c>
    </row>
    <row r="1801" spans="1:9" ht="15" x14ac:dyDescent="0.25">
      <c r="A1801" s="256"/>
      <c r="B1801" s="256"/>
      <c r="C1801" s="256"/>
      <c r="D1801" s="256"/>
      <c r="E1801" s="256"/>
      <c r="G1801" s="259"/>
      <c r="I1801" s="256"/>
    </row>
    <row r="1802" spans="1:9" ht="15" x14ac:dyDescent="0.25">
      <c r="A1802" s="256"/>
      <c r="B1802" s="256"/>
      <c r="C1802" s="256"/>
      <c r="D1802" s="256"/>
      <c r="E1802" s="256"/>
      <c r="G1802" s="259"/>
      <c r="I1802" s="256"/>
    </row>
    <row r="1803" spans="1:9" ht="15" x14ac:dyDescent="0.25">
      <c r="A1803" s="256"/>
      <c r="B1803" s="256"/>
      <c r="C1803" s="256"/>
      <c r="D1803" s="256"/>
      <c r="E1803" s="256"/>
      <c r="G1803" s="259"/>
      <c r="I1803" s="256"/>
    </row>
    <row r="1804" spans="1:9" ht="15" x14ac:dyDescent="0.25">
      <c r="A1804" s="256"/>
      <c r="B1804" s="256"/>
      <c r="C1804" s="256"/>
      <c r="D1804" s="256"/>
      <c r="E1804" s="256"/>
      <c r="G1804" s="259"/>
      <c r="I1804" s="256"/>
    </row>
    <row r="1805" spans="1:9" ht="15" x14ac:dyDescent="0.25">
      <c r="A1805" s="256"/>
      <c r="B1805" s="256"/>
      <c r="C1805" s="256"/>
      <c r="D1805" s="256"/>
      <c r="E1805" s="256"/>
      <c r="G1805" s="259"/>
      <c r="I1805" s="256"/>
    </row>
    <row r="1806" spans="1:9" ht="15" hidden="1" x14ac:dyDescent="0.25">
      <c r="A1806" s="293" t="s">
        <v>4440</v>
      </c>
      <c r="B1806" s="293" t="s">
        <v>5106</v>
      </c>
      <c r="C1806" s="293" t="s">
        <v>5107</v>
      </c>
      <c r="D1806" s="293" t="s">
        <v>5108</v>
      </c>
      <c r="E1806" s="293" t="s">
        <v>1058</v>
      </c>
      <c r="F1806" s="291" t="s">
        <v>1156</v>
      </c>
      <c r="G1806" s="294" t="s">
        <v>1334</v>
      </c>
      <c r="H1806" s="293" t="s">
        <v>4008</v>
      </c>
      <c r="I1806" s="293" t="s">
        <v>5520</v>
      </c>
    </row>
    <row r="1807" spans="1:9" ht="15" x14ac:dyDescent="0.25">
      <c r="A1807" s="256"/>
      <c r="B1807" s="256"/>
      <c r="C1807" s="256"/>
      <c r="D1807" s="256"/>
      <c r="E1807" s="256"/>
      <c r="G1807" s="259"/>
      <c r="I1807" s="256"/>
    </row>
    <row r="1808" spans="1:9" ht="15" x14ac:dyDescent="0.25">
      <c r="A1808" s="256"/>
      <c r="B1808" s="256"/>
      <c r="C1808" s="256"/>
      <c r="D1808" s="256"/>
      <c r="E1808" s="256"/>
      <c r="G1808" s="259"/>
      <c r="I1808" s="256"/>
    </row>
    <row r="1809" spans="1:9" ht="15" x14ac:dyDescent="0.25">
      <c r="A1809" s="256"/>
      <c r="B1809" s="256"/>
      <c r="C1809" s="256"/>
      <c r="D1809" s="256"/>
      <c r="E1809" s="256"/>
      <c r="G1809" s="259"/>
      <c r="I1809" s="256"/>
    </row>
    <row r="1810" spans="1:9" ht="15" x14ac:dyDescent="0.25">
      <c r="A1810" s="256"/>
      <c r="B1810" s="256"/>
      <c r="C1810" s="256"/>
      <c r="D1810" s="256"/>
      <c r="E1810" s="256"/>
      <c r="G1810" s="259"/>
      <c r="I1810" s="256"/>
    </row>
    <row r="1811" spans="1:9" ht="15" x14ac:dyDescent="0.25">
      <c r="A1811" s="256"/>
      <c r="B1811" s="256"/>
      <c r="C1811" s="256"/>
      <c r="D1811" s="256"/>
      <c r="E1811" s="256"/>
      <c r="G1811" s="259"/>
      <c r="I1811" s="256"/>
    </row>
    <row r="1812" spans="1:9" ht="15" x14ac:dyDescent="0.25">
      <c r="A1812" s="256"/>
      <c r="B1812" s="256"/>
      <c r="C1812" s="256"/>
      <c r="D1812" s="256"/>
      <c r="E1812" s="256"/>
      <c r="G1812" s="259"/>
      <c r="I1812" s="256"/>
    </row>
    <row r="1813" spans="1:9" ht="15" x14ac:dyDescent="0.25">
      <c r="A1813" s="256"/>
      <c r="B1813" s="256"/>
      <c r="C1813" s="256"/>
      <c r="D1813" s="256"/>
      <c r="E1813" s="256"/>
      <c r="G1813" s="259"/>
      <c r="I1813" s="256"/>
    </row>
    <row r="1814" spans="1:9" ht="15" x14ac:dyDescent="0.25">
      <c r="A1814" s="256"/>
      <c r="B1814" s="256"/>
      <c r="C1814" s="256"/>
      <c r="D1814" s="256"/>
      <c r="E1814" s="256"/>
      <c r="G1814" s="259"/>
      <c r="I1814" s="256"/>
    </row>
    <row r="1815" spans="1:9" x14ac:dyDescent="0.2">
      <c r="A1815" s="14"/>
      <c r="B1815" s="14"/>
      <c r="C1815" s="14"/>
      <c r="D1815" s="14"/>
      <c r="E1815" s="14"/>
      <c r="G1815" s="243"/>
      <c r="I1815" s="295"/>
    </row>
    <row r="1816" spans="1:9" x14ac:dyDescent="0.2">
      <c r="A1816" s="14"/>
      <c r="B1816" s="14"/>
      <c r="C1816" s="14"/>
      <c r="D1816" s="14"/>
      <c r="E1816" s="14"/>
      <c r="G1816" s="243"/>
      <c r="I1816" s="295"/>
    </row>
    <row r="1817" spans="1:9" x14ac:dyDescent="0.2">
      <c r="A1817" s="14"/>
      <c r="B1817" s="14"/>
      <c r="C1817" s="14"/>
      <c r="D1817" s="14"/>
      <c r="E1817" s="14"/>
      <c r="G1817" s="243"/>
      <c r="I1817" s="295"/>
    </row>
    <row r="1818" spans="1:9" x14ac:dyDescent="0.2">
      <c r="A1818" s="14"/>
      <c r="B1818" s="14"/>
      <c r="C1818" s="14"/>
      <c r="D1818" s="14"/>
      <c r="E1818" s="14"/>
      <c r="G1818" s="243"/>
      <c r="I1818" s="295"/>
    </row>
    <row r="1819" spans="1:9" x14ac:dyDescent="0.2">
      <c r="A1819" s="14"/>
      <c r="B1819" s="14"/>
      <c r="C1819" s="14"/>
      <c r="D1819" s="14"/>
      <c r="E1819" s="14"/>
      <c r="G1819" s="243"/>
      <c r="I1819" s="295"/>
    </row>
    <row r="1820" spans="1:9" x14ac:dyDescent="0.2">
      <c r="A1820" s="14"/>
      <c r="B1820" s="14"/>
      <c r="C1820" s="14"/>
      <c r="D1820" s="14"/>
      <c r="E1820" s="14"/>
      <c r="G1820" s="243"/>
      <c r="I1820" s="295"/>
    </row>
    <row r="1821" spans="1:9" hidden="1" x14ac:dyDescent="0.2">
      <c r="A1821" s="291" t="s">
        <v>1521</v>
      </c>
      <c r="B1821" s="291" t="s">
        <v>2756</v>
      </c>
      <c r="C1821" s="291" t="s">
        <v>1221</v>
      </c>
      <c r="D1821" s="291" t="s">
        <v>1222</v>
      </c>
      <c r="E1821" s="291" t="s">
        <v>301</v>
      </c>
      <c r="F1821" s="291" t="s">
        <v>1156</v>
      </c>
      <c r="G1821" s="292" t="s">
        <v>1335</v>
      </c>
      <c r="H1821" s="291" t="s">
        <v>4008</v>
      </c>
      <c r="I1821" s="296" t="s">
        <v>2103</v>
      </c>
    </row>
    <row r="1822" spans="1:9" x14ac:dyDescent="0.2">
      <c r="A1822" s="14"/>
      <c r="B1822" s="14"/>
      <c r="C1822" s="14"/>
      <c r="D1822" s="14"/>
      <c r="E1822" s="14"/>
      <c r="G1822" s="243"/>
      <c r="I1822" s="295"/>
    </row>
    <row r="1823" spans="1:9" x14ac:dyDescent="0.2">
      <c r="A1823" s="14"/>
      <c r="B1823" s="14"/>
      <c r="C1823" s="14"/>
      <c r="D1823" s="14"/>
      <c r="E1823" s="14"/>
      <c r="G1823" s="243"/>
      <c r="I1823" s="295"/>
    </row>
    <row r="1824" spans="1:9" x14ac:dyDescent="0.2">
      <c r="A1824" s="14"/>
      <c r="B1824" s="14"/>
      <c r="C1824" s="14"/>
      <c r="D1824" s="14"/>
      <c r="E1824" s="14"/>
      <c r="G1824" s="243"/>
      <c r="I1824" s="295"/>
    </row>
    <row r="1825" spans="1:9" x14ac:dyDescent="0.2">
      <c r="A1825" s="14"/>
      <c r="B1825" s="14"/>
      <c r="C1825" s="14"/>
      <c r="D1825" s="14"/>
      <c r="E1825" s="14"/>
      <c r="G1825" s="243"/>
      <c r="I1825" s="295"/>
    </row>
    <row r="1826" spans="1:9" x14ac:dyDescent="0.2">
      <c r="A1826" s="14"/>
      <c r="B1826" s="14"/>
      <c r="C1826" s="14"/>
      <c r="D1826" s="14"/>
      <c r="E1826" s="14"/>
      <c r="G1826" s="243"/>
      <c r="I1826" s="295"/>
    </row>
    <row r="1827" spans="1:9" x14ac:dyDescent="0.2">
      <c r="A1827" s="14"/>
      <c r="B1827" s="14"/>
      <c r="C1827" s="14"/>
      <c r="D1827" s="14"/>
      <c r="E1827" s="14"/>
      <c r="G1827" s="243"/>
      <c r="I1827" s="295"/>
    </row>
    <row r="1828" spans="1:9" x14ac:dyDescent="0.2">
      <c r="A1828" s="14"/>
      <c r="B1828" s="14"/>
      <c r="C1828" s="14"/>
      <c r="D1828" s="14"/>
      <c r="E1828" s="14"/>
      <c r="G1828" s="243"/>
      <c r="I1828" s="295"/>
    </row>
    <row r="1829" spans="1:9" x14ac:dyDescent="0.2">
      <c r="A1829" s="14"/>
      <c r="B1829" s="14"/>
      <c r="C1829" s="14"/>
      <c r="D1829" s="14"/>
      <c r="E1829" s="14"/>
      <c r="G1829" s="243"/>
      <c r="I1829" s="295"/>
    </row>
    <row r="1830" spans="1:9" x14ac:dyDescent="0.2">
      <c r="A1830" s="14"/>
      <c r="B1830" s="14"/>
      <c r="C1830" s="14"/>
      <c r="D1830" s="14"/>
      <c r="E1830" s="14"/>
      <c r="G1830" s="243"/>
      <c r="I1830" s="295"/>
    </row>
    <row r="1831" spans="1:9" hidden="1" x14ac:dyDescent="0.2">
      <c r="A1831" s="291" t="s">
        <v>4031</v>
      </c>
      <c r="B1831" s="291" t="s">
        <v>4014</v>
      </c>
      <c r="C1831" s="291" t="s">
        <v>3121</v>
      </c>
      <c r="D1831" s="291" t="s">
        <v>4015</v>
      </c>
      <c r="E1831" s="291" t="s">
        <v>304</v>
      </c>
      <c r="F1831" s="291" t="s">
        <v>1156</v>
      </c>
      <c r="G1831" s="292" t="s">
        <v>1334</v>
      </c>
      <c r="H1831" s="291" t="s">
        <v>4008</v>
      </c>
      <c r="I1831" s="296" t="s">
        <v>4026</v>
      </c>
    </row>
    <row r="1832" spans="1:9" x14ac:dyDescent="0.2">
      <c r="A1832" s="14"/>
      <c r="B1832" s="14"/>
      <c r="C1832" s="14"/>
      <c r="D1832" s="14"/>
      <c r="E1832" s="14"/>
      <c r="G1832" s="243"/>
      <c r="I1832" s="295"/>
    </row>
    <row r="1833" spans="1:9" x14ac:dyDescent="0.2">
      <c r="A1833" s="14"/>
      <c r="B1833" s="14"/>
      <c r="C1833" s="14"/>
      <c r="D1833" s="14"/>
      <c r="E1833" s="14"/>
      <c r="G1833" s="243"/>
      <c r="I1833" s="295"/>
    </row>
    <row r="1834" spans="1:9" x14ac:dyDescent="0.2">
      <c r="A1834" s="14"/>
      <c r="B1834" s="14"/>
      <c r="C1834" s="14"/>
      <c r="D1834" s="14"/>
      <c r="E1834" s="14"/>
      <c r="G1834" s="243"/>
      <c r="I1834" s="295"/>
    </row>
    <row r="1835" spans="1:9" x14ac:dyDescent="0.2">
      <c r="A1835" s="14"/>
      <c r="B1835" s="14"/>
      <c r="C1835" s="14"/>
      <c r="D1835" s="14"/>
      <c r="E1835" s="14"/>
      <c r="G1835" s="243"/>
      <c r="I1835" s="295"/>
    </row>
    <row r="1836" spans="1:9" x14ac:dyDescent="0.2">
      <c r="A1836" s="14"/>
      <c r="B1836" s="14"/>
      <c r="C1836" s="14"/>
      <c r="D1836" s="14"/>
      <c r="E1836" s="14"/>
      <c r="G1836" s="243"/>
      <c r="I1836" s="295"/>
    </row>
    <row r="1837" spans="1:9" x14ac:dyDescent="0.2">
      <c r="A1837" s="14"/>
      <c r="B1837" s="14"/>
      <c r="C1837" s="14"/>
      <c r="D1837" s="14"/>
      <c r="E1837" s="14"/>
      <c r="G1837" s="243"/>
      <c r="I1837" s="295"/>
    </row>
    <row r="1838" spans="1:9" x14ac:dyDescent="0.2">
      <c r="A1838" s="14"/>
      <c r="B1838" s="14"/>
      <c r="C1838" s="14"/>
      <c r="D1838" s="14"/>
      <c r="E1838" s="14"/>
      <c r="G1838" s="243"/>
      <c r="I1838" s="295"/>
    </row>
    <row r="1839" spans="1:9" x14ac:dyDescent="0.2">
      <c r="A1839" s="14"/>
      <c r="B1839" s="14"/>
      <c r="C1839" s="14"/>
      <c r="D1839" s="14"/>
      <c r="E1839" s="14"/>
      <c r="G1839" s="243"/>
      <c r="I1839" s="295"/>
    </row>
    <row r="1840" spans="1:9" x14ac:dyDescent="0.2">
      <c r="A1840" s="14"/>
      <c r="B1840" s="14"/>
      <c r="C1840" s="14"/>
      <c r="D1840" s="14"/>
      <c r="E1840" s="14"/>
      <c r="G1840" s="243"/>
      <c r="I1840" s="295"/>
    </row>
    <row r="1841" spans="1:9" hidden="1" x14ac:dyDescent="0.2">
      <c r="A1841" s="291" t="s">
        <v>4449</v>
      </c>
      <c r="B1841" s="291" t="s">
        <v>5127</v>
      </c>
      <c r="C1841" s="291" t="s">
        <v>5128</v>
      </c>
      <c r="D1841" s="291" t="s">
        <v>5129</v>
      </c>
      <c r="E1841" s="291" t="s">
        <v>520</v>
      </c>
      <c r="F1841" s="291" t="s">
        <v>1156</v>
      </c>
      <c r="G1841" s="292" t="s">
        <v>1335</v>
      </c>
      <c r="H1841" s="291" t="s">
        <v>4008</v>
      </c>
      <c r="I1841" s="296" t="s">
        <v>5527</v>
      </c>
    </row>
    <row r="1842" spans="1:9" hidden="1" x14ac:dyDescent="0.2">
      <c r="A1842" s="291" t="s">
        <v>3944</v>
      </c>
      <c r="B1842" s="291" t="s">
        <v>3965</v>
      </c>
      <c r="C1842" s="291" t="s">
        <v>795</v>
      </c>
      <c r="D1842" s="291" t="s">
        <v>3909</v>
      </c>
      <c r="E1842" s="291" t="s">
        <v>3702</v>
      </c>
      <c r="F1842" s="291" t="s">
        <v>3964</v>
      </c>
      <c r="G1842" s="292" t="s">
        <v>1333</v>
      </c>
      <c r="H1842" s="291" t="s">
        <v>4008</v>
      </c>
      <c r="I1842" s="296" t="s">
        <v>3986</v>
      </c>
    </row>
    <row r="1843" spans="1:9" hidden="1" x14ac:dyDescent="0.2">
      <c r="A1843" s="291" t="s">
        <v>5695</v>
      </c>
      <c r="B1843" s="291" t="s">
        <v>5640</v>
      </c>
      <c r="C1843" s="291" t="s">
        <v>5641</v>
      </c>
      <c r="D1843" s="291" t="s">
        <v>5642</v>
      </c>
      <c r="E1843" s="291" t="s">
        <v>5141</v>
      </c>
      <c r="F1843" s="291" t="s">
        <v>3964</v>
      </c>
      <c r="G1843" s="292" t="s">
        <v>1335</v>
      </c>
      <c r="H1843" s="291" t="s">
        <v>4008</v>
      </c>
      <c r="I1843" s="296" t="s">
        <v>5714</v>
      </c>
    </row>
    <row r="1844" spans="1:9" hidden="1" x14ac:dyDescent="0.2">
      <c r="A1844" s="291" t="s">
        <v>5696</v>
      </c>
      <c r="B1844" s="291" t="s">
        <v>5643</v>
      </c>
      <c r="C1844" s="291" t="s">
        <v>897</v>
      </c>
      <c r="D1844" s="291" t="s">
        <v>696</v>
      </c>
      <c r="E1844" s="291" t="s">
        <v>5688</v>
      </c>
      <c r="F1844" s="291" t="s">
        <v>3964</v>
      </c>
      <c r="G1844" s="292" t="s">
        <v>1333</v>
      </c>
      <c r="H1844" s="291" t="s">
        <v>4008</v>
      </c>
      <c r="I1844" s="296" t="s">
        <v>5715</v>
      </c>
    </row>
    <row r="1845" spans="1:9" hidden="1" x14ac:dyDescent="0.2">
      <c r="A1845" s="291" t="s">
        <v>5697</v>
      </c>
      <c r="B1845" s="291" t="s">
        <v>5644</v>
      </c>
      <c r="C1845" s="291" t="s">
        <v>5645</v>
      </c>
      <c r="D1845" s="291" t="s">
        <v>5646</v>
      </c>
      <c r="E1845" s="291" t="s">
        <v>5689</v>
      </c>
      <c r="F1845" s="291" t="s">
        <v>3964</v>
      </c>
      <c r="G1845" s="292" t="s">
        <v>1336</v>
      </c>
      <c r="H1845" s="291" t="s">
        <v>4008</v>
      </c>
      <c r="I1845" s="296" t="s">
        <v>5716</v>
      </c>
    </row>
    <row r="1846" spans="1:9" hidden="1" x14ac:dyDescent="0.2">
      <c r="A1846" s="291" t="s">
        <v>5698</v>
      </c>
      <c r="B1846" s="291" t="s">
        <v>5647</v>
      </c>
      <c r="C1846" s="291" t="s">
        <v>5648</v>
      </c>
      <c r="D1846" s="291" t="s">
        <v>430</v>
      </c>
      <c r="E1846" s="291" t="s">
        <v>5690</v>
      </c>
      <c r="F1846" s="291" t="s">
        <v>3964</v>
      </c>
      <c r="G1846" s="292" t="s">
        <v>1336</v>
      </c>
      <c r="H1846" s="291" t="s">
        <v>4008</v>
      </c>
      <c r="I1846" s="296" t="s">
        <v>5717</v>
      </c>
    </row>
    <row r="1847" spans="1:9" hidden="1" x14ac:dyDescent="0.2">
      <c r="A1847" s="291" t="s">
        <v>3945</v>
      </c>
      <c r="B1847" s="291" t="s">
        <v>3966</v>
      </c>
      <c r="C1847" s="291" t="s">
        <v>3911</v>
      </c>
      <c r="D1847" s="291" t="s">
        <v>3912</v>
      </c>
      <c r="E1847" s="291" t="s">
        <v>404</v>
      </c>
      <c r="F1847" s="291" t="s">
        <v>3964</v>
      </c>
      <c r="G1847" s="292" t="s">
        <v>1336</v>
      </c>
      <c r="H1847" s="291" t="s">
        <v>4008</v>
      </c>
      <c r="I1847" s="296" t="s">
        <v>3987</v>
      </c>
    </row>
    <row r="1848" spans="1:9" hidden="1" x14ac:dyDescent="0.2">
      <c r="A1848" s="291" t="s">
        <v>5699</v>
      </c>
      <c r="B1848" s="291" t="s">
        <v>5649</v>
      </c>
      <c r="C1848" s="291" t="s">
        <v>5650</v>
      </c>
      <c r="D1848" s="291" t="s">
        <v>470</v>
      </c>
      <c r="E1848" s="291" t="s">
        <v>357</v>
      </c>
      <c r="F1848" s="291" t="s">
        <v>3964</v>
      </c>
      <c r="G1848" s="292" t="s">
        <v>1336</v>
      </c>
      <c r="H1848" s="291" t="s">
        <v>4008</v>
      </c>
      <c r="I1848" s="296" t="s">
        <v>5718</v>
      </c>
    </row>
    <row r="1849" spans="1:9" hidden="1" x14ac:dyDescent="0.2">
      <c r="A1849" s="291" t="s">
        <v>5567</v>
      </c>
      <c r="B1849" s="291" t="s">
        <v>5528</v>
      </c>
      <c r="C1849" s="291" t="s">
        <v>5529</v>
      </c>
      <c r="D1849" s="291" t="s">
        <v>5530</v>
      </c>
      <c r="E1849" s="291" t="s">
        <v>1877</v>
      </c>
      <c r="F1849" s="291" t="s">
        <v>3964</v>
      </c>
      <c r="G1849" s="292" t="s">
        <v>1335</v>
      </c>
      <c r="H1849" s="291" t="s">
        <v>4008</v>
      </c>
      <c r="I1849" s="296" t="s">
        <v>5585</v>
      </c>
    </row>
    <row r="1850" spans="1:9" hidden="1" x14ac:dyDescent="0.2">
      <c r="A1850" s="291" t="s">
        <v>3946</v>
      </c>
      <c r="B1850" s="291" t="s">
        <v>3967</v>
      </c>
      <c r="C1850" s="291" t="s">
        <v>3913</v>
      </c>
      <c r="D1850" s="291" t="s">
        <v>1050</v>
      </c>
      <c r="E1850" s="291" t="s">
        <v>3702</v>
      </c>
      <c r="F1850" s="291" t="s">
        <v>3964</v>
      </c>
      <c r="G1850" s="292" t="s">
        <v>1333</v>
      </c>
      <c r="H1850" s="291" t="s">
        <v>4008</v>
      </c>
      <c r="I1850" s="296" t="s">
        <v>3988</v>
      </c>
    </row>
    <row r="1851" spans="1:9" hidden="1" x14ac:dyDescent="0.2">
      <c r="A1851" s="291" t="s">
        <v>5700</v>
      </c>
      <c r="B1851" s="291" t="s">
        <v>5651</v>
      </c>
      <c r="C1851" s="291" t="s">
        <v>5652</v>
      </c>
      <c r="D1851" s="291" t="s">
        <v>5653</v>
      </c>
      <c r="E1851" s="291" t="s">
        <v>5691</v>
      </c>
      <c r="F1851" s="291" t="s">
        <v>3964</v>
      </c>
      <c r="G1851" s="292" t="s">
        <v>1336</v>
      </c>
      <c r="H1851" s="291" t="s">
        <v>4008</v>
      </c>
      <c r="I1851" s="296" t="s">
        <v>5719</v>
      </c>
    </row>
    <row r="1852" spans="1:9" hidden="1" x14ac:dyDescent="0.2">
      <c r="A1852" s="291" t="s">
        <v>3948</v>
      </c>
      <c r="B1852" s="291" t="s">
        <v>3969</v>
      </c>
      <c r="C1852" s="291" t="s">
        <v>464</v>
      </c>
      <c r="D1852" s="291" t="s">
        <v>3915</v>
      </c>
      <c r="E1852" s="291" t="s">
        <v>404</v>
      </c>
      <c r="F1852" s="291" t="s">
        <v>3964</v>
      </c>
      <c r="G1852" s="292" t="s">
        <v>1335</v>
      </c>
      <c r="H1852" s="291" t="s">
        <v>4008</v>
      </c>
      <c r="I1852" s="296" t="s">
        <v>3990</v>
      </c>
    </row>
    <row r="1853" spans="1:9" hidden="1" x14ac:dyDescent="0.2">
      <c r="A1853" s="291" t="s">
        <v>5568</v>
      </c>
      <c r="B1853" s="291" t="s">
        <v>5531</v>
      </c>
      <c r="C1853" s="291" t="s">
        <v>5532</v>
      </c>
      <c r="D1853" s="291" t="s">
        <v>5533</v>
      </c>
      <c r="E1853" s="291" t="s">
        <v>404</v>
      </c>
      <c r="F1853" s="291" t="s">
        <v>3964</v>
      </c>
      <c r="G1853" s="292" t="s">
        <v>1333</v>
      </c>
      <c r="H1853" s="291" t="s">
        <v>4008</v>
      </c>
      <c r="I1853" s="296" t="s">
        <v>5586</v>
      </c>
    </row>
    <row r="1854" spans="1:9" hidden="1" x14ac:dyDescent="0.2">
      <c r="A1854" s="291" t="s">
        <v>5701</v>
      </c>
      <c r="B1854" s="291" t="s">
        <v>5654</v>
      </c>
      <c r="C1854" s="291" t="s">
        <v>5655</v>
      </c>
      <c r="D1854" s="291" t="s">
        <v>5656</v>
      </c>
      <c r="E1854" s="291" t="s">
        <v>357</v>
      </c>
      <c r="F1854" s="291" t="s">
        <v>3964</v>
      </c>
      <c r="G1854" s="292" t="s">
        <v>1336</v>
      </c>
      <c r="H1854" s="291" t="s">
        <v>4008</v>
      </c>
      <c r="I1854" s="296" t="s">
        <v>5720</v>
      </c>
    </row>
    <row r="1855" spans="1:9" hidden="1" x14ac:dyDescent="0.2">
      <c r="A1855" s="291" t="s">
        <v>5569</v>
      </c>
      <c r="B1855" s="291" t="s">
        <v>5534</v>
      </c>
      <c r="C1855" s="291" t="s">
        <v>5535</v>
      </c>
      <c r="D1855" s="291" t="s">
        <v>3938</v>
      </c>
      <c r="E1855" s="291" t="s">
        <v>404</v>
      </c>
      <c r="F1855" s="291" t="s">
        <v>3964</v>
      </c>
      <c r="G1855" s="292" t="s">
        <v>1333</v>
      </c>
      <c r="H1855" s="291" t="s">
        <v>4008</v>
      </c>
      <c r="I1855" s="296" t="s">
        <v>5587</v>
      </c>
    </row>
    <row r="1856" spans="1:9" hidden="1" x14ac:dyDescent="0.2">
      <c r="A1856" s="291" t="s">
        <v>3949</v>
      </c>
      <c r="B1856" s="291" t="s">
        <v>3970</v>
      </c>
      <c r="C1856" s="291" t="s">
        <v>3916</v>
      </c>
      <c r="D1856" s="291" t="s">
        <v>3917</v>
      </c>
      <c r="E1856" s="291" t="s">
        <v>291</v>
      </c>
      <c r="F1856" s="291" t="s">
        <v>3964</v>
      </c>
      <c r="G1856" s="292" t="s">
        <v>1333</v>
      </c>
      <c r="H1856" s="291" t="s">
        <v>4008</v>
      </c>
      <c r="I1856" s="296" t="s">
        <v>3991</v>
      </c>
    </row>
    <row r="1857" spans="1:9" hidden="1" x14ac:dyDescent="0.2">
      <c r="A1857" s="291" t="s">
        <v>5702</v>
      </c>
      <c r="B1857" s="291" t="s">
        <v>5657</v>
      </c>
      <c r="C1857" s="291" t="s">
        <v>5658</v>
      </c>
      <c r="D1857" s="291" t="s">
        <v>3928</v>
      </c>
      <c r="E1857" s="291" t="s">
        <v>3700</v>
      </c>
      <c r="F1857" s="291" t="s">
        <v>3964</v>
      </c>
      <c r="G1857" s="292" t="s">
        <v>1336</v>
      </c>
      <c r="H1857" s="291" t="s">
        <v>4008</v>
      </c>
      <c r="I1857" s="296" t="s">
        <v>5721</v>
      </c>
    </row>
    <row r="1858" spans="1:9" hidden="1" x14ac:dyDescent="0.2">
      <c r="A1858" s="291" t="s">
        <v>5570</v>
      </c>
      <c r="B1858" s="291" t="s">
        <v>5536</v>
      </c>
      <c r="C1858" s="291" t="s">
        <v>5537</v>
      </c>
      <c r="D1858" s="291" t="s">
        <v>481</v>
      </c>
      <c r="E1858" s="291" t="s">
        <v>404</v>
      </c>
      <c r="F1858" s="291" t="s">
        <v>3964</v>
      </c>
      <c r="G1858" s="292" t="s">
        <v>1335</v>
      </c>
      <c r="H1858" s="291" t="s">
        <v>4008</v>
      </c>
      <c r="I1858" s="296" t="s">
        <v>5588</v>
      </c>
    </row>
    <row r="1859" spans="1:9" hidden="1" x14ac:dyDescent="0.2">
      <c r="A1859" s="291" t="s">
        <v>3950</v>
      </c>
      <c r="B1859" s="291" t="s">
        <v>3971</v>
      </c>
      <c r="C1859" s="291" t="s">
        <v>3918</v>
      </c>
      <c r="D1859" s="291" t="s">
        <v>3919</v>
      </c>
      <c r="E1859" s="291" t="s">
        <v>291</v>
      </c>
      <c r="F1859" s="291" t="s">
        <v>3964</v>
      </c>
      <c r="G1859" s="292" t="s">
        <v>1336</v>
      </c>
      <c r="H1859" s="291" t="s">
        <v>4008</v>
      </c>
      <c r="I1859" s="296" t="s">
        <v>3992</v>
      </c>
    </row>
    <row r="1860" spans="1:9" hidden="1" x14ac:dyDescent="0.2">
      <c r="A1860" s="291" t="s">
        <v>5571</v>
      </c>
      <c r="B1860" s="291" t="s">
        <v>5538</v>
      </c>
      <c r="C1860" s="291" t="s">
        <v>5539</v>
      </c>
      <c r="D1860" s="291" t="s">
        <v>5540</v>
      </c>
      <c r="E1860" s="291" t="s">
        <v>290</v>
      </c>
      <c r="F1860" s="291" t="s">
        <v>3964</v>
      </c>
      <c r="G1860" s="292" t="s">
        <v>1336</v>
      </c>
      <c r="H1860" s="291" t="s">
        <v>4008</v>
      </c>
      <c r="I1860" s="296" t="s">
        <v>5589</v>
      </c>
    </row>
    <row r="1861" spans="1:9" hidden="1" x14ac:dyDescent="0.2">
      <c r="A1861" s="291" t="s">
        <v>5703</v>
      </c>
      <c r="B1861" s="291" t="s">
        <v>5659</v>
      </c>
      <c r="C1861" s="291" t="s">
        <v>5660</v>
      </c>
      <c r="D1861" s="291" t="s">
        <v>4806</v>
      </c>
      <c r="E1861" s="291" t="s">
        <v>3700</v>
      </c>
      <c r="F1861" s="291" t="s">
        <v>3964</v>
      </c>
      <c r="G1861" s="292" t="s">
        <v>1336</v>
      </c>
      <c r="H1861" s="291" t="s">
        <v>4008</v>
      </c>
      <c r="I1861" s="296" t="s">
        <v>5722</v>
      </c>
    </row>
    <row r="1862" spans="1:9" hidden="1" x14ac:dyDescent="0.2">
      <c r="A1862" s="291" t="s">
        <v>5572</v>
      </c>
      <c r="B1862" s="291" t="s">
        <v>5541</v>
      </c>
      <c r="C1862" s="291" t="s">
        <v>5542</v>
      </c>
      <c r="D1862" s="291" t="s">
        <v>5543</v>
      </c>
      <c r="E1862" s="291" t="s">
        <v>409</v>
      </c>
      <c r="F1862" s="291" t="s">
        <v>3964</v>
      </c>
      <c r="G1862" s="292" t="s">
        <v>1335</v>
      </c>
      <c r="H1862" s="291" t="s">
        <v>4008</v>
      </c>
      <c r="I1862" s="296" t="s">
        <v>5590</v>
      </c>
    </row>
    <row r="1863" spans="1:9" hidden="1" x14ac:dyDescent="0.2">
      <c r="A1863" s="291" t="s">
        <v>5573</v>
      </c>
      <c r="B1863" s="291" t="s">
        <v>5544</v>
      </c>
      <c r="C1863" s="291" t="s">
        <v>5545</v>
      </c>
      <c r="D1863" s="291" t="s">
        <v>3931</v>
      </c>
      <c r="E1863" s="291" t="s">
        <v>290</v>
      </c>
      <c r="F1863" s="291" t="s">
        <v>3964</v>
      </c>
      <c r="G1863" s="292" t="s">
        <v>1336</v>
      </c>
      <c r="H1863" s="291" t="s">
        <v>4008</v>
      </c>
      <c r="I1863" s="296" t="s">
        <v>5591</v>
      </c>
    </row>
    <row r="1864" spans="1:9" hidden="1" x14ac:dyDescent="0.2">
      <c r="A1864" s="291" t="s">
        <v>3951</v>
      </c>
      <c r="B1864" s="291" t="s">
        <v>3972</v>
      </c>
      <c r="C1864" s="291" t="s">
        <v>3920</v>
      </c>
      <c r="D1864" s="291" t="s">
        <v>3921</v>
      </c>
      <c r="E1864" s="291" t="s">
        <v>404</v>
      </c>
      <c r="F1864" s="291" t="s">
        <v>3964</v>
      </c>
      <c r="G1864" s="292" t="s">
        <v>1335</v>
      </c>
      <c r="H1864" s="291" t="s">
        <v>4008</v>
      </c>
      <c r="I1864" s="296" t="s">
        <v>3993</v>
      </c>
    </row>
    <row r="1865" spans="1:9" hidden="1" x14ac:dyDescent="0.2">
      <c r="A1865" s="291" t="s">
        <v>5574</v>
      </c>
      <c r="B1865" s="291" t="s">
        <v>5546</v>
      </c>
      <c r="C1865" s="291" t="s">
        <v>5547</v>
      </c>
      <c r="D1865" s="291" t="s">
        <v>5548</v>
      </c>
      <c r="E1865" s="291" t="s">
        <v>291</v>
      </c>
      <c r="F1865" s="291" t="s">
        <v>3964</v>
      </c>
      <c r="G1865" s="292" t="s">
        <v>1335</v>
      </c>
      <c r="H1865" s="291" t="s">
        <v>4008</v>
      </c>
      <c r="I1865" s="296" t="s">
        <v>5592</v>
      </c>
    </row>
    <row r="1866" spans="1:9" hidden="1" x14ac:dyDescent="0.2">
      <c r="A1866" s="291" t="s">
        <v>5704</v>
      </c>
      <c r="B1866" s="291" t="s">
        <v>5661</v>
      </c>
      <c r="C1866" s="291" t="s">
        <v>5662</v>
      </c>
      <c r="D1866" s="291" t="s">
        <v>5663</v>
      </c>
      <c r="E1866" s="291" t="s">
        <v>5692</v>
      </c>
      <c r="F1866" s="291" t="s">
        <v>3964</v>
      </c>
      <c r="G1866" s="292" t="s">
        <v>1336</v>
      </c>
      <c r="H1866" s="291" t="s">
        <v>4008</v>
      </c>
      <c r="I1866" s="296" t="s">
        <v>5723</v>
      </c>
    </row>
    <row r="1867" spans="1:9" hidden="1" x14ac:dyDescent="0.2">
      <c r="A1867" s="291" t="s">
        <v>5705</v>
      </c>
      <c r="B1867" s="291" t="s">
        <v>5664</v>
      </c>
      <c r="C1867" s="291" t="s">
        <v>5665</v>
      </c>
      <c r="D1867" s="291" t="s">
        <v>5666</v>
      </c>
      <c r="E1867" s="291" t="s">
        <v>5691</v>
      </c>
      <c r="F1867" s="291" t="s">
        <v>3964</v>
      </c>
      <c r="G1867" s="292" t="s">
        <v>1335</v>
      </c>
      <c r="H1867" s="291" t="s">
        <v>4008</v>
      </c>
      <c r="I1867" s="296" t="s">
        <v>5724</v>
      </c>
    </row>
    <row r="1868" spans="1:9" hidden="1" x14ac:dyDescent="0.2">
      <c r="A1868" s="291" t="s">
        <v>5706</v>
      </c>
      <c r="B1868" s="291" t="s">
        <v>5667</v>
      </c>
      <c r="C1868" s="291" t="s">
        <v>5668</v>
      </c>
      <c r="D1868" s="291" t="s">
        <v>5669</v>
      </c>
      <c r="E1868" s="291" t="s">
        <v>5691</v>
      </c>
      <c r="F1868" s="291" t="s">
        <v>3964</v>
      </c>
      <c r="G1868" s="292" t="s">
        <v>1333</v>
      </c>
      <c r="H1868" s="291" t="s">
        <v>4008</v>
      </c>
      <c r="I1868" s="296" t="s">
        <v>5725</v>
      </c>
    </row>
    <row r="1869" spans="1:9" hidden="1" x14ac:dyDescent="0.2">
      <c r="A1869" s="291" t="s">
        <v>3952</v>
      </c>
      <c r="B1869" s="291" t="s">
        <v>3973</v>
      </c>
      <c r="C1869" s="291" t="s">
        <v>3922</v>
      </c>
      <c r="D1869" s="291" t="s">
        <v>481</v>
      </c>
      <c r="E1869" s="291" t="s">
        <v>404</v>
      </c>
      <c r="F1869" s="291" t="s">
        <v>3964</v>
      </c>
      <c r="G1869" s="292" t="s">
        <v>1333</v>
      </c>
      <c r="H1869" s="291" t="s">
        <v>4008</v>
      </c>
      <c r="I1869" s="296" t="s">
        <v>3994</v>
      </c>
    </row>
    <row r="1870" spans="1:9" hidden="1" x14ac:dyDescent="0.2">
      <c r="A1870" s="291" t="s">
        <v>5707</v>
      </c>
      <c r="B1870" s="291" t="s">
        <v>5670</v>
      </c>
      <c r="C1870" s="291" t="s">
        <v>5671</v>
      </c>
      <c r="D1870" s="291" t="s">
        <v>5672</v>
      </c>
      <c r="E1870" s="291" t="s">
        <v>5693</v>
      </c>
      <c r="F1870" s="291" t="s">
        <v>3964</v>
      </c>
      <c r="G1870" s="292" t="s">
        <v>1336</v>
      </c>
      <c r="H1870" s="291" t="s">
        <v>4008</v>
      </c>
      <c r="I1870" s="296" t="s">
        <v>5726</v>
      </c>
    </row>
    <row r="1871" spans="1:9" hidden="1" x14ac:dyDescent="0.2">
      <c r="A1871" s="291" t="s">
        <v>3953</v>
      </c>
      <c r="B1871" s="291" t="s">
        <v>3974</v>
      </c>
      <c r="C1871" s="291" t="s">
        <v>3923</v>
      </c>
      <c r="D1871" s="291" t="s">
        <v>3924</v>
      </c>
      <c r="E1871" s="291" t="s">
        <v>291</v>
      </c>
      <c r="F1871" s="291" t="s">
        <v>3964</v>
      </c>
      <c r="G1871" s="292" t="s">
        <v>1333</v>
      </c>
      <c r="H1871" s="291" t="s">
        <v>4008</v>
      </c>
      <c r="I1871" s="296" t="s">
        <v>3995</v>
      </c>
    </row>
    <row r="1872" spans="1:9" hidden="1" x14ac:dyDescent="0.2">
      <c r="A1872" s="291" t="s">
        <v>3954</v>
      </c>
      <c r="B1872" s="291" t="s">
        <v>3975</v>
      </c>
      <c r="C1872" s="291" t="s">
        <v>3925</v>
      </c>
      <c r="D1872" s="291" t="s">
        <v>3926</v>
      </c>
      <c r="E1872" s="291" t="s">
        <v>486</v>
      </c>
      <c r="F1872" s="291" t="s">
        <v>3964</v>
      </c>
      <c r="G1872" s="292" t="s">
        <v>1333</v>
      </c>
      <c r="H1872" s="291" t="s">
        <v>4008</v>
      </c>
      <c r="I1872" s="296" t="s">
        <v>3996</v>
      </c>
    </row>
    <row r="1873" spans="1:9" hidden="1" x14ac:dyDescent="0.2">
      <c r="A1873" s="291" t="s">
        <v>5575</v>
      </c>
      <c r="B1873" s="291" t="s">
        <v>5549</v>
      </c>
      <c r="C1873" s="291" t="s">
        <v>5550</v>
      </c>
      <c r="D1873" s="291" t="s">
        <v>5551</v>
      </c>
      <c r="E1873" s="291" t="s">
        <v>291</v>
      </c>
      <c r="F1873" s="291" t="s">
        <v>3964</v>
      </c>
      <c r="G1873" s="292" t="s">
        <v>1333</v>
      </c>
      <c r="H1873" s="291" t="s">
        <v>4008</v>
      </c>
      <c r="I1873" s="296" t="s">
        <v>5593</v>
      </c>
    </row>
    <row r="1874" spans="1:9" hidden="1" x14ac:dyDescent="0.2">
      <c r="A1874" s="291" t="s">
        <v>5576</v>
      </c>
      <c r="B1874" s="291" t="s">
        <v>5552</v>
      </c>
      <c r="C1874" s="291" t="s">
        <v>5553</v>
      </c>
      <c r="D1874" s="291" t="s">
        <v>556</v>
      </c>
      <c r="E1874" s="291" t="s">
        <v>404</v>
      </c>
      <c r="F1874" s="291" t="s">
        <v>3964</v>
      </c>
      <c r="G1874" s="292" t="s">
        <v>1336</v>
      </c>
      <c r="H1874" s="291" t="s">
        <v>4008</v>
      </c>
      <c r="I1874" s="296" t="s">
        <v>5594</v>
      </c>
    </row>
    <row r="1875" spans="1:9" hidden="1" x14ac:dyDescent="0.2">
      <c r="A1875" s="291" t="s">
        <v>5708</v>
      </c>
      <c r="B1875" s="291" t="s">
        <v>5673</v>
      </c>
      <c r="C1875" s="291" t="s">
        <v>5674</v>
      </c>
      <c r="D1875" s="291" t="s">
        <v>5675</v>
      </c>
      <c r="E1875" s="291" t="s">
        <v>5694</v>
      </c>
      <c r="F1875" s="291" t="s">
        <v>3964</v>
      </c>
      <c r="G1875" s="292" t="s">
        <v>1336</v>
      </c>
      <c r="H1875" s="291" t="s">
        <v>4008</v>
      </c>
      <c r="I1875" s="296" t="s">
        <v>5727</v>
      </c>
    </row>
    <row r="1876" spans="1:9" hidden="1" x14ac:dyDescent="0.2">
      <c r="A1876" s="291" t="s">
        <v>5709</v>
      </c>
      <c r="B1876" s="291" t="s">
        <v>5676</v>
      </c>
      <c r="C1876" s="291" t="s">
        <v>5677</v>
      </c>
      <c r="D1876" s="291" t="s">
        <v>3909</v>
      </c>
      <c r="E1876" s="291" t="s">
        <v>5130</v>
      </c>
      <c r="F1876" s="291" t="s">
        <v>3964</v>
      </c>
      <c r="G1876" s="292" t="s">
        <v>1336</v>
      </c>
      <c r="H1876" s="291" t="s">
        <v>4008</v>
      </c>
      <c r="I1876" s="296" t="s">
        <v>5728</v>
      </c>
    </row>
    <row r="1877" spans="1:9" hidden="1" x14ac:dyDescent="0.2">
      <c r="A1877" s="291" t="s">
        <v>5577</v>
      </c>
      <c r="B1877" s="291" t="s">
        <v>5554</v>
      </c>
      <c r="C1877" s="291" t="s">
        <v>4905</v>
      </c>
      <c r="D1877" s="291" t="s">
        <v>5555</v>
      </c>
      <c r="E1877" s="291" t="s">
        <v>5134</v>
      </c>
      <c r="F1877" s="291" t="s">
        <v>3964</v>
      </c>
      <c r="G1877" s="292" t="s">
        <v>1336</v>
      </c>
      <c r="H1877" s="291" t="s">
        <v>4008</v>
      </c>
      <c r="I1877" s="296" t="s">
        <v>5595</v>
      </c>
    </row>
    <row r="1878" spans="1:9" hidden="1" x14ac:dyDescent="0.2">
      <c r="A1878" s="291" t="s">
        <v>5578</v>
      </c>
      <c r="B1878" s="291" t="s">
        <v>5556</v>
      </c>
      <c r="C1878" s="291" t="s">
        <v>5557</v>
      </c>
      <c r="D1878" s="291" t="s">
        <v>5558</v>
      </c>
      <c r="E1878" s="291" t="s">
        <v>1877</v>
      </c>
      <c r="F1878" s="291" t="s">
        <v>3964</v>
      </c>
      <c r="G1878" s="292" t="s">
        <v>1336</v>
      </c>
      <c r="H1878" s="291" t="s">
        <v>4008</v>
      </c>
      <c r="I1878" s="296" t="s">
        <v>5596</v>
      </c>
    </row>
    <row r="1879" spans="1:9" hidden="1" x14ac:dyDescent="0.2">
      <c r="A1879" s="291" t="s">
        <v>3955</v>
      </c>
      <c r="B1879" s="291" t="s">
        <v>3976</v>
      </c>
      <c r="C1879" s="291" t="s">
        <v>3927</v>
      </c>
      <c r="D1879" s="291" t="s">
        <v>3928</v>
      </c>
      <c r="E1879" s="291" t="s">
        <v>1053</v>
      </c>
      <c r="F1879" s="291" t="s">
        <v>3964</v>
      </c>
      <c r="G1879" s="292" t="s">
        <v>1333</v>
      </c>
      <c r="H1879" s="291" t="s">
        <v>4008</v>
      </c>
      <c r="I1879" s="296" t="s">
        <v>3997</v>
      </c>
    </row>
    <row r="1880" spans="1:9" hidden="1" x14ac:dyDescent="0.2">
      <c r="A1880" s="291" t="s">
        <v>5710</v>
      </c>
      <c r="B1880" s="291" t="s">
        <v>5678</v>
      </c>
      <c r="C1880" s="291" t="s">
        <v>5679</v>
      </c>
      <c r="D1880" s="291" t="s">
        <v>5680</v>
      </c>
      <c r="E1880" s="291" t="s">
        <v>5689</v>
      </c>
      <c r="F1880" s="291" t="s">
        <v>3964</v>
      </c>
      <c r="G1880" s="292" t="s">
        <v>1336</v>
      </c>
      <c r="H1880" s="291" t="s">
        <v>4008</v>
      </c>
      <c r="I1880" s="296" t="s">
        <v>5729</v>
      </c>
    </row>
    <row r="1881" spans="1:9" hidden="1" x14ac:dyDescent="0.2">
      <c r="A1881" s="291" t="s">
        <v>5711</v>
      </c>
      <c r="B1881" s="291" t="s">
        <v>5681</v>
      </c>
      <c r="C1881" s="291" t="s">
        <v>5682</v>
      </c>
      <c r="D1881" s="291" t="s">
        <v>5555</v>
      </c>
      <c r="E1881" s="291" t="s">
        <v>357</v>
      </c>
      <c r="F1881" s="291" t="s">
        <v>3964</v>
      </c>
      <c r="G1881" s="292" t="s">
        <v>1333</v>
      </c>
      <c r="H1881" s="291" t="s">
        <v>4008</v>
      </c>
      <c r="I1881" s="296" t="s">
        <v>5730</v>
      </c>
    </row>
    <row r="1882" spans="1:9" hidden="1" x14ac:dyDescent="0.2">
      <c r="A1882" s="291" t="s">
        <v>3956</v>
      </c>
      <c r="B1882" s="291" t="s">
        <v>3977</v>
      </c>
      <c r="C1882" s="291" t="s">
        <v>3929</v>
      </c>
      <c r="D1882" s="291" t="s">
        <v>3930</v>
      </c>
      <c r="E1882" s="291" t="s">
        <v>347</v>
      </c>
      <c r="F1882" s="291" t="s">
        <v>3964</v>
      </c>
      <c r="G1882" s="292" t="s">
        <v>1335</v>
      </c>
      <c r="H1882" s="291" t="s">
        <v>4008</v>
      </c>
      <c r="I1882" s="296" t="s">
        <v>3998</v>
      </c>
    </row>
    <row r="1883" spans="1:9" hidden="1" x14ac:dyDescent="0.2">
      <c r="A1883" s="291" t="s">
        <v>5579</v>
      </c>
      <c r="B1883" s="291" t="s">
        <v>5559</v>
      </c>
      <c r="C1883" s="291" t="s">
        <v>4897</v>
      </c>
      <c r="D1883" s="291" t="s">
        <v>524</v>
      </c>
      <c r="E1883" s="291" t="s">
        <v>324</v>
      </c>
      <c r="F1883" s="291" t="s">
        <v>3964</v>
      </c>
      <c r="G1883" s="292" t="s">
        <v>1333</v>
      </c>
      <c r="H1883" s="291" t="s">
        <v>4008</v>
      </c>
      <c r="I1883" s="296" t="s">
        <v>5597</v>
      </c>
    </row>
    <row r="1884" spans="1:9" hidden="1" x14ac:dyDescent="0.2">
      <c r="A1884" s="291" t="s">
        <v>5580</v>
      </c>
      <c r="B1884" s="291" t="s">
        <v>5560</v>
      </c>
      <c r="C1884" s="291" t="s">
        <v>5561</v>
      </c>
      <c r="D1884" s="291" t="s">
        <v>5562</v>
      </c>
      <c r="E1884" s="291" t="s">
        <v>1053</v>
      </c>
      <c r="F1884" s="291" t="s">
        <v>3964</v>
      </c>
      <c r="G1884" s="292" t="s">
        <v>1335</v>
      </c>
      <c r="H1884" s="291" t="s">
        <v>4008</v>
      </c>
      <c r="I1884" s="296" t="s">
        <v>5598</v>
      </c>
    </row>
    <row r="1885" spans="1:9" hidden="1" x14ac:dyDescent="0.2">
      <c r="A1885" s="291" t="s">
        <v>5712</v>
      </c>
      <c r="B1885" s="291" t="s">
        <v>5683</v>
      </c>
      <c r="C1885" s="291" t="s">
        <v>5684</v>
      </c>
      <c r="D1885" s="291" t="s">
        <v>5685</v>
      </c>
      <c r="E1885" s="291" t="s">
        <v>5694</v>
      </c>
      <c r="F1885" s="291" t="s">
        <v>3964</v>
      </c>
      <c r="G1885" s="292" t="s">
        <v>1336</v>
      </c>
      <c r="H1885" s="291" t="s">
        <v>4008</v>
      </c>
      <c r="I1885" s="296" t="s">
        <v>5731</v>
      </c>
    </row>
    <row r="1886" spans="1:9" hidden="1" x14ac:dyDescent="0.2">
      <c r="A1886" s="291" t="s">
        <v>3957</v>
      </c>
      <c r="B1886" s="291" t="s">
        <v>2890</v>
      </c>
      <c r="C1886" s="291" t="s">
        <v>1007</v>
      </c>
      <c r="D1886" s="291" t="s">
        <v>958</v>
      </c>
      <c r="E1886" s="291" t="s">
        <v>1157</v>
      </c>
      <c r="F1886" s="291" t="s">
        <v>3964</v>
      </c>
      <c r="G1886" s="292" t="s">
        <v>1335</v>
      </c>
      <c r="H1886" s="291" t="s">
        <v>4008</v>
      </c>
      <c r="I1886" s="296" t="s">
        <v>2236</v>
      </c>
    </row>
    <row r="1887" spans="1:9" hidden="1" x14ac:dyDescent="0.2">
      <c r="A1887" s="291" t="s">
        <v>5581</v>
      </c>
      <c r="B1887" s="291" t="s">
        <v>3978</v>
      </c>
      <c r="C1887" s="291" t="s">
        <v>3310</v>
      </c>
      <c r="D1887" s="291" t="s">
        <v>3931</v>
      </c>
      <c r="E1887" s="291" t="s">
        <v>404</v>
      </c>
      <c r="F1887" s="291" t="s">
        <v>3964</v>
      </c>
      <c r="G1887" s="292" t="s">
        <v>1335</v>
      </c>
      <c r="H1887" s="291" t="s">
        <v>4008</v>
      </c>
      <c r="I1887" s="296" t="s">
        <v>3999</v>
      </c>
    </row>
    <row r="1888" spans="1:9" hidden="1" x14ac:dyDescent="0.2">
      <c r="A1888" s="291" t="s">
        <v>3958</v>
      </c>
      <c r="B1888" s="291" t="s">
        <v>5563</v>
      </c>
      <c r="C1888" s="291" t="s">
        <v>3231</v>
      </c>
      <c r="D1888" s="291" t="s">
        <v>5564</v>
      </c>
      <c r="E1888" s="291" t="s">
        <v>291</v>
      </c>
      <c r="F1888" s="291" t="s">
        <v>3964</v>
      </c>
      <c r="G1888" s="292" t="s">
        <v>1335</v>
      </c>
      <c r="H1888" s="291" t="s">
        <v>4008</v>
      </c>
      <c r="I1888" s="296" t="s">
        <v>4000</v>
      </c>
    </row>
    <row r="1889" spans="1:9" hidden="1" x14ac:dyDescent="0.2">
      <c r="A1889" s="291" t="s">
        <v>5582</v>
      </c>
      <c r="B1889" s="291" t="s">
        <v>5565</v>
      </c>
      <c r="C1889" s="291" t="s">
        <v>5566</v>
      </c>
      <c r="D1889" s="291" t="s">
        <v>1049</v>
      </c>
      <c r="E1889" s="291" t="s">
        <v>291</v>
      </c>
      <c r="F1889" s="291" t="s">
        <v>3964</v>
      </c>
      <c r="G1889" s="292" t="s">
        <v>1335</v>
      </c>
      <c r="H1889" s="291" t="s">
        <v>4008</v>
      </c>
      <c r="I1889" s="296" t="s">
        <v>5599</v>
      </c>
    </row>
    <row r="1890" spans="1:9" hidden="1" x14ac:dyDescent="0.2">
      <c r="A1890" s="291" t="s">
        <v>5713</v>
      </c>
      <c r="B1890" s="291" t="s">
        <v>5686</v>
      </c>
      <c r="C1890" s="291" t="s">
        <v>5687</v>
      </c>
      <c r="D1890" s="291" t="s">
        <v>556</v>
      </c>
      <c r="E1890" s="291" t="s">
        <v>5693</v>
      </c>
      <c r="F1890" s="291" t="s">
        <v>3964</v>
      </c>
      <c r="G1890" s="292" t="s">
        <v>1333</v>
      </c>
      <c r="H1890" s="291" t="s">
        <v>4008</v>
      </c>
      <c r="I1890" s="296" t="s">
        <v>5732</v>
      </c>
    </row>
    <row r="1891" spans="1:9" hidden="1" x14ac:dyDescent="0.2">
      <c r="A1891" s="291" t="s">
        <v>5583</v>
      </c>
      <c r="B1891" s="291" t="s">
        <v>3979</v>
      </c>
      <c r="C1891" s="291" t="s">
        <v>926</v>
      </c>
      <c r="D1891" s="291" t="s">
        <v>3932</v>
      </c>
      <c r="E1891" s="291" t="s">
        <v>486</v>
      </c>
      <c r="F1891" s="291" t="s">
        <v>3964</v>
      </c>
      <c r="G1891" s="292" t="s">
        <v>1335</v>
      </c>
      <c r="H1891" s="291" t="s">
        <v>4008</v>
      </c>
      <c r="I1891" s="296" t="s">
        <v>4001</v>
      </c>
    </row>
    <row r="1892" spans="1:9" hidden="1" x14ac:dyDescent="0.2">
      <c r="A1892" s="291" t="s">
        <v>3959</v>
      </c>
      <c r="B1892" s="291" t="s">
        <v>3980</v>
      </c>
      <c r="C1892" s="291" t="s">
        <v>3933</v>
      </c>
      <c r="D1892" s="291" t="s">
        <v>3934</v>
      </c>
      <c r="E1892" s="291" t="s">
        <v>291</v>
      </c>
      <c r="F1892" s="291" t="s">
        <v>3964</v>
      </c>
      <c r="G1892" s="292" t="s">
        <v>1336</v>
      </c>
      <c r="H1892" s="291" t="s">
        <v>4008</v>
      </c>
      <c r="I1892" s="296" t="s">
        <v>4002</v>
      </c>
    </row>
    <row r="1893" spans="1:9" hidden="1" x14ac:dyDescent="0.2">
      <c r="A1893" s="291" t="s">
        <v>3960</v>
      </c>
      <c r="B1893" s="291" t="s">
        <v>3981</v>
      </c>
      <c r="C1893" s="291" t="s">
        <v>3935</v>
      </c>
      <c r="D1893" s="291" t="s">
        <v>3936</v>
      </c>
      <c r="E1893" s="291" t="s">
        <v>404</v>
      </c>
      <c r="F1893" s="291" t="s">
        <v>3964</v>
      </c>
      <c r="G1893" s="292" t="s">
        <v>1335</v>
      </c>
      <c r="H1893" s="291" t="s">
        <v>4008</v>
      </c>
      <c r="I1893" s="296" t="s">
        <v>4003</v>
      </c>
    </row>
    <row r="1894" spans="1:9" hidden="1" x14ac:dyDescent="0.2">
      <c r="A1894" s="291" t="s">
        <v>3961</v>
      </c>
      <c r="B1894" s="291" t="s">
        <v>3982</v>
      </c>
      <c r="C1894" s="291" t="s">
        <v>1051</v>
      </c>
      <c r="D1894" s="291" t="s">
        <v>3937</v>
      </c>
      <c r="E1894" s="291" t="s">
        <v>404</v>
      </c>
      <c r="F1894" s="291" t="s">
        <v>3964</v>
      </c>
      <c r="G1894" s="292" t="s">
        <v>1336</v>
      </c>
      <c r="H1894" s="291" t="s">
        <v>4008</v>
      </c>
      <c r="I1894" s="296" t="s">
        <v>4004</v>
      </c>
    </row>
    <row r="1895" spans="1:9" hidden="1" x14ac:dyDescent="0.2">
      <c r="A1895" s="291" t="s">
        <v>3962</v>
      </c>
      <c r="B1895" s="291" t="s">
        <v>3983</v>
      </c>
      <c r="C1895" s="291" t="s">
        <v>3939</v>
      </c>
      <c r="D1895" s="291" t="s">
        <v>3940</v>
      </c>
      <c r="E1895" s="291" t="s">
        <v>404</v>
      </c>
      <c r="F1895" s="291" t="s">
        <v>3964</v>
      </c>
      <c r="G1895" s="292" t="s">
        <v>1335</v>
      </c>
      <c r="H1895" s="291" t="s">
        <v>4008</v>
      </c>
      <c r="I1895" s="296" t="s">
        <v>4005</v>
      </c>
    </row>
    <row r="1896" spans="1:9" hidden="1" x14ac:dyDescent="0.2">
      <c r="A1896" s="291" t="s">
        <v>3963</v>
      </c>
      <c r="B1896" s="291" t="s">
        <v>3984</v>
      </c>
      <c r="C1896" s="291" t="s">
        <v>3941</v>
      </c>
      <c r="D1896" s="291" t="s">
        <v>1050</v>
      </c>
      <c r="E1896" s="291" t="s">
        <v>554</v>
      </c>
      <c r="F1896" s="291" t="s">
        <v>3964</v>
      </c>
      <c r="G1896" s="292" t="s">
        <v>1335</v>
      </c>
      <c r="H1896" s="291" t="s">
        <v>4008</v>
      </c>
      <c r="I1896" s="296" t="s">
        <v>4006</v>
      </c>
    </row>
    <row r="1897" spans="1:9" hidden="1" x14ac:dyDescent="0.2">
      <c r="A1897" s="291" t="s">
        <v>5584</v>
      </c>
      <c r="B1897" s="291" t="s">
        <v>3985</v>
      </c>
      <c r="C1897" s="291" t="s">
        <v>3942</v>
      </c>
      <c r="D1897" s="291" t="s">
        <v>3943</v>
      </c>
      <c r="E1897" s="291" t="s">
        <v>1877</v>
      </c>
      <c r="F1897" s="291" t="s">
        <v>3964</v>
      </c>
      <c r="G1897" s="292" t="s">
        <v>1336</v>
      </c>
      <c r="H1897" s="291" t="s">
        <v>4008</v>
      </c>
      <c r="I1897" s="296" t="s">
        <v>4007</v>
      </c>
    </row>
    <row r="1898" spans="1:9" x14ac:dyDescent="0.2">
      <c r="E1898" s="14"/>
    </row>
    <row r="1899" spans="1:9" x14ac:dyDescent="0.2">
      <c r="E1899" s="14"/>
    </row>
    <row r="1900" spans="1:9" x14ac:dyDescent="0.2">
      <c r="E1900" s="14"/>
    </row>
    <row r="1901" spans="1:9" x14ac:dyDescent="0.2">
      <c r="E1901" s="14"/>
    </row>
    <row r="1902" spans="1:9" x14ac:dyDescent="0.2">
      <c r="E1902" s="14"/>
    </row>
    <row r="1903" spans="1:9" x14ac:dyDescent="0.2">
      <c r="E1903" s="14"/>
    </row>
  </sheetData>
  <autoFilter ref="A1:I1897" xr:uid="{14A30DE8-1820-4352-BA29-5E04D1853BC8}">
    <filterColumn colId="7">
      <filters>
        <filter val="H"/>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E6BB-682E-4273-947A-CE5359221A49}">
  <sheetPr codeName="Feuil13">
    <tabColor theme="0"/>
  </sheetPr>
  <dimension ref="A1:S51"/>
  <sheetViews>
    <sheetView topLeftCell="A39" zoomScale="118" zoomScaleNormal="80" workbookViewId="0">
      <selection activeCell="A52" sqref="A52:S55"/>
    </sheetView>
  </sheetViews>
  <sheetFormatPr baseColWidth="10" defaultRowHeight="12.75" x14ac:dyDescent="0.2"/>
  <cols>
    <col min="1" max="1" width="11.42578125" style="194"/>
    <col min="2" max="2" width="12" style="194" customWidth="1"/>
    <col min="3" max="3" width="21.5703125" style="215" bestFit="1" customWidth="1"/>
    <col min="4" max="4" width="11.42578125" style="223"/>
    <col min="5" max="5" width="5.42578125" style="224" bestFit="1" customWidth="1"/>
    <col min="6" max="6" width="13.140625" style="226" bestFit="1" customWidth="1"/>
    <col min="7" max="7" width="9.5703125" style="226" bestFit="1" customWidth="1"/>
    <col min="8" max="8" width="15" style="226" customWidth="1"/>
    <col min="9" max="9" width="12.140625" style="228" bestFit="1" customWidth="1"/>
    <col min="10" max="10" width="29.28515625" style="194" customWidth="1"/>
    <col min="11" max="11" width="24.5703125" style="226" customWidth="1"/>
    <col min="12" max="12" width="21.28515625" style="226" customWidth="1"/>
    <col min="13" max="13" width="16.7109375" style="228" customWidth="1"/>
    <col min="14" max="14" width="11.42578125" style="226"/>
    <col min="15" max="15" width="21.42578125" style="194" customWidth="1"/>
    <col min="16" max="16" width="28.7109375" style="226" customWidth="1"/>
    <col min="17" max="17" width="11.42578125" style="228"/>
    <col min="18" max="18" width="15" style="229" customWidth="1"/>
    <col min="19" max="16384" width="11.42578125" style="194"/>
  </cols>
  <sheetData>
    <row r="1" spans="1:19" x14ac:dyDescent="0.2">
      <c r="A1" s="194" t="s">
        <v>8203</v>
      </c>
      <c r="F1" s="225"/>
      <c r="H1" s="227"/>
    </row>
    <row r="2" spans="1:19" x14ac:dyDescent="0.2">
      <c r="A2" s="194" t="s">
        <v>8204</v>
      </c>
    </row>
    <row r="3" spans="1:19" x14ac:dyDescent="0.2">
      <c r="A3" s="194" t="s">
        <v>5817</v>
      </c>
    </row>
    <row r="4" spans="1:19" x14ac:dyDescent="0.2">
      <c r="A4" s="194" t="s">
        <v>8205</v>
      </c>
    </row>
    <row r="6" spans="1:19" s="234" customFormat="1" ht="24.75" customHeight="1" x14ac:dyDescent="0.2">
      <c r="A6" s="230" t="s">
        <v>5734</v>
      </c>
      <c r="B6" s="230" t="s">
        <v>5735</v>
      </c>
      <c r="C6" s="230" t="s">
        <v>230</v>
      </c>
      <c r="D6" s="230" t="s">
        <v>231</v>
      </c>
      <c r="E6" s="230" t="s">
        <v>148</v>
      </c>
      <c r="F6" s="230" t="s">
        <v>161</v>
      </c>
      <c r="G6" s="230" t="s">
        <v>10</v>
      </c>
      <c r="H6" s="230" t="s">
        <v>5736</v>
      </c>
      <c r="I6" s="230" t="s">
        <v>5737</v>
      </c>
      <c r="J6" s="230" t="s">
        <v>16</v>
      </c>
      <c r="K6" s="230" t="s">
        <v>5738</v>
      </c>
      <c r="L6" s="230" t="s">
        <v>5739</v>
      </c>
      <c r="M6" s="231" t="s">
        <v>5740</v>
      </c>
      <c r="N6" s="231" t="s">
        <v>5741</v>
      </c>
      <c r="O6" s="232" t="s">
        <v>5742</v>
      </c>
      <c r="P6" s="232" t="s">
        <v>5743</v>
      </c>
      <c r="Q6" s="230" t="s">
        <v>5744</v>
      </c>
      <c r="R6" s="233" t="s">
        <v>5745</v>
      </c>
      <c r="S6" s="234" t="s">
        <v>5733</v>
      </c>
    </row>
    <row r="7" spans="1:19" x14ac:dyDescent="0.2">
      <c r="B7" s="194" t="s">
        <v>1336</v>
      </c>
      <c r="C7" s="230" t="s">
        <v>5604</v>
      </c>
      <c r="D7" s="230" t="s">
        <v>677</v>
      </c>
      <c r="E7" s="230" t="s">
        <v>3198</v>
      </c>
      <c r="F7" s="230" t="s">
        <v>8206</v>
      </c>
      <c r="G7" s="230" t="s">
        <v>1156</v>
      </c>
      <c r="H7" s="230" t="s">
        <v>1333</v>
      </c>
      <c r="I7" s="230" t="s">
        <v>5818</v>
      </c>
      <c r="J7" s="230" t="s">
        <v>322</v>
      </c>
      <c r="K7" s="230" t="s">
        <v>5746</v>
      </c>
      <c r="L7" s="226" t="s">
        <v>241</v>
      </c>
      <c r="M7" s="231" t="s">
        <v>5778</v>
      </c>
      <c r="N7" s="231" t="s">
        <v>5748</v>
      </c>
      <c r="O7" s="232" t="s">
        <v>5749</v>
      </c>
      <c r="P7" s="232" t="s">
        <v>1058</v>
      </c>
      <c r="Q7" s="230" t="s">
        <v>5750</v>
      </c>
      <c r="R7" s="233" t="s">
        <v>2806</v>
      </c>
      <c r="S7" s="194" t="s">
        <v>8172</v>
      </c>
    </row>
    <row r="8" spans="1:19" x14ac:dyDescent="0.2">
      <c r="B8" s="194" t="s">
        <v>1333</v>
      </c>
      <c r="C8" s="230" t="s">
        <v>5604</v>
      </c>
      <c r="D8" s="230" t="s">
        <v>1035</v>
      </c>
      <c r="E8" s="230" t="s">
        <v>3198</v>
      </c>
      <c r="F8" s="230" t="s">
        <v>5617</v>
      </c>
      <c r="G8" s="230" t="s">
        <v>1156</v>
      </c>
      <c r="H8" s="230" t="s">
        <v>1336</v>
      </c>
      <c r="I8" s="230" t="s">
        <v>5818</v>
      </c>
      <c r="J8" s="230" t="s">
        <v>322</v>
      </c>
      <c r="K8" s="230" t="s">
        <v>5746</v>
      </c>
      <c r="L8" s="226" t="s">
        <v>241</v>
      </c>
      <c r="M8" s="231" t="s">
        <v>5775</v>
      </c>
      <c r="N8" s="231" t="s">
        <v>5748</v>
      </c>
      <c r="O8" s="232" t="s">
        <v>5749</v>
      </c>
      <c r="P8" s="232" t="s">
        <v>1058</v>
      </c>
      <c r="Q8" s="230" t="s">
        <v>5750</v>
      </c>
      <c r="R8" s="233" t="s">
        <v>6094</v>
      </c>
      <c r="S8" s="194" t="s">
        <v>8173</v>
      </c>
    </row>
    <row r="9" spans="1:19" x14ac:dyDescent="0.2">
      <c r="B9" s="194" t="s">
        <v>1335</v>
      </c>
      <c r="C9" s="230" t="s">
        <v>6443</v>
      </c>
      <c r="D9" s="230" t="s">
        <v>563</v>
      </c>
      <c r="E9" s="230" t="s">
        <v>3198</v>
      </c>
      <c r="F9" s="230" t="s">
        <v>7172</v>
      </c>
      <c r="G9" s="230" t="s">
        <v>1156</v>
      </c>
      <c r="H9" s="230" t="s">
        <v>1336</v>
      </c>
      <c r="I9" s="230" t="s">
        <v>5818</v>
      </c>
      <c r="J9" s="230" t="s">
        <v>322</v>
      </c>
      <c r="K9" s="230" t="s">
        <v>5746</v>
      </c>
      <c r="L9" s="226" t="s">
        <v>241</v>
      </c>
      <c r="M9" s="231" t="s">
        <v>5779</v>
      </c>
      <c r="N9" s="231" t="s">
        <v>5748</v>
      </c>
      <c r="O9" s="232" t="s">
        <v>5749</v>
      </c>
      <c r="P9" s="232" t="s">
        <v>306</v>
      </c>
      <c r="Q9" s="230" t="s">
        <v>5750</v>
      </c>
      <c r="R9" s="233" t="s">
        <v>3262</v>
      </c>
      <c r="S9" s="194" t="s">
        <v>8174</v>
      </c>
    </row>
    <row r="10" spans="1:19" x14ac:dyDescent="0.2">
      <c r="B10" s="194" t="s">
        <v>1334</v>
      </c>
      <c r="C10" s="230" t="s">
        <v>1076</v>
      </c>
      <c r="D10" s="230" t="s">
        <v>521</v>
      </c>
      <c r="E10" s="230" t="s">
        <v>3198</v>
      </c>
      <c r="F10" s="230" t="s">
        <v>3751</v>
      </c>
      <c r="G10" s="230" t="s">
        <v>1156</v>
      </c>
      <c r="H10" s="230" t="s">
        <v>1333</v>
      </c>
      <c r="I10" s="230" t="s">
        <v>5818</v>
      </c>
      <c r="J10" s="230" t="s">
        <v>320</v>
      </c>
      <c r="K10" s="230" t="s">
        <v>5746</v>
      </c>
      <c r="L10" s="226" t="s">
        <v>241</v>
      </c>
      <c r="M10" s="231" t="s">
        <v>5790</v>
      </c>
      <c r="N10" s="231" t="s">
        <v>5748</v>
      </c>
      <c r="O10" s="232" t="s">
        <v>5749</v>
      </c>
      <c r="P10" s="232" t="s">
        <v>541</v>
      </c>
      <c r="Q10" s="230" t="s">
        <v>5750</v>
      </c>
      <c r="R10" s="233" t="s">
        <v>5822</v>
      </c>
      <c r="S10" s="194" t="s">
        <v>8175</v>
      </c>
    </row>
    <row r="11" spans="1:19" x14ac:dyDescent="0.2">
      <c r="B11" s="194" t="s">
        <v>5754</v>
      </c>
      <c r="C11" s="230" t="s">
        <v>6168</v>
      </c>
      <c r="D11" s="230" t="s">
        <v>380</v>
      </c>
      <c r="E11" s="230" t="s">
        <v>3198</v>
      </c>
      <c r="F11" s="230" t="s">
        <v>7020</v>
      </c>
      <c r="G11" s="230" t="s">
        <v>1156</v>
      </c>
      <c r="H11" s="230" t="s">
        <v>1336</v>
      </c>
      <c r="I11" s="230" t="s">
        <v>5818</v>
      </c>
      <c r="J11" s="230" t="s">
        <v>320</v>
      </c>
      <c r="K11" s="230" t="s">
        <v>5746</v>
      </c>
      <c r="L11" s="226" t="s">
        <v>241</v>
      </c>
      <c r="M11" s="231" t="s">
        <v>5789</v>
      </c>
      <c r="N11" s="231" t="s">
        <v>5748</v>
      </c>
      <c r="O11" s="232" t="s">
        <v>5749</v>
      </c>
      <c r="P11" s="232" t="s">
        <v>604</v>
      </c>
      <c r="Q11" s="230" t="s">
        <v>5750</v>
      </c>
      <c r="R11" s="233" t="s">
        <v>6427</v>
      </c>
      <c r="S11" s="194" t="s">
        <v>8176</v>
      </c>
    </row>
    <row r="12" spans="1:19" x14ac:dyDescent="0.2">
      <c r="B12" s="194" t="s">
        <v>5755</v>
      </c>
      <c r="C12" s="230" t="s">
        <v>3530</v>
      </c>
      <c r="D12" s="230" t="s">
        <v>3531</v>
      </c>
      <c r="E12" s="230" t="s">
        <v>3198</v>
      </c>
      <c r="F12" s="230" t="s">
        <v>3847</v>
      </c>
      <c r="G12" s="230" t="s">
        <v>1156</v>
      </c>
      <c r="H12" s="230" t="s">
        <v>1336</v>
      </c>
      <c r="I12" s="230" t="s">
        <v>5818</v>
      </c>
      <c r="J12" s="230" t="s">
        <v>320</v>
      </c>
      <c r="K12" s="230" t="s">
        <v>5746</v>
      </c>
      <c r="L12" s="226" t="s">
        <v>241</v>
      </c>
      <c r="M12" s="231" t="s">
        <v>5785</v>
      </c>
      <c r="N12" s="231" t="s">
        <v>5748</v>
      </c>
      <c r="O12" s="232" t="s">
        <v>5749</v>
      </c>
      <c r="P12" s="232" t="s">
        <v>604</v>
      </c>
      <c r="Q12" s="230" t="s">
        <v>5750</v>
      </c>
      <c r="R12" s="233" t="s">
        <v>6313</v>
      </c>
      <c r="S12" s="194" t="s">
        <v>8177</v>
      </c>
    </row>
    <row r="13" spans="1:19" x14ac:dyDescent="0.2">
      <c r="B13" s="194" t="s">
        <v>5757</v>
      </c>
      <c r="C13" s="230" t="s">
        <v>1302</v>
      </c>
      <c r="D13" s="230" t="s">
        <v>8207</v>
      </c>
      <c r="E13" s="230" t="s">
        <v>3198</v>
      </c>
      <c r="F13" s="230" t="s">
        <v>8208</v>
      </c>
      <c r="G13" s="230" t="s">
        <v>1156</v>
      </c>
      <c r="H13" s="230" t="s">
        <v>1336</v>
      </c>
      <c r="I13" s="230" t="s">
        <v>5818</v>
      </c>
      <c r="J13" s="230" t="s">
        <v>396</v>
      </c>
      <c r="K13" s="230" t="s">
        <v>5746</v>
      </c>
      <c r="L13" s="226" t="s">
        <v>241</v>
      </c>
      <c r="M13" s="231" t="s">
        <v>5787</v>
      </c>
      <c r="N13" s="231" t="s">
        <v>5748</v>
      </c>
      <c r="O13" s="232" t="s">
        <v>5749</v>
      </c>
      <c r="P13" s="232" t="s">
        <v>396</v>
      </c>
      <c r="Q13" s="230" t="s">
        <v>5750</v>
      </c>
      <c r="R13" s="233" t="s">
        <v>6324</v>
      </c>
      <c r="S13" s="194" t="s">
        <v>8178</v>
      </c>
    </row>
    <row r="14" spans="1:19" x14ac:dyDescent="0.2">
      <c r="B14" s="194" t="s">
        <v>5758</v>
      </c>
      <c r="C14" s="230" t="s">
        <v>919</v>
      </c>
      <c r="D14" s="230" t="s">
        <v>479</v>
      </c>
      <c r="E14" s="230" t="s">
        <v>3198</v>
      </c>
      <c r="F14" s="230" t="s">
        <v>4257</v>
      </c>
      <c r="G14" s="230" t="s">
        <v>1156</v>
      </c>
      <c r="H14" s="230" t="s">
        <v>1333</v>
      </c>
      <c r="I14" s="230" t="s">
        <v>5818</v>
      </c>
      <c r="J14" s="230" t="s">
        <v>396</v>
      </c>
      <c r="K14" s="230" t="s">
        <v>5746</v>
      </c>
      <c r="L14" s="226" t="s">
        <v>241</v>
      </c>
      <c r="M14" s="231" t="s">
        <v>5795</v>
      </c>
      <c r="N14" s="231" t="s">
        <v>5748</v>
      </c>
      <c r="O14" s="232" t="s">
        <v>5749</v>
      </c>
      <c r="P14" s="232" t="s">
        <v>396</v>
      </c>
      <c r="Q14" s="230" t="s">
        <v>5750</v>
      </c>
      <c r="R14" s="233" t="s">
        <v>8179</v>
      </c>
      <c r="S14" s="194" t="s">
        <v>8180</v>
      </c>
    </row>
    <row r="15" spans="1:19" x14ac:dyDescent="0.2">
      <c r="B15" s="194" t="s">
        <v>5760</v>
      </c>
      <c r="C15" s="230" t="s">
        <v>8209</v>
      </c>
      <c r="D15" s="230" t="s">
        <v>412</v>
      </c>
      <c r="E15" s="230" t="s">
        <v>3198</v>
      </c>
      <c r="F15" s="230" t="s">
        <v>8210</v>
      </c>
      <c r="G15" s="230" t="s">
        <v>1156</v>
      </c>
      <c r="H15" s="230" t="s">
        <v>1333</v>
      </c>
      <c r="I15" s="230" t="s">
        <v>5818</v>
      </c>
      <c r="J15" s="230" t="s">
        <v>496</v>
      </c>
      <c r="K15" s="230" t="s">
        <v>5746</v>
      </c>
      <c r="L15" s="226" t="s">
        <v>241</v>
      </c>
      <c r="M15" s="231" t="s">
        <v>5809</v>
      </c>
      <c r="N15" s="231" t="s">
        <v>5748</v>
      </c>
      <c r="O15" s="232" t="s">
        <v>5749</v>
      </c>
      <c r="P15" s="232" t="s">
        <v>396</v>
      </c>
      <c r="Q15" s="230" t="s">
        <v>5750</v>
      </c>
      <c r="R15" s="233" t="s">
        <v>6096</v>
      </c>
      <c r="S15" s="194" t="s">
        <v>8178</v>
      </c>
    </row>
    <row r="16" spans="1:19" x14ac:dyDescent="0.2">
      <c r="B16" s="194" t="s">
        <v>5761</v>
      </c>
      <c r="C16" s="230" t="s">
        <v>842</v>
      </c>
      <c r="D16" s="230" t="s">
        <v>503</v>
      </c>
      <c r="E16" s="230" t="s">
        <v>3198</v>
      </c>
      <c r="F16" s="230" t="s">
        <v>1591</v>
      </c>
      <c r="G16" s="230" t="s">
        <v>1156</v>
      </c>
      <c r="H16" s="230" t="s">
        <v>1333</v>
      </c>
      <c r="I16" s="230" t="s">
        <v>5818</v>
      </c>
      <c r="J16" s="230" t="s">
        <v>588</v>
      </c>
      <c r="K16" s="230" t="s">
        <v>5746</v>
      </c>
      <c r="L16" s="226" t="s">
        <v>241</v>
      </c>
      <c r="M16" s="231" t="s">
        <v>5813</v>
      </c>
      <c r="N16" s="231" t="s">
        <v>5748</v>
      </c>
      <c r="O16" s="232" t="s">
        <v>5749</v>
      </c>
      <c r="P16" s="232" t="s">
        <v>396</v>
      </c>
      <c r="Q16" s="230" t="s">
        <v>5750</v>
      </c>
      <c r="R16" s="233" t="s">
        <v>6255</v>
      </c>
      <c r="S16" s="194" t="s">
        <v>8180</v>
      </c>
    </row>
    <row r="17" spans="2:19" x14ac:dyDescent="0.2">
      <c r="B17" s="194" t="s">
        <v>5762</v>
      </c>
      <c r="C17" s="230" t="s">
        <v>3246</v>
      </c>
      <c r="D17" s="230" t="s">
        <v>3247</v>
      </c>
      <c r="E17" s="230" t="s">
        <v>3198</v>
      </c>
      <c r="F17" s="230" t="s">
        <v>3742</v>
      </c>
      <c r="G17" s="230" t="s">
        <v>1156</v>
      </c>
      <c r="H17" s="230" t="s">
        <v>1333</v>
      </c>
      <c r="I17" s="230" t="s">
        <v>5818</v>
      </c>
      <c r="J17" s="230" t="s">
        <v>394</v>
      </c>
      <c r="K17" s="230" t="s">
        <v>5746</v>
      </c>
      <c r="L17" s="226" t="s">
        <v>241</v>
      </c>
      <c r="M17" s="231" t="s">
        <v>5812</v>
      </c>
      <c r="N17" s="231" t="s">
        <v>5748</v>
      </c>
      <c r="O17" s="232" t="s">
        <v>5749</v>
      </c>
      <c r="P17" s="232" t="s">
        <v>387</v>
      </c>
      <c r="Q17" s="230" t="s">
        <v>5750</v>
      </c>
      <c r="R17" s="233" t="s">
        <v>6242</v>
      </c>
      <c r="S17" s="194" t="s">
        <v>8178</v>
      </c>
    </row>
    <row r="18" spans="2:19" x14ac:dyDescent="0.2">
      <c r="B18" s="194" t="s">
        <v>5764</v>
      </c>
      <c r="C18" s="230" t="s">
        <v>6812</v>
      </c>
      <c r="D18" s="230" t="s">
        <v>6813</v>
      </c>
      <c r="E18" s="230" t="s">
        <v>3198</v>
      </c>
      <c r="F18" s="230" t="s">
        <v>7373</v>
      </c>
      <c r="G18" s="230" t="s">
        <v>1156</v>
      </c>
      <c r="H18" s="230" t="s">
        <v>1333</v>
      </c>
      <c r="I18" s="230" t="s">
        <v>5818</v>
      </c>
      <c r="J18" s="230" t="s">
        <v>394</v>
      </c>
      <c r="K18" s="230" t="s">
        <v>5746</v>
      </c>
      <c r="L18" s="226" t="s">
        <v>241</v>
      </c>
      <c r="M18" s="231" t="s">
        <v>5808</v>
      </c>
      <c r="N18" s="231" t="s">
        <v>5748</v>
      </c>
      <c r="O18" s="232" t="s">
        <v>5749</v>
      </c>
      <c r="P18" s="232" t="s">
        <v>1070</v>
      </c>
      <c r="Q18" s="230" t="s">
        <v>5750</v>
      </c>
      <c r="R18" s="233" t="s">
        <v>3329</v>
      </c>
      <c r="S18" s="194" t="s">
        <v>8181</v>
      </c>
    </row>
    <row r="19" spans="2:19" x14ac:dyDescent="0.2">
      <c r="B19" s="194" t="s">
        <v>5766</v>
      </c>
      <c r="C19" s="230" t="s">
        <v>1089</v>
      </c>
      <c r="D19" s="230" t="s">
        <v>1090</v>
      </c>
      <c r="E19" s="230" t="s">
        <v>3198</v>
      </c>
      <c r="F19" s="230" t="s">
        <v>1341</v>
      </c>
      <c r="G19" s="230" t="s">
        <v>1156</v>
      </c>
      <c r="H19" s="230" t="s">
        <v>1333</v>
      </c>
      <c r="I19" s="230" t="s">
        <v>5818</v>
      </c>
      <c r="J19" s="230" t="s">
        <v>324</v>
      </c>
      <c r="K19" s="230" t="s">
        <v>5746</v>
      </c>
      <c r="L19" s="226" t="s">
        <v>241</v>
      </c>
      <c r="M19" s="231" t="s">
        <v>5809</v>
      </c>
      <c r="N19" s="231" t="s">
        <v>5748</v>
      </c>
      <c r="O19" s="232" t="s">
        <v>5749</v>
      </c>
      <c r="P19" s="232" t="s">
        <v>1070</v>
      </c>
      <c r="Q19" s="230" t="s">
        <v>5750</v>
      </c>
      <c r="R19" s="233" t="s">
        <v>6233</v>
      </c>
      <c r="S19" s="194" t="s">
        <v>8182</v>
      </c>
    </row>
    <row r="20" spans="2:19" x14ac:dyDescent="0.2">
      <c r="B20" s="194" t="s">
        <v>5767</v>
      </c>
      <c r="C20" s="230" t="s">
        <v>884</v>
      </c>
      <c r="D20" s="230" t="s">
        <v>310</v>
      </c>
      <c r="E20" s="230" t="s">
        <v>3198</v>
      </c>
      <c r="F20" s="230" t="s">
        <v>3822</v>
      </c>
      <c r="G20" s="230" t="s">
        <v>1156</v>
      </c>
      <c r="H20" s="230" t="s">
        <v>1333</v>
      </c>
      <c r="I20" s="230" t="s">
        <v>5818</v>
      </c>
      <c r="J20" s="230" t="s">
        <v>331</v>
      </c>
      <c r="K20" s="230" t="s">
        <v>5746</v>
      </c>
      <c r="L20" s="226" t="s">
        <v>241</v>
      </c>
      <c r="M20" s="231" t="s">
        <v>5788</v>
      </c>
      <c r="N20" s="231" t="s">
        <v>5748</v>
      </c>
      <c r="O20" s="232" t="s">
        <v>5749</v>
      </c>
      <c r="P20" s="232" t="s">
        <v>294</v>
      </c>
      <c r="Q20" s="230" t="s">
        <v>5750</v>
      </c>
      <c r="R20" s="233" t="s">
        <v>4609</v>
      </c>
      <c r="S20" s="194" t="s">
        <v>8183</v>
      </c>
    </row>
    <row r="21" spans="2:19" x14ac:dyDescent="0.2">
      <c r="B21" s="194" t="s">
        <v>5769</v>
      </c>
      <c r="C21" s="230" t="s">
        <v>6296</v>
      </c>
      <c r="D21" s="230" t="s">
        <v>6297</v>
      </c>
      <c r="E21" s="230" t="s">
        <v>3198</v>
      </c>
      <c r="F21" s="230" t="s">
        <v>7091</v>
      </c>
      <c r="G21" s="230" t="s">
        <v>1156</v>
      </c>
      <c r="H21" s="230" t="s">
        <v>1336</v>
      </c>
      <c r="I21" s="230" t="s">
        <v>5818</v>
      </c>
      <c r="J21" s="230" t="s">
        <v>363</v>
      </c>
      <c r="K21" s="230" t="s">
        <v>5746</v>
      </c>
      <c r="L21" s="226" t="s">
        <v>241</v>
      </c>
      <c r="M21" s="231" t="s">
        <v>5786</v>
      </c>
      <c r="N21" s="231" t="s">
        <v>5748</v>
      </c>
      <c r="O21" s="232" t="s">
        <v>5749</v>
      </c>
      <c r="P21" s="232" t="s">
        <v>294</v>
      </c>
      <c r="Q21" s="230" t="s">
        <v>5750</v>
      </c>
      <c r="R21" s="233" t="s">
        <v>3478</v>
      </c>
      <c r="S21" s="194" t="s">
        <v>8184</v>
      </c>
    </row>
    <row r="22" spans="2:19" x14ac:dyDescent="0.2">
      <c r="B22" s="194" t="s">
        <v>5770</v>
      </c>
      <c r="C22" s="230" t="s">
        <v>671</v>
      </c>
      <c r="D22" s="230" t="s">
        <v>672</v>
      </c>
      <c r="E22" s="230" t="s">
        <v>3198</v>
      </c>
      <c r="F22" s="230" t="s">
        <v>3786</v>
      </c>
      <c r="G22" s="230" t="s">
        <v>1156</v>
      </c>
      <c r="H22" s="230" t="s">
        <v>1336</v>
      </c>
      <c r="I22" s="230" t="s">
        <v>5818</v>
      </c>
      <c r="J22" s="230" t="s">
        <v>3704</v>
      </c>
      <c r="K22" s="230" t="s">
        <v>5746</v>
      </c>
      <c r="L22" s="226" t="s">
        <v>241</v>
      </c>
      <c r="M22" s="231" t="s">
        <v>5759</v>
      </c>
      <c r="N22" s="231" t="s">
        <v>5748</v>
      </c>
      <c r="O22" s="232" t="s">
        <v>5749</v>
      </c>
      <c r="P22" s="232" t="s">
        <v>294</v>
      </c>
      <c r="Q22" s="230" t="s">
        <v>5750</v>
      </c>
      <c r="R22" s="233" t="s">
        <v>2868</v>
      </c>
      <c r="S22" s="194" t="s">
        <v>8184</v>
      </c>
    </row>
    <row r="23" spans="2:19" x14ac:dyDescent="0.2">
      <c r="B23" s="194" t="s">
        <v>5771</v>
      </c>
      <c r="C23" s="230" t="s">
        <v>3409</v>
      </c>
      <c r="D23" s="230" t="s">
        <v>3410</v>
      </c>
      <c r="E23" s="230" t="s">
        <v>3198</v>
      </c>
      <c r="F23" s="230" t="s">
        <v>3807</v>
      </c>
      <c r="G23" s="230" t="s">
        <v>1156</v>
      </c>
      <c r="H23" s="230" t="s">
        <v>1336</v>
      </c>
      <c r="I23" s="230" t="s">
        <v>5818</v>
      </c>
      <c r="J23" s="230" t="s">
        <v>1053</v>
      </c>
      <c r="K23" s="230" t="s">
        <v>5746</v>
      </c>
      <c r="L23" s="226" t="s">
        <v>241</v>
      </c>
      <c r="M23" s="231" t="s">
        <v>5784</v>
      </c>
      <c r="N23" s="231" t="s">
        <v>5748</v>
      </c>
      <c r="O23" s="232" t="s">
        <v>5749</v>
      </c>
      <c r="P23" s="232" t="s">
        <v>294</v>
      </c>
      <c r="Q23" s="230" t="s">
        <v>5750</v>
      </c>
      <c r="R23" s="233" t="s">
        <v>4612</v>
      </c>
      <c r="S23" s="194" t="s">
        <v>8184</v>
      </c>
    </row>
    <row r="24" spans="2:19" x14ac:dyDescent="0.2">
      <c r="B24" s="194" t="s">
        <v>5773</v>
      </c>
      <c r="C24" s="230" t="s">
        <v>1192</v>
      </c>
      <c r="D24" s="230" t="s">
        <v>529</v>
      </c>
      <c r="E24" s="230" t="s">
        <v>3198</v>
      </c>
      <c r="F24" s="230" t="s">
        <v>1761</v>
      </c>
      <c r="G24" s="230" t="s">
        <v>1156</v>
      </c>
      <c r="H24" s="230" t="s">
        <v>1336</v>
      </c>
      <c r="I24" s="230" t="s">
        <v>5818</v>
      </c>
      <c r="J24" s="230" t="s">
        <v>452</v>
      </c>
      <c r="K24" s="230" t="s">
        <v>5746</v>
      </c>
      <c r="L24" s="226" t="s">
        <v>241</v>
      </c>
      <c r="M24" s="231" t="s">
        <v>5777</v>
      </c>
      <c r="N24" s="231" t="s">
        <v>5748</v>
      </c>
      <c r="O24" s="232" t="s">
        <v>5749</v>
      </c>
      <c r="P24" s="232" t="s">
        <v>8185</v>
      </c>
      <c r="Q24" s="230" t="s">
        <v>5750</v>
      </c>
      <c r="R24" s="233" t="s">
        <v>8186</v>
      </c>
      <c r="S24" s="194" t="s">
        <v>8187</v>
      </c>
    </row>
    <row r="25" spans="2:19" x14ac:dyDescent="0.2">
      <c r="B25" s="194" t="s">
        <v>5775</v>
      </c>
      <c r="C25" s="230" t="s">
        <v>8211</v>
      </c>
      <c r="D25" s="230" t="s">
        <v>389</v>
      </c>
      <c r="E25" s="230" t="s">
        <v>3198</v>
      </c>
      <c r="F25" s="230" t="s">
        <v>8212</v>
      </c>
      <c r="G25" s="230" t="s">
        <v>1156</v>
      </c>
      <c r="H25" s="230" t="s">
        <v>1336</v>
      </c>
      <c r="I25" s="230" t="s">
        <v>5818</v>
      </c>
      <c r="J25" s="230" t="s">
        <v>8213</v>
      </c>
      <c r="K25" s="230" t="s">
        <v>5772</v>
      </c>
      <c r="L25" s="226" t="s">
        <v>241</v>
      </c>
      <c r="M25" s="231" t="s">
        <v>5780</v>
      </c>
      <c r="N25" s="231" t="s">
        <v>5748</v>
      </c>
      <c r="O25" s="232" t="s">
        <v>5749</v>
      </c>
      <c r="P25" s="232" t="s">
        <v>452</v>
      </c>
      <c r="Q25" s="230" t="s">
        <v>5750</v>
      </c>
      <c r="R25" s="233" t="s">
        <v>3040</v>
      </c>
      <c r="S25" s="194" t="s">
        <v>8176</v>
      </c>
    </row>
    <row r="26" spans="2:19" x14ac:dyDescent="0.2">
      <c r="B26" s="194" t="s">
        <v>5777</v>
      </c>
      <c r="C26" s="230" t="s">
        <v>1219</v>
      </c>
      <c r="D26" s="230" t="s">
        <v>699</v>
      </c>
      <c r="E26" s="230" t="s">
        <v>3198</v>
      </c>
      <c r="F26" s="230" t="s">
        <v>1511</v>
      </c>
      <c r="G26" s="230" t="s">
        <v>1156</v>
      </c>
      <c r="H26" s="230" t="s">
        <v>1336</v>
      </c>
      <c r="I26" s="230" t="s">
        <v>5818</v>
      </c>
      <c r="J26" s="230" t="s">
        <v>357</v>
      </c>
      <c r="K26" s="230" t="s">
        <v>5746</v>
      </c>
      <c r="L26" s="226" t="s">
        <v>241</v>
      </c>
      <c r="M26" s="231" t="s">
        <v>5763</v>
      </c>
      <c r="N26" s="231" t="s">
        <v>5748</v>
      </c>
      <c r="O26" s="232" t="s">
        <v>5749</v>
      </c>
      <c r="P26" s="232" t="s">
        <v>8188</v>
      </c>
      <c r="Q26" s="230" t="s">
        <v>5750</v>
      </c>
      <c r="R26" s="233" t="s">
        <v>8189</v>
      </c>
      <c r="S26" s="194" t="s">
        <v>8176</v>
      </c>
    </row>
    <row r="27" spans="2:19" x14ac:dyDescent="0.2">
      <c r="B27" s="194" t="s">
        <v>5779</v>
      </c>
      <c r="C27" s="230" t="s">
        <v>6703</v>
      </c>
      <c r="D27" s="230" t="s">
        <v>422</v>
      </c>
      <c r="E27" s="230" t="s">
        <v>3198</v>
      </c>
      <c r="F27" s="230" t="s">
        <v>7311</v>
      </c>
      <c r="G27" s="230" t="s">
        <v>1156</v>
      </c>
      <c r="H27" s="230" t="s">
        <v>1333</v>
      </c>
      <c r="I27" s="230" t="s">
        <v>5818</v>
      </c>
      <c r="J27" s="230" t="s">
        <v>301</v>
      </c>
      <c r="K27" s="230" t="s">
        <v>5746</v>
      </c>
      <c r="L27" s="226" t="s">
        <v>241</v>
      </c>
      <c r="M27" s="231" t="s">
        <v>5809</v>
      </c>
      <c r="N27" s="231" t="s">
        <v>5748</v>
      </c>
      <c r="O27" s="232" t="s">
        <v>5749</v>
      </c>
      <c r="P27" s="232" t="s">
        <v>394</v>
      </c>
      <c r="Q27" s="230" t="s">
        <v>5750</v>
      </c>
      <c r="R27" s="233" t="s">
        <v>3022</v>
      </c>
      <c r="S27" s="194" t="s">
        <v>8184</v>
      </c>
    </row>
    <row r="28" spans="2:19" x14ac:dyDescent="0.2">
      <c r="B28" s="194" t="s">
        <v>5780</v>
      </c>
      <c r="C28" s="230" t="s">
        <v>4581</v>
      </c>
      <c r="D28" s="230" t="s">
        <v>503</v>
      </c>
      <c r="E28" s="230" t="s">
        <v>3198</v>
      </c>
      <c r="F28" s="230" t="s">
        <v>7067</v>
      </c>
      <c r="G28" s="230" t="s">
        <v>1156</v>
      </c>
      <c r="H28" s="230" t="s">
        <v>1336</v>
      </c>
      <c r="I28" s="230" t="s">
        <v>5818</v>
      </c>
      <c r="J28" s="230" t="s">
        <v>311</v>
      </c>
      <c r="K28" s="230" t="s">
        <v>5746</v>
      </c>
      <c r="L28" s="226" t="s">
        <v>241</v>
      </c>
      <c r="M28" s="231" t="s">
        <v>5763</v>
      </c>
      <c r="N28" s="231" t="s">
        <v>5748</v>
      </c>
      <c r="O28" s="232" t="s">
        <v>5749</v>
      </c>
      <c r="P28" s="232" t="s">
        <v>322</v>
      </c>
      <c r="Q28" s="230" t="s">
        <v>5750</v>
      </c>
      <c r="R28" s="233" t="s">
        <v>3669</v>
      </c>
      <c r="S28" s="194" t="s">
        <v>8184</v>
      </c>
    </row>
    <row r="29" spans="2:19" x14ac:dyDescent="0.2">
      <c r="B29" s="194" t="s">
        <v>5781</v>
      </c>
      <c r="C29" s="230" t="s">
        <v>4565</v>
      </c>
      <c r="D29" s="230" t="s">
        <v>337</v>
      </c>
      <c r="E29" s="230" t="s">
        <v>3198</v>
      </c>
      <c r="F29" s="230" t="s">
        <v>7026</v>
      </c>
      <c r="G29" s="230" t="s">
        <v>1156</v>
      </c>
      <c r="H29" s="230" t="s">
        <v>1336</v>
      </c>
      <c r="I29" s="230" t="s">
        <v>5818</v>
      </c>
      <c r="J29" s="230" t="s">
        <v>484</v>
      </c>
      <c r="K29" s="230" t="s">
        <v>5746</v>
      </c>
      <c r="L29" s="226" t="s">
        <v>241</v>
      </c>
      <c r="M29" s="231" t="s">
        <v>5789</v>
      </c>
      <c r="N29" s="231" t="s">
        <v>5748</v>
      </c>
      <c r="O29" s="232" t="s">
        <v>5749</v>
      </c>
      <c r="P29" s="232" t="s">
        <v>403</v>
      </c>
      <c r="Q29" s="230" t="s">
        <v>5750</v>
      </c>
      <c r="R29" s="233" t="s">
        <v>6195</v>
      </c>
      <c r="S29" s="194" t="s">
        <v>8184</v>
      </c>
    </row>
    <row r="30" spans="2:19" x14ac:dyDescent="0.2">
      <c r="B30" s="194" t="s">
        <v>5782</v>
      </c>
      <c r="C30" s="230" t="s">
        <v>8214</v>
      </c>
      <c r="D30" s="230" t="s">
        <v>702</v>
      </c>
      <c r="E30" s="230" t="s">
        <v>3198</v>
      </c>
      <c r="F30" s="230" t="s">
        <v>8215</v>
      </c>
      <c r="G30" s="230" t="s">
        <v>1156</v>
      </c>
      <c r="H30" s="230" t="s">
        <v>1336</v>
      </c>
      <c r="I30" s="230" t="s">
        <v>5818</v>
      </c>
      <c r="J30" s="230" t="s">
        <v>8216</v>
      </c>
      <c r="K30" s="230" t="s">
        <v>5765</v>
      </c>
      <c r="L30" s="226" t="s">
        <v>241</v>
      </c>
      <c r="M30" s="231" t="s">
        <v>5793</v>
      </c>
      <c r="N30" s="231" t="s">
        <v>5748</v>
      </c>
      <c r="O30" s="232" t="s">
        <v>5749</v>
      </c>
      <c r="P30" s="232" t="s">
        <v>535</v>
      </c>
      <c r="Q30" s="230" t="s">
        <v>5750</v>
      </c>
      <c r="R30" s="233" t="s">
        <v>6173</v>
      </c>
      <c r="S30" s="194" t="s">
        <v>8184</v>
      </c>
    </row>
    <row r="31" spans="2:19" x14ac:dyDescent="0.2">
      <c r="B31" s="194" t="s">
        <v>5784</v>
      </c>
      <c r="C31" s="230" t="s">
        <v>1095</v>
      </c>
      <c r="D31" s="230" t="s">
        <v>321</v>
      </c>
      <c r="E31" s="230" t="s">
        <v>3198</v>
      </c>
      <c r="F31" s="230" t="s">
        <v>1507</v>
      </c>
      <c r="G31" s="230" t="s">
        <v>1156</v>
      </c>
      <c r="H31" s="230" t="s">
        <v>1336</v>
      </c>
      <c r="I31" s="230" t="s">
        <v>5818</v>
      </c>
      <c r="J31" s="230" t="s">
        <v>375</v>
      </c>
      <c r="K31" s="230" t="s">
        <v>5746</v>
      </c>
      <c r="L31" s="226" t="s">
        <v>241</v>
      </c>
      <c r="M31" s="231" t="s">
        <v>5794</v>
      </c>
      <c r="N31" s="231" t="s">
        <v>5748</v>
      </c>
      <c r="O31" s="232" t="s">
        <v>5749</v>
      </c>
      <c r="P31" s="232" t="s">
        <v>535</v>
      </c>
      <c r="Q31" s="230" t="s">
        <v>5750</v>
      </c>
      <c r="R31" s="233" t="s">
        <v>3476</v>
      </c>
      <c r="S31" s="194" t="s">
        <v>8184</v>
      </c>
    </row>
    <row r="32" spans="2:19" x14ac:dyDescent="0.2">
      <c r="B32" s="194" t="s">
        <v>5785</v>
      </c>
      <c r="C32" s="230" t="s">
        <v>6284</v>
      </c>
      <c r="D32" s="230" t="s">
        <v>6285</v>
      </c>
      <c r="E32" s="230" t="s">
        <v>3198</v>
      </c>
      <c r="F32" s="230" t="s">
        <v>7086</v>
      </c>
      <c r="G32" s="230" t="s">
        <v>1156</v>
      </c>
      <c r="H32" s="230" t="s">
        <v>1336</v>
      </c>
      <c r="I32" s="230" t="s">
        <v>5818</v>
      </c>
      <c r="J32" s="230" t="s">
        <v>5130</v>
      </c>
      <c r="K32" s="230" t="s">
        <v>5746</v>
      </c>
      <c r="L32" s="226" t="s">
        <v>241</v>
      </c>
      <c r="M32" s="231" t="s">
        <v>5771</v>
      </c>
      <c r="N32" s="231" t="s">
        <v>5748</v>
      </c>
      <c r="O32" s="232" t="s">
        <v>5749</v>
      </c>
      <c r="P32" s="232" t="s">
        <v>304</v>
      </c>
      <c r="Q32" s="230" t="s">
        <v>5750</v>
      </c>
      <c r="R32" s="233" t="s">
        <v>3208</v>
      </c>
      <c r="S32" s="194" t="s">
        <v>8190</v>
      </c>
    </row>
    <row r="33" spans="2:19" x14ac:dyDescent="0.2">
      <c r="B33" s="194" t="s">
        <v>5786</v>
      </c>
      <c r="C33" s="230" t="s">
        <v>5846</v>
      </c>
      <c r="D33" s="230" t="s">
        <v>5847</v>
      </c>
      <c r="E33" s="230" t="s">
        <v>3198</v>
      </c>
      <c r="F33" s="230" t="s">
        <v>5848</v>
      </c>
      <c r="G33" s="230" t="s">
        <v>1156</v>
      </c>
      <c r="H33" s="230" t="s">
        <v>1333</v>
      </c>
      <c r="I33" s="230" t="s">
        <v>5818</v>
      </c>
      <c r="J33" s="230" t="s">
        <v>5130</v>
      </c>
      <c r="K33" s="230" t="s">
        <v>5746</v>
      </c>
      <c r="L33" s="226" t="s">
        <v>241</v>
      </c>
      <c r="M33" s="231" t="s">
        <v>5808</v>
      </c>
      <c r="N33" s="231" t="s">
        <v>5748</v>
      </c>
      <c r="O33" s="232" t="s">
        <v>5749</v>
      </c>
      <c r="P33" s="232" t="s">
        <v>484</v>
      </c>
      <c r="Q33" s="230" t="s">
        <v>5750</v>
      </c>
      <c r="R33" s="233" t="s">
        <v>3165</v>
      </c>
      <c r="S33" s="194" t="s">
        <v>8190</v>
      </c>
    </row>
    <row r="34" spans="2:19" x14ac:dyDescent="0.2">
      <c r="B34" s="194" t="s">
        <v>5787</v>
      </c>
      <c r="C34" s="230" t="s">
        <v>793</v>
      </c>
      <c r="D34" s="230" t="s">
        <v>356</v>
      </c>
      <c r="E34" s="230" t="s">
        <v>3198</v>
      </c>
      <c r="F34" s="230" t="s">
        <v>4158</v>
      </c>
      <c r="G34" s="230" t="s">
        <v>1156</v>
      </c>
      <c r="H34" s="230" t="s">
        <v>1336</v>
      </c>
      <c r="I34" s="230" t="s">
        <v>5818</v>
      </c>
      <c r="J34" s="230" t="s">
        <v>5130</v>
      </c>
      <c r="K34" s="230" t="s">
        <v>5746</v>
      </c>
      <c r="L34" s="226" t="s">
        <v>241</v>
      </c>
      <c r="M34" s="231" t="s">
        <v>5779</v>
      </c>
      <c r="N34" s="231" t="s">
        <v>5748</v>
      </c>
      <c r="O34" s="232" t="s">
        <v>5749</v>
      </c>
      <c r="P34" s="232" t="s">
        <v>291</v>
      </c>
      <c r="Q34" s="230" t="s">
        <v>5750</v>
      </c>
      <c r="R34" s="233" t="s">
        <v>4684</v>
      </c>
      <c r="S34" s="194" t="s">
        <v>8190</v>
      </c>
    </row>
    <row r="35" spans="2:19" x14ac:dyDescent="0.2">
      <c r="B35" s="194" t="s">
        <v>5789</v>
      </c>
      <c r="C35" s="230" t="s">
        <v>1309</v>
      </c>
      <c r="D35" s="230" t="s">
        <v>1310</v>
      </c>
      <c r="E35" s="230" t="s">
        <v>3198</v>
      </c>
      <c r="F35" s="230" t="s">
        <v>4444</v>
      </c>
      <c r="G35" s="230" t="s">
        <v>1156</v>
      </c>
      <c r="H35" s="230" t="s">
        <v>1336</v>
      </c>
      <c r="I35" s="230" t="s">
        <v>5818</v>
      </c>
      <c r="J35" s="230" t="s">
        <v>5130</v>
      </c>
      <c r="K35" s="230" t="s">
        <v>5746</v>
      </c>
      <c r="L35" s="226" t="s">
        <v>241</v>
      </c>
      <c r="M35" s="231" t="s">
        <v>5786</v>
      </c>
      <c r="N35" s="231" t="s">
        <v>5748</v>
      </c>
      <c r="O35" s="232" t="s">
        <v>5749</v>
      </c>
      <c r="P35" s="232" t="s">
        <v>5819</v>
      </c>
      <c r="Q35" s="230" t="s">
        <v>5750</v>
      </c>
      <c r="R35" s="233" t="s">
        <v>5820</v>
      </c>
      <c r="S35" s="194" t="s">
        <v>8190</v>
      </c>
    </row>
    <row r="36" spans="2:19" x14ac:dyDescent="0.2">
      <c r="B36" s="194" t="s">
        <v>5791</v>
      </c>
      <c r="C36" s="230" t="s">
        <v>8217</v>
      </c>
      <c r="D36" s="230" t="s">
        <v>8218</v>
      </c>
      <c r="E36" s="230" t="s">
        <v>3198</v>
      </c>
      <c r="F36" s="230" t="s">
        <v>8219</v>
      </c>
      <c r="G36" s="230" t="s">
        <v>1156</v>
      </c>
      <c r="H36" s="230" t="s">
        <v>1336</v>
      </c>
      <c r="I36" s="230" t="s">
        <v>5818</v>
      </c>
      <c r="J36" s="230" t="s">
        <v>5130</v>
      </c>
      <c r="K36" s="230" t="s">
        <v>5746</v>
      </c>
      <c r="L36" s="226" t="s">
        <v>241</v>
      </c>
      <c r="M36" s="231" t="s">
        <v>5795</v>
      </c>
      <c r="N36" s="231" t="s">
        <v>5748</v>
      </c>
      <c r="O36" s="232" t="s">
        <v>5749</v>
      </c>
      <c r="P36" s="232" t="s">
        <v>1053</v>
      </c>
      <c r="Q36" s="230" t="s">
        <v>5750</v>
      </c>
      <c r="R36" s="233" t="s">
        <v>3408</v>
      </c>
      <c r="S36" s="194" t="s">
        <v>8190</v>
      </c>
    </row>
    <row r="37" spans="2:19" x14ac:dyDescent="0.2">
      <c r="B37" s="194" t="s">
        <v>5792</v>
      </c>
      <c r="C37" s="230" t="s">
        <v>8220</v>
      </c>
      <c r="D37" s="230" t="s">
        <v>719</v>
      </c>
      <c r="E37" s="230" t="s">
        <v>3198</v>
      </c>
      <c r="F37" s="230" t="s">
        <v>8221</v>
      </c>
      <c r="G37" s="230" t="s">
        <v>1156</v>
      </c>
      <c r="H37" s="230" t="s">
        <v>1336</v>
      </c>
      <c r="I37" s="230" t="s">
        <v>5818</v>
      </c>
      <c r="J37" s="230" t="s">
        <v>5130</v>
      </c>
      <c r="K37" s="230" t="s">
        <v>5746</v>
      </c>
      <c r="L37" s="226" t="s">
        <v>241</v>
      </c>
      <c r="M37" s="231" t="s">
        <v>5809</v>
      </c>
      <c r="N37" s="231" t="s">
        <v>5748</v>
      </c>
      <c r="O37" s="232" t="s">
        <v>5749</v>
      </c>
      <c r="P37" s="232" t="s">
        <v>469</v>
      </c>
      <c r="Q37" s="230" t="s">
        <v>5750</v>
      </c>
      <c r="R37" s="233" t="s">
        <v>4677</v>
      </c>
      <c r="S37" s="194" t="s">
        <v>8180</v>
      </c>
    </row>
    <row r="38" spans="2:19" x14ac:dyDescent="0.2">
      <c r="B38" s="194" t="s">
        <v>5751</v>
      </c>
      <c r="C38" s="230" t="s">
        <v>3589</v>
      </c>
      <c r="D38" s="230" t="s">
        <v>319</v>
      </c>
      <c r="E38" s="230" t="s">
        <v>3198</v>
      </c>
      <c r="F38" s="230" t="s">
        <v>5619</v>
      </c>
      <c r="G38" s="230" t="s">
        <v>1156</v>
      </c>
      <c r="H38" s="230" t="s">
        <v>1333</v>
      </c>
      <c r="I38" s="230" t="s">
        <v>5818</v>
      </c>
      <c r="J38" s="230" t="s">
        <v>5130</v>
      </c>
      <c r="K38" s="230" t="s">
        <v>5746</v>
      </c>
      <c r="L38" s="226" t="s">
        <v>241</v>
      </c>
      <c r="M38" s="231" t="s">
        <v>5795</v>
      </c>
      <c r="N38" s="231" t="s">
        <v>5748</v>
      </c>
      <c r="O38" s="232" t="s">
        <v>5749</v>
      </c>
      <c r="P38" s="232" t="s">
        <v>469</v>
      </c>
      <c r="Q38" s="230" t="s">
        <v>5750</v>
      </c>
      <c r="R38" s="233" t="s">
        <v>8191</v>
      </c>
      <c r="S38" s="194" t="s">
        <v>8180</v>
      </c>
    </row>
    <row r="39" spans="2:19" x14ac:dyDescent="0.2">
      <c r="B39" s="194" t="s">
        <v>5793</v>
      </c>
      <c r="C39" s="230" t="s">
        <v>6339</v>
      </c>
      <c r="D39" s="230" t="s">
        <v>6340</v>
      </c>
      <c r="E39" s="230" t="s">
        <v>3198</v>
      </c>
      <c r="F39" s="230" t="s">
        <v>7113</v>
      </c>
      <c r="G39" s="230" t="s">
        <v>1156</v>
      </c>
      <c r="H39" s="230" t="s">
        <v>1336</v>
      </c>
      <c r="I39" s="230" t="s">
        <v>5818</v>
      </c>
      <c r="J39" s="230" t="s">
        <v>302</v>
      </c>
      <c r="K39" s="230" t="s">
        <v>5746</v>
      </c>
      <c r="L39" s="226" t="s">
        <v>241</v>
      </c>
      <c r="M39" s="231" t="s">
        <v>5791</v>
      </c>
      <c r="N39" s="231" t="s">
        <v>5748</v>
      </c>
      <c r="O39" s="232" t="s">
        <v>5749</v>
      </c>
      <c r="P39" s="232" t="s">
        <v>469</v>
      </c>
      <c r="Q39" s="230" t="s">
        <v>5750</v>
      </c>
      <c r="R39" s="233" t="s">
        <v>3405</v>
      </c>
      <c r="S39" s="194" t="s">
        <v>8180</v>
      </c>
    </row>
    <row r="40" spans="2:19" x14ac:dyDescent="0.2">
      <c r="B40" s="194" t="s">
        <v>5794</v>
      </c>
      <c r="C40" s="230" t="s">
        <v>4803</v>
      </c>
      <c r="D40" s="230" t="s">
        <v>344</v>
      </c>
      <c r="E40" s="230" t="s">
        <v>3198</v>
      </c>
      <c r="F40" s="230" t="s">
        <v>4243</v>
      </c>
      <c r="G40" s="230" t="s">
        <v>1156</v>
      </c>
      <c r="H40" s="230" t="s">
        <v>1333</v>
      </c>
      <c r="I40" s="230" t="s">
        <v>5818</v>
      </c>
      <c r="J40" s="230" t="s">
        <v>5131</v>
      </c>
      <c r="K40" s="230" t="s">
        <v>5746</v>
      </c>
      <c r="L40" s="226" t="s">
        <v>241</v>
      </c>
      <c r="M40" s="231" t="s">
        <v>5759</v>
      </c>
      <c r="N40" s="231" t="s">
        <v>5748</v>
      </c>
      <c r="O40" s="232" t="s">
        <v>5749</v>
      </c>
      <c r="P40" s="232" t="s">
        <v>359</v>
      </c>
      <c r="Q40" s="230" t="s">
        <v>5750</v>
      </c>
      <c r="R40" s="233" t="s">
        <v>2568</v>
      </c>
      <c r="S40" s="194" t="s">
        <v>8180</v>
      </c>
    </row>
    <row r="41" spans="2:19" x14ac:dyDescent="0.2">
      <c r="B41" s="194" t="s">
        <v>5759</v>
      </c>
      <c r="C41" s="230" t="s">
        <v>4610</v>
      </c>
      <c r="D41" s="230" t="s">
        <v>4611</v>
      </c>
      <c r="E41" s="230" t="s">
        <v>3198</v>
      </c>
      <c r="F41" s="230" t="s">
        <v>4132</v>
      </c>
      <c r="G41" s="230" t="s">
        <v>1156</v>
      </c>
      <c r="H41" s="230" t="s">
        <v>1336</v>
      </c>
      <c r="I41" s="230" t="s">
        <v>5818</v>
      </c>
      <c r="J41" s="230" t="s">
        <v>294</v>
      </c>
      <c r="K41" s="230" t="s">
        <v>5746</v>
      </c>
      <c r="L41" s="226" t="s">
        <v>241</v>
      </c>
      <c r="M41" s="231" t="s">
        <v>5785</v>
      </c>
      <c r="N41" s="231" t="s">
        <v>5748</v>
      </c>
      <c r="O41" s="232" t="s">
        <v>5749</v>
      </c>
      <c r="P41" s="232" t="s">
        <v>379</v>
      </c>
      <c r="Q41" s="230" t="s">
        <v>5750</v>
      </c>
      <c r="R41" s="233" t="s">
        <v>4593</v>
      </c>
      <c r="S41" s="194" t="s">
        <v>8180</v>
      </c>
    </row>
    <row r="42" spans="2:19" x14ac:dyDescent="0.2">
      <c r="B42" s="194" t="s">
        <v>5795</v>
      </c>
      <c r="C42" s="230" t="s">
        <v>888</v>
      </c>
      <c r="D42" s="230" t="s">
        <v>582</v>
      </c>
      <c r="E42" s="230" t="s">
        <v>3198</v>
      </c>
      <c r="F42" s="230" t="s">
        <v>1613</v>
      </c>
      <c r="G42" s="230" t="s">
        <v>1156</v>
      </c>
      <c r="H42" s="230" t="s">
        <v>1336</v>
      </c>
      <c r="I42" s="230" t="s">
        <v>5818</v>
      </c>
      <c r="J42" s="230" t="s">
        <v>294</v>
      </c>
      <c r="K42" s="230" t="s">
        <v>5746</v>
      </c>
      <c r="L42" s="226" t="s">
        <v>241</v>
      </c>
      <c r="M42" s="231" t="s">
        <v>5747</v>
      </c>
      <c r="N42" s="231" t="s">
        <v>5748</v>
      </c>
      <c r="O42" s="232" t="s">
        <v>5749</v>
      </c>
      <c r="P42" s="232" t="s">
        <v>379</v>
      </c>
      <c r="Q42" s="230" t="s">
        <v>5750</v>
      </c>
      <c r="R42" s="233" t="s">
        <v>8192</v>
      </c>
      <c r="S42" s="194" t="s">
        <v>8180</v>
      </c>
    </row>
    <row r="43" spans="2:19" x14ac:dyDescent="0.2">
      <c r="B43" s="194" t="s">
        <v>5796</v>
      </c>
      <c r="C43" s="230" t="s">
        <v>1138</v>
      </c>
      <c r="D43" s="230" t="s">
        <v>361</v>
      </c>
      <c r="E43" s="230" t="s">
        <v>3198</v>
      </c>
      <c r="F43" s="230" t="s">
        <v>1488</v>
      </c>
      <c r="G43" s="230" t="s">
        <v>1156</v>
      </c>
      <c r="H43" s="230" t="s">
        <v>1333</v>
      </c>
      <c r="I43" s="230" t="s">
        <v>5818</v>
      </c>
      <c r="J43" s="230" t="s">
        <v>726</v>
      </c>
      <c r="K43" s="230" t="s">
        <v>5746</v>
      </c>
      <c r="L43" s="226" t="s">
        <v>241</v>
      </c>
      <c r="M43" s="231" t="s">
        <v>5812</v>
      </c>
      <c r="N43" s="231" t="s">
        <v>5748</v>
      </c>
      <c r="O43" s="232" t="s">
        <v>5749</v>
      </c>
      <c r="P43" s="232" t="s">
        <v>6847</v>
      </c>
      <c r="Q43" s="230" t="s">
        <v>5750</v>
      </c>
      <c r="R43" s="233" t="s">
        <v>3695</v>
      </c>
      <c r="S43" s="194" t="s">
        <v>8180</v>
      </c>
    </row>
    <row r="44" spans="2:19" x14ac:dyDescent="0.2">
      <c r="B44" s="194" t="s">
        <v>5808</v>
      </c>
      <c r="C44" s="230" t="s">
        <v>5085</v>
      </c>
      <c r="D44" s="230" t="s">
        <v>584</v>
      </c>
      <c r="E44" s="230" t="s">
        <v>3198</v>
      </c>
      <c r="F44" s="230" t="s">
        <v>4430</v>
      </c>
      <c r="G44" s="230" t="s">
        <v>1156</v>
      </c>
      <c r="H44" s="230" t="s">
        <v>1336</v>
      </c>
      <c r="I44" s="230" t="s">
        <v>5818</v>
      </c>
      <c r="J44" s="230" t="s">
        <v>456</v>
      </c>
      <c r="K44" s="230" t="s">
        <v>5746</v>
      </c>
      <c r="L44" s="226" t="s">
        <v>241</v>
      </c>
      <c r="M44" s="231" t="s">
        <v>5759</v>
      </c>
      <c r="N44" s="231" t="s">
        <v>5748</v>
      </c>
      <c r="O44" s="232" t="s">
        <v>5749</v>
      </c>
      <c r="P44" s="232" t="s">
        <v>6847</v>
      </c>
      <c r="Q44" s="230" t="s">
        <v>5750</v>
      </c>
      <c r="R44" s="233" t="s">
        <v>5827</v>
      </c>
      <c r="S44" s="194" t="s">
        <v>8180</v>
      </c>
    </row>
    <row r="45" spans="2:19" x14ac:dyDescent="0.2">
      <c r="B45" s="194" t="s">
        <v>5809</v>
      </c>
      <c r="C45" s="230" t="s">
        <v>3441</v>
      </c>
      <c r="D45" s="230" t="s">
        <v>3442</v>
      </c>
      <c r="E45" s="230" t="s">
        <v>3198</v>
      </c>
      <c r="F45" s="230" t="s">
        <v>3816</v>
      </c>
      <c r="G45" s="230" t="s">
        <v>1156</v>
      </c>
      <c r="H45" s="230" t="s">
        <v>1336</v>
      </c>
      <c r="I45" s="230" t="s">
        <v>5818</v>
      </c>
      <c r="J45" s="230" t="s">
        <v>1062</v>
      </c>
      <c r="K45" s="230" t="s">
        <v>5746</v>
      </c>
      <c r="L45" s="226" t="s">
        <v>241</v>
      </c>
      <c r="M45" s="231" t="s">
        <v>5779</v>
      </c>
      <c r="N45" s="231" t="s">
        <v>5748</v>
      </c>
      <c r="O45" s="232" t="s">
        <v>5749</v>
      </c>
      <c r="P45" s="232" t="s">
        <v>8193</v>
      </c>
      <c r="Q45" s="230" t="s">
        <v>5750</v>
      </c>
      <c r="R45" s="233" t="s">
        <v>8194</v>
      </c>
      <c r="S45" s="194" t="s">
        <v>8180</v>
      </c>
    </row>
    <row r="46" spans="2:19" x14ac:dyDescent="0.2">
      <c r="B46" s="194" t="s">
        <v>5810</v>
      </c>
      <c r="C46" s="230" t="s">
        <v>999</v>
      </c>
      <c r="D46" s="230" t="s">
        <v>366</v>
      </c>
      <c r="E46" s="230" t="s">
        <v>3198</v>
      </c>
      <c r="F46" s="230" t="s">
        <v>1704</v>
      </c>
      <c r="G46" s="230" t="s">
        <v>1156</v>
      </c>
      <c r="H46" s="230" t="s">
        <v>1333</v>
      </c>
      <c r="I46" s="230" t="s">
        <v>5818</v>
      </c>
      <c r="J46" s="230" t="s">
        <v>724</v>
      </c>
      <c r="K46" s="230" t="s">
        <v>5746</v>
      </c>
      <c r="L46" s="226" t="s">
        <v>241</v>
      </c>
      <c r="M46" s="231" t="s">
        <v>5768</v>
      </c>
      <c r="N46" s="231" t="s">
        <v>5748</v>
      </c>
      <c r="O46" s="232" t="s">
        <v>5749</v>
      </c>
      <c r="P46" s="232" t="s">
        <v>390</v>
      </c>
      <c r="Q46" s="230" t="s">
        <v>5750</v>
      </c>
      <c r="R46" s="233" t="s">
        <v>2716</v>
      </c>
      <c r="S46" s="194" t="s">
        <v>8195</v>
      </c>
    </row>
    <row r="47" spans="2:19" x14ac:dyDescent="0.2">
      <c r="B47" s="194" t="s">
        <v>5811</v>
      </c>
      <c r="C47" s="230" t="s">
        <v>6199</v>
      </c>
      <c r="D47" s="230" t="s">
        <v>1043</v>
      </c>
      <c r="E47" s="230" t="s">
        <v>3198</v>
      </c>
      <c r="F47" s="230" t="s">
        <v>7037</v>
      </c>
      <c r="G47" s="230" t="s">
        <v>1156</v>
      </c>
      <c r="H47" s="230" t="s">
        <v>1336</v>
      </c>
      <c r="I47" s="230" t="s">
        <v>5818</v>
      </c>
      <c r="J47" s="230" t="s">
        <v>374</v>
      </c>
      <c r="K47" s="230" t="s">
        <v>5746</v>
      </c>
      <c r="L47" s="226" t="s">
        <v>241</v>
      </c>
      <c r="M47" s="231" t="s">
        <v>5786</v>
      </c>
      <c r="N47" s="231" t="s">
        <v>5748</v>
      </c>
      <c r="O47" s="232" t="s">
        <v>5749</v>
      </c>
      <c r="P47" s="232" t="s">
        <v>390</v>
      </c>
      <c r="Q47" s="230" t="s">
        <v>5750</v>
      </c>
      <c r="R47" s="233" t="s">
        <v>8196</v>
      </c>
      <c r="S47" s="194" t="s">
        <v>8180</v>
      </c>
    </row>
    <row r="48" spans="2:19" x14ac:dyDescent="0.2">
      <c r="B48" s="194" t="s">
        <v>5800</v>
      </c>
      <c r="C48" s="230" t="s">
        <v>5125</v>
      </c>
      <c r="D48" s="230" t="s">
        <v>5126</v>
      </c>
      <c r="E48" s="230" t="s">
        <v>3198</v>
      </c>
      <c r="F48" s="230" t="s">
        <v>4448</v>
      </c>
      <c r="G48" s="230" t="s">
        <v>1156</v>
      </c>
      <c r="H48" s="230" t="s">
        <v>1336</v>
      </c>
      <c r="I48" s="230" t="s">
        <v>5818</v>
      </c>
      <c r="J48" s="230" t="s">
        <v>1174</v>
      </c>
      <c r="K48" s="230" t="s">
        <v>5746</v>
      </c>
      <c r="L48" s="226" t="s">
        <v>241</v>
      </c>
      <c r="M48" s="231" t="s">
        <v>5810</v>
      </c>
      <c r="N48" s="231" t="s">
        <v>5748</v>
      </c>
      <c r="O48" s="232" t="s">
        <v>5749</v>
      </c>
      <c r="P48" s="232" t="s">
        <v>375</v>
      </c>
      <c r="Q48" s="230" t="s">
        <v>5750</v>
      </c>
      <c r="R48" s="233" t="s">
        <v>2933</v>
      </c>
      <c r="S48" s="194" t="s">
        <v>8180</v>
      </c>
    </row>
    <row r="49" spans="2:19" x14ac:dyDescent="0.2">
      <c r="B49" s="194" t="s">
        <v>5801</v>
      </c>
      <c r="C49" s="215" t="s">
        <v>6751</v>
      </c>
      <c r="D49" s="223" t="s">
        <v>472</v>
      </c>
      <c r="E49" s="224" t="s">
        <v>3198</v>
      </c>
      <c r="F49" s="226" t="s">
        <v>7339</v>
      </c>
      <c r="G49" s="226" t="s">
        <v>1156</v>
      </c>
      <c r="H49" s="226" t="s">
        <v>1333</v>
      </c>
      <c r="I49" s="228" t="s">
        <v>5818</v>
      </c>
      <c r="J49" s="194" t="s">
        <v>1174</v>
      </c>
      <c r="K49" s="226" t="s">
        <v>5746</v>
      </c>
      <c r="L49" s="226" t="s">
        <v>241</v>
      </c>
      <c r="M49" s="228" t="s">
        <v>5793</v>
      </c>
      <c r="N49" s="226" t="s">
        <v>5748</v>
      </c>
      <c r="O49" s="232" t="s">
        <v>5749</v>
      </c>
      <c r="P49" s="232" t="s">
        <v>363</v>
      </c>
      <c r="Q49" s="230" t="s">
        <v>5750</v>
      </c>
      <c r="R49" s="229" t="s">
        <v>5816</v>
      </c>
      <c r="S49" s="194" t="s">
        <v>8195</v>
      </c>
    </row>
    <row r="50" spans="2:19" x14ac:dyDescent="0.2">
      <c r="B50" s="194" t="s">
        <v>5752</v>
      </c>
      <c r="C50" s="215" t="s">
        <v>1040</v>
      </c>
      <c r="D50" s="223" t="s">
        <v>1041</v>
      </c>
      <c r="E50" s="224" t="s">
        <v>3198</v>
      </c>
      <c r="F50" s="226" t="s">
        <v>4174</v>
      </c>
      <c r="G50" s="226" t="s">
        <v>1156</v>
      </c>
      <c r="H50" s="226" t="s">
        <v>1336</v>
      </c>
      <c r="I50" s="228" t="s">
        <v>5818</v>
      </c>
      <c r="J50" s="194" t="s">
        <v>291</v>
      </c>
      <c r="K50" s="226" t="s">
        <v>5746</v>
      </c>
      <c r="L50" s="226" t="s">
        <v>241</v>
      </c>
      <c r="M50" s="228" t="s">
        <v>5808</v>
      </c>
      <c r="N50" s="226" t="s">
        <v>5748</v>
      </c>
      <c r="O50" s="194" t="s">
        <v>5749</v>
      </c>
      <c r="P50" s="226" t="s">
        <v>8197</v>
      </c>
      <c r="Q50" s="228" t="s">
        <v>5750</v>
      </c>
      <c r="R50" s="229" t="s">
        <v>8198</v>
      </c>
      <c r="S50" s="194" t="s">
        <v>8195</v>
      </c>
    </row>
    <row r="51" spans="2:19" x14ac:dyDescent="0.2">
      <c r="B51" s="194" t="s">
        <v>5802</v>
      </c>
      <c r="C51" s="215" t="s">
        <v>906</v>
      </c>
      <c r="D51" s="223" t="s">
        <v>543</v>
      </c>
      <c r="E51" s="224" t="s">
        <v>3198</v>
      </c>
      <c r="F51" s="226" t="s">
        <v>1630</v>
      </c>
      <c r="G51" s="226" t="s">
        <v>1156</v>
      </c>
      <c r="H51" s="226" t="s">
        <v>1336</v>
      </c>
      <c r="I51" s="228" t="s">
        <v>5818</v>
      </c>
      <c r="J51" s="194" t="s">
        <v>385</v>
      </c>
      <c r="K51" s="226" t="s">
        <v>5746</v>
      </c>
      <c r="L51" s="226" t="s">
        <v>241</v>
      </c>
      <c r="M51" s="228" t="s">
        <v>5808</v>
      </c>
      <c r="N51" t="s">
        <v>5748</v>
      </c>
      <c r="O51" t="s">
        <v>5749</v>
      </c>
      <c r="P51" t="s">
        <v>8199</v>
      </c>
      <c r="Q51" s="228" t="s">
        <v>5750</v>
      </c>
      <c r="R51" s="229" t="s">
        <v>8200</v>
      </c>
      <c r="S51" s="194" t="s">
        <v>8195</v>
      </c>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3F45-7647-411F-B50B-269D76358205}">
  <sheetPr>
    <tabColor theme="0"/>
  </sheetPr>
  <dimension ref="A1:R79"/>
  <sheetViews>
    <sheetView zoomScale="118" zoomScaleNormal="80" workbookViewId="0">
      <selection sqref="A1:S71"/>
    </sheetView>
  </sheetViews>
  <sheetFormatPr baseColWidth="10" defaultRowHeight="12.75" x14ac:dyDescent="0.2"/>
  <cols>
    <col min="1" max="1" width="11.42578125" style="100"/>
    <col min="2" max="2" width="12" style="100" customWidth="1"/>
    <col min="3" max="5" width="11.42578125" style="100"/>
    <col min="6" max="6" width="12" style="100" bestFit="1" customWidth="1"/>
    <col min="7" max="7" width="17.7109375" style="100" bestFit="1" customWidth="1"/>
    <col min="8" max="16384" width="11.42578125" style="100"/>
  </cols>
  <sheetData>
    <row r="1" spans="1:18" s="95" customFormat="1" x14ac:dyDescent="0.2">
      <c r="A1" s="216"/>
      <c r="B1" s="34"/>
      <c r="C1" s="34"/>
      <c r="D1" s="34"/>
      <c r="E1" s="34"/>
      <c r="F1" s="217"/>
      <c r="G1" s="34"/>
      <c r="H1" s="218"/>
      <c r="I1" s="34"/>
      <c r="J1" s="34"/>
      <c r="K1" s="34"/>
      <c r="L1" s="34"/>
      <c r="M1" s="34"/>
      <c r="N1" s="34"/>
      <c r="O1" s="34"/>
      <c r="P1" s="34"/>
      <c r="Q1" s="34"/>
      <c r="R1" s="34"/>
    </row>
    <row r="2" spans="1:18" s="95" customFormat="1" x14ac:dyDescent="0.2">
      <c r="A2" s="216"/>
      <c r="B2" s="34"/>
      <c r="C2" s="34"/>
      <c r="D2" s="34"/>
      <c r="E2" s="34"/>
      <c r="F2" s="34"/>
      <c r="G2" s="34"/>
      <c r="H2" s="34"/>
      <c r="I2" s="34"/>
      <c r="J2" s="34"/>
      <c r="K2" s="34"/>
      <c r="L2" s="34"/>
      <c r="M2" s="34"/>
      <c r="N2" s="34"/>
      <c r="O2" s="34"/>
      <c r="P2" s="34"/>
      <c r="Q2" s="34"/>
      <c r="R2" s="34"/>
    </row>
    <row r="3" spans="1:18" s="95" customFormat="1" x14ac:dyDescent="0.2">
      <c r="A3" s="216"/>
      <c r="B3" s="34"/>
      <c r="C3" s="34"/>
      <c r="D3" s="34"/>
      <c r="E3" s="34"/>
      <c r="F3" s="34"/>
      <c r="G3" s="34"/>
      <c r="H3" s="34"/>
      <c r="I3" s="34"/>
      <c r="J3" s="34"/>
      <c r="K3" s="34"/>
      <c r="L3" s="34"/>
      <c r="M3" s="34"/>
      <c r="N3" s="34"/>
      <c r="O3" s="34"/>
      <c r="P3" s="34"/>
      <c r="Q3" s="34"/>
      <c r="R3" s="34"/>
    </row>
    <row r="4" spans="1:18" s="95" customFormat="1" x14ac:dyDescent="0.2">
      <c r="A4" s="216"/>
      <c r="B4" s="34"/>
      <c r="C4" s="34"/>
      <c r="D4" s="34"/>
      <c r="E4" s="34"/>
      <c r="F4" s="34"/>
      <c r="G4" s="34"/>
      <c r="H4" s="34"/>
      <c r="I4" s="34"/>
      <c r="J4" s="34"/>
      <c r="K4" s="34"/>
      <c r="L4" s="34"/>
      <c r="M4" s="34"/>
      <c r="N4" s="34"/>
      <c r="O4" s="34"/>
      <c r="P4" s="34"/>
      <c r="Q4" s="34"/>
      <c r="R4" s="34"/>
    </row>
    <row r="5" spans="1:18" s="96" customFormat="1" x14ac:dyDescent="0.2">
      <c r="A5" s="216"/>
      <c r="B5" s="34"/>
      <c r="C5" s="34"/>
      <c r="D5" s="34"/>
      <c r="E5" s="34"/>
      <c r="F5" s="34"/>
      <c r="G5" s="34"/>
      <c r="H5" s="34"/>
      <c r="I5" s="34"/>
      <c r="J5" s="34"/>
      <c r="K5" s="34"/>
      <c r="L5" s="34"/>
      <c r="M5" s="34"/>
      <c r="N5" s="34"/>
      <c r="O5" s="34"/>
      <c r="P5" s="34"/>
      <c r="Q5" s="34"/>
      <c r="R5" s="34"/>
    </row>
    <row r="6" spans="1:18" s="97" customFormat="1" x14ac:dyDescent="0.2">
      <c r="A6" s="220"/>
      <c r="B6" s="220"/>
      <c r="C6" s="220"/>
      <c r="D6" s="220"/>
      <c r="E6" s="220"/>
      <c r="F6" s="220"/>
      <c r="G6" s="220"/>
      <c r="H6" s="220"/>
      <c r="I6" s="220"/>
      <c r="J6" s="220"/>
      <c r="K6" s="220"/>
      <c r="L6" s="220"/>
      <c r="M6" s="221"/>
      <c r="N6" s="221"/>
      <c r="O6" s="222"/>
      <c r="P6" s="222"/>
      <c r="Q6" s="220"/>
      <c r="R6" s="219"/>
    </row>
    <row r="7" spans="1:18" x14ac:dyDescent="0.2">
      <c r="A7" s="34"/>
      <c r="B7" s="34"/>
      <c r="C7" s="220"/>
      <c r="D7" s="220"/>
      <c r="E7" s="220"/>
      <c r="F7" s="220"/>
      <c r="G7" s="220"/>
      <c r="H7" s="220"/>
      <c r="I7" s="220"/>
      <c r="J7" s="220"/>
      <c r="K7" s="220"/>
      <c r="L7" s="34"/>
      <c r="M7" s="221"/>
      <c r="N7" s="221"/>
      <c r="O7" s="222"/>
      <c r="P7" s="222"/>
      <c r="Q7" s="220"/>
      <c r="R7" s="219"/>
    </row>
    <row r="8" spans="1:18" x14ac:dyDescent="0.2">
      <c r="A8" s="34"/>
      <c r="B8" s="34"/>
      <c r="C8" s="220"/>
      <c r="D8" s="220"/>
      <c r="E8" s="220"/>
      <c r="F8" s="220"/>
      <c r="G8" s="220"/>
      <c r="H8" s="220"/>
      <c r="I8" s="220"/>
      <c r="J8" s="220"/>
      <c r="K8" s="220"/>
      <c r="L8" s="34"/>
      <c r="M8" s="221"/>
      <c r="N8" s="221"/>
      <c r="O8" s="222"/>
      <c r="P8" s="222"/>
      <c r="Q8" s="220"/>
      <c r="R8" s="219"/>
    </row>
    <row r="9" spans="1:18" x14ac:dyDescent="0.2">
      <c r="A9" s="34"/>
      <c r="B9" s="34"/>
      <c r="C9" s="220"/>
      <c r="D9" s="220"/>
      <c r="E9" s="220"/>
      <c r="F9" s="220"/>
      <c r="G9" s="220"/>
      <c r="H9" s="220"/>
      <c r="I9" s="220"/>
      <c r="J9" s="220"/>
      <c r="K9" s="220"/>
      <c r="L9" s="34"/>
      <c r="M9" s="221"/>
      <c r="N9" s="221"/>
      <c r="O9" s="222"/>
      <c r="P9" s="222"/>
      <c r="Q9" s="220"/>
      <c r="R9" s="219"/>
    </row>
    <row r="10" spans="1:18" x14ac:dyDescent="0.2">
      <c r="A10" s="34"/>
      <c r="B10" s="34"/>
      <c r="C10" s="220"/>
      <c r="D10" s="220"/>
      <c r="E10" s="220"/>
      <c r="F10" s="220"/>
      <c r="G10" s="220"/>
      <c r="H10" s="220"/>
      <c r="I10" s="220"/>
      <c r="J10" s="220"/>
      <c r="K10" s="220"/>
      <c r="L10" s="34"/>
      <c r="M10" s="221"/>
      <c r="N10" s="221"/>
      <c r="O10" s="222"/>
      <c r="P10" s="222"/>
      <c r="Q10" s="220"/>
      <c r="R10" s="219"/>
    </row>
    <row r="11" spans="1:18" x14ac:dyDescent="0.2">
      <c r="A11" s="34"/>
      <c r="B11" s="34"/>
      <c r="C11" s="220"/>
      <c r="D11" s="220"/>
      <c r="E11" s="220"/>
      <c r="F11" s="220"/>
      <c r="G11" s="220"/>
      <c r="H11" s="220"/>
      <c r="I11" s="220"/>
      <c r="J11" s="220"/>
      <c r="K11" s="220"/>
      <c r="L11" s="34"/>
      <c r="M11" s="221"/>
      <c r="N11" s="221"/>
      <c r="O11" s="222"/>
      <c r="P11" s="222"/>
      <c r="Q11" s="220"/>
      <c r="R11" s="219"/>
    </row>
    <row r="12" spans="1:18" x14ac:dyDescent="0.2">
      <c r="A12" s="34"/>
      <c r="B12" s="34"/>
      <c r="C12" s="220"/>
      <c r="D12" s="220"/>
      <c r="E12" s="220"/>
      <c r="F12" s="220"/>
      <c r="G12" s="220"/>
      <c r="H12" s="220"/>
      <c r="I12" s="220"/>
      <c r="J12" s="220"/>
      <c r="K12" s="220"/>
      <c r="L12" s="34"/>
      <c r="M12" s="221"/>
      <c r="N12" s="221"/>
      <c r="O12" s="222"/>
      <c r="P12" s="222"/>
      <c r="Q12" s="220"/>
      <c r="R12" s="219"/>
    </row>
    <row r="13" spans="1:18" x14ac:dyDescent="0.2">
      <c r="A13" s="34"/>
      <c r="B13" s="34"/>
      <c r="C13" s="220"/>
      <c r="D13" s="220"/>
      <c r="E13" s="220"/>
      <c r="F13" s="220"/>
      <c r="G13" s="220"/>
      <c r="H13" s="220"/>
      <c r="I13" s="220"/>
      <c r="J13" s="220"/>
      <c r="K13" s="220"/>
      <c r="L13" s="34"/>
      <c r="M13" s="221"/>
      <c r="N13" s="221"/>
      <c r="O13" s="222"/>
      <c r="P13" s="222"/>
      <c r="Q13" s="220"/>
      <c r="R13" s="219"/>
    </row>
    <row r="14" spans="1:18" x14ac:dyDescent="0.2">
      <c r="A14" s="34"/>
      <c r="B14" s="34"/>
      <c r="C14" s="220"/>
      <c r="D14" s="220"/>
      <c r="E14" s="220"/>
      <c r="F14" s="220"/>
      <c r="G14" s="220"/>
      <c r="H14" s="220"/>
      <c r="I14" s="220"/>
      <c r="J14" s="220"/>
      <c r="K14" s="220"/>
      <c r="L14" s="34"/>
      <c r="M14" s="221"/>
      <c r="N14" s="221"/>
      <c r="O14" s="222"/>
      <c r="P14" s="222"/>
      <c r="Q14" s="220"/>
      <c r="R14" s="219"/>
    </row>
    <row r="15" spans="1:18" x14ac:dyDescent="0.2">
      <c r="A15" s="34"/>
      <c r="B15" s="34"/>
      <c r="C15" s="220"/>
      <c r="D15" s="220"/>
      <c r="E15" s="220"/>
      <c r="F15" s="220"/>
      <c r="G15" s="220"/>
      <c r="H15" s="220"/>
      <c r="I15" s="220"/>
      <c r="J15" s="220"/>
      <c r="K15" s="220"/>
      <c r="L15" s="34"/>
      <c r="M15" s="221"/>
      <c r="N15" s="221"/>
      <c r="O15" s="222"/>
      <c r="P15" s="222"/>
      <c r="Q15" s="220"/>
      <c r="R15" s="219"/>
    </row>
    <row r="16" spans="1:18" x14ac:dyDescent="0.2">
      <c r="A16" s="34"/>
      <c r="B16" s="34"/>
      <c r="C16" s="220"/>
      <c r="D16" s="220"/>
      <c r="E16" s="220"/>
      <c r="F16" s="220"/>
      <c r="G16" s="220"/>
      <c r="H16" s="220"/>
      <c r="I16" s="220"/>
      <c r="J16" s="220"/>
      <c r="K16" s="220"/>
      <c r="L16" s="34"/>
      <c r="M16" s="221"/>
      <c r="N16" s="221"/>
      <c r="O16" s="222"/>
      <c r="P16" s="222"/>
      <c r="Q16" s="220"/>
      <c r="R16" s="219"/>
    </row>
    <row r="17" spans="2:18" x14ac:dyDescent="0.2">
      <c r="B17"/>
      <c r="C17" s="220"/>
      <c r="D17" s="220"/>
      <c r="E17" s="220"/>
      <c r="F17" s="220"/>
      <c r="G17" s="220"/>
      <c r="H17" s="220"/>
      <c r="I17" s="220"/>
      <c r="J17" s="220"/>
      <c r="K17" s="220"/>
      <c r="L17" s="34"/>
      <c r="M17" s="221"/>
      <c r="N17" s="221"/>
      <c r="O17" s="222"/>
      <c r="P17" s="222"/>
      <c r="Q17" s="220"/>
      <c r="R17" s="219"/>
    </row>
    <row r="18" spans="2:18" x14ac:dyDescent="0.2">
      <c r="B18"/>
      <c r="C18" s="220"/>
      <c r="D18" s="220"/>
      <c r="E18" s="220"/>
      <c r="F18" s="220"/>
      <c r="G18" s="220"/>
      <c r="H18" s="220"/>
      <c r="I18" s="220"/>
      <c r="J18" s="220"/>
      <c r="K18" s="220"/>
      <c r="L18" s="34"/>
      <c r="M18" s="221"/>
      <c r="N18" s="221"/>
      <c r="O18" s="222"/>
      <c r="P18" s="222"/>
      <c r="Q18" s="220"/>
      <c r="R18" s="219"/>
    </row>
    <row r="19" spans="2:18" x14ac:dyDescent="0.2">
      <c r="B19"/>
      <c r="C19" s="220"/>
      <c r="D19" s="220"/>
      <c r="E19" s="220"/>
      <c r="F19" s="220"/>
      <c r="G19" s="220"/>
      <c r="H19" s="220"/>
      <c r="I19" s="220"/>
      <c r="J19" s="220"/>
      <c r="K19" s="220"/>
      <c r="L19" s="34"/>
      <c r="M19" s="221"/>
      <c r="N19" s="221"/>
      <c r="O19" s="222"/>
      <c r="P19" s="222"/>
      <c r="Q19" s="220"/>
      <c r="R19" s="219"/>
    </row>
    <row r="20" spans="2:18" x14ac:dyDescent="0.2">
      <c r="B20"/>
      <c r="C20" s="220"/>
      <c r="D20" s="220"/>
      <c r="E20" s="220"/>
      <c r="F20" s="220"/>
      <c r="G20" s="220"/>
      <c r="H20" s="220"/>
      <c r="I20" s="220"/>
      <c r="J20" s="220"/>
      <c r="K20" s="220"/>
      <c r="L20" s="34"/>
      <c r="M20" s="221"/>
      <c r="N20" s="221"/>
      <c r="O20" s="222"/>
      <c r="P20" s="222"/>
      <c r="Q20" s="220"/>
      <c r="R20" s="219"/>
    </row>
    <row r="21" spans="2:18" x14ac:dyDescent="0.2">
      <c r="B21"/>
      <c r="C21" s="220"/>
      <c r="D21" s="220"/>
      <c r="E21" s="220"/>
      <c r="F21" s="220"/>
      <c r="G21" s="220"/>
      <c r="H21" s="220"/>
      <c r="I21" s="220"/>
      <c r="J21" s="220"/>
      <c r="K21" s="220"/>
      <c r="L21" s="34"/>
      <c r="M21" s="221"/>
      <c r="N21" s="221"/>
      <c r="O21" s="222"/>
      <c r="P21" s="222"/>
      <c r="Q21" s="220"/>
      <c r="R21" s="219"/>
    </row>
    <row r="22" spans="2:18" x14ac:dyDescent="0.2">
      <c r="B22"/>
      <c r="C22" s="220"/>
      <c r="D22" s="220"/>
      <c r="E22" s="220"/>
      <c r="F22" s="220"/>
      <c r="G22" s="220"/>
      <c r="H22" s="220"/>
      <c r="I22" s="220"/>
      <c r="J22" s="220"/>
      <c r="K22" s="220"/>
      <c r="L22" s="34"/>
      <c r="M22" s="221"/>
      <c r="N22" s="221"/>
      <c r="O22" s="222"/>
      <c r="P22" s="222"/>
      <c r="Q22" s="220"/>
      <c r="R22" s="219"/>
    </row>
    <row r="23" spans="2:18" x14ac:dyDescent="0.2">
      <c r="B23"/>
      <c r="C23" s="220"/>
      <c r="D23" s="220"/>
      <c r="E23" s="220"/>
      <c r="F23" s="220"/>
      <c r="G23" s="220"/>
      <c r="H23" s="220"/>
      <c r="I23" s="220"/>
      <c r="J23" s="220"/>
      <c r="K23" s="220"/>
      <c r="L23" s="34"/>
      <c r="M23" s="221"/>
      <c r="N23" s="221"/>
      <c r="O23" s="222"/>
      <c r="P23" s="222"/>
      <c r="Q23" s="220"/>
      <c r="R23" s="219"/>
    </row>
    <row r="24" spans="2:18" x14ac:dyDescent="0.2">
      <c r="B24"/>
      <c r="C24" s="220"/>
      <c r="D24" s="220"/>
      <c r="E24" s="220"/>
      <c r="F24" s="220"/>
      <c r="G24" s="220"/>
      <c r="H24" s="220"/>
      <c r="I24" s="220"/>
      <c r="J24" s="220"/>
      <c r="K24" s="220"/>
      <c r="L24" s="34"/>
      <c r="M24" s="221"/>
      <c r="N24" s="221"/>
      <c r="O24" s="222"/>
      <c r="P24" s="222"/>
      <c r="Q24" s="220"/>
      <c r="R24" s="219"/>
    </row>
    <row r="25" spans="2:18" x14ac:dyDescent="0.2">
      <c r="B25"/>
      <c r="C25" s="220"/>
      <c r="D25" s="220"/>
      <c r="E25" s="220"/>
      <c r="F25" s="220"/>
      <c r="G25" s="220"/>
      <c r="H25" s="220"/>
      <c r="I25" s="220"/>
      <c r="J25" s="220"/>
      <c r="K25" s="220"/>
      <c r="L25" s="34"/>
      <c r="M25" s="221"/>
      <c r="N25" s="221"/>
      <c r="O25" s="222"/>
      <c r="P25" s="222"/>
      <c r="Q25" s="220"/>
      <c r="R25" s="219"/>
    </row>
    <row r="26" spans="2:18" x14ac:dyDescent="0.2">
      <c r="B26"/>
      <c r="C26" s="220"/>
      <c r="D26" s="220"/>
      <c r="E26" s="220"/>
      <c r="F26" s="220"/>
      <c r="G26" s="220"/>
      <c r="H26" s="220"/>
      <c r="I26" s="220"/>
      <c r="J26" s="220"/>
      <c r="K26" s="220"/>
      <c r="L26" s="34"/>
      <c r="M26" s="221"/>
      <c r="N26" s="221"/>
      <c r="O26" s="222"/>
      <c r="P26" s="222"/>
      <c r="Q26" s="220"/>
      <c r="R26" s="219"/>
    </row>
    <row r="27" spans="2:18" x14ac:dyDescent="0.2">
      <c r="B27"/>
      <c r="C27" s="220"/>
      <c r="D27" s="220"/>
      <c r="E27" s="220"/>
      <c r="F27" s="220"/>
      <c r="G27" s="220"/>
      <c r="H27" s="220"/>
      <c r="I27" s="220"/>
      <c r="J27" s="220"/>
      <c r="K27" s="220"/>
      <c r="L27" s="34"/>
      <c r="M27" s="221"/>
      <c r="N27" s="221"/>
      <c r="O27" s="222"/>
      <c r="P27" s="222"/>
      <c r="Q27" s="220"/>
      <c r="R27" s="219"/>
    </row>
    <row r="28" spans="2:18" x14ac:dyDescent="0.2">
      <c r="B28"/>
      <c r="C28" s="34"/>
      <c r="D28" s="34"/>
      <c r="E28" s="34"/>
      <c r="F28" s="34"/>
      <c r="G28" s="34"/>
      <c r="H28" s="34"/>
      <c r="I28" s="34"/>
      <c r="J28" s="34"/>
      <c r="K28" s="34"/>
      <c r="L28" s="34"/>
      <c r="M28" s="34"/>
      <c r="N28" s="34"/>
      <c r="O28" s="222"/>
      <c r="P28" s="222"/>
      <c r="Q28" s="220"/>
      <c r="R28" s="34"/>
    </row>
    <row r="29" spans="2:18" x14ac:dyDescent="0.2">
      <c r="B29"/>
      <c r="C29"/>
      <c r="D29"/>
      <c r="E29"/>
      <c r="F29"/>
      <c r="G29"/>
      <c r="H29"/>
      <c r="I29"/>
      <c r="J29"/>
      <c r="L29"/>
      <c r="M29"/>
      <c r="N29"/>
      <c r="O29"/>
      <c r="P29"/>
    </row>
    <row r="30" spans="2:18" x14ac:dyDescent="0.2">
      <c r="B30"/>
      <c r="C30" s="34"/>
      <c r="D30" s="34"/>
      <c r="E30" s="34"/>
      <c r="F30" s="34"/>
      <c r="G30" s="34"/>
      <c r="H30" s="34"/>
      <c r="I30" s="34"/>
      <c r="J30" s="34"/>
      <c r="K30" s="34"/>
      <c r="L30" s="34"/>
      <c r="M30" s="34"/>
      <c r="N30" s="34"/>
      <c r="O30" s="34"/>
      <c r="P30" s="34"/>
      <c r="Q30" s="34"/>
      <c r="R30" s="34"/>
    </row>
    <row r="31" spans="2:18" x14ac:dyDescent="0.2">
      <c r="B31"/>
      <c r="C31"/>
      <c r="D31"/>
      <c r="E31"/>
      <c r="F31"/>
      <c r="G31"/>
      <c r="H31"/>
      <c r="I31"/>
      <c r="J31"/>
      <c r="L31"/>
      <c r="M31"/>
      <c r="N31"/>
      <c r="O31"/>
      <c r="P31"/>
    </row>
    <row r="32" spans="2:18" x14ac:dyDescent="0.2">
      <c r="B32"/>
      <c r="C32"/>
      <c r="D32"/>
      <c r="E32"/>
      <c r="F32"/>
      <c r="G32"/>
      <c r="H32"/>
      <c r="I32"/>
      <c r="J32"/>
      <c r="L32"/>
      <c r="M32"/>
      <c r="N32"/>
      <c r="O32"/>
      <c r="P32"/>
    </row>
    <row r="33" spans="2:16" x14ac:dyDescent="0.2">
      <c r="B33"/>
      <c r="C33"/>
      <c r="D33"/>
      <c r="E33"/>
      <c r="F33"/>
      <c r="G33"/>
      <c r="H33"/>
      <c r="I33"/>
      <c r="J33"/>
      <c r="L33"/>
      <c r="M33"/>
      <c r="N33"/>
      <c r="O33"/>
      <c r="P33"/>
    </row>
    <row r="34" spans="2:16" x14ac:dyDescent="0.2">
      <c r="B34"/>
      <c r="C34"/>
      <c r="D34"/>
      <c r="E34"/>
      <c r="F34"/>
      <c r="G34"/>
      <c r="H34"/>
      <c r="I34"/>
      <c r="J34"/>
      <c r="L34"/>
      <c r="M34"/>
      <c r="N34"/>
      <c r="O34"/>
      <c r="P34"/>
    </row>
    <row r="35" spans="2:16" x14ac:dyDescent="0.2">
      <c r="B35"/>
      <c r="C35"/>
      <c r="D35"/>
      <c r="E35"/>
      <c r="F35"/>
      <c r="G35"/>
      <c r="H35"/>
      <c r="I35"/>
      <c r="J35"/>
      <c r="L35"/>
      <c r="M35"/>
      <c r="N35"/>
      <c r="O35"/>
      <c r="P35"/>
    </row>
    <row r="36" spans="2:16" x14ac:dyDescent="0.2">
      <c r="B36"/>
      <c r="C36"/>
      <c r="D36"/>
      <c r="E36"/>
      <c r="F36"/>
      <c r="G36"/>
      <c r="H36"/>
      <c r="I36"/>
      <c r="J36"/>
      <c r="L36"/>
      <c r="M36"/>
      <c r="N36"/>
      <c r="O36"/>
      <c r="P36"/>
    </row>
    <row r="37" spans="2:16" x14ac:dyDescent="0.2">
      <c r="B37"/>
      <c r="C37"/>
      <c r="D37"/>
      <c r="E37"/>
      <c r="F37"/>
      <c r="G37"/>
      <c r="H37"/>
      <c r="I37"/>
      <c r="J37"/>
      <c r="L37"/>
      <c r="M37"/>
      <c r="N37"/>
      <c r="O37"/>
      <c r="P37"/>
    </row>
    <row r="38" spans="2:16" x14ac:dyDescent="0.2">
      <c r="B38"/>
      <c r="C38"/>
      <c r="D38"/>
      <c r="E38"/>
      <c r="F38"/>
      <c r="G38"/>
      <c r="H38"/>
      <c r="I38"/>
      <c r="J38"/>
      <c r="L38"/>
      <c r="M38"/>
      <c r="N38"/>
      <c r="O38"/>
      <c r="P38"/>
    </row>
    <row r="39" spans="2:16" x14ac:dyDescent="0.2">
      <c r="B39"/>
      <c r="C39"/>
      <c r="D39"/>
      <c r="E39"/>
      <c r="F39"/>
      <c r="G39"/>
      <c r="H39"/>
      <c r="I39"/>
      <c r="J39"/>
      <c r="L39"/>
      <c r="M39"/>
      <c r="N39"/>
      <c r="O39"/>
      <c r="P39"/>
    </row>
    <row r="40" spans="2:16" x14ac:dyDescent="0.2">
      <c r="B40"/>
      <c r="C40"/>
      <c r="D40"/>
      <c r="E40"/>
      <c r="F40"/>
      <c r="G40"/>
      <c r="H40"/>
      <c r="I40"/>
      <c r="J40"/>
      <c r="L40"/>
      <c r="M40"/>
      <c r="N40"/>
      <c r="O40"/>
      <c r="P40"/>
    </row>
    <row r="41" spans="2:16" x14ac:dyDescent="0.2">
      <c r="B41"/>
      <c r="C41"/>
      <c r="D41"/>
      <c r="E41"/>
      <c r="F41"/>
      <c r="G41"/>
      <c r="H41"/>
      <c r="I41"/>
      <c r="J41"/>
      <c r="L41"/>
      <c r="M41"/>
      <c r="N41"/>
      <c r="O41"/>
      <c r="P41"/>
    </row>
    <row r="42" spans="2:16" x14ac:dyDescent="0.2">
      <c r="B42"/>
      <c r="C42"/>
      <c r="D42"/>
      <c r="E42"/>
      <c r="F42"/>
      <c r="G42"/>
      <c r="H42"/>
      <c r="I42"/>
      <c r="J42"/>
      <c r="L42"/>
      <c r="M42"/>
      <c r="N42"/>
      <c r="O42"/>
      <c r="P42"/>
    </row>
    <row r="43" spans="2:16" x14ac:dyDescent="0.2">
      <c r="B43"/>
      <c r="C43"/>
      <c r="D43"/>
      <c r="E43"/>
      <c r="F43"/>
      <c r="G43"/>
      <c r="H43"/>
      <c r="I43"/>
      <c r="J43"/>
      <c r="L43"/>
      <c r="M43"/>
      <c r="N43"/>
      <c r="O43"/>
      <c r="P43"/>
    </row>
    <row r="44" spans="2:16" x14ac:dyDescent="0.2">
      <c r="B44"/>
      <c r="C44"/>
      <c r="D44"/>
      <c r="E44"/>
      <c r="F44"/>
      <c r="G44"/>
      <c r="H44"/>
      <c r="I44"/>
      <c r="J44"/>
      <c r="L44"/>
      <c r="M44"/>
      <c r="N44"/>
      <c r="O44"/>
      <c r="P44"/>
    </row>
    <row r="45" spans="2:16" x14ac:dyDescent="0.2">
      <c r="B45"/>
      <c r="C45"/>
      <c r="D45"/>
      <c r="E45"/>
      <c r="F45"/>
      <c r="G45"/>
      <c r="H45"/>
      <c r="I45"/>
      <c r="J45"/>
      <c r="L45"/>
      <c r="M45"/>
      <c r="N45"/>
      <c r="O45"/>
      <c r="P45"/>
    </row>
    <row r="46" spans="2:16" x14ac:dyDescent="0.2">
      <c r="B46"/>
      <c r="C46"/>
      <c r="D46"/>
      <c r="E46"/>
      <c r="F46"/>
      <c r="G46"/>
      <c r="H46"/>
      <c r="I46"/>
      <c r="J46"/>
      <c r="L46"/>
      <c r="M46"/>
      <c r="N46"/>
      <c r="O46"/>
      <c r="P46"/>
    </row>
    <row r="47" spans="2:16" x14ac:dyDescent="0.2">
      <c r="B47"/>
      <c r="C47"/>
      <c r="D47"/>
      <c r="E47"/>
      <c r="F47"/>
      <c r="G47"/>
      <c r="H47"/>
      <c r="I47"/>
      <c r="J47"/>
      <c r="L47"/>
      <c r="M47"/>
      <c r="N47"/>
      <c r="O47"/>
      <c r="P47"/>
    </row>
    <row r="48" spans="2:16"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C54"/>
      <c r="D54"/>
      <c r="E54"/>
      <c r="F54"/>
      <c r="G54"/>
      <c r="H54"/>
      <c r="I54"/>
      <c r="J54"/>
      <c r="L54"/>
      <c r="M54"/>
      <c r="N54"/>
      <c r="O54"/>
      <c r="P54"/>
    </row>
    <row r="55" spans="2:16" x14ac:dyDescent="0.2">
      <c r="B55"/>
      <c r="C55"/>
      <c r="D55"/>
      <c r="E55"/>
      <c r="F55"/>
      <c r="G55"/>
      <c r="H55"/>
      <c r="I55"/>
      <c r="J55"/>
      <c r="L55"/>
      <c r="M55"/>
      <c r="N55"/>
      <c r="O55"/>
      <c r="P55"/>
    </row>
    <row r="56" spans="2:16" x14ac:dyDescent="0.2">
      <c r="B56"/>
      <c r="C56"/>
      <c r="D56"/>
      <c r="E56"/>
      <c r="F56"/>
      <c r="G56"/>
      <c r="H56"/>
      <c r="I56"/>
      <c r="J56"/>
      <c r="L56"/>
      <c r="M56"/>
      <c r="N56"/>
      <c r="O56"/>
      <c r="P56"/>
    </row>
    <row r="57" spans="2:16" x14ac:dyDescent="0.2">
      <c r="B57"/>
      <c r="C57"/>
      <c r="D57"/>
      <c r="E57"/>
      <c r="F57"/>
      <c r="G57"/>
      <c r="H57"/>
      <c r="I57"/>
      <c r="J57"/>
      <c r="L57"/>
      <c r="M57"/>
      <c r="N57"/>
      <c r="O57"/>
      <c r="P57"/>
    </row>
    <row r="58" spans="2:16" x14ac:dyDescent="0.2">
      <c r="B58"/>
      <c r="C58"/>
      <c r="D58"/>
      <c r="E58"/>
      <c r="F58"/>
      <c r="G58"/>
      <c r="H58"/>
      <c r="I58"/>
      <c r="J58"/>
      <c r="L58"/>
      <c r="M58"/>
      <c r="N58"/>
      <c r="O58"/>
      <c r="P58"/>
    </row>
    <row r="59" spans="2:16" x14ac:dyDescent="0.2">
      <c r="B59"/>
      <c r="C59"/>
      <c r="D59"/>
      <c r="E59"/>
      <c r="F59"/>
      <c r="G59"/>
      <c r="H59"/>
      <c r="I59"/>
      <c r="J59"/>
      <c r="L59"/>
      <c r="M59"/>
      <c r="N59"/>
      <c r="O59"/>
      <c r="P59"/>
    </row>
    <row r="60" spans="2:16" x14ac:dyDescent="0.2">
      <c r="B60"/>
      <c r="C60"/>
      <c r="D60"/>
      <c r="E60"/>
      <c r="F60"/>
      <c r="G60"/>
      <c r="H60"/>
      <c r="I60"/>
      <c r="J60"/>
      <c r="L60"/>
      <c r="M60"/>
      <c r="N60"/>
      <c r="O60"/>
      <c r="P60"/>
    </row>
    <row r="61" spans="2:16" x14ac:dyDescent="0.2">
      <c r="B61"/>
      <c r="C61"/>
      <c r="D61"/>
      <c r="E61"/>
      <c r="F61"/>
      <c r="G61"/>
      <c r="H61"/>
      <c r="I61"/>
      <c r="J61"/>
      <c r="L61"/>
      <c r="M61"/>
      <c r="N61"/>
      <c r="O61"/>
      <c r="P61"/>
    </row>
    <row r="62" spans="2:16" x14ac:dyDescent="0.2">
      <c r="B62"/>
      <c r="C62"/>
      <c r="D62"/>
      <c r="E62"/>
      <c r="F62"/>
      <c r="G62"/>
      <c r="H62"/>
      <c r="I62"/>
      <c r="J62"/>
      <c r="L62"/>
      <c r="M62"/>
      <c r="N62"/>
      <c r="O62"/>
      <c r="P62"/>
    </row>
    <row r="63" spans="2:16" x14ac:dyDescent="0.2">
      <c r="B63"/>
      <c r="C63"/>
      <c r="D63"/>
      <c r="E63"/>
      <c r="F63"/>
      <c r="G63"/>
      <c r="H63"/>
      <c r="I63"/>
      <c r="J63"/>
      <c r="L63"/>
      <c r="M63"/>
      <c r="N63"/>
      <c r="O63"/>
      <c r="P63"/>
    </row>
    <row r="64" spans="2:16" x14ac:dyDescent="0.2">
      <c r="B64"/>
      <c r="C64"/>
      <c r="D64"/>
      <c r="E64"/>
      <c r="F64"/>
      <c r="G64"/>
      <c r="H64"/>
      <c r="I64"/>
      <c r="J64"/>
      <c r="L64"/>
      <c r="M64"/>
      <c r="N64"/>
      <c r="O64"/>
      <c r="P64"/>
    </row>
    <row r="65" spans="2:16" x14ac:dyDescent="0.2">
      <c r="B65"/>
      <c r="C65"/>
      <c r="D65"/>
      <c r="E65"/>
      <c r="F65"/>
      <c r="G65"/>
      <c r="H65"/>
      <c r="I65"/>
      <c r="J65"/>
      <c r="L65"/>
      <c r="M65"/>
      <c r="N65"/>
      <c r="O65"/>
      <c r="P65"/>
    </row>
    <row r="66" spans="2:16" x14ac:dyDescent="0.2">
      <c r="N66"/>
      <c r="O66"/>
      <c r="P66"/>
    </row>
    <row r="68" spans="2:16" x14ac:dyDescent="0.2">
      <c r="N68"/>
      <c r="O68"/>
      <c r="P68"/>
    </row>
    <row r="79" spans="2:16" x14ac:dyDescent="0.2">
      <c r="C79"/>
      <c r="D79"/>
      <c r="E79"/>
      <c r="F79"/>
      <c r="G79"/>
      <c r="H79"/>
      <c r="I79"/>
      <c r="J79"/>
      <c r="L79"/>
      <c r="M79"/>
      <c r="N79"/>
      <c r="O79"/>
      <c r="P79"/>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7EC5-864F-470F-8892-0D43C8986652}">
  <sheetPr>
    <tabColor theme="0"/>
  </sheetPr>
  <dimension ref="A1:S79"/>
  <sheetViews>
    <sheetView zoomScale="118" zoomScaleNormal="80" workbookViewId="0">
      <selection activeCell="I47" sqref="I47"/>
    </sheetView>
  </sheetViews>
  <sheetFormatPr baseColWidth="10" defaultRowHeight="12.75" x14ac:dyDescent="0.2"/>
  <cols>
    <col min="1" max="1" width="11.42578125" style="100"/>
    <col min="2" max="2" width="12" style="100" customWidth="1"/>
    <col min="3" max="5" width="11.42578125" style="100"/>
    <col min="6" max="6" width="12" style="100" bestFit="1" customWidth="1"/>
    <col min="7" max="7" width="17.7109375" style="100" bestFit="1" customWidth="1"/>
    <col min="8" max="16384" width="11.42578125" style="100"/>
  </cols>
  <sheetData>
    <row r="1" spans="1:19" s="95" customFormat="1" x14ac:dyDescent="0.2">
      <c r="A1" s="216" t="s">
        <v>8222</v>
      </c>
      <c r="B1" s="34"/>
      <c r="C1" s="34"/>
      <c r="D1" s="34"/>
      <c r="E1" s="34"/>
      <c r="F1" s="217"/>
      <c r="G1" s="34"/>
      <c r="H1" s="218"/>
      <c r="I1" s="34"/>
      <c r="J1" s="34"/>
      <c r="K1" s="34"/>
      <c r="L1" s="34"/>
      <c r="M1" s="34"/>
      <c r="N1" s="34"/>
      <c r="O1" s="34"/>
      <c r="P1" s="34"/>
      <c r="Q1" s="34"/>
      <c r="R1" s="34"/>
    </row>
    <row r="2" spans="1:19" s="95" customFormat="1" x14ac:dyDescent="0.2">
      <c r="A2" s="216" t="s">
        <v>8204</v>
      </c>
      <c r="B2" s="34"/>
      <c r="C2" s="34"/>
      <c r="D2" s="34"/>
      <c r="E2" s="34"/>
      <c r="F2" s="34"/>
      <c r="G2" s="34"/>
      <c r="H2" s="34"/>
      <c r="I2" s="34"/>
      <c r="J2" s="34"/>
      <c r="K2" s="34"/>
      <c r="L2" s="34"/>
      <c r="M2" s="34"/>
      <c r="N2" s="34"/>
      <c r="O2" s="34"/>
      <c r="P2" s="34"/>
      <c r="Q2" s="34"/>
      <c r="R2" s="34"/>
    </row>
    <row r="3" spans="1:19" s="95" customFormat="1" x14ac:dyDescent="0.2">
      <c r="A3" s="216" t="s">
        <v>5797</v>
      </c>
      <c r="B3" s="34"/>
      <c r="C3" s="34"/>
      <c r="D3" s="34"/>
      <c r="E3" s="34"/>
      <c r="F3" s="34"/>
      <c r="G3" s="34"/>
      <c r="H3" s="34"/>
      <c r="I3" s="34"/>
      <c r="J3" s="34"/>
      <c r="K3" s="34"/>
      <c r="L3" s="34"/>
      <c r="M3" s="34"/>
      <c r="N3" s="34"/>
      <c r="O3" s="34"/>
      <c r="P3" s="34"/>
      <c r="Q3" s="34"/>
      <c r="R3" s="34"/>
    </row>
    <row r="4" spans="1:19" s="95" customFormat="1" x14ac:dyDescent="0.2">
      <c r="A4" s="216" t="s">
        <v>8223</v>
      </c>
      <c r="B4" s="34"/>
      <c r="C4" s="34"/>
      <c r="D4" s="34"/>
      <c r="E4" s="34"/>
      <c r="F4" s="34"/>
      <c r="G4" s="34"/>
      <c r="H4" s="34"/>
      <c r="I4" s="34"/>
      <c r="J4" s="34"/>
      <c r="K4" s="34"/>
      <c r="L4" s="34"/>
      <c r="M4" s="34"/>
      <c r="N4" s="34"/>
      <c r="O4" s="34"/>
      <c r="P4" s="34"/>
      <c r="Q4" s="34"/>
      <c r="R4" s="34"/>
    </row>
    <row r="5" spans="1:19" s="96" customFormat="1" x14ac:dyDescent="0.2">
      <c r="A5" s="216"/>
      <c r="B5" s="34"/>
      <c r="C5" s="34"/>
      <c r="D5" s="34"/>
      <c r="E5" s="34"/>
      <c r="F5" s="34"/>
      <c r="G5" s="34"/>
      <c r="H5" s="34"/>
      <c r="I5" s="34"/>
      <c r="J5" s="34"/>
      <c r="K5" s="34"/>
      <c r="L5" s="34"/>
      <c r="M5" s="34"/>
      <c r="N5" s="34"/>
      <c r="O5" s="34"/>
      <c r="P5" s="34"/>
      <c r="Q5" s="34"/>
      <c r="R5" s="34"/>
    </row>
    <row r="6" spans="1:19" s="97" customFormat="1" x14ac:dyDescent="0.2">
      <c r="A6" s="220" t="s">
        <v>5734</v>
      </c>
      <c r="B6" s="220" t="s">
        <v>5735</v>
      </c>
      <c r="C6" s="220" t="s">
        <v>230</v>
      </c>
      <c r="D6" s="220" t="s">
        <v>231</v>
      </c>
      <c r="E6" s="220" t="s">
        <v>148</v>
      </c>
      <c r="F6" s="220" t="s">
        <v>161</v>
      </c>
      <c r="G6" s="220" t="s">
        <v>10</v>
      </c>
      <c r="H6" s="220" t="s">
        <v>5736</v>
      </c>
      <c r="I6" s="220" t="s">
        <v>5737</v>
      </c>
      <c r="J6" s="220" t="s">
        <v>16</v>
      </c>
      <c r="K6" s="220" t="s">
        <v>5738</v>
      </c>
      <c r="L6" s="220" t="s">
        <v>5739</v>
      </c>
      <c r="M6" s="221" t="s">
        <v>5740</v>
      </c>
      <c r="N6" s="221" t="s">
        <v>5741</v>
      </c>
      <c r="O6" s="222" t="s">
        <v>5742</v>
      </c>
      <c r="P6" s="222" t="s">
        <v>5743</v>
      </c>
      <c r="Q6" s="220" t="s">
        <v>5744</v>
      </c>
      <c r="R6" s="219" t="s">
        <v>5745</v>
      </c>
      <c r="S6" s="97" t="s">
        <v>5733</v>
      </c>
    </row>
    <row r="7" spans="1:19" x14ac:dyDescent="0.2">
      <c r="A7" s="34"/>
      <c r="B7" s="34" t="s">
        <v>1336</v>
      </c>
      <c r="C7" s="220" t="s">
        <v>8224</v>
      </c>
      <c r="D7" s="220" t="s">
        <v>577</v>
      </c>
      <c r="E7" s="220" t="s">
        <v>3198</v>
      </c>
      <c r="F7" s="220" t="s">
        <v>8225</v>
      </c>
      <c r="G7" s="220" t="s">
        <v>1156</v>
      </c>
      <c r="H7" s="220" t="s">
        <v>1334</v>
      </c>
      <c r="I7" s="220" t="s">
        <v>5798</v>
      </c>
      <c r="J7" s="220" t="s">
        <v>8197</v>
      </c>
      <c r="K7" s="220" t="s">
        <v>5772</v>
      </c>
      <c r="L7" s="34" t="s">
        <v>241</v>
      </c>
      <c r="M7" s="221" t="s">
        <v>5774</v>
      </c>
      <c r="N7" s="221" t="s">
        <v>5748</v>
      </c>
      <c r="O7" s="222" t="s">
        <v>5749</v>
      </c>
      <c r="P7" s="222" t="s">
        <v>8197</v>
      </c>
      <c r="Q7" s="220" t="s">
        <v>8226</v>
      </c>
      <c r="R7" s="219" t="s">
        <v>8227</v>
      </c>
      <c r="S7" s="100" t="s">
        <v>8228</v>
      </c>
    </row>
    <row r="8" spans="1:19" x14ac:dyDescent="0.2">
      <c r="A8" s="34"/>
      <c r="B8" s="34" t="s">
        <v>1333</v>
      </c>
      <c r="C8" s="220" t="s">
        <v>1179</v>
      </c>
      <c r="D8" s="220" t="s">
        <v>355</v>
      </c>
      <c r="E8" s="220" t="s">
        <v>3198</v>
      </c>
      <c r="F8" s="220" t="s">
        <v>1398</v>
      </c>
      <c r="G8" s="220" t="s">
        <v>1156</v>
      </c>
      <c r="H8" s="220" t="s">
        <v>1335</v>
      </c>
      <c r="I8" s="220" t="s">
        <v>5798</v>
      </c>
      <c r="J8" s="220" t="s">
        <v>306</v>
      </c>
      <c r="K8" s="220" t="s">
        <v>5746</v>
      </c>
      <c r="L8" s="34" t="s">
        <v>241</v>
      </c>
      <c r="M8" s="221" t="s">
        <v>5799</v>
      </c>
      <c r="N8" s="221" t="s">
        <v>5748</v>
      </c>
      <c r="O8" s="222" t="s">
        <v>5749</v>
      </c>
      <c r="P8" s="222" t="s">
        <v>306</v>
      </c>
      <c r="Q8" s="220" t="s">
        <v>8226</v>
      </c>
      <c r="R8" s="219" t="s">
        <v>2600</v>
      </c>
      <c r="S8" s="100" t="s">
        <v>8201</v>
      </c>
    </row>
    <row r="9" spans="1:19" x14ac:dyDescent="0.2">
      <c r="A9" s="34"/>
      <c r="B9" s="34" t="s">
        <v>1335</v>
      </c>
      <c r="C9" s="220" t="s">
        <v>5011</v>
      </c>
      <c r="D9" s="220" t="s">
        <v>5012</v>
      </c>
      <c r="E9" s="220" t="s">
        <v>4008</v>
      </c>
      <c r="F9" s="220" t="s">
        <v>8032</v>
      </c>
      <c r="G9" s="220" t="s">
        <v>1156</v>
      </c>
      <c r="H9" s="220" t="s">
        <v>1335</v>
      </c>
      <c r="I9" s="220" t="s">
        <v>5798</v>
      </c>
      <c r="J9" s="220" t="s">
        <v>320</v>
      </c>
      <c r="K9" s="220" t="s">
        <v>5746</v>
      </c>
      <c r="L9" s="34" t="s">
        <v>241</v>
      </c>
      <c r="M9" s="221" t="s">
        <v>5775</v>
      </c>
      <c r="N9" s="221" t="s">
        <v>5748</v>
      </c>
      <c r="O9" s="222" t="s">
        <v>5749</v>
      </c>
      <c r="P9" s="222" t="s">
        <v>320</v>
      </c>
      <c r="Q9" s="220" t="s">
        <v>8226</v>
      </c>
      <c r="R9" s="219" t="s">
        <v>5010</v>
      </c>
      <c r="S9" s="100" t="s">
        <v>8229</v>
      </c>
    </row>
    <row r="10" spans="1:19" x14ac:dyDescent="0.2">
      <c r="A10" s="34"/>
      <c r="B10" s="34" t="s">
        <v>1334</v>
      </c>
      <c r="C10" s="220" t="s">
        <v>892</v>
      </c>
      <c r="D10" s="220" t="s">
        <v>310</v>
      </c>
      <c r="E10" s="220" t="s">
        <v>3198</v>
      </c>
      <c r="F10" s="220" t="s">
        <v>1575</v>
      </c>
      <c r="G10" s="220" t="s">
        <v>1156</v>
      </c>
      <c r="H10" s="220" t="s">
        <v>1334</v>
      </c>
      <c r="I10" s="220" t="s">
        <v>5798</v>
      </c>
      <c r="J10" s="220" t="s">
        <v>320</v>
      </c>
      <c r="K10" s="220" t="s">
        <v>5746</v>
      </c>
      <c r="L10" s="34" t="s">
        <v>241</v>
      </c>
      <c r="M10" s="221" t="s">
        <v>8230</v>
      </c>
      <c r="N10" s="221" t="s">
        <v>5748</v>
      </c>
      <c r="O10" s="222" t="s">
        <v>5749</v>
      </c>
      <c r="P10" s="222" t="s">
        <v>320</v>
      </c>
      <c r="Q10" s="220" t="s">
        <v>8226</v>
      </c>
      <c r="R10" s="219" t="s">
        <v>2818</v>
      </c>
      <c r="S10" s="100" t="s">
        <v>8180</v>
      </c>
    </row>
    <row r="11" spans="1:19" x14ac:dyDescent="0.2">
      <c r="A11" s="34"/>
      <c r="B11" s="34" t="s">
        <v>5754</v>
      </c>
      <c r="C11" s="220" t="s">
        <v>5950</v>
      </c>
      <c r="D11" s="220" t="s">
        <v>330</v>
      </c>
      <c r="E11" s="220" t="s">
        <v>3198</v>
      </c>
      <c r="F11" s="220" t="s">
        <v>6906</v>
      </c>
      <c r="G11" s="220" t="s">
        <v>1156</v>
      </c>
      <c r="H11" s="220" t="s">
        <v>1334</v>
      </c>
      <c r="I11" s="220" t="s">
        <v>5798</v>
      </c>
      <c r="J11" s="220" t="s">
        <v>320</v>
      </c>
      <c r="K11" s="220" t="s">
        <v>5746</v>
      </c>
      <c r="L11" s="34" t="s">
        <v>241</v>
      </c>
      <c r="M11" s="221" t="s">
        <v>5756</v>
      </c>
      <c r="N11" s="221" t="s">
        <v>5748</v>
      </c>
      <c r="O11" s="222" t="s">
        <v>5749</v>
      </c>
      <c r="P11" s="222" t="s">
        <v>320</v>
      </c>
      <c r="Q11" s="220" t="s">
        <v>8226</v>
      </c>
      <c r="R11" s="219" t="s">
        <v>5949</v>
      </c>
      <c r="S11" s="100" t="s">
        <v>8195</v>
      </c>
    </row>
    <row r="12" spans="1:19" x14ac:dyDescent="0.2">
      <c r="A12" s="34"/>
      <c r="B12" s="34" t="s">
        <v>5755</v>
      </c>
      <c r="C12" s="220" t="s">
        <v>6017</v>
      </c>
      <c r="D12" s="220" t="s">
        <v>353</v>
      </c>
      <c r="E12" s="220" t="s">
        <v>3198</v>
      </c>
      <c r="F12" s="220" t="s">
        <v>6944</v>
      </c>
      <c r="G12" s="220" t="s">
        <v>1156</v>
      </c>
      <c r="H12" s="220" t="s">
        <v>1335</v>
      </c>
      <c r="I12" s="220" t="s">
        <v>5798</v>
      </c>
      <c r="J12" s="220" t="s">
        <v>365</v>
      </c>
      <c r="K12" s="220" t="s">
        <v>5746</v>
      </c>
      <c r="L12" s="34" t="s">
        <v>241</v>
      </c>
      <c r="M12" s="221" t="s">
        <v>5806</v>
      </c>
      <c r="N12" s="221" t="s">
        <v>5748</v>
      </c>
      <c r="O12" s="222" t="s">
        <v>5749</v>
      </c>
      <c r="P12" s="222" t="s">
        <v>365</v>
      </c>
      <c r="Q12" s="220" t="s">
        <v>8226</v>
      </c>
      <c r="R12" s="219" t="s">
        <v>6016</v>
      </c>
      <c r="S12" s="100" t="s">
        <v>8231</v>
      </c>
    </row>
    <row r="13" spans="1:19" x14ac:dyDescent="0.2">
      <c r="A13" s="34"/>
      <c r="B13" s="34" t="s">
        <v>5757</v>
      </c>
      <c r="C13" s="220" t="s">
        <v>966</v>
      </c>
      <c r="D13" s="220" t="s">
        <v>451</v>
      </c>
      <c r="E13" s="220" t="s">
        <v>3198</v>
      </c>
      <c r="F13" s="220" t="s">
        <v>1791</v>
      </c>
      <c r="G13" s="220" t="s">
        <v>1156</v>
      </c>
      <c r="H13" s="220" t="s">
        <v>1335</v>
      </c>
      <c r="I13" s="220" t="s">
        <v>5798</v>
      </c>
      <c r="J13" s="220" t="s">
        <v>365</v>
      </c>
      <c r="K13" s="220" t="s">
        <v>5746</v>
      </c>
      <c r="L13" s="34" t="s">
        <v>241</v>
      </c>
      <c r="M13" s="221" t="s">
        <v>5763</v>
      </c>
      <c r="N13" s="221" t="s">
        <v>5748</v>
      </c>
      <c r="O13" s="222" t="s">
        <v>5749</v>
      </c>
      <c r="P13" s="222" t="s">
        <v>365</v>
      </c>
      <c r="Q13" s="220" t="s">
        <v>8226</v>
      </c>
      <c r="R13" s="219" t="s">
        <v>3077</v>
      </c>
      <c r="S13" s="100" t="s">
        <v>8232</v>
      </c>
    </row>
    <row r="14" spans="1:19" x14ac:dyDescent="0.2">
      <c r="A14" s="34"/>
      <c r="B14" s="34" t="s">
        <v>5758</v>
      </c>
      <c r="C14" s="220" t="s">
        <v>434</v>
      </c>
      <c r="D14" s="220" t="s">
        <v>345</v>
      </c>
      <c r="E14" s="220" t="s">
        <v>3198</v>
      </c>
      <c r="F14" s="220" t="s">
        <v>1356</v>
      </c>
      <c r="G14" s="220" t="s">
        <v>1156</v>
      </c>
      <c r="H14" s="220" t="s">
        <v>1335</v>
      </c>
      <c r="I14" s="220" t="s">
        <v>5798</v>
      </c>
      <c r="J14" s="220" t="s">
        <v>1157</v>
      </c>
      <c r="K14" s="220" t="s">
        <v>5746</v>
      </c>
      <c r="L14" s="34" t="s">
        <v>241</v>
      </c>
      <c r="M14" s="221" t="s">
        <v>5776</v>
      </c>
      <c r="N14" s="221" t="s">
        <v>5748</v>
      </c>
      <c r="O14" s="222" t="s">
        <v>5749</v>
      </c>
      <c r="P14" s="222" t="s">
        <v>1157</v>
      </c>
      <c r="Q14" s="220" t="s">
        <v>8226</v>
      </c>
      <c r="R14" s="219" t="s">
        <v>2545</v>
      </c>
      <c r="S14" s="100" t="s">
        <v>8233</v>
      </c>
    </row>
    <row r="15" spans="1:19" x14ac:dyDescent="0.2">
      <c r="A15" s="34"/>
      <c r="B15" s="34" t="s">
        <v>5760</v>
      </c>
      <c r="C15" s="220" t="s">
        <v>5865</v>
      </c>
      <c r="D15" s="220" t="s">
        <v>411</v>
      </c>
      <c r="E15" s="220" t="s">
        <v>3198</v>
      </c>
      <c r="F15" s="220" t="s">
        <v>6850</v>
      </c>
      <c r="G15" s="220" t="s">
        <v>1156</v>
      </c>
      <c r="H15" s="220" t="s">
        <v>1334</v>
      </c>
      <c r="I15" s="220" t="s">
        <v>5798</v>
      </c>
      <c r="J15" s="220" t="s">
        <v>1157</v>
      </c>
      <c r="K15" s="220" t="s">
        <v>5746</v>
      </c>
      <c r="L15" s="34" t="s">
        <v>241</v>
      </c>
      <c r="M15" s="221" t="s">
        <v>5774</v>
      </c>
      <c r="N15" s="221" t="s">
        <v>5748</v>
      </c>
      <c r="O15" s="222" t="s">
        <v>5749</v>
      </c>
      <c r="P15" s="222" t="s">
        <v>1157</v>
      </c>
      <c r="Q15" s="220" t="s">
        <v>8226</v>
      </c>
      <c r="R15" s="219" t="s">
        <v>5864</v>
      </c>
      <c r="S15" s="100" t="s">
        <v>8233</v>
      </c>
    </row>
    <row r="16" spans="1:19" x14ac:dyDescent="0.2">
      <c r="A16" s="34"/>
      <c r="B16" s="34" t="s">
        <v>5761</v>
      </c>
      <c r="C16" s="220" t="s">
        <v>8234</v>
      </c>
      <c r="D16" s="220" t="s">
        <v>415</v>
      </c>
      <c r="E16" s="220" t="s">
        <v>3198</v>
      </c>
      <c r="F16" s="220" t="s">
        <v>8235</v>
      </c>
      <c r="G16" s="220" t="s">
        <v>1156</v>
      </c>
      <c r="H16" s="220" t="s">
        <v>1335</v>
      </c>
      <c r="I16" s="220" t="s">
        <v>5798</v>
      </c>
      <c r="J16" s="220" t="s">
        <v>1157</v>
      </c>
      <c r="K16" s="220" t="s">
        <v>5746</v>
      </c>
      <c r="L16" s="34" t="s">
        <v>241</v>
      </c>
      <c r="M16" s="221" t="s">
        <v>5752</v>
      </c>
      <c r="N16" s="221" t="s">
        <v>5748</v>
      </c>
      <c r="O16" s="222" t="s">
        <v>5749</v>
      </c>
      <c r="P16" s="222" t="s">
        <v>1157</v>
      </c>
      <c r="Q16" s="220" t="s">
        <v>8226</v>
      </c>
      <c r="R16" s="219" t="s">
        <v>8236</v>
      </c>
      <c r="S16" s="100" t="s">
        <v>8233</v>
      </c>
    </row>
    <row r="17" spans="2:19" x14ac:dyDescent="0.2">
      <c r="B17" t="s">
        <v>5762</v>
      </c>
      <c r="C17" s="220" t="s">
        <v>4467</v>
      </c>
      <c r="D17" s="220" t="s">
        <v>332</v>
      </c>
      <c r="E17" s="220" t="s">
        <v>3198</v>
      </c>
      <c r="F17" s="220" t="s">
        <v>4065</v>
      </c>
      <c r="G17" s="220" t="s">
        <v>1156</v>
      </c>
      <c r="H17" s="220" t="s">
        <v>1334</v>
      </c>
      <c r="I17" s="220" t="s">
        <v>5798</v>
      </c>
      <c r="J17" s="220" t="s">
        <v>329</v>
      </c>
      <c r="K17" s="220" t="s">
        <v>5746</v>
      </c>
      <c r="L17" s="34" t="s">
        <v>241</v>
      </c>
      <c r="M17" s="221" t="s">
        <v>5861</v>
      </c>
      <c r="N17" s="221" t="s">
        <v>5748</v>
      </c>
      <c r="O17" s="222" t="s">
        <v>5749</v>
      </c>
      <c r="P17" s="222" t="s">
        <v>329</v>
      </c>
      <c r="Q17" s="220" t="s">
        <v>8226</v>
      </c>
      <c r="R17" s="219" t="s">
        <v>4466</v>
      </c>
      <c r="S17" s="100" t="s">
        <v>8232</v>
      </c>
    </row>
    <row r="18" spans="2:19" x14ac:dyDescent="0.2">
      <c r="B18" t="s">
        <v>5764</v>
      </c>
      <c r="C18" s="220" t="s">
        <v>829</v>
      </c>
      <c r="D18" s="220" t="s">
        <v>717</v>
      </c>
      <c r="E18" s="220" t="s">
        <v>3198</v>
      </c>
      <c r="F18" s="220" t="s">
        <v>1394</v>
      </c>
      <c r="G18" s="220" t="s">
        <v>1156</v>
      </c>
      <c r="H18" s="220" t="s">
        <v>1335</v>
      </c>
      <c r="I18" s="220" t="s">
        <v>5798</v>
      </c>
      <c r="J18" s="220" t="s">
        <v>329</v>
      </c>
      <c r="K18" s="220" t="s">
        <v>5746</v>
      </c>
      <c r="L18" s="34" t="s">
        <v>241</v>
      </c>
      <c r="M18" s="221" t="s">
        <v>5861</v>
      </c>
      <c r="N18" s="221" t="s">
        <v>5748</v>
      </c>
      <c r="O18" s="222" t="s">
        <v>5749</v>
      </c>
      <c r="P18" s="222" t="s">
        <v>329</v>
      </c>
      <c r="Q18" s="220" t="s">
        <v>8226</v>
      </c>
      <c r="R18" s="219" t="s">
        <v>2593</v>
      </c>
      <c r="S18" s="100" t="s">
        <v>8232</v>
      </c>
    </row>
    <row r="19" spans="2:19" x14ac:dyDescent="0.2">
      <c r="B19" t="s">
        <v>5766</v>
      </c>
      <c r="C19" s="220" t="s">
        <v>878</v>
      </c>
      <c r="D19" s="220" t="s">
        <v>366</v>
      </c>
      <c r="E19" s="220" t="s">
        <v>3198</v>
      </c>
      <c r="F19" s="220" t="s">
        <v>1414</v>
      </c>
      <c r="G19" s="220" t="s">
        <v>1156</v>
      </c>
      <c r="H19" s="220" t="s">
        <v>1334</v>
      </c>
      <c r="I19" s="220" t="s">
        <v>5798</v>
      </c>
      <c r="J19" s="220" t="s">
        <v>329</v>
      </c>
      <c r="K19" s="220" t="s">
        <v>5746</v>
      </c>
      <c r="L19" s="34" t="s">
        <v>241</v>
      </c>
      <c r="M19" s="221" t="s">
        <v>5753</v>
      </c>
      <c r="N19" s="221" t="s">
        <v>5748</v>
      </c>
      <c r="O19" s="222" t="s">
        <v>5749</v>
      </c>
      <c r="P19" s="222" t="s">
        <v>329</v>
      </c>
      <c r="Q19" s="220" t="s">
        <v>8226</v>
      </c>
      <c r="R19" s="219" t="s">
        <v>2617</v>
      </c>
      <c r="S19" s="100" t="s">
        <v>8233</v>
      </c>
    </row>
    <row r="20" spans="2:19" x14ac:dyDescent="0.2">
      <c r="B20" t="s">
        <v>5767</v>
      </c>
      <c r="C20" s="220" t="s">
        <v>3234</v>
      </c>
      <c r="D20" s="220" t="s">
        <v>3235</v>
      </c>
      <c r="E20" s="220" t="s">
        <v>3198</v>
      </c>
      <c r="F20" s="220" t="s">
        <v>3739</v>
      </c>
      <c r="G20" s="220" t="s">
        <v>1156</v>
      </c>
      <c r="H20" s="220" t="s">
        <v>1334</v>
      </c>
      <c r="I20" s="220" t="s">
        <v>5798</v>
      </c>
      <c r="J20" s="220" t="s">
        <v>324</v>
      </c>
      <c r="K20" s="220" t="s">
        <v>5746</v>
      </c>
      <c r="L20" s="34" t="s">
        <v>241</v>
      </c>
      <c r="M20" s="221" t="s">
        <v>5768</v>
      </c>
      <c r="N20" s="221" t="s">
        <v>5748</v>
      </c>
      <c r="O20" s="222" t="s">
        <v>5749</v>
      </c>
      <c r="P20" s="222" t="s">
        <v>324</v>
      </c>
      <c r="Q20" s="220" t="s">
        <v>8226</v>
      </c>
      <c r="R20" s="219" t="s">
        <v>3233</v>
      </c>
      <c r="S20" s="100" t="s">
        <v>8233</v>
      </c>
    </row>
    <row r="21" spans="2:19" x14ac:dyDescent="0.2">
      <c r="B21" t="s">
        <v>5769</v>
      </c>
      <c r="C21" s="220" t="s">
        <v>752</v>
      </c>
      <c r="D21" s="220" t="s">
        <v>353</v>
      </c>
      <c r="E21" s="220" t="s">
        <v>3198</v>
      </c>
      <c r="F21" s="220" t="s">
        <v>1508</v>
      </c>
      <c r="G21" s="220" t="s">
        <v>1156</v>
      </c>
      <c r="H21" s="220" t="s">
        <v>1335</v>
      </c>
      <c r="I21" s="220" t="s">
        <v>5798</v>
      </c>
      <c r="J21" s="220" t="s">
        <v>324</v>
      </c>
      <c r="K21" s="220" t="s">
        <v>5746</v>
      </c>
      <c r="L21" s="34" t="s">
        <v>241</v>
      </c>
      <c r="M21" s="221" t="s">
        <v>5806</v>
      </c>
      <c r="N21" s="221" t="s">
        <v>5748</v>
      </c>
      <c r="O21" s="222" t="s">
        <v>5749</v>
      </c>
      <c r="P21" s="222" t="s">
        <v>324</v>
      </c>
      <c r="Q21" s="220" t="s">
        <v>8226</v>
      </c>
      <c r="R21" s="219" t="s">
        <v>2738</v>
      </c>
      <c r="S21" s="100" t="s">
        <v>8229</v>
      </c>
    </row>
    <row r="22" spans="2:19" x14ac:dyDescent="0.2">
      <c r="B22" t="s">
        <v>5770</v>
      </c>
      <c r="C22" s="220" t="s">
        <v>758</v>
      </c>
      <c r="D22" s="220" t="s">
        <v>667</v>
      </c>
      <c r="E22" s="220" t="s">
        <v>3198</v>
      </c>
      <c r="F22" s="220" t="s">
        <v>1536</v>
      </c>
      <c r="G22" s="220" t="s">
        <v>1156</v>
      </c>
      <c r="H22" s="220" t="s">
        <v>1334</v>
      </c>
      <c r="I22" s="220" t="s">
        <v>5798</v>
      </c>
      <c r="J22" s="220" t="s">
        <v>443</v>
      </c>
      <c r="K22" s="220" t="s">
        <v>5746</v>
      </c>
      <c r="L22" s="34" t="s">
        <v>241</v>
      </c>
      <c r="M22" s="221" t="s">
        <v>5783</v>
      </c>
      <c r="N22" s="221" t="s">
        <v>5748</v>
      </c>
      <c r="O22" s="222" t="s">
        <v>5749</v>
      </c>
      <c r="P22" s="222" t="s">
        <v>443</v>
      </c>
      <c r="Q22" s="220" t="s">
        <v>8226</v>
      </c>
      <c r="R22" s="219" t="s">
        <v>2773</v>
      </c>
      <c r="S22" s="100" t="s">
        <v>8233</v>
      </c>
    </row>
    <row r="23" spans="2:19" x14ac:dyDescent="0.2">
      <c r="B23" t="s">
        <v>5771</v>
      </c>
      <c r="C23" s="220" t="s">
        <v>3398</v>
      </c>
      <c r="D23" s="220" t="s">
        <v>345</v>
      </c>
      <c r="E23" s="220" t="s">
        <v>3198</v>
      </c>
      <c r="F23" s="220" t="s">
        <v>3802</v>
      </c>
      <c r="G23" s="220" t="s">
        <v>1156</v>
      </c>
      <c r="H23" s="220" t="s">
        <v>1334</v>
      </c>
      <c r="I23" s="220" t="s">
        <v>5798</v>
      </c>
      <c r="J23" s="220" t="s">
        <v>443</v>
      </c>
      <c r="K23" s="220" t="s">
        <v>5746</v>
      </c>
      <c r="L23" s="34" t="s">
        <v>241</v>
      </c>
      <c r="M23" s="221" t="s">
        <v>5756</v>
      </c>
      <c r="N23" s="221" t="s">
        <v>5748</v>
      </c>
      <c r="O23" s="222" t="s">
        <v>5749</v>
      </c>
      <c r="P23" s="222" t="s">
        <v>443</v>
      </c>
      <c r="Q23" s="220" t="s">
        <v>8226</v>
      </c>
      <c r="R23" s="219" t="s">
        <v>3397</v>
      </c>
      <c r="S23" s="100" t="s">
        <v>8232</v>
      </c>
    </row>
    <row r="24" spans="2:19" x14ac:dyDescent="0.2">
      <c r="B24" t="s">
        <v>5773</v>
      </c>
      <c r="C24" s="220" t="s">
        <v>548</v>
      </c>
      <c r="D24" s="220" t="s">
        <v>402</v>
      </c>
      <c r="E24" s="220" t="s">
        <v>3198</v>
      </c>
      <c r="F24" s="220" t="s">
        <v>1736</v>
      </c>
      <c r="G24" s="220" t="s">
        <v>1156</v>
      </c>
      <c r="H24" s="220" t="s">
        <v>1335</v>
      </c>
      <c r="I24" s="220" t="s">
        <v>5798</v>
      </c>
      <c r="J24" s="220" t="s">
        <v>526</v>
      </c>
      <c r="K24" s="220" t="s">
        <v>5746</v>
      </c>
      <c r="L24" s="34" t="s">
        <v>241</v>
      </c>
      <c r="M24" s="221" t="s">
        <v>8202</v>
      </c>
      <c r="N24" s="221" t="s">
        <v>5748</v>
      </c>
      <c r="O24" s="222" t="s">
        <v>5749</v>
      </c>
      <c r="P24" s="222" t="s">
        <v>526</v>
      </c>
      <c r="Q24" s="220" t="s">
        <v>8226</v>
      </c>
      <c r="R24" s="219" t="s">
        <v>3013</v>
      </c>
      <c r="S24" s="100" t="s">
        <v>8237</v>
      </c>
    </row>
    <row r="25" spans="2:19" x14ac:dyDescent="0.2">
      <c r="B25" t="s">
        <v>5775</v>
      </c>
      <c r="C25" s="220" t="s">
        <v>4501</v>
      </c>
      <c r="D25" s="220" t="s">
        <v>342</v>
      </c>
      <c r="E25" s="220" t="s">
        <v>3198</v>
      </c>
      <c r="F25" s="220" t="s">
        <v>4085</v>
      </c>
      <c r="G25" s="220" t="s">
        <v>1156</v>
      </c>
      <c r="H25" s="220" t="s">
        <v>1334</v>
      </c>
      <c r="I25" s="220" t="s">
        <v>5798</v>
      </c>
      <c r="J25" s="220" t="s">
        <v>526</v>
      </c>
      <c r="K25" s="220" t="s">
        <v>5746</v>
      </c>
      <c r="L25" s="34" t="s">
        <v>241</v>
      </c>
      <c r="M25" s="221" t="s">
        <v>5807</v>
      </c>
      <c r="N25" s="221" t="s">
        <v>5748</v>
      </c>
      <c r="O25" s="222" t="s">
        <v>5749</v>
      </c>
      <c r="P25" s="222" t="s">
        <v>526</v>
      </c>
      <c r="Q25" s="220" t="s">
        <v>8226</v>
      </c>
      <c r="R25" s="219" t="s">
        <v>4500</v>
      </c>
      <c r="S25" s="100" t="s">
        <v>8237</v>
      </c>
    </row>
    <row r="26" spans="2:19" x14ac:dyDescent="0.2">
      <c r="B26" t="s">
        <v>5777</v>
      </c>
      <c r="C26" s="220" t="s">
        <v>6638</v>
      </c>
      <c r="D26" s="220" t="s">
        <v>319</v>
      </c>
      <c r="E26" s="220" t="s">
        <v>3198</v>
      </c>
      <c r="F26" s="220" t="s">
        <v>7270</v>
      </c>
      <c r="G26" s="220" t="s">
        <v>1156</v>
      </c>
      <c r="H26" s="220" t="s">
        <v>1335</v>
      </c>
      <c r="I26" s="220" t="s">
        <v>5798</v>
      </c>
      <c r="J26" s="220" t="s">
        <v>426</v>
      </c>
      <c r="K26" s="220" t="s">
        <v>5746</v>
      </c>
      <c r="L26" s="34" t="s">
        <v>241</v>
      </c>
      <c r="M26" s="221" t="s">
        <v>5792</v>
      </c>
      <c r="N26" s="221" t="s">
        <v>5748</v>
      </c>
      <c r="O26" s="222" t="s">
        <v>5749</v>
      </c>
      <c r="P26" s="222" t="s">
        <v>426</v>
      </c>
      <c r="Q26" s="220" t="s">
        <v>8226</v>
      </c>
      <c r="R26" s="219" t="s">
        <v>6637</v>
      </c>
      <c r="S26" s="100" t="s">
        <v>8237</v>
      </c>
    </row>
    <row r="27" spans="2:19" x14ac:dyDescent="0.2">
      <c r="B27" t="s">
        <v>5779</v>
      </c>
      <c r="C27" s="220" t="s">
        <v>5881</v>
      </c>
      <c r="D27" s="220" t="s">
        <v>420</v>
      </c>
      <c r="E27" s="220" t="s">
        <v>3198</v>
      </c>
      <c r="F27" s="220" t="s">
        <v>6861</v>
      </c>
      <c r="G27" s="220" t="s">
        <v>1156</v>
      </c>
      <c r="H27" s="220" t="s">
        <v>1334</v>
      </c>
      <c r="I27" s="220" t="s">
        <v>5798</v>
      </c>
      <c r="J27" s="220" t="s">
        <v>5130</v>
      </c>
      <c r="K27" s="220" t="s">
        <v>5746</v>
      </c>
      <c r="L27" s="34" t="s">
        <v>241</v>
      </c>
      <c r="M27" s="221" t="s">
        <v>5861</v>
      </c>
      <c r="N27" s="221" t="s">
        <v>5748</v>
      </c>
      <c r="O27" s="222" t="s">
        <v>5749</v>
      </c>
      <c r="P27" s="222" t="s">
        <v>5130</v>
      </c>
      <c r="Q27" s="220" t="s">
        <v>8226</v>
      </c>
      <c r="R27" s="219" t="s">
        <v>5880</v>
      </c>
      <c r="S27" s="100" t="s">
        <v>8237</v>
      </c>
    </row>
    <row r="28" spans="2:19" x14ac:dyDescent="0.2">
      <c r="B28" t="s">
        <v>5780</v>
      </c>
      <c r="C28" s="34" t="s">
        <v>4988</v>
      </c>
      <c r="D28" s="34" t="s">
        <v>337</v>
      </c>
      <c r="E28" s="34" t="s">
        <v>3198</v>
      </c>
      <c r="F28" s="34" t="s">
        <v>4343</v>
      </c>
      <c r="G28" s="34" t="s">
        <v>1156</v>
      </c>
      <c r="H28" s="34" t="s">
        <v>1335</v>
      </c>
      <c r="I28" s="34" t="s">
        <v>5798</v>
      </c>
      <c r="J28" s="34" t="s">
        <v>5130</v>
      </c>
      <c r="K28" s="34" t="s">
        <v>5746</v>
      </c>
      <c r="L28" s="34" t="s">
        <v>241</v>
      </c>
      <c r="M28" s="34" t="s">
        <v>5801</v>
      </c>
      <c r="N28" s="34" t="s">
        <v>5748</v>
      </c>
      <c r="O28" s="222" t="s">
        <v>5749</v>
      </c>
      <c r="P28" s="222" t="s">
        <v>5130</v>
      </c>
      <c r="Q28" s="220" t="s">
        <v>8226</v>
      </c>
      <c r="R28" s="34" t="s">
        <v>4987</v>
      </c>
      <c r="S28" s="100" t="s">
        <v>8237</v>
      </c>
    </row>
    <row r="29" spans="2:19" x14ac:dyDescent="0.2">
      <c r="B29" t="s">
        <v>5781</v>
      </c>
      <c r="C29" t="s">
        <v>1325</v>
      </c>
      <c r="D29" t="s">
        <v>415</v>
      </c>
      <c r="E29" t="s">
        <v>3198</v>
      </c>
      <c r="F29" t="s">
        <v>8238</v>
      </c>
      <c r="G29" t="s">
        <v>1156</v>
      </c>
      <c r="H29" t="s">
        <v>1335</v>
      </c>
      <c r="I29" t="s">
        <v>5798</v>
      </c>
      <c r="J29" t="s">
        <v>456</v>
      </c>
      <c r="K29" s="100" t="s">
        <v>5746</v>
      </c>
      <c r="L29" t="s">
        <v>241</v>
      </c>
      <c r="M29" t="s">
        <v>5752</v>
      </c>
      <c r="N29" t="s">
        <v>5748</v>
      </c>
      <c r="O29" t="s">
        <v>5749</v>
      </c>
      <c r="P29" t="s">
        <v>456</v>
      </c>
      <c r="Q29" s="100" t="s">
        <v>8226</v>
      </c>
      <c r="R29" s="100" t="s">
        <v>8239</v>
      </c>
      <c r="S29" s="100" t="s">
        <v>8237</v>
      </c>
    </row>
    <row r="30" spans="2:19" x14ac:dyDescent="0.2">
      <c r="B30" t="s">
        <v>5782</v>
      </c>
      <c r="C30" s="34" t="s">
        <v>3243</v>
      </c>
      <c r="D30" s="34" t="s">
        <v>368</v>
      </c>
      <c r="E30" s="34" t="s">
        <v>3198</v>
      </c>
      <c r="F30" s="34" t="s">
        <v>3741</v>
      </c>
      <c r="G30" s="34" t="s">
        <v>1156</v>
      </c>
      <c r="H30" s="34" t="s">
        <v>1335</v>
      </c>
      <c r="I30" s="34" t="s">
        <v>5798</v>
      </c>
      <c r="J30" s="34" t="s">
        <v>3703</v>
      </c>
      <c r="K30" s="34" t="s">
        <v>5746</v>
      </c>
      <c r="L30" s="34" t="s">
        <v>241</v>
      </c>
      <c r="M30" s="34" t="s">
        <v>5790</v>
      </c>
      <c r="N30" s="34" t="s">
        <v>5748</v>
      </c>
      <c r="O30" s="34" t="s">
        <v>5749</v>
      </c>
      <c r="P30" s="34" t="s">
        <v>3703</v>
      </c>
      <c r="Q30" s="34" t="s">
        <v>8226</v>
      </c>
      <c r="R30" s="34" t="s">
        <v>3242</v>
      </c>
      <c r="S30" s="100" t="s">
        <v>8229</v>
      </c>
    </row>
    <row r="31" spans="2:19" x14ac:dyDescent="0.2">
      <c r="B31" t="s">
        <v>5784</v>
      </c>
      <c r="C31" t="s">
        <v>5122</v>
      </c>
      <c r="D31" t="s">
        <v>5123</v>
      </c>
      <c r="E31" t="s">
        <v>3198</v>
      </c>
      <c r="F31" t="s">
        <v>4447</v>
      </c>
      <c r="G31" t="s">
        <v>1156</v>
      </c>
      <c r="H31" t="s">
        <v>1335</v>
      </c>
      <c r="I31" t="s">
        <v>5798</v>
      </c>
      <c r="J31" t="s">
        <v>1174</v>
      </c>
      <c r="K31" s="100" t="s">
        <v>5746</v>
      </c>
      <c r="L31" t="s">
        <v>241</v>
      </c>
      <c r="M31" t="s">
        <v>5752</v>
      </c>
      <c r="N31" t="s">
        <v>5835</v>
      </c>
      <c r="O31" t="s">
        <v>5749</v>
      </c>
      <c r="P31" t="s">
        <v>1174</v>
      </c>
      <c r="Q31" s="100" t="s">
        <v>8226</v>
      </c>
      <c r="R31" s="100" t="s">
        <v>5121</v>
      </c>
      <c r="S31" s="100" t="s">
        <v>8229</v>
      </c>
    </row>
    <row r="32" spans="2:19" x14ac:dyDescent="0.2">
      <c r="B32" t="s">
        <v>5785</v>
      </c>
      <c r="C32" t="s">
        <v>972</v>
      </c>
      <c r="D32" t="s">
        <v>503</v>
      </c>
      <c r="E32" t="s">
        <v>3198</v>
      </c>
      <c r="F32" t="s">
        <v>1412</v>
      </c>
      <c r="G32" t="s">
        <v>1156</v>
      </c>
      <c r="H32" t="s">
        <v>1335</v>
      </c>
      <c r="I32" t="s">
        <v>5798</v>
      </c>
      <c r="J32" t="s">
        <v>1174</v>
      </c>
      <c r="K32" s="100" t="s">
        <v>5746</v>
      </c>
      <c r="L32" t="s">
        <v>241</v>
      </c>
      <c r="M32" t="s">
        <v>5799</v>
      </c>
      <c r="N32" t="s">
        <v>5748</v>
      </c>
      <c r="O32" t="s">
        <v>5749</v>
      </c>
      <c r="P32" t="s">
        <v>1174</v>
      </c>
      <c r="Q32" s="100" t="s">
        <v>8226</v>
      </c>
      <c r="R32" s="100" t="s">
        <v>2615</v>
      </c>
      <c r="S32" s="100" t="s">
        <v>8229</v>
      </c>
    </row>
    <row r="33" spans="2:19" x14ac:dyDescent="0.2">
      <c r="B33" t="s">
        <v>5786</v>
      </c>
      <c r="C33" t="s">
        <v>1284</v>
      </c>
      <c r="D33" t="s">
        <v>348</v>
      </c>
      <c r="E33" t="s">
        <v>3198</v>
      </c>
      <c r="F33" t="s">
        <v>7232</v>
      </c>
      <c r="G33" t="s">
        <v>1156</v>
      </c>
      <c r="H33" t="s">
        <v>1335</v>
      </c>
      <c r="I33" t="s">
        <v>5798</v>
      </c>
      <c r="J33" t="s">
        <v>6844</v>
      </c>
      <c r="K33" s="100" t="s">
        <v>5746</v>
      </c>
      <c r="L33" t="s">
        <v>241</v>
      </c>
      <c r="M33" t="s">
        <v>5861</v>
      </c>
      <c r="N33" t="s">
        <v>5748</v>
      </c>
      <c r="O33" t="s">
        <v>5749</v>
      </c>
      <c r="P33" t="s">
        <v>6844</v>
      </c>
      <c r="Q33" s="100" t="s">
        <v>8226</v>
      </c>
      <c r="R33" s="100" t="s">
        <v>3020</v>
      </c>
      <c r="S33" s="100" t="s">
        <v>8229</v>
      </c>
    </row>
    <row r="34" spans="2:19" x14ac:dyDescent="0.2">
      <c r="B34" t="s">
        <v>5787</v>
      </c>
      <c r="C34" t="s">
        <v>1272</v>
      </c>
      <c r="D34" t="s">
        <v>1018</v>
      </c>
      <c r="E34" t="s">
        <v>3198</v>
      </c>
      <c r="F34" t="s">
        <v>1871</v>
      </c>
      <c r="G34" t="s">
        <v>1156</v>
      </c>
      <c r="H34" t="s">
        <v>1335</v>
      </c>
      <c r="I34" t="s">
        <v>5798</v>
      </c>
      <c r="J34" t="s">
        <v>557</v>
      </c>
      <c r="K34" s="100" t="s">
        <v>5746</v>
      </c>
      <c r="L34" t="s">
        <v>241</v>
      </c>
      <c r="M34" t="s">
        <v>5752</v>
      </c>
      <c r="N34" t="s">
        <v>5748</v>
      </c>
      <c r="O34" t="s">
        <v>5749</v>
      </c>
      <c r="P34" t="s">
        <v>557</v>
      </c>
      <c r="Q34" s="100" t="s">
        <v>8226</v>
      </c>
      <c r="R34" s="100" t="s">
        <v>3177</v>
      </c>
      <c r="S34" s="100" t="s">
        <v>8229</v>
      </c>
    </row>
    <row r="35" spans="2:19" x14ac:dyDescent="0.2">
      <c r="B35"/>
      <c r="C35"/>
      <c r="D35"/>
      <c r="E35"/>
      <c r="F35"/>
      <c r="G35"/>
      <c r="H35"/>
      <c r="I35"/>
      <c r="J35"/>
      <c r="L35"/>
      <c r="M35"/>
      <c r="N35"/>
      <c r="O35"/>
      <c r="P35"/>
    </row>
    <row r="36" spans="2:19" x14ac:dyDescent="0.2">
      <c r="B36"/>
      <c r="C36"/>
      <c r="D36"/>
      <c r="E36"/>
      <c r="F36"/>
      <c r="G36"/>
      <c r="H36"/>
      <c r="I36"/>
      <c r="J36"/>
      <c r="L36"/>
      <c r="M36"/>
      <c r="N36"/>
      <c r="O36"/>
      <c r="P36"/>
    </row>
    <row r="37" spans="2:19" x14ac:dyDescent="0.2">
      <c r="B37"/>
      <c r="C37"/>
      <c r="D37"/>
      <c r="E37"/>
      <c r="F37"/>
      <c r="G37"/>
      <c r="H37"/>
      <c r="I37"/>
      <c r="J37"/>
      <c r="L37"/>
      <c r="M37"/>
      <c r="N37"/>
      <c r="O37"/>
      <c r="P37"/>
    </row>
    <row r="38" spans="2:19" x14ac:dyDescent="0.2">
      <c r="B38"/>
      <c r="C38"/>
      <c r="D38"/>
      <c r="E38"/>
      <c r="F38"/>
      <c r="G38"/>
      <c r="H38"/>
      <c r="I38"/>
      <c r="J38"/>
      <c r="L38"/>
      <c r="M38"/>
      <c r="N38"/>
      <c r="O38"/>
      <c r="P38"/>
    </row>
    <row r="39" spans="2:19" x14ac:dyDescent="0.2">
      <c r="B39"/>
      <c r="C39"/>
      <c r="D39"/>
      <c r="E39"/>
      <c r="F39"/>
      <c r="G39"/>
      <c r="H39"/>
      <c r="I39"/>
      <c r="J39"/>
      <c r="L39"/>
      <c r="M39"/>
      <c r="N39"/>
      <c r="O39"/>
      <c r="P39"/>
    </row>
    <row r="40" spans="2:19" x14ac:dyDescent="0.2">
      <c r="B40"/>
      <c r="C40"/>
      <c r="D40"/>
      <c r="E40"/>
      <c r="F40"/>
      <c r="G40"/>
      <c r="H40"/>
      <c r="I40"/>
      <c r="J40"/>
      <c r="L40"/>
      <c r="M40"/>
      <c r="N40"/>
      <c r="O40"/>
      <c r="P40"/>
    </row>
    <row r="41" spans="2:19" x14ac:dyDescent="0.2">
      <c r="B41"/>
      <c r="C41"/>
      <c r="D41"/>
      <c r="E41"/>
      <c r="F41"/>
      <c r="G41"/>
      <c r="H41"/>
      <c r="I41"/>
      <c r="J41"/>
      <c r="L41"/>
      <c r="M41"/>
      <c r="N41"/>
      <c r="O41"/>
      <c r="P41"/>
    </row>
    <row r="42" spans="2:19" x14ac:dyDescent="0.2">
      <c r="B42"/>
      <c r="C42"/>
      <c r="D42"/>
      <c r="E42"/>
      <c r="F42"/>
      <c r="G42"/>
      <c r="H42"/>
      <c r="I42"/>
      <c r="J42"/>
      <c r="L42"/>
      <c r="M42"/>
      <c r="N42"/>
      <c r="O42"/>
      <c r="P42"/>
    </row>
    <row r="43" spans="2:19" x14ac:dyDescent="0.2">
      <c r="B43"/>
      <c r="C43"/>
      <c r="D43"/>
      <c r="E43"/>
      <c r="F43"/>
      <c r="G43"/>
      <c r="H43"/>
      <c r="I43"/>
      <c r="J43"/>
      <c r="L43"/>
      <c r="M43"/>
      <c r="N43"/>
      <c r="O43"/>
      <c r="P43"/>
    </row>
    <row r="44" spans="2:19" x14ac:dyDescent="0.2">
      <c r="B44"/>
      <c r="C44"/>
      <c r="D44"/>
      <c r="E44"/>
      <c r="F44"/>
      <c r="G44"/>
      <c r="H44"/>
      <c r="I44"/>
      <c r="J44"/>
      <c r="L44"/>
      <c r="M44"/>
      <c r="N44"/>
      <c r="O44"/>
      <c r="P44"/>
    </row>
    <row r="45" spans="2:19" x14ac:dyDescent="0.2">
      <c r="B45"/>
      <c r="C45"/>
      <c r="D45"/>
      <c r="E45"/>
      <c r="F45"/>
      <c r="G45"/>
      <c r="H45"/>
      <c r="I45"/>
      <c r="J45"/>
      <c r="L45"/>
      <c r="M45"/>
      <c r="N45"/>
      <c r="O45"/>
      <c r="P45"/>
    </row>
    <row r="46" spans="2:19" x14ac:dyDescent="0.2">
      <c r="B46"/>
      <c r="C46"/>
      <c r="D46"/>
      <c r="E46"/>
      <c r="F46"/>
      <c r="G46"/>
      <c r="H46"/>
      <c r="I46"/>
      <c r="J46"/>
      <c r="L46"/>
      <c r="M46"/>
      <c r="N46"/>
      <c r="O46"/>
      <c r="P46"/>
    </row>
    <row r="47" spans="2:19" x14ac:dyDescent="0.2">
      <c r="B47"/>
      <c r="C47"/>
      <c r="D47"/>
      <c r="E47"/>
      <c r="F47"/>
      <c r="G47"/>
      <c r="H47"/>
      <c r="I47"/>
      <c r="J47"/>
      <c r="L47"/>
      <c r="M47"/>
      <c r="N47"/>
      <c r="O47"/>
      <c r="P47"/>
    </row>
    <row r="48" spans="2:19"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C54"/>
      <c r="D54"/>
      <c r="E54"/>
      <c r="F54"/>
      <c r="G54"/>
      <c r="H54"/>
      <c r="I54"/>
      <c r="J54"/>
      <c r="L54"/>
      <c r="M54"/>
      <c r="N54"/>
      <c r="O54"/>
      <c r="P54"/>
    </row>
    <row r="55" spans="2:16" x14ac:dyDescent="0.2">
      <c r="B55"/>
      <c r="C55"/>
      <c r="D55"/>
      <c r="E55"/>
      <c r="F55"/>
      <c r="G55"/>
      <c r="H55"/>
      <c r="I55"/>
      <c r="J55"/>
      <c r="L55"/>
      <c r="M55"/>
      <c r="N55"/>
      <c r="O55"/>
      <c r="P55"/>
    </row>
    <row r="56" spans="2:16" x14ac:dyDescent="0.2">
      <c r="B56"/>
      <c r="C56"/>
      <c r="D56"/>
      <c r="E56"/>
      <c r="F56"/>
      <c r="G56"/>
      <c r="H56"/>
      <c r="I56"/>
      <c r="J56"/>
      <c r="L56"/>
      <c r="M56"/>
      <c r="N56"/>
      <c r="O56"/>
      <c r="P56"/>
    </row>
    <row r="57" spans="2:16" x14ac:dyDescent="0.2">
      <c r="B57"/>
      <c r="C57"/>
      <c r="D57"/>
      <c r="E57"/>
      <c r="F57"/>
      <c r="G57"/>
      <c r="H57"/>
      <c r="I57"/>
      <c r="J57"/>
      <c r="L57"/>
      <c r="M57"/>
      <c r="N57"/>
      <c r="O57"/>
      <c r="P57"/>
    </row>
    <row r="58" spans="2:16" x14ac:dyDescent="0.2">
      <c r="B58"/>
      <c r="C58"/>
      <c r="D58"/>
      <c r="E58"/>
      <c r="F58"/>
      <c r="G58"/>
      <c r="H58"/>
      <c r="I58"/>
      <c r="J58"/>
      <c r="L58"/>
      <c r="M58"/>
      <c r="N58"/>
      <c r="O58"/>
      <c r="P58"/>
    </row>
    <row r="59" spans="2:16" x14ac:dyDescent="0.2">
      <c r="B59"/>
      <c r="C59"/>
      <c r="D59"/>
      <c r="E59"/>
      <c r="F59"/>
      <c r="G59"/>
      <c r="H59"/>
      <c r="I59"/>
      <c r="J59"/>
      <c r="L59"/>
      <c r="M59"/>
      <c r="N59"/>
      <c r="O59"/>
      <c r="P59"/>
    </row>
    <row r="60" spans="2:16" x14ac:dyDescent="0.2">
      <c r="B60"/>
      <c r="C60"/>
      <c r="D60"/>
      <c r="E60"/>
      <c r="F60"/>
      <c r="G60"/>
      <c r="H60"/>
      <c r="I60"/>
      <c r="J60"/>
      <c r="L60"/>
      <c r="M60"/>
      <c r="N60"/>
      <c r="O60"/>
      <c r="P60"/>
    </row>
    <row r="61" spans="2:16" x14ac:dyDescent="0.2">
      <c r="B61"/>
      <c r="C61"/>
      <c r="D61"/>
      <c r="E61"/>
      <c r="F61"/>
      <c r="G61"/>
      <c r="H61"/>
      <c r="I61"/>
      <c r="J61"/>
      <c r="L61"/>
      <c r="M61"/>
      <c r="N61"/>
      <c r="O61"/>
      <c r="P61"/>
    </row>
    <row r="62" spans="2:16" x14ac:dyDescent="0.2">
      <c r="B62"/>
      <c r="C62"/>
      <c r="D62"/>
      <c r="E62"/>
      <c r="F62"/>
      <c r="G62"/>
      <c r="H62"/>
      <c r="I62"/>
      <c r="J62"/>
      <c r="L62"/>
      <c r="M62"/>
      <c r="N62"/>
      <c r="O62"/>
      <c r="P62"/>
    </row>
    <row r="63" spans="2:16" x14ac:dyDescent="0.2">
      <c r="B63"/>
      <c r="C63"/>
      <c r="D63"/>
      <c r="E63"/>
      <c r="F63"/>
      <c r="G63"/>
      <c r="H63"/>
      <c r="I63"/>
      <c r="J63"/>
      <c r="L63"/>
      <c r="M63"/>
      <c r="N63"/>
      <c r="O63"/>
      <c r="P63"/>
    </row>
    <row r="64" spans="2:16" x14ac:dyDescent="0.2">
      <c r="B64"/>
      <c r="C64"/>
      <c r="D64"/>
      <c r="E64"/>
      <c r="F64"/>
      <c r="G64"/>
      <c r="H64"/>
      <c r="I64"/>
      <c r="J64"/>
      <c r="L64"/>
      <c r="M64"/>
      <c r="N64"/>
      <c r="O64"/>
      <c r="P64"/>
    </row>
    <row r="65" spans="2:16" x14ac:dyDescent="0.2">
      <c r="B65"/>
      <c r="C65"/>
      <c r="D65"/>
      <c r="E65"/>
      <c r="F65"/>
      <c r="G65"/>
      <c r="H65"/>
      <c r="I65"/>
      <c r="J65"/>
      <c r="L65"/>
      <c r="M65"/>
      <c r="N65"/>
      <c r="O65"/>
      <c r="P65"/>
    </row>
    <row r="66" spans="2:16" x14ac:dyDescent="0.2">
      <c r="N66"/>
      <c r="O66"/>
      <c r="P66"/>
    </row>
    <row r="68" spans="2:16" x14ac:dyDescent="0.2">
      <c r="N68"/>
      <c r="O68"/>
      <c r="P68"/>
    </row>
    <row r="79" spans="2:16" x14ac:dyDescent="0.2">
      <c r="C79"/>
      <c r="D79"/>
      <c r="E79"/>
      <c r="F79"/>
      <c r="G79"/>
      <c r="H79"/>
      <c r="I79"/>
      <c r="J79"/>
      <c r="L79"/>
      <c r="M79"/>
      <c r="N79"/>
      <c r="O79"/>
      <c r="P79"/>
    </row>
  </sheetData>
  <customSheetViews>
    <customSheetView guid="{9AA32AE5-0DAB-8E4F-A086-D2EB8423E58C}" scale="118" topLeftCell="A21">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25DF8-2983-4148-BE46-DE99CE8CA1B7}">
  <sheetPr>
    <tabColor theme="0"/>
  </sheetPr>
  <dimension ref="A1:P56"/>
  <sheetViews>
    <sheetView zoomScale="118" zoomScaleNormal="80" workbookViewId="0">
      <selection sqref="A1:AA61"/>
    </sheetView>
  </sheetViews>
  <sheetFormatPr baseColWidth="10" defaultRowHeight="12.75" x14ac:dyDescent="0.2"/>
  <cols>
    <col min="1" max="1" width="11.42578125" style="100"/>
    <col min="2" max="2" width="12" style="100" customWidth="1"/>
    <col min="3" max="6" width="11.42578125" style="100"/>
    <col min="7" max="7" width="17.7109375" style="100" bestFit="1" customWidth="1"/>
    <col min="8" max="16384" width="11.42578125" style="100"/>
  </cols>
  <sheetData>
    <row r="1" spans="1:16" s="95" customFormat="1" x14ac:dyDescent="0.2">
      <c r="A1" s="191"/>
      <c r="B1" s="97"/>
      <c r="C1" s="97"/>
      <c r="D1" s="97"/>
      <c r="E1" s="97"/>
      <c r="F1" s="97"/>
      <c r="G1" s="97"/>
      <c r="H1" s="97"/>
      <c r="I1" s="97"/>
      <c r="J1" s="97"/>
      <c r="K1" s="97"/>
      <c r="L1" s="97"/>
      <c r="M1" s="97"/>
      <c r="N1" s="97"/>
      <c r="O1" s="97"/>
      <c r="P1" s="97"/>
    </row>
    <row r="2" spans="1:16" s="95" customFormat="1" x14ac:dyDescent="0.2">
      <c r="A2" s="97"/>
      <c r="B2" s="97"/>
      <c r="C2" s="97"/>
      <c r="D2" s="97"/>
      <c r="E2" s="97"/>
      <c r="F2" s="97"/>
      <c r="G2" s="97"/>
      <c r="H2" s="97"/>
      <c r="I2" s="97"/>
      <c r="J2" s="97"/>
      <c r="K2" s="97"/>
      <c r="L2" s="97"/>
      <c r="M2" s="97"/>
      <c r="N2" s="97"/>
      <c r="O2" s="97"/>
      <c r="P2" s="97"/>
    </row>
    <row r="3" spans="1:16" s="95" customFormat="1" x14ac:dyDescent="0.2">
      <c r="A3" s="97"/>
      <c r="B3" s="97"/>
      <c r="C3" s="97"/>
      <c r="D3" s="97"/>
      <c r="E3" s="97"/>
      <c r="F3" s="97"/>
      <c r="G3" s="97"/>
      <c r="H3" s="97"/>
      <c r="I3" s="97"/>
      <c r="J3" s="97"/>
      <c r="K3" s="97"/>
      <c r="L3" s="97"/>
      <c r="M3" s="97"/>
      <c r="N3" s="97"/>
      <c r="O3" s="97"/>
      <c r="P3" s="97"/>
    </row>
    <row r="4" spans="1:16" s="95" customFormat="1" x14ac:dyDescent="0.2">
      <c r="A4" s="192"/>
      <c r="B4" s="193"/>
      <c r="C4" s="193"/>
      <c r="D4" s="193"/>
      <c r="E4" s="193"/>
      <c r="F4" s="193"/>
      <c r="G4" s="193"/>
      <c r="H4" s="193"/>
      <c r="I4" s="193"/>
      <c r="J4" s="193"/>
      <c r="K4" s="193"/>
      <c r="L4" s="193"/>
      <c r="M4" s="193"/>
      <c r="N4" s="193"/>
      <c r="O4" s="193"/>
      <c r="P4" s="193"/>
    </row>
    <row r="5" spans="1:16" s="96" customFormat="1" x14ac:dyDescent="0.2"/>
    <row r="6" spans="1:16" s="97" customFormat="1" x14ac:dyDescent="0.2">
      <c r="L6" s="98"/>
      <c r="M6" s="98"/>
      <c r="N6" s="99"/>
      <c r="O6" s="99"/>
    </row>
    <row r="9" spans="1:16" x14ac:dyDescent="0.2">
      <c r="B9"/>
      <c r="C9"/>
      <c r="D9"/>
      <c r="E9"/>
      <c r="F9"/>
      <c r="G9"/>
      <c r="H9"/>
      <c r="I9"/>
      <c r="J9"/>
      <c r="L9"/>
      <c r="M9"/>
      <c r="N9"/>
      <c r="O9"/>
      <c r="P9"/>
    </row>
    <row r="10" spans="1:16" x14ac:dyDescent="0.2">
      <c r="B10"/>
      <c r="C10"/>
      <c r="D10"/>
      <c r="E10"/>
      <c r="F10"/>
      <c r="G10"/>
      <c r="H10"/>
      <c r="I10"/>
      <c r="J10"/>
      <c r="L10"/>
      <c r="M10"/>
      <c r="N10"/>
      <c r="O10"/>
      <c r="P10"/>
    </row>
    <row r="11" spans="1:16" x14ac:dyDescent="0.2">
      <c r="B11"/>
      <c r="C11"/>
      <c r="D11"/>
      <c r="E11"/>
      <c r="F11"/>
      <c r="G11"/>
      <c r="H11"/>
      <c r="I11"/>
      <c r="J11"/>
      <c r="L11"/>
      <c r="M11"/>
      <c r="N11"/>
      <c r="O11"/>
      <c r="P11"/>
    </row>
    <row r="12" spans="1:16" x14ac:dyDescent="0.2">
      <c r="B12"/>
      <c r="C12"/>
      <c r="D12"/>
      <c r="E12"/>
      <c r="F12"/>
      <c r="G12"/>
      <c r="H12"/>
      <c r="I12"/>
      <c r="J12"/>
      <c r="L12"/>
      <c r="M12"/>
      <c r="N12"/>
      <c r="O12"/>
      <c r="P12"/>
    </row>
    <row r="13" spans="1:16" x14ac:dyDescent="0.2">
      <c r="B13"/>
      <c r="C13"/>
      <c r="D13"/>
      <c r="E13"/>
      <c r="F13"/>
      <c r="G13"/>
      <c r="H13"/>
      <c r="I13"/>
      <c r="J13"/>
      <c r="L13"/>
      <c r="M13"/>
      <c r="N13"/>
      <c r="O13"/>
      <c r="P13"/>
    </row>
    <row r="14" spans="1:16" x14ac:dyDescent="0.2">
      <c r="B14"/>
      <c r="C14"/>
      <c r="D14"/>
      <c r="E14"/>
      <c r="F14"/>
      <c r="G14"/>
      <c r="H14"/>
      <c r="I14"/>
      <c r="J14"/>
      <c r="L14"/>
      <c r="M14"/>
      <c r="N14"/>
      <c r="O14"/>
      <c r="P14"/>
    </row>
    <row r="15" spans="1:16" x14ac:dyDescent="0.2">
      <c r="B15"/>
      <c r="C15"/>
      <c r="D15"/>
      <c r="E15"/>
      <c r="F15"/>
      <c r="G15"/>
      <c r="H15"/>
      <c r="I15"/>
      <c r="J15"/>
      <c r="L15"/>
      <c r="M15"/>
      <c r="N15"/>
      <c r="O15"/>
      <c r="P15"/>
    </row>
    <row r="16" spans="1:16" x14ac:dyDescent="0.2">
      <c r="B16"/>
      <c r="C16"/>
      <c r="D16"/>
      <c r="E16"/>
      <c r="F16"/>
      <c r="G16"/>
      <c r="H16"/>
      <c r="I16"/>
      <c r="J16"/>
      <c r="L16"/>
      <c r="M16"/>
      <c r="N16"/>
      <c r="O16"/>
      <c r="P16"/>
    </row>
    <row r="17" spans="2:16" x14ac:dyDescent="0.2">
      <c r="B17"/>
      <c r="C17"/>
      <c r="D17"/>
      <c r="E17"/>
      <c r="F17"/>
      <c r="G17"/>
      <c r="H17"/>
      <c r="I17"/>
      <c r="J17"/>
      <c r="L17"/>
      <c r="M17"/>
      <c r="N17"/>
      <c r="O17"/>
      <c r="P17"/>
    </row>
    <row r="18" spans="2:16" x14ac:dyDescent="0.2">
      <c r="B18"/>
      <c r="C18"/>
      <c r="D18"/>
      <c r="E18"/>
      <c r="F18"/>
      <c r="G18"/>
      <c r="H18"/>
      <c r="I18"/>
      <c r="J18"/>
      <c r="L18"/>
      <c r="M18"/>
      <c r="N18"/>
      <c r="O18"/>
      <c r="P18"/>
    </row>
    <row r="19" spans="2:16" x14ac:dyDescent="0.2">
      <c r="B19"/>
      <c r="C19"/>
      <c r="D19"/>
      <c r="E19"/>
      <c r="F19"/>
      <c r="G19"/>
      <c r="H19"/>
      <c r="I19"/>
      <c r="J19"/>
      <c r="L19"/>
      <c r="M19"/>
      <c r="N19"/>
      <c r="O19"/>
      <c r="P19"/>
    </row>
    <row r="20" spans="2:16" x14ac:dyDescent="0.2">
      <c r="B20"/>
      <c r="C20"/>
      <c r="D20"/>
      <c r="E20"/>
      <c r="F20"/>
      <c r="G20"/>
      <c r="H20"/>
      <c r="I20"/>
      <c r="J20"/>
      <c r="L20"/>
      <c r="M20"/>
      <c r="N20"/>
      <c r="O20"/>
      <c r="P20"/>
    </row>
    <row r="21" spans="2:16" x14ac:dyDescent="0.2">
      <c r="B21"/>
      <c r="C21"/>
      <c r="D21"/>
      <c r="E21"/>
      <c r="F21"/>
      <c r="G21"/>
      <c r="H21"/>
      <c r="I21"/>
      <c r="J21"/>
      <c r="L21"/>
      <c r="M21"/>
      <c r="N21"/>
      <c r="O21"/>
      <c r="P21"/>
    </row>
    <row r="22" spans="2:16" x14ac:dyDescent="0.2">
      <c r="B22"/>
      <c r="C22"/>
      <c r="D22"/>
      <c r="E22"/>
      <c r="F22"/>
      <c r="G22"/>
      <c r="H22"/>
      <c r="I22"/>
      <c r="J22"/>
      <c r="L22"/>
      <c r="M22"/>
      <c r="N22"/>
      <c r="O22"/>
      <c r="P22"/>
    </row>
    <row r="23" spans="2:16" x14ac:dyDescent="0.2">
      <c r="B23"/>
      <c r="C23"/>
      <c r="D23"/>
      <c r="E23"/>
      <c r="F23"/>
      <c r="G23"/>
      <c r="H23"/>
      <c r="I23"/>
      <c r="J23"/>
      <c r="L23"/>
      <c r="M23"/>
      <c r="N23"/>
      <c r="O23"/>
      <c r="P23"/>
    </row>
    <row r="24" spans="2:16" x14ac:dyDescent="0.2">
      <c r="B24"/>
      <c r="C24"/>
      <c r="D24"/>
      <c r="E24"/>
      <c r="F24"/>
      <c r="G24"/>
      <c r="H24"/>
      <c r="I24"/>
      <c r="J24"/>
      <c r="L24"/>
      <c r="M24"/>
      <c r="N24"/>
      <c r="O24"/>
      <c r="P24"/>
    </row>
    <row r="25" spans="2:16" x14ac:dyDescent="0.2">
      <c r="B25"/>
      <c r="C25"/>
      <c r="D25"/>
      <c r="E25"/>
      <c r="F25"/>
      <c r="G25"/>
      <c r="H25"/>
      <c r="I25"/>
      <c r="J25"/>
      <c r="L25"/>
      <c r="M25"/>
      <c r="N25"/>
      <c r="O25"/>
      <c r="P25"/>
    </row>
    <row r="26" spans="2:16" x14ac:dyDescent="0.2">
      <c r="B26"/>
      <c r="C26"/>
      <c r="D26"/>
      <c r="E26"/>
      <c r="F26"/>
      <c r="G26"/>
      <c r="H26"/>
      <c r="I26"/>
      <c r="J26"/>
      <c r="L26"/>
      <c r="M26"/>
      <c r="N26"/>
      <c r="O26"/>
      <c r="P26"/>
    </row>
    <row r="27" spans="2:16" x14ac:dyDescent="0.2">
      <c r="B27"/>
      <c r="C27"/>
      <c r="D27"/>
      <c r="E27"/>
      <c r="F27"/>
      <c r="G27"/>
      <c r="H27"/>
      <c r="I27"/>
      <c r="J27"/>
      <c r="L27"/>
      <c r="M27"/>
      <c r="N27"/>
      <c r="O27"/>
      <c r="P27"/>
    </row>
    <row r="28" spans="2:16" x14ac:dyDescent="0.2">
      <c r="B28"/>
      <c r="C28"/>
      <c r="D28"/>
      <c r="E28"/>
      <c r="F28"/>
      <c r="G28"/>
      <c r="H28"/>
      <c r="I28"/>
      <c r="J28"/>
      <c r="L28"/>
      <c r="M28"/>
      <c r="N28"/>
      <c r="O28"/>
      <c r="P28"/>
    </row>
    <row r="29" spans="2:16" x14ac:dyDescent="0.2">
      <c r="B29"/>
      <c r="C29"/>
      <c r="D29"/>
      <c r="E29"/>
      <c r="F29"/>
      <c r="G29"/>
      <c r="H29"/>
      <c r="I29"/>
      <c r="J29"/>
      <c r="L29"/>
      <c r="M29"/>
      <c r="N29"/>
      <c r="O29"/>
      <c r="P29"/>
    </row>
    <row r="30" spans="2:16" x14ac:dyDescent="0.2">
      <c r="B30"/>
      <c r="C30"/>
      <c r="D30"/>
      <c r="E30"/>
      <c r="F30"/>
      <c r="G30"/>
      <c r="H30"/>
      <c r="I30"/>
      <c r="J30"/>
      <c r="L30"/>
      <c r="M30"/>
      <c r="N30"/>
      <c r="O30"/>
      <c r="P30"/>
    </row>
    <row r="31" spans="2:16" x14ac:dyDescent="0.2">
      <c r="B31"/>
      <c r="C31"/>
      <c r="D31"/>
      <c r="E31"/>
      <c r="F31"/>
      <c r="G31"/>
      <c r="H31"/>
      <c r="I31"/>
      <c r="J31"/>
      <c r="L31"/>
      <c r="M31"/>
      <c r="N31"/>
      <c r="O31"/>
      <c r="P31"/>
    </row>
    <row r="32" spans="2:16" x14ac:dyDescent="0.2">
      <c r="B32"/>
      <c r="C32"/>
      <c r="D32"/>
      <c r="E32"/>
      <c r="F32"/>
      <c r="G32"/>
      <c r="H32"/>
      <c r="I32"/>
      <c r="J32"/>
      <c r="L32"/>
      <c r="M32"/>
      <c r="N32"/>
      <c r="O32"/>
      <c r="P32"/>
    </row>
    <row r="33" spans="2:16" x14ac:dyDescent="0.2">
      <c r="B33"/>
      <c r="C33"/>
      <c r="D33"/>
      <c r="E33"/>
      <c r="F33"/>
      <c r="G33"/>
      <c r="H33"/>
      <c r="I33"/>
      <c r="J33"/>
      <c r="L33"/>
      <c r="M33"/>
      <c r="N33"/>
      <c r="O33"/>
      <c r="P33"/>
    </row>
    <row r="34" spans="2:16" x14ac:dyDescent="0.2">
      <c r="B34"/>
      <c r="C34"/>
      <c r="D34"/>
      <c r="E34"/>
      <c r="F34"/>
      <c r="G34"/>
      <c r="H34"/>
      <c r="I34"/>
      <c r="J34"/>
      <c r="L34"/>
      <c r="M34"/>
      <c r="N34"/>
      <c r="O34"/>
      <c r="P34"/>
    </row>
    <row r="35" spans="2:16" x14ac:dyDescent="0.2">
      <c r="B35"/>
      <c r="C35"/>
      <c r="D35"/>
      <c r="E35"/>
      <c r="F35"/>
      <c r="G35"/>
      <c r="H35"/>
      <c r="I35"/>
      <c r="J35"/>
      <c r="L35"/>
      <c r="M35"/>
      <c r="N35"/>
      <c r="O35"/>
      <c r="P35"/>
    </row>
    <row r="36" spans="2:16" x14ac:dyDescent="0.2">
      <c r="B36"/>
      <c r="C36"/>
      <c r="D36"/>
      <c r="E36"/>
      <c r="F36"/>
      <c r="G36"/>
      <c r="H36"/>
      <c r="I36"/>
      <c r="J36"/>
      <c r="L36"/>
      <c r="M36"/>
      <c r="N36"/>
      <c r="O36"/>
      <c r="P36"/>
    </row>
    <row r="37" spans="2:16" x14ac:dyDescent="0.2">
      <c r="B37"/>
      <c r="C37"/>
      <c r="D37"/>
      <c r="E37"/>
      <c r="F37"/>
      <c r="G37"/>
      <c r="H37"/>
      <c r="I37"/>
      <c r="J37"/>
      <c r="L37"/>
      <c r="M37"/>
      <c r="N37"/>
      <c r="O37"/>
      <c r="P37"/>
    </row>
    <row r="38" spans="2:16" x14ac:dyDescent="0.2">
      <c r="B38"/>
      <c r="C38"/>
      <c r="D38"/>
      <c r="E38"/>
      <c r="F38"/>
      <c r="G38"/>
      <c r="H38"/>
      <c r="I38"/>
      <c r="J38"/>
      <c r="L38"/>
      <c r="M38"/>
      <c r="N38"/>
      <c r="O38"/>
      <c r="P38"/>
    </row>
    <row r="39" spans="2:16" x14ac:dyDescent="0.2">
      <c r="B39"/>
      <c r="C39"/>
      <c r="D39"/>
      <c r="E39"/>
      <c r="F39"/>
      <c r="G39"/>
      <c r="H39"/>
      <c r="I39"/>
      <c r="J39"/>
      <c r="L39"/>
      <c r="M39"/>
      <c r="N39"/>
      <c r="O39"/>
      <c r="P39"/>
    </row>
    <row r="40" spans="2:16" x14ac:dyDescent="0.2">
      <c r="B40"/>
      <c r="C40"/>
      <c r="D40"/>
      <c r="E40"/>
      <c r="F40"/>
      <c r="G40"/>
      <c r="H40"/>
      <c r="I40"/>
      <c r="J40"/>
      <c r="L40"/>
      <c r="M40"/>
      <c r="N40"/>
      <c r="O40"/>
      <c r="P40"/>
    </row>
    <row r="41" spans="2:16" x14ac:dyDescent="0.2">
      <c r="B41"/>
      <c r="C41"/>
      <c r="D41"/>
      <c r="E41"/>
      <c r="F41"/>
      <c r="G41"/>
      <c r="H41"/>
      <c r="I41"/>
      <c r="J41"/>
      <c r="L41"/>
      <c r="M41"/>
      <c r="N41"/>
      <c r="O41"/>
      <c r="P41"/>
    </row>
    <row r="42" spans="2:16" x14ac:dyDescent="0.2">
      <c r="B42"/>
      <c r="C42"/>
      <c r="D42"/>
      <c r="E42"/>
      <c r="F42"/>
      <c r="G42"/>
      <c r="H42"/>
      <c r="I42"/>
      <c r="J42"/>
      <c r="L42"/>
      <c r="M42"/>
      <c r="N42"/>
      <c r="O42"/>
      <c r="P42"/>
    </row>
    <row r="43" spans="2:16" x14ac:dyDescent="0.2">
      <c r="B43"/>
      <c r="C43"/>
      <c r="D43"/>
      <c r="E43"/>
      <c r="F43"/>
      <c r="G43"/>
      <c r="H43"/>
      <c r="I43"/>
      <c r="J43"/>
      <c r="L43"/>
      <c r="M43"/>
      <c r="N43"/>
      <c r="O43"/>
      <c r="P43"/>
    </row>
    <row r="44" spans="2:16" x14ac:dyDescent="0.2">
      <c r="B44"/>
      <c r="C44"/>
      <c r="D44"/>
      <c r="E44"/>
      <c r="F44"/>
      <c r="G44"/>
      <c r="H44"/>
      <c r="I44"/>
      <c r="J44"/>
      <c r="L44"/>
      <c r="M44"/>
      <c r="N44"/>
      <c r="O44"/>
      <c r="P44"/>
    </row>
    <row r="45" spans="2:16" x14ac:dyDescent="0.2">
      <c r="B45"/>
      <c r="C45"/>
      <c r="D45"/>
      <c r="E45"/>
      <c r="F45"/>
      <c r="G45"/>
      <c r="H45"/>
      <c r="I45"/>
      <c r="J45"/>
      <c r="L45"/>
      <c r="M45"/>
      <c r="N45"/>
      <c r="O45"/>
      <c r="P45"/>
    </row>
    <row r="46" spans="2:16" x14ac:dyDescent="0.2">
      <c r="B46"/>
      <c r="C46"/>
      <c r="D46"/>
      <c r="E46"/>
      <c r="F46"/>
      <c r="G46"/>
      <c r="H46"/>
      <c r="I46"/>
      <c r="J46"/>
      <c r="L46"/>
      <c r="M46"/>
      <c r="N46"/>
      <c r="O46"/>
      <c r="P46"/>
    </row>
    <row r="47" spans="2:16" x14ac:dyDescent="0.2">
      <c r="B47"/>
      <c r="C47"/>
      <c r="D47"/>
      <c r="E47"/>
      <c r="F47"/>
      <c r="G47"/>
      <c r="H47"/>
      <c r="I47"/>
      <c r="J47"/>
      <c r="L47"/>
      <c r="M47"/>
      <c r="N47"/>
      <c r="O47"/>
      <c r="P47"/>
    </row>
    <row r="48" spans="2:16"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N54"/>
      <c r="O54"/>
      <c r="P54"/>
    </row>
    <row r="56" spans="2:16" x14ac:dyDescent="0.2">
      <c r="N56"/>
      <c r="O56"/>
      <c r="P56"/>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A7617-5CAA-419F-BEAB-CD8345788372}">
  <sheetPr>
    <tabColor theme="4" tint="-0.249977111117893"/>
    <pageSetUpPr fitToPage="1"/>
  </sheetPr>
  <dimension ref="A1:IV207"/>
  <sheetViews>
    <sheetView showGridLines="0" tabSelected="1" showWhiteSpace="0" zoomScaleNormal="100" zoomScalePageLayoutView="102" workbookViewId="0">
      <selection activeCell="L8" sqref="L8"/>
    </sheetView>
  </sheetViews>
  <sheetFormatPr baseColWidth="10" defaultColWidth="13.28515625" defaultRowHeight="12.75" x14ac:dyDescent="0.2"/>
  <cols>
    <col min="1" max="2" width="6.42578125" customWidth="1"/>
    <col min="3" max="3" width="12" bestFit="1" customWidth="1"/>
    <col min="4" max="4" width="20.85546875" customWidth="1"/>
    <col min="5" max="5" width="17.7109375" customWidth="1"/>
    <col min="6" max="6" width="38.42578125" bestFit="1" customWidth="1"/>
    <col min="7" max="7" width="7.28515625" style="1" bestFit="1" customWidth="1"/>
    <col min="8" max="8" width="5.42578125" style="1" bestFit="1" customWidth="1"/>
    <col min="9" max="9" width="6.42578125" style="1" bestFit="1" customWidth="1"/>
    <col min="10" max="10" width="8" style="1" customWidth="1"/>
    <col min="11" max="208" width="11.42578125" customWidth="1"/>
    <col min="209" max="210" width="13.28515625" hidden="1" customWidth="1"/>
    <col min="211" max="211" width="10.140625" bestFit="1" customWidth="1"/>
    <col min="212" max="212" width="8.85546875" customWidth="1"/>
    <col min="213" max="213" width="6.42578125" bestFit="1" customWidth="1"/>
    <col min="214" max="214" width="14" customWidth="1"/>
  </cols>
  <sheetData>
    <row r="1" spans="1:256" ht="20.100000000000001" customHeight="1" x14ac:dyDescent="0.2">
      <c r="A1" s="125" t="s">
        <v>194</v>
      </c>
      <c r="B1" s="126"/>
      <c r="C1" s="152"/>
      <c r="D1" s="152" t="str">
        <f>MID('Ext A1'!A1,14,100)</f>
        <v xml:space="preserve"> MONTHYON - ACCESS 1/2 - PRIX DE LA MUNICIPALITE</v>
      </c>
      <c r="E1" s="127"/>
      <c r="F1" s="128"/>
      <c r="G1" s="477" t="s">
        <v>8243</v>
      </c>
      <c r="H1" s="323"/>
      <c r="I1" s="323"/>
      <c r="J1" s="324"/>
    </row>
    <row r="2" spans="1:256" ht="20.100000000000001" customHeight="1" x14ac:dyDescent="0.2">
      <c r="A2" s="129" t="s">
        <v>195</v>
      </c>
      <c r="B2" s="130"/>
      <c r="C2" s="157"/>
      <c r="D2" s="157" t="str">
        <f>CONFIG!B3</f>
        <v>MONTHYON</v>
      </c>
      <c r="E2" s="132"/>
      <c r="F2" s="133"/>
      <c r="G2" s="325"/>
      <c r="H2" s="326"/>
      <c r="I2" s="326"/>
      <c r="J2" s="327"/>
    </row>
    <row r="3" spans="1:256" ht="20.100000000000001" customHeight="1" x14ac:dyDescent="0.2">
      <c r="A3" s="134" t="s">
        <v>196</v>
      </c>
      <c r="B3" s="135"/>
      <c r="C3" s="131"/>
      <c r="D3" s="157" t="s">
        <v>5130</v>
      </c>
      <c r="E3" s="131"/>
      <c r="F3" s="136"/>
      <c r="G3" s="325"/>
      <c r="H3" s="326"/>
      <c r="I3" s="326"/>
      <c r="J3" s="327"/>
    </row>
    <row r="4" spans="1:256" ht="20.100000000000001" customHeight="1" x14ac:dyDescent="0.2">
      <c r="A4" s="129" t="s">
        <v>37</v>
      </c>
      <c r="B4" s="130"/>
      <c r="C4" s="158"/>
      <c r="D4" s="278">
        <f>CONFIG!B4</f>
        <v>46138</v>
      </c>
      <c r="E4" s="138"/>
      <c r="F4" s="139"/>
      <c r="G4" s="325"/>
      <c r="H4" s="326"/>
      <c r="I4" s="326"/>
      <c r="J4" s="327"/>
    </row>
    <row r="5" spans="1:256" ht="20.100000000000001" customHeight="1" x14ac:dyDescent="0.2">
      <c r="A5" s="129" t="str">
        <f>CONCATENATE("CIRCUIT DE ",CONFIG!B5," KM A PARCOURIR ",CONFIG!B6," FOIS SOIT ",CONFIG!B5*CONFIG!B6," KM")</f>
        <v>CIRCUIT DE 2,79 KM A PARCOURIR 28 FOIS SOIT 78,12 KM</v>
      </c>
      <c r="B5" s="130"/>
      <c r="C5" s="137"/>
      <c r="D5" s="137"/>
      <c r="E5" s="277"/>
      <c r="F5" s="139"/>
      <c r="G5" s="325"/>
      <c r="H5" s="326"/>
      <c r="I5" s="326"/>
      <c r="J5" s="327"/>
    </row>
    <row r="6" spans="1:256" ht="20.100000000000001" customHeight="1" thickBot="1" x14ac:dyDescent="0.25">
      <c r="A6" s="321" t="s">
        <v>187</v>
      </c>
      <c r="B6" s="322"/>
      <c r="C6" s="322"/>
      <c r="D6" s="275">
        <f>SUM(CONFIG!B54+CONFIG!B59)</f>
        <v>45</v>
      </c>
      <c r="E6" s="275" t="str">
        <f>CONCATENATE("NOMBRE DE PARTANTS : ",CONFIG!B63)</f>
        <v>NOMBRE DE PARTANTS : 0</v>
      </c>
      <c r="F6" s="276"/>
      <c r="G6" s="328"/>
      <c r="H6" s="329"/>
      <c r="I6" s="329"/>
      <c r="J6" s="330"/>
    </row>
    <row r="7" spans="1:256" s="84" customFormat="1" ht="26.1" customHeight="1" thickBot="1" x14ac:dyDescent="0.25">
      <c r="A7" s="283" t="s">
        <v>189</v>
      </c>
      <c r="B7" s="284" t="s">
        <v>2</v>
      </c>
      <c r="C7" s="284" t="s">
        <v>4</v>
      </c>
      <c r="D7" s="284" t="s">
        <v>5</v>
      </c>
      <c r="E7" s="284" t="s">
        <v>6</v>
      </c>
      <c r="F7" s="285" t="s">
        <v>7</v>
      </c>
      <c r="G7" s="286" t="s">
        <v>188</v>
      </c>
      <c r="H7" s="287" t="s">
        <v>3183</v>
      </c>
      <c r="I7" s="287" t="s">
        <v>190</v>
      </c>
      <c r="J7" s="288" t="s">
        <v>191</v>
      </c>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s="116"/>
      <c r="IV7" s="116"/>
    </row>
    <row r="8" spans="1:256" s="117" customFormat="1" ht="19.350000000000001" customHeight="1" x14ac:dyDescent="0.2">
      <c r="A8" s="279">
        <v>1</v>
      </c>
      <c r="B8" s="280"/>
      <c r="C8" s="281" t="str">
        <f>IF(OR(ISNA(VLOOKUP($A8+1000,CONFIG!$W:$AE,2,FALSE)),VLOOKUP($A8+1000,CONFIG!$W:$AE,2,FALSE)=0),"",VLOOKUP($A8+1000,CONFIG!$W:$AE,2,FALSE))</f>
        <v>48782350952</v>
      </c>
      <c r="D8" s="282" t="str">
        <f>IF(ISNA(VLOOKUP($A8+1000,CONFIG!$W:$AE,3,FALSE)),"",VLOOKUP($A8+1000,CONFIG!$W:$AE,3,FALSE))</f>
        <v>DAUPHIN</v>
      </c>
      <c r="E8" s="282" t="str">
        <f>IF(ISNA(VLOOKUP($A8+1000,CONFIG!$W:$AE,4,FALSE)),"",VLOOKUP($A8+1000,CONFIG!$W:$AE,4,FALSE))</f>
        <v>Guy</v>
      </c>
      <c r="F8" s="282" t="str">
        <f>IF(ISNA(VLOOKUP($A8+1000,CONFIG!$W$2:$AE$804,5,FALSE)),"",VLOOKUP($A8+1000,CONFIG!$W$2:$AE$804,5,FALSE))</f>
        <v>VC MONTIGNY BRETONNEUX</v>
      </c>
      <c r="G8" s="281" t="str">
        <f>IF(ISNA(VLOOKUP($A8+1000,CONFIG!$W:$AE,6,FALSE)),"",VLOOKUP($A8+1000,CONFIG!$W:$AE,6,FALSE))</f>
        <v>Access</v>
      </c>
      <c r="H8" s="281" t="str">
        <f>IF(ISNA(VLOOKUP($A8+1000,CONFIG!$W:$AE,7,FALSE)),"",VLOOKUP($A8+1000,CONFIG!$W:$AE,7,FALSE))</f>
        <v>2</v>
      </c>
      <c r="I8" s="281" t="str">
        <f>IF(ISNA(VLOOKUP($A8+1000,CONFIG!$W:$AE,8,FALSE)),"",VLOOKUP($A8+1000,CONFIG!$W:$AE,8,FALSE))</f>
        <v>H</v>
      </c>
      <c r="J8" s="281" t="str">
        <f>IF(ISNA(VLOOKUP($A8+1000,CONFIG!$W:$AE,9,FALSE)),"",VLOOKUP($A8+1000,CONFIG!$W:$AE,9,FALSE))</f>
        <v/>
      </c>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row>
    <row r="9" spans="1:256" s="117" customFormat="1" ht="19.350000000000001" customHeight="1" x14ac:dyDescent="0.2">
      <c r="A9" s="140">
        <v>2</v>
      </c>
      <c r="B9" s="280"/>
      <c r="C9" s="142" t="str">
        <f>IF(OR(ISNA(VLOOKUP($A9+1000,CONFIG!$W:$AE,2,FALSE)),VLOOKUP($A9+1000,CONFIG!$W:$AE,2,FALSE)=0),"",VLOOKUP($A9+1000,CONFIG!$W:$AE,2,FALSE))</f>
        <v>48782350893</v>
      </c>
      <c r="D9" s="143" t="str">
        <f>IF(ISNA(VLOOKUP($A9+1000,CONFIG!$W:$AE,3,FALSE)),"",VLOOKUP($A9+1000,CONFIG!$W:$AE,3,FALSE))</f>
        <v>DAUPHIN</v>
      </c>
      <c r="E9" s="143" t="str">
        <f>IF(ISNA(VLOOKUP($A9+1000,CONFIG!$W:$AE,4,FALSE)),"",VLOOKUP($A9+1000,CONFIG!$W:$AE,4,FALSE))</f>
        <v>Nathan</v>
      </c>
      <c r="F9" s="143" t="str">
        <f>IF(ISNA(VLOOKUP($A9+1000,CONFIG!$W$2:$AE$804,5,FALSE)),"",VLOOKUP($A9+1000,CONFIG!$W$2:$AE$804,5,FALSE))</f>
        <v>VC MONTIGNY BRETONNEUX</v>
      </c>
      <c r="G9" s="281" t="str">
        <f>IF(ISNA(VLOOKUP($A9+1000,CONFIG!$W:$AE,6,FALSE)),"",VLOOKUP($A9+1000,CONFIG!$W:$AE,6,FALSE))</f>
        <v>Access</v>
      </c>
      <c r="H9" s="281" t="str">
        <f>IF(ISNA(VLOOKUP($A9+1000,CONFIG!$W:$AE,7,FALSE)),"",VLOOKUP($A9+1000,CONFIG!$W:$AE,7,FALSE))</f>
        <v>1</v>
      </c>
      <c r="I9" s="281" t="str">
        <f>IF(ISNA(VLOOKUP($A9+1000,CONFIG!$W:$AE,8,FALSE)),"",VLOOKUP($A9+1000,CONFIG!$W:$AE,8,FALSE))</f>
        <v>H</v>
      </c>
      <c r="J9" s="281" t="str">
        <f>IF(ISNA(VLOOKUP($A9+1000,CONFIG!$W:$AE,9,FALSE)),"",VLOOKUP($A9+1000,CONFIG!$W:$AE,9,FALSE))</f>
        <v/>
      </c>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s="121"/>
    </row>
    <row r="10" spans="1:256" s="117" customFormat="1" ht="19.350000000000001" customHeight="1" x14ac:dyDescent="0.2">
      <c r="A10" s="140">
        <v>3</v>
      </c>
      <c r="B10" s="280"/>
      <c r="C10" s="142" t="str">
        <f>IF(OR(ISNA(VLOOKUP($A10+1000,CONFIG!$W:$AE,2,FALSE)),VLOOKUP($A10+1000,CONFIG!$W:$AE,2,FALSE)=0),"",VLOOKUP($A10+1000,CONFIG!$W:$AE,2,FALSE))</f>
        <v>48782351025</v>
      </c>
      <c r="D10" s="143" t="str">
        <f>IF(ISNA(VLOOKUP($A10+1000,CONFIG!$W:$AE,3,FALSE)),"",VLOOKUP($A10+1000,CONFIG!$W:$AE,3,FALSE))</f>
        <v>MELOT</v>
      </c>
      <c r="E10" s="143" t="str">
        <f>IF(ISNA(VLOOKUP($A10+1000,CONFIG!$W:$AE,4,FALSE)),"",VLOOKUP($A10+1000,CONFIG!$W:$AE,4,FALSE))</f>
        <v>Tom</v>
      </c>
      <c r="F10" s="143" t="str">
        <f>IF(ISNA(VLOOKUP($A10+1000,CONFIG!$W$2:$AE$804,5,FALSE)),"",VLOOKUP($A10+1000,CONFIG!$W$2:$AE$804,5,FALSE))</f>
        <v>VC MONTIGNY BRETONNEUX</v>
      </c>
      <c r="G10" s="281" t="str">
        <f>IF(ISNA(VLOOKUP($A10+1000,CONFIG!$W:$AE,6,FALSE)),"",VLOOKUP($A10+1000,CONFIG!$W:$AE,6,FALSE))</f>
        <v>Access</v>
      </c>
      <c r="H10" s="281" t="str">
        <f>IF(ISNA(VLOOKUP($A10+1000,CONFIG!$W:$AE,7,FALSE)),"",VLOOKUP($A10+1000,CONFIG!$W:$AE,7,FALSE))</f>
        <v>1</v>
      </c>
      <c r="I10" s="281" t="str">
        <f>IF(ISNA(VLOOKUP($A10+1000,CONFIG!$W:$AE,8,FALSE)),"",VLOOKUP($A10+1000,CONFIG!$W:$AE,8,FALSE))</f>
        <v>H</v>
      </c>
      <c r="J10" s="281" t="str">
        <f>IF(ISNA(VLOOKUP($A10+1000,CONFIG!$W:$AE,9,FALSE)),"",VLOOKUP($A10+1000,CONFIG!$W:$AE,9,FALSE))</f>
        <v/>
      </c>
    </row>
    <row r="11" spans="1:256" s="117" customFormat="1" ht="19.350000000000001" customHeight="1" x14ac:dyDescent="0.2">
      <c r="A11" s="140">
        <v>4</v>
      </c>
      <c r="B11" s="280"/>
      <c r="C11" s="142" t="str">
        <f>IF(OR(ISNA(VLOOKUP($A11+1000,CONFIG!$W:$AE,2,FALSE)),VLOOKUP($A11+1000,CONFIG!$W:$AE,2,FALSE)=0),"",VLOOKUP($A11+1000,CONFIG!$W:$AE,2,FALSE))</f>
        <v>48957140751</v>
      </c>
      <c r="D11" s="143" t="str">
        <f>IF(ISNA(VLOOKUP($A11+1000,CONFIG!$W:$AE,3,FALSE)),"",VLOOKUP($A11+1000,CONFIG!$W:$AE,3,FALSE))</f>
        <v>CASTEL</v>
      </c>
      <c r="E11" s="143" t="str">
        <f>IF(ISNA(VLOOKUP($A11+1000,CONFIG!$W:$AE,4,FALSE)),"",VLOOKUP($A11+1000,CONFIG!$W:$AE,4,FALSE))</f>
        <v>Jacques</v>
      </c>
      <c r="F11" s="143" t="str">
        <f>IF(ISNA(VLOOKUP($A11+1000,CONFIG!$W$2:$AE$804,5,FALSE)),"",VLOOKUP($A11+1000,CONFIG!$W$2:$AE$804,5,FALSE))</f>
        <v>PARISIS A.C. 95</v>
      </c>
      <c r="G11" s="281" t="str">
        <f>IF(ISNA(VLOOKUP($A11+1000,CONFIG!$W:$AE,6,FALSE)),"",VLOOKUP($A11+1000,CONFIG!$W:$AE,6,FALSE))</f>
        <v>Access</v>
      </c>
      <c r="H11" s="281" t="str">
        <f>IF(ISNA(VLOOKUP($A11+1000,CONFIG!$W:$AE,7,FALSE)),"",VLOOKUP($A11+1000,CONFIG!$W:$AE,7,FALSE))</f>
        <v>2</v>
      </c>
      <c r="I11" s="281" t="str">
        <f>IF(ISNA(VLOOKUP($A11+1000,CONFIG!$W:$AE,8,FALSE)),"",VLOOKUP($A11+1000,CONFIG!$W:$AE,8,FALSE))</f>
        <v>H</v>
      </c>
      <c r="J11" s="281" t="str">
        <f>IF(ISNA(VLOOKUP($A11+1000,CONFIG!$W:$AE,9,FALSE)),"",VLOOKUP($A11+1000,CONFIG!$W:$AE,9,FALSE))</f>
        <v/>
      </c>
    </row>
    <row r="12" spans="1:256" s="117" customFormat="1" ht="19.350000000000001" customHeight="1" x14ac:dyDescent="0.2">
      <c r="A12" s="140">
        <v>5</v>
      </c>
      <c r="B12" s="280"/>
      <c r="C12" s="142" t="str">
        <f>IF(OR(ISNA(VLOOKUP($A12+1000,CONFIG!$W:$AE,2,FALSE)),VLOOKUP($A12+1000,CONFIG!$W:$AE,2,FALSE)=0),"",VLOOKUP($A12+1000,CONFIG!$W:$AE,2,FALSE))</f>
        <v>48957140865</v>
      </c>
      <c r="D12" s="143" t="str">
        <f>IF(ISNA(VLOOKUP($A12+1000,CONFIG!$W:$AE,3,FALSE)),"",VLOOKUP($A12+1000,CONFIG!$W:$AE,3,FALSE))</f>
        <v>IDE</v>
      </c>
      <c r="E12" s="143" t="str">
        <f>IF(ISNA(VLOOKUP($A12+1000,CONFIG!$W:$AE,4,FALSE)),"",VLOOKUP($A12+1000,CONFIG!$W:$AE,4,FALSE))</f>
        <v>Thomas</v>
      </c>
      <c r="F12" s="143" t="str">
        <f>IF(ISNA(VLOOKUP($A12+1000,CONFIG!$W$2:$AE$804,5,FALSE)),"",VLOOKUP($A12+1000,CONFIG!$W$2:$AE$804,5,FALSE))</f>
        <v>PARISIS A.C. 95</v>
      </c>
      <c r="G12" s="281" t="str">
        <f>IF(ISNA(VLOOKUP($A12+1000,CONFIG!$W:$AE,6,FALSE)),"",VLOOKUP($A12+1000,CONFIG!$W:$AE,6,FALSE))</f>
        <v>Access</v>
      </c>
      <c r="H12" s="281" t="str">
        <f>IF(ISNA(VLOOKUP($A12+1000,CONFIG!$W:$AE,7,FALSE)),"",VLOOKUP($A12+1000,CONFIG!$W:$AE,7,FALSE))</f>
        <v>1</v>
      </c>
      <c r="I12" s="281" t="str">
        <f>IF(ISNA(VLOOKUP($A12+1000,CONFIG!$W:$AE,8,FALSE)),"",VLOOKUP($A12+1000,CONFIG!$W:$AE,8,FALSE))</f>
        <v>H</v>
      </c>
      <c r="J12" s="281" t="str">
        <f>IF(ISNA(VLOOKUP($A12+1000,CONFIG!$W:$AE,9,FALSE)),"",VLOOKUP($A12+1000,CONFIG!$W:$AE,9,FALSE))</f>
        <v/>
      </c>
    </row>
    <row r="13" spans="1:256" s="117" customFormat="1" ht="19.350000000000001" customHeight="1" x14ac:dyDescent="0.2">
      <c r="A13" s="140">
        <v>6</v>
      </c>
      <c r="B13" s="280"/>
      <c r="C13" s="142" t="str">
        <f>IF(OR(ISNA(VLOOKUP($A13+1000,CONFIG!$W:$AE,2,FALSE)),VLOOKUP($A13+1000,CONFIG!$W:$AE,2,FALSE)=0),"",VLOOKUP($A13+1000,CONFIG!$W:$AE,2,FALSE))</f>
        <v>48957140781</v>
      </c>
      <c r="D13" s="143" t="str">
        <f>IF(ISNA(VLOOKUP($A13+1000,CONFIG!$W:$AE,3,FALSE)),"",VLOOKUP($A13+1000,CONFIG!$W:$AE,3,FALSE))</f>
        <v>OUADGHIRI</v>
      </c>
      <c r="E13" s="143" t="str">
        <f>IF(ISNA(VLOOKUP($A13+1000,CONFIG!$W:$AE,4,FALSE)),"",VLOOKUP($A13+1000,CONFIG!$W:$AE,4,FALSE))</f>
        <v>Maël</v>
      </c>
      <c r="F13" s="143" t="str">
        <f>IF(ISNA(VLOOKUP($A13+1000,CONFIG!$W$2:$AE$804,5,FALSE)),"",VLOOKUP($A13+1000,CONFIG!$W$2:$AE$804,5,FALSE))</f>
        <v>PARISIS A.C. 95</v>
      </c>
      <c r="G13" s="281" t="str">
        <f>IF(ISNA(VLOOKUP($A13+1000,CONFIG!$W:$AE,6,FALSE)),"",VLOOKUP($A13+1000,CONFIG!$W:$AE,6,FALSE))</f>
        <v>Access</v>
      </c>
      <c r="H13" s="281" t="str">
        <f>IF(ISNA(VLOOKUP($A13+1000,CONFIG!$W:$AE,7,FALSE)),"",VLOOKUP($A13+1000,CONFIG!$W:$AE,7,FALSE))</f>
        <v>1</v>
      </c>
      <c r="I13" s="281" t="str">
        <f>IF(ISNA(VLOOKUP($A13+1000,CONFIG!$W:$AE,8,FALSE)),"",VLOOKUP($A13+1000,CONFIG!$W:$AE,8,FALSE))</f>
        <v>H</v>
      </c>
      <c r="J13" s="281" t="str">
        <f>IF(ISNA(VLOOKUP($A13+1000,CONFIG!$W:$AE,9,FALSE)),"",VLOOKUP($A13+1000,CONFIG!$W:$AE,9,FALSE))</f>
        <v/>
      </c>
    </row>
    <row r="14" spans="1:256" s="117" customFormat="1" ht="19.350000000000001" customHeight="1" x14ac:dyDescent="0.2">
      <c r="A14" s="140">
        <v>7</v>
      </c>
      <c r="B14" s="280"/>
      <c r="C14" s="142" t="str">
        <f>IF(OR(ISNA(VLOOKUP($A14+1000,CONFIG!$W:$AE,2,FALSE)),VLOOKUP($A14+1000,CONFIG!$W:$AE,2,FALSE)=0),"",VLOOKUP($A14+1000,CONFIG!$W:$AE,2,FALSE))</f>
        <v>48750161315</v>
      </c>
      <c r="D14" s="143" t="str">
        <f>IF(ISNA(VLOOKUP($A14+1000,CONFIG!$W:$AE,3,FALSE)),"",VLOOKUP($A14+1000,CONFIG!$W:$AE,3,FALSE))</f>
        <v>COLIN</v>
      </c>
      <c r="E14" s="143" t="str">
        <f>IF(ISNA(VLOOKUP($A14+1000,CONFIG!$W:$AE,4,FALSE)),"",VLOOKUP($A14+1000,CONFIG!$W:$AE,4,FALSE))</f>
        <v>Ferdinand</v>
      </c>
      <c r="F14" s="143" t="str">
        <f>IF(ISNA(VLOOKUP($A14+1000,CONFIG!$W$2:$AE$804,5,FALSE)),"",VLOOKUP($A14+1000,CONFIG!$W$2:$AE$804,5,FALSE))</f>
        <v>PARIS CYCLISTE OLYMPIQUE</v>
      </c>
      <c r="G14" s="281" t="str">
        <f>IF(ISNA(VLOOKUP($A14+1000,CONFIG!$W:$AE,6,FALSE)),"",VLOOKUP($A14+1000,CONFIG!$W:$AE,6,FALSE))</f>
        <v>Access</v>
      </c>
      <c r="H14" s="281" t="str">
        <f>IF(ISNA(VLOOKUP($A14+1000,CONFIG!$W:$AE,7,FALSE)),"",VLOOKUP($A14+1000,CONFIG!$W:$AE,7,FALSE))</f>
        <v>1</v>
      </c>
      <c r="I14" s="281" t="str">
        <f>IF(ISNA(VLOOKUP($A14+1000,CONFIG!$W:$AE,8,FALSE)),"",VLOOKUP($A14+1000,CONFIG!$W:$AE,8,FALSE))</f>
        <v>H</v>
      </c>
      <c r="J14" s="281" t="str">
        <f>IF(ISNA(VLOOKUP($A14+1000,CONFIG!$W:$AE,9,FALSE)),"",VLOOKUP($A14+1000,CONFIG!$W:$AE,9,FALSE))</f>
        <v/>
      </c>
    </row>
    <row r="15" spans="1:256" s="117" customFormat="1" ht="19.350000000000001" customHeight="1" x14ac:dyDescent="0.2">
      <c r="A15" s="140">
        <v>8</v>
      </c>
      <c r="B15" s="280"/>
      <c r="C15" s="142" t="str">
        <f>IF(OR(ISNA(VLOOKUP($A15+1000,CONFIG!$W:$AE,2,FALSE)),VLOOKUP($A15+1000,CONFIG!$W:$AE,2,FALSE)=0),"",VLOOKUP($A15+1000,CONFIG!$W:$AE,2,FALSE))</f>
        <v>48750161137</v>
      </c>
      <c r="D15" s="143" t="str">
        <f>IF(ISNA(VLOOKUP($A15+1000,CONFIG!$W:$AE,3,FALSE)),"",VLOOKUP($A15+1000,CONFIG!$W:$AE,3,FALSE))</f>
        <v>RENAUD</v>
      </c>
      <c r="E15" s="143" t="str">
        <f>IF(ISNA(VLOOKUP($A15+1000,CONFIG!$W:$AE,4,FALSE)),"",VLOOKUP($A15+1000,CONFIG!$W:$AE,4,FALSE))</f>
        <v>Arnaud</v>
      </c>
      <c r="F15" s="143" t="str">
        <f>IF(ISNA(VLOOKUP($A15+1000,CONFIG!$W$2:$AE$804,5,FALSE)),"",VLOOKUP($A15+1000,CONFIG!$W$2:$AE$804,5,FALSE))</f>
        <v>PARIS CYCLISTE OLYMPIQUE</v>
      </c>
      <c r="G15" s="281" t="str">
        <f>IF(ISNA(VLOOKUP($A15+1000,CONFIG!$W:$AE,6,FALSE)),"",VLOOKUP($A15+1000,CONFIG!$W:$AE,6,FALSE))</f>
        <v>Access</v>
      </c>
      <c r="H15" s="281" t="str">
        <f>IF(ISNA(VLOOKUP($A15+1000,CONFIG!$W:$AE,7,FALSE)),"",VLOOKUP($A15+1000,CONFIG!$W:$AE,7,FALSE))</f>
        <v>2</v>
      </c>
      <c r="I15" s="281" t="str">
        <f>IF(ISNA(VLOOKUP($A15+1000,CONFIG!$W:$AE,8,FALSE)),"",VLOOKUP($A15+1000,CONFIG!$W:$AE,8,FALSE))</f>
        <v>H</v>
      </c>
      <c r="J15" s="281" t="str">
        <f>IF(ISNA(VLOOKUP($A15+1000,CONFIG!$W:$AE,9,FALSE)),"",VLOOKUP($A15+1000,CONFIG!$W:$AE,9,FALSE))</f>
        <v/>
      </c>
    </row>
    <row r="16" spans="1:256" s="117" customFormat="1" ht="19.350000000000001" customHeight="1" x14ac:dyDescent="0.2">
      <c r="A16" s="140">
        <v>9</v>
      </c>
      <c r="B16" s="280"/>
      <c r="C16" s="142" t="str">
        <f>IF(OR(ISNA(VLOOKUP($A16+1000,CONFIG!$W:$AE,2,FALSE)),VLOOKUP($A16+1000,CONFIG!$W:$AE,2,FALSE)=0),"",VLOOKUP($A16+1000,CONFIG!$W:$AE,2,FALSE))</f>
        <v>48913020497</v>
      </c>
      <c r="D16" s="143" t="str">
        <f>IF(ISNA(VLOOKUP($A16+1000,CONFIG!$W:$AE,3,FALSE)),"",VLOOKUP($A16+1000,CONFIG!$W:$AE,3,FALSE))</f>
        <v>LEVERT</v>
      </c>
      <c r="E16" s="143" t="str">
        <f>IF(ISNA(VLOOKUP($A16+1000,CONFIG!$W:$AE,4,FALSE)),"",VLOOKUP($A16+1000,CONFIG!$W:$AE,4,FALSE))</f>
        <v>Nicolas</v>
      </c>
      <c r="F16" s="143" t="str">
        <f>IF(ISNA(VLOOKUP($A16+1000,CONFIG!$W$2:$AE$804,5,FALSE)),"",VLOOKUP($A16+1000,CONFIG!$W$2:$AE$804,5,FALSE))</f>
        <v>AS CORBEIL ESSONNES</v>
      </c>
      <c r="G16" s="281" t="str">
        <f>IF(ISNA(VLOOKUP($A16+1000,CONFIG!$W:$AE,6,FALSE)),"",VLOOKUP($A16+1000,CONFIG!$W:$AE,6,FALSE))</f>
        <v>Access</v>
      </c>
      <c r="H16" s="281" t="str">
        <f>IF(ISNA(VLOOKUP($A16+1000,CONFIG!$W:$AE,7,FALSE)),"",VLOOKUP($A16+1000,CONFIG!$W:$AE,7,FALSE))</f>
        <v>2</v>
      </c>
      <c r="I16" s="281" t="str">
        <f>IF(ISNA(VLOOKUP($A16+1000,CONFIG!$W:$AE,8,FALSE)),"",VLOOKUP($A16+1000,CONFIG!$W:$AE,8,FALSE))</f>
        <v>H</v>
      </c>
      <c r="J16" s="281" t="str">
        <f>IF(ISNA(VLOOKUP($A16+1000,CONFIG!$W:$AE,9,FALSE)),"",VLOOKUP($A16+1000,CONFIG!$W:$AE,9,FALSE))</f>
        <v/>
      </c>
    </row>
    <row r="17" spans="1:10" s="117" customFormat="1" ht="19.350000000000001" customHeight="1" x14ac:dyDescent="0.2">
      <c r="A17" s="140">
        <v>10</v>
      </c>
      <c r="B17" s="280"/>
      <c r="C17" s="142" t="str">
        <f>IF(OR(ISNA(VLOOKUP($A17+1000,CONFIG!$W:$AE,2,FALSE)),VLOOKUP($A17+1000,CONFIG!$W:$AE,2,FALSE)=0),"",VLOOKUP($A17+1000,CONFIG!$W:$AE,2,FALSE))</f>
        <v>48935330040</v>
      </c>
      <c r="D17" s="143" t="str">
        <f>IF(ISNA(VLOOKUP($A17+1000,CONFIG!$W:$AE,3,FALSE)),"",VLOOKUP($A17+1000,CONFIG!$W:$AE,3,FALSE))</f>
        <v>MAESTRINI</v>
      </c>
      <c r="E17" s="143" t="str">
        <f>IF(ISNA(VLOOKUP($A17+1000,CONFIG!$W:$AE,4,FALSE)),"",VLOOKUP($A17+1000,CONFIG!$W:$AE,4,FALSE))</f>
        <v>Jérôme</v>
      </c>
      <c r="F17" s="143" t="str">
        <f>IF(ISNA(VLOOKUP($A17+1000,CONFIG!$W$2:$AE$804,5,FALSE)),"",VLOOKUP($A17+1000,CONFIG!$W$2:$AE$804,5,FALSE))</f>
        <v>ES STAINS-CYCLISME</v>
      </c>
      <c r="G17" s="281" t="str">
        <f>IF(ISNA(VLOOKUP($A17+1000,CONFIG!$W:$AE,6,FALSE)),"",VLOOKUP($A17+1000,CONFIG!$W:$AE,6,FALSE))</f>
        <v>Access</v>
      </c>
      <c r="H17" s="281" t="str">
        <f>IF(ISNA(VLOOKUP($A17+1000,CONFIG!$W:$AE,7,FALSE)),"",VLOOKUP($A17+1000,CONFIG!$W:$AE,7,FALSE))</f>
        <v>2</v>
      </c>
      <c r="I17" s="281" t="str">
        <f>IF(ISNA(VLOOKUP($A17+1000,CONFIG!$W:$AE,8,FALSE)),"",VLOOKUP($A17+1000,CONFIG!$W:$AE,8,FALSE))</f>
        <v>H</v>
      </c>
      <c r="J17" s="281" t="str">
        <f>IF(ISNA(VLOOKUP($A17+1000,CONFIG!$W:$AE,9,FALSE)),"",VLOOKUP($A17+1000,CONFIG!$W:$AE,9,FALSE))</f>
        <v/>
      </c>
    </row>
    <row r="18" spans="1:10" s="117" customFormat="1" ht="19.350000000000001" customHeight="1" x14ac:dyDescent="0.2">
      <c r="A18" s="140">
        <v>11</v>
      </c>
      <c r="B18" s="280"/>
      <c r="C18" s="142" t="str">
        <f>IF(OR(ISNA(VLOOKUP($A18+1000,CONFIG!$W:$AE,2,FALSE)),VLOOKUP($A18+1000,CONFIG!$W:$AE,2,FALSE)=0),"",VLOOKUP($A18+1000,CONFIG!$W:$AE,2,FALSE))</f>
        <v>48782120253</v>
      </c>
      <c r="D18" s="143" t="str">
        <f>IF(ISNA(VLOOKUP($A18+1000,CONFIG!$W:$AE,3,FALSE)),"",VLOOKUP($A18+1000,CONFIG!$W:$AE,3,FALSE))</f>
        <v>LIBERTO</v>
      </c>
      <c r="E18" s="143" t="str">
        <f>IF(ISNA(VLOOKUP($A18+1000,CONFIG!$W:$AE,4,FALSE)),"",VLOOKUP($A18+1000,CONFIG!$W:$AE,4,FALSE))</f>
        <v>ROBERT</v>
      </c>
      <c r="F18" s="143" t="str">
        <f>IF(ISNA(VLOOKUP($A18+1000,CONFIG!$W$2:$AE$804,5,FALSE)),"",VLOOKUP($A18+1000,CONFIG!$W$2:$AE$804,5,FALSE))</f>
        <v>TEAM CHATOU CYCLISME</v>
      </c>
      <c r="G18" s="281" t="str">
        <f>IF(ISNA(VLOOKUP($A18+1000,CONFIG!$W:$AE,6,FALSE)),"",VLOOKUP($A18+1000,CONFIG!$W:$AE,6,FALSE))</f>
        <v>Access</v>
      </c>
      <c r="H18" s="281" t="str">
        <f>IF(ISNA(VLOOKUP($A18+1000,CONFIG!$W:$AE,7,FALSE)),"",VLOOKUP($A18+1000,CONFIG!$W:$AE,7,FALSE))</f>
        <v>2</v>
      </c>
      <c r="I18" s="281" t="str">
        <f>IF(ISNA(VLOOKUP($A18+1000,CONFIG!$W:$AE,8,FALSE)),"",VLOOKUP($A18+1000,CONFIG!$W:$AE,8,FALSE))</f>
        <v>H</v>
      </c>
      <c r="J18" s="281" t="str">
        <f>IF(ISNA(VLOOKUP($A18+1000,CONFIG!$W:$AE,9,FALSE)),"",VLOOKUP($A18+1000,CONFIG!$W:$AE,9,FALSE))</f>
        <v/>
      </c>
    </row>
    <row r="19" spans="1:10" s="117" customFormat="1" ht="19.350000000000001" customHeight="1" x14ac:dyDescent="0.2">
      <c r="A19" s="140">
        <v>12</v>
      </c>
      <c r="B19" s="280"/>
      <c r="C19" s="142" t="str">
        <f>IF(OR(ISNA(VLOOKUP($A19+1000,CONFIG!$W:$AE,2,FALSE)),VLOOKUP($A19+1000,CONFIG!$W:$AE,2,FALSE)=0),"",VLOOKUP($A19+1000,CONFIG!$W:$AE,2,FALSE))</f>
        <v>48782120271</v>
      </c>
      <c r="D19" s="143" t="str">
        <f>IF(ISNA(VLOOKUP($A19+1000,CONFIG!$W:$AE,3,FALSE)),"",VLOOKUP($A19+1000,CONFIG!$W:$AE,3,FALSE))</f>
        <v>PIÑEYRO</v>
      </c>
      <c r="E19" s="143" t="str">
        <f>IF(ISNA(VLOOKUP($A19+1000,CONFIG!$W:$AE,4,FALSE)),"",VLOOKUP($A19+1000,CONFIG!$W:$AE,4,FALSE))</f>
        <v>Federico</v>
      </c>
      <c r="F19" s="143" t="str">
        <f>IF(ISNA(VLOOKUP($A19+1000,CONFIG!$W$2:$AE$804,5,FALSE)),"",VLOOKUP($A19+1000,CONFIG!$W$2:$AE$804,5,FALSE))</f>
        <v>TEAM CHATOU CYCLISME</v>
      </c>
      <c r="G19" s="281" t="str">
        <f>IF(ISNA(VLOOKUP($A19+1000,CONFIG!$W:$AE,6,FALSE)),"",VLOOKUP($A19+1000,CONFIG!$W:$AE,6,FALSE))</f>
        <v>Access</v>
      </c>
      <c r="H19" s="281" t="str">
        <f>IF(ISNA(VLOOKUP($A19+1000,CONFIG!$W:$AE,7,FALSE)),"",VLOOKUP($A19+1000,CONFIG!$W:$AE,7,FALSE))</f>
        <v>2</v>
      </c>
      <c r="I19" s="281" t="str">
        <f>IF(ISNA(VLOOKUP($A19+1000,CONFIG!$W:$AE,8,FALSE)),"",VLOOKUP($A19+1000,CONFIG!$W:$AE,8,FALSE))</f>
        <v>H</v>
      </c>
      <c r="J19" s="281" t="str">
        <f>IF(ISNA(VLOOKUP($A19+1000,CONFIG!$W:$AE,9,FALSE)),"",VLOOKUP($A19+1000,CONFIG!$W:$AE,9,FALSE))</f>
        <v/>
      </c>
    </row>
    <row r="20" spans="1:10" s="117" customFormat="1" ht="19.350000000000001" customHeight="1" x14ac:dyDescent="0.2">
      <c r="A20" s="140">
        <v>13</v>
      </c>
      <c r="B20" s="280"/>
      <c r="C20" s="142" t="str">
        <f>IF(OR(ISNA(VLOOKUP($A20+1000,CONFIG!$W:$AE,2,FALSE)),VLOOKUP($A20+1000,CONFIG!$W:$AE,2,FALSE)=0),"",VLOOKUP($A20+1000,CONFIG!$W:$AE,2,FALSE))</f>
        <v>48782280441</v>
      </c>
      <c r="D20" s="143" t="str">
        <f>IF(ISNA(VLOOKUP($A20+1000,CONFIG!$W:$AE,3,FALSE)),"",VLOOKUP($A20+1000,CONFIG!$W:$AE,3,FALSE))</f>
        <v>GOUYA</v>
      </c>
      <c r="E20" s="143" t="str">
        <f>IF(ISNA(VLOOKUP($A20+1000,CONFIG!$W:$AE,4,FALSE)),"",VLOOKUP($A20+1000,CONFIG!$W:$AE,4,FALSE))</f>
        <v>JEAN MARIE</v>
      </c>
      <c r="F20" s="143" t="str">
        <f>IF(ISNA(VLOOKUP($A20+1000,CONFIG!$W$2:$AE$804,5,FALSE)),"",VLOOKUP($A20+1000,CONFIG!$W$2:$AE$804,5,FALSE))</f>
        <v>US MAULE CYCLISME</v>
      </c>
      <c r="G20" s="281" t="str">
        <f>IF(ISNA(VLOOKUP($A20+1000,CONFIG!$W:$AE,6,FALSE)),"",VLOOKUP($A20+1000,CONFIG!$W:$AE,6,FALSE))</f>
        <v>Access</v>
      </c>
      <c r="H20" s="281" t="str">
        <f>IF(ISNA(VLOOKUP($A20+1000,CONFIG!$W:$AE,7,FALSE)),"",VLOOKUP($A20+1000,CONFIG!$W:$AE,7,FALSE))</f>
        <v>2</v>
      </c>
      <c r="I20" s="281" t="str">
        <f>IF(ISNA(VLOOKUP($A20+1000,CONFIG!$W:$AE,8,FALSE)),"",VLOOKUP($A20+1000,CONFIG!$W:$AE,8,FALSE))</f>
        <v>H</v>
      </c>
      <c r="J20" s="281" t="str">
        <f>IF(ISNA(VLOOKUP($A20+1000,CONFIG!$W:$AE,9,FALSE)),"",VLOOKUP($A20+1000,CONFIG!$W:$AE,9,FALSE))</f>
        <v/>
      </c>
    </row>
    <row r="21" spans="1:10" s="117" customFormat="1" ht="19.350000000000001" customHeight="1" x14ac:dyDescent="0.2">
      <c r="A21" s="140">
        <v>14</v>
      </c>
      <c r="B21" s="280"/>
      <c r="C21" s="142" t="str">
        <f>IF(OR(ISNA(VLOOKUP($A21+1000,CONFIG!$W:$AE,2,FALSE)),VLOOKUP($A21+1000,CONFIG!$W:$AE,2,FALSE)=0),"",VLOOKUP($A21+1000,CONFIG!$W:$AE,2,FALSE))</f>
        <v>48957170343</v>
      </c>
      <c r="D21" s="143" t="str">
        <f>IF(ISNA(VLOOKUP($A21+1000,CONFIG!$W:$AE,3,FALSE)),"",VLOOKUP($A21+1000,CONFIG!$W:$AE,3,FALSE))</f>
        <v>MUYS</v>
      </c>
      <c r="E21" s="143" t="str">
        <f>IF(ISNA(VLOOKUP($A21+1000,CONFIG!$W:$AE,4,FALSE)),"",VLOOKUP($A21+1000,CONFIG!$W:$AE,4,FALSE))</f>
        <v>Patrick</v>
      </c>
      <c r="F21" s="143" t="str">
        <f>IF(ISNA(VLOOKUP($A21+1000,CONFIG!$W$2:$AE$804,5,FALSE)),"",VLOOKUP($A21+1000,CONFIG!$W$2:$AE$804,5,FALSE))</f>
        <v>ES PERSANAISE</v>
      </c>
      <c r="G21" s="281" t="str">
        <f>IF(ISNA(VLOOKUP($A21+1000,CONFIG!$W:$AE,6,FALSE)),"",VLOOKUP($A21+1000,CONFIG!$W:$AE,6,FALSE))</f>
        <v>Access</v>
      </c>
      <c r="H21" s="281" t="str">
        <f>IF(ISNA(VLOOKUP($A21+1000,CONFIG!$W:$AE,7,FALSE)),"",VLOOKUP($A21+1000,CONFIG!$W:$AE,7,FALSE))</f>
        <v>2</v>
      </c>
      <c r="I21" s="281" t="str">
        <f>IF(ISNA(VLOOKUP($A21+1000,CONFIG!$W:$AE,8,FALSE)),"",VLOOKUP($A21+1000,CONFIG!$W:$AE,8,FALSE))</f>
        <v>H</v>
      </c>
      <c r="J21" s="281" t="str">
        <f>IF(ISNA(VLOOKUP($A21+1000,CONFIG!$W:$AE,9,FALSE)),"",VLOOKUP($A21+1000,CONFIG!$W:$AE,9,FALSE))</f>
        <v/>
      </c>
    </row>
    <row r="22" spans="1:10" s="117" customFormat="1" ht="19.350000000000001" customHeight="1" x14ac:dyDescent="0.2">
      <c r="A22" s="140">
        <v>15</v>
      </c>
      <c r="B22" s="280"/>
      <c r="C22" s="142" t="str">
        <f>IF(OR(ISNA(VLOOKUP($A22+1000,CONFIG!$W:$AE,2,FALSE)),VLOOKUP($A22+1000,CONFIG!$W:$AE,2,FALSE)=0),"",VLOOKUP($A22+1000,CONFIG!$W:$AE,2,FALSE))</f>
        <v>48924080313</v>
      </c>
      <c r="D22" s="143" t="str">
        <f>IF(ISNA(VLOOKUP($A22+1000,CONFIG!$W:$AE,3,FALSE)),"",VLOOKUP($A22+1000,CONFIG!$W:$AE,3,FALSE))</f>
        <v>COIGNARD</v>
      </c>
      <c r="E22" s="143" t="str">
        <f>IF(ISNA(VLOOKUP($A22+1000,CONFIG!$W:$AE,4,FALSE)),"",VLOOKUP($A22+1000,CONFIG!$W:$AE,4,FALSE))</f>
        <v>Colin</v>
      </c>
      <c r="F22" s="143" t="str">
        <f>IF(ISNA(VLOOKUP($A22+1000,CONFIG!$W$2:$AE$804,5,FALSE)),"",VLOOKUP($A22+1000,CONFIG!$W$2:$AE$804,5,FALSE))</f>
        <v>A. C. B. B.</v>
      </c>
      <c r="G22" s="281" t="str">
        <f>IF(ISNA(VLOOKUP($A22+1000,CONFIG!$W:$AE,6,FALSE)),"",VLOOKUP($A22+1000,CONFIG!$W:$AE,6,FALSE))</f>
        <v>Access</v>
      </c>
      <c r="H22" s="281" t="str">
        <f>IF(ISNA(VLOOKUP($A22+1000,CONFIG!$W:$AE,7,FALSE)),"",VLOOKUP($A22+1000,CONFIG!$W:$AE,7,FALSE))</f>
        <v>1</v>
      </c>
      <c r="I22" s="281" t="str">
        <f>IF(ISNA(VLOOKUP($A22+1000,CONFIG!$W:$AE,8,FALSE)),"",VLOOKUP($A22+1000,CONFIG!$W:$AE,8,FALSE))</f>
        <v>H</v>
      </c>
      <c r="J22" s="281" t="str">
        <f>IF(ISNA(VLOOKUP($A22+1000,CONFIG!$W:$AE,9,FALSE)),"",VLOOKUP($A22+1000,CONFIG!$W:$AE,9,FALSE))</f>
        <v/>
      </c>
    </row>
    <row r="23" spans="1:10" s="117" customFormat="1" ht="19.350000000000001" customHeight="1" x14ac:dyDescent="0.2">
      <c r="A23" s="140">
        <v>16</v>
      </c>
      <c r="B23" s="280"/>
      <c r="C23" s="142" t="str">
        <f>IF(OR(ISNA(VLOOKUP($A23+1000,CONFIG!$W:$AE,2,FALSE)),VLOOKUP($A23+1000,CONFIG!$W:$AE,2,FALSE)=0),"",VLOOKUP($A23+1000,CONFIG!$W:$AE,2,FALSE))</f>
        <v>48924100121</v>
      </c>
      <c r="D23" s="143" t="str">
        <f>IF(ISNA(VLOOKUP($A23+1000,CONFIG!$W:$AE,3,FALSE)),"",VLOOKUP($A23+1000,CONFIG!$W:$AE,3,FALSE))</f>
        <v>FLORELLA</v>
      </c>
      <c r="E23" s="143" t="str">
        <f>IF(ISNA(VLOOKUP($A23+1000,CONFIG!$W:$AE,4,FALSE)),"",VLOOKUP($A23+1000,CONFIG!$W:$AE,4,FALSE))</f>
        <v>Dimitry</v>
      </c>
      <c r="F23" s="143" t="str">
        <f>IF(ISNA(VLOOKUP($A23+1000,CONFIG!$W$2:$AE$804,5,FALSE)),"",VLOOKUP($A23+1000,CONFIG!$W$2:$AE$804,5,FALSE))</f>
        <v>VC CHATENAY MALABRY</v>
      </c>
      <c r="G23" s="281" t="str">
        <f>IF(ISNA(VLOOKUP($A23+1000,CONFIG!$W:$AE,6,FALSE)),"",VLOOKUP($A23+1000,CONFIG!$W:$AE,6,FALSE))</f>
        <v>Access</v>
      </c>
      <c r="H23" s="281" t="str">
        <f>IF(ISNA(VLOOKUP($A23+1000,CONFIG!$W:$AE,7,FALSE)),"",VLOOKUP($A23+1000,CONFIG!$W:$AE,7,FALSE))</f>
        <v>1</v>
      </c>
      <c r="I23" s="281" t="str">
        <f>IF(ISNA(VLOOKUP($A23+1000,CONFIG!$W:$AE,8,FALSE)),"",VLOOKUP($A23+1000,CONFIG!$W:$AE,8,FALSE))</f>
        <v>H</v>
      </c>
      <c r="J23" s="281" t="str">
        <f>IF(ISNA(VLOOKUP($A23+1000,CONFIG!$W:$AE,9,FALSE)),"",VLOOKUP($A23+1000,CONFIG!$W:$AE,9,FALSE))</f>
        <v/>
      </c>
    </row>
    <row r="24" spans="1:10" s="117" customFormat="1" ht="19.350000000000001" customHeight="1" x14ac:dyDescent="0.2">
      <c r="A24" s="140">
        <v>17</v>
      </c>
      <c r="B24" s="280"/>
      <c r="C24" s="142" t="str">
        <f>IF(OR(ISNA(VLOOKUP($A24+1000,CONFIG!$W:$AE,2,FALSE)),VLOOKUP($A24+1000,CONFIG!$W:$AE,2,FALSE)=0),"",VLOOKUP($A24+1000,CONFIG!$W:$AE,2,FALSE))</f>
        <v>48750330253</v>
      </c>
      <c r="D24" s="143" t="str">
        <f>IF(ISNA(VLOOKUP($A24+1000,CONFIG!$W:$AE,3,FALSE)),"",VLOOKUP($A24+1000,CONFIG!$W:$AE,3,FALSE))</f>
        <v>FERGUENIS</v>
      </c>
      <c r="E24" s="143" t="str">
        <f>IF(ISNA(VLOOKUP($A24+1000,CONFIG!$W:$AE,4,FALSE)),"",VLOOKUP($A24+1000,CONFIG!$W:$AE,4,FALSE))</f>
        <v>Ilian</v>
      </c>
      <c r="F24" s="143" t="str">
        <f>IF(ISNA(VLOOKUP($A24+1000,CONFIG!$W$2:$AE$804,5,FALSE)),"",VLOOKUP($A24+1000,CONFIG!$W$2:$AE$804,5,FALSE))</f>
        <v>WATT CYCLING CLUB</v>
      </c>
      <c r="G24" s="281" t="str">
        <f>IF(ISNA(VLOOKUP($A24+1000,CONFIG!$W:$AE,6,FALSE)),"",VLOOKUP($A24+1000,CONFIG!$W:$AE,6,FALSE))</f>
        <v>Access</v>
      </c>
      <c r="H24" s="281" t="str">
        <f>IF(ISNA(VLOOKUP($A24+1000,CONFIG!$W:$AE,7,FALSE)),"",VLOOKUP($A24+1000,CONFIG!$W:$AE,7,FALSE))</f>
        <v>1</v>
      </c>
      <c r="I24" s="281" t="str">
        <f>IF(ISNA(VLOOKUP($A24+1000,CONFIG!$W:$AE,8,FALSE)),"",VLOOKUP($A24+1000,CONFIG!$W:$AE,8,FALSE))</f>
        <v>H</v>
      </c>
      <c r="J24" s="281" t="str">
        <f>IF(ISNA(VLOOKUP($A24+1000,CONFIG!$W:$AE,9,FALSE)),"",VLOOKUP($A24+1000,CONFIG!$W:$AE,9,FALSE))</f>
        <v/>
      </c>
    </row>
    <row r="25" spans="1:10" s="117" customFormat="1" ht="19.350000000000001" customHeight="1" x14ac:dyDescent="0.2">
      <c r="A25" s="140">
        <v>18</v>
      </c>
      <c r="B25" s="280"/>
      <c r="C25" s="142" t="str">
        <f>IF(OR(ISNA(VLOOKUP($A25+1000,CONFIG!$W:$AE,2,FALSE)),VLOOKUP($A25+1000,CONFIG!$W:$AE,2,FALSE)=0),"",VLOOKUP($A25+1000,CONFIG!$W:$AE,2,FALSE))</f>
        <v>48782430381</v>
      </c>
      <c r="D25" s="143" t="str">
        <f>IF(ISNA(VLOOKUP($A25+1000,CONFIG!$W:$AE,3,FALSE)),"",VLOOKUP($A25+1000,CONFIG!$W:$AE,3,FALSE))</f>
        <v>PESANT</v>
      </c>
      <c r="E25" s="143" t="str">
        <f>IF(ISNA(VLOOKUP($A25+1000,CONFIG!$W:$AE,4,FALSE)),"",VLOOKUP($A25+1000,CONFIG!$W:$AE,4,FALSE))</f>
        <v>Louis</v>
      </c>
      <c r="F25" s="143" t="str">
        <f>IF(ISNA(VLOOKUP($A25+1000,CONFIG!$W$2:$AE$804,5,FALSE)),"",VLOOKUP($A25+1000,CONFIG!$W$2:$AE$804,5,FALSE))</f>
        <v>EC VERNOUILLET V. T.</v>
      </c>
      <c r="G25" s="281" t="str">
        <f>IF(ISNA(VLOOKUP($A25+1000,CONFIG!$W:$AE,6,FALSE)),"",VLOOKUP($A25+1000,CONFIG!$W:$AE,6,FALSE))</f>
        <v>Access</v>
      </c>
      <c r="H25" s="281" t="str">
        <f>IF(ISNA(VLOOKUP($A25+1000,CONFIG!$W:$AE,7,FALSE)),"",VLOOKUP($A25+1000,CONFIG!$W:$AE,7,FALSE))</f>
        <v>1</v>
      </c>
      <c r="I25" s="281" t="str">
        <f>IF(ISNA(VLOOKUP($A25+1000,CONFIG!$W:$AE,8,FALSE)),"",VLOOKUP($A25+1000,CONFIG!$W:$AE,8,FALSE))</f>
        <v>H</v>
      </c>
      <c r="J25" s="281" t="str">
        <f>IF(ISNA(VLOOKUP($A25+1000,CONFIG!$W:$AE,9,FALSE)),"",VLOOKUP($A25+1000,CONFIG!$W:$AE,9,FALSE))</f>
        <v/>
      </c>
    </row>
    <row r="26" spans="1:10" s="117" customFormat="1" ht="19.350000000000001" customHeight="1" x14ac:dyDescent="0.2">
      <c r="A26" s="140">
        <v>19</v>
      </c>
      <c r="B26" s="280"/>
      <c r="C26" s="142" t="str">
        <f>IF(OR(ISNA(VLOOKUP($A26+1000,CONFIG!$W:$AE,2,FALSE)),VLOOKUP($A26+1000,CONFIG!$W:$AE,2,FALSE)=0),"",VLOOKUP($A26+1000,CONFIG!$W:$AE,2,FALSE))</f>
        <v>47601970032</v>
      </c>
      <c r="D26" s="143" t="str">
        <f>IF(ISNA(VLOOKUP($A26+1000,CONFIG!$W:$AE,3,FALSE)),"",VLOOKUP($A26+1000,CONFIG!$W:$AE,3,FALSE))</f>
        <v>PISEDDU</v>
      </c>
      <c r="E26" s="143" t="str">
        <f>IF(ISNA(VLOOKUP($A26+1000,CONFIG!$W:$AE,4,FALSE)),"",VLOOKUP($A26+1000,CONFIG!$W:$AE,4,FALSE))</f>
        <v>Valentin</v>
      </c>
      <c r="F26" s="143" t="str">
        <f>IF(ISNA(VLOOKUP($A26+1000,CONFIG!$W$2:$AE$804,5,FALSE)),"",VLOOKUP($A26+1000,CONFIG!$W$2:$AE$804,5,FALSE))</f>
        <v>AC DE CATENOY</v>
      </c>
      <c r="G26" s="281" t="str">
        <f>IF(ISNA(VLOOKUP($A26+1000,CONFIG!$W:$AE,6,FALSE)),"",VLOOKUP($A26+1000,CONFIG!$W:$AE,6,FALSE))</f>
        <v>Access</v>
      </c>
      <c r="H26" s="281" t="str">
        <f>IF(ISNA(VLOOKUP($A26+1000,CONFIG!$W:$AE,7,FALSE)),"",VLOOKUP($A26+1000,CONFIG!$W:$AE,7,FALSE))</f>
        <v>1</v>
      </c>
      <c r="I26" s="281" t="str">
        <f>IF(ISNA(VLOOKUP($A26+1000,CONFIG!$W:$AE,8,FALSE)),"",VLOOKUP($A26+1000,CONFIG!$W:$AE,8,FALSE))</f>
        <v>H</v>
      </c>
      <c r="J26" s="281" t="str">
        <f>IF(ISNA(VLOOKUP($A26+1000,CONFIG!$W:$AE,9,FALSE)),"",VLOOKUP($A26+1000,CONFIG!$W:$AE,9,FALSE))</f>
        <v/>
      </c>
    </row>
    <row r="27" spans="1:10" s="117" customFormat="1" ht="19.350000000000001" customHeight="1" x14ac:dyDescent="0.2">
      <c r="A27" s="140">
        <v>20</v>
      </c>
      <c r="B27" s="280"/>
      <c r="C27" s="142" t="str">
        <f>IF(OR(ISNA(VLOOKUP($A27+1000,CONFIG!$W:$AE,2,FALSE)),VLOOKUP($A27+1000,CONFIG!$W:$AE,2,FALSE)=0),"",VLOOKUP($A27+1000,CONFIG!$W:$AE,2,FALSE))</f>
        <v>48935050800</v>
      </c>
      <c r="D27" s="143" t="str">
        <f>IF(ISNA(VLOOKUP($A27+1000,CONFIG!$W:$AE,3,FALSE)),"",VLOOKUP($A27+1000,CONFIG!$W:$AE,3,FALSE))</f>
        <v>BONFILS</v>
      </c>
      <c r="E27" s="143" t="str">
        <f>IF(ISNA(VLOOKUP($A27+1000,CONFIG!$W:$AE,4,FALSE)),"",VLOOKUP($A27+1000,CONFIG!$W:$AE,4,FALSE))</f>
        <v>Antoine</v>
      </c>
      <c r="F27" s="143" t="str">
        <f>IF(ISNA(VLOOKUP($A27+1000,CONFIG!$W$2:$AE$804,5,FALSE)),"",VLOOKUP($A27+1000,CONFIG!$W$2:$AE$804,5,FALSE))</f>
        <v>CM AUBERVILLIERS 93</v>
      </c>
      <c r="G27" s="281" t="str">
        <f>IF(ISNA(VLOOKUP($A27+1000,CONFIG!$W:$AE,6,FALSE)),"",VLOOKUP($A27+1000,CONFIG!$W:$AE,6,FALSE))</f>
        <v>Access</v>
      </c>
      <c r="H27" s="281" t="str">
        <f>IF(ISNA(VLOOKUP($A27+1000,CONFIG!$W:$AE,7,FALSE)),"",VLOOKUP($A27+1000,CONFIG!$W:$AE,7,FALSE))</f>
        <v>1</v>
      </c>
      <c r="I27" s="281" t="str">
        <f>IF(ISNA(VLOOKUP($A27+1000,CONFIG!$W:$AE,8,FALSE)),"",VLOOKUP($A27+1000,CONFIG!$W:$AE,8,FALSE))</f>
        <v>H</v>
      </c>
      <c r="J27" s="281" t="str">
        <f>IF(ISNA(VLOOKUP($A27+1000,CONFIG!$W:$AE,9,FALSE)),"",VLOOKUP($A27+1000,CONFIG!$W:$AE,9,FALSE))</f>
        <v/>
      </c>
    </row>
    <row r="28" spans="1:10" s="117" customFormat="1" ht="19.350000000000001" customHeight="1" x14ac:dyDescent="0.2">
      <c r="A28" s="140">
        <v>21</v>
      </c>
      <c r="B28" s="280"/>
      <c r="C28" s="142" t="str">
        <f>IF(OR(ISNA(VLOOKUP($A28+1000,CONFIG!$W:$AE,2,FALSE)),VLOOKUP($A28+1000,CONFIG!$W:$AE,2,FALSE)=0),"",VLOOKUP($A28+1000,CONFIG!$W:$AE,2,FALSE))</f>
        <v>48782160184</v>
      </c>
      <c r="D28" s="143" t="str">
        <f>IF(ISNA(VLOOKUP($A28+1000,CONFIG!$W:$AE,3,FALSE)),"",VLOOKUP($A28+1000,CONFIG!$W:$AE,3,FALSE))</f>
        <v>RUBARBE</v>
      </c>
      <c r="E28" s="143" t="str">
        <f>IF(ISNA(VLOOKUP($A28+1000,CONFIG!$W:$AE,4,FALSE)),"",VLOOKUP($A28+1000,CONFIG!$W:$AE,4,FALSE))</f>
        <v>Romain</v>
      </c>
      <c r="F28" s="143" t="str">
        <f>IF(ISNA(VLOOKUP($A28+1000,CONFIG!$W$2:$AE$804,5,FALSE)),"",VLOOKUP($A28+1000,CONFIG!$W$2:$AE$804,5,FALSE))</f>
        <v>EC VELIZY 78</v>
      </c>
      <c r="G28" s="281" t="str">
        <f>IF(ISNA(VLOOKUP($A28+1000,CONFIG!$W:$AE,6,FALSE)),"",VLOOKUP($A28+1000,CONFIG!$W:$AE,6,FALSE))</f>
        <v>Access</v>
      </c>
      <c r="H28" s="281" t="str">
        <f>IF(ISNA(VLOOKUP($A28+1000,CONFIG!$W:$AE,7,FALSE)),"",VLOOKUP($A28+1000,CONFIG!$W:$AE,7,FALSE))</f>
        <v>2</v>
      </c>
      <c r="I28" s="281" t="str">
        <f>IF(ISNA(VLOOKUP($A28+1000,CONFIG!$W:$AE,8,FALSE)),"",VLOOKUP($A28+1000,CONFIG!$W:$AE,8,FALSE))</f>
        <v>H</v>
      </c>
      <c r="J28" s="281" t="str">
        <f>IF(ISNA(VLOOKUP($A28+1000,CONFIG!$W:$AE,9,FALSE)),"",VLOOKUP($A28+1000,CONFIG!$W:$AE,9,FALSE))</f>
        <v/>
      </c>
    </row>
    <row r="29" spans="1:10" s="117" customFormat="1" ht="19.350000000000001" customHeight="1" x14ac:dyDescent="0.2">
      <c r="A29" s="140">
        <v>22</v>
      </c>
      <c r="B29" s="280"/>
      <c r="C29" s="142" t="str">
        <f>IF(OR(ISNA(VLOOKUP($A29+1000,CONFIG!$W:$AE,2,FALSE)),VLOOKUP($A29+1000,CONFIG!$W:$AE,2,FALSE)=0),"",VLOOKUP($A29+1000,CONFIG!$W:$AE,2,FALSE))</f>
        <v>48913070488</v>
      </c>
      <c r="D29" s="143" t="str">
        <f>IF(ISNA(VLOOKUP($A29+1000,CONFIG!$W:$AE,3,FALSE)),"",VLOOKUP($A29+1000,CONFIG!$W:$AE,3,FALSE))</f>
        <v>TERSIGUEL</v>
      </c>
      <c r="E29" s="143" t="str">
        <f>IF(ISNA(VLOOKUP($A29+1000,CONFIG!$W:$AE,4,FALSE)),"",VLOOKUP($A29+1000,CONFIG!$W:$AE,4,FALSE))</f>
        <v>Jérôme</v>
      </c>
      <c r="F29" s="143" t="str">
        <f>IF(ISNA(VLOOKUP($A29+1000,CONFIG!$W$2:$AE$804,5,FALSE)),"",VLOOKUP($A29+1000,CONFIG!$W$2:$AE$804,5,FALSE))</f>
        <v>EC MONTGERON VIGNEUX</v>
      </c>
      <c r="G29" s="281" t="str">
        <f>IF(ISNA(VLOOKUP($A29+1000,CONFIG!$W:$AE,6,FALSE)),"",VLOOKUP($A29+1000,CONFIG!$W:$AE,6,FALSE))</f>
        <v>Access</v>
      </c>
      <c r="H29" s="281" t="str">
        <f>IF(ISNA(VLOOKUP($A29+1000,CONFIG!$W:$AE,7,FALSE)),"",VLOOKUP($A29+1000,CONFIG!$W:$AE,7,FALSE))</f>
        <v>1</v>
      </c>
      <c r="I29" s="281" t="str">
        <f>IF(ISNA(VLOOKUP($A29+1000,CONFIG!$W:$AE,8,FALSE)),"",VLOOKUP($A29+1000,CONFIG!$W:$AE,8,FALSE))</f>
        <v>H</v>
      </c>
      <c r="J29" s="281" t="str">
        <f>IF(ISNA(VLOOKUP($A29+1000,CONFIG!$W:$AE,9,FALSE)),"",VLOOKUP($A29+1000,CONFIG!$W:$AE,9,FALSE))</f>
        <v/>
      </c>
    </row>
    <row r="30" spans="1:10" s="117" customFormat="1" ht="19.350000000000001" customHeight="1" x14ac:dyDescent="0.2">
      <c r="A30" s="140">
        <v>23</v>
      </c>
      <c r="B30" s="280"/>
      <c r="C30" s="142" t="str">
        <f>IF(OR(ISNA(VLOOKUP($A30+1000,CONFIG!$W:$AE,2,FALSE)),VLOOKUP($A30+1000,CONFIG!$W:$AE,2,FALSE)=0),"",VLOOKUP($A30+1000,CONFIG!$W:$AE,2,FALSE))</f>
        <v>48913080187</v>
      </c>
      <c r="D30" s="143" t="str">
        <f>IF(ISNA(VLOOKUP($A30+1000,CONFIG!$W:$AE,3,FALSE)),"",VLOOKUP($A30+1000,CONFIG!$W:$AE,3,FALSE))</f>
        <v>CHOQUEL</v>
      </c>
      <c r="E30" s="143" t="str">
        <f>IF(ISNA(VLOOKUP($A30+1000,CONFIG!$W:$AE,4,FALSE)),"",VLOOKUP($A30+1000,CONFIG!$W:$AE,4,FALSE))</f>
        <v>Loïc</v>
      </c>
      <c r="F30" s="143" t="str">
        <f>IF(ISNA(VLOOKUP($A30+1000,CONFIG!$W$2:$AE$804,5,FALSE)),"",VLOOKUP($A30+1000,CONFIG!$W$2:$AE$804,5,FALSE))</f>
        <v>VELO CLUB ARPAJON</v>
      </c>
      <c r="G30" s="281" t="str">
        <f>IF(ISNA(VLOOKUP($A30+1000,CONFIG!$W:$AE,6,FALSE)),"",VLOOKUP($A30+1000,CONFIG!$W:$AE,6,FALSE))</f>
        <v>Access</v>
      </c>
      <c r="H30" s="281" t="str">
        <f>IF(ISNA(VLOOKUP($A30+1000,CONFIG!$W:$AE,7,FALSE)),"",VLOOKUP($A30+1000,CONFIG!$W:$AE,7,FALSE))</f>
        <v>1</v>
      </c>
      <c r="I30" s="281" t="str">
        <f>IF(ISNA(VLOOKUP($A30+1000,CONFIG!$W:$AE,8,FALSE)),"",VLOOKUP($A30+1000,CONFIG!$W:$AE,8,FALSE))</f>
        <v>H</v>
      </c>
      <c r="J30" s="281" t="str">
        <f>IF(ISNA(VLOOKUP($A30+1000,CONFIG!$W:$AE,9,FALSE)),"",VLOOKUP($A30+1000,CONFIG!$W:$AE,9,FALSE))</f>
        <v/>
      </c>
    </row>
    <row r="31" spans="1:10" s="117" customFormat="1" ht="19.350000000000001" customHeight="1" x14ac:dyDescent="0.2">
      <c r="A31" s="140">
        <v>24</v>
      </c>
      <c r="B31" s="280"/>
      <c r="C31" s="142" t="str">
        <f>IF(OR(ISNA(VLOOKUP($A31+1000,CONFIG!$W:$AE,2,FALSE)),VLOOKUP($A31+1000,CONFIG!$W:$AE,2,FALSE)=0),"",VLOOKUP($A31+1000,CONFIG!$W:$AE,2,FALSE))</f>
        <v>44373880012</v>
      </c>
      <c r="D31" s="143" t="str">
        <f>IF(ISNA(VLOOKUP($A31+1000,CONFIG!$W:$AE,3,FALSE)),"",VLOOKUP($A31+1000,CONFIG!$W:$AE,3,FALSE))</f>
        <v>DESPEIGNES</v>
      </c>
      <c r="E31" s="143" t="str">
        <f>IF(ISNA(VLOOKUP($A31+1000,CONFIG!$W:$AE,4,FALSE)),"",VLOOKUP($A31+1000,CONFIG!$W:$AE,4,FALSE))</f>
        <v>Erwan</v>
      </c>
      <c r="F31" s="143" t="str">
        <f>IF(ISNA(VLOOKUP($A31+1000,CONFIG!$W$2:$AE$804,5,FALSE)),"",VLOOKUP($A31+1000,CONFIG!$W$2:$AE$804,5,FALSE))</f>
        <v>VAL DE LOIRE VELO</v>
      </c>
      <c r="G31" s="281" t="str">
        <f>IF(ISNA(VLOOKUP($A31+1000,CONFIG!$W:$AE,6,FALSE)),"",VLOOKUP($A31+1000,CONFIG!$W:$AE,6,FALSE))</f>
        <v>Access</v>
      </c>
      <c r="H31" s="281" t="str">
        <f>IF(ISNA(VLOOKUP($A31+1000,CONFIG!$W:$AE,7,FALSE)),"",VLOOKUP($A31+1000,CONFIG!$W:$AE,7,FALSE))</f>
        <v>1</v>
      </c>
      <c r="I31" s="281" t="str">
        <f>IF(ISNA(VLOOKUP($A31+1000,CONFIG!$W:$AE,8,FALSE)),"",VLOOKUP($A31+1000,CONFIG!$W:$AE,8,FALSE))</f>
        <v>H</v>
      </c>
      <c r="J31" s="281" t="str">
        <f>IF(ISNA(VLOOKUP($A31+1000,CONFIG!$W:$AE,9,FALSE)),"",VLOOKUP($A31+1000,CONFIG!$W:$AE,9,FALSE))</f>
        <v/>
      </c>
    </row>
    <row r="32" spans="1:10" s="117" customFormat="1" ht="19.350000000000001" customHeight="1" x14ac:dyDescent="0.2">
      <c r="A32" s="140">
        <v>25</v>
      </c>
      <c r="B32" s="280"/>
      <c r="C32" s="142" t="str">
        <f>IF(OR(ISNA(VLOOKUP($A32+1000,CONFIG!$W:$AE,2,FALSE)),VLOOKUP($A32+1000,CONFIG!$W:$AE,2,FALSE)=0),"",VLOOKUP($A32+1000,CONFIG!$W:$AE,2,FALSE))</f>
        <v>48771490063</v>
      </c>
      <c r="D32" s="143" t="str">
        <f>IF(ISNA(VLOOKUP($A32+1000,CONFIG!$W:$AE,3,FALSE)),"",VLOOKUP($A32+1000,CONFIG!$W:$AE,3,FALSE))</f>
        <v>HARLEE</v>
      </c>
      <c r="E32" s="143" t="str">
        <f>IF(ISNA(VLOOKUP($A32+1000,CONFIG!$W:$AE,4,FALSE)),"",VLOOKUP($A32+1000,CONFIG!$W:$AE,4,FALSE))</f>
        <v>Maxime</v>
      </c>
      <c r="F32" s="143" t="str">
        <f>IF(ISNA(VLOOKUP($A32+1000,CONFIG!$W$2:$AE$804,5,FALSE)),"",VLOOKUP($A32+1000,CONFIG!$W$2:$AE$804,5,FALSE))</f>
        <v>SC GRETZ TOURNAN</v>
      </c>
      <c r="G32" s="281" t="str">
        <f>IF(ISNA(VLOOKUP($A32+1000,CONFIG!$W:$AE,6,FALSE)),"",VLOOKUP($A32+1000,CONFIG!$W:$AE,6,FALSE))</f>
        <v>Access</v>
      </c>
      <c r="H32" s="281" t="str">
        <f>IF(ISNA(VLOOKUP($A32+1000,CONFIG!$W:$AE,7,FALSE)),"",VLOOKUP($A32+1000,CONFIG!$W:$AE,7,FALSE))</f>
        <v>1</v>
      </c>
      <c r="I32" s="281" t="str">
        <f>IF(ISNA(VLOOKUP($A32+1000,CONFIG!$W:$AE,8,FALSE)),"",VLOOKUP($A32+1000,CONFIG!$W:$AE,8,FALSE))</f>
        <v>H</v>
      </c>
      <c r="J32" s="281" t="str">
        <f>IF(ISNA(VLOOKUP($A32+1000,CONFIG!$W:$AE,9,FALSE)),"",VLOOKUP($A32+1000,CONFIG!$W:$AE,9,FALSE))</f>
        <v/>
      </c>
    </row>
    <row r="33" spans="1:10" s="117" customFormat="1" ht="19.350000000000001" customHeight="1" x14ac:dyDescent="0.2">
      <c r="A33" s="140">
        <v>26</v>
      </c>
      <c r="B33" s="280"/>
      <c r="C33" s="142" t="str">
        <f>IF(OR(ISNA(VLOOKUP($A33+1000,CONFIG!$W:$AE,2,FALSE)),VLOOKUP($A33+1000,CONFIG!$W:$AE,2,FALSE)=0),"",VLOOKUP($A33+1000,CONFIG!$W:$AE,2,FALSE))</f>
        <v>48771010568</v>
      </c>
      <c r="D33" s="143" t="str">
        <f>IF(ISNA(VLOOKUP($A33+1000,CONFIG!$W:$AE,3,FALSE)),"",VLOOKUP($A33+1000,CONFIG!$W:$AE,3,FALSE))</f>
        <v>DUBUSSET GIULIANI</v>
      </c>
      <c r="E33" s="143" t="str">
        <f>IF(ISNA(VLOOKUP($A33+1000,CONFIG!$W:$AE,4,FALSE)),"",VLOOKUP($A33+1000,CONFIG!$W:$AE,4,FALSE))</f>
        <v>Lorenzo</v>
      </c>
      <c r="F33" s="143" t="str">
        <f>IF(ISNA(VLOOKUP($A33+1000,CONFIG!$W$2:$AE$804,5,FALSE)),"",VLOOKUP($A33+1000,CONFIG!$W$2:$AE$804,5,FALSE))</f>
        <v>TEAM ALL CYCLES MEAUX</v>
      </c>
      <c r="G33" s="281" t="str">
        <f>IF(ISNA(VLOOKUP($A33+1000,CONFIG!$W:$AE,6,FALSE)),"",VLOOKUP($A33+1000,CONFIG!$W:$AE,6,FALSE))</f>
        <v>Access</v>
      </c>
      <c r="H33" s="281" t="str">
        <f>IF(ISNA(VLOOKUP($A33+1000,CONFIG!$W:$AE,7,FALSE)),"",VLOOKUP($A33+1000,CONFIG!$W:$AE,7,FALSE))</f>
        <v>1</v>
      </c>
      <c r="I33" s="281" t="str">
        <f>IF(ISNA(VLOOKUP($A33+1000,CONFIG!$W:$AE,8,FALSE)),"",VLOOKUP($A33+1000,CONFIG!$W:$AE,8,FALSE))</f>
        <v>H</v>
      </c>
      <c r="J33" s="281" t="str">
        <f>IF(ISNA(VLOOKUP($A33+1000,CONFIG!$W:$AE,9,FALSE)),"",VLOOKUP($A33+1000,CONFIG!$W:$AE,9,FALSE))</f>
        <v/>
      </c>
    </row>
    <row r="34" spans="1:10" s="117" customFormat="1" ht="19.350000000000001" customHeight="1" x14ac:dyDescent="0.2">
      <c r="A34" s="140">
        <v>27</v>
      </c>
      <c r="B34" s="280"/>
      <c r="C34" s="142" t="str">
        <f>IF(OR(ISNA(VLOOKUP($A34+1000,CONFIG!$W:$AE,2,FALSE)),VLOOKUP($A34+1000,CONFIG!$W:$AE,2,FALSE)=0),"",VLOOKUP($A34+1000,CONFIG!$W:$AE,2,FALSE))</f>
        <v>48771010608</v>
      </c>
      <c r="D34" s="143" t="str">
        <f>IF(ISNA(VLOOKUP($A34+1000,CONFIG!$W:$AE,3,FALSE)),"",VLOOKUP($A34+1000,CONFIG!$W:$AE,3,FALSE))</f>
        <v>KERVOELEN</v>
      </c>
      <c r="E34" s="143" t="str">
        <f>IF(ISNA(VLOOKUP($A34+1000,CONFIG!$W:$AE,4,FALSE)),"",VLOOKUP($A34+1000,CONFIG!$W:$AE,4,FALSE))</f>
        <v>Yoan</v>
      </c>
      <c r="F34" s="143" t="str">
        <f>IF(ISNA(VLOOKUP($A34+1000,CONFIG!$W$2:$AE$804,5,FALSE)),"",VLOOKUP($A34+1000,CONFIG!$W$2:$AE$804,5,FALSE))</f>
        <v>TEAM ALL CYCLES MEAUX</v>
      </c>
      <c r="G34" s="281" t="str">
        <f>IF(ISNA(VLOOKUP($A34+1000,CONFIG!$W:$AE,6,FALSE)),"",VLOOKUP($A34+1000,CONFIG!$W:$AE,6,FALSE))</f>
        <v>Access</v>
      </c>
      <c r="H34" s="281" t="str">
        <f>IF(ISNA(VLOOKUP($A34+1000,CONFIG!$W:$AE,7,FALSE)),"",VLOOKUP($A34+1000,CONFIG!$W:$AE,7,FALSE))</f>
        <v>2</v>
      </c>
      <c r="I34" s="281" t="str">
        <f>IF(ISNA(VLOOKUP($A34+1000,CONFIG!$W:$AE,8,FALSE)),"",VLOOKUP($A34+1000,CONFIG!$W:$AE,8,FALSE))</f>
        <v>H</v>
      </c>
      <c r="J34" s="281" t="str">
        <f>IF(ISNA(VLOOKUP($A34+1000,CONFIG!$W:$AE,9,FALSE)),"",VLOOKUP($A34+1000,CONFIG!$W:$AE,9,FALSE))</f>
        <v/>
      </c>
    </row>
    <row r="35" spans="1:10" s="117" customFormat="1" ht="19.350000000000001" customHeight="1" x14ac:dyDescent="0.2">
      <c r="A35" s="140">
        <v>28</v>
      </c>
      <c r="B35" s="280"/>
      <c r="C35" s="142" t="str">
        <f>IF(OR(ISNA(VLOOKUP($A35+1000,CONFIG!$W:$AE,2,FALSE)),VLOOKUP($A35+1000,CONFIG!$W:$AE,2,FALSE)=0),"",VLOOKUP($A35+1000,CONFIG!$W:$AE,2,FALSE))</f>
        <v>48771010552</v>
      </c>
      <c r="D35" s="143" t="str">
        <f>IF(ISNA(VLOOKUP($A35+1000,CONFIG!$W:$AE,3,FALSE)),"",VLOOKUP($A35+1000,CONFIG!$W:$AE,3,FALSE))</f>
        <v>LAVIT</v>
      </c>
      <c r="E35" s="143" t="str">
        <f>IF(ISNA(VLOOKUP($A35+1000,CONFIG!$W:$AE,4,FALSE)),"",VLOOKUP($A35+1000,CONFIG!$W:$AE,4,FALSE))</f>
        <v>Alexis</v>
      </c>
      <c r="F35" s="143" t="str">
        <f>IF(ISNA(VLOOKUP($A35+1000,CONFIG!$W$2:$AE$804,5,FALSE)),"",VLOOKUP($A35+1000,CONFIG!$W$2:$AE$804,5,FALSE))</f>
        <v>TEAM ALL CYCLES MEAUX</v>
      </c>
      <c r="G35" s="281" t="str">
        <f>IF(ISNA(VLOOKUP($A35+1000,CONFIG!$W:$AE,6,FALSE)),"",VLOOKUP($A35+1000,CONFIG!$W:$AE,6,FALSE))</f>
        <v>Access</v>
      </c>
      <c r="H35" s="281" t="str">
        <f>IF(ISNA(VLOOKUP($A35+1000,CONFIG!$W:$AE,7,FALSE)),"",VLOOKUP($A35+1000,CONFIG!$W:$AE,7,FALSE))</f>
        <v>1</v>
      </c>
      <c r="I35" s="281" t="str">
        <f>IF(ISNA(VLOOKUP($A35+1000,CONFIG!$W:$AE,8,FALSE)),"",VLOOKUP($A35+1000,CONFIG!$W:$AE,8,FALSE))</f>
        <v>H</v>
      </c>
      <c r="J35" s="281" t="str">
        <f>IF(ISNA(VLOOKUP($A35+1000,CONFIG!$W:$AE,9,FALSE)),"",VLOOKUP($A35+1000,CONFIG!$W:$AE,9,FALSE))</f>
        <v/>
      </c>
    </row>
    <row r="36" spans="1:10" s="117" customFormat="1" ht="19.350000000000001" customHeight="1" x14ac:dyDescent="0.2">
      <c r="A36" s="140">
        <v>29</v>
      </c>
      <c r="B36" s="280"/>
      <c r="C36" s="142" t="str">
        <f>IF(OR(ISNA(VLOOKUP($A36+1000,CONFIG!$W:$AE,2,FALSE)),VLOOKUP($A36+1000,CONFIG!$W:$AE,2,FALSE)=0),"",VLOOKUP($A36+1000,CONFIG!$W:$AE,2,FALSE))</f>
        <v>48771010580</v>
      </c>
      <c r="D36" s="143" t="str">
        <f>IF(ISNA(VLOOKUP($A36+1000,CONFIG!$W:$AE,3,FALSE)),"",VLOOKUP($A36+1000,CONFIG!$W:$AE,3,FALSE))</f>
        <v>PIRRI</v>
      </c>
      <c r="E36" s="143" t="str">
        <f>IF(ISNA(VLOOKUP($A36+1000,CONFIG!$W:$AE,4,FALSE)),"",VLOOKUP($A36+1000,CONFIG!$W:$AE,4,FALSE))</f>
        <v>Francesco</v>
      </c>
      <c r="F36" s="143" t="str">
        <f>IF(ISNA(VLOOKUP($A36+1000,CONFIG!$W$2:$AE$804,5,FALSE)),"",VLOOKUP($A36+1000,CONFIG!$W$2:$AE$804,5,FALSE))</f>
        <v>TEAM ALL CYCLES MEAUX</v>
      </c>
      <c r="G36" s="281" t="str">
        <f>IF(ISNA(VLOOKUP($A36+1000,CONFIG!$W:$AE,6,FALSE)),"",VLOOKUP($A36+1000,CONFIG!$W:$AE,6,FALSE))</f>
        <v>Access</v>
      </c>
      <c r="H36" s="281" t="str">
        <f>IF(ISNA(VLOOKUP($A36+1000,CONFIG!$W:$AE,7,FALSE)),"",VLOOKUP($A36+1000,CONFIG!$W:$AE,7,FALSE))</f>
        <v>1</v>
      </c>
      <c r="I36" s="281" t="str">
        <f>IF(ISNA(VLOOKUP($A36+1000,CONFIG!$W:$AE,8,FALSE)),"",VLOOKUP($A36+1000,CONFIG!$W:$AE,8,FALSE))</f>
        <v>H</v>
      </c>
      <c r="J36" s="281" t="str">
        <f>IF(ISNA(VLOOKUP($A36+1000,CONFIG!$W:$AE,9,FALSE)),"",VLOOKUP($A36+1000,CONFIG!$W:$AE,9,FALSE))</f>
        <v/>
      </c>
    </row>
    <row r="37" spans="1:10" s="117" customFormat="1" ht="19.350000000000001" customHeight="1" x14ac:dyDescent="0.2">
      <c r="A37" s="140">
        <v>30</v>
      </c>
      <c r="B37" s="280"/>
      <c r="C37" s="142" t="str">
        <f>IF(OR(ISNA(VLOOKUP($A37+1000,CONFIG!$W:$AE,2,FALSE)),VLOOKUP($A37+1000,CONFIG!$W:$AE,2,FALSE)=0),"",VLOOKUP($A37+1000,CONFIG!$W:$AE,2,FALSE))</f>
        <v>48771010590</v>
      </c>
      <c r="D37" s="143" t="str">
        <f>IF(ISNA(VLOOKUP($A37+1000,CONFIG!$W:$AE,3,FALSE)),"",VLOOKUP($A37+1000,CONFIG!$W:$AE,3,FALSE))</f>
        <v>RIVARD</v>
      </c>
      <c r="E37" s="143" t="str">
        <f>IF(ISNA(VLOOKUP($A37+1000,CONFIG!$W:$AE,4,FALSE)),"",VLOOKUP($A37+1000,CONFIG!$W:$AE,4,FALSE))</f>
        <v>Aurelien</v>
      </c>
      <c r="F37" s="143" t="str">
        <f>IF(ISNA(VLOOKUP($A37+1000,CONFIG!$W$2:$AE$804,5,FALSE)),"",VLOOKUP($A37+1000,CONFIG!$W$2:$AE$804,5,FALSE))</f>
        <v>TEAM ALL CYCLES MEAUX</v>
      </c>
      <c r="G37" s="281" t="str">
        <f>IF(ISNA(VLOOKUP($A37+1000,CONFIG!$W:$AE,6,FALSE)),"",VLOOKUP($A37+1000,CONFIG!$W:$AE,6,FALSE))</f>
        <v>Access</v>
      </c>
      <c r="H37" s="281" t="str">
        <f>IF(ISNA(VLOOKUP($A37+1000,CONFIG!$W:$AE,7,FALSE)),"",VLOOKUP($A37+1000,CONFIG!$W:$AE,7,FALSE))</f>
        <v>1</v>
      </c>
      <c r="I37" s="281" t="str">
        <f>IF(ISNA(VLOOKUP($A37+1000,CONFIG!$W:$AE,8,FALSE)),"",VLOOKUP($A37+1000,CONFIG!$W:$AE,8,FALSE))</f>
        <v>H</v>
      </c>
      <c r="J37" s="281" t="str">
        <f>IF(ISNA(VLOOKUP($A37+1000,CONFIG!$W:$AE,9,FALSE)),"",VLOOKUP($A37+1000,CONFIG!$W:$AE,9,FALSE))</f>
        <v/>
      </c>
    </row>
    <row r="38" spans="1:10" s="117" customFormat="1" ht="19.350000000000001" customHeight="1" x14ac:dyDescent="0.2">
      <c r="A38" s="140">
        <v>31</v>
      </c>
      <c r="B38" s="280"/>
      <c r="C38" s="142" t="str">
        <f>IF(OR(ISNA(VLOOKUP($A38+1000,CONFIG!$W:$AE,2,FALSE)),VLOOKUP($A38+1000,CONFIG!$W:$AE,2,FALSE)=0),"",VLOOKUP($A38+1000,CONFIG!$W:$AE,2,FALSE))</f>
        <v>48771010581</v>
      </c>
      <c r="D38" s="143" t="str">
        <f>IF(ISNA(VLOOKUP($A38+1000,CONFIG!$W:$AE,3,FALSE)),"",VLOOKUP($A38+1000,CONFIG!$W:$AE,3,FALSE))</f>
        <v>SABOURDY</v>
      </c>
      <c r="E38" s="143" t="str">
        <f>IF(ISNA(VLOOKUP($A38+1000,CONFIG!$W:$AE,4,FALSE)),"",VLOOKUP($A38+1000,CONFIG!$W:$AE,4,FALSE))</f>
        <v>Félix</v>
      </c>
      <c r="F38" s="143" t="str">
        <f>IF(ISNA(VLOOKUP($A38+1000,CONFIG!$W$2:$AE$804,5,FALSE)),"",VLOOKUP($A38+1000,CONFIG!$W$2:$AE$804,5,FALSE))</f>
        <v>TEAM ALL CYCLES MEAUX</v>
      </c>
      <c r="G38" s="281" t="str">
        <f>IF(ISNA(VLOOKUP($A38+1000,CONFIG!$W:$AE,6,FALSE)),"",VLOOKUP($A38+1000,CONFIG!$W:$AE,6,FALSE))</f>
        <v>Access</v>
      </c>
      <c r="H38" s="281" t="str">
        <f>IF(ISNA(VLOOKUP($A38+1000,CONFIG!$W:$AE,7,FALSE)),"",VLOOKUP($A38+1000,CONFIG!$W:$AE,7,FALSE))</f>
        <v>1</v>
      </c>
      <c r="I38" s="281" t="str">
        <f>IF(ISNA(VLOOKUP($A38+1000,CONFIG!$W:$AE,8,FALSE)),"",VLOOKUP($A38+1000,CONFIG!$W:$AE,8,FALSE))</f>
        <v>H</v>
      </c>
      <c r="J38" s="281" t="str">
        <f>IF(ISNA(VLOOKUP($A38+1000,CONFIG!$W:$AE,9,FALSE)),"",VLOOKUP($A38+1000,CONFIG!$W:$AE,9,FALSE))</f>
        <v/>
      </c>
    </row>
    <row r="39" spans="1:10" s="117" customFormat="1" ht="19.350000000000001" customHeight="1" x14ac:dyDescent="0.2">
      <c r="A39" s="140">
        <v>32</v>
      </c>
      <c r="B39" s="280"/>
      <c r="C39" s="142" t="str">
        <f>IF(OR(ISNA(VLOOKUP($A39+1000,CONFIG!$W:$AE,2,FALSE)),VLOOKUP($A39+1000,CONFIG!$W:$AE,2,FALSE)=0),"",VLOOKUP($A39+1000,CONFIG!$W:$AE,2,FALSE))</f>
        <v>48771010598</v>
      </c>
      <c r="D39" s="143" t="str">
        <f>IF(ISNA(VLOOKUP($A39+1000,CONFIG!$W:$AE,3,FALSE)),"",VLOOKUP($A39+1000,CONFIG!$W:$AE,3,FALSE))</f>
        <v>SIGRIST</v>
      </c>
      <c r="E39" s="143" t="str">
        <f>IF(ISNA(VLOOKUP($A39+1000,CONFIG!$W:$AE,4,FALSE)),"",VLOOKUP($A39+1000,CONFIG!$W:$AE,4,FALSE))</f>
        <v>Florian</v>
      </c>
      <c r="F39" s="143" t="str">
        <f>IF(ISNA(VLOOKUP($A39+1000,CONFIG!$W$2:$AE$804,5,FALSE)),"",VLOOKUP($A39+1000,CONFIG!$W$2:$AE$804,5,FALSE))</f>
        <v>TEAM ALL CYCLES MEAUX</v>
      </c>
      <c r="G39" s="281" t="str">
        <f>IF(ISNA(VLOOKUP($A39+1000,CONFIG!$W:$AE,6,FALSE)),"",VLOOKUP($A39+1000,CONFIG!$W:$AE,6,FALSE))</f>
        <v>Access</v>
      </c>
      <c r="H39" s="281" t="str">
        <f>IF(ISNA(VLOOKUP($A39+1000,CONFIG!$W:$AE,7,FALSE)),"",VLOOKUP($A39+1000,CONFIG!$W:$AE,7,FALSE))</f>
        <v>2</v>
      </c>
      <c r="I39" s="281" t="str">
        <f>IF(ISNA(VLOOKUP($A39+1000,CONFIG!$W:$AE,8,FALSE)),"",VLOOKUP($A39+1000,CONFIG!$W:$AE,8,FALSE))</f>
        <v>H</v>
      </c>
      <c r="J39" s="281" t="str">
        <f>IF(ISNA(VLOOKUP($A39+1000,CONFIG!$W:$AE,9,FALSE)),"",VLOOKUP($A39+1000,CONFIG!$W:$AE,9,FALSE))</f>
        <v/>
      </c>
    </row>
    <row r="40" spans="1:10" s="117" customFormat="1" ht="19.350000000000001" customHeight="1" x14ac:dyDescent="0.2">
      <c r="A40" s="140">
        <v>33</v>
      </c>
      <c r="B40" s="280"/>
      <c r="C40" s="142" t="str">
        <f>IF(OR(ISNA(VLOOKUP($A40+1000,CONFIG!$W:$AE,2,FALSE)),VLOOKUP($A40+1000,CONFIG!$W:$AE,2,FALSE)=0),"",VLOOKUP($A40+1000,CONFIG!$W:$AE,2,FALSE))</f>
        <v>48957080698</v>
      </c>
      <c r="D40" s="143" t="str">
        <f>IF(ISNA(VLOOKUP($A40+1000,CONFIG!$W:$AE,3,FALSE)),"",VLOOKUP($A40+1000,CONFIG!$W:$AE,3,FALSE))</f>
        <v>VOVARD</v>
      </c>
      <c r="E40" s="143" t="str">
        <f>IF(ISNA(VLOOKUP($A40+1000,CONFIG!$W:$AE,4,FALSE)),"",VLOOKUP($A40+1000,CONFIG!$W:$AE,4,FALSE))</f>
        <v>Alex</v>
      </c>
      <c r="F40" s="143" t="str">
        <f>IF(ISNA(VLOOKUP($A40+1000,CONFIG!$W$2:$AE$804,5,FALSE)),"",VLOOKUP($A40+1000,CONFIG!$W$2:$AE$804,5,FALSE))</f>
        <v>ARGENTEUIL VAL DE SEINE 95</v>
      </c>
      <c r="G40" s="281" t="str">
        <f>IF(ISNA(VLOOKUP($A40+1000,CONFIG!$W:$AE,6,FALSE)),"",VLOOKUP($A40+1000,CONFIG!$W:$AE,6,FALSE))</f>
        <v>Access</v>
      </c>
      <c r="H40" s="281" t="str">
        <f>IF(ISNA(VLOOKUP($A40+1000,CONFIG!$W:$AE,7,FALSE)),"",VLOOKUP($A40+1000,CONFIG!$W:$AE,7,FALSE))</f>
        <v>1</v>
      </c>
      <c r="I40" s="281" t="str">
        <f>IF(ISNA(VLOOKUP($A40+1000,CONFIG!$W:$AE,8,FALSE)),"",VLOOKUP($A40+1000,CONFIG!$W:$AE,8,FALSE))</f>
        <v>H</v>
      </c>
      <c r="J40" s="281" t="str">
        <f>IF(ISNA(VLOOKUP($A40+1000,CONFIG!$W:$AE,9,FALSE)),"",VLOOKUP($A40+1000,CONFIG!$W:$AE,9,FALSE))</f>
        <v/>
      </c>
    </row>
    <row r="41" spans="1:10" s="117" customFormat="1" ht="19.350000000000001" customHeight="1" x14ac:dyDescent="0.2">
      <c r="A41" s="140">
        <v>34</v>
      </c>
      <c r="B41" s="280"/>
      <c r="C41" s="142" t="str">
        <f>IF(OR(ISNA(VLOOKUP($A41+1000,CONFIG!$W:$AE,2,FALSE)),VLOOKUP($A41+1000,CONFIG!$W:$AE,2,FALSE)=0),"",VLOOKUP($A41+1000,CONFIG!$W:$AE,2,FALSE))</f>
        <v>48771310018</v>
      </c>
      <c r="D41" s="143" t="str">
        <f>IF(ISNA(VLOOKUP($A41+1000,CONFIG!$W:$AE,3,FALSE)),"",VLOOKUP($A41+1000,CONFIG!$W:$AE,3,FALSE))</f>
        <v>DECLERCQ</v>
      </c>
      <c r="E41" s="143" t="str">
        <f>IF(ISNA(VLOOKUP($A41+1000,CONFIG!$W:$AE,4,FALSE)),"",VLOOKUP($A41+1000,CONFIG!$W:$AE,4,FALSE))</f>
        <v>Clément</v>
      </c>
      <c r="F41" s="143" t="str">
        <f>IF(ISNA(VLOOKUP($A41+1000,CONFIG!$W$2:$AE$804,5,FALSE)),"",VLOOKUP($A41+1000,CONFIG!$W$2:$AE$804,5,FALSE))</f>
        <v>USM VILLEPARISIS</v>
      </c>
      <c r="G41" s="281" t="str">
        <f>IF(ISNA(VLOOKUP($A41+1000,CONFIG!$W:$AE,6,FALSE)),"",VLOOKUP($A41+1000,CONFIG!$W:$AE,6,FALSE))</f>
        <v>Access</v>
      </c>
      <c r="H41" s="281" t="str">
        <f>IF(ISNA(VLOOKUP($A41+1000,CONFIG!$W:$AE,7,FALSE)),"",VLOOKUP($A41+1000,CONFIG!$W:$AE,7,FALSE))</f>
        <v>2</v>
      </c>
      <c r="I41" s="281" t="str">
        <f>IF(ISNA(VLOOKUP($A41+1000,CONFIG!$W:$AE,8,FALSE)),"",VLOOKUP($A41+1000,CONFIG!$W:$AE,8,FALSE))</f>
        <v>H</v>
      </c>
      <c r="J41" s="281" t="str">
        <f>IF(ISNA(VLOOKUP($A41+1000,CONFIG!$W:$AE,9,FALSE)),"",VLOOKUP($A41+1000,CONFIG!$W:$AE,9,FALSE))</f>
        <v/>
      </c>
    </row>
    <row r="42" spans="1:10" s="117" customFormat="1" ht="19.350000000000001" customHeight="1" x14ac:dyDescent="0.2">
      <c r="A42" s="140">
        <v>35</v>
      </c>
      <c r="B42" s="280"/>
      <c r="C42" s="142" t="str">
        <f>IF(OR(ISNA(VLOOKUP($A42+1000,CONFIG!$W:$AE,2,FALSE)),VLOOKUP($A42+1000,CONFIG!$W:$AE,2,FALSE)=0),"",VLOOKUP($A42+1000,CONFIG!$W:$AE,2,FALSE))</f>
        <v>48771280447</v>
      </c>
      <c r="D42" s="143" t="str">
        <f>IF(ISNA(VLOOKUP($A42+1000,CONFIG!$W:$AE,3,FALSE)),"",VLOOKUP($A42+1000,CONFIG!$W:$AE,3,FALSE))</f>
        <v>BIOTA</v>
      </c>
      <c r="E42" s="143" t="str">
        <f>IF(ISNA(VLOOKUP($A42+1000,CONFIG!$W:$AE,4,FALSE)),"",VLOOKUP($A42+1000,CONFIG!$W:$AE,4,FALSE))</f>
        <v>Alessandro</v>
      </c>
      <c r="F42" s="143" t="str">
        <f>IF(ISNA(VLOOKUP($A42+1000,CONFIG!$W$2:$AE$804,5,FALSE)),"",VLOOKUP($A42+1000,CONFIG!$W$2:$AE$804,5,FALSE))</f>
        <v>LAGNY PONTCARRE CYC.</v>
      </c>
      <c r="G42" s="281" t="str">
        <f>IF(ISNA(VLOOKUP($A42+1000,CONFIG!$W:$AE,6,FALSE)),"",VLOOKUP($A42+1000,CONFIG!$W:$AE,6,FALSE))</f>
        <v>Access</v>
      </c>
      <c r="H42" s="281" t="str">
        <f>IF(ISNA(VLOOKUP($A42+1000,CONFIG!$W:$AE,7,FALSE)),"",VLOOKUP($A42+1000,CONFIG!$W:$AE,7,FALSE))</f>
        <v>1</v>
      </c>
      <c r="I42" s="281" t="str">
        <f>IF(ISNA(VLOOKUP($A42+1000,CONFIG!$W:$AE,8,FALSE)),"",VLOOKUP($A42+1000,CONFIG!$W:$AE,8,FALSE))</f>
        <v>H</v>
      </c>
      <c r="J42" s="281" t="str">
        <f>IF(ISNA(VLOOKUP($A42+1000,CONFIG!$W:$AE,9,FALSE)),"",VLOOKUP($A42+1000,CONFIG!$W:$AE,9,FALSE))</f>
        <v/>
      </c>
    </row>
    <row r="43" spans="1:10" s="117" customFormat="1" ht="19.350000000000001" customHeight="1" x14ac:dyDescent="0.2">
      <c r="A43" s="140">
        <v>36</v>
      </c>
      <c r="B43" s="280"/>
      <c r="C43" s="142" t="str">
        <f>IF(OR(ISNA(VLOOKUP($A43+1000,CONFIG!$W:$AE,2,FALSE)),VLOOKUP($A43+1000,CONFIG!$W:$AE,2,FALSE)=0),"",VLOOKUP($A43+1000,CONFIG!$W:$AE,2,FALSE))</f>
        <v>48771280278</v>
      </c>
      <c r="D43" s="143" t="str">
        <f>IF(ISNA(VLOOKUP($A43+1000,CONFIG!$W:$AE,3,FALSE)),"",VLOOKUP($A43+1000,CONFIG!$W:$AE,3,FALSE))</f>
        <v>NOLIUS</v>
      </c>
      <c r="E43" s="143" t="str">
        <f>IF(ISNA(VLOOKUP($A43+1000,CONFIG!$W:$AE,4,FALSE)),"",VLOOKUP($A43+1000,CONFIG!$W:$AE,4,FALSE))</f>
        <v>Jean Christophe</v>
      </c>
      <c r="F43" s="143" t="str">
        <f>IF(ISNA(VLOOKUP($A43+1000,CONFIG!$W$2:$AE$804,5,FALSE)),"",VLOOKUP($A43+1000,CONFIG!$W$2:$AE$804,5,FALSE))</f>
        <v>LAGNY PONTCARRE CYC.</v>
      </c>
      <c r="G43" s="281" t="str">
        <f>IF(ISNA(VLOOKUP($A43+1000,CONFIG!$W:$AE,6,FALSE)),"",VLOOKUP($A43+1000,CONFIG!$W:$AE,6,FALSE))</f>
        <v>Access</v>
      </c>
      <c r="H43" s="281" t="str">
        <f>IF(ISNA(VLOOKUP($A43+1000,CONFIG!$W:$AE,7,FALSE)),"",VLOOKUP($A43+1000,CONFIG!$W:$AE,7,FALSE))</f>
        <v>1</v>
      </c>
      <c r="I43" s="281" t="str">
        <f>IF(ISNA(VLOOKUP($A43+1000,CONFIG!$W:$AE,8,FALSE)),"",VLOOKUP($A43+1000,CONFIG!$W:$AE,8,FALSE))</f>
        <v>H</v>
      </c>
      <c r="J43" s="281" t="str">
        <f>IF(ISNA(VLOOKUP($A43+1000,CONFIG!$W:$AE,9,FALSE)),"",VLOOKUP($A43+1000,CONFIG!$W:$AE,9,FALSE))</f>
        <v/>
      </c>
    </row>
    <row r="44" spans="1:10" s="117" customFormat="1" ht="19.350000000000001" customHeight="1" x14ac:dyDescent="0.2">
      <c r="A44" s="140">
        <v>37</v>
      </c>
      <c r="B44" s="280"/>
      <c r="C44" s="142" t="str">
        <f>IF(OR(ISNA(VLOOKUP($A44+1000,CONFIG!$W:$AE,2,FALSE)),VLOOKUP($A44+1000,CONFIG!$W:$AE,2,FALSE)=0),"",VLOOKUP($A44+1000,CONFIG!$W:$AE,2,FALSE))</f>
        <v>48957400023</v>
      </c>
      <c r="D44" s="143" t="str">
        <f>IF(ISNA(VLOOKUP($A44+1000,CONFIG!$W:$AE,3,FALSE)),"",VLOOKUP($A44+1000,CONFIG!$W:$AE,3,FALSE))</f>
        <v>TATARD</v>
      </c>
      <c r="E44" s="143" t="str">
        <f>IF(ISNA(VLOOKUP($A44+1000,CONFIG!$W:$AE,4,FALSE)),"",VLOOKUP($A44+1000,CONFIG!$W:$AE,4,FALSE))</f>
        <v>Jean François</v>
      </c>
      <c r="F44" s="143" t="str">
        <f>IF(ISNA(VLOOKUP($A44+1000,CONFIG!$W$2:$AE$804,5,FALSE)),"",VLOOKUP($A44+1000,CONFIG!$W$2:$AE$804,5,FALSE))</f>
        <v>TEAM BIKE CYCLISTE SAINT PRIX</v>
      </c>
      <c r="G44" s="281" t="str">
        <f>IF(ISNA(VLOOKUP($A44+1000,CONFIG!$W:$AE,6,FALSE)),"",VLOOKUP($A44+1000,CONFIG!$W:$AE,6,FALSE))</f>
        <v>Access</v>
      </c>
      <c r="H44" s="281" t="str">
        <f>IF(ISNA(VLOOKUP($A44+1000,CONFIG!$W:$AE,7,FALSE)),"",VLOOKUP($A44+1000,CONFIG!$W:$AE,7,FALSE))</f>
        <v>2</v>
      </c>
      <c r="I44" s="281" t="str">
        <f>IF(ISNA(VLOOKUP($A44+1000,CONFIG!$W:$AE,8,FALSE)),"",VLOOKUP($A44+1000,CONFIG!$W:$AE,8,FALSE))</f>
        <v>H</v>
      </c>
      <c r="J44" s="281" t="str">
        <f>IF(ISNA(VLOOKUP($A44+1000,CONFIG!$W:$AE,9,FALSE)),"",VLOOKUP($A44+1000,CONFIG!$W:$AE,9,FALSE))</f>
        <v/>
      </c>
    </row>
    <row r="45" spans="1:10" s="117" customFormat="1" ht="19.350000000000001" customHeight="1" x14ac:dyDescent="0.2">
      <c r="A45" s="140">
        <v>38</v>
      </c>
      <c r="B45" s="280"/>
      <c r="C45" s="142" t="str">
        <f>IF(OR(ISNA(VLOOKUP($A45+1000,CONFIG!$W:$AE,2,FALSE)),VLOOKUP($A45+1000,CONFIG!$W:$AE,2,FALSE)=0),"",VLOOKUP($A45+1000,CONFIG!$W:$AE,2,FALSE))</f>
        <v>48924220047</v>
      </c>
      <c r="D45" s="143" t="str">
        <f>IF(ISNA(VLOOKUP($A45+1000,CONFIG!$W:$AE,3,FALSE)),"",VLOOKUP($A45+1000,CONFIG!$W:$AE,3,FALSE))</f>
        <v>COTÉ</v>
      </c>
      <c r="E45" s="143" t="str">
        <f>IF(ISNA(VLOOKUP($A45+1000,CONFIG!$W:$AE,4,FALSE)),"",VLOOKUP($A45+1000,CONFIG!$W:$AE,4,FALSE))</f>
        <v>Pierre</v>
      </c>
      <c r="F45" s="143" t="str">
        <f>IF(ISNA(VLOOKUP($A45+1000,CONFIG!$W$2:$AE$804,5,FALSE)),"",VLOOKUP($A45+1000,CONFIG!$W$2:$AE$804,5,FALSE))</f>
        <v>CYCLO-CROSS UNITED</v>
      </c>
      <c r="G45" s="281" t="str">
        <f>IF(ISNA(VLOOKUP($A45+1000,CONFIG!$W:$AE,6,FALSE)),"",VLOOKUP($A45+1000,CONFIG!$W:$AE,6,FALSE))</f>
        <v>Access</v>
      </c>
      <c r="H45" s="281" t="str">
        <f>IF(ISNA(VLOOKUP($A45+1000,CONFIG!$W:$AE,7,FALSE)),"",VLOOKUP($A45+1000,CONFIG!$W:$AE,7,FALSE))</f>
        <v>1</v>
      </c>
      <c r="I45" s="281" t="str">
        <f>IF(ISNA(VLOOKUP($A45+1000,CONFIG!$W:$AE,8,FALSE)),"",VLOOKUP($A45+1000,CONFIG!$W:$AE,8,FALSE))</f>
        <v>H</v>
      </c>
      <c r="J45" s="281" t="str">
        <f>IF(ISNA(VLOOKUP($A45+1000,CONFIG!$W:$AE,9,FALSE)),"",VLOOKUP($A45+1000,CONFIG!$W:$AE,9,FALSE))</f>
        <v/>
      </c>
    </row>
    <row r="46" spans="1:10" s="117" customFormat="1" ht="19.350000000000001" customHeight="1" x14ac:dyDescent="0.2">
      <c r="A46" s="140">
        <v>39</v>
      </c>
      <c r="B46" s="280"/>
      <c r="C46" s="142" t="str">
        <f>IF(OR(ISNA(VLOOKUP($A46+1000,CONFIG!$W:$AE,2,FALSE)),VLOOKUP($A46+1000,CONFIG!$W:$AE,2,FALSE)=0),"",VLOOKUP($A46+1000,CONFIG!$W:$AE,2,FALSE))</f>
        <v>48935060157</v>
      </c>
      <c r="D46" s="143" t="str">
        <f>IF(ISNA(VLOOKUP($A46+1000,CONFIG!$W:$AE,3,FALSE)),"",VLOOKUP($A46+1000,CONFIG!$W:$AE,3,FALSE))</f>
        <v>BEAUMONT</v>
      </c>
      <c r="E46" s="143" t="str">
        <f>IF(ISNA(VLOOKUP($A46+1000,CONFIG!$W:$AE,4,FALSE)),"",VLOOKUP($A46+1000,CONFIG!$W:$AE,4,FALSE))</f>
        <v>CAMILLE</v>
      </c>
      <c r="F46" s="143" t="str">
        <f>IF(ISNA(VLOOKUP($A46+1000,CONFIG!$W$2:$AE$804,5,FALSE)),"",VLOOKUP($A46+1000,CONFIG!$W$2:$AE$804,5,FALSE))</f>
        <v>CV DIONYSIEN</v>
      </c>
      <c r="G46" s="281" t="str">
        <f>IF(ISNA(VLOOKUP($A46+1000,CONFIG!$W:$AE,6,FALSE)),"",VLOOKUP($A46+1000,CONFIG!$W:$AE,6,FALSE))</f>
        <v>Access</v>
      </c>
      <c r="H46" s="281" t="str">
        <f>IF(ISNA(VLOOKUP($A46+1000,CONFIG!$W:$AE,7,FALSE)),"",VLOOKUP($A46+1000,CONFIG!$W:$AE,7,FALSE))</f>
        <v>1</v>
      </c>
      <c r="I46" s="281" t="str">
        <f>IF(ISNA(VLOOKUP($A46+1000,CONFIG!$W:$AE,8,FALSE)),"",VLOOKUP($A46+1000,CONFIG!$W:$AE,8,FALSE))</f>
        <v>H</v>
      </c>
      <c r="J46" s="281" t="str">
        <f>IF(ISNA(VLOOKUP($A46+1000,CONFIG!$W:$AE,9,FALSE)),"",VLOOKUP($A46+1000,CONFIG!$W:$AE,9,FALSE))</f>
        <v/>
      </c>
    </row>
    <row r="47" spans="1:10" s="117" customFormat="1" ht="19.350000000000001" customHeight="1" x14ac:dyDescent="0.2">
      <c r="A47" s="140">
        <v>40</v>
      </c>
      <c r="B47" s="280"/>
      <c r="C47" s="142" t="str">
        <f>IF(OR(ISNA(VLOOKUP($A47+1000,CONFIG!$W:$AE,2,FALSE)),VLOOKUP($A47+1000,CONFIG!$W:$AE,2,FALSE)=0),"",VLOOKUP($A47+1000,CONFIG!$W:$AE,2,FALSE))</f>
        <v>48946150071</v>
      </c>
      <c r="D47" s="143" t="str">
        <f>IF(ISNA(VLOOKUP($A47+1000,CONFIG!$W:$AE,3,FALSE)),"",VLOOKUP($A47+1000,CONFIG!$W:$AE,3,FALSE))</f>
        <v>TUMOINE</v>
      </c>
      <c r="E47" s="143" t="str">
        <f>IF(ISNA(VLOOKUP($A47+1000,CONFIG!$W:$AE,4,FALSE)),"",VLOOKUP($A47+1000,CONFIG!$W:$AE,4,FALSE))</f>
        <v>Eric</v>
      </c>
      <c r="F47" s="143" t="str">
        <f>IF(ISNA(VLOOKUP($A47+1000,CONFIG!$W$2:$AE$804,5,FALSE)),"",VLOOKUP($A47+1000,CONFIG!$W$2:$AE$804,5,FALSE))</f>
        <v>VC VINCENNES</v>
      </c>
      <c r="G47" s="281" t="str">
        <f>IF(ISNA(VLOOKUP($A47+1000,CONFIG!$W:$AE,6,FALSE)),"",VLOOKUP($A47+1000,CONFIG!$W:$AE,6,FALSE))</f>
        <v>Access</v>
      </c>
      <c r="H47" s="281" t="str">
        <f>IF(ISNA(VLOOKUP($A47+1000,CONFIG!$W:$AE,7,FALSE)),"",VLOOKUP($A47+1000,CONFIG!$W:$AE,7,FALSE))</f>
        <v>2</v>
      </c>
      <c r="I47" s="281" t="str">
        <f>IF(ISNA(VLOOKUP($A47+1000,CONFIG!$W:$AE,8,FALSE)),"",VLOOKUP($A47+1000,CONFIG!$W:$AE,8,FALSE))</f>
        <v>H</v>
      </c>
      <c r="J47" s="281" t="str">
        <f>IF(ISNA(VLOOKUP($A47+1000,CONFIG!$W:$AE,9,FALSE)),"",VLOOKUP($A47+1000,CONFIG!$W:$AE,9,FALSE))</f>
        <v/>
      </c>
    </row>
    <row r="48" spans="1:10" s="117" customFormat="1" ht="19.350000000000001" customHeight="1" x14ac:dyDescent="0.2">
      <c r="A48" s="140">
        <v>41</v>
      </c>
      <c r="B48" s="280"/>
      <c r="C48" s="142" t="str">
        <f>IF(OR(ISNA(VLOOKUP($A48+1000,CONFIG!$W:$AE,2,FALSE)),VLOOKUP($A48+1000,CONFIG!$W:$AE,2,FALSE)=0),"",VLOOKUP($A48+1000,CONFIG!$W:$AE,2,FALSE))</f>
        <v>48946270423</v>
      </c>
      <c r="D48" s="143" t="str">
        <f>IF(ISNA(VLOOKUP($A48+1000,CONFIG!$W:$AE,3,FALSE)),"",VLOOKUP($A48+1000,CONFIG!$W:$AE,3,FALSE))</f>
        <v>GROSSE</v>
      </c>
      <c r="E48" s="143" t="str">
        <f>IF(ISNA(VLOOKUP($A48+1000,CONFIG!$W:$AE,4,FALSE)),"",VLOOKUP($A48+1000,CONFIG!$W:$AE,4,FALSE))</f>
        <v>Arthur</v>
      </c>
      <c r="F48" s="143" t="str">
        <f>IF(ISNA(VLOOKUP($A48+1000,CONFIG!$W$2:$AE$804,5,FALSE)),"",VLOOKUP($A48+1000,CONFIG!$W$2:$AE$804,5,FALSE))</f>
        <v>AV THIAIS</v>
      </c>
      <c r="G48" s="281" t="str">
        <f>IF(ISNA(VLOOKUP($A48+1000,CONFIG!$W:$AE,6,FALSE)),"",VLOOKUP($A48+1000,CONFIG!$W:$AE,6,FALSE))</f>
        <v>Access</v>
      </c>
      <c r="H48" s="281" t="str">
        <f>IF(ISNA(VLOOKUP($A48+1000,CONFIG!$W:$AE,7,FALSE)),"",VLOOKUP($A48+1000,CONFIG!$W:$AE,7,FALSE))</f>
        <v>1</v>
      </c>
      <c r="I48" s="281" t="str">
        <f>IF(ISNA(VLOOKUP($A48+1000,CONFIG!$W:$AE,8,FALSE)),"",VLOOKUP($A48+1000,CONFIG!$W:$AE,8,FALSE))</f>
        <v>H</v>
      </c>
      <c r="J48" s="281" t="str">
        <f>IF(ISNA(VLOOKUP($A48+1000,CONFIG!$W:$AE,9,FALSE)),"",VLOOKUP($A48+1000,CONFIG!$W:$AE,9,FALSE))</f>
        <v/>
      </c>
    </row>
    <row r="49" spans="1:10" s="117" customFormat="1" ht="19.350000000000001" customHeight="1" x14ac:dyDescent="0.2">
      <c r="A49" s="140">
        <v>42</v>
      </c>
      <c r="B49" s="280"/>
      <c r="C49" s="142" t="str">
        <f>IF(OR(ISNA(VLOOKUP($A49+1000,CONFIG!$W:$AE,2,FALSE)),VLOOKUP($A49+1000,CONFIG!$W:$AE,2,FALSE)=0),"",VLOOKUP($A49+1000,CONFIG!$W:$AE,2,FALSE))</f>
        <v>48935380161</v>
      </c>
      <c r="D49" s="143" t="str">
        <f>IF(ISNA(VLOOKUP($A49+1000,CONFIG!$W:$AE,3,FALSE)),"",VLOOKUP($A49+1000,CONFIG!$W:$AE,3,FALSE))</f>
        <v>DIOP</v>
      </c>
      <c r="E49" s="143" t="str">
        <f>IF(ISNA(VLOOKUP($A49+1000,CONFIG!$W:$AE,4,FALSE)),"",VLOOKUP($A49+1000,CONFIG!$W:$AE,4,FALSE))</f>
        <v>Baye Mor</v>
      </c>
      <c r="F49" s="143" t="str">
        <f>IF(ISNA(VLOOKUP($A49+1000,CONFIG!$W$2:$AE$804,5,FALSE)),"",VLOOKUP($A49+1000,CONFIG!$W$2:$AE$804,5,FALSE))</f>
        <v>ENTENTE CYCLISTE AULNAY DRANCY 93</v>
      </c>
      <c r="G49" s="281" t="str">
        <f>IF(ISNA(VLOOKUP($A49+1000,CONFIG!$W:$AE,6,FALSE)),"",VLOOKUP($A49+1000,CONFIG!$W:$AE,6,FALSE))</f>
        <v>Access</v>
      </c>
      <c r="H49" s="281" t="str">
        <f>IF(ISNA(VLOOKUP($A49+1000,CONFIG!$W:$AE,7,FALSE)),"",VLOOKUP($A49+1000,CONFIG!$W:$AE,7,FALSE))</f>
        <v>1</v>
      </c>
      <c r="I49" s="281" t="str">
        <f>IF(ISNA(VLOOKUP($A49+1000,CONFIG!$W:$AE,8,FALSE)),"",VLOOKUP($A49+1000,CONFIG!$W:$AE,8,FALSE))</f>
        <v>H</v>
      </c>
      <c r="J49" s="281" t="str">
        <f>IF(ISNA(VLOOKUP($A49+1000,CONFIG!$W:$AE,9,FALSE)),"",VLOOKUP($A49+1000,CONFIG!$W:$AE,9,FALSE))</f>
        <v/>
      </c>
    </row>
    <row r="50" spans="1:10" s="117" customFormat="1" ht="19.350000000000001" customHeight="1" x14ac:dyDescent="0.2">
      <c r="A50" s="140">
        <v>43</v>
      </c>
      <c r="B50" s="280"/>
      <c r="C50" s="142" t="str">
        <f>IF(OR(ISNA(VLOOKUP($A50+1000,CONFIG!$W:$AE,2,FALSE)),VLOOKUP($A50+1000,CONFIG!$W:$AE,2,FALSE)=0),"",VLOOKUP($A50+1000,CONFIG!$W:$AE,2,FALSE))</f>
        <v>48935380190</v>
      </c>
      <c r="D50" s="143" t="str">
        <f>IF(ISNA(VLOOKUP($A50+1000,CONFIG!$W:$AE,3,FALSE)),"",VLOOKUP($A50+1000,CONFIG!$W:$AE,3,FALSE))</f>
        <v>HAINE</v>
      </c>
      <c r="E50" s="143" t="str">
        <f>IF(ISNA(VLOOKUP($A50+1000,CONFIG!$W:$AE,4,FALSE)),"",VLOOKUP($A50+1000,CONFIG!$W:$AE,4,FALSE))</f>
        <v>Julien</v>
      </c>
      <c r="F50" s="143" t="str">
        <f>IF(ISNA(VLOOKUP($A50+1000,CONFIG!$W$2:$AE$804,5,FALSE)),"",VLOOKUP($A50+1000,CONFIG!$W$2:$AE$804,5,FALSE))</f>
        <v>ENTENTE CYCLISTE AULNAY DRANCY 93</v>
      </c>
      <c r="G50" s="281" t="str">
        <f>IF(ISNA(VLOOKUP($A50+1000,CONFIG!$W:$AE,6,FALSE)),"",VLOOKUP($A50+1000,CONFIG!$W:$AE,6,FALSE))</f>
        <v>Access</v>
      </c>
      <c r="H50" s="281" t="str">
        <f>IF(ISNA(VLOOKUP($A50+1000,CONFIG!$W:$AE,7,FALSE)),"",VLOOKUP($A50+1000,CONFIG!$W:$AE,7,FALSE))</f>
        <v>2</v>
      </c>
      <c r="I50" s="281" t="str">
        <f>IF(ISNA(VLOOKUP($A50+1000,CONFIG!$W:$AE,8,FALSE)),"",VLOOKUP($A50+1000,CONFIG!$W:$AE,8,FALSE))</f>
        <v>H</v>
      </c>
      <c r="J50" s="281" t="str">
        <f>IF(ISNA(VLOOKUP($A50+1000,CONFIG!$W:$AE,9,FALSE)),"",VLOOKUP($A50+1000,CONFIG!$W:$AE,9,FALSE))</f>
        <v/>
      </c>
    </row>
    <row r="51" spans="1:10" s="117" customFormat="1" ht="19.350000000000001" customHeight="1" x14ac:dyDescent="0.2">
      <c r="A51" s="140">
        <v>44</v>
      </c>
      <c r="B51" s="280"/>
      <c r="C51" s="142" t="str">
        <f>IF(OR(ISNA(VLOOKUP($A51+1000,CONFIG!$W:$AE,2,FALSE)),VLOOKUP($A51+1000,CONFIG!$W:$AE,2,FALSE)=0),"",VLOOKUP($A51+1000,CONFIG!$W:$AE,2,FALSE))</f>
        <v>48924010497</v>
      </c>
      <c r="D51" s="143" t="str">
        <f>IF(ISNA(VLOOKUP($A51+1000,CONFIG!$W:$AE,3,FALSE)),"",VLOOKUP($A51+1000,CONFIG!$W:$AE,3,FALSE))</f>
        <v>MARTON</v>
      </c>
      <c r="E51" s="143" t="str">
        <f>IF(ISNA(VLOOKUP($A51+1000,CONFIG!$W:$AE,4,FALSE)),"",VLOOKUP($A51+1000,CONFIG!$W:$AE,4,FALSE))</f>
        <v>Thibaud</v>
      </c>
      <c r="F51" s="143" t="str">
        <f>IF(ISNA(VLOOKUP($A51+1000,CONFIG!$W$2:$AE$804,5,FALSE)),"",VLOOKUP($A51+1000,CONFIG!$W$2:$AE$804,5,FALSE))</f>
        <v>CSM PUTEAUX</v>
      </c>
      <c r="G51" s="281" t="str">
        <f>IF(ISNA(VLOOKUP($A51+1000,CONFIG!$W:$AE,6,FALSE)),"",VLOOKUP($A51+1000,CONFIG!$W:$AE,6,FALSE))</f>
        <v>Access</v>
      </c>
      <c r="H51" s="281" t="str">
        <f>IF(ISNA(VLOOKUP($A51+1000,CONFIG!$W:$AE,7,FALSE)),"",VLOOKUP($A51+1000,CONFIG!$W:$AE,7,FALSE))</f>
        <v>1</v>
      </c>
      <c r="I51" s="281" t="str">
        <f>IF(ISNA(VLOOKUP($A51+1000,CONFIG!$W:$AE,8,FALSE)),"",VLOOKUP($A51+1000,CONFIG!$W:$AE,8,FALSE))</f>
        <v>H</v>
      </c>
      <c r="J51" s="281" t="str">
        <f>IF(ISNA(VLOOKUP($A51+1000,CONFIG!$W:$AE,9,FALSE)),"",VLOOKUP($A51+1000,CONFIG!$W:$AE,9,FALSE))</f>
        <v/>
      </c>
    </row>
    <row r="52" spans="1:10" s="117" customFormat="1" ht="19.350000000000001" customHeight="1" x14ac:dyDescent="0.2">
      <c r="A52" s="140">
        <v>45</v>
      </c>
      <c r="B52" s="280"/>
      <c r="C52" s="142" t="str">
        <f>IF(OR(ISNA(VLOOKUP($A52+1000,CONFIG!$W:$AE,2,FALSE)),VLOOKUP($A52+1000,CONFIG!$W:$AE,2,FALSE)=0),"",VLOOKUP($A52+1000,CONFIG!$W:$AE,2,FALSE))</f>
        <v>48935070540</v>
      </c>
      <c r="D52" s="143" t="str">
        <f>IF(ISNA(VLOOKUP($A52+1000,CONFIG!$W:$AE,3,FALSE)),"",VLOOKUP($A52+1000,CONFIG!$W:$AE,3,FALSE))</f>
        <v>PLUSQUELLEC</v>
      </c>
      <c r="E52" s="143" t="str">
        <f>IF(ISNA(VLOOKUP($A52+1000,CONFIG!$W:$AE,4,FALSE)),"",VLOOKUP($A52+1000,CONFIG!$W:$AE,4,FALSE))</f>
        <v>Matthieu</v>
      </c>
      <c r="F52" s="143" t="str">
        <f>IF(ISNA(VLOOKUP($A52+1000,CONFIG!$W$2:$AE$804,5,FALSE)),"",VLOOKUP($A52+1000,CONFIG!$W$2:$AE$804,5,FALSE))</f>
        <v>B.C. NOISY LE GRAND</v>
      </c>
      <c r="G52" s="281" t="str">
        <f>IF(ISNA(VLOOKUP($A52+1000,CONFIG!$W:$AE,6,FALSE)),"",VLOOKUP($A52+1000,CONFIG!$W:$AE,6,FALSE))</f>
        <v>Access</v>
      </c>
      <c r="H52" s="281" t="str">
        <f>IF(ISNA(VLOOKUP($A52+1000,CONFIG!$W:$AE,7,FALSE)),"",VLOOKUP($A52+1000,CONFIG!$W:$AE,7,FALSE))</f>
        <v>1</v>
      </c>
      <c r="I52" s="281" t="str">
        <f>IF(ISNA(VLOOKUP($A52+1000,CONFIG!$W:$AE,8,FALSE)),"",VLOOKUP($A52+1000,CONFIG!$W:$AE,8,FALSE))</f>
        <v>H</v>
      </c>
      <c r="J52" s="281" t="str">
        <f>IF(ISNA(VLOOKUP($A52+1000,CONFIG!$W:$AE,9,FALSE)),"",VLOOKUP($A52+1000,CONFIG!$W:$AE,9,FALSE))</f>
        <v/>
      </c>
    </row>
    <row r="53" spans="1:10" s="117" customFormat="1" ht="19.350000000000001" customHeight="1" x14ac:dyDescent="0.2">
      <c r="A53" s="140">
        <v>46</v>
      </c>
      <c r="B53" s="280"/>
      <c r="C53" s="142" t="str">
        <f>IF(OR(ISNA(VLOOKUP($A53+1000,CONFIG!$W:$AE,2,FALSE)),VLOOKUP($A53+1000,CONFIG!$W:$AE,2,FALSE)=0),"",VLOOKUP($A53+1000,CONFIG!$W:$AE,2,FALSE))</f>
        <v/>
      </c>
      <c r="D53" s="143" t="str">
        <f>IF(ISNA(VLOOKUP($A53+1000,CONFIG!$W:$AE,3,FALSE)),"",VLOOKUP($A53+1000,CONFIG!$W:$AE,3,FALSE))</f>
        <v/>
      </c>
      <c r="E53" s="143" t="str">
        <f>IF(ISNA(VLOOKUP($A53+1000,CONFIG!$W:$AE,4,FALSE)),"",VLOOKUP($A53+1000,CONFIG!$W:$AE,4,FALSE))</f>
        <v/>
      </c>
      <c r="F53" s="143" t="str">
        <f>IF(ISNA(VLOOKUP($A53+1000,CONFIG!$W$2:$AE$804,5,FALSE)),"",VLOOKUP($A53+1000,CONFIG!$W$2:$AE$804,5,FALSE))</f>
        <v/>
      </c>
      <c r="G53" s="281" t="str">
        <f>IF(ISNA(VLOOKUP($A53+1000,CONFIG!$W:$AE,6,FALSE)),"",VLOOKUP($A53+1000,CONFIG!$W:$AE,6,FALSE))</f>
        <v/>
      </c>
      <c r="H53" s="281" t="str">
        <f>IF(ISNA(VLOOKUP($A53+1000,CONFIG!$W:$AE,7,FALSE)),"",VLOOKUP($A53+1000,CONFIG!$W:$AE,7,FALSE))</f>
        <v/>
      </c>
      <c r="I53" s="281" t="str">
        <f>IF(ISNA(VLOOKUP($A53+1000,CONFIG!$W:$AE,8,FALSE)),"",VLOOKUP($A53+1000,CONFIG!$W:$AE,8,FALSE))</f>
        <v/>
      </c>
      <c r="J53" s="281" t="str">
        <f>IF(ISNA(VLOOKUP($A53+1000,CONFIG!$W:$AE,9,FALSE)),"",VLOOKUP($A53+1000,CONFIG!$W:$AE,9,FALSE))</f>
        <v/>
      </c>
    </row>
    <row r="54" spans="1:10" s="117" customFormat="1" ht="19.350000000000001" customHeight="1" x14ac:dyDescent="0.2">
      <c r="A54" s="140">
        <v>47</v>
      </c>
      <c r="B54" s="280"/>
      <c r="C54" s="142" t="str">
        <f>IF(OR(ISNA(VLOOKUP($A54+1000,CONFIG!$W:$AE,2,FALSE)),VLOOKUP($A54+1000,CONFIG!$W:$AE,2,FALSE)=0),"",VLOOKUP($A54+1000,CONFIG!$W:$AE,2,FALSE))</f>
        <v/>
      </c>
      <c r="D54" s="143" t="str">
        <f>IF(ISNA(VLOOKUP($A54+1000,CONFIG!$W:$AE,3,FALSE)),"",VLOOKUP($A54+1000,CONFIG!$W:$AE,3,FALSE))</f>
        <v/>
      </c>
      <c r="E54" s="143" t="str">
        <f>IF(ISNA(VLOOKUP($A54+1000,CONFIG!$W:$AE,4,FALSE)),"",VLOOKUP($A54+1000,CONFIG!$W:$AE,4,FALSE))</f>
        <v/>
      </c>
      <c r="F54" s="143" t="str">
        <f>IF(ISNA(VLOOKUP($A54+1000,CONFIG!$W$2:$AE$804,5,FALSE)),"",VLOOKUP($A54+1000,CONFIG!$W$2:$AE$804,5,FALSE))</f>
        <v/>
      </c>
      <c r="G54" s="281" t="str">
        <f>IF(ISNA(VLOOKUP($A54+1000,CONFIG!$W:$AE,6,FALSE)),"",VLOOKUP($A54+1000,CONFIG!$W:$AE,6,FALSE))</f>
        <v/>
      </c>
      <c r="H54" s="281" t="str">
        <f>IF(ISNA(VLOOKUP($A54+1000,CONFIG!$W:$AE,7,FALSE)),"",VLOOKUP($A54+1000,CONFIG!$W:$AE,7,FALSE))</f>
        <v/>
      </c>
      <c r="I54" s="281" t="str">
        <f>IF(ISNA(VLOOKUP($A54+1000,CONFIG!$W:$AE,8,FALSE)),"",VLOOKUP($A54+1000,CONFIG!$W:$AE,8,FALSE))</f>
        <v/>
      </c>
      <c r="J54" s="281" t="str">
        <f>IF(ISNA(VLOOKUP($A54+1000,CONFIG!$W:$AE,9,FALSE)),"",VLOOKUP($A54+1000,CONFIG!$W:$AE,9,FALSE))</f>
        <v/>
      </c>
    </row>
    <row r="55" spans="1:10" s="117" customFormat="1" ht="19.350000000000001" customHeight="1" x14ac:dyDescent="0.2">
      <c r="A55" s="140">
        <v>48</v>
      </c>
      <c r="B55" s="280"/>
      <c r="C55" s="142" t="str">
        <f>IF(OR(ISNA(VLOOKUP($A55+1000,CONFIG!$W:$AE,2,FALSE)),VLOOKUP($A55+1000,CONFIG!$W:$AE,2,FALSE)=0),"",VLOOKUP($A55+1000,CONFIG!$W:$AE,2,FALSE))</f>
        <v/>
      </c>
      <c r="D55" s="143" t="str">
        <f>IF(ISNA(VLOOKUP($A55+1000,CONFIG!$W:$AE,3,FALSE)),"",VLOOKUP($A55+1000,CONFIG!$W:$AE,3,FALSE))</f>
        <v/>
      </c>
      <c r="E55" s="143" t="str">
        <f>IF(ISNA(VLOOKUP($A55+1000,CONFIG!$W:$AE,4,FALSE)),"",VLOOKUP($A55+1000,CONFIG!$W:$AE,4,FALSE))</f>
        <v/>
      </c>
      <c r="F55" s="143" t="str">
        <f>IF(ISNA(VLOOKUP($A55+1000,CONFIG!$W$2:$AE$804,5,FALSE)),"",VLOOKUP($A55+1000,CONFIG!$W$2:$AE$804,5,FALSE))</f>
        <v/>
      </c>
      <c r="G55" s="281" t="str">
        <f>IF(ISNA(VLOOKUP($A55+1000,CONFIG!$W:$AE,6,FALSE)),"",VLOOKUP($A55+1000,CONFIG!$W:$AE,6,FALSE))</f>
        <v/>
      </c>
      <c r="H55" s="281" t="str">
        <f>IF(ISNA(VLOOKUP($A55+1000,CONFIG!$W:$AE,7,FALSE)),"",VLOOKUP($A55+1000,CONFIG!$W:$AE,7,FALSE))</f>
        <v/>
      </c>
      <c r="I55" s="281" t="str">
        <f>IF(ISNA(VLOOKUP($A55+1000,CONFIG!$W:$AE,8,FALSE)),"",VLOOKUP($A55+1000,CONFIG!$W:$AE,8,FALSE))</f>
        <v/>
      </c>
      <c r="J55" s="281" t="str">
        <f>IF(ISNA(VLOOKUP($A55+1000,CONFIG!$W:$AE,9,FALSE)),"",VLOOKUP($A55+1000,CONFIG!$W:$AE,9,FALSE))</f>
        <v/>
      </c>
    </row>
    <row r="56" spans="1:10" s="117" customFormat="1" ht="19.350000000000001" customHeight="1" x14ac:dyDescent="0.2">
      <c r="A56" s="140">
        <v>49</v>
      </c>
      <c r="B56" s="280"/>
      <c r="C56" s="142" t="str">
        <f>IF(OR(ISNA(VLOOKUP($A56+1000,CONFIG!$W:$AE,2,FALSE)),VLOOKUP($A56+1000,CONFIG!$W:$AE,2,FALSE)=0),"",VLOOKUP($A56+1000,CONFIG!$W:$AE,2,FALSE))</f>
        <v/>
      </c>
      <c r="D56" s="143" t="str">
        <f>IF(ISNA(VLOOKUP($A56+1000,CONFIG!$W:$AE,3,FALSE)),"",VLOOKUP($A56+1000,CONFIG!$W:$AE,3,FALSE))</f>
        <v/>
      </c>
      <c r="E56" s="143" t="str">
        <f>IF(ISNA(VLOOKUP($A56+1000,CONFIG!$W:$AE,4,FALSE)),"",VLOOKUP($A56+1000,CONFIG!$W:$AE,4,FALSE))</f>
        <v/>
      </c>
      <c r="F56" s="143" t="str">
        <f>IF(ISNA(VLOOKUP($A56+1000,CONFIG!$W$2:$AE$804,5,FALSE)),"",VLOOKUP($A56+1000,CONFIG!$W$2:$AE$804,5,FALSE))</f>
        <v/>
      </c>
      <c r="G56" s="281" t="str">
        <f>IF(ISNA(VLOOKUP($A56+1000,CONFIG!$W:$AE,6,FALSE)),"",VLOOKUP($A56+1000,CONFIG!$W:$AE,6,FALSE))</f>
        <v/>
      </c>
      <c r="H56" s="281" t="str">
        <f>IF(ISNA(VLOOKUP($A56+1000,CONFIG!$W:$AE,7,FALSE)),"",VLOOKUP($A56+1000,CONFIG!$W:$AE,7,FALSE))</f>
        <v/>
      </c>
      <c r="I56" s="281" t="str">
        <f>IF(ISNA(VLOOKUP($A56+1000,CONFIG!$W:$AE,8,FALSE)),"",VLOOKUP($A56+1000,CONFIG!$W:$AE,8,FALSE))</f>
        <v/>
      </c>
      <c r="J56" s="281" t="str">
        <f>IF(ISNA(VLOOKUP($A56+1000,CONFIG!$W:$AE,9,FALSE)),"",VLOOKUP($A56+1000,CONFIG!$W:$AE,9,FALSE))</f>
        <v/>
      </c>
    </row>
    <row r="57" spans="1:10" s="117" customFormat="1" ht="19.350000000000001" customHeight="1" x14ac:dyDescent="0.2">
      <c r="A57" s="140">
        <v>50</v>
      </c>
      <c r="B57" s="280"/>
      <c r="C57" s="142" t="str">
        <f>IF(OR(ISNA(VLOOKUP($A57+1000,CONFIG!$W:$AE,2,FALSE)),VLOOKUP($A57+1000,CONFIG!$W:$AE,2,FALSE)=0),"",VLOOKUP($A57+1000,CONFIG!$W:$AE,2,FALSE))</f>
        <v/>
      </c>
      <c r="D57" s="143" t="str">
        <f>IF(ISNA(VLOOKUP($A57+1000,CONFIG!$W:$AE,3,FALSE)),"",VLOOKUP($A57+1000,CONFIG!$W:$AE,3,FALSE))</f>
        <v/>
      </c>
      <c r="E57" s="143" t="str">
        <f>IF(ISNA(VLOOKUP($A57+1000,CONFIG!$W:$AE,4,FALSE)),"",VLOOKUP($A57+1000,CONFIG!$W:$AE,4,FALSE))</f>
        <v/>
      </c>
      <c r="F57" s="143" t="str">
        <f>IF(ISNA(VLOOKUP($A57+1000,CONFIG!$W$2:$AE$804,5,FALSE)),"",VLOOKUP($A57+1000,CONFIG!$W$2:$AE$804,5,FALSE))</f>
        <v/>
      </c>
      <c r="G57" s="281" t="str">
        <f>IF(ISNA(VLOOKUP($A57+1000,CONFIG!$W:$AE,6,FALSE)),"",VLOOKUP($A57+1000,CONFIG!$W:$AE,6,FALSE))</f>
        <v/>
      </c>
      <c r="H57" s="281" t="str">
        <f>IF(ISNA(VLOOKUP($A57+1000,CONFIG!$W:$AE,7,FALSE)),"",VLOOKUP($A57+1000,CONFIG!$W:$AE,7,FALSE))</f>
        <v/>
      </c>
      <c r="I57" s="281" t="str">
        <f>IF(ISNA(VLOOKUP($A57+1000,CONFIG!$W:$AE,8,FALSE)),"",VLOOKUP($A57+1000,CONFIG!$W:$AE,8,FALSE))</f>
        <v/>
      </c>
      <c r="J57" s="281" t="str">
        <f>IF(ISNA(VLOOKUP($A57+1000,CONFIG!$W:$AE,9,FALSE)),"",VLOOKUP($A57+1000,CONFIG!$W:$AE,9,FALSE))</f>
        <v/>
      </c>
    </row>
    <row r="58" spans="1:10" s="117" customFormat="1" ht="19.350000000000001" customHeight="1" x14ac:dyDescent="0.2">
      <c r="A58" s="140">
        <v>51</v>
      </c>
      <c r="B58" s="280"/>
      <c r="C58" s="142" t="str">
        <f>IF(OR(ISNA(VLOOKUP($A58+1000,CONFIG!$W:$AE,2,FALSE)),VLOOKUP($A58+1000,CONFIG!$W:$AE,2,FALSE)=0),"",VLOOKUP($A58+1000,CONFIG!$W:$AE,2,FALSE))</f>
        <v/>
      </c>
      <c r="D58" s="143" t="str">
        <f>IF(ISNA(VLOOKUP($A58+1000,CONFIG!$W:$AE,3,FALSE)),"",VLOOKUP($A58+1000,CONFIG!$W:$AE,3,FALSE))</f>
        <v/>
      </c>
      <c r="E58" s="143" t="str">
        <f>IF(ISNA(VLOOKUP($A58+1000,CONFIG!$W:$AE,4,FALSE)),"",VLOOKUP($A58+1000,CONFIG!$W:$AE,4,FALSE))</f>
        <v/>
      </c>
      <c r="F58" s="143" t="str">
        <f>IF(ISNA(VLOOKUP($A58+1000,CONFIG!$W$2:$AE$804,5,FALSE)),"",VLOOKUP($A58+1000,CONFIG!$W$2:$AE$804,5,FALSE))</f>
        <v/>
      </c>
      <c r="G58" s="281" t="str">
        <f>IF(ISNA(VLOOKUP($A58+1000,CONFIG!$W:$AE,6,FALSE)),"",VLOOKUP($A58+1000,CONFIG!$W:$AE,6,FALSE))</f>
        <v/>
      </c>
      <c r="H58" s="281" t="str">
        <f>IF(ISNA(VLOOKUP($A58+1000,CONFIG!$W:$AE,7,FALSE)),"",VLOOKUP($A58+1000,CONFIG!$W:$AE,7,FALSE))</f>
        <v/>
      </c>
      <c r="I58" s="281" t="str">
        <f>IF(ISNA(VLOOKUP($A58+1000,CONFIG!$W:$AE,8,FALSE)),"",VLOOKUP($A58+1000,CONFIG!$W:$AE,8,FALSE))</f>
        <v/>
      </c>
      <c r="J58" s="281" t="str">
        <f>IF(ISNA(VLOOKUP($A58+1000,CONFIG!$W:$AE,9,FALSE)),"",VLOOKUP($A58+1000,CONFIG!$W:$AE,9,FALSE))</f>
        <v/>
      </c>
    </row>
    <row r="59" spans="1:10" s="117" customFormat="1" ht="19.350000000000001" customHeight="1" x14ac:dyDescent="0.2">
      <c r="A59" s="140">
        <v>52</v>
      </c>
      <c r="B59" s="141"/>
      <c r="C59" s="142" t="str">
        <f>IF(OR(ISNA(VLOOKUP($A59+1000,CONFIG!$W:$AE,2,FALSE)),VLOOKUP($A59+1000,CONFIG!$W:$AE,2,FALSE)=0),"",VLOOKUP($A59+1000,CONFIG!$W:$AE,2,FALSE))</f>
        <v/>
      </c>
      <c r="D59" s="143" t="str">
        <f>IF(ISNA(VLOOKUP($A59+1000,CONFIG!$W:$AE,3,FALSE)),"",VLOOKUP($A59+1000,CONFIG!$W:$AE,3,FALSE))</f>
        <v/>
      </c>
      <c r="E59" s="143" t="str">
        <f>IF(ISNA(VLOOKUP($A59+1000,CONFIG!$W:$AE,4,FALSE)),"",VLOOKUP($A59+1000,CONFIG!$W:$AE,4,FALSE))</f>
        <v/>
      </c>
      <c r="F59" s="143" t="str">
        <f>IF(ISNA(VLOOKUP($A59+1000,CONFIG!$W$2:$AE$804,5,FALSE)),"",VLOOKUP($A59+1000,CONFIG!$W$2:$AE$804,5,FALSE))</f>
        <v/>
      </c>
      <c r="G59" s="281" t="str">
        <f>IF(ISNA(VLOOKUP($A59+1000,CONFIG!$W:$AE,6,FALSE)),"",VLOOKUP($A59+1000,CONFIG!$W:$AE,6,FALSE))</f>
        <v/>
      </c>
      <c r="H59" s="281" t="str">
        <f>IF(ISNA(VLOOKUP($A59+1000,CONFIG!$W:$AE,7,FALSE)),"",VLOOKUP($A59+1000,CONFIG!$W:$AE,7,FALSE))</f>
        <v/>
      </c>
      <c r="I59" s="281" t="str">
        <f>IF(ISNA(VLOOKUP($A59+1000,CONFIG!$W:$AE,8,FALSE)),"",VLOOKUP($A59+1000,CONFIG!$W:$AE,8,FALSE))</f>
        <v/>
      </c>
      <c r="J59" s="281" t="str">
        <f>IF(ISNA(VLOOKUP($A59+1000,CONFIG!$W:$AE,9,FALSE)),"",VLOOKUP($A59+1000,CONFIG!$W:$AE,9,FALSE))</f>
        <v/>
      </c>
    </row>
    <row r="60" spans="1:10" s="117" customFormat="1" ht="19.350000000000001" customHeight="1" x14ac:dyDescent="0.2">
      <c r="A60" s="140">
        <v>53</v>
      </c>
      <c r="B60" s="141"/>
      <c r="C60" s="142" t="str">
        <f>IF(OR(ISNA(VLOOKUP($A60+1000,CONFIG!$W:$AE,2,FALSE)),VLOOKUP($A60+1000,CONFIG!$W:$AE,2,FALSE)=0),"",VLOOKUP($A60+1000,CONFIG!$W:$AE,2,FALSE))</f>
        <v/>
      </c>
      <c r="D60" s="143" t="str">
        <f>IF(ISNA(VLOOKUP($A60+1000,CONFIG!$W:$AE,3,FALSE)),"",VLOOKUP($A60+1000,CONFIG!$W:$AE,3,FALSE))</f>
        <v/>
      </c>
      <c r="E60" s="143" t="str">
        <f>IF(ISNA(VLOOKUP($A60+1000,CONFIG!$W:$AE,4,FALSE)),"",VLOOKUP($A60+1000,CONFIG!$W:$AE,4,FALSE))</f>
        <v/>
      </c>
      <c r="F60" s="143" t="str">
        <f>IF(ISNA(VLOOKUP($A60+1000,CONFIG!$W$2:$AE$804,5,FALSE)),"",VLOOKUP($A60+1000,CONFIG!$W$2:$AE$804,5,FALSE))</f>
        <v/>
      </c>
      <c r="G60" s="281" t="str">
        <f>IF(ISNA(VLOOKUP($A60+1000,CONFIG!$W:$AE,6,FALSE)),"",VLOOKUP($A60+1000,CONFIG!$W:$AE,6,FALSE))</f>
        <v/>
      </c>
      <c r="H60" s="281" t="str">
        <f>IF(ISNA(VLOOKUP($A60+1000,CONFIG!$W:$AE,7,FALSE)),"",VLOOKUP($A60+1000,CONFIG!$W:$AE,7,FALSE))</f>
        <v/>
      </c>
      <c r="I60" s="281" t="str">
        <f>IF(ISNA(VLOOKUP($A60+1000,CONFIG!$W:$AE,8,FALSE)),"",VLOOKUP($A60+1000,CONFIG!$W:$AE,8,FALSE))</f>
        <v/>
      </c>
      <c r="J60" s="281" t="str">
        <f>IF(ISNA(VLOOKUP($A60+1000,CONFIG!$W:$AE,9,FALSE)),"",VLOOKUP($A60+1000,CONFIG!$W:$AE,9,FALSE))</f>
        <v/>
      </c>
    </row>
    <row r="61" spans="1:10" s="117" customFormat="1" ht="19.350000000000001" customHeight="1" x14ac:dyDescent="0.2">
      <c r="A61" s="140">
        <v>54</v>
      </c>
      <c r="B61" s="141"/>
      <c r="C61" s="142" t="str">
        <f>IF(OR(ISNA(VLOOKUP($A61+1000,CONFIG!$W:$AE,2,FALSE)),VLOOKUP($A61+1000,CONFIG!$W:$AE,2,FALSE)=0),"",VLOOKUP($A61+1000,CONFIG!$W:$AE,2,FALSE))</f>
        <v/>
      </c>
      <c r="D61" s="143" t="str">
        <f>IF(ISNA(VLOOKUP($A61+1000,CONFIG!$W:$AE,3,FALSE)),"",VLOOKUP($A61+1000,CONFIG!$W:$AE,3,FALSE))</f>
        <v/>
      </c>
      <c r="E61" s="143" t="str">
        <f>IF(ISNA(VLOOKUP($A61+1000,CONFIG!$W:$AE,4,FALSE)),"",VLOOKUP($A61+1000,CONFIG!$W:$AE,4,FALSE))</f>
        <v/>
      </c>
      <c r="F61" s="143" t="str">
        <f>IF(ISNA(VLOOKUP($A61+1000,CONFIG!$W$2:$AE$804,5,FALSE)),"",VLOOKUP($A61+1000,CONFIG!$W$2:$AE$804,5,FALSE))</f>
        <v/>
      </c>
      <c r="G61" s="281" t="str">
        <f>IF(ISNA(VLOOKUP($A61+1000,CONFIG!$W:$AE,6,FALSE)),"",VLOOKUP($A61+1000,CONFIG!$W:$AE,6,FALSE))</f>
        <v/>
      </c>
      <c r="H61" s="281" t="str">
        <f>IF(ISNA(VLOOKUP($A61+1000,CONFIG!$W:$AE,7,FALSE)),"",VLOOKUP($A61+1000,CONFIG!$W:$AE,7,FALSE))</f>
        <v/>
      </c>
      <c r="I61" s="281" t="str">
        <f>IF(ISNA(VLOOKUP($A61+1000,CONFIG!$W:$AE,8,FALSE)),"",VLOOKUP($A61+1000,CONFIG!$W:$AE,8,FALSE))</f>
        <v/>
      </c>
      <c r="J61" s="281" t="str">
        <f>IF(ISNA(VLOOKUP($A61+1000,CONFIG!$W:$AE,9,FALSE)),"",VLOOKUP($A61+1000,CONFIG!$W:$AE,9,FALSE))</f>
        <v/>
      </c>
    </row>
    <row r="62" spans="1:10" s="117" customFormat="1" ht="19.350000000000001" customHeight="1" x14ac:dyDescent="0.2">
      <c r="A62" s="140">
        <v>55</v>
      </c>
      <c r="B62" s="141"/>
      <c r="C62" s="142" t="str">
        <f>IF(OR(ISNA(VLOOKUP($A62+1000,CONFIG!$W:$AE,2,FALSE)),VLOOKUP($A62+1000,CONFIG!$W:$AE,2,FALSE)=0),"",VLOOKUP($A62+1000,CONFIG!$W:$AE,2,FALSE))</f>
        <v/>
      </c>
      <c r="D62" s="143" t="str">
        <f>IF(ISNA(VLOOKUP($A62+1000,CONFIG!$W:$AE,3,FALSE)),"",VLOOKUP($A62+1000,CONFIG!$W:$AE,3,FALSE))</f>
        <v/>
      </c>
      <c r="E62" s="143" t="str">
        <f>IF(ISNA(VLOOKUP($A62+1000,CONFIG!$W:$AE,4,FALSE)),"",VLOOKUP($A62+1000,CONFIG!$W:$AE,4,FALSE))</f>
        <v/>
      </c>
      <c r="F62" s="143" t="str">
        <f>IF(ISNA(VLOOKUP($A62+1000,CONFIG!$W$2:$AE$804,5,FALSE)),"",VLOOKUP($A62+1000,CONFIG!$W$2:$AE$804,5,FALSE))</f>
        <v/>
      </c>
      <c r="G62" s="281" t="str">
        <f>IF(ISNA(VLOOKUP($A62+1000,CONFIG!$W:$AE,6,FALSE)),"",VLOOKUP($A62+1000,CONFIG!$W:$AE,6,FALSE))</f>
        <v/>
      </c>
      <c r="H62" s="281" t="str">
        <f>IF(ISNA(VLOOKUP($A62+1000,CONFIG!$W:$AE,7,FALSE)),"",VLOOKUP($A62+1000,CONFIG!$W:$AE,7,FALSE))</f>
        <v/>
      </c>
      <c r="I62" s="281" t="str">
        <f>IF(ISNA(VLOOKUP($A62+1000,CONFIG!$W:$AE,8,FALSE)),"",VLOOKUP($A62+1000,CONFIG!$W:$AE,8,FALSE))</f>
        <v/>
      </c>
      <c r="J62" s="281" t="str">
        <f>IF(ISNA(VLOOKUP($A62+1000,CONFIG!$W:$AE,9,FALSE)),"",VLOOKUP($A62+1000,CONFIG!$W:$AE,9,FALSE))</f>
        <v/>
      </c>
    </row>
    <row r="63" spans="1:10" s="117" customFormat="1" ht="19.350000000000001" customHeight="1" x14ac:dyDescent="0.2">
      <c r="A63" s="140">
        <v>56</v>
      </c>
      <c r="B63" s="141"/>
      <c r="C63" s="142" t="str">
        <f>IF(OR(ISNA(VLOOKUP($A63+1000,CONFIG!$W:$AE,2,FALSE)),VLOOKUP($A63+1000,CONFIG!$W:$AE,2,FALSE)=0),"",VLOOKUP($A63+1000,CONFIG!$W:$AE,2,FALSE))</f>
        <v/>
      </c>
      <c r="D63" s="143" t="str">
        <f>IF(ISNA(VLOOKUP($A63+1000,CONFIG!$W:$AE,3,FALSE)),"",VLOOKUP($A63+1000,CONFIG!$W:$AE,3,FALSE))</f>
        <v/>
      </c>
      <c r="E63" s="143" t="str">
        <f>IF(ISNA(VLOOKUP($A63+1000,CONFIG!$W:$AE,4,FALSE)),"",VLOOKUP($A63+1000,CONFIG!$W:$AE,4,FALSE))</f>
        <v/>
      </c>
      <c r="F63" s="143" t="str">
        <f>IF(ISNA(VLOOKUP($A63+1000,CONFIG!$W$2:$AE$804,5,FALSE)),"",VLOOKUP($A63+1000,CONFIG!$W$2:$AE$804,5,FALSE))</f>
        <v/>
      </c>
      <c r="G63" s="281" t="str">
        <f>IF(ISNA(VLOOKUP($A63+1000,CONFIG!$W:$AE,6,FALSE)),"",VLOOKUP($A63+1000,CONFIG!$W:$AE,6,FALSE))</f>
        <v/>
      </c>
      <c r="H63" s="281" t="str">
        <f>IF(ISNA(VLOOKUP($A63+1000,CONFIG!$W:$AE,7,FALSE)),"",VLOOKUP($A63+1000,CONFIG!$W:$AE,7,FALSE))</f>
        <v/>
      </c>
      <c r="I63" s="281" t="str">
        <f>IF(ISNA(VLOOKUP($A63+1000,CONFIG!$W:$AE,8,FALSE)),"",VLOOKUP($A63+1000,CONFIG!$W:$AE,8,FALSE))</f>
        <v/>
      </c>
      <c r="J63" s="281" t="str">
        <f>IF(ISNA(VLOOKUP($A63+1000,CONFIG!$W:$AE,9,FALSE)),"",VLOOKUP($A63+1000,CONFIG!$W:$AE,9,FALSE))</f>
        <v/>
      </c>
    </row>
    <row r="64" spans="1:10" s="117" customFormat="1" ht="19.350000000000001" customHeight="1" x14ac:dyDescent="0.2">
      <c r="A64" s="140">
        <v>57</v>
      </c>
      <c r="B64" s="141"/>
      <c r="C64" s="142" t="str">
        <f>IF(OR(ISNA(VLOOKUP($A64+1000,CONFIG!$W:$AE,2,FALSE)),VLOOKUP($A64+1000,CONFIG!$W:$AE,2,FALSE)=0),"",VLOOKUP($A64+1000,CONFIG!$W:$AE,2,FALSE))</f>
        <v/>
      </c>
      <c r="D64" s="143" t="str">
        <f>IF(ISNA(VLOOKUP($A64+1000,CONFIG!$W:$AE,3,FALSE)),"",VLOOKUP($A64+1000,CONFIG!$W:$AE,3,FALSE))</f>
        <v/>
      </c>
      <c r="E64" s="143" t="str">
        <f>IF(ISNA(VLOOKUP($A64+1000,CONFIG!$W:$AE,4,FALSE)),"",VLOOKUP($A64+1000,CONFIG!$W:$AE,4,FALSE))</f>
        <v/>
      </c>
      <c r="F64" s="143" t="str">
        <f>IF(ISNA(VLOOKUP($A64+1000,CONFIG!$W$2:$AE$804,5,FALSE)),"",VLOOKUP($A64+1000,CONFIG!$W$2:$AE$804,5,FALSE))</f>
        <v/>
      </c>
      <c r="G64" s="281" t="str">
        <f>IF(ISNA(VLOOKUP($A64+1000,CONFIG!$W:$AE,6,FALSE)),"",VLOOKUP($A64+1000,CONFIG!$W:$AE,6,FALSE))</f>
        <v/>
      </c>
      <c r="H64" s="281" t="str">
        <f>IF(ISNA(VLOOKUP($A64+1000,CONFIG!$W:$AE,7,FALSE)),"",VLOOKUP($A64+1000,CONFIG!$W:$AE,7,FALSE))</f>
        <v/>
      </c>
      <c r="I64" s="281" t="str">
        <f>IF(ISNA(VLOOKUP($A64+1000,CONFIG!$W:$AE,8,FALSE)),"",VLOOKUP($A64+1000,CONFIG!$W:$AE,8,FALSE))</f>
        <v/>
      </c>
      <c r="J64" s="281" t="str">
        <f>IF(ISNA(VLOOKUP($A64+1000,CONFIG!$W:$AE,9,FALSE)),"",VLOOKUP($A64+1000,CONFIG!$W:$AE,9,FALSE))</f>
        <v/>
      </c>
    </row>
    <row r="65" spans="1:10" s="117" customFormat="1" ht="19.350000000000001" customHeight="1" x14ac:dyDescent="0.2">
      <c r="A65" s="140">
        <v>58</v>
      </c>
      <c r="B65" s="141"/>
      <c r="C65" s="142" t="str">
        <f>IF(OR(ISNA(VLOOKUP($A65+1000,CONFIG!$W:$AE,2,FALSE)),VLOOKUP($A65+1000,CONFIG!$W:$AE,2,FALSE)=0),"",VLOOKUP($A65+1000,CONFIG!$W:$AE,2,FALSE))</f>
        <v/>
      </c>
      <c r="D65" s="143" t="str">
        <f>IF(ISNA(VLOOKUP($A65+1000,CONFIG!$W:$AE,3,FALSE)),"",VLOOKUP($A65+1000,CONFIG!$W:$AE,3,FALSE))</f>
        <v/>
      </c>
      <c r="E65" s="143" t="str">
        <f>IF(ISNA(VLOOKUP($A65+1000,CONFIG!$W:$AE,4,FALSE)),"",VLOOKUP($A65+1000,CONFIG!$W:$AE,4,FALSE))</f>
        <v/>
      </c>
      <c r="F65" s="143" t="str">
        <f>IF(ISNA(VLOOKUP($A65+1000,CONFIG!$W$2:$AE$804,5,FALSE)),"",VLOOKUP($A65+1000,CONFIG!$W$2:$AE$804,5,FALSE))</f>
        <v/>
      </c>
      <c r="G65" s="281" t="str">
        <f>IF(ISNA(VLOOKUP($A65+1000,CONFIG!$W:$AE,6,FALSE)),"",VLOOKUP($A65+1000,CONFIG!$W:$AE,6,FALSE))</f>
        <v/>
      </c>
      <c r="H65" s="281" t="str">
        <f>IF(ISNA(VLOOKUP($A65+1000,CONFIG!$W:$AE,7,FALSE)),"",VLOOKUP($A65+1000,CONFIG!$W:$AE,7,FALSE))</f>
        <v/>
      </c>
      <c r="I65" s="281" t="str">
        <f>IF(ISNA(VLOOKUP($A65+1000,CONFIG!$W:$AE,8,FALSE)),"",VLOOKUP($A65+1000,CONFIG!$W:$AE,8,FALSE))</f>
        <v/>
      </c>
      <c r="J65" s="281" t="str">
        <f>IF(ISNA(VLOOKUP($A65+1000,CONFIG!$W:$AE,9,FALSE)),"",VLOOKUP($A65+1000,CONFIG!$W:$AE,9,FALSE))</f>
        <v/>
      </c>
    </row>
    <row r="66" spans="1:10" s="117" customFormat="1" ht="19.350000000000001" customHeight="1" x14ac:dyDescent="0.2">
      <c r="A66" s="140">
        <v>59</v>
      </c>
      <c r="B66" s="141"/>
      <c r="C66" s="142" t="str">
        <f>IF(OR(ISNA(VLOOKUP($A66+1000,CONFIG!$W:$AE,2,FALSE)),VLOOKUP($A66+1000,CONFIG!$W:$AE,2,FALSE)=0),"",VLOOKUP($A66+1000,CONFIG!$W:$AE,2,FALSE))</f>
        <v/>
      </c>
      <c r="D66" s="143" t="str">
        <f>IF(ISNA(VLOOKUP($A66+1000,CONFIG!$W:$AE,3,FALSE)),"",VLOOKUP($A66+1000,CONFIG!$W:$AE,3,FALSE))</f>
        <v/>
      </c>
      <c r="E66" s="143" t="str">
        <f>IF(ISNA(VLOOKUP($A66+1000,CONFIG!$W:$AE,4,FALSE)),"",VLOOKUP($A66+1000,CONFIG!$W:$AE,4,FALSE))</f>
        <v/>
      </c>
      <c r="F66" s="143" t="str">
        <f>IF(ISNA(VLOOKUP($A66+1000,CONFIG!$W$2:$AE$804,5,FALSE)),"",VLOOKUP($A66+1000,CONFIG!$W$2:$AE$804,5,FALSE))</f>
        <v/>
      </c>
      <c r="G66" s="281" t="str">
        <f>IF(ISNA(VLOOKUP($A66+1000,CONFIG!$W:$AE,6,FALSE)),"",VLOOKUP($A66+1000,CONFIG!$W:$AE,6,FALSE))</f>
        <v/>
      </c>
      <c r="H66" s="281" t="str">
        <f>IF(ISNA(VLOOKUP($A66+1000,CONFIG!$W:$AE,7,FALSE)),"",VLOOKUP($A66+1000,CONFIG!$W:$AE,7,FALSE))</f>
        <v/>
      </c>
      <c r="I66" s="281" t="str">
        <f>IF(ISNA(VLOOKUP($A66+1000,CONFIG!$W:$AE,8,FALSE)),"",VLOOKUP($A66+1000,CONFIG!$W:$AE,8,FALSE))</f>
        <v/>
      </c>
      <c r="J66" s="281" t="str">
        <f>IF(ISNA(VLOOKUP($A66+1000,CONFIG!$W:$AE,9,FALSE)),"",VLOOKUP($A66+1000,CONFIG!$W:$AE,9,FALSE))</f>
        <v/>
      </c>
    </row>
    <row r="67" spans="1:10" s="117" customFormat="1" ht="19.350000000000001" customHeight="1" x14ac:dyDescent="0.2">
      <c r="A67" s="140">
        <v>60</v>
      </c>
      <c r="B67" s="141"/>
      <c r="C67" s="142">
        <f>IF(ISNA(VLOOKUP($A67+1000,CONFIG!$W:$AE,2,FALSE)),"",VLOOKUP($A67+1000,CONFIG!$W:$AE,2,FALSE))</f>
        <v>0</v>
      </c>
      <c r="D67" s="143" t="str">
        <f>IF(ISNA(VLOOKUP($A67+1000,CONFIG!$W:$AE,3,FALSE)),"",VLOOKUP($A67+1000,CONFIG!$W:$AE,3,FALSE))</f>
        <v/>
      </c>
      <c r="E67" s="143" t="str">
        <f>IF(ISNA(VLOOKUP($A67+1000,CONFIG!$W:$AE,4,FALSE)),"",VLOOKUP($A67+1000,CONFIG!$W:$AE,4,FALSE))</f>
        <v/>
      </c>
      <c r="F67" s="143" t="str">
        <f>IF(ISNA(VLOOKUP($A67+1000,CONFIG!$W$2:$AE$804,5,FALSE)),"",VLOOKUP($A67+1000,CONFIG!$W$2:$AE$804,5,FALSE))</f>
        <v/>
      </c>
      <c r="G67" s="281" t="str">
        <f>IF(ISNA(VLOOKUP($A67+1000,CONFIG!$W:$AE,6,FALSE)),"",VLOOKUP($A67+1000,CONFIG!$W:$AE,6,FALSE))</f>
        <v/>
      </c>
      <c r="H67" s="281" t="str">
        <f>IF(ISNA(VLOOKUP($A67+1000,CONFIG!$W:$AE,7,FALSE)),"",VLOOKUP($A67+1000,CONFIG!$W:$AE,7,FALSE))</f>
        <v/>
      </c>
      <c r="I67" s="281" t="str">
        <f>IF(ISNA(VLOOKUP($A67+1000,CONFIG!$W:$AE,8,FALSE)),"",VLOOKUP($A67+1000,CONFIG!$W:$AE,8,FALSE))</f>
        <v/>
      </c>
      <c r="J67" s="281" t="str">
        <f>IF(ISNA(VLOOKUP($A67+1000,CONFIG!$W:$AE,9,FALSE)),"",VLOOKUP($A67+1000,CONFIG!$W:$AE,9,FALSE))</f>
        <v/>
      </c>
    </row>
    <row r="68" spans="1:10" s="117" customFormat="1" ht="19.350000000000001" customHeight="1" x14ac:dyDescent="0.2">
      <c r="A68" s="140">
        <v>61</v>
      </c>
      <c r="B68" s="141"/>
      <c r="C68" s="142">
        <f>IF(ISNA(VLOOKUP($A68+1000,CONFIG!$W:$AE,2,FALSE)),"",VLOOKUP($A68+1000,CONFIG!$W:$AE,2,FALSE))</f>
        <v>0</v>
      </c>
      <c r="D68" s="143" t="str">
        <f>IF(ISNA(VLOOKUP($A68+1000,CONFIG!$W:$AE,3,FALSE)),"",VLOOKUP($A68+1000,CONFIG!$W:$AE,3,FALSE))</f>
        <v/>
      </c>
      <c r="E68" s="143" t="str">
        <f>IF(ISNA(VLOOKUP($A68+1000,CONFIG!$W:$AE,4,FALSE)),"",VLOOKUP($A68+1000,CONFIG!$W:$AE,4,FALSE))</f>
        <v/>
      </c>
      <c r="F68" s="143" t="str">
        <f>IF(ISNA(VLOOKUP($A68+1000,CONFIG!$W$2:$AE$804,5,FALSE)),"",VLOOKUP($A68+1000,CONFIG!$W$2:$AE$804,5,FALSE))</f>
        <v/>
      </c>
      <c r="G68" s="281" t="str">
        <f>IF(ISNA(VLOOKUP($A68+1000,CONFIG!$W:$AE,6,FALSE)),"",VLOOKUP($A68+1000,CONFIG!$W:$AE,6,FALSE))</f>
        <v/>
      </c>
      <c r="H68" s="281" t="str">
        <f>IF(ISNA(VLOOKUP($A68+1000,CONFIG!$W:$AE,7,FALSE)),"",VLOOKUP($A68+1000,CONFIG!$W:$AE,7,FALSE))</f>
        <v/>
      </c>
      <c r="I68" s="281" t="str">
        <f>IF(ISNA(VLOOKUP($A68+1000,CONFIG!$W:$AE,8,FALSE)),"",VLOOKUP($A68+1000,CONFIG!$W:$AE,8,FALSE))</f>
        <v/>
      </c>
      <c r="J68" s="281" t="str">
        <f>IF(ISNA(VLOOKUP($A68+1000,CONFIG!$W:$AE,9,FALSE)),"",VLOOKUP($A68+1000,CONFIG!$W:$AE,9,FALSE))</f>
        <v/>
      </c>
    </row>
    <row r="69" spans="1:10" s="117" customFormat="1" ht="19.350000000000001" customHeight="1" x14ac:dyDescent="0.2">
      <c r="A69" s="140">
        <v>62</v>
      </c>
      <c r="B69" s="141"/>
      <c r="C69" s="142">
        <f>IF(ISNA(VLOOKUP($A69+1000,CONFIG!$W:$AE,2,FALSE)),"",VLOOKUP($A69+1000,CONFIG!$W:$AE,2,FALSE))</f>
        <v>0</v>
      </c>
      <c r="D69" s="143" t="str">
        <f>IF(ISNA(VLOOKUP($A69+1000,CONFIG!$W:$AE,3,FALSE)),"",VLOOKUP($A69+1000,CONFIG!$W:$AE,3,FALSE))</f>
        <v/>
      </c>
      <c r="E69" s="143" t="str">
        <f>IF(ISNA(VLOOKUP($A69+1000,CONFIG!$W:$AE,4,FALSE)),"",VLOOKUP($A69+1000,CONFIG!$W:$AE,4,FALSE))</f>
        <v/>
      </c>
      <c r="F69" s="143" t="str">
        <f>IF(ISNA(VLOOKUP($A69+1000,CONFIG!$W$2:$AE$804,5,FALSE)),"",VLOOKUP($A69+1000,CONFIG!$W$2:$AE$804,5,FALSE))</f>
        <v/>
      </c>
      <c r="G69" s="281" t="str">
        <f>IF(ISNA(VLOOKUP($A69+1000,CONFIG!$W:$AE,6,FALSE)),"",VLOOKUP($A69+1000,CONFIG!$W:$AE,6,FALSE))</f>
        <v/>
      </c>
      <c r="H69" s="281" t="str">
        <f>IF(ISNA(VLOOKUP($A69+1000,CONFIG!$W:$AE,7,FALSE)),"",VLOOKUP($A69+1000,CONFIG!$W:$AE,7,FALSE))</f>
        <v/>
      </c>
      <c r="I69" s="281" t="str">
        <f>IF(ISNA(VLOOKUP($A69+1000,CONFIG!$W:$AE,8,FALSE)),"",VLOOKUP($A69+1000,CONFIG!$W:$AE,8,FALSE))</f>
        <v/>
      </c>
      <c r="J69" s="281" t="str">
        <f>IF(ISNA(VLOOKUP($A69+1000,CONFIG!$W:$AE,9,FALSE)),"",VLOOKUP($A69+1000,CONFIG!$W:$AE,9,FALSE))</f>
        <v/>
      </c>
    </row>
    <row r="70" spans="1:10" s="117" customFormat="1" ht="19.350000000000001" customHeight="1" x14ac:dyDescent="0.2">
      <c r="A70" s="140">
        <v>63</v>
      </c>
      <c r="B70" s="141"/>
      <c r="C70" s="142">
        <f>IF(ISNA(VLOOKUP($A70+1000,CONFIG!$W:$AE,2,FALSE)),"",VLOOKUP($A70+1000,CONFIG!$W:$AE,2,FALSE))</f>
        <v>0</v>
      </c>
      <c r="D70" s="143" t="str">
        <f>IF(ISNA(VLOOKUP($A70+1000,CONFIG!$W:$AE,3,FALSE)),"",VLOOKUP($A70+1000,CONFIG!$W:$AE,3,FALSE))</f>
        <v/>
      </c>
      <c r="E70" s="143" t="str">
        <f>IF(ISNA(VLOOKUP($A70+1000,CONFIG!$W:$AE,4,FALSE)),"",VLOOKUP($A70+1000,CONFIG!$W:$AE,4,FALSE))</f>
        <v/>
      </c>
      <c r="F70" s="143" t="str">
        <f>IF(ISNA(VLOOKUP($A70+1000,CONFIG!$W$2:$AE$804,5,FALSE)),"",VLOOKUP($A70+1000,CONFIG!$W$2:$AE$804,5,FALSE))</f>
        <v/>
      </c>
      <c r="G70" s="281" t="str">
        <f>IF(ISNA(VLOOKUP($A70+1000,CONFIG!$W:$AE,6,FALSE)),"",VLOOKUP($A70+1000,CONFIG!$W:$AE,6,FALSE))</f>
        <v/>
      </c>
      <c r="H70" s="281" t="str">
        <f>IF(ISNA(VLOOKUP($A70+1000,CONFIG!$W:$AE,7,FALSE)),"",VLOOKUP($A70+1000,CONFIG!$W:$AE,7,FALSE))</f>
        <v/>
      </c>
      <c r="I70" s="281" t="str">
        <f>IF(ISNA(VLOOKUP($A70+1000,CONFIG!$W:$AE,8,FALSE)),"",VLOOKUP($A70+1000,CONFIG!$W:$AE,8,FALSE))</f>
        <v/>
      </c>
      <c r="J70" s="281" t="str">
        <f>IF(ISNA(VLOOKUP($A70+1000,CONFIG!$W:$AE,9,FALSE)),"",VLOOKUP($A70+1000,CONFIG!$W:$AE,9,FALSE))</f>
        <v/>
      </c>
    </row>
    <row r="71" spans="1:10" s="117" customFormat="1" ht="19.350000000000001" customHeight="1" x14ac:dyDescent="0.2">
      <c r="A71" s="140">
        <v>64</v>
      </c>
      <c r="B71" s="141"/>
      <c r="C71" s="142">
        <f>IF(ISNA(VLOOKUP($A71+1000,CONFIG!$W:$AE,2,FALSE)),"",VLOOKUP($A71+1000,CONFIG!$W:$AE,2,FALSE))</f>
        <v>0</v>
      </c>
      <c r="D71" s="143" t="str">
        <f>IF(ISNA(VLOOKUP($A71+1000,CONFIG!$W:$AE,3,FALSE)),"",VLOOKUP($A71+1000,CONFIG!$W:$AE,3,FALSE))</f>
        <v/>
      </c>
      <c r="E71" s="143" t="str">
        <f>IF(ISNA(VLOOKUP($A71+1000,CONFIG!$W:$AE,4,FALSE)),"",VLOOKUP($A71+1000,CONFIG!$W:$AE,4,FALSE))</f>
        <v/>
      </c>
      <c r="F71" s="143" t="str">
        <f>IF(ISNA(VLOOKUP($A71+1000,CONFIG!$W$2:$AE$804,5,FALSE)),"",VLOOKUP($A71+1000,CONFIG!$W$2:$AE$804,5,FALSE))</f>
        <v/>
      </c>
      <c r="G71" s="281" t="str">
        <f>IF(ISNA(VLOOKUP($A71+1000,CONFIG!$W:$AE,6,FALSE)),"",VLOOKUP($A71+1000,CONFIG!$W:$AE,6,FALSE))</f>
        <v/>
      </c>
      <c r="H71" s="281" t="str">
        <f>IF(ISNA(VLOOKUP($A71+1000,CONFIG!$W:$AE,7,FALSE)),"",VLOOKUP($A71+1000,CONFIG!$W:$AE,7,FALSE))</f>
        <v/>
      </c>
      <c r="I71" s="281" t="str">
        <f>IF(ISNA(VLOOKUP($A71+1000,CONFIG!$W:$AE,8,FALSE)),"",VLOOKUP($A71+1000,CONFIG!$W:$AE,8,FALSE))</f>
        <v/>
      </c>
      <c r="J71" s="281" t="str">
        <f>IF(ISNA(VLOOKUP($A71+1000,CONFIG!$W:$AE,9,FALSE)),"",VLOOKUP($A71+1000,CONFIG!$W:$AE,9,FALSE))</f>
        <v/>
      </c>
    </row>
    <row r="72" spans="1:10" s="117" customFormat="1" ht="19.350000000000001" customHeight="1" x14ac:dyDescent="0.2">
      <c r="A72" s="140">
        <v>65</v>
      </c>
      <c r="B72" s="141"/>
      <c r="C72" s="142">
        <f>IF(ISNA(VLOOKUP($A72+1000,CONFIG!$W:$AE,2,FALSE)),"",VLOOKUP($A72+1000,CONFIG!$W:$AE,2,FALSE))</f>
        <v>0</v>
      </c>
      <c r="D72" s="143" t="str">
        <f>IF(ISNA(VLOOKUP($A72+1000,CONFIG!$W:$AE,3,FALSE)),"",VLOOKUP($A72+1000,CONFIG!$W:$AE,3,FALSE))</f>
        <v/>
      </c>
      <c r="E72" s="143" t="str">
        <f>IF(ISNA(VLOOKUP($A72+1000,CONFIG!$W:$AE,4,FALSE)),"",VLOOKUP($A72+1000,CONFIG!$W:$AE,4,FALSE))</f>
        <v/>
      </c>
      <c r="F72" s="143" t="str">
        <f>IF(ISNA(VLOOKUP($A72+1000,CONFIG!$W$2:$AE$804,5,FALSE)),"",VLOOKUP($A72+1000,CONFIG!$W$2:$AE$804,5,FALSE))</f>
        <v/>
      </c>
      <c r="G72" s="281" t="str">
        <f>IF(ISNA(VLOOKUP($A72+1000,CONFIG!$W:$AE,6,FALSE)),"",VLOOKUP($A72+1000,CONFIG!$W:$AE,6,FALSE))</f>
        <v/>
      </c>
      <c r="H72" s="281" t="str">
        <f>IF(ISNA(VLOOKUP($A72+1000,CONFIG!$W:$AE,7,FALSE)),"",VLOOKUP($A72+1000,CONFIG!$W:$AE,7,FALSE))</f>
        <v/>
      </c>
      <c r="I72" s="281" t="str">
        <f>IF(ISNA(VLOOKUP($A72+1000,CONFIG!$W:$AE,8,FALSE)),"",VLOOKUP($A72+1000,CONFIG!$W:$AE,8,FALSE))</f>
        <v/>
      </c>
      <c r="J72" s="281" t="str">
        <f>IF(ISNA(VLOOKUP($A72+1000,CONFIG!$W:$AE,9,FALSE)),"",VLOOKUP($A72+1000,CONFIG!$W:$AE,9,FALSE))</f>
        <v/>
      </c>
    </row>
    <row r="73" spans="1:10" s="117" customFormat="1" ht="19.350000000000001" customHeight="1" x14ac:dyDescent="0.2">
      <c r="A73" s="140">
        <v>66</v>
      </c>
      <c r="B73" s="141"/>
      <c r="C73" s="142">
        <f>IF(ISNA(VLOOKUP($A73+1000,CONFIG!$W:$AE,2,FALSE)),"",VLOOKUP($A73+1000,CONFIG!$W:$AE,2,FALSE))</f>
        <v>0</v>
      </c>
      <c r="D73" s="143" t="str">
        <f>IF(ISNA(VLOOKUP($A73+1000,CONFIG!$W:$AE,3,FALSE)),"",VLOOKUP($A73+1000,CONFIG!$W:$AE,3,FALSE))</f>
        <v/>
      </c>
      <c r="E73" s="143" t="str">
        <f>IF(ISNA(VLOOKUP($A73+1000,CONFIG!$W:$AE,4,FALSE)),"",VLOOKUP($A73+1000,CONFIG!$W:$AE,4,FALSE))</f>
        <v/>
      </c>
      <c r="F73" s="143" t="str">
        <f>IF(ISNA(VLOOKUP($A73+1000,CONFIG!$W$2:$AE$804,5,FALSE)),"",VLOOKUP($A73+1000,CONFIG!$W$2:$AE$804,5,FALSE))</f>
        <v/>
      </c>
      <c r="G73" s="281" t="str">
        <f>IF(ISNA(VLOOKUP($A73+1000,CONFIG!$W:$AE,6,FALSE)),"",VLOOKUP($A73+1000,CONFIG!$W:$AE,6,FALSE))</f>
        <v/>
      </c>
      <c r="H73" s="281" t="str">
        <f>IF(ISNA(VLOOKUP($A73+1000,CONFIG!$W:$AE,7,FALSE)),"",VLOOKUP($A73+1000,CONFIG!$W:$AE,7,FALSE))</f>
        <v/>
      </c>
      <c r="I73" s="281" t="str">
        <f>IF(ISNA(VLOOKUP($A73+1000,CONFIG!$W:$AE,8,FALSE)),"",VLOOKUP($A73+1000,CONFIG!$W:$AE,8,FALSE))</f>
        <v/>
      </c>
      <c r="J73" s="281" t="str">
        <f>IF(ISNA(VLOOKUP($A73+1000,CONFIG!$W:$AE,9,FALSE)),"",VLOOKUP($A73+1000,CONFIG!$W:$AE,9,FALSE))</f>
        <v/>
      </c>
    </row>
    <row r="74" spans="1:10" s="117" customFormat="1" ht="19.350000000000001" customHeight="1" x14ac:dyDescent="0.2">
      <c r="A74" s="140">
        <v>67</v>
      </c>
      <c r="B74" s="141"/>
      <c r="C74" s="142">
        <f>IF(ISNA(VLOOKUP($A74+1000,CONFIG!$W:$AE,2,FALSE)),"",VLOOKUP($A74+1000,CONFIG!$W:$AE,2,FALSE))</f>
        <v>0</v>
      </c>
      <c r="D74" s="143" t="str">
        <f>IF(ISNA(VLOOKUP($A74+1000,CONFIG!$W:$AE,3,FALSE)),"",VLOOKUP($A74+1000,CONFIG!$W:$AE,3,FALSE))</f>
        <v/>
      </c>
      <c r="E74" s="143" t="str">
        <f>IF(ISNA(VLOOKUP($A74+1000,CONFIG!$W:$AE,4,FALSE)),"",VLOOKUP($A74+1000,CONFIG!$W:$AE,4,FALSE))</f>
        <v/>
      </c>
      <c r="F74" s="143" t="str">
        <f>IF(ISNA(VLOOKUP($A74+1000,CONFIG!$W$2:$AE$804,5,FALSE)),"",VLOOKUP($A74+1000,CONFIG!$W$2:$AE$804,5,FALSE))</f>
        <v/>
      </c>
      <c r="G74" s="281" t="str">
        <f>IF(ISNA(VLOOKUP($A74+1000,CONFIG!$W:$AE,6,FALSE)),"",VLOOKUP($A74+1000,CONFIG!$W:$AE,6,FALSE))</f>
        <v/>
      </c>
      <c r="H74" s="281" t="str">
        <f>IF(ISNA(VLOOKUP($A74+1000,CONFIG!$W:$AE,7,FALSE)),"",VLOOKUP($A74+1000,CONFIG!$W:$AE,7,FALSE))</f>
        <v/>
      </c>
      <c r="I74" s="281" t="str">
        <f>IF(ISNA(VLOOKUP($A74+1000,CONFIG!$W:$AE,8,FALSE)),"",VLOOKUP($A74+1000,CONFIG!$W:$AE,8,FALSE))</f>
        <v/>
      </c>
      <c r="J74" s="281" t="str">
        <f>IF(ISNA(VLOOKUP($A74+1000,CONFIG!$W:$AE,9,FALSE)),"",VLOOKUP($A74+1000,CONFIG!$W:$AE,9,FALSE))</f>
        <v/>
      </c>
    </row>
    <row r="75" spans="1:10" s="117" customFormat="1" ht="19.350000000000001" customHeight="1" x14ac:dyDescent="0.2">
      <c r="A75" s="140">
        <v>68</v>
      </c>
      <c r="B75" s="141"/>
      <c r="C75" s="142">
        <f>IF(ISNA(VLOOKUP($A75+1000,CONFIG!$W:$AE,2,FALSE)),"",VLOOKUP($A75+1000,CONFIG!$W:$AE,2,FALSE))</f>
        <v>0</v>
      </c>
      <c r="D75" s="143" t="str">
        <f>IF(ISNA(VLOOKUP($A75+1000,CONFIG!$W:$AE,3,FALSE)),"",VLOOKUP($A75+1000,CONFIG!$W:$AE,3,FALSE))</f>
        <v/>
      </c>
      <c r="E75" s="143" t="str">
        <f>IF(ISNA(VLOOKUP($A75+1000,CONFIG!$W:$AE,4,FALSE)),"",VLOOKUP($A75+1000,CONFIG!$W:$AE,4,FALSE))</f>
        <v/>
      </c>
      <c r="F75" s="143" t="str">
        <f>IF(ISNA(VLOOKUP($A75+1000,CONFIG!$W$2:$AE$804,5,FALSE)),"",VLOOKUP($A75+1000,CONFIG!$W$2:$AE$804,5,FALSE))</f>
        <v/>
      </c>
      <c r="G75" s="281" t="str">
        <f>IF(ISNA(VLOOKUP($A75+1000,CONFIG!$W:$AE,6,FALSE)),"",VLOOKUP($A75+1000,CONFIG!$W:$AE,6,FALSE))</f>
        <v/>
      </c>
      <c r="H75" s="281" t="str">
        <f>IF(ISNA(VLOOKUP($A75+1000,CONFIG!$W:$AE,7,FALSE)),"",VLOOKUP($A75+1000,CONFIG!$W:$AE,7,FALSE))</f>
        <v/>
      </c>
      <c r="I75" s="281" t="str">
        <f>IF(ISNA(VLOOKUP($A75+1000,CONFIG!$W:$AE,8,FALSE)),"",VLOOKUP($A75+1000,CONFIG!$W:$AE,8,FALSE))</f>
        <v/>
      </c>
      <c r="J75" s="281" t="str">
        <f>IF(ISNA(VLOOKUP($A75+1000,CONFIG!$W:$AE,9,FALSE)),"",VLOOKUP($A75+1000,CONFIG!$W:$AE,9,FALSE))</f>
        <v/>
      </c>
    </row>
    <row r="76" spans="1:10" s="117" customFormat="1" ht="19.350000000000001" customHeight="1" x14ac:dyDescent="0.2">
      <c r="A76" s="140">
        <v>69</v>
      </c>
      <c r="B76" s="141"/>
      <c r="C76" s="142">
        <f>IF(ISNA(VLOOKUP($A76+1000,CONFIG!$W:$AE,2,FALSE)),"",VLOOKUP($A76+1000,CONFIG!$W:$AE,2,FALSE))</f>
        <v>0</v>
      </c>
      <c r="D76" s="143" t="str">
        <f>IF(ISNA(VLOOKUP($A76+1000,CONFIG!$W:$AE,3,FALSE)),"",VLOOKUP($A76+1000,CONFIG!$W:$AE,3,FALSE))</f>
        <v/>
      </c>
      <c r="E76" s="143" t="str">
        <f>IF(ISNA(VLOOKUP($A76+1000,CONFIG!$W:$AE,4,FALSE)),"",VLOOKUP($A76+1000,CONFIG!$W:$AE,4,FALSE))</f>
        <v/>
      </c>
      <c r="F76" s="143" t="str">
        <f>IF(ISNA(VLOOKUP($A76+1000,CONFIG!$W$2:$AE$804,5,FALSE)),"",VLOOKUP($A76+1000,CONFIG!$W$2:$AE$804,5,FALSE))</f>
        <v/>
      </c>
      <c r="G76" s="281" t="str">
        <f>IF(ISNA(VLOOKUP($A76+1000,CONFIG!$W:$AE,6,FALSE)),"",VLOOKUP($A76+1000,CONFIG!$W:$AE,6,FALSE))</f>
        <v/>
      </c>
      <c r="H76" s="281" t="str">
        <f>IF(ISNA(VLOOKUP($A76+1000,CONFIG!$W:$AE,7,FALSE)),"",VLOOKUP($A76+1000,CONFIG!$W:$AE,7,FALSE))</f>
        <v/>
      </c>
      <c r="I76" s="281" t="str">
        <f>IF(ISNA(VLOOKUP($A76+1000,CONFIG!$W:$AE,8,FALSE)),"",VLOOKUP($A76+1000,CONFIG!$W:$AE,8,FALSE))</f>
        <v/>
      </c>
      <c r="J76" s="281" t="str">
        <f>IF(ISNA(VLOOKUP($A76+1000,CONFIG!$W:$AE,9,FALSE)),"",VLOOKUP($A76+1000,CONFIG!$W:$AE,9,FALSE))</f>
        <v/>
      </c>
    </row>
    <row r="77" spans="1:10" s="117" customFormat="1" ht="19.350000000000001" customHeight="1" x14ac:dyDescent="0.2">
      <c r="A77" s="140">
        <v>70</v>
      </c>
      <c r="B77" s="141"/>
      <c r="C77" s="142">
        <f>IF(ISNA(VLOOKUP($A77+1000,CONFIG!$W:$AE,2,FALSE)),"",VLOOKUP($A77+1000,CONFIG!$W:$AE,2,FALSE))</f>
        <v>0</v>
      </c>
      <c r="D77" s="143" t="str">
        <f>IF(ISNA(VLOOKUP($A77+1000,CONFIG!$W:$AE,3,FALSE)),"",VLOOKUP($A77+1000,CONFIG!$W:$AE,3,FALSE))</f>
        <v/>
      </c>
      <c r="E77" s="143" t="str">
        <f>IF(ISNA(VLOOKUP($A77+1000,CONFIG!$W:$AE,4,FALSE)),"",VLOOKUP($A77+1000,CONFIG!$W:$AE,4,FALSE))</f>
        <v/>
      </c>
      <c r="F77" s="143" t="str">
        <f>IF(ISNA(VLOOKUP($A77+1000,CONFIG!$W$2:$AE$804,5,FALSE)),"",VLOOKUP($A77+1000,CONFIG!$W$2:$AE$804,5,FALSE))</f>
        <v/>
      </c>
      <c r="G77" s="281" t="str">
        <f>IF(ISNA(VLOOKUP($A77+1000,CONFIG!$W:$AE,6,FALSE)),"",VLOOKUP($A77+1000,CONFIG!$W:$AE,6,FALSE))</f>
        <v/>
      </c>
      <c r="H77" s="281" t="str">
        <f>IF(ISNA(VLOOKUP($A77+1000,CONFIG!$W:$AE,7,FALSE)),"",VLOOKUP($A77+1000,CONFIG!$W:$AE,7,FALSE))</f>
        <v/>
      </c>
      <c r="I77" s="281" t="str">
        <f>IF(ISNA(VLOOKUP($A77+1000,CONFIG!$W:$AE,8,FALSE)),"",VLOOKUP($A77+1000,CONFIG!$W:$AE,8,FALSE))</f>
        <v/>
      </c>
      <c r="J77" s="281" t="str">
        <f>IF(ISNA(VLOOKUP($A77+1000,CONFIG!$W:$AE,9,FALSE)),"",VLOOKUP($A77+1000,CONFIG!$W:$AE,9,FALSE))</f>
        <v/>
      </c>
    </row>
    <row r="78" spans="1:10" s="117" customFormat="1" ht="19.350000000000001" customHeight="1" x14ac:dyDescent="0.2">
      <c r="A78" s="140">
        <v>71</v>
      </c>
      <c r="B78" s="141"/>
      <c r="C78" s="142">
        <f>IF(ISNA(VLOOKUP($A78+1000,CONFIG!$W:$AE,2,FALSE)),"",VLOOKUP($A78+1000,CONFIG!$W:$AE,2,FALSE))</f>
        <v>0</v>
      </c>
      <c r="D78" s="143" t="str">
        <f>IF(ISNA(VLOOKUP($A78+1000,CONFIG!$W:$AE,3,FALSE)),"",VLOOKUP($A78+1000,CONFIG!$W:$AE,3,FALSE))</f>
        <v/>
      </c>
      <c r="E78" s="143" t="str">
        <f>IF(ISNA(VLOOKUP($A78+1000,CONFIG!$W:$AE,4,FALSE)),"",VLOOKUP($A78+1000,CONFIG!$W:$AE,4,FALSE))</f>
        <v/>
      </c>
      <c r="F78" s="143" t="str">
        <f>IF(ISNA(VLOOKUP($A78+1000,CONFIG!$W$2:$AE$804,5,FALSE)),"",VLOOKUP($A78+1000,CONFIG!$W$2:$AE$804,5,FALSE))</f>
        <v/>
      </c>
      <c r="G78" s="281" t="str">
        <f>IF(ISNA(VLOOKUP($A78+1000,CONFIG!$W:$AE,6,FALSE)),"",VLOOKUP($A78+1000,CONFIG!$W:$AE,6,FALSE))</f>
        <v/>
      </c>
      <c r="H78" s="281" t="str">
        <f>IF(ISNA(VLOOKUP($A78+1000,CONFIG!$W:$AE,7,FALSE)),"",VLOOKUP($A78+1000,CONFIG!$W:$AE,7,FALSE))</f>
        <v/>
      </c>
      <c r="I78" s="281" t="str">
        <f>IF(ISNA(VLOOKUP($A78+1000,CONFIG!$W:$AE,8,FALSE)),"",VLOOKUP($A78+1000,CONFIG!$W:$AE,8,FALSE))</f>
        <v/>
      </c>
      <c r="J78" s="281" t="str">
        <f>IF(ISNA(VLOOKUP($A78+1000,CONFIG!$W:$AE,9,FALSE)),"",VLOOKUP($A78+1000,CONFIG!$W:$AE,9,FALSE))</f>
        <v/>
      </c>
    </row>
    <row r="79" spans="1:10" s="117" customFormat="1" ht="19.350000000000001" customHeight="1" x14ac:dyDescent="0.2">
      <c r="A79" s="140">
        <v>72</v>
      </c>
      <c r="B79" s="141"/>
      <c r="C79" s="142">
        <f>IF(ISNA(VLOOKUP($A79+1000,CONFIG!$W:$AE,2,FALSE)),"",VLOOKUP($A79+1000,CONFIG!$W:$AE,2,FALSE))</f>
        <v>0</v>
      </c>
      <c r="D79" s="143" t="str">
        <f>IF(ISNA(VLOOKUP($A79+1000,CONFIG!$W:$AE,3,FALSE)),"",VLOOKUP($A79+1000,CONFIG!$W:$AE,3,FALSE))</f>
        <v/>
      </c>
      <c r="E79" s="143" t="str">
        <f>IF(ISNA(VLOOKUP($A79+1000,CONFIG!$W:$AE,4,FALSE)),"",VLOOKUP($A79+1000,CONFIG!$W:$AE,4,FALSE))</f>
        <v/>
      </c>
      <c r="F79" s="143" t="str">
        <f>IF(ISNA(VLOOKUP($A79+1000,CONFIG!$W$2:$AE$804,5,FALSE)),"",VLOOKUP($A79+1000,CONFIG!$W$2:$AE$804,5,FALSE))</f>
        <v/>
      </c>
      <c r="G79" s="281" t="str">
        <f>IF(ISNA(VLOOKUP($A79+1000,CONFIG!$W:$AE,6,FALSE)),"",VLOOKUP($A79+1000,CONFIG!$W:$AE,6,FALSE))</f>
        <v/>
      </c>
      <c r="H79" s="281" t="str">
        <f>IF(ISNA(VLOOKUP($A79+1000,CONFIG!$W:$AE,7,FALSE)),"",VLOOKUP($A79+1000,CONFIG!$W:$AE,7,FALSE))</f>
        <v/>
      </c>
      <c r="I79" s="281" t="str">
        <f>IF(ISNA(VLOOKUP($A79+1000,CONFIG!$W:$AE,8,FALSE)),"",VLOOKUP($A79+1000,CONFIG!$W:$AE,8,FALSE))</f>
        <v/>
      </c>
      <c r="J79" s="281" t="str">
        <f>IF(ISNA(VLOOKUP($A79+1000,CONFIG!$W:$AE,9,FALSE)),"",VLOOKUP($A79+1000,CONFIG!$W:$AE,9,FALSE))</f>
        <v/>
      </c>
    </row>
    <row r="80" spans="1:10" s="117" customFormat="1" ht="19.350000000000001" customHeight="1" x14ac:dyDescent="0.2">
      <c r="A80" s="140">
        <v>73</v>
      </c>
      <c r="B80" s="141"/>
      <c r="C80" s="142">
        <f>IF(ISNA(VLOOKUP($A80+1000,CONFIG!$W:$AE,2,FALSE)),"",VLOOKUP($A80+1000,CONFIG!$W:$AE,2,FALSE))</f>
        <v>0</v>
      </c>
      <c r="D80" s="143" t="str">
        <f>IF(ISNA(VLOOKUP($A80+1000,CONFIG!$W:$AE,3,FALSE)),"",VLOOKUP($A80+1000,CONFIG!$W:$AE,3,FALSE))</f>
        <v/>
      </c>
      <c r="E80" s="143" t="str">
        <f>IF(ISNA(VLOOKUP($A80+1000,CONFIG!$W:$AE,4,FALSE)),"",VLOOKUP($A80+1000,CONFIG!$W:$AE,4,FALSE))</f>
        <v/>
      </c>
      <c r="F80" s="143" t="str">
        <f>IF(ISNA(VLOOKUP($A80+1000,CONFIG!$W$2:$AE$804,5,FALSE)),"",VLOOKUP($A80+1000,CONFIG!$W$2:$AE$804,5,FALSE))</f>
        <v/>
      </c>
      <c r="G80" s="281" t="str">
        <f>IF(ISNA(VLOOKUP($A80+1000,CONFIG!$W:$AE,6,FALSE)),"",VLOOKUP($A80+1000,CONFIG!$W:$AE,6,FALSE))</f>
        <v/>
      </c>
      <c r="H80" s="281" t="str">
        <f>IF(ISNA(VLOOKUP($A80+1000,CONFIG!$W:$AE,7,FALSE)),"",VLOOKUP($A80+1000,CONFIG!$W:$AE,7,FALSE))</f>
        <v/>
      </c>
      <c r="I80" s="281" t="str">
        <f>IF(ISNA(VLOOKUP($A80+1000,CONFIG!$W:$AE,8,FALSE)),"",VLOOKUP($A80+1000,CONFIG!$W:$AE,8,FALSE))</f>
        <v/>
      </c>
      <c r="J80" s="281" t="str">
        <f>IF(ISNA(VLOOKUP($A80+1000,CONFIG!$W:$AE,9,FALSE)),"",VLOOKUP($A80+1000,CONFIG!$W:$AE,9,FALSE))</f>
        <v/>
      </c>
    </row>
    <row r="81" spans="1:10" s="117" customFormat="1" ht="19.350000000000001" customHeight="1" x14ac:dyDescent="0.2">
      <c r="A81" s="140">
        <v>74</v>
      </c>
      <c r="B81" s="141"/>
      <c r="C81" s="142">
        <f>IF(ISNA(VLOOKUP($A81+1000,CONFIG!$W:$AE,2,FALSE)),"",VLOOKUP($A81+1000,CONFIG!$W:$AE,2,FALSE))</f>
        <v>0</v>
      </c>
      <c r="D81" s="143" t="str">
        <f>IF(ISNA(VLOOKUP($A81+1000,CONFIG!$W:$AE,3,FALSE)),"",VLOOKUP($A81+1000,CONFIG!$W:$AE,3,FALSE))</f>
        <v/>
      </c>
      <c r="E81" s="143" t="str">
        <f>IF(ISNA(VLOOKUP($A81+1000,CONFIG!$W:$AE,4,FALSE)),"",VLOOKUP($A81+1000,CONFIG!$W:$AE,4,FALSE))</f>
        <v/>
      </c>
      <c r="F81" s="143" t="str">
        <f>IF(ISNA(VLOOKUP($A81+1000,CONFIG!$W$2:$AE$804,5,FALSE)),"",VLOOKUP($A81+1000,CONFIG!$W$2:$AE$804,5,FALSE))</f>
        <v/>
      </c>
      <c r="G81" s="281" t="str">
        <f>IF(ISNA(VLOOKUP($A81+1000,CONFIG!$W:$AE,6,FALSE)),"",VLOOKUP($A81+1000,CONFIG!$W:$AE,6,FALSE))</f>
        <v/>
      </c>
      <c r="H81" s="281" t="str">
        <f>IF(ISNA(VLOOKUP($A81+1000,CONFIG!$W:$AE,7,FALSE)),"",VLOOKUP($A81+1000,CONFIG!$W:$AE,7,FALSE))</f>
        <v/>
      </c>
      <c r="I81" s="281" t="str">
        <f>IF(ISNA(VLOOKUP($A81+1000,CONFIG!$W:$AE,8,FALSE)),"",VLOOKUP($A81+1000,CONFIG!$W:$AE,8,FALSE))</f>
        <v/>
      </c>
      <c r="J81" s="281" t="str">
        <f>IF(ISNA(VLOOKUP($A81+1000,CONFIG!$W:$AE,9,FALSE)),"",VLOOKUP($A81+1000,CONFIG!$W:$AE,9,FALSE))</f>
        <v/>
      </c>
    </row>
    <row r="82" spans="1:10" s="117" customFormat="1" ht="19.350000000000001" customHeight="1" x14ac:dyDescent="0.2">
      <c r="A82" s="140">
        <v>75</v>
      </c>
      <c r="B82" s="141"/>
      <c r="C82" s="142">
        <f>IF(ISNA(VLOOKUP($A82+1000,CONFIG!$W:$AE,2,FALSE)),"",VLOOKUP($A82+1000,CONFIG!$W:$AE,2,FALSE))</f>
        <v>0</v>
      </c>
      <c r="D82" s="143" t="str">
        <f>IF(ISNA(VLOOKUP($A82+1000,CONFIG!$W:$AE,3,FALSE)),"",VLOOKUP($A82+1000,CONFIG!$W:$AE,3,FALSE))</f>
        <v/>
      </c>
      <c r="E82" s="143" t="str">
        <f>IF(ISNA(VLOOKUP($A82+1000,CONFIG!$W:$AE,4,FALSE)),"",VLOOKUP($A82+1000,CONFIG!$W:$AE,4,FALSE))</f>
        <v/>
      </c>
      <c r="F82" s="143" t="str">
        <f>IF(ISNA(VLOOKUP($A82+1000,CONFIG!$W$2:$AE$804,5,FALSE)),"",VLOOKUP($A82+1000,CONFIG!$W$2:$AE$804,5,FALSE))</f>
        <v/>
      </c>
      <c r="G82" s="281" t="str">
        <f>IF(ISNA(VLOOKUP($A82+1000,CONFIG!$W:$AE,6,FALSE)),"",VLOOKUP($A82+1000,CONFIG!$W:$AE,6,FALSE))</f>
        <v/>
      </c>
      <c r="H82" s="281" t="str">
        <f>IF(ISNA(VLOOKUP($A82+1000,CONFIG!$W:$AE,7,FALSE)),"",VLOOKUP($A82+1000,CONFIG!$W:$AE,7,FALSE))</f>
        <v/>
      </c>
      <c r="I82" s="281" t="str">
        <f>IF(ISNA(VLOOKUP($A82+1000,CONFIG!$W:$AE,8,FALSE)),"",VLOOKUP($A82+1000,CONFIG!$W:$AE,8,FALSE))</f>
        <v/>
      </c>
      <c r="J82" s="281" t="str">
        <f>IF(ISNA(VLOOKUP($A82+1000,CONFIG!$W:$AE,9,FALSE)),"",VLOOKUP($A82+1000,CONFIG!$W:$AE,9,FALSE))</f>
        <v/>
      </c>
    </row>
    <row r="83" spans="1:10" s="117" customFormat="1" ht="19.350000000000001" customHeight="1" x14ac:dyDescent="0.2">
      <c r="A83" s="140">
        <v>76</v>
      </c>
      <c r="B83" s="141"/>
      <c r="C83" s="142">
        <f>IF(ISNA(VLOOKUP($A83+1000,CONFIG!$W:$AE,2,FALSE)),"",VLOOKUP($A83+1000,CONFIG!$W:$AE,2,FALSE))</f>
        <v>0</v>
      </c>
      <c r="D83" s="143" t="str">
        <f>IF(ISNA(VLOOKUP($A83+1000,CONFIG!$W:$AE,3,FALSE)),"",VLOOKUP($A83+1000,CONFIG!$W:$AE,3,FALSE))</f>
        <v/>
      </c>
      <c r="E83" s="143" t="str">
        <f>IF(ISNA(VLOOKUP($A83+1000,CONFIG!$W:$AE,4,FALSE)),"",VLOOKUP($A83+1000,CONFIG!$W:$AE,4,FALSE))</f>
        <v/>
      </c>
      <c r="F83" s="143" t="str">
        <f>IF(ISNA(VLOOKUP($A83+1000,CONFIG!$W$2:$AE$804,5,FALSE)),"",VLOOKUP($A83+1000,CONFIG!$W$2:$AE$804,5,FALSE))</f>
        <v/>
      </c>
      <c r="G83" s="281" t="str">
        <f>IF(ISNA(VLOOKUP($A83+1000,CONFIG!$W:$AE,6,FALSE)),"",VLOOKUP($A83+1000,CONFIG!$W:$AE,6,FALSE))</f>
        <v/>
      </c>
      <c r="H83" s="281" t="str">
        <f>IF(ISNA(VLOOKUP($A83+1000,CONFIG!$W:$AE,7,FALSE)),"",VLOOKUP($A83+1000,CONFIG!$W:$AE,7,FALSE))</f>
        <v/>
      </c>
      <c r="I83" s="281" t="str">
        <f>IF(ISNA(VLOOKUP($A83+1000,CONFIG!$W:$AE,8,FALSE)),"",VLOOKUP($A83+1000,CONFIG!$W:$AE,8,FALSE))</f>
        <v/>
      </c>
      <c r="J83" s="281" t="str">
        <f>IF(ISNA(VLOOKUP($A83+1000,CONFIG!$W:$AE,9,FALSE)),"",VLOOKUP($A83+1000,CONFIG!$W:$AE,9,FALSE))</f>
        <v/>
      </c>
    </row>
    <row r="84" spans="1:10" s="117" customFormat="1" ht="19.350000000000001" customHeight="1" x14ac:dyDescent="0.2">
      <c r="A84" s="140">
        <v>77</v>
      </c>
      <c r="B84" s="141"/>
      <c r="C84" s="142">
        <f>IF(ISNA(VLOOKUP($A84+1000,CONFIG!$W:$AE,2,FALSE)),"",VLOOKUP($A84+1000,CONFIG!$W:$AE,2,FALSE))</f>
        <v>0</v>
      </c>
      <c r="D84" s="143" t="str">
        <f>IF(ISNA(VLOOKUP($A84+1000,CONFIG!$W:$AE,3,FALSE)),"",VLOOKUP($A84+1000,CONFIG!$W:$AE,3,FALSE))</f>
        <v/>
      </c>
      <c r="E84" s="143" t="str">
        <f>IF(ISNA(VLOOKUP($A84+1000,CONFIG!$W:$AE,4,FALSE)),"",VLOOKUP($A84+1000,CONFIG!$W:$AE,4,FALSE))</f>
        <v/>
      </c>
      <c r="F84" s="143" t="str">
        <f>IF(ISNA(VLOOKUP($A84+1000,CONFIG!$W$2:$AE$804,5,FALSE)),"",VLOOKUP($A84+1000,CONFIG!$W$2:$AE$804,5,FALSE))</f>
        <v/>
      </c>
      <c r="G84" s="281" t="str">
        <f>IF(ISNA(VLOOKUP($A84+1000,CONFIG!$W:$AE,6,FALSE)),"",VLOOKUP($A84+1000,CONFIG!$W:$AE,6,FALSE))</f>
        <v/>
      </c>
      <c r="H84" s="281" t="str">
        <f>IF(ISNA(VLOOKUP($A84+1000,CONFIG!$W:$AE,7,FALSE)),"",VLOOKUP($A84+1000,CONFIG!$W:$AE,7,FALSE))</f>
        <v/>
      </c>
      <c r="I84" s="281" t="str">
        <f>IF(ISNA(VLOOKUP($A84+1000,CONFIG!$W:$AE,8,FALSE)),"",VLOOKUP($A84+1000,CONFIG!$W:$AE,8,FALSE))</f>
        <v/>
      </c>
      <c r="J84" s="281" t="str">
        <f>IF(ISNA(VLOOKUP($A84+1000,CONFIG!$W:$AE,9,FALSE)),"",VLOOKUP($A84+1000,CONFIG!$W:$AE,9,FALSE))</f>
        <v/>
      </c>
    </row>
    <row r="85" spans="1:10" s="117" customFormat="1" ht="19.350000000000001" customHeight="1" x14ac:dyDescent="0.2">
      <c r="A85" s="140">
        <v>78</v>
      </c>
      <c r="B85" s="141"/>
      <c r="C85" s="142">
        <f>IF(ISNA(VLOOKUP($A85+1000,CONFIG!$W:$AE,2,FALSE)),"",VLOOKUP($A85+1000,CONFIG!$W:$AE,2,FALSE))</f>
        <v>0</v>
      </c>
      <c r="D85" s="143" t="str">
        <f>IF(ISNA(VLOOKUP($A85+1000,CONFIG!$W:$AE,3,FALSE)),"",VLOOKUP($A85+1000,CONFIG!$W:$AE,3,FALSE))</f>
        <v/>
      </c>
      <c r="E85" s="143" t="str">
        <f>IF(ISNA(VLOOKUP($A85+1000,CONFIG!$W:$AE,4,FALSE)),"",VLOOKUP($A85+1000,CONFIG!$W:$AE,4,FALSE))</f>
        <v/>
      </c>
      <c r="F85" s="143" t="str">
        <f>IF(ISNA(VLOOKUP($A85+1000,CONFIG!$W$2:$AE$804,5,FALSE)),"",VLOOKUP($A85+1000,CONFIG!$W$2:$AE$804,5,FALSE))</f>
        <v/>
      </c>
      <c r="G85" s="281" t="str">
        <f>IF(ISNA(VLOOKUP($A85+1000,CONFIG!$W:$AE,6,FALSE)),"",VLOOKUP($A85+1000,CONFIG!$W:$AE,6,FALSE))</f>
        <v/>
      </c>
      <c r="H85" s="281" t="str">
        <f>IF(ISNA(VLOOKUP($A85+1000,CONFIG!$W:$AE,7,FALSE)),"",VLOOKUP($A85+1000,CONFIG!$W:$AE,7,FALSE))</f>
        <v/>
      </c>
      <c r="I85" s="281" t="str">
        <f>IF(ISNA(VLOOKUP($A85+1000,CONFIG!$W:$AE,8,FALSE)),"",VLOOKUP($A85+1000,CONFIG!$W:$AE,8,FALSE))</f>
        <v/>
      </c>
      <c r="J85" s="281" t="str">
        <f>IF(ISNA(VLOOKUP($A85+1000,CONFIG!$W:$AE,9,FALSE)),"",VLOOKUP($A85+1000,CONFIG!$W:$AE,9,FALSE))</f>
        <v/>
      </c>
    </row>
    <row r="86" spans="1:10" s="117" customFormat="1" ht="19.350000000000001" customHeight="1" x14ac:dyDescent="0.2">
      <c r="A86" s="140">
        <v>79</v>
      </c>
      <c r="B86" s="141"/>
      <c r="C86" s="142">
        <f>IF(ISNA(VLOOKUP($A86+1000,CONFIG!$W:$AE,2,FALSE)),"",VLOOKUP($A86+1000,CONFIG!$W:$AE,2,FALSE))</f>
        <v>0</v>
      </c>
      <c r="D86" s="143" t="str">
        <f>IF(ISNA(VLOOKUP($A86+1000,CONFIG!$W:$AE,3,FALSE)),"",VLOOKUP($A86+1000,CONFIG!$W:$AE,3,FALSE))</f>
        <v/>
      </c>
      <c r="E86" s="143" t="str">
        <f>IF(ISNA(VLOOKUP($A86+1000,CONFIG!$W:$AE,4,FALSE)),"",VLOOKUP($A86+1000,CONFIG!$W:$AE,4,FALSE))</f>
        <v/>
      </c>
      <c r="F86" s="143" t="str">
        <f>IF(ISNA(VLOOKUP($A86+1000,CONFIG!$W$2:$AE$804,5,FALSE)),"",VLOOKUP($A86+1000,CONFIG!$W$2:$AE$804,5,FALSE))</f>
        <v/>
      </c>
      <c r="G86" s="281" t="str">
        <f>IF(ISNA(VLOOKUP($A86+1000,CONFIG!$W:$AE,6,FALSE)),"",VLOOKUP($A86+1000,CONFIG!$W:$AE,6,FALSE))</f>
        <v/>
      </c>
      <c r="H86" s="281" t="str">
        <f>IF(ISNA(VLOOKUP($A86+1000,CONFIG!$W:$AE,7,FALSE)),"",VLOOKUP($A86+1000,CONFIG!$W:$AE,7,FALSE))</f>
        <v/>
      </c>
      <c r="I86" s="281" t="str">
        <f>IF(ISNA(VLOOKUP($A86+1000,CONFIG!$W:$AE,8,FALSE)),"",VLOOKUP($A86+1000,CONFIG!$W:$AE,8,FALSE))</f>
        <v/>
      </c>
      <c r="J86" s="281" t="str">
        <f>IF(ISNA(VLOOKUP($A86+1000,CONFIG!$W:$AE,9,FALSE)),"",VLOOKUP($A86+1000,CONFIG!$W:$AE,9,FALSE))</f>
        <v/>
      </c>
    </row>
    <row r="87" spans="1:10" s="117" customFormat="1" ht="19.350000000000001" customHeight="1" x14ac:dyDescent="0.2">
      <c r="A87" s="140">
        <v>80</v>
      </c>
      <c r="B87" s="141"/>
      <c r="C87" s="142">
        <f>IF(ISNA(VLOOKUP($A87+1000,CONFIG!$W:$AE,2,FALSE)),"",VLOOKUP($A87+1000,CONFIG!$W:$AE,2,FALSE))</f>
        <v>0</v>
      </c>
      <c r="D87" s="143" t="str">
        <f>IF(ISNA(VLOOKUP($A87+1000,CONFIG!$W:$AE,3,FALSE)),"",VLOOKUP($A87+1000,CONFIG!$W:$AE,3,FALSE))</f>
        <v/>
      </c>
      <c r="E87" s="143" t="str">
        <f>IF(ISNA(VLOOKUP($A87+1000,CONFIG!$W:$AE,4,FALSE)),"",VLOOKUP($A87+1000,CONFIG!$W:$AE,4,FALSE))</f>
        <v/>
      </c>
      <c r="F87" s="143" t="str">
        <f>IF(ISNA(VLOOKUP($A87+1000,CONFIG!$W$2:$AE$804,5,FALSE)),"",VLOOKUP($A87+1000,CONFIG!$W$2:$AE$804,5,FALSE))</f>
        <v/>
      </c>
      <c r="G87" s="281" t="str">
        <f>IF(ISNA(VLOOKUP($A87+1000,CONFIG!$W:$AE,6,FALSE)),"",VLOOKUP($A87+1000,CONFIG!$W:$AE,6,FALSE))</f>
        <v/>
      </c>
      <c r="H87" s="281" t="str">
        <f>IF(ISNA(VLOOKUP($A87+1000,CONFIG!$W:$AE,7,FALSE)),"",VLOOKUP($A87+1000,CONFIG!$W:$AE,7,FALSE))</f>
        <v/>
      </c>
      <c r="I87" s="281" t="str">
        <f>IF(ISNA(VLOOKUP($A87+1000,CONFIG!$W:$AE,8,FALSE)),"",VLOOKUP($A87+1000,CONFIG!$W:$AE,8,FALSE))</f>
        <v/>
      </c>
      <c r="J87" s="281" t="str">
        <f>IF(ISNA(VLOOKUP($A87+1000,CONFIG!$W:$AE,9,FALSE)),"",VLOOKUP($A87+1000,CONFIG!$W:$AE,9,FALSE))</f>
        <v/>
      </c>
    </row>
    <row r="88" spans="1:10" s="117" customFormat="1" ht="19.350000000000001" customHeight="1" x14ac:dyDescent="0.2">
      <c r="A88" s="140">
        <v>81</v>
      </c>
      <c r="B88" s="141"/>
      <c r="C88" s="142">
        <f>IF(ISNA(VLOOKUP($A88+1000,CONFIG!$W:$AE,2,FALSE)),"",VLOOKUP($A88+1000,CONFIG!$W:$AE,2,FALSE))</f>
        <v>0</v>
      </c>
      <c r="D88" s="143" t="str">
        <f>IF(ISNA(VLOOKUP($A88+1000,CONFIG!$W:$AE,3,FALSE)),"",VLOOKUP($A88+1000,CONFIG!$W:$AE,3,FALSE))</f>
        <v/>
      </c>
      <c r="E88" s="143" t="str">
        <f>IF(ISNA(VLOOKUP($A88+1000,CONFIG!$W:$AE,4,FALSE)),"",VLOOKUP($A88+1000,CONFIG!$W:$AE,4,FALSE))</f>
        <v/>
      </c>
      <c r="F88" s="143" t="str">
        <f>IF(ISNA(VLOOKUP($A88+1000,CONFIG!$W$2:$AE$804,5,FALSE)),"",VLOOKUP($A88+1000,CONFIG!$W$2:$AE$804,5,FALSE))</f>
        <v/>
      </c>
      <c r="G88" s="281" t="str">
        <f>IF(ISNA(VLOOKUP($A88+1000,CONFIG!$W:$AE,6,FALSE)),"",VLOOKUP($A88+1000,CONFIG!$W:$AE,6,FALSE))</f>
        <v/>
      </c>
      <c r="H88" s="281" t="str">
        <f>IF(ISNA(VLOOKUP($A88+1000,CONFIG!$W:$AE,7,FALSE)),"",VLOOKUP($A88+1000,CONFIG!$W:$AE,7,FALSE))</f>
        <v/>
      </c>
      <c r="I88" s="281" t="str">
        <f>IF(ISNA(VLOOKUP($A88+1000,CONFIG!$W:$AE,8,FALSE)),"",VLOOKUP($A88+1000,CONFIG!$W:$AE,8,FALSE))</f>
        <v/>
      </c>
      <c r="J88" s="281" t="str">
        <f>IF(ISNA(VLOOKUP($A88+1000,CONFIG!$W:$AE,9,FALSE)),"",VLOOKUP($A88+1000,CONFIG!$W:$AE,9,FALSE))</f>
        <v/>
      </c>
    </row>
    <row r="89" spans="1:10" s="117" customFormat="1" ht="19.350000000000001" customHeight="1" x14ac:dyDescent="0.2">
      <c r="A89" s="140">
        <v>82</v>
      </c>
      <c r="B89" s="141"/>
      <c r="C89" s="142">
        <f>IF(ISNA(VLOOKUP($A89+1000,CONFIG!$W:$AE,2,FALSE)),"",VLOOKUP($A89+1000,CONFIG!$W:$AE,2,FALSE))</f>
        <v>0</v>
      </c>
      <c r="D89" s="143" t="str">
        <f>IF(ISNA(VLOOKUP($A89+1000,CONFIG!$W:$AE,3,FALSE)),"",VLOOKUP($A89+1000,CONFIG!$W:$AE,3,FALSE))</f>
        <v/>
      </c>
      <c r="E89" s="143" t="str">
        <f>IF(ISNA(VLOOKUP($A89+1000,CONFIG!$W:$AE,4,FALSE)),"",VLOOKUP($A89+1000,CONFIG!$W:$AE,4,FALSE))</f>
        <v/>
      </c>
      <c r="F89" s="143" t="str">
        <f>IF(ISNA(VLOOKUP($A89+1000,CONFIG!$W$2:$AE$804,5,FALSE)),"",VLOOKUP($A89+1000,CONFIG!$W$2:$AE$804,5,FALSE))</f>
        <v/>
      </c>
      <c r="G89" s="281" t="str">
        <f>IF(ISNA(VLOOKUP($A89+1000,CONFIG!$W:$AE,6,FALSE)),"",VLOOKUP($A89+1000,CONFIG!$W:$AE,6,FALSE))</f>
        <v/>
      </c>
      <c r="H89" s="281" t="str">
        <f>IF(ISNA(VLOOKUP($A89+1000,CONFIG!$W:$AE,7,FALSE)),"",VLOOKUP($A89+1000,CONFIG!$W:$AE,7,FALSE))</f>
        <v/>
      </c>
      <c r="I89" s="281" t="str">
        <f>IF(ISNA(VLOOKUP($A89+1000,CONFIG!$W:$AE,8,FALSE)),"",VLOOKUP($A89+1000,CONFIG!$W:$AE,8,FALSE))</f>
        <v/>
      </c>
      <c r="J89" s="281" t="str">
        <f>IF(ISNA(VLOOKUP($A89+1000,CONFIG!$W:$AE,9,FALSE)),"",VLOOKUP($A89+1000,CONFIG!$W:$AE,9,FALSE))</f>
        <v/>
      </c>
    </row>
    <row r="90" spans="1:10" s="117" customFormat="1" ht="19.350000000000001" customHeight="1" x14ac:dyDescent="0.2">
      <c r="A90" s="140">
        <v>83</v>
      </c>
      <c r="B90" s="141"/>
      <c r="C90" s="142">
        <f>IF(ISNA(VLOOKUP($A90+1000,CONFIG!$W:$AE,2,FALSE)),"",VLOOKUP($A90+1000,CONFIG!$W:$AE,2,FALSE))</f>
        <v>0</v>
      </c>
      <c r="D90" s="143" t="str">
        <f>IF(ISNA(VLOOKUP($A90+1000,CONFIG!$W:$AE,3,FALSE)),"",VLOOKUP($A90+1000,CONFIG!$W:$AE,3,FALSE))</f>
        <v/>
      </c>
      <c r="E90" s="143" t="str">
        <f>IF(ISNA(VLOOKUP($A90+1000,CONFIG!$W:$AE,4,FALSE)),"",VLOOKUP($A90+1000,CONFIG!$W:$AE,4,FALSE))</f>
        <v/>
      </c>
      <c r="F90" s="143" t="str">
        <f>IF(ISNA(VLOOKUP($A90+1000,CONFIG!$W$2:$AE$804,5,FALSE)),"",VLOOKUP($A90+1000,CONFIG!$W$2:$AE$804,5,FALSE))</f>
        <v/>
      </c>
      <c r="G90" s="281" t="str">
        <f>IF(ISNA(VLOOKUP($A90+1000,CONFIG!$W:$AE,6,FALSE)),"",VLOOKUP($A90+1000,CONFIG!$W:$AE,6,FALSE))</f>
        <v/>
      </c>
      <c r="H90" s="281" t="str">
        <f>IF(ISNA(VLOOKUP($A90+1000,CONFIG!$W:$AE,7,FALSE)),"",VLOOKUP($A90+1000,CONFIG!$W:$AE,7,FALSE))</f>
        <v/>
      </c>
      <c r="I90" s="281" t="str">
        <f>IF(ISNA(VLOOKUP($A90+1000,CONFIG!$W:$AE,8,FALSE)),"",VLOOKUP($A90+1000,CONFIG!$W:$AE,8,FALSE))</f>
        <v/>
      </c>
      <c r="J90" s="281" t="str">
        <f>IF(ISNA(VLOOKUP($A90+1000,CONFIG!$W:$AE,9,FALSE)),"",VLOOKUP($A90+1000,CONFIG!$W:$AE,9,FALSE))</f>
        <v/>
      </c>
    </row>
    <row r="91" spans="1:10" s="117" customFormat="1" ht="19.350000000000001" customHeight="1" x14ac:dyDescent="0.2">
      <c r="A91" s="140">
        <v>84</v>
      </c>
      <c r="B91" s="141"/>
      <c r="C91" s="142">
        <f>IF(ISNA(VLOOKUP($A91+1000,CONFIG!$W:$AE,2,FALSE)),"",VLOOKUP($A91+1000,CONFIG!$W:$AE,2,FALSE))</f>
        <v>0</v>
      </c>
      <c r="D91" s="143" t="str">
        <f>IF(ISNA(VLOOKUP($A91+1000,CONFIG!$W:$AE,3,FALSE)),"",VLOOKUP($A91+1000,CONFIG!$W:$AE,3,FALSE))</f>
        <v/>
      </c>
      <c r="E91" s="143" t="str">
        <f>IF(ISNA(VLOOKUP($A91+1000,CONFIG!$W:$AE,4,FALSE)),"",VLOOKUP($A91+1000,CONFIG!$W:$AE,4,FALSE))</f>
        <v/>
      </c>
      <c r="F91" s="143" t="str">
        <f>IF(ISNA(VLOOKUP($A91+1000,CONFIG!$W$2:$AE$804,5,FALSE)),"",VLOOKUP($A91+1000,CONFIG!$W$2:$AE$804,5,FALSE))</f>
        <v/>
      </c>
      <c r="G91" s="281" t="str">
        <f>IF(ISNA(VLOOKUP($A91+1000,CONFIG!$W:$AE,6,FALSE)),"",VLOOKUP($A91+1000,CONFIG!$W:$AE,6,FALSE))</f>
        <v/>
      </c>
      <c r="H91" s="281" t="str">
        <f>IF(ISNA(VLOOKUP($A91+1000,CONFIG!$W:$AE,7,FALSE)),"",VLOOKUP($A91+1000,CONFIG!$W:$AE,7,FALSE))</f>
        <v/>
      </c>
      <c r="I91" s="281" t="str">
        <f>IF(ISNA(VLOOKUP($A91+1000,CONFIG!$W:$AE,8,FALSE)),"",VLOOKUP($A91+1000,CONFIG!$W:$AE,8,FALSE))</f>
        <v/>
      </c>
      <c r="J91" s="281" t="str">
        <f>IF(ISNA(VLOOKUP($A91+1000,CONFIG!$W:$AE,9,FALSE)),"",VLOOKUP($A91+1000,CONFIG!$W:$AE,9,FALSE))</f>
        <v/>
      </c>
    </row>
    <row r="92" spans="1:10" s="117" customFormat="1" ht="19.350000000000001" customHeight="1" x14ac:dyDescent="0.2">
      <c r="A92" s="140">
        <v>85</v>
      </c>
      <c r="B92" s="141"/>
      <c r="C92" s="142">
        <f>IF(ISNA(VLOOKUP($A92+1000,CONFIG!$W:$AE,2,FALSE)),"",VLOOKUP($A92+1000,CONFIG!$W:$AE,2,FALSE))</f>
        <v>0</v>
      </c>
      <c r="D92" s="143" t="str">
        <f>IF(ISNA(VLOOKUP($A92+1000,CONFIG!$W:$AE,3,FALSE)),"",VLOOKUP($A92+1000,CONFIG!$W:$AE,3,FALSE))</f>
        <v/>
      </c>
      <c r="E92" s="143" t="str">
        <f>IF(ISNA(VLOOKUP($A92+1000,CONFIG!$W:$AE,4,FALSE)),"",VLOOKUP($A92+1000,CONFIG!$W:$AE,4,FALSE))</f>
        <v/>
      </c>
      <c r="F92" s="143" t="str">
        <f>IF(ISNA(VLOOKUP($A92+1000,CONFIG!$W$2:$AE$804,5,FALSE)),"",VLOOKUP($A92+1000,CONFIG!$W$2:$AE$804,5,FALSE))</f>
        <v/>
      </c>
      <c r="G92" s="281" t="str">
        <f>IF(ISNA(VLOOKUP($A92+1000,CONFIG!$W:$AE,6,FALSE)),"",VLOOKUP($A92+1000,CONFIG!$W:$AE,6,FALSE))</f>
        <v/>
      </c>
      <c r="H92" s="281" t="str">
        <f>IF(ISNA(VLOOKUP($A92+1000,CONFIG!$W:$AE,7,FALSE)),"",VLOOKUP($A92+1000,CONFIG!$W:$AE,7,FALSE))</f>
        <v/>
      </c>
      <c r="I92" s="281" t="str">
        <f>IF(ISNA(VLOOKUP($A92+1000,CONFIG!$W:$AE,8,FALSE)),"",VLOOKUP($A92+1000,CONFIG!$W:$AE,8,FALSE))</f>
        <v/>
      </c>
      <c r="J92" s="281" t="str">
        <f>IF(ISNA(VLOOKUP($A92+1000,CONFIG!$W:$AE,9,FALSE)),"",VLOOKUP($A92+1000,CONFIG!$W:$AE,9,FALSE))</f>
        <v/>
      </c>
    </row>
    <row r="93" spans="1:10" s="117" customFormat="1" ht="19.350000000000001" customHeight="1" x14ac:dyDescent="0.2">
      <c r="A93" s="140">
        <v>86</v>
      </c>
      <c r="B93" s="141"/>
      <c r="C93" s="142">
        <f>IF(ISNA(VLOOKUP($A93+1000,CONFIG!$W:$AE,2,FALSE)),"",VLOOKUP($A93+1000,CONFIG!$W:$AE,2,FALSE))</f>
        <v>0</v>
      </c>
      <c r="D93" s="143" t="str">
        <f>IF(ISNA(VLOOKUP($A93+1000,CONFIG!$W:$AE,3,FALSE)),"",VLOOKUP($A93+1000,CONFIG!$W:$AE,3,FALSE))</f>
        <v/>
      </c>
      <c r="E93" s="143" t="str">
        <f>IF(ISNA(VLOOKUP($A93+1000,CONFIG!$W:$AE,4,FALSE)),"",VLOOKUP($A93+1000,CONFIG!$W:$AE,4,FALSE))</f>
        <v/>
      </c>
      <c r="F93" s="143" t="str">
        <f>IF(ISNA(VLOOKUP($A93+1000,CONFIG!$W$2:$AE$804,5,FALSE)),"",VLOOKUP($A93+1000,CONFIG!$W$2:$AE$804,5,FALSE))</f>
        <v/>
      </c>
      <c r="G93" s="281" t="str">
        <f>IF(ISNA(VLOOKUP($A93+1000,CONFIG!$W:$AE,6,FALSE)),"",VLOOKUP($A93+1000,CONFIG!$W:$AE,6,FALSE))</f>
        <v/>
      </c>
      <c r="H93" s="281" t="str">
        <f>IF(ISNA(VLOOKUP($A93+1000,CONFIG!$W:$AE,7,FALSE)),"",VLOOKUP($A93+1000,CONFIG!$W:$AE,7,FALSE))</f>
        <v/>
      </c>
      <c r="I93" s="281" t="str">
        <f>IF(ISNA(VLOOKUP($A93+1000,CONFIG!$W:$AE,8,FALSE)),"",VLOOKUP($A93+1000,CONFIG!$W:$AE,8,FALSE))</f>
        <v/>
      </c>
      <c r="J93" s="281" t="str">
        <f>IF(ISNA(VLOOKUP($A93+1000,CONFIG!$W:$AE,9,FALSE)),"",VLOOKUP($A93+1000,CONFIG!$W:$AE,9,FALSE))</f>
        <v/>
      </c>
    </row>
    <row r="94" spans="1:10" s="117" customFormat="1" ht="19.350000000000001" customHeight="1" x14ac:dyDescent="0.2">
      <c r="A94" s="140">
        <v>87</v>
      </c>
      <c r="B94" s="141"/>
      <c r="C94" s="142">
        <f>IF(ISNA(VLOOKUP($A94+1000,CONFIG!$W:$AE,2,FALSE)),"",VLOOKUP($A94+1000,CONFIG!$W:$AE,2,FALSE))</f>
        <v>0</v>
      </c>
      <c r="D94" s="143" t="str">
        <f>IF(ISNA(VLOOKUP($A94+1000,CONFIG!$W:$AE,3,FALSE)),"",VLOOKUP($A94+1000,CONFIG!$W:$AE,3,FALSE))</f>
        <v/>
      </c>
      <c r="E94" s="143" t="str">
        <f>IF(ISNA(VLOOKUP($A94+1000,CONFIG!$W:$AE,4,FALSE)),"",VLOOKUP($A94+1000,CONFIG!$W:$AE,4,FALSE))</f>
        <v/>
      </c>
      <c r="F94" s="143" t="str">
        <f>IF(ISNA(VLOOKUP($A94+1000,CONFIG!$W$2:$AE$804,5,FALSE)),"",VLOOKUP($A94+1000,CONFIG!$W$2:$AE$804,5,FALSE))</f>
        <v/>
      </c>
      <c r="G94" s="281" t="str">
        <f>IF(ISNA(VLOOKUP($A94+1000,CONFIG!$W:$AE,6,FALSE)),"",VLOOKUP($A94+1000,CONFIG!$W:$AE,6,FALSE))</f>
        <v/>
      </c>
      <c r="H94" s="281" t="str">
        <f>IF(ISNA(VLOOKUP($A94+1000,CONFIG!$W:$AE,7,FALSE)),"",VLOOKUP($A94+1000,CONFIG!$W:$AE,7,FALSE))</f>
        <v/>
      </c>
      <c r="I94" s="281" t="str">
        <f>IF(ISNA(VLOOKUP($A94+1000,CONFIG!$W:$AE,8,FALSE)),"",VLOOKUP($A94+1000,CONFIG!$W:$AE,8,FALSE))</f>
        <v/>
      </c>
      <c r="J94" s="281" t="str">
        <f>IF(ISNA(VLOOKUP($A94+1000,CONFIG!$W:$AE,9,FALSE)),"",VLOOKUP($A94+1000,CONFIG!$W:$AE,9,FALSE))</f>
        <v/>
      </c>
    </row>
    <row r="95" spans="1:10" s="117" customFormat="1" ht="19.350000000000001" customHeight="1" x14ac:dyDescent="0.2">
      <c r="A95" s="140">
        <v>88</v>
      </c>
      <c r="B95" s="141"/>
      <c r="C95" s="142">
        <f>IF(ISNA(VLOOKUP($A95+1000,CONFIG!$W:$AE,2,FALSE)),"",VLOOKUP($A95+1000,CONFIG!$W:$AE,2,FALSE))</f>
        <v>0</v>
      </c>
      <c r="D95" s="143" t="str">
        <f>IF(ISNA(VLOOKUP($A95+1000,CONFIG!$W:$AE,3,FALSE)),"",VLOOKUP($A95+1000,CONFIG!$W:$AE,3,FALSE))</f>
        <v/>
      </c>
      <c r="E95" s="143" t="str">
        <f>IF(ISNA(VLOOKUP($A95+1000,CONFIG!$W:$AE,4,FALSE)),"",VLOOKUP($A95+1000,CONFIG!$W:$AE,4,FALSE))</f>
        <v/>
      </c>
      <c r="F95" s="143" t="str">
        <f>IF(ISNA(VLOOKUP($A95+1000,CONFIG!$W$2:$AE$804,5,FALSE)),"",VLOOKUP($A95+1000,CONFIG!$W$2:$AE$804,5,FALSE))</f>
        <v/>
      </c>
      <c r="G95" s="281" t="str">
        <f>IF(ISNA(VLOOKUP($A95+1000,CONFIG!$W:$AE,6,FALSE)),"",VLOOKUP($A95+1000,CONFIG!$W:$AE,6,FALSE))</f>
        <v/>
      </c>
      <c r="H95" s="281" t="str">
        <f>IF(ISNA(VLOOKUP($A95+1000,CONFIG!$W:$AE,7,FALSE)),"",VLOOKUP($A95+1000,CONFIG!$W:$AE,7,FALSE))</f>
        <v/>
      </c>
      <c r="I95" s="281" t="str">
        <f>IF(ISNA(VLOOKUP($A95+1000,CONFIG!$W:$AE,8,FALSE)),"",VLOOKUP($A95+1000,CONFIG!$W:$AE,8,FALSE))</f>
        <v/>
      </c>
      <c r="J95" s="281" t="str">
        <f>IF(ISNA(VLOOKUP($A95+1000,CONFIG!$W:$AE,9,FALSE)),"",VLOOKUP($A95+1000,CONFIG!$W:$AE,9,FALSE))</f>
        <v/>
      </c>
    </row>
    <row r="96" spans="1:10" s="117" customFormat="1" ht="19.350000000000001" customHeight="1" x14ac:dyDescent="0.2">
      <c r="A96" s="140">
        <v>89</v>
      </c>
      <c r="B96" s="141"/>
      <c r="C96" s="142">
        <f>IF(ISNA(VLOOKUP($A96+1000,CONFIG!$W:$AE,2,FALSE)),"",VLOOKUP($A96+1000,CONFIG!$W:$AE,2,FALSE))</f>
        <v>0</v>
      </c>
      <c r="D96" s="143" t="str">
        <f>IF(ISNA(VLOOKUP($A96+1000,CONFIG!$W:$AE,3,FALSE)),"",VLOOKUP($A96+1000,CONFIG!$W:$AE,3,FALSE))</f>
        <v/>
      </c>
      <c r="E96" s="143" t="str">
        <f>IF(ISNA(VLOOKUP($A96+1000,CONFIG!$W:$AE,4,FALSE)),"",VLOOKUP($A96+1000,CONFIG!$W:$AE,4,FALSE))</f>
        <v/>
      </c>
      <c r="F96" s="143" t="str">
        <f>IF(ISNA(VLOOKUP($A96+1000,CONFIG!$W$2:$AE$804,5,FALSE)),"",VLOOKUP($A96+1000,CONFIG!$W$2:$AE$804,5,FALSE))</f>
        <v/>
      </c>
      <c r="G96" s="281" t="str">
        <f>IF(ISNA(VLOOKUP($A96+1000,CONFIG!$W:$AE,6,FALSE)),"",VLOOKUP($A96+1000,CONFIG!$W:$AE,6,FALSE))</f>
        <v/>
      </c>
      <c r="H96" s="281" t="str">
        <f>IF(ISNA(VLOOKUP($A96+1000,CONFIG!$W:$AE,7,FALSE)),"",VLOOKUP($A96+1000,CONFIG!$W:$AE,7,FALSE))</f>
        <v/>
      </c>
      <c r="I96" s="281" t="str">
        <f>IF(ISNA(VLOOKUP($A96+1000,CONFIG!$W:$AE,8,FALSE)),"",VLOOKUP($A96+1000,CONFIG!$W:$AE,8,FALSE))</f>
        <v/>
      </c>
      <c r="J96" s="281" t="str">
        <f>IF(ISNA(VLOOKUP($A96+1000,CONFIG!$W:$AE,9,FALSE)),"",VLOOKUP($A96+1000,CONFIG!$W:$AE,9,FALSE))</f>
        <v/>
      </c>
    </row>
    <row r="97" spans="1:10" s="117" customFormat="1" ht="19.350000000000001" customHeight="1" x14ac:dyDescent="0.2">
      <c r="A97" s="140">
        <v>90</v>
      </c>
      <c r="B97" s="141"/>
      <c r="C97" s="142">
        <f>IF(ISNA(VLOOKUP($A97+1000,CONFIG!$W:$AE,2,FALSE)),"",VLOOKUP($A97+1000,CONFIG!$W:$AE,2,FALSE))</f>
        <v>0</v>
      </c>
      <c r="D97" s="143" t="str">
        <f>IF(ISNA(VLOOKUP($A97+1000,CONFIG!$W:$AE,3,FALSE)),"",VLOOKUP($A97+1000,CONFIG!$W:$AE,3,FALSE))</f>
        <v/>
      </c>
      <c r="E97" s="143" t="str">
        <f>IF(ISNA(VLOOKUP($A97+1000,CONFIG!$W:$AE,4,FALSE)),"",VLOOKUP($A97+1000,CONFIG!$W:$AE,4,FALSE))</f>
        <v/>
      </c>
      <c r="F97" s="143" t="str">
        <f>IF(ISNA(VLOOKUP($A97+1000,CONFIG!$W$2:$AE$804,5,FALSE)),"",VLOOKUP($A97+1000,CONFIG!$W$2:$AE$804,5,FALSE))</f>
        <v/>
      </c>
      <c r="G97" s="281" t="str">
        <f>IF(ISNA(VLOOKUP($A97+1000,CONFIG!$W:$AE,6,FALSE)),"",VLOOKUP($A97+1000,CONFIG!$W:$AE,6,FALSE))</f>
        <v/>
      </c>
      <c r="H97" s="281" t="str">
        <f>IF(ISNA(VLOOKUP($A97+1000,CONFIG!$W:$AE,7,FALSE)),"",VLOOKUP($A97+1000,CONFIG!$W:$AE,7,FALSE))</f>
        <v/>
      </c>
      <c r="I97" s="281" t="str">
        <f>IF(ISNA(VLOOKUP($A97+1000,CONFIG!$W:$AE,8,FALSE)),"",VLOOKUP($A97+1000,CONFIG!$W:$AE,8,FALSE))</f>
        <v/>
      </c>
      <c r="J97" s="281" t="str">
        <f>IF(ISNA(VLOOKUP($A97+1000,CONFIG!$W:$AE,9,FALSE)),"",VLOOKUP($A97+1000,CONFIG!$W:$AE,9,FALSE))</f>
        <v/>
      </c>
    </row>
    <row r="98" spans="1:10" s="117" customFormat="1" ht="19.350000000000001" customHeight="1" x14ac:dyDescent="0.2">
      <c r="A98" s="140">
        <v>91</v>
      </c>
      <c r="B98" s="141"/>
      <c r="C98" s="142">
        <f>IF(ISNA(VLOOKUP($A98+1000,CONFIG!$W:$AE,2,FALSE)),"",VLOOKUP($A98+1000,CONFIG!$W:$AE,2,FALSE))</f>
        <v>0</v>
      </c>
      <c r="D98" s="143" t="str">
        <f>IF(ISNA(VLOOKUP($A98+1000,CONFIG!$W:$AE,3,FALSE)),"",VLOOKUP($A98+1000,CONFIG!$W:$AE,3,FALSE))</f>
        <v/>
      </c>
      <c r="E98" s="143" t="str">
        <f>IF(ISNA(VLOOKUP($A98+1000,CONFIG!$W:$AE,4,FALSE)),"",VLOOKUP($A98+1000,CONFIG!$W:$AE,4,FALSE))</f>
        <v/>
      </c>
      <c r="F98" s="143" t="str">
        <f>IF(ISNA(VLOOKUP($A98+1000,CONFIG!$W$2:$AE$804,5,FALSE)),"",VLOOKUP($A98+1000,CONFIG!$W$2:$AE$804,5,FALSE))</f>
        <v/>
      </c>
      <c r="G98" s="281" t="str">
        <f>IF(ISNA(VLOOKUP($A98+1000,CONFIG!$W:$AE,6,FALSE)),"",VLOOKUP($A98+1000,CONFIG!$W:$AE,6,FALSE))</f>
        <v/>
      </c>
      <c r="H98" s="281" t="str">
        <f>IF(ISNA(VLOOKUP($A98+1000,CONFIG!$W:$AE,7,FALSE)),"",VLOOKUP($A98+1000,CONFIG!$W:$AE,7,FALSE))</f>
        <v/>
      </c>
      <c r="I98" s="281" t="str">
        <f>IF(ISNA(VLOOKUP($A98+1000,CONFIG!$W:$AE,8,FALSE)),"",VLOOKUP($A98+1000,CONFIG!$W:$AE,8,FALSE))</f>
        <v/>
      </c>
      <c r="J98" s="281" t="str">
        <f>IF(ISNA(VLOOKUP($A98+1000,CONFIG!$W:$AE,9,FALSE)),"",VLOOKUP($A98+1000,CONFIG!$W:$AE,9,FALSE))</f>
        <v/>
      </c>
    </row>
    <row r="99" spans="1:10" s="117" customFormat="1" ht="19.350000000000001" customHeight="1" x14ac:dyDescent="0.2">
      <c r="A99" s="140">
        <v>92</v>
      </c>
      <c r="B99" s="141"/>
      <c r="C99" s="142">
        <f>IF(ISNA(VLOOKUP($A99+1000,CONFIG!$W:$AE,2,FALSE)),"",VLOOKUP($A99+1000,CONFIG!$W:$AE,2,FALSE))</f>
        <v>0</v>
      </c>
      <c r="D99" s="143" t="str">
        <f>IF(ISNA(VLOOKUP($A99+1000,CONFIG!$W:$AE,3,FALSE)),"",VLOOKUP($A99+1000,CONFIG!$W:$AE,3,FALSE))</f>
        <v/>
      </c>
      <c r="E99" s="143" t="str">
        <f>IF(ISNA(VLOOKUP($A99+1000,CONFIG!$W:$AE,4,FALSE)),"",VLOOKUP($A99+1000,CONFIG!$W:$AE,4,FALSE))</f>
        <v/>
      </c>
      <c r="F99" s="143" t="str">
        <f>IF(ISNA(VLOOKUP($A99+1000,CONFIG!$W$2:$AE$804,5,FALSE)),"",VLOOKUP($A99+1000,CONFIG!$W$2:$AE$804,5,FALSE))</f>
        <v/>
      </c>
      <c r="G99" s="281" t="str">
        <f>IF(ISNA(VLOOKUP($A99+1000,CONFIG!$W:$AE,6,FALSE)),"",VLOOKUP($A99+1000,CONFIG!$W:$AE,6,FALSE))</f>
        <v/>
      </c>
      <c r="H99" s="281" t="str">
        <f>IF(ISNA(VLOOKUP($A99+1000,CONFIG!$W:$AE,7,FALSE)),"",VLOOKUP($A99+1000,CONFIG!$W:$AE,7,FALSE))</f>
        <v/>
      </c>
      <c r="I99" s="281" t="str">
        <f>IF(ISNA(VLOOKUP($A99+1000,CONFIG!$W:$AE,8,FALSE)),"",VLOOKUP($A99+1000,CONFIG!$W:$AE,8,FALSE))</f>
        <v/>
      </c>
      <c r="J99" s="281" t="str">
        <f>IF(ISNA(VLOOKUP($A99+1000,CONFIG!$W:$AE,9,FALSE)),"",VLOOKUP($A99+1000,CONFIG!$W:$AE,9,FALSE))</f>
        <v/>
      </c>
    </row>
    <row r="100" spans="1:10" s="117" customFormat="1" ht="19.350000000000001" customHeight="1" x14ac:dyDescent="0.2">
      <c r="A100" s="140">
        <v>93</v>
      </c>
      <c r="B100" s="141"/>
      <c r="C100" s="142">
        <f>IF(ISNA(VLOOKUP($A100+1000,CONFIG!$W:$AE,2,FALSE)),"",VLOOKUP($A100+1000,CONFIG!$W:$AE,2,FALSE))</f>
        <v>0</v>
      </c>
      <c r="D100" s="143" t="str">
        <f>IF(ISNA(VLOOKUP($A100+1000,CONFIG!$W:$AE,3,FALSE)),"",VLOOKUP($A100+1000,CONFIG!$W:$AE,3,FALSE))</f>
        <v/>
      </c>
      <c r="E100" s="143" t="str">
        <f>IF(ISNA(VLOOKUP($A100+1000,CONFIG!$W:$AE,4,FALSE)),"",VLOOKUP($A100+1000,CONFIG!$W:$AE,4,FALSE))</f>
        <v/>
      </c>
      <c r="F100" s="143" t="str">
        <f>IF(ISNA(VLOOKUP($A100+1000,CONFIG!$W$2:$AE$804,5,FALSE)),"",VLOOKUP($A100+1000,CONFIG!$W$2:$AE$804,5,FALSE))</f>
        <v/>
      </c>
      <c r="G100" s="281" t="str">
        <f>IF(ISNA(VLOOKUP($A100+1000,CONFIG!$W:$AE,6,FALSE)),"",VLOOKUP($A100+1000,CONFIG!$W:$AE,6,FALSE))</f>
        <v/>
      </c>
      <c r="H100" s="281" t="str">
        <f>IF(ISNA(VLOOKUP($A100+1000,CONFIG!$W:$AE,7,FALSE)),"",VLOOKUP($A100+1000,CONFIG!$W:$AE,7,FALSE))</f>
        <v/>
      </c>
      <c r="I100" s="281" t="str">
        <f>IF(ISNA(VLOOKUP($A100+1000,CONFIG!$W:$AE,8,FALSE)),"",VLOOKUP($A100+1000,CONFIG!$W:$AE,8,FALSE))</f>
        <v/>
      </c>
      <c r="J100" s="281" t="str">
        <f>IF(ISNA(VLOOKUP($A100+1000,CONFIG!$W:$AE,9,FALSE)),"",VLOOKUP($A100+1000,CONFIG!$W:$AE,9,FALSE))</f>
        <v/>
      </c>
    </row>
    <row r="101" spans="1:10" s="117" customFormat="1" ht="19.350000000000001" customHeight="1" x14ac:dyDescent="0.2">
      <c r="A101" s="140">
        <v>94</v>
      </c>
      <c r="B101" s="141"/>
      <c r="C101" s="142">
        <f>IF(ISNA(VLOOKUP($A101+1000,CONFIG!$W:$AE,2,FALSE)),"",VLOOKUP($A101+1000,CONFIG!$W:$AE,2,FALSE))</f>
        <v>0</v>
      </c>
      <c r="D101" s="143" t="str">
        <f>IF(ISNA(VLOOKUP($A101+1000,CONFIG!$W:$AE,3,FALSE)),"",VLOOKUP($A101+1000,CONFIG!$W:$AE,3,FALSE))</f>
        <v/>
      </c>
      <c r="E101" s="143" t="str">
        <f>IF(ISNA(VLOOKUP($A101+1000,CONFIG!$W:$AE,4,FALSE)),"",VLOOKUP($A101+1000,CONFIG!$W:$AE,4,FALSE))</f>
        <v/>
      </c>
      <c r="F101" s="143" t="str">
        <f>IF(ISNA(VLOOKUP($A101+1000,CONFIG!$W$2:$AE$804,5,FALSE)),"",VLOOKUP($A101+1000,CONFIG!$W$2:$AE$804,5,FALSE))</f>
        <v/>
      </c>
      <c r="G101" s="281" t="str">
        <f>IF(ISNA(VLOOKUP($A101+1000,CONFIG!$W:$AE,6,FALSE)),"",VLOOKUP($A101+1000,CONFIG!$W:$AE,6,FALSE))</f>
        <v/>
      </c>
      <c r="H101" s="281" t="str">
        <f>IF(ISNA(VLOOKUP($A101+1000,CONFIG!$W:$AE,7,FALSE)),"",VLOOKUP($A101+1000,CONFIG!$W:$AE,7,FALSE))</f>
        <v/>
      </c>
      <c r="I101" s="281" t="str">
        <f>IF(ISNA(VLOOKUP($A101+1000,CONFIG!$W:$AE,8,FALSE)),"",VLOOKUP($A101+1000,CONFIG!$W:$AE,8,FALSE))</f>
        <v/>
      </c>
      <c r="J101" s="281" t="str">
        <f>IF(ISNA(VLOOKUP($A101+1000,CONFIG!$W:$AE,9,FALSE)),"",VLOOKUP($A101+1000,CONFIG!$W:$AE,9,FALSE))</f>
        <v/>
      </c>
    </row>
    <row r="102" spans="1:10" s="117" customFormat="1" ht="19.350000000000001" customHeight="1" x14ac:dyDescent="0.2">
      <c r="A102" s="140">
        <v>95</v>
      </c>
      <c r="B102" s="141"/>
      <c r="C102" s="142">
        <f>IF(ISNA(VLOOKUP($A102+1000,CONFIG!$W:$AE,2,FALSE)),"",VLOOKUP($A102+1000,CONFIG!$W:$AE,2,FALSE))</f>
        <v>0</v>
      </c>
      <c r="D102" s="143" t="str">
        <f>IF(ISNA(VLOOKUP($A102+1000,CONFIG!$W:$AE,3,FALSE)),"",VLOOKUP($A102+1000,CONFIG!$W:$AE,3,FALSE))</f>
        <v/>
      </c>
      <c r="E102" s="143" t="str">
        <f>IF(ISNA(VLOOKUP($A102+1000,CONFIG!$W:$AE,4,FALSE)),"",VLOOKUP($A102+1000,CONFIG!$W:$AE,4,FALSE))</f>
        <v/>
      </c>
      <c r="F102" s="143" t="str">
        <f>IF(ISNA(VLOOKUP($A102+1000,CONFIG!$W$2:$AE$804,5,FALSE)),"",VLOOKUP($A102+1000,CONFIG!$W$2:$AE$804,5,FALSE))</f>
        <v/>
      </c>
      <c r="G102" s="281" t="str">
        <f>IF(ISNA(VLOOKUP($A102+1000,CONFIG!$W:$AE,6,FALSE)),"",VLOOKUP($A102+1000,CONFIG!$W:$AE,6,FALSE))</f>
        <v/>
      </c>
      <c r="H102" s="281" t="str">
        <f>IF(ISNA(VLOOKUP($A102+1000,CONFIG!$W:$AE,7,FALSE)),"",VLOOKUP($A102+1000,CONFIG!$W:$AE,7,FALSE))</f>
        <v/>
      </c>
      <c r="I102" s="281" t="str">
        <f>IF(ISNA(VLOOKUP($A102+1000,CONFIG!$W:$AE,8,FALSE)),"",VLOOKUP($A102+1000,CONFIG!$W:$AE,8,FALSE))</f>
        <v/>
      </c>
      <c r="J102" s="281" t="str">
        <f>IF(ISNA(VLOOKUP($A102+1000,CONFIG!$W:$AE,9,FALSE)),"",VLOOKUP($A102+1000,CONFIG!$W:$AE,9,FALSE))</f>
        <v/>
      </c>
    </row>
    <row r="103" spans="1:10" s="117" customFormat="1" ht="19.350000000000001" customHeight="1" x14ac:dyDescent="0.2">
      <c r="A103" s="140">
        <v>96</v>
      </c>
      <c r="B103" s="141"/>
      <c r="C103" s="142">
        <f>IF(ISNA(VLOOKUP($A103+1000,CONFIG!$W:$AE,2,FALSE)),"",VLOOKUP($A103+1000,CONFIG!$W:$AE,2,FALSE))</f>
        <v>0</v>
      </c>
      <c r="D103" s="143" t="str">
        <f>IF(ISNA(VLOOKUP($A103+1000,CONFIG!$W:$AE,3,FALSE)),"",VLOOKUP($A103+1000,CONFIG!$W:$AE,3,FALSE))</f>
        <v/>
      </c>
      <c r="E103" s="143" t="str">
        <f>IF(ISNA(VLOOKUP($A103+1000,CONFIG!$W:$AE,4,FALSE)),"",VLOOKUP($A103+1000,CONFIG!$W:$AE,4,FALSE))</f>
        <v/>
      </c>
      <c r="F103" s="143" t="str">
        <f>IF(ISNA(VLOOKUP($A103+1000,CONFIG!$W$2:$AE$804,5,FALSE)),"",VLOOKUP($A103+1000,CONFIG!$W$2:$AE$804,5,FALSE))</f>
        <v/>
      </c>
      <c r="G103" s="281" t="str">
        <f>IF(ISNA(VLOOKUP($A103+1000,CONFIG!$W:$AE,6,FALSE)),"",VLOOKUP($A103+1000,CONFIG!$W:$AE,6,FALSE))</f>
        <v/>
      </c>
      <c r="H103" s="281" t="str">
        <f>IF(ISNA(VLOOKUP($A103+1000,CONFIG!$W:$AE,7,FALSE)),"",VLOOKUP($A103+1000,CONFIG!$W:$AE,7,FALSE))</f>
        <v/>
      </c>
      <c r="I103" s="281" t="str">
        <f>IF(ISNA(VLOOKUP($A103+1000,CONFIG!$W:$AE,8,FALSE)),"",VLOOKUP($A103+1000,CONFIG!$W:$AE,8,FALSE))</f>
        <v/>
      </c>
      <c r="J103" s="281" t="str">
        <f>IF(ISNA(VLOOKUP($A103+1000,CONFIG!$W:$AE,9,FALSE)),"",VLOOKUP($A103+1000,CONFIG!$W:$AE,9,FALSE))</f>
        <v/>
      </c>
    </row>
    <row r="104" spans="1:10" s="117" customFormat="1" ht="19.350000000000001" customHeight="1" x14ac:dyDescent="0.2">
      <c r="A104" s="140">
        <v>97</v>
      </c>
      <c r="B104" s="141"/>
      <c r="C104" s="142">
        <f>IF(ISNA(VLOOKUP($A104+1000,CONFIG!$W:$AE,2,FALSE)),"",VLOOKUP($A104+1000,CONFIG!$W:$AE,2,FALSE))</f>
        <v>0</v>
      </c>
      <c r="D104" s="143" t="str">
        <f>IF(ISNA(VLOOKUP($A104+1000,CONFIG!$W:$AE,3,FALSE)),"",VLOOKUP($A104+1000,CONFIG!$W:$AE,3,FALSE))</f>
        <v/>
      </c>
      <c r="E104" s="143" t="str">
        <f>IF(ISNA(VLOOKUP($A104+1000,CONFIG!$W:$AE,4,FALSE)),"",VLOOKUP($A104+1000,CONFIG!$W:$AE,4,FALSE))</f>
        <v/>
      </c>
      <c r="F104" s="143" t="str">
        <f>IF(ISNA(VLOOKUP($A104+1000,CONFIG!$W$2:$AE$804,5,FALSE)),"",VLOOKUP($A104+1000,CONFIG!$W$2:$AE$804,5,FALSE))</f>
        <v/>
      </c>
      <c r="G104" s="281" t="str">
        <f>IF(ISNA(VLOOKUP($A104+1000,CONFIG!$W:$AE,6,FALSE)),"",VLOOKUP($A104+1000,CONFIG!$W:$AE,6,FALSE))</f>
        <v/>
      </c>
      <c r="H104" s="281" t="str">
        <f>IF(ISNA(VLOOKUP($A104+1000,CONFIG!$W:$AE,7,FALSE)),"",VLOOKUP($A104+1000,CONFIG!$W:$AE,7,FALSE))</f>
        <v/>
      </c>
      <c r="I104" s="281" t="str">
        <f>IF(ISNA(VLOOKUP($A104+1000,CONFIG!$W:$AE,8,FALSE)),"",VLOOKUP($A104+1000,CONFIG!$W:$AE,8,FALSE))</f>
        <v/>
      </c>
      <c r="J104" s="281" t="str">
        <f>IF(ISNA(VLOOKUP($A104+1000,CONFIG!$W:$AE,9,FALSE)),"",VLOOKUP($A104+1000,CONFIG!$W:$AE,9,FALSE))</f>
        <v/>
      </c>
    </row>
    <row r="105" spans="1:10" s="117" customFormat="1" ht="19.350000000000001" customHeight="1" x14ac:dyDescent="0.2">
      <c r="A105" s="140">
        <v>98</v>
      </c>
      <c r="B105" s="141"/>
      <c r="C105" s="142">
        <f>IF(ISNA(VLOOKUP($A105+1000,CONFIG!$W:$AE,2,FALSE)),"",VLOOKUP($A105+1000,CONFIG!$W:$AE,2,FALSE))</f>
        <v>0</v>
      </c>
      <c r="D105" s="143" t="str">
        <f>IF(ISNA(VLOOKUP($A105+1000,CONFIG!$W:$AE,3,FALSE)),"",VLOOKUP($A105+1000,CONFIG!$W:$AE,3,FALSE))</f>
        <v/>
      </c>
      <c r="E105" s="143" t="str">
        <f>IF(ISNA(VLOOKUP($A105+1000,CONFIG!$W:$AE,4,FALSE)),"",VLOOKUP($A105+1000,CONFIG!$W:$AE,4,FALSE))</f>
        <v/>
      </c>
      <c r="F105" s="143" t="str">
        <f>IF(ISNA(VLOOKUP($A105+1000,CONFIG!$W$2:$AE$804,5,FALSE)),"",VLOOKUP($A105+1000,CONFIG!$W$2:$AE$804,5,FALSE))</f>
        <v/>
      </c>
      <c r="G105" s="281" t="str">
        <f>IF(ISNA(VLOOKUP($A105+1000,CONFIG!$W:$AE,6,FALSE)),"",VLOOKUP($A105+1000,CONFIG!$W:$AE,6,FALSE))</f>
        <v/>
      </c>
      <c r="H105" s="281" t="str">
        <f>IF(ISNA(VLOOKUP($A105+1000,CONFIG!$W:$AE,7,FALSE)),"",VLOOKUP($A105+1000,CONFIG!$W:$AE,7,FALSE))</f>
        <v/>
      </c>
      <c r="I105" s="281" t="str">
        <f>IF(ISNA(VLOOKUP($A105+1000,CONFIG!$W:$AE,8,FALSE)),"",VLOOKUP($A105+1000,CONFIG!$W:$AE,8,FALSE))</f>
        <v/>
      </c>
      <c r="J105" s="281" t="str">
        <f>IF(ISNA(VLOOKUP($A105+1000,CONFIG!$W:$AE,9,FALSE)),"",VLOOKUP($A105+1000,CONFIG!$W:$AE,9,FALSE))</f>
        <v/>
      </c>
    </row>
    <row r="106" spans="1:10" s="117" customFormat="1" ht="19.350000000000001" customHeight="1" x14ac:dyDescent="0.2">
      <c r="A106" s="140">
        <v>99</v>
      </c>
      <c r="B106" s="141"/>
      <c r="C106" s="142">
        <f>IF(ISNA(VLOOKUP($A106+1000,CONFIG!$W:$AE,2,FALSE)),"",VLOOKUP($A106+1000,CONFIG!$W:$AE,2,FALSE))</f>
        <v>0</v>
      </c>
      <c r="D106" s="143" t="str">
        <f>IF(ISNA(VLOOKUP($A106+1000,CONFIG!$W:$AE,3,FALSE)),"",VLOOKUP($A106+1000,CONFIG!$W:$AE,3,FALSE))</f>
        <v/>
      </c>
      <c r="E106" s="143" t="str">
        <f>IF(ISNA(VLOOKUP($A106+1000,CONFIG!$W:$AE,4,FALSE)),"",VLOOKUP($A106+1000,CONFIG!$W:$AE,4,FALSE))</f>
        <v/>
      </c>
      <c r="F106" s="143" t="str">
        <f>IF(ISNA(VLOOKUP($A106+1000,CONFIG!$W$2:$AE$804,5,FALSE)),"",VLOOKUP($A106+1000,CONFIG!$W$2:$AE$804,5,FALSE))</f>
        <v/>
      </c>
      <c r="G106" s="281" t="str">
        <f>IF(ISNA(VLOOKUP($A106+1000,CONFIG!$W:$AE,6,FALSE)),"",VLOOKUP($A106+1000,CONFIG!$W:$AE,6,FALSE))</f>
        <v/>
      </c>
      <c r="H106" s="281" t="str">
        <f>IF(ISNA(VLOOKUP($A106+1000,CONFIG!$W:$AE,7,FALSE)),"",VLOOKUP($A106+1000,CONFIG!$W:$AE,7,FALSE))</f>
        <v/>
      </c>
      <c r="I106" s="281" t="str">
        <f>IF(ISNA(VLOOKUP($A106+1000,CONFIG!$W:$AE,8,FALSE)),"",VLOOKUP($A106+1000,CONFIG!$W:$AE,8,FALSE))</f>
        <v/>
      </c>
      <c r="J106" s="281" t="str">
        <f>IF(ISNA(VLOOKUP($A106+1000,CONFIG!$W:$AE,9,FALSE)),"",VLOOKUP($A106+1000,CONFIG!$W:$AE,9,FALSE))</f>
        <v/>
      </c>
    </row>
    <row r="107" spans="1:10" s="117" customFormat="1" ht="19.350000000000001" customHeight="1" x14ac:dyDescent="0.2">
      <c r="A107" s="140">
        <v>100</v>
      </c>
      <c r="B107" s="141"/>
      <c r="C107" s="142">
        <f>IF(ISNA(VLOOKUP($A107+1000,CONFIG!$W:$AE,2,FALSE)),"",VLOOKUP($A107+1000,CONFIG!$W:$AE,2,FALSE))</f>
        <v>0</v>
      </c>
      <c r="D107" s="143" t="str">
        <f>IF(ISNA(VLOOKUP($A107+1000,CONFIG!$W:$AE,3,FALSE)),"",VLOOKUP($A107+1000,CONFIG!$W:$AE,3,FALSE))</f>
        <v/>
      </c>
      <c r="E107" s="143" t="str">
        <f>IF(ISNA(VLOOKUP($A107+1000,CONFIG!$W:$AE,4,FALSE)),"",VLOOKUP($A107+1000,CONFIG!$W:$AE,4,FALSE))</f>
        <v/>
      </c>
      <c r="F107" s="143" t="str">
        <f>IF(ISNA(VLOOKUP($A107+1000,CONFIG!$W$2:$AE$804,5,FALSE)),"",VLOOKUP($A107+1000,CONFIG!$W$2:$AE$804,5,FALSE))</f>
        <v/>
      </c>
      <c r="G107" s="281" t="str">
        <f>IF(ISNA(VLOOKUP($A107+1000,CONFIG!$W:$AE,6,FALSE)),"",VLOOKUP($A107+1000,CONFIG!$W:$AE,6,FALSE))</f>
        <v/>
      </c>
      <c r="H107" s="281" t="str">
        <f>IF(ISNA(VLOOKUP($A107+1000,CONFIG!$W:$AE,7,FALSE)),"",VLOOKUP($A107+1000,CONFIG!$W:$AE,7,FALSE))</f>
        <v/>
      </c>
      <c r="I107" s="281" t="str">
        <f>IF(ISNA(VLOOKUP($A107+1000,CONFIG!$W:$AE,8,FALSE)),"",VLOOKUP($A107+1000,CONFIG!$W:$AE,8,FALSE))</f>
        <v/>
      </c>
      <c r="J107" s="281" t="str">
        <f>IF(ISNA(VLOOKUP($A107+1000,CONFIG!$W:$AE,9,FALSE)),"",VLOOKUP($A107+1000,CONFIG!$W:$AE,9,FALSE))</f>
        <v/>
      </c>
    </row>
    <row r="108" spans="1:10" s="117" customFormat="1" ht="19.350000000000001" customHeight="1" x14ac:dyDescent="0.2">
      <c r="A108" s="140">
        <v>101</v>
      </c>
      <c r="B108" s="141"/>
      <c r="C108" s="142">
        <f>IF(ISNA(VLOOKUP($A108+1000,CONFIG!$W:$AE,2,FALSE)),"",VLOOKUP($A108+1000,CONFIG!$W:$AE,2,FALSE))</f>
        <v>0</v>
      </c>
      <c r="D108" s="143" t="str">
        <f>IF(ISNA(VLOOKUP($A108+1000,CONFIG!$W:$AE,3,FALSE)),"",VLOOKUP($A108+1000,CONFIG!$W:$AE,3,FALSE))</f>
        <v/>
      </c>
      <c r="E108" s="143" t="str">
        <f>IF(ISNA(VLOOKUP($A108+1000,CONFIG!$W:$AE,4,FALSE)),"",VLOOKUP($A108+1000,CONFIG!$W:$AE,4,FALSE))</f>
        <v/>
      </c>
      <c r="F108" s="143" t="str">
        <f>IF(ISNA(VLOOKUP($A108+1000,CONFIG!$W$2:$AE$804,5,FALSE)),"",VLOOKUP($A108+1000,CONFIG!$W$2:$AE$804,5,FALSE))</f>
        <v/>
      </c>
      <c r="G108" s="281" t="str">
        <f>IF(ISNA(VLOOKUP($A108+1000,CONFIG!$W:$AE,6,FALSE)),"",VLOOKUP($A108+1000,CONFIG!$W:$AE,6,FALSE))</f>
        <v/>
      </c>
      <c r="H108" s="281" t="str">
        <f>IF(ISNA(VLOOKUP($A108+1000,CONFIG!$W:$AE,7,FALSE)),"",VLOOKUP($A108+1000,CONFIG!$W:$AE,7,FALSE))</f>
        <v/>
      </c>
      <c r="I108" s="281" t="str">
        <f>IF(ISNA(VLOOKUP($A108+1000,CONFIG!$W:$AE,8,FALSE)),"",VLOOKUP($A108+1000,CONFIG!$W:$AE,8,FALSE))</f>
        <v/>
      </c>
      <c r="J108" s="281" t="str">
        <f>IF(ISNA(VLOOKUP($A108+1000,CONFIG!$W:$AE,9,FALSE)),"",VLOOKUP($A108+1000,CONFIG!$W:$AE,9,FALSE))</f>
        <v/>
      </c>
    </row>
    <row r="109" spans="1:10" s="117" customFormat="1" ht="19.350000000000001" customHeight="1" x14ac:dyDescent="0.2">
      <c r="A109" s="140">
        <v>102</v>
      </c>
      <c r="B109" s="141"/>
      <c r="C109" s="142">
        <f>IF(ISNA(VLOOKUP($A109+1000,CONFIG!$W:$AE,2,FALSE)),"",VLOOKUP($A109+1000,CONFIG!$W:$AE,2,FALSE))</f>
        <v>0</v>
      </c>
      <c r="D109" s="143" t="str">
        <f>IF(ISNA(VLOOKUP($A109+1000,CONFIG!$W:$AE,3,FALSE)),"",VLOOKUP($A109+1000,CONFIG!$W:$AE,3,FALSE))</f>
        <v/>
      </c>
      <c r="E109" s="143" t="str">
        <f>IF(ISNA(VLOOKUP($A109+1000,CONFIG!$W:$AE,4,FALSE)),"",VLOOKUP($A109+1000,CONFIG!$W:$AE,4,FALSE))</f>
        <v/>
      </c>
      <c r="F109" s="143" t="str">
        <f>IF(ISNA(VLOOKUP($A109+1000,CONFIG!$W$2:$AE$804,5,FALSE)),"",VLOOKUP($A109+1000,CONFIG!$W$2:$AE$804,5,FALSE))</f>
        <v/>
      </c>
      <c r="G109" s="281" t="str">
        <f>IF(ISNA(VLOOKUP($A109+1000,CONFIG!$W:$AE,6,FALSE)),"",VLOOKUP($A109+1000,CONFIG!$W:$AE,6,FALSE))</f>
        <v/>
      </c>
      <c r="H109" s="281" t="str">
        <f>IF(ISNA(VLOOKUP($A109+1000,CONFIG!$W:$AE,7,FALSE)),"",VLOOKUP($A109+1000,CONFIG!$W:$AE,7,FALSE))</f>
        <v/>
      </c>
      <c r="I109" s="281" t="str">
        <f>IF(ISNA(VLOOKUP($A109+1000,CONFIG!$W:$AE,8,FALSE)),"",VLOOKUP($A109+1000,CONFIG!$W:$AE,8,FALSE))</f>
        <v/>
      </c>
      <c r="J109" s="281" t="str">
        <f>IF(ISNA(VLOOKUP($A109+1000,CONFIG!$W:$AE,9,FALSE)),"",VLOOKUP($A109+1000,CONFIG!$W:$AE,9,FALSE))</f>
        <v/>
      </c>
    </row>
    <row r="110" spans="1:10" s="117" customFormat="1" ht="19.350000000000001" customHeight="1" x14ac:dyDescent="0.2">
      <c r="A110" s="140">
        <v>103</v>
      </c>
      <c r="B110" s="141"/>
      <c r="C110" s="142">
        <f>IF(ISNA(VLOOKUP($A110+1000,CONFIG!$W:$AE,2,FALSE)),"",VLOOKUP($A110+1000,CONFIG!$W:$AE,2,FALSE))</f>
        <v>0</v>
      </c>
      <c r="D110" s="143" t="str">
        <f>IF(ISNA(VLOOKUP($A110+1000,CONFIG!$W:$AE,3,FALSE)),"",VLOOKUP($A110+1000,CONFIG!$W:$AE,3,FALSE))</f>
        <v/>
      </c>
      <c r="E110" s="143" t="str">
        <f>IF(ISNA(VLOOKUP($A110+1000,CONFIG!$W:$AE,4,FALSE)),"",VLOOKUP($A110+1000,CONFIG!$W:$AE,4,FALSE))</f>
        <v/>
      </c>
      <c r="F110" s="143" t="str">
        <f>IF(ISNA(VLOOKUP($A110+1000,CONFIG!$W$2:$AE$804,5,FALSE)),"",VLOOKUP($A110+1000,CONFIG!$W$2:$AE$804,5,FALSE))</f>
        <v/>
      </c>
      <c r="G110" s="281" t="str">
        <f>IF(ISNA(VLOOKUP($A110+1000,CONFIG!$W:$AE,6,FALSE)),"",VLOOKUP($A110+1000,CONFIG!$W:$AE,6,FALSE))</f>
        <v/>
      </c>
      <c r="H110" s="281" t="str">
        <f>IF(ISNA(VLOOKUP($A110+1000,CONFIG!$W:$AE,7,FALSE)),"",VLOOKUP($A110+1000,CONFIG!$W:$AE,7,FALSE))</f>
        <v/>
      </c>
      <c r="I110" s="281" t="str">
        <f>IF(ISNA(VLOOKUP($A110+1000,CONFIG!$W:$AE,8,FALSE)),"",VLOOKUP($A110+1000,CONFIG!$W:$AE,8,FALSE))</f>
        <v/>
      </c>
      <c r="J110" s="281" t="str">
        <f>IF(ISNA(VLOOKUP($A110+1000,CONFIG!$W:$AE,9,FALSE)),"",VLOOKUP($A110+1000,CONFIG!$W:$AE,9,FALSE))</f>
        <v/>
      </c>
    </row>
    <row r="111" spans="1:10" s="117" customFormat="1" ht="19.350000000000001" customHeight="1" x14ac:dyDescent="0.2">
      <c r="A111" s="140">
        <v>104</v>
      </c>
      <c r="B111" s="141"/>
      <c r="C111" s="142">
        <f>IF(ISNA(VLOOKUP($A111+1000,CONFIG!$W:$AE,2,FALSE)),"",VLOOKUP($A111+1000,CONFIG!$W:$AE,2,FALSE))</f>
        <v>0</v>
      </c>
      <c r="D111" s="143" t="str">
        <f>IF(ISNA(VLOOKUP($A111+1000,CONFIG!$W:$AE,3,FALSE)),"",VLOOKUP($A111+1000,CONFIG!$W:$AE,3,FALSE))</f>
        <v/>
      </c>
      <c r="E111" s="143" t="str">
        <f>IF(ISNA(VLOOKUP($A111+1000,CONFIG!$W:$AE,4,FALSE)),"",VLOOKUP($A111+1000,CONFIG!$W:$AE,4,FALSE))</f>
        <v/>
      </c>
      <c r="F111" s="143" t="str">
        <f>IF(ISNA(VLOOKUP($A111+1000,CONFIG!$W$2:$AE$804,5,FALSE)),"",VLOOKUP($A111+1000,CONFIG!$W$2:$AE$804,5,FALSE))</f>
        <v/>
      </c>
      <c r="G111" s="281" t="str">
        <f>IF(ISNA(VLOOKUP($A111+1000,CONFIG!$W:$AE,6,FALSE)),"",VLOOKUP($A111+1000,CONFIG!$W:$AE,6,FALSE))</f>
        <v/>
      </c>
      <c r="H111" s="281" t="str">
        <f>IF(ISNA(VLOOKUP($A111+1000,CONFIG!$W:$AE,7,FALSE)),"",VLOOKUP($A111+1000,CONFIG!$W:$AE,7,FALSE))</f>
        <v/>
      </c>
      <c r="I111" s="281" t="str">
        <f>IF(ISNA(VLOOKUP($A111+1000,CONFIG!$W:$AE,8,FALSE)),"",VLOOKUP($A111+1000,CONFIG!$W:$AE,8,FALSE))</f>
        <v/>
      </c>
      <c r="J111" s="281" t="str">
        <f>IF(ISNA(VLOOKUP($A111+1000,CONFIG!$W:$AE,9,FALSE)),"",VLOOKUP($A111+1000,CONFIG!$W:$AE,9,FALSE))</f>
        <v/>
      </c>
    </row>
    <row r="112" spans="1:10" s="117" customFormat="1" ht="19.350000000000001" customHeight="1" x14ac:dyDescent="0.2">
      <c r="A112" s="140">
        <v>105</v>
      </c>
      <c r="B112" s="141"/>
      <c r="C112" s="142">
        <f>IF(ISNA(VLOOKUP($A112+1000,CONFIG!$W:$AE,2,FALSE)),"",VLOOKUP($A112+1000,CONFIG!$W:$AE,2,FALSE))</f>
        <v>0</v>
      </c>
      <c r="D112" s="143" t="str">
        <f>IF(ISNA(VLOOKUP($A112+1000,CONFIG!$W:$AE,3,FALSE)),"",VLOOKUP($A112+1000,CONFIG!$W:$AE,3,FALSE))</f>
        <v/>
      </c>
      <c r="E112" s="143" t="str">
        <f>IF(ISNA(VLOOKUP($A112+1000,CONFIG!$W:$AE,4,FALSE)),"",VLOOKUP($A112+1000,CONFIG!$W:$AE,4,FALSE))</f>
        <v/>
      </c>
      <c r="F112" s="143" t="str">
        <f>IF(ISNA(VLOOKUP($A112+1000,CONFIG!$W$2:$AE$804,5,FALSE)),"",VLOOKUP($A112+1000,CONFIG!$W$2:$AE$804,5,FALSE))</f>
        <v/>
      </c>
      <c r="G112" s="281" t="str">
        <f>IF(ISNA(VLOOKUP($A112+1000,CONFIG!$W:$AE,6,FALSE)),"",VLOOKUP($A112+1000,CONFIG!$W:$AE,6,FALSE))</f>
        <v/>
      </c>
      <c r="H112" s="281" t="str">
        <f>IF(ISNA(VLOOKUP($A112+1000,CONFIG!$W:$AE,7,FALSE)),"",VLOOKUP($A112+1000,CONFIG!$W:$AE,7,FALSE))</f>
        <v/>
      </c>
      <c r="I112" s="281" t="str">
        <f>IF(ISNA(VLOOKUP($A112+1000,CONFIG!$W:$AE,8,FALSE)),"",VLOOKUP($A112+1000,CONFIG!$W:$AE,8,FALSE))</f>
        <v/>
      </c>
      <c r="J112" s="281" t="str">
        <f>IF(ISNA(VLOOKUP($A112+1000,CONFIG!$W:$AE,9,FALSE)),"",VLOOKUP($A112+1000,CONFIG!$W:$AE,9,FALSE))</f>
        <v/>
      </c>
    </row>
    <row r="113" spans="1:10" s="117" customFormat="1" ht="19.350000000000001" customHeight="1" x14ac:dyDescent="0.2">
      <c r="A113" s="140">
        <v>106</v>
      </c>
      <c r="B113" s="141"/>
      <c r="C113" s="142">
        <f>IF(ISNA(VLOOKUP($A113+1000,CONFIG!$W:$AE,2,FALSE)),"",VLOOKUP($A113+1000,CONFIG!$W:$AE,2,FALSE))</f>
        <v>0</v>
      </c>
      <c r="D113" s="143" t="str">
        <f>IF(ISNA(VLOOKUP($A113+1000,CONFIG!$W:$AE,3,FALSE)),"",VLOOKUP($A113+1000,CONFIG!$W:$AE,3,FALSE))</f>
        <v/>
      </c>
      <c r="E113" s="143" t="str">
        <f>IF(ISNA(VLOOKUP($A113+1000,CONFIG!$W:$AE,4,FALSE)),"",VLOOKUP($A113+1000,CONFIG!$W:$AE,4,FALSE))</f>
        <v/>
      </c>
      <c r="F113" s="143" t="str">
        <f>IF(ISNA(VLOOKUP($A113+1000,CONFIG!$W$2:$AE$804,5,FALSE)),"",VLOOKUP($A113+1000,CONFIG!$W$2:$AE$804,5,FALSE))</f>
        <v/>
      </c>
      <c r="G113" s="281" t="str">
        <f>IF(ISNA(VLOOKUP($A113+1000,CONFIG!$W:$AE,6,FALSE)),"",VLOOKUP($A113+1000,CONFIG!$W:$AE,6,FALSE))</f>
        <v/>
      </c>
      <c r="H113" s="281" t="str">
        <f>IF(ISNA(VLOOKUP($A113+1000,CONFIG!$W:$AE,7,FALSE)),"",VLOOKUP($A113+1000,CONFIG!$W:$AE,7,FALSE))</f>
        <v/>
      </c>
      <c r="I113" s="281" t="str">
        <f>IF(ISNA(VLOOKUP($A113+1000,CONFIG!$W:$AE,8,FALSE)),"",VLOOKUP($A113+1000,CONFIG!$W:$AE,8,FALSE))</f>
        <v/>
      </c>
      <c r="J113" s="281" t="str">
        <f>IF(ISNA(VLOOKUP($A113+1000,CONFIG!$W:$AE,9,FALSE)),"",VLOOKUP($A113+1000,CONFIG!$W:$AE,9,FALSE))</f>
        <v/>
      </c>
    </row>
    <row r="114" spans="1:10" s="117" customFormat="1" ht="19.350000000000001" customHeight="1" x14ac:dyDescent="0.2">
      <c r="A114" s="140">
        <v>107</v>
      </c>
      <c r="B114" s="141"/>
      <c r="C114" s="142">
        <f>IF(ISNA(VLOOKUP($A114+1000,CONFIG!$W:$AE,2,FALSE)),"",VLOOKUP($A114+1000,CONFIG!$W:$AE,2,FALSE))</f>
        <v>0</v>
      </c>
      <c r="D114" s="143" t="str">
        <f>IF(ISNA(VLOOKUP($A114+1000,CONFIG!$W:$AE,3,FALSE)),"",VLOOKUP($A114+1000,CONFIG!$W:$AE,3,FALSE))</f>
        <v/>
      </c>
      <c r="E114" s="143" t="str">
        <f>IF(ISNA(VLOOKUP($A114+1000,CONFIG!$W:$AE,4,FALSE)),"",VLOOKUP($A114+1000,CONFIG!$W:$AE,4,FALSE))</f>
        <v/>
      </c>
      <c r="F114" s="143" t="str">
        <f>IF(ISNA(VLOOKUP($A114+1000,CONFIG!$W$2:$AE$804,5,FALSE)),"",VLOOKUP($A114+1000,CONFIG!$W$2:$AE$804,5,FALSE))</f>
        <v/>
      </c>
      <c r="G114" s="281" t="str">
        <f>IF(ISNA(VLOOKUP($A114+1000,CONFIG!$W:$AE,6,FALSE)),"",VLOOKUP($A114+1000,CONFIG!$W:$AE,6,FALSE))</f>
        <v/>
      </c>
      <c r="H114" s="281" t="str">
        <f>IF(ISNA(VLOOKUP($A114+1000,CONFIG!$W:$AE,7,FALSE)),"",VLOOKUP($A114+1000,CONFIG!$W:$AE,7,FALSE))</f>
        <v/>
      </c>
      <c r="I114" s="281" t="str">
        <f>IF(ISNA(VLOOKUP($A114+1000,CONFIG!$W:$AE,8,FALSE)),"",VLOOKUP($A114+1000,CONFIG!$W:$AE,8,FALSE))</f>
        <v/>
      </c>
      <c r="J114" s="281" t="str">
        <f>IF(ISNA(VLOOKUP($A114+1000,CONFIG!$W:$AE,9,FALSE)),"",VLOOKUP($A114+1000,CONFIG!$W:$AE,9,FALSE))</f>
        <v/>
      </c>
    </row>
    <row r="115" spans="1:10" s="117" customFormat="1" ht="19.350000000000001" customHeight="1" x14ac:dyDescent="0.2">
      <c r="A115" s="140">
        <v>108</v>
      </c>
      <c r="B115" s="141"/>
      <c r="C115" s="142">
        <f>IF(ISNA(VLOOKUP($A115+1000,CONFIG!$W:$AE,2,FALSE)),"",VLOOKUP($A115+1000,CONFIG!$W:$AE,2,FALSE))</f>
        <v>0</v>
      </c>
      <c r="D115" s="143" t="str">
        <f>IF(ISNA(VLOOKUP($A115+1000,CONFIG!$W:$AE,3,FALSE)),"",VLOOKUP($A115+1000,CONFIG!$W:$AE,3,FALSE))</f>
        <v/>
      </c>
      <c r="E115" s="143" t="str">
        <f>IF(ISNA(VLOOKUP($A115+1000,CONFIG!$W:$AE,4,FALSE)),"",VLOOKUP($A115+1000,CONFIG!$W:$AE,4,FALSE))</f>
        <v/>
      </c>
      <c r="F115" s="143" t="str">
        <f>IF(ISNA(VLOOKUP($A115+1000,CONFIG!$W$2:$AE$804,5,FALSE)),"",VLOOKUP($A115+1000,CONFIG!$W$2:$AE$804,5,FALSE))</f>
        <v/>
      </c>
      <c r="G115" s="281" t="str">
        <f>IF(ISNA(VLOOKUP($A115+1000,CONFIG!$W:$AE,6,FALSE)),"",VLOOKUP($A115+1000,CONFIG!$W:$AE,6,FALSE))</f>
        <v/>
      </c>
      <c r="H115" s="281" t="str">
        <f>IF(ISNA(VLOOKUP($A115+1000,CONFIG!$W:$AE,7,FALSE)),"",VLOOKUP($A115+1000,CONFIG!$W:$AE,7,FALSE))</f>
        <v/>
      </c>
      <c r="I115" s="281" t="str">
        <f>IF(ISNA(VLOOKUP($A115+1000,CONFIG!$W:$AE,8,FALSE)),"",VLOOKUP($A115+1000,CONFIG!$W:$AE,8,FALSE))</f>
        <v/>
      </c>
      <c r="J115" s="281" t="str">
        <f>IF(ISNA(VLOOKUP($A115+1000,CONFIG!$W:$AE,9,FALSE)),"",VLOOKUP($A115+1000,CONFIG!$W:$AE,9,FALSE))</f>
        <v/>
      </c>
    </row>
    <row r="116" spans="1:10" s="117" customFormat="1" ht="19.350000000000001" customHeight="1" x14ac:dyDescent="0.2">
      <c r="A116" s="140">
        <v>109</v>
      </c>
      <c r="B116" s="141"/>
      <c r="C116" s="142">
        <f>IF(ISNA(VLOOKUP($A116+1000,CONFIG!$W:$AE,2,FALSE)),"",VLOOKUP($A116+1000,CONFIG!$W:$AE,2,FALSE))</f>
        <v>0</v>
      </c>
      <c r="D116" s="143" t="str">
        <f>IF(ISNA(VLOOKUP($A116+1000,CONFIG!$W:$AE,3,FALSE)),"",VLOOKUP($A116+1000,CONFIG!$W:$AE,3,FALSE))</f>
        <v/>
      </c>
      <c r="E116" s="143" t="str">
        <f>IF(ISNA(VLOOKUP($A116+1000,CONFIG!$W:$AE,4,FALSE)),"",VLOOKUP($A116+1000,CONFIG!$W:$AE,4,FALSE))</f>
        <v/>
      </c>
      <c r="F116" s="143" t="str">
        <f>IF(ISNA(VLOOKUP($A116+1000,CONFIG!$W$2:$AE$804,5,FALSE)),"",VLOOKUP($A116+1000,CONFIG!$W$2:$AE$804,5,FALSE))</f>
        <v/>
      </c>
      <c r="G116" s="281" t="str">
        <f>IF(ISNA(VLOOKUP($A116+1000,CONFIG!$W:$AE,6,FALSE)),"",VLOOKUP($A116+1000,CONFIG!$W:$AE,6,FALSE))</f>
        <v/>
      </c>
      <c r="H116" s="281" t="str">
        <f>IF(ISNA(VLOOKUP($A116+1000,CONFIG!$W:$AE,7,FALSE)),"",VLOOKUP($A116+1000,CONFIG!$W:$AE,7,FALSE))</f>
        <v/>
      </c>
      <c r="I116" s="281" t="str">
        <f>IF(ISNA(VLOOKUP($A116+1000,CONFIG!$W:$AE,8,FALSE)),"",VLOOKUP($A116+1000,CONFIG!$W:$AE,8,FALSE))</f>
        <v/>
      </c>
      <c r="J116" s="281" t="str">
        <f>IF(ISNA(VLOOKUP($A116+1000,CONFIG!$W:$AE,9,FALSE)),"",VLOOKUP($A116+1000,CONFIG!$W:$AE,9,FALSE))</f>
        <v/>
      </c>
    </row>
    <row r="117" spans="1:10" s="117" customFormat="1" ht="19.350000000000001" customHeight="1" x14ac:dyDescent="0.2">
      <c r="A117" s="140">
        <v>110</v>
      </c>
      <c r="B117" s="141"/>
      <c r="C117" s="142">
        <f>IF(ISNA(VLOOKUP($A117+1000,CONFIG!$W:$AE,2,FALSE)),"",VLOOKUP($A117+1000,CONFIG!$W:$AE,2,FALSE))</f>
        <v>0</v>
      </c>
      <c r="D117" s="143" t="str">
        <f>IF(ISNA(VLOOKUP($A117+1000,CONFIG!$W:$AE,3,FALSE)),"",VLOOKUP($A117+1000,CONFIG!$W:$AE,3,FALSE))</f>
        <v/>
      </c>
      <c r="E117" s="143" t="str">
        <f>IF(ISNA(VLOOKUP($A117+1000,CONFIG!$W:$AE,4,FALSE)),"",VLOOKUP($A117+1000,CONFIG!$W:$AE,4,FALSE))</f>
        <v/>
      </c>
      <c r="F117" s="143" t="str">
        <f>IF(ISNA(VLOOKUP($A117+1000,CONFIG!$W$2:$AE$804,5,FALSE)),"",VLOOKUP($A117+1000,CONFIG!$W$2:$AE$804,5,FALSE))</f>
        <v/>
      </c>
      <c r="G117" s="281" t="str">
        <f>IF(ISNA(VLOOKUP($A117+1000,CONFIG!$W:$AE,6,FALSE)),"",VLOOKUP($A117+1000,CONFIG!$W:$AE,6,FALSE))</f>
        <v/>
      </c>
      <c r="H117" s="281" t="str">
        <f>IF(ISNA(VLOOKUP($A117+1000,CONFIG!$W:$AE,7,FALSE)),"",VLOOKUP($A117+1000,CONFIG!$W:$AE,7,FALSE))</f>
        <v/>
      </c>
      <c r="I117" s="281" t="str">
        <f>IF(ISNA(VLOOKUP($A117+1000,CONFIG!$W:$AE,8,FALSE)),"",VLOOKUP($A117+1000,CONFIG!$W:$AE,8,FALSE))</f>
        <v/>
      </c>
      <c r="J117" s="281" t="str">
        <f>IF(ISNA(VLOOKUP($A117+1000,CONFIG!$W:$AE,9,FALSE)),"",VLOOKUP($A117+1000,CONFIG!$W:$AE,9,FALSE))</f>
        <v/>
      </c>
    </row>
    <row r="118" spans="1:10" s="117" customFormat="1" ht="19.350000000000001" customHeight="1" x14ac:dyDescent="0.2">
      <c r="A118" s="140">
        <v>111</v>
      </c>
      <c r="B118" s="141"/>
      <c r="C118" s="142">
        <f>IF(ISNA(VLOOKUP($A118+1000,CONFIG!$W:$AE,2,FALSE)),"",VLOOKUP($A118+1000,CONFIG!$W:$AE,2,FALSE))</f>
        <v>0</v>
      </c>
      <c r="D118" s="143" t="str">
        <f>IF(ISNA(VLOOKUP($A118+1000,CONFIG!$W:$AE,3,FALSE)),"",VLOOKUP($A118+1000,CONFIG!$W:$AE,3,FALSE))</f>
        <v/>
      </c>
      <c r="E118" s="143" t="str">
        <f>IF(ISNA(VLOOKUP($A118+1000,CONFIG!$W:$AE,4,FALSE)),"",VLOOKUP($A118+1000,CONFIG!$W:$AE,4,FALSE))</f>
        <v/>
      </c>
      <c r="F118" s="143" t="str">
        <f>IF(ISNA(VLOOKUP($A118+1000,CONFIG!$W$2:$AE$804,5,FALSE)),"",VLOOKUP($A118+1000,CONFIG!$W$2:$AE$804,5,FALSE))</f>
        <v/>
      </c>
      <c r="G118" s="281" t="str">
        <f>IF(ISNA(VLOOKUP($A118+1000,CONFIG!$W:$AE,6,FALSE)),"",VLOOKUP($A118+1000,CONFIG!$W:$AE,6,FALSE))</f>
        <v/>
      </c>
      <c r="H118" s="281" t="str">
        <f>IF(ISNA(VLOOKUP($A118+1000,CONFIG!$W:$AE,7,FALSE)),"",VLOOKUP($A118+1000,CONFIG!$W:$AE,7,FALSE))</f>
        <v/>
      </c>
      <c r="I118" s="281" t="str">
        <f>IF(ISNA(VLOOKUP($A118+1000,CONFIG!$W:$AE,8,FALSE)),"",VLOOKUP($A118+1000,CONFIG!$W:$AE,8,FALSE))</f>
        <v/>
      </c>
      <c r="J118" s="281" t="str">
        <f>IF(ISNA(VLOOKUP($A118+1000,CONFIG!$W:$AE,9,FALSE)),"",VLOOKUP($A118+1000,CONFIG!$W:$AE,9,FALSE))</f>
        <v/>
      </c>
    </row>
    <row r="119" spans="1:10" s="117" customFormat="1" ht="19.350000000000001" customHeight="1" x14ac:dyDescent="0.2">
      <c r="A119" s="140">
        <v>112</v>
      </c>
      <c r="B119" s="141"/>
      <c r="C119" s="142">
        <f>IF(ISNA(VLOOKUP($A119+1000,CONFIG!$W:$AE,2,FALSE)),"",VLOOKUP($A119+1000,CONFIG!$W:$AE,2,FALSE))</f>
        <v>0</v>
      </c>
      <c r="D119" s="143" t="str">
        <f>IF(ISNA(VLOOKUP($A119+1000,CONFIG!$W:$AE,3,FALSE)),"",VLOOKUP($A119+1000,CONFIG!$W:$AE,3,FALSE))</f>
        <v/>
      </c>
      <c r="E119" s="143" t="str">
        <f>IF(ISNA(VLOOKUP($A119+1000,CONFIG!$W:$AE,4,FALSE)),"",VLOOKUP($A119+1000,CONFIG!$W:$AE,4,FALSE))</f>
        <v/>
      </c>
      <c r="F119" s="143" t="str">
        <f>IF(ISNA(VLOOKUP($A119+1000,CONFIG!$W$2:$AE$804,5,FALSE)),"",VLOOKUP($A119+1000,CONFIG!$W$2:$AE$804,5,FALSE))</f>
        <v/>
      </c>
      <c r="G119" s="281" t="str">
        <f>IF(ISNA(VLOOKUP($A119+1000,CONFIG!$W:$AE,6,FALSE)),"",VLOOKUP($A119+1000,CONFIG!$W:$AE,6,FALSE))</f>
        <v/>
      </c>
      <c r="H119" s="281" t="str">
        <f>IF(ISNA(VLOOKUP($A119+1000,CONFIG!$W:$AE,7,FALSE)),"",VLOOKUP($A119+1000,CONFIG!$W:$AE,7,FALSE))</f>
        <v/>
      </c>
      <c r="I119" s="281" t="str">
        <f>IF(ISNA(VLOOKUP($A119+1000,CONFIG!$W:$AE,8,FALSE)),"",VLOOKUP($A119+1000,CONFIG!$W:$AE,8,FALSE))</f>
        <v/>
      </c>
      <c r="J119" s="281" t="str">
        <f>IF(ISNA(VLOOKUP($A119+1000,CONFIG!$W:$AE,9,FALSE)),"",VLOOKUP($A119+1000,CONFIG!$W:$AE,9,FALSE))</f>
        <v/>
      </c>
    </row>
    <row r="120" spans="1:10" s="117" customFormat="1" ht="19.350000000000001" customHeight="1" x14ac:dyDescent="0.2">
      <c r="A120" s="140">
        <v>113</v>
      </c>
      <c r="B120" s="141"/>
      <c r="C120" s="142">
        <f>IF(ISNA(VLOOKUP($A120+1000,CONFIG!$W:$AE,2,FALSE)),"",VLOOKUP($A120+1000,CONFIG!$W:$AE,2,FALSE))</f>
        <v>0</v>
      </c>
      <c r="D120" s="143" t="str">
        <f>IF(ISNA(VLOOKUP($A120+1000,CONFIG!$W:$AE,3,FALSE)),"",VLOOKUP($A120+1000,CONFIG!$W:$AE,3,FALSE))</f>
        <v/>
      </c>
      <c r="E120" s="143" t="str">
        <f>IF(ISNA(VLOOKUP($A120+1000,CONFIG!$W:$AE,4,FALSE)),"",VLOOKUP($A120+1000,CONFIG!$W:$AE,4,FALSE))</f>
        <v/>
      </c>
      <c r="F120" s="143" t="str">
        <f>IF(ISNA(VLOOKUP($A120+1000,CONFIG!$W$2:$AE$804,5,FALSE)),"",VLOOKUP($A120+1000,CONFIG!$W$2:$AE$804,5,FALSE))</f>
        <v/>
      </c>
      <c r="G120" s="281" t="str">
        <f>IF(ISNA(VLOOKUP($A120+1000,CONFIG!$W:$AE,6,FALSE)),"",VLOOKUP($A120+1000,CONFIG!$W:$AE,6,FALSE))</f>
        <v/>
      </c>
      <c r="H120" s="281" t="str">
        <f>IF(ISNA(VLOOKUP($A120+1000,CONFIG!$W:$AE,7,FALSE)),"",VLOOKUP($A120+1000,CONFIG!$W:$AE,7,FALSE))</f>
        <v/>
      </c>
      <c r="I120" s="281" t="str">
        <f>IF(ISNA(VLOOKUP($A120+1000,CONFIG!$W:$AE,8,FALSE)),"",VLOOKUP($A120+1000,CONFIG!$W:$AE,8,FALSE))</f>
        <v/>
      </c>
      <c r="J120" s="281" t="str">
        <f>IF(ISNA(VLOOKUP($A120+1000,CONFIG!$W:$AE,9,FALSE)),"",VLOOKUP($A120+1000,CONFIG!$W:$AE,9,FALSE))</f>
        <v/>
      </c>
    </row>
    <row r="121" spans="1:10" s="117" customFormat="1" ht="19.350000000000001" customHeight="1" x14ac:dyDescent="0.2">
      <c r="A121" s="140">
        <v>114</v>
      </c>
      <c r="B121" s="141"/>
      <c r="C121" s="142">
        <f>IF(ISNA(VLOOKUP($A121+1000,CONFIG!$W:$AE,2,FALSE)),"",VLOOKUP($A121+1000,CONFIG!$W:$AE,2,FALSE))</f>
        <v>0</v>
      </c>
      <c r="D121" s="143" t="str">
        <f>IF(ISNA(VLOOKUP($A121+1000,CONFIG!$W:$AE,3,FALSE)),"",VLOOKUP($A121+1000,CONFIG!$W:$AE,3,FALSE))</f>
        <v/>
      </c>
      <c r="E121" s="143" t="str">
        <f>IF(ISNA(VLOOKUP($A121+1000,CONFIG!$W:$AE,4,FALSE)),"",VLOOKUP($A121+1000,CONFIG!$W:$AE,4,FALSE))</f>
        <v/>
      </c>
      <c r="F121" s="143" t="str">
        <f>IF(ISNA(VLOOKUP($A121+1000,CONFIG!$W$2:$AE$804,5,FALSE)),"",VLOOKUP($A121+1000,CONFIG!$W$2:$AE$804,5,FALSE))</f>
        <v/>
      </c>
      <c r="G121" s="281" t="str">
        <f>IF(ISNA(VLOOKUP($A121+1000,CONFIG!$W:$AE,6,FALSE)),"",VLOOKUP($A121+1000,CONFIG!$W:$AE,6,FALSE))</f>
        <v/>
      </c>
      <c r="H121" s="281" t="str">
        <f>IF(ISNA(VLOOKUP($A121+1000,CONFIG!$W:$AE,7,FALSE)),"",VLOOKUP($A121+1000,CONFIG!$W:$AE,7,FALSE))</f>
        <v/>
      </c>
      <c r="I121" s="281" t="str">
        <f>IF(ISNA(VLOOKUP($A121+1000,CONFIG!$W:$AE,8,FALSE)),"",VLOOKUP($A121+1000,CONFIG!$W:$AE,8,FALSE))</f>
        <v/>
      </c>
      <c r="J121" s="281" t="str">
        <f>IF(ISNA(VLOOKUP($A121+1000,CONFIG!$W:$AE,9,FALSE)),"",VLOOKUP($A121+1000,CONFIG!$W:$AE,9,FALSE))</f>
        <v/>
      </c>
    </row>
    <row r="122" spans="1:10" s="117" customFormat="1" ht="19.350000000000001" customHeight="1" x14ac:dyDescent="0.2">
      <c r="A122" s="140">
        <v>115</v>
      </c>
      <c r="B122" s="141"/>
      <c r="C122" s="142">
        <f>IF(ISNA(VLOOKUP($A122+1000,CONFIG!$W:$AE,2,FALSE)),"",VLOOKUP($A122+1000,CONFIG!$W:$AE,2,FALSE))</f>
        <v>0</v>
      </c>
      <c r="D122" s="143" t="str">
        <f>IF(ISNA(VLOOKUP($A122+1000,CONFIG!$W:$AE,3,FALSE)),"",VLOOKUP($A122+1000,CONFIG!$W:$AE,3,FALSE))</f>
        <v/>
      </c>
      <c r="E122" s="143" t="str">
        <f>IF(ISNA(VLOOKUP($A122+1000,CONFIG!$W:$AE,4,FALSE)),"",VLOOKUP($A122+1000,CONFIG!$W:$AE,4,FALSE))</f>
        <v/>
      </c>
      <c r="F122" s="143" t="str">
        <f>IF(ISNA(VLOOKUP($A122+1000,CONFIG!$W$2:$AE$804,5,FALSE)),"",VLOOKUP($A122+1000,CONFIG!$W$2:$AE$804,5,FALSE))</f>
        <v/>
      </c>
      <c r="G122" s="281" t="str">
        <f>IF(ISNA(VLOOKUP($A122+1000,CONFIG!$W:$AE,6,FALSE)),"",VLOOKUP($A122+1000,CONFIG!$W:$AE,6,FALSE))</f>
        <v/>
      </c>
      <c r="H122" s="281" t="str">
        <f>IF(ISNA(VLOOKUP($A122+1000,CONFIG!$W:$AE,7,FALSE)),"",VLOOKUP($A122+1000,CONFIG!$W:$AE,7,FALSE))</f>
        <v/>
      </c>
      <c r="I122" s="281" t="str">
        <f>IF(ISNA(VLOOKUP($A122+1000,CONFIG!$W:$AE,8,FALSE)),"",VLOOKUP($A122+1000,CONFIG!$W:$AE,8,FALSE))</f>
        <v/>
      </c>
      <c r="J122" s="281" t="str">
        <f>IF(ISNA(VLOOKUP($A122+1000,CONFIG!$W:$AE,9,FALSE)),"",VLOOKUP($A122+1000,CONFIG!$W:$AE,9,FALSE))</f>
        <v/>
      </c>
    </row>
    <row r="123" spans="1:10" s="117" customFormat="1" ht="19.350000000000001" customHeight="1" x14ac:dyDescent="0.2">
      <c r="A123" s="140">
        <v>116</v>
      </c>
      <c r="B123" s="141"/>
      <c r="C123" s="142">
        <f>IF(ISNA(VLOOKUP($A123+1000,CONFIG!$W:$AE,2,FALSE)),"",VLOOKUP($A123+1000,CONFIG!$W:$AE,2,FALSE))</f>
        <v>0</v>
      </c>
      <c r="D123" s="143" t="str">
        <f>IF(ISNA(VLOOKUP($A123+1000,CONFIG!$W:$AE,3,FALSE)),"",VLOOKUP($A123+1000,CONFIG!$W:$AE,3,FALSE))</f>
        <v/>
      </c>
      <c r="E123" s="143" t="str">
        <f>IF(ISNA(VLOOKUP($A123+1000,CONFIG!$W:$AE,4,FALSE)),"",VLOOKUP($A123+1000,CONFIG!$W:$AE,4,FALSE))</f>
        <v/>
      </c>
      <c r="F123" s="143" t="str">
        <f>IF(ISNA(VLOOKUP($A123+1000,CONFIG!$W$2:$AE$804,5,FALSE)),"",VLOOKUP($A123+1000,CONFIG!$W$2:$AE$804,5,FALSE))</f>
        <v/>
      </c>
      <c r="G123" s="281" t="str">
        <f>IF(ISNA(VLOOKUP($A123+1000,CONFIG!$W:$AE,6,FALSE)),"",VLOOKUP($A123+1000,CONFIG!$W:$AE,6,FALSE))</f>
        <v/>
      </c>
      <c r="H123" s="281" t="str">
        <f>IF(ISNA(VLOOKUP($A123+1000,CONFIG!$W:$AE,7,FALSE)),"",VLOOKUP($A123+1000,CONFIG!$W:$AE,7,FALSE))</f>
        <v/>
      </c>
      <c r="I123" s="281" t="str">
        <f>IF(ISNA(VLOOKUP($A123+1000,CONFIG!$W:$AE,8,FALSE)),"",VLOOKUP($A123+1000,CONFIG!$W:$AE,8,FALSE))</f>
        <v/>
      </c>
      <c r="J123" s="281" t="str">
        <f>IF(ISNA(VLOOKUP($A123+1000,CONFIG!$W:$AE,9,FALSE)),"",VLOOKUP($A123+1000,CONFIG!$W:$AE,9,FALSE))</f>
        <v/>
      </c>
    </row>
    <row r="124" spans="1:10" s="117" customFormat="1" ht="19.350000000000001" customHeight="1" x14ac:dyDescent="0.2">
      <c r="A124" s="140">
        <v>117</v>
      </c>
      <c r="B124" s="141"/>
      <c r="C124" s="142">
        <f>IF(ISNA(VLOOKUP($A124+1000,CONFIG!$W:$AE,2,FALSE)),"",VLOOKUP($A124+1000,CONFIG!$W:$AE,2,FALSE))</f>
        <v>0</v>
      </c>
      <c r="D124" s="143" t="str">
        <f>IF(ISNA(VLOOKUP($A124+1000,CONFIG!$W:$AE,3,FALSE)),"",VLOOKUP($A124+1000,CONFIG!$W:$AE,3,FALSE))</f>
        <v/>
      </c>
      <c r="E124" s="143" t="str">
        <f>IF(ISNA(VLOOKUP($A124+1000,CONFIG!$W:$AE,4,FALSE)),"",VLOOKUP($A124+1000,CONFIG!$W:$AE,4,FALSE))</f>
        <v/>
      </c>
      <c r="F124" s="143" t="str">
        <f>IF(ISNA(VLOOKUP($A124+1000,CONFIG!$W$2:$AE$804,5,FALSE)),"",VLOOKUP($A124+1000,CONFIG!$W$2:$AE$804,5,FALSE))</f>
        <v/>
      </c>
      <c r="G124" s="281" t="str">
        <f>IF(ISNA(VLOOKUP($A124+1000,CONFIG!$W:$AE,6,FALSE)),"",VLOOKUP($A124+1000,CONFIG!$W:$AE,6,FALSE))</f>
        <v/>
      </c>
      <c r="H124" s="281" t="str">
        <f>IF(ISNA(VLOOKUP($A124+1000,CONFIG!$W:$AE,7,FALSE)),"",VLOOKUP($A124+1000,CONFIG!$W:$AE,7,FALSE))</f>
        <v/>
      </c>
      <c r="I124" s="281" t="str">
        <f>IF(ISNA(VLOOKUP($A124+1000,CONFIG!$W:$AE,8,FALSE)),"",VLOOKUP($A124+1000,CONFIG!$W:$AE,8,FALSE))</f>
        <v/>
      </c>
      <c r="J124" s="281" t="str">
        <f>IF(ISNA(VLOOKUP($A124+1000,CONFIG!$W:$AE,9,FALSE)),"",VLOOKUP($A124+1000,CONFIG!$W:$AE,9,FALSE))</f>
        <v/>
      </c>
    </row>
    <row r="125" spans="1:10" s="117" customFormat="1" ht="19.350000000000001" customHeight="1" x14ac:dyDescent="0.2">
      <c r="A125" s="140">
        <v>118</v>
      </c>
      <c r="B125" s="141"/>
      <c r="C125" s="142">
        <f>IF(ISNA(VLOOKUP($A125+1000,CONFIG!$W:$AE,2,FALSE)),"",VLOOKUP($A125+1000,CONFIG!$W:$AE,2,FALSE))</f>
        <v>0</v>
      </c>
      <c r="D125" s="143" t="str">
        <f>IF(ISNA(VLOOKUP($A125+1000,CONFIG!$W:$AE,3,FALSE)),"",VLOOKUP($A125+1000,CONFIG!$W:$AE,3,FALSE))</f>
        <v/>
      </c>
      <c r="E125" s="143" t="str">
        <f>IF(ISNA(VLOOKUP($A125+1000,CONFIG!$W:$AE,4,FALSE)),"",VLOOKUP($A125+1000,CONFIG!$W:$AE,4,FALSE))</f>
        <v/>
      </c>
      <c r="F125" s="143" t="str">
        <f>IF(ISNA(VLOOKUP($A125+1000,CONFIG!$W$2:$AE$804,5,FALSE)),"",VLOOKUP($A125+1000,CONFIG!$W$2:$AE$804,5,FALSE))</f>
        <v/>
      </c>
      <c r="G125" s="281" t="str">
        <f>IF(ISNA(VLOOKUP($A125+1000,CONFIG!$W:$AE,6,FALSE)),"",VLOOKUP($A125+1000,CONFIG!$W:$AE,6,FALSE))</f>
        <v/>
      </c>
      <c r="H125" s="281" t="str">
        <f>IF(ISNA(VLOOKUP($A125+1000,CONFIG!$W:$AE,7,FALSE)),"",VLOOKUP($A125+1000,CONFIG!$W:$AE,7,FALSE))</f>
        <v/>
      </c>
      <c r="I125" s="281" t="str">
        <f>IF(ISNA(VLOOKUP($A125+1000,CONFIG!$W:$AE,8,FALSE)),"",VLOOKUP($A125+1000,CONFIG!$W:$AE,8,FALSE))</f>
        <v/>
      </c>
      <c r="J125" s="281" t="str">
        <f>IF(ISNA(VLOOKUP($A125+1000,CONFIG!$W:$AE,9,FALSE)),"",VLOOKUP($A125+1000,CONFIG!$W:$AE,9,FALSE))</f>
        <v/>
      </c>
    </row>
    <row r="126" spans="1:10" s="117" customFormat="1" ht="19.350000000000001" customHeight="1" x14ac:dyDescent="0.2">
      <c r="A126" s="140">
        <v>119</v>
      </c>
      <c r="B126" s="141"/>
      <c r="C126" s="142">
        <f>IF(ISNA(VLOOKUP($A126+1000,CONFIG!$W:$AE,2,FALSE)),"",VLOOKUP($A126+1000,CONFIG!$W:$AE,2,FALSE))</f>
        <v>0</v>
      </c>
      <c r="D126" s="143" t="str">
        <f>IF(ISNA(VLOOKUP($A126+1000,CONFIG!$W:$AE,3,FALSE)),"",VLOOKUP($A126+1000,CONFIG!$W:$AE,3,FALSE))</f>
        <v/>
      </c>
      <c r="E126" s="143" t="str">
        <f>IF(ISNA(VLOOKUP($A126+1000,CONFIG!$W:$AE,4,FALSE)),"",VLOOKUP($A126+1000,CONFIG!$W:$AE,4,FALSE))</f>
        <v/>
      </c>
      <c r="F126" s="143" t="str">
        <f>IF(ISNA(VLOOKUP($A126+1000,CONFIG!$W$2:$AE$804,5,FALSE)),"",VLOOKUP($A126+1000,CONFIG!$W$2:$AE$804,5,FALSE))</f>
        <v/>
      </c>
      <c r="G126" s="281" t="str">
        <f>IF(ISNA(VLOOKUP($A126+1000,CONFIG!$W:$AE,6,FALSE)),"",VLOOKUP($A126+1000,CONFIG!$W:$AE,6,FALSE))</f>
        <v/>
      </c>
      <c r="H126" s="281" t="str">
        <f>IF(ISNA(VLOOKUP($A126+1000,CONFIG!$W:$AE,7,FALSE)),"",VLOOKUP($A126+1000,CONFIG!$W:$AE,7,FALSE))</f>
        <v/>
      </c>
      <c r="I126" s="281" t="str">
        <f>IF(ISNA(VLOOKUP($A126+1000,CONFIG!$W:$AE,8,FALSE)),"",VLOOKUP($A126+1000,CONFIG!$W:$AE,8,FALSE))</f>
        <v/>
      </c>
      <c r="J126" s="281" t="str">
        <f>IF(ISNA(VLOOKUP($A126+1000,CONFIG!$W:$AE,9,FALSE)),"",VLOOKUP($A126+1000,CONFIG!$W:$AE,9,FALSE))</f>
        <v/>
      </c>
    </row>
    <row r="127" spans="1:10" s="117" customFormat="1" ht="19.350000000000001" customHeight="1" x14ac:dyDescent="0.2">
      <c r="A127" s="140">
        <v>120</v>
      </c>
      <c r="B127" s="141"/>
      <c r="C127" s="142">
        <f>IF(ISNA(VLOOKUP($A127+1000,CONFIG!$W:$AE,2,FALSE)),"",VLOOKUP($A127+1000,CONFIG!$W:$AE,2,FALSE))</f>
        <v>0</v>
      </c>
      <c r="D127" s="143" t="str">
        <f>IF(ISNA(VLOOKUP($A127+1000,CONFIG!$W:$AE,3,FALSE)),"",VLOOKUP($A127+1000,CONFIG!$W:$AE,3,FALSE))</f>
        <v/>
      </c>
      <c r="E127" s="143" t="str">
        <f>IF(ISNA(VLOOKUP($A127+1000,CONFIG!$W:$AE,4,FALSE)),"",VLOOKUP($A127+1000,CONFIG!$W:$AE,4,FALSE))</f>
        <v/>
      </c>
      <c r="F127" s="143" t="str">
        <f>IF(ISNA(VLOOKUP($A127+1000,CONFIG!$W$2:$AE$804,5,FALSE)),"",VLOOKUP($A127+1000,CONFIG!$W$2:$AE$804,5,FALSE))</f>
        <v/>
      </c>
      <c r="G127" s="281" t="str">
        <f>IF(ISNA(VLOOKUP($A127+1000,CONFIG!$W:$AE,6,FALSE)),"",VLOOKUP($A127+1000,CONFIG!$W:$AE,6,FALSE))</f>
        <v/>
      </c>
      <c r="H127" s="281" t="str">
        <f>IF(ISNA(VLOOKUP($A127+1000,CONFIG!$W:$AE,7,FALSE)),"",VLOOKUP($A127+1000,CONFIG!$W:$AE,7,FALSE))</f>
        <v/>
      </c>
      <c r="I127" s="281" t="str">
        <f>IF(ISNA(VLOOKUP($A127+1000,CONFIG!$W:$AE,8,FALSE)),"",VLOOKUP($A127+1000,CONFIG!$W:$AE,8,FALSE))</f>
        <v/>
      </c>
      <c r="J127" s="281" t="str">
        <f>IF(ISNA(VLOOKUP($A127+1000,CONFIG!$W:$AE,9,FALSE)),"",VLOOKUP($A127+1000,CONFIG!$W:$AE,9,FALSE))</f>
        <v/>
      </c>
    </row>
    <row r="128" spans="1:10" s="117" customFormat="1" ht="19.350000000000001" customHeight="1" x14ac:dyDescent="0.2">
      <c r="A128" s="140">
        <v>121</v>
      </c>
      <c r="B128" s="141"/>
      <c r="C128" s="142">
        <f>IF(ISNA(VLOOKUP($A128+1000,CONFIG!$W:$AE,2,FALSE)),"",VLOOKUP($A128+1000,CONFIG!$W:$AE,2,FALSE))</f>
        <v>0</v>
      </c>
      <c r="D128" s="143" t="str">
        <f>IF(ISNA(VLOOKUP($A128+1000,CONFIG!$W:$AE,3,FALSE)),"",VLOOKUP($A128+1000,CONFIG!$W:$AE,3,FALSE))</f>
        <v/>
      </c>
      <c r="E128" s="143" t="str">
        <f>IF(ISNA(VLOOKUP($A128+1000,CONFIG!$W:$AE,4,FALSE)),"",VLOOKUP($A128+1000,CONFIG!$W:$AE,4,FALSE))</f>
        <v/>
      </c>
      <c r="F128" s="143" t="str">
        <f>IF(ISNA(VLOOKUP($A128+1000,CONFIG!$W$2:$AE$804,5,FALSE)),"",VLOOKUP($A128+1000,CONFIG!$W$2:$AE$804,5,FALSE))</f>
        <v/>
      </c>
      <c r="G128" s="281" t="str">
        <f>IF(ISNA(VLOOKUP($A128+1000,CONFIG!$W:$AE,6,FALSE)),"",VLOOKUP($A128+1000,CONFIG!$W:$AE,6,FALSE))</f>
        <v/>
      </c>
      <c r="H128" s="281" t="str">
        <f>IF(ISNA(VLOOKUP($A128+1000,CONFIG!$W:$AE,7,FALSE)),"",VLOOKUP($A128+1000,CONFIG!$W:$AE,7,FALSE))</f>
        <v/>
      </c>
      <c r="I128" s="281" t="str">
        <f>IF(ISNA(VLOOKUP($A128+1000,CONFIG!$W:$AE,8,FALSE)),"",VLOOKUP($A128+1000,CONFIG!$W:$AE,8,FALSE))</f>
        <v/>
      </c>
      <c r="J128" s="281" t="str">
        <f>IF(ISNA(VLOOKUP($A128+1000,CONFIG!$W:$AE,9,FALSE)),"",VLOOKUP($A128+1000,CONFIG!$W:$AE,9,FALSE))</f>
        <v/>
      </c>
    </row>
    <row r="129" spans="1:10" s="117" customFormat="1" ht="19.350000000000001" customHeight="1" x14ac:dyDescent="0.2">
      <c r="A129" s="140">
        <v>122</v>
      </c>
      <c r="B129" s="141"/>
      <c r="C129" s="142">
        <f>IF(ISNA(VLOOKUP($A129+1000,CONFIG!$W:$AE,2,FALSE)),"",VLOOKUP($A129+1000,CONFIG!$W:$AE,2,FALSE))</f>
        <v>0</v>
      </c>
      <c r="D129" s="143" t="str">
        <f>IF(ISNA(VLOOKUP($A129+1000,CONFIG!$W:$AE,3,FALSE)),"",VLOOKUP($A129+1000,CONFIG!$W:$AE,3,FALSE))</f>
        <v/>
      </c>
      <c r="E129" s="143" t="str">
        <f>IF(ISNA(VLOOKUP($A129+1000,CONFIG!$W:$AE,4,FALSE)),"",VLOOKUP($A129+1000,CONFIG!$W:$AE,4,FALSE))</f>
        <v/>
      </c>
      <c r="F129" s="143" t="str">
        <f>IF(ISNA(VLOOKUP($A129+1000,CONFIG!$W$2:$AE$804,5,FALSE)),"",VLOOKUP($A129+1000,CONFIG!$W$2:$AE$804,5,FALSE))</f>
        <v/>
      </c>
      <c r="G129" s="281" t="str">
        <f>IF(ISNA(VLOOKUP($A129+1000,CONFIG!$W:$AE,6,FALSE)),"",VLOOKUP($A129+1000,CONFIG!$W:$AE,6,FALSE))</f>
        <v/>
      </c>
      <c r="H129" s="281" t="str">
        <f>IF(ISNA(VLOOKUP($A129+1000,CONFIG!$W:$AE,7,FALSE)),"",VLOOKUP($A129+1000,CONFIG!$W:$AE,7,FALSE))</f>
        <v/>
      </c>
      <c r="I129" s="281" t="str">
        <f>IF(ISNA(VLOOKUP($A129+1000,CONFIG!$W:$AE,8,FALSE)),"",VLOOKUP($A129+1000,CONFIG!$W:$AE,8,FALSE))</f>
        <v/>
      </c>
      <c r="J129" s="281" t="str">
        <f>IF(ISNA(VLOOKUP($A129+1000,CONFIG!$W:$AE,9,FALSE)),"",VLOOKUP($A129+1000,CONFIG!$W:$AE,9,FALSE))</f>
        <v/>
      </c>
    </row>
    <row r="130" spans="1:10" s="117" customFormat="1" ht="19.350000000000001" customHeight="1" x14ac:dyDescent="0.2">
      <c r="A130" s="140">
        <v>123</v>
      </c>
      <c r="B130" s="141"/>
      <c r="C130" s="142">
        <f>IF(ISNA(VLOOKUP($A130+1000,CONFIG!$W:$AE,2,FALSE)),"",VLOOKUP($A130+1000,CONFIG!$W:$AE,2,FALSE))</f>
        <v>0</v>
      </c>
      <c r="D130" s="143" t="str">
        <f>IF(ISNA(VLOOKUP($A130+1000,CONFIG!$W:$AE,3,FALSE)),"",VLOOKUP($A130+1000,CONFIG!$W:$AE,3,FALSE))</f>
        <v/>
      </c>
      <c r="E130" s="143" t="str">
        <f>IF(ISNA(VLOOKUP($A130+1000,CONFIG!$W:$AE,4,FALSE)),"",VLOOKUP($A130+1000,CONFIG!$W:$AE,4,FALSE))</f>
        <v/>
      </c>
      <c r="F130" s="143" t="str">
        <f>IF(ISNA(VLOOKUP($A130+1000,CONFIG!$W$2:$AE$804,5,FALSE)),"",VLOOKUP($A130+1000,CONFIG!$W$2:$AE$804,5,FALSE))</f>
        <v/>
      </c>
      <c r="G130" s="281" t="str">
        <f>IF(ISNA(VLOOKUP($A130+1000,CONFIG!$W:$AE,6,FALSE)),"",VLOOKUP($A130+1000,CONFIG!$W:$AE,6,FALSE))</f>
        <v/>
      </c>
      <c r="H130" s="281" t="str">
        <f>IF(ISNA(VLOOKUP($A130+1000,CONFIG!$W:$AE,7,FALSE)),"",VLOOKUP($A130+1000,CONFIG!$W:$AE,7,FALSE))</f>
        <v/>
      </c>
      <c r="I130" s="281" t="str">
        <f>IF(ISNA(VLOOKUP($A130+1000,CONFIG!$W:$AE,8,FALSE)),"",VLOOKUP($A130+1000,CONFIG!$W:$AE,8,FALSE))</f>
        <v/>
      </c>
      <c r="J130" s="281" t="str">
        <f>IF(ISNA(VLOOKUP($A130+1000,CONFIG!$W:$AE,9,FALSE)),"",VLOOKUP($A130+1000,CONFIG!$W:$AE,9,FALSE))</f>
        <v/>
      </c>
    </row>
    <row r="131" spans="1:10" s="117" customFormat="1" ht="19.350000000000001" customHeight="1" x14ac:dyDescent="0.2">
      <c r="A131" s="140">
        <v>124</v>
      </c>
      <c r="B131" s="141"/>
      <c r="C131" s="142">
        <f>IF(ISNA(VLOOKUP($A131+1000,CONFIG!$W:$AE,2,FALSE)),"",VLOOKUP($A131+1000,CONFIG!$W:$AE,2,FALSE))</f>
        <v>0</v>
      </c>
      <c r="D131" s="143" t="str">
        <f>IF(ISNA(VLOOKUP($A131+1000,CONFIG!$W:$AE,3,FALSE)),"",VLOOKUP($A131+1000,CONFIG!$W:$AE,3,FALSE))</f>
        <v/>
      </c>
      <c r="E131" s="143" t="str">
        <f>IF(ISNA(VLOOKUP($A131+1000,CONFIG!$W:$AE,4,FALSE)),"",VLOOKUP($A131+1000,CONFIG!$W:$AE,4,FALSE))</f>
        <v/>
      </c>
      <c r="F131" s="143" t="str">
        <f>IF(ISNA(VLOOKUP($A131+1000,CONFIG!$W$2:$AE$804,5,FALSE)),"",VLOOKUP($A131+1000,CONFIG!$W$2:$AE$804,5,FALSE))</f>
        <v/>
      </c>
      <c r="G131" s="281" t="str">
        <f>IF(ISNA(VLOOKUP($A131+1000,CONFIG!$W:$AE,6,FALSE)),"",VLOOKUP($A131+1000,CONFIG!$W:$AE,6,FALSE))</f>
        <v/>
      </c>
      <c r="H131" s="281" t="str">
        <f>IF(ISNA(VLOOKUP($A131+1000,CONFIG!$W:$AE,7,FALSE)),"",VLOOKUP($A131+1000,CONFIG!$W:$AE,7,FALSE))</f>
        <v/>
      </c>
      <c r="I131" s="281" t="str">
        <f>IF(ISNA(VLOOKUP($A131+1000,CONFIG!$W:$AE,8,FALSE)),"",VLOOKUP($A131+1000,CONFIG!$W:$AE,8,FALSE))</f>
        <v/>
      </c>
      <c r="J131" s="281" t="str">
        <f>IF(ISNA(VLOOKUP($A131+1000,CONFIG!$W:$AE,9,FALSE)),"",VLOOKUP($A131+1000,CONFIG!$W:$AE,9,FALSE))</f>
        <v/>
      </c>
    </row>
    <row r="132" spans="1:10" s="117" customFormat="1" ht="19.350000000000001" customHeight="1" x14ac:dyDescent="0.2">
      <c r="A132" s="140">
        <v>125</v>
      </c>
      <c r="B132" s="141"/>
      <c r="C132" s="142">
        <f>IF(ISNA(VLOOKUP($A132+1000,CONFIG!$W:$AE,2,FALSE)),"",VLOOKUP($A132+1000,CONFIG!$W:$AE,2,FALSE))</f>
        <v>0</v>
      </c>
      <c r="D132" s="143" t="str">
        <f>IF(ISNA(VLOOKUP($A132+1000,CONFIG!$W:$AE,3,FALSE)),"",VLOOKUP($A132+1000,CONFIG!$W:$AE,3,FALSE))</f>
        <v/>
      </c>
      <c r="E132" s="143" t="str">
        <f>IF(ISNA(VLOOKUP($A132+1000,CONFIG!$W:$AE,4,FALSE)),"",VLOOKUP($A132+1000,CONFIG!$W:$AE,4,FALSE))</f>
        <v/>
      </c>
      <c r="F132" s="143" t="str">
        <f>IF(ISNA(VLOOKUP($A132+1000,CONFIG!$W$2:$AE$804,5,FALSE)),"",VLOOKUP($A132+1000,CONFIG!$W$2:$AE$804,5,FALSE))</f>
        <v/>
      </c>
      <c r="G132" s="281" t="str">
        <f>IF(ISNA(VLOOKUP($A132+1000,CONFIG!$W:$AE,6,FALSE)),"",VLOOKUP($A132+1000,CONFIG!$W:$AE,6,FALSE))</f>
        <v/>
      </c>
      <c r="H132" s="281" t="str">
        <f>IF(ISNA(VLOOKUP($A132+1000,CONFIG!$W:$AE,7,FALSE)),"",VLOOKUP($A132+1000,CONFIG!$W:$AE,7,FALSE))</f>
        <v/>
      </c>
      <c r="I132" s="281" t="str">
        <f>IF(ISNA(VLOOKUP($A132+1000,CONFIG!$W:$AE,8,FALSE)),"",VLOOKUP($A132+1000,CONFIG!$W:$AE,8,FALSE))</f>
        <v/>
      </c>
      <c r="J132" s="281" t="str">
        <f>IF(ISNA(VLOOKUP($A132+1000,CONFIG!$W:$AE,9,FALSE)),"",VLOOKUP($A132+1000,CONFIG!$W:$AE,9,FALSE))</f>
        <v/>
      </c>
    </row>
    <row r="133" spans="1:10" s="117" customFormat="1" ht="19.350000000000001" customHeight="1" x14ac:dyDescent="0.2">
      <c r="A133" s="140">
        <v>126</v>
      </c>
      <c r="B133" s="141"/>
      <c r="C133" s="142">
        <f>IF(ISNA(VLOOKUP($A133+1000,CONFIG!$W:$AE,2,FALSE)),"",VLOOKUP($A133+1000,CONFIG!$W:$AE,2,FALSE))</f>
        <v>0</v>
      </c>
      <c r="D133" s="143" t="str">
        <f>IF(ISNA(VLOOKUP($A133+1000,CONFIG!$W:$AE,3,FALSE)),"",VLOOKUP($A133+1000,CONFIG!$W:$AE,3,FALSE))</f>
        <v/>
      </c>
      <c r="E133" s="143" t="str">
        <f>IF(ISNA(VLOOKUP($A133+1000,CONFIG!$W:$AE,4,FALSE)),"",VLOOKUP($A133+1000,CONFIG!$W:$AE,4,FALSE))</f>
        <v/>
      </c>
      <c r="F133" s="143" t="str">
        <f>IF(ISNA(VLOOKUP($A133+1000,CONFIG!$W$2:$AE$804,5,FALSE)),"",VLOOKUP($A133+1000,CONFIG!$W$2:$AE$804,5,FALSE))</f>
        <v/>
      </c>
      <c r="G133" s="281" t="str">
        <f>IF(ISNA(VLOOKUP($A133+1000,CONFIG!$W:$AE,6,FALSE)),"",VLOOKUP($A133+1000,CONFIG!$W:$AE,6,FALSE))</f>
        <v/>
      </c>
      <c r="H133" s="281" t="str">
        <f>IF(ISNA(VLOOKUP($A133+1000,CONFIG!$W:$AE,7,FALSE)),"",VLOOKUP($A133+1000,CONFIG!$W:$AE,7,FALSE))</f>
        <v/>
      </c>
      <c r="I133" s="281" t="str">
        <f>IF(ISNA(VLOOKUP($A133+1000,CONFIG!$W:$AE,8,FALSE)),"",VLOOKUP($A133+1000,CONFIG!$W:$AE,8,FALSE))</f>
        <v/>
      </c>
      <c r="J133" s="281" t="str">
        <f>IF(ISNA(VLOOKUP($A133+1000,CONFIG!$W:$AE,9,FALSE)),"",VLOOKUP($A133+1000,CONFIG!$W:$AE,9,FALSE))</f>
        <v/>
      </c>
    </row>
    <row r="134" spans="1:10" s="117" customFormat="1" ht="19.350000000000001" customHeight="1" x14ac:dyDescent="0.2">
      <c r="A134" s="140">
        <v>127</v>
      </c>
      <c r="B134" s="141"/>
      <c r="C134" s="142">
        <f>IF(ISNA(VLOOKUP($A134+1000,CONFIG!$W:$AE,2,FALSE)),"",VLOOKUP($A134+1000,CONFIG!$W:$AE,2,FALSE))</f>
        <v>0</v>
      </c>
      <c r="D134" s="143" t="str">
        <f>IF(ISNA(VLOOKUP($A134+1000,CONFIG!$W:$AE,3,FALSE)),"",VLOOKUP($A134+1000,CONFIG!$W:$AE,3,FALSE))</f>
        <v/>
      </c>
      <c r="E134" s="143" t="str">
        <f>IF(ISNA(VLOOKUP($A134+1000,CONFIG!$W:$AE,4,FALSE)),"",VLOOKUP($A134+1000,CONFIG!$W:$AE,4,FALSE))</f>
        <v/>
      </c>
      <c r="F134" s="143" t="str">
        <f>IF(ISNA(VLOOKUP($A134+1000,CONFIG!$W$2:$AE$804,5,FALSE)),"",VLOOKUP($A134+1000,CONFIG!$W$2:$AE$804,5,FALSE))</f>
        <v/>
      </c>
      <c r="G134" s="281" t="str">
        <f>IF(ISNA(VLOOKUP($A134+1000,CONFIG!$W:$AE,6,FALSE)),"",VLOOKUP($A134+1000,CONFIG!$W:$AE,6,FALSE))</f>
        <v/>
      </c>
      <c r="H134" s="281" t="str">
        <f>IF(ISNA(VLOOKUP($A134+1000,CONFIG!$W:$AE,7,FALSE)),"",VLOOKUP($A134+1000,CONFIG!$W:$AE,7,FALSE))</f>
        <v/>
      </c>
      <c r="I134" s="281" t="str">
        <f>IF(ISNA(VLOOKUP($A134+1000,CONFIG!$W:$AE,8,FALSE)),"",VLOOKUP($A134+1000,CONFIG!$W:$AE,8,FALSE))</f>
        <v/>
      </c>
      <c r="J134" s="281" t="str">
        <f>IF(ISNA(VLOOKUP($A134+1000,CONFIG!$W:$AE,9,FALSE)),"",VLOOKUP($A134+1000,CONFIG!$W:$AE,9,FALSE))</f>
        <v/>
      </c>
    </row>
    <row r="135" spans="1:10" s="117" customFormat="1" ht="19.350000000000001" customHeight="1" x14ac:dyDescent="0.2">
      <c r="A135" s="140">
        <v>128</v>
      </c>
      <c r="B135" s="141"/>
      <c r="C135" s="142">
        <f>IF(ISNA(VLOOKUP($A135+1000,CONFIG!$W:$AE,2,FALSE)),"",VLOOKUP($A135+1000,CONFIG!$W:$AE,2,FALSE))</f>
        <v>0</v>
      </c>
      <c r="D135" s="143" t="str">
        <f>IF(ISNA(VLOOKUP($A135+1000,CONFIG!$W:$AE,3,FALSE)),"",VLOOKUP($A135+1000,CONFIG!$W:$AE,3,FALSE))</f>
        <v/>
      </c>
      <c r="E135" s="143" t="str">
        <f>IF(ISNA(VLOOKUP($A135+1000,CONFIG!$W:$AE,4,FALSE)),"",VLOOKUP($A135+1000,CONFIG!$W:$AE,4,FALSE))</f>
        <v/>
      </c>
      <c r="F135" s="143" t="str">
        <f>IF(ISNA(VLOOKUP($A135+1000,CONFIG!$W$2:$AE$804,5,FALSE)),"",VLOOKUP($A135+1000,CONFIG!$W$2:$AE$804,5,FALSE))</f>
        <v/>
      </c>
      <c r="G135" s="281" t="str">
        <f>IF(ISNA(VLOOKUP($A135+1000,CONFIG!$W:$AE,6,FALSE)),"",VLOOKUP($A135+1000,CONFIG!$W:$AE,6,FALSE))</f>
        <v/>
      </c>
      <c r="H135" s="281" t="str">
        <f>IF(ISNA(VLOOKUP($A135+1000,CONFIG!$W:$AE,7,FALSE)),"",VLOOKUP($A135+1000,CONFIG!$W:$AE,7,FALSE))</f>
        <v/>
      </c>
      <c r="I135" s="281" t="str">
        <f>IF(ISNA(VLOOKUP($A135+1000,CONFIG!$W:$AE,8,FALSE)),"",VLOOKUP($A135+1000,CONFIG!$W:$AE,8,FALSE))</f>
        <v/>
      </c>
      <c r="J135" s="281" t="str">
        <f>IF(ISNA(VLOOKUP($A135+1000,CONFIG!$W:$AE,9,FALSE)),"",VLOOKUP($A135+1000,CONFIG!$W:$AE,9,FALSE))</f>
        <v/>
      </c>
    </row>
    <row r="136" spans="1:10" s="117" customFormat="1" ht="19.350000000000001" customHeight="1" x14ac:dyDescent="0.2">
      <c r="A136" s="140">
        <v>129</v>
      </c>
      <c r="B136" s="141"/>
      <c r="C136" s="142">
        <f>IF(ISNA(VLOOKUP($A136+1000,CONFIG!$W:$AE,2,FALSE)),"",VLOOKUP($A136+1000,CONFIG!$W:$AE,2,FALSE))</f>
        <v>0</v>
      </c>
      <c r="D136" s="143" t="str">
        <f>IF(ISNA(VLOOKUP($A136+1000,CONFIG!$W:$AE,3,FALSE)),"",VLOOKUP($A136+1000,CONFIG!$W:$AE,3,FALSE))</f>
        <v/>
      </c>
      <c r="E136" s="143" t="str">
        <f>IF(ISNA(VLOOKUP($A136+1000,CONFIG!$W:$AE,4,FALSE)),"",VLOOKUP($A136+1000,CONFIG!$W:$AE,4,FALSE))</f>
        <v/>
      </c>
      <c r="F136" s="143" t="str">
        <f>IF(ISNA(VLOOKUP($A136+1000,CONFIG!$W$2:$AE$804,5,FALSE)),"",VLOOKUP($A136+1000,CONFIG!$W$2:$AE$804,5,FALSE))</f>
        <v/>
      </c>
      <c r="G136" s="281" t="str">
        <f>IF(ISNA(VLOOKUP($A136+1000,CONFIG!$W:$AE,6,FALSE)),"",VLOOKUP($A136+1000,CONFIG!$W:$AE,6,FALSE))</f>
        <v/>
      </c>
      <c r="H136" s="281" t="str">
        <f>IF(ISNA(VLOOKUP($A136+1000,CONFIG!$W:$AE,7,FALSE)),"",VLOOKUP($A136+1000,CONFIG!$W:$AE,7,FALSE))</f>
        <v/>
      </c>
      <c r="I136" s="281" t="str">
        <f>IF(ISNA(VLOOKUP($A136+1000,CONFIG!$W:$AE,8,FALSE)),"",VLOOKUP($A136+1000,CONFIG!$W:$AE,8,FALSE))</f>
        <v/>
      </c>
      <c r="J136" s="281" t="str">
        <f>IF(ISNA(VLOOKUP($A136+1000,CONFIG!$W:$AE,9,FALSE)),"",VLOOKUP($A136+1000,CONFIG!$W:$AE,9,FALSE))</f>
        <v/>
      </c>
    </row>
    <row r="137" spans="1:10" s="117" customFormat="1" ht="19.350000000000001" customHeight="1" x14ac:dyDescent="0.2">
      <c r="A137" s="140">
        <v>130</v>
      </c>
      <c r="B137" s="141"/>
      <c r="C137" s="142">
        <f>IF(ISNA(VLOOKUP($A137+1000,CONFIG!$W:$AE,2,FALSE)),"",VLOOKUP($A137+1000,CONFIG!$W:$AE,2,FALSE))</f>
        <v>0</v>
      </c>
      <c r="D137" s="143" t="str">
        <f>IF(ISNA(VLOOKUP($A137+1000,CONFIG!$W:$AE,3,FALSE)),"",VLOOKUP($A137+1000,CONFIG!$W:$AE,3,FALSE))</f>
        <v/>
      </c>
      <c r="E137" s="143" t="str">
        <f>IF(ISNA(VLOOKUP($A137+1000,CONFIG!$W:$AE,4,FALSE)),"",VLOOKUP($A137+1000,CONFIG!$W:$AE,4,FALSE))</f>
        <v/>
      </c>
      <c r="F137" s="143" t="str">
        <f>IF(ISNA(VLOOKUP($A137+1000,CONFIG!$W$2:$AE$804,5,FALSE)),"",VLOOKUP($A137+1000,CONFIG!$W$2:$AE$804,5,FALSE))</f>
        <v/>
      </c>
      <c r="G137" s="281" t="str">
        <f>IF(ISNA(VLOOKUP($A137+1000,CONFIG!$W:$AE,6,FALSE)),"",VLOOKUP($A137+1000,CONFIG!$W:$AE,6,FALSE))</f>
        <v/>
      </c>
      <c r="H137" s="281" t="str">
        <f>IF(ISNA(VLOOKUP($A137+1000,CONFIG!$W:$AE,7,FALSE)),"",VLOOKUP($A137+1000,CONFIG!$W:$AE,7,FALSE))</f>
        <v/>
      </c>
      <c r="I137" s="281" t="str">
        <f>IF(ISNA(VLOOKUP($A137+1000,CONFIG!$W:$AE,8,FALSE)),"",VLOOKUP($A137+1000,CONFIG!$W:$AE,8,FALSE))</f>
        <v/>
      </c>
      <c r="J137" s="281" t="str">
        <f>IF(ISNA(VLOOKUP($A137+1000,CONFIG!$W:$AE,9,FALSE)),"",VLOOKUP($A137+1000,CONFIG!$W:$AE,9,FALSE))</f>
        <v/>
      </c>
    </row>
    <row r="138" spans="1:10" s="117" customFormat="1" ht="19.350000000000001" customHeight="1" x14ac:dyDescent="0.2">
      <c r="A138" s="140">
        <v>131</v>
      </c>
      <c r="B138" s="141"/>
      <c r="C138" s="142">
        <f>IF(ISNA(VLOOKUP($A138+1000,CONFIG!$W:$AE,2,FALSE)),"",VLOOKUP($A138+1000,CONFIG!$W:$AE,2,FALSE))</f>
        <v>0</v>
      </c>
      <c r="D138" s="143" t="str">
        <f>IF(ISNA(VLOOKUP($A138+1000,CONFIG!$W:$AE,3,FALSE)),"",VLOOKUP($A138+1000,CONFIG!$W:$AE,3,FALSE))</f>
        <v/>
      </c>
      <c r="E138" s="143" t="str">
        <f>IF(ISNA(VLOOKUP($A138+1000,CONFIG!$W:$AE,4,FALSE)),"",VLOOKUP($A138+1000,CONFIG!$W:$AE,4,FALSE))</f>
        <v/>
      </c>
      <c r="F138" s="143" t="str">
        <f>IF(ISNA(VLOOKUP($A138+1000,CONFIG!$W$2:$AE$804,5,FALSE)),"",VLOOKUP($A138+1000,CONFIG!$W$2:$AE$804,5,FALSE))</f>
        <v/>
      </c>
      <c r="G138" s="281" t="str">
        <f>IF(ISNA(VLOOKUP($A138+1000,CONFIG!$W:$AE,6,FALSE)),"",VLOOKUP($A138+1000,CONFIG!$W:$AE,6,FALSE))</f>
        <v/>
      </c>
      <c r="H138" s="281" t="str">
        <f>IF(ISNA(VLOOKUP($A138+1000,CONFIG!$W:$AE,7,FALSE)),"",VLOOKUP($A138+1000,CONFIG!$W:$AE,7,FALSE))</f>
        <v/>
      </c>
      <c r="I138" s="281" t="str">
        <f>IF(ISNA(VLOOKUP($A138+1000,CONFIG!$W:$AE,8,FALSE)),"",VLOOKUP($A138+1000,CONFIG!$W:$AE,8,FALSE))</f>
        <v/>
      </c>
      <c r="J138" s="281" t="str">
        <f>IF(ISNA(VLOOKUP($A138+1000,CONFIG!$W:$AE,9,FALSE)),"",VLOOKUP($A138+1000,CONFIG!$W:$AE,9,FALSE))</f>
        <v/>
      </c>
    </row>
    <row r="139" spans="1:10" s="117" customFormat="1" ht="19.350000000000001" customHeight="1" x14ac:dyDescent="0.2">
      <c r="A139" s="140">
        <v>132</v>
      </c>
      <c r="B139" s="141"/>
      <c r="C139" s="142">
        <f>IF(ISNA(VLOOKUP($A139+1000,CONFIG!$W:$AE,2,FALSE)),"",VLOOKUP($A139+1000,CONFIG!$W:$AE,2,FALSE))</f>
        <v>0</v>
      </c>
      <c r="D139" s="143" t="str">
        <f>IF(ISNA(VLOOKUP($A139+1000,CONFIG!$W:$AE,3,FALSE)),"",VLOOKUP($A139+1000,CONFIG!$W:$AE,3,FALSE))</f>
        <v/>
      </c>
      <c r="E139" s="143" t="str">
        <f>IF(ISNA(VLOOKUP($A139+1000,CONFIG!$W:$AE,4,FALSE)),"",VLOOKUP($A139+1000,CONFIG!$W:$AE,4,FALSE))</f>
        <v/>
      </c>
      <c r="F139" s="143" t="str">
        <f>IF(ISNA(VLOOKUP($A139+1000,CONFIG!$W$2:$AE$804,5,FALSE)),"",VLOOKUP($A139+1000,CONFIG!$W$2:$AE$804,5,FALSE))</f>
        <v/>
      </c>
      <c r="G139" s="281" t="str">
        <f>IF(ISNA(VLOOKUP($A139+1000,CONFIG!$W:$AE,6,FALSE)),"",VLOOKUP($A139+1000,CONFIG!$W:$AE,6,FALSE))</f>
        <v/>
      </c>
      <c r="H139" s="281" t="str">
        <f>IF(ISNA(VLOOKUP($A139+1000,CONFIG!$W:$AE,7,FALSE)),"",VLOOKUP($A139+1000,CONFIG!$W:$AE,7,FALSE))</f>
        <v/>
      </c>
      <c r="I139" s="281" t="str">
        <f>IF(ISNA(VLOOKUP($A139+1000,CONFIG!$W:$AE,8,FALSE)),"",VLOOKUP($A139+1000,CONFIG!$W:$AE,8,FALSE))</f>
        <v/>
      </c>
      <c r="J139" s="281" t="str">
        <f>IF(ISNA(VLOOKUP($A139+1000,CONFIG!$W:$AE,9,FALSE)),"",VLOOKUP($A139+1000,CONFIG!$W:$AE,9,FALSE))</f>
        <v/>
      </c>
    </row>
    <row r="140" spans="1:10" s="117" customFormat="1" ht="19.350000000000001" customHeight="1" x14ac:dyDescent="0.2">
      <c r="A140" s="140">
        <v>133</v>
      </c>
      <c r="B140" s="141"/>
      <c r="C140" s="142">
        <f>IF(ISNA(VLOOKUP($A140+1000,CONFIG!$W:$AE,2,FALSE)),"",VLOOKUP($A140+1000,CONFIG!$W:$AE,2,FALSE))</f>
        <v>0</v>
      </c>
      <c r="D140" s="143" t="str">
        <f>IF(ISNA(VLOOKUP($A140+1000,CONFIG!$W:$AE,3,FALSE)),"",VLOOKUP($A140+1000,CONFIG!$W:$AE,3,FALSE))</f>
        <v/>
      </c>
      <c r="E140" s="143" t="str">
        <f>IF(ISNA(VLOOKUP($A140+1000,CONFIG!$W:$AE,4,FALSE)),"",VLOOKUP($A140+1000,CONFIG!$W:$AE,4,FALSE))</f>
        <v/>
      </c>
      <c r="F140" s="143" t="str">
        <f>IF(ISNA(VLOOKUP($A140+1000,CONFIG!$W$2:$AE$804,5,FALSE)),"",VLOOKUP($A140+1000,CONFIG!$W$2:$AE$804,5,FALSE))</f>
        <v/>
      </c>
      <c r="G140" s="281" t="str">
        <f>IF(ISNA(VLOOKUP($A140+1000,CONFIG!$W:$AE,6,FALSE)),"",VLOOKUP($A140+1000,CONFIG!$W:$AE,6,FALSE))</f>
        <v/>
      </c>
      <c r="H140" s="281" t="str">
        <f>IF(ISNA(VLOOKUP($A140+1000,CONFIG!$W:$AE,7,FALSE)),"",VLOOKUP($A140+1000,CONFIG!$W:$AE,7,FALSE))</f>
        <v/>
      </c>
      <c r="I140" s="281" t="str">
        <f>IF(ISNA(VLOOKUP($A140+1000,CONFIG!$W:$AE,8,FALSE)),"",VLOOKUP($A140+1000,CONFIG!$W:$AE,8,FALSE))</f>
        <v/>
      </c>
      <c r="J140" s="281" t="str">
        <f>IF(ISNA(VLOOKUP($A140+1000,CONFIG!$W:$AE,9,FALSE)),"",VLOOKUP($A140+1000,CONFIG!$W:$AE,9,FALSE))</f>
        <v/>
      </c>
    </row>
    <row r="141" spans="1:10" s="117" customFormat="1" ht="19.350000000000001" customHeight="1" x14ac:dyDescent="0.2">
      <c r="A141" s="140">
        <v>134</v>
      </c>
      <c r="B141" s="141"/>
      <c r="C141" s="142">
        <f>IF(ISNA(VLOOKUP($A141+1000,CONFIG!$W:$AE,2,FALSE)),"",VLOOKUP($A141+1000,CONFIG!$W:$AE,2,FALSE))</f>
        <v>0</v>
      </c>
      <c r="D141" s="143" t="str">
        <f>IF(ISNA(VLOOKUP($A141+1000,CONFIG!$W:$AE,3,FALSE)),"",VLOOKUP($A141+1000,CONFIG!$W:$AE,3,FALSE))</f>
        <v/>
      </c>
      <c r="E141" s="143" t="str">
        <f>IF(ISNA(VLOOKUP($A141+1000,CONFIG!$W:$AE,4,FALSE)),"",VLOOKUP($A141+1000,CONFIG!$W:$AE,4,FALSE))</f>
        <v/>
      </c>
      <c r="F141" s="143" t="str">
        <f>IF(ISNA(VLOOKUP($A141+1000,CONFIG!$W$2:$AE$804,5,FALSE)),"",VLOOKUP($A141+1000,CONFIG!$W$2:$AE$804,5,FALSE))</f>
        <v/>
      </c>
      <c r="G141" s="281" t="str">
        <f>IF(ISNA(VLOOKUP($A141+1000,CONFIG!$W:$AE,6,FALSE)),"",VLOOKUP($A141+1000,CONFIG!$W:$AE,6,FALSE))</f>
        <v/>
      </c>
      <c r="H141" s="281" t="str">
        <f>IF(ISNA(VLOOKUP($A141+1000,CONFIG!$W:$AE,7,FALSE)),"",VLOOKUP($A141+1000,CONFIG!$W:$AE,7,FALSE))</f>
        <v/>
      </c>
      <c r="I141" s="281" t="str">
        <f>IF(ISNA(VLOOKUP($A141+1000,CONFIG!$W:$AE,8,FALSE)),"",VLOOKUP($A141+1000,CONFIG!$W:$AE,8,FALSE))</f>
        <v/>
      </c>
      <c r="J141" s="281" t="str">
        <f>IF(ISNA(VLOOKUP($A141+1000,CONFIG!$W:$AE,9,FALSE)),"",VLOOKUP($A141+1000,CONFIG!$W:$AE,9,FALSE))</f>
        <v/>
      </c>
    </row>
    <row r="142" spans="1:10" s="117" customFormat="1" ht="19.350000000000001" customHeight="1" x14ac:dyDescent="0.2">
      <c r="A142" s="140">
        <v>135</v>
      </c>
      <c r="B142" s="141"/>
      <c r="C142" s="142">
        <f>IF(ISNA(VLOOKUP($A142+1000,CONFIG!$W:$AE,2,FALSE)),"",VLOOKUP($A142+1000,CONFIG!$W:$AE,2,FALSE))</f>
        <v>0</v>
      </c>
      <c r="D142" s="143" t="str">
        <f>IF(ISNA(VLOOKUP($A142+1000,CONFIG!$W:$AE,3,FALSE)),"",VLOOKUP($A142+1000,CONFIG!$W:$AE,3,FALSE))</f>
        <v/>
      </c>
      <c r="E142" s="143" t="str">
        <f>IF(ISNA(VLOOKUP($A142+1000,CONFIG!$W:$AE,4,FALSE)),"",VLOOKUP($A142+1000,CONFIG!$W:$AE,4,FALSE))</f>
        <v/>
      </c>
      <c r="F142" s="143" t="str">
        <f>IF(ISNA(VLOOKUP($A142+1000,CONFIG!$W$2:$AE$804,5,FALSE)),"",VLOOKUP($A142+1000,CONFIG!$W$2:$AE$804,5,FALSE))</f>
        <v/>
      </c>
      <c r="G142" s="281" t="str">
        <f>IF(ISNA(VLOOKUP($A142+1000,CONFIG!$W:$AE,6,FALSE)),"",VLOOKUP($A142+1000,CONFIG!$W:$AE,6,FALSE))</f>
        <v/>
      </c>
      <c r="H142" s="281" t="str">
        <f>IF(ISNA(VLOOKUP($A142+1000,CONFIG!$W:$AE,7,FALSE)),"",VLOOKUP($A142+1000,CONFIG!$W:$AE,7,FALSE))</f>
        <v/>
      </c>
      <c r="I142" s="281" t="str">
        <f>IF(ISNA(VLOOKUP($A142+1000,CONFIG!$W:$AE,8,FALSE)),"",VLOOKUP($A142+1000,CONFIG!$W:$AE,8,FALSE))</f>
        <v/>
      </c>
      <c r="J142" s="281" t="str">
        <f>IF(ISNA(VLOOKUP($A142+1000,CONFIG!$W:$AE,9,FALSE)),"",VLOOKUP($A142+1000,CONFIG!$W:$AE,9,FALSE))</f>
        <v/>
      </c>
    </row>
    <row r="143" spans="1:10" s="117" customFormat="1" ht="19.350000000000001" customHeight="1" x14ac:dyDescent="0.2">
      <c r="A143" s="140">
        <v>136</v>
      </c>
      <c r="B143" s="141"/>
      <c r="C143" s="142">
        <f>IF(ISNA(VLOOKUP($A143+1000,CONFIG!$W:$AE,2,FALSE)),"",VLOOKUP($A143+1000,CONFIG!$W:$AE,2,FALSE))</f>
        <v>0</v>
      </c>
      <c r="D143" s="143" t="str">
        <f>IF(ISNA(VLOOKUP($A143+1000,CONFIG!$W:$AE,3,FALSE)),"",VLOOKUP($A143+1000,CONFIG!$W:$AE,3,FALSE))</f>
        <v/>
      </c>
      <c r="E143" s="143" t="str">
        <f>IF(ISNA(VLOOKUP($A143+1000,CONFIG!$W:$AE,4,FALSE)),"",VLOOKUP($A143+1000,CONFIG!$W:$AE,4,FALSE))</f>
        <v/>
      </c>
      <c r="F143" s="143" t="str">
        <f>IF(ISNA(VLOOKUP($A143+1000,CONFIG!$W$2:$AE$804,5,FALSE)),"",VLOOKUP($A143+1000,CONFIG!$W$2:$AE$804,5,FALSE))</f>
        <v/>
      </c>
      <c r="G143" s="281" t="str">
        <f>IF(ISNA(VLOOKUP($A143+1000,CONFIG!$W:$AE,6,FALSE)),"",VLOOKUP($A143+1000,CONFIG!$W:$AE,6,FALSE))</f>
        <v/>
      </c>
      <c r="H143" s="281" t="str">
        <f>IF(ISNA(VLOOKUP($A143+1000,CONFIG!$W:$AE,7,FALSE)),"",VLOOKUP($A143+1000,CONFIG!$W:$AE,7,FALSE))</f>
        <v/>
      </c>
      <c r="I143" s="281" t="str">
        <f>IF(ISNA(VLOOKUP($A143+1000,CONFIG!$W:$AE,8,FALSE)),"",VLOOKUP($A143+1000,CONFIG!$W:$AE,8,FALSE))</f>
        <v/>
      </c>
      <c r="J143" s="281" t="str">
        <f>IF(ISNA(VLOOKUP($A143+1000,CONFIG!$W:$AE,9,FALSE)),"",VLOOKUP($A143+1000,CONFIG!$W:$AE,9,FALSE))</f>
        <v/>
      </c>
    </row>
    <row r="144" spans="1:10" s="117" customFormat="1" ht="19.350000000000001" customHeight="1" x14ac:dyDescent="0.2">
      <c r="A144" s="140">
        <v>137</v>
      </c>
      <c r="B144" s="141"/>
      <c r="C144" s="142">
        <f>IF(ISNA(VLOOKUP($A144+1000,CONFIG!$W:$AE,2,FALSE)),"",VLOOKUP($A144+1000,CONFIG!$W:$AE,2,FALSE))</f>
        <v>0</v>
      </c>
      <c r="D144" s="143" t="str">
        <f>IF(ISNA(VLOOKUP($A144+1000,CONFIG!$W:$AE,3,FALSE)),"",VLOOKUP($A144+1000,CONFIG!$W:$AE,3,FALSE))</f>
        <v/>
      </c>
      <c r="E144" s="143" t="str">
        <f>IF(ISNA(VLOOKUP($A144+1000,CONFIG!$W:$AE,4,FALSE)),"",VLOOKUP($A144+1000,CONFIG!$W:$AE,4,FALSE))</f>
        <v/>
      </c>
      <c r="F144" s="143" t="str">
        <f>IF(ISNA(VLOOKUP($A144+1000,CONFIG!$W$2:$AE$804,5,FALSE)),"",VLOOKUP($A144+1000,CONFIG!$W$2:$AE$804,5,FALSE))</f>
        <v/>
      </c>
      <c r="G144" s="281" t="str">
        <f>IF(ISNA(VLOOKUP($A144+1000,CONFIG!$W:$AE,6,FALSE)),"",VLOOKUP($A144+1000,CONFIG!$W:$AE,6,FALSE))</f>
        <v/>
      </c>
      <c r="H144" s="281" t="str">
        <f>IF(ISNA(VLOOKUP($A144+1000,CONFIG!$W:$AE,7,FALSE)),"",VLOOKUP($A144+1000,CONFIG!$W:$AE,7,FALSE))</f>
        <v/>
      </c>
      <c r="I144" s="281" t="str">
        <f>IF(ISNA(VLOOKUP($A144+1000,CONFIG!$W:$AE,8,FALSE)),"",VLOOKUP($A144+1000,CONFIG!$W:$AE,8,FALSE))</f>
        <v/>
      </c>
      <c r="J144" s="281" t="str">
        <f>IF(ISNA(VLOOKUP($A144+1000,CONFIG!$W:$AE,9,FALSE)),"",VLOOKUP($A144+1000,CONFIG!$W:$AE,9,FALSE))</f>
        <v/>
      </c>
    </row>
    <row r="145" spans="1:10" s="117" customFormat="1" ht="19.350000000000001" customHeight="1" x14ac:dyDescent="0.2">
      <c r="A145" s="140">
        <v>138</v>
      </c>
      <c r="B145" s="141"/>
      <c r="C145" s="142">
        <f>IF(ISNA(VLOOKUP($A145+1000,CONFIG!$W:$AE,2,FALSE)),"",VLOOKUP($A145+1000,CONFIG!$W:$AE,2,FALSE))</f>
        <v>0</v>
      </c>
      <c r="D145" s="143" t="str">
        <f>IF(ISNA(VLOOKUP($A145+1000,CONFIG!$W:$AE,3,FALSE)),"",VLOOKUP($A145+1000,CONFIG!$W:$AE,3,FALSE))</f>
        <v/>
      </c>
      <c r="E145" s="143" t="str">
        <f>IF(ISNA(VLOOKUP($A145+1000,CONFIG!$W:$AE,4,FALSE)),"",VLOOKUP($A145+1000,CONFIG!$W:$AE,4,FALSE))</f>
        <v/>
      </c>
      <c r="F145" s="143" t="str">
        <f>IF(ISNA(VLOOKUP($A145+1000,CONFIG!$W$2:$AE$804,5,FALSE)),"",VLOOKUP($A145+1000,CONFIG!$W$2:$AE$804,5,FALSE))</f>
        <v/>
      </c>
      <c r="G145" s="281" t="str">
        <f>IF(ISNA(VLOOKUP($A145+1000,CONFIG!$W:$AE,6,FALSE)),"",VLOOKUP($A145+1000,CONFIG!$W:$AE,6,FALSE))</f>
        <v/>
      </c>
      <c r="H145" s="281" t="str">
        <f>IF(ISNA(VLOOKUP($A145+1000,CONFIG!$W:$AE,7,FALSE)),"",VLOOKUP($A145+1000,CONFIG!$W:$AE,7,FALSE))</f>
        <v/>
      </c>
      <c r="I145" s="281" t="str">
        <f>IF(ISNA(VLOOKUP($A145+1000,CONFIG!$W:$AE,8,FALSE)),"",VLOOKUP($A145+1000,CONFIG!$W:$AE,8,FALSE))</f>
        <v/>
      </c>
      <c r="J145" s="281" t="str">
        <f>IF(ISNA(VLOOKUP($A145+1000,CONFIG!$W:$AE,9,FALSE)),"",VLOOKUP($A145+1000,CONFIG!$W:$AE,9,FALSE))</f>
        <v/>
      </c>
    </row>
    <row r="146" spans="1:10" s="117" customFormat="1" ht="19.350000000000001" customHeight="1" x14ac:dyDescent="0.2">
      <c r="A146" s="140">
        <v>139</v>
      </c>
      <c r="B146" s="141"/>
      <c r="C146" s="142">
        <f>IF(ISNA(VLOOKUP($A146+1000,CONFIG!$W:$AE,2,FALSE)),"",VLOOKUP($A146+1000,CONFIG!$W:$AE,2,FALSE))</f>
        <v>0</v>
      </c>
      <c r="D146" s="143" t="str">
        <f>IF(ISNA(VLOOKUP($A146+1000,CONFIG!$W:$AE,3,FALSE)),"",VLOOKUP($A146+1000,CONFIG!$W:$AE,3,FALSE))</f>
        <v/>
      </c>
      <c r="E146" s="143" t="str">
        <f>IF(ISNA(VLOOKUP($A146+1000,CONFIG!$W:$AE,4,FALSE)),"",VLOOKUP($A146+1000,CONFIG!$W:$AE,4,FALSE))</f>
        <v/>
      </c>
      <c r="F146" s="143" t="str">
        <f>IF(ISNA(VLOOKUP($A146+1000,CONFIG!$W$2:$AE$804,5,FALSE)),"",VLOOKUP($A146+1000,CONFIG!$W$2:$AE$804,5,FALSE))</f>
        <v/>
      </c>
      <c r="G146" s="281" t="str">
        <f>IF(ISNA(VLOOKUP($A146+1000,CONFIG!$W:$AE,6,FALSE)),"",VLOOKUP($A146+1000,CONFIG!$W:$AE,6,FALSE))</f>
        <v/>
      </c>
      <c r="H146" s="281" t="str">
        <f>IF(ISNA(VLOOKUP($A146+1000,CONFIG!$W:$AE,7,FALSE)),"",VLOOKUP($A146+1000,CONFIG!$W:$AE,7,FALSE))</f>
        <v/>
      </c>
      <c r="I146" s="281" t="str">
        <f>IF(ISNA(VLOOKUP($A146+1000,CONFIG!$W:$AE,8,FALSE)),"",VLOOKUP($A146+1000,CONFIG!$W:$AE,8,FALSE))</f>
        <v/>
      </c>
      <c r="J146" s="281" t="str">
        <f>IF(ISNA(VLOOKUP($A146+1000,CONFIG!$W:$AE,9,FALSE)),"",VLOOKUP($A146+1000,CONFIG!$W:$AE,9,FALSE))</f>
        <v/>
      </c>
    </row>
    <row r="147" spans="1:10" s="117" customFormat="1" ht="19.350000000000001" customHeight="1" x14ac:dyDescent="0.2">
      <c r="A147" s="140">
        <v>140</v>
      </c>
      <c r="B147" s="141"/>
      <c r="C147" s="142">
        <f>IF(ISNA(VLOOKUP($A147+1000,CONFIG!$W:$AE,2,FALSE)),"",VLOOKUP($A147+1000,CONFIG!$W:$AE,2,FALSE))</f>
        <v>0</v>
      </c>
      <c r="D147" s="143" t="str">
        <f>IF(ISNA(VLOOKUP($A147+1000,CONFIG!$W:$AE,3,FALSE)),"",VLOOKUP($A147+1000,CONFIG!$W:$AE,3,FALSE))</f>
        <v/>
      </c>
      <c r="E147" s="143" t="str">
        <f>IF(ISNA(VLOOKUP($A147+1000,CONFIG!$W:$AE,4,FALSE)),"",VLOOKUP($A147+1000,CONFIG!$W:$AE,4,FALSE))</f>
        <v/>
      </c>
      <c r="F147" s="143" t="str">
        <f>IF(ISNA(VLOOKUP($A147+1000,CONFIG!$W$2:$AE$804,5,FALSE)),"",VLOOKUP($A147+1000,CONFIG!$W$2:$AE$804,5,FALSE))</f>
        <v/>
      </c>
      <c r="G147" s="281" t="str">
        <f>IF(ISNA(VLOOKUP($A147+1000,CONFIG!$W:$AE,6,FALSE)),"",VLOOKUP($A147+1000,CONFIG!$W:$AE,6,FALSE))</f>
        <v/>
      </c>
      <c r="H147" s="281" t="str">
        <f>IF(ISNA(VLOOKUP($A147+1000,CONFIG!$W:$AE,7,FALSE)),"",VLOOKUP($A147+1000,CONFIG!$W:$AE,7,FALSE))</f>
        <v/>
      </c>
      <c r="I147" s="281" t="str">
        <f>IF(ISNA(VLOOKUP($A147+1000,CONFIG!$W:$AE,8,FALSE)),"",VLOOKUP($A147+1000,CONFIG!$W:$AE,8,FALSE))</f>
        <v/>
      </c>
      <c r="J147" s="281" t="str">
        <f>IF(ISNA(VLOOKUP($A147+1000,CONFIG!$W:$AE,9,FALSE)),"",VLOOKUP($A147+1000,CONFIG!$W:$AE,9,FALSE))</f>
        <v/>
      </c>
    </row>
    <row r="148" spans="1:10" s="117" customFormat="1" ht="19.350000000000001" customHeight="1" x14ac:dyDescent="0.2">
      <c r="A148" s="140">
        <v>141</v>
      </c>
      <c r="B148" s="141"/>
      <c r="C148" s="142">
        <f>IF(ISNA(VLOOKUP($A148+1000,CONFIG!$W:$AE,2,FALSE)),"",VLOOKUP($A148+1000,CONFIG!$W:$AE,2,FALSE))</f>
        <v>0</v>
      </c>
      <c r="D148" s="143" t="str">
        <f>IF(ISNA(VLOOKUP($A148+1000,CONFIG!$W:$AE,3,FALSE)),"",VLOOKUP($A148+1000,CONFIG!$W:$AE,3,FALSE))</f>
        <v/>
      </c>
      <c r="E148" s="143" t="str">
        <f>IF(ISNA(VLOOKUP($A148+1000,CONFIG!$W:$AE,4,FALSE)),"",VLOOKUP($A148+1000,CONFIG!$W:$AE,4,FALSE))</f>
        <v/>
      </c>
      <c r="F148" s="143" t="str">
        <f>IF(ISNA(VLOOKUP($A148+1000,CONFIG!$W$2:$AE$804,5,FALSE)),"",VLOOKUP($A148+1000,CONFIG!$W$2:$AE$804,5,FALSE))</f>
        <v/>
      </c>
      <c r="G148" s="281" t="str">
        <f>IF(ISNA(VLOOKUP($A148+1000,CONFIG!$W:$AE,6,FALSE)),"",VLOOKUP($A148+1000,CONFIG!$W:$AE,6,FALSE))</f>
        <v/>
      </c>
      <c r="H148" s="281" t="str">
        <f>IF(ISNA(VLOOKUP($A148+1000,CONFIG!$W:$AE,7,FALSE)),"",VLOOKUP($A148+1000,CONFIG!$W:$AE,7,FALSE))</f>
        <v/>
      </c>
      <c r="I148" s="281" t="str">
        <f>IF(ISNA(VLOOKUP($A148+1000,CONFIG!$W:$AE,8,FALSE)),"",VLOOKUP($A148+1000,CONFIG!$W:$AE,8,FALSE))</f>
        <v/>
      </c>
      <c r="J148" s="281" t="str">
        <f>IF(ISNA(VLOOKUP($A148+1000,CONFIG!$W:$AE,9,FALSE)),"",VLOOKUP($A148+1000,CONFIG!$W:$AE,9,FALSE))</f>
        <v/>
      </c>
    </row>
    <row r="149" spans="1:10" s="117" customFormat="1" ht="19.350000000000001" customHeight="1" x14ac:dyDescent="0.2">
      <c r="A149" s="140">
        <v>142</v>
      </c>
      <c r="B149" s="141"/>
      <c r="C149" s="142">
        <f>IF(ISNA(VLOOKUP($A149+1000,CONFIG!$W:$AE,2,FALSE)),"",VLOOKUP($A149+1000,CONFIG!$W:$AE,2,FALSE))</f>
        <v>0</v>
      </c>
      <c r="D149" s="143" t="str">
        <f>IF(ISNA(VLOOKUP($A149+1000,CONFIG!$W:$AE,3,FALSE)),"",VLOOKUP($A149+1000,CONFIG!$W:$AE,3,FALSE))</f>
        <v/>
      </c>
      <c r="E149" s="143" t="str">
        <f>IF(ISNA(VLOOKUP($A149+1000,CONFIG!$W:$AE,4,FALSE)),"",VLOOKUP($A149+1000,CONFIG!$W:$AE,4,FALSE))</f>
        <v/>
      </c>
      <c r="F149" s="143" t="str">
        <f>IF(ISNA(VLOOKUP($A149+1000,CONFIG!$W$2:$AE$804,5,FALSE)),"",VLOOKUP($A149+1000,CONFIG!$W$2:$AE$804,5,FALSE))</f>
        <v/>
      </c>
      <c r="G149" s="281" t="str">
        <f>IF(ISNA(VLOOKUP($A149+1000,CONFIG!$W:$AE,6,FALSE)),"",VLOOKUP($A149+1000,CONFIG!$W:$AE,6,FALSE))</f>
        <v/>
      </c>
      <c r="H149" s="281" t="str">
        <f>IF(ISNA(VLOOKUP($A149+1000,CONFIG!$W:$AE,7,FALSE)),"",VLOOKUP($A149+1000,CONFIG!$W:$AE,7,FALSE))</f>
        <v/>
      </c>
      <c r="I149" s="281" t="str">
        <f>IF(ISNA(VLOOKUP($A149+1000,CONFIG!$W:$AE,8,FALSE)),"",VLOOKUP($A149+1000,CONFIG!$W:$AE,8,FALSE))</f>
        <v/>
      </c>
      <c r="J149" s="281" t="str">
        <f>IF(ISNA(VLOOKUP($A149+1000,CONFIG!$W:$AE,9,FALSE)),"",VLOOKUP($A149+1000,CONFIG!$W:$AE,9,FALSE))</f>
        <v/>
      </c>
    </row>
    <row r="150" spans="1:10" s="117" customFormat="1" ht="19.350000000000001" customHeight="1" x14ac:dyDescent="0.2">
      <c r="A150" s="140">
        <v>143</v>
      </c>
      <c r="B150" s="141"/>
      <c r="C150" s="142">
        <f>IF(ISNA(VLOOKUP($A150+1000,CONFIG!$W:$AE,2,FALSE)),"",VLOOKUP($A150+1000,CONFIG!$W:$AE,2,FALSE))</f>
        <v>0</v>
      </c>
      <c r="D150" s="143" t="str">
        <f>IF(ISNA(VLOOKUP($A150+1000,CONFIG!$W:$AE,3,FALSE)),"",VLOOKUP($A150+1000,CONFIG!$W:$AE,3,FALSE))</f>
        <v/>
      </c>
      <c r="E150" s="143" t="str">
        <f>IF(ISNA(VLOOKUP($A150+1000,CONFIG!$W:$AE,4,FALSE)),"",VLOOKUP($A150+1000,CONFIG!$W:$AE,4,FALSE))</f>
        <v/>
      </c>
      <c r="F150" s="143" t="str">
        <f>IF(ISNA(VLOOKUP($A150+1000,CONFIG!$W$2:$AE$804,5,FALSE)),"",VLOOKUP($A150+1000,CONFIG!$W$2:$AE$804,5,FALSE))</f>
        <v/>
      </c>
      <c r="G150" s="281" t="str">
        <f>IF(ISNA(VLOOKUP($A150+1000,CONFIG!$W:$AE,6,FALSE)),"",VLOOKUP($A150+1000,CONFIG!$W:$AE,6,FALSE))</f>
        <v/>
      </c>
      <c r="H150" s="281" t="str">
        <f>IF(ISNA(VLOOKUP($A150+1000,CONFIG!$W:$AE,7,FALSE)),"",VLOOKUP($A150+1000,CONFIG!$W:$AE,7,FALSE))</f>
        <v/>
      </c>
      <c r="I150" s="281" t="str">
        <f>IF(ISNA(VLOOKUP($A150+1000,CONFIG!$W:$AE,8,FALSE)),"",VLOOKUP($A150+1000,CONFIG!$W:$AE,8,FALSE))</f>
        <v/>
      </c>
      <c r="J150" s="281" t="str">
        <f>IF(ISNA(VLOOKUP($A150+1000,CONFIG!$W:$AE,9,FALSE)),"",VLOOKUP($A150+1000,CONFIG!$W:$AE,9,FALSE))</f>
        <v/>
      </c>
    </row>
    <row r="151" spans="1:10" s="117" customFormat="1" ht="19.350000000000001" customHeight="1" x14ac:dyDescent="0.2">
      <c r="A151" s="140">
        <v>144</v>
      </c>
      <c r="B151" s="141"/>
      <c r="C151" s="142">
        <f>IF(ISNA(VLOOKUP($A151+1000,CONFIG!$W:$AE,2,FALSE)),"",VLOOKUP($A151+1000,CONFIG!$W:$AE,2,FALSE))</f>
        <v>0</v>
      </c>
      <c r="D151" s="143" t="str">
        <f>IF(ISNA(VLOOKUP($A151+1000,CONFIG!$W:$AE,3,FALSE)),"",VLOOKUP($A151+1000,CONFIG!$W:$AE,3,FALSE))</f>
        <v/>
      </c>
      <c r="E151" s="143" t="str">
        <f>IF(ISNA(VLOOKUP($A151+1000,CONFIG!$W:$AE,4,FALSE)),"",VLOOKUP($A151+1000,CONFIG!$W:$AE,4,FALSE))</f>
        <v/>
      </c>
      <c r="F151" s="143" t="str">
        <f>IF(ISNA(VLOOKUP($A151+1000,CONFIG!$W$2:$AE$804,5,FALSE)),"",VLOOKUP($A151+1000,CONFIG!$W$2:$AE$804,5,FALSE))</f>
        <v/>
      </c>
      <c r="G151" s="281" t="str">
        <f>IF(ISNA(VLOOKUP($A151+1000,CONFIG!$W:$AE,6,FALSE)),"",VLOOKUP($A151+1000,CONFIG!$W:$AE,6,FALSE))</f>
        <v/>
      </c>
      <c r="H151" s="281" t="str">
        <f>IF(ISNA(VLOOKUP($A151+1000,CONFIG!$W:$AE,7,FALSE)),"",VLOOKUP($A151+1000,CONFIG!$W:$AE,7,FALSE))</f>
        <v/>
      </c>
      <c r="I151" s="281" t="str">
        <f>IF(ISNA(VLOOKUP($A151+1000,CONFIG!$W:$AE,8,FALSE)),"",VLOOKUP($A151+1000,CONFIG!$W:$AE,8,FALSE))</f>
        <v/>
      </c>
      <c r="J151" s="281" t="str">
        <f>IF(ISNA(VLOOKUP($A151+1000,CONFIG!$W:$AE,9,FALSE)),"",VLOOKUP($A151+1000,CONFIG!$W:$AE,9,FALSE))</f>
        <v/>
      </c>
    </row>
    <row r="152" spans="1:10" s="117" customFormat="1" ht="19.350000000000001" customHeight="1" x14ac:dyDescent="0.2">
      <c r="A152" s="140">
        <v>145</v>
      </c>
      <c r="B152" s="141"/>
      <c r="C152" s="142">
        <f>IF(ISNA(VLOOKUP($A152+1000,CONFIG!$W:$AE,2,FALSE)),"",VLOOKUP($A152+1000,CONFIG!$W:$AE,2,FALSE))</f>
        <v>0</v>
      </c>
      <c r="D152" s="143" t="str">
        <f>IF(ISNA(VLOOKUP($A152+1000,CONFIG!$W:$AE,3,FALSE)),"",VLOOKUP($A152+1000,CONFIG!$W:$AE,3,FALSE))</f>
        <v/>
      </c>
      <c r="E152" s="143" t="str">
        <f>IF(ISNA(VLOOKUP($A152+1000,CONFIG!$W:$AE,4,FALSE)),"",VLOOKUP($A152+1000,CONFIG!$W:$AE,4,FALSE))</f>
        <v/>
      </c>
      <c r="F152" s="143" t="str">
        <f>IF(ISNA(VLOOKUP($A152+1000,CONFIG!$W$2:$AE$804,5,FALSE)),"",VLOOKUP($A152+1000,CONFIG!$W$2:$AE$804,5,FALSE))</f>
        <v/>
      </c>
      <c r="G152" s="281" t="str">
        <f>IF(ISNA(VLOOKUP($A152+1000,CONFIG!$W:$AE,6,FALSE)),"",VLOOKUP($A152+1000,CONFIG!$W:$AE,6,FALSE))</f>
        <v/>
      </c>
      <c r="H152" s="281" t="str">
        <f>IF(ISNA(VLOOKUP($A152+1000,CONFIG!$W:$AE,7,FALSE)),"",VLOOKUP($A152+1000,CONFIG!$W:$AE,7,FALSE))</f>
        <v/>
      </c>
      <c r="I152" s="281" t="str">
        <f>IF(ISNA(VLOOKUP($A152+1000,CONFIG!$W:$AE,8,FALSE)),"",VLOOKUP($A152+1000,CONFIG!$W:$AE,8,FALSE))</f>
        <v/>
      </c>
      <c r="J152" s="281" t="str">
        <f>IF(ISNA(VLOOKUP($A152+1000,CONFIG!$W:$AE,9,FALSE)),"",VLOOKUP($A152+1000,CONFIG!$W:$AE,9,FALSE))</f>
        <v/>
      </c>
    </row>
    <row r="153" spans="1:10" s="117" customFormat="1" ht="19.350000000000001" customHeight="1" x14ac:dyDescent="0.2">
      <c r="A153" s="140">
        <v>146</v>
      </c>
      <c r="B153" s="141"/>
      <c r="C153" s="142">
        <f>IF(ISNA(VLOOKUP($A153+1000,CONFIG!$W:$AE,2,FALSE)),"",VLOOKUP($A153+1000,CONFIG!$W:$AE,2,FALSE))</f>
        <v>0</v>
      </c>
      <c r="D153" s="143" t="str">
        <f>IF(ISNA(VLOOKUP($A153+1000,CONFIG!$W:$AE,3,FALSE)),"",VLOOKUP($A153+1000,CONFIG!$W:$AE,3,FALSE))</f>
        <v/>
      </c>
      <c r="E153" s="143" t="str">
        <f>IF(ISNA(VLOOKUP($A153+1000,CONFIG!$W:$AE,4,FALSE)),"",VLOOKUP($A153+1000,CONFIG!$W:$AE,4,FALSE))</f>
        <v/>
      </c>
      <c r="F153" s="143" t="str">
        <f>IF(ISNA(VLOOKUP($A153+1000,CONFIG!$W$2:$AE$804,5,FALSE)),"",VLOOKUP($A153+1000,CONFIG!$W$2:$AE$804,5,FALSE))</f>
        <v/>
      </c>
      <c r="G153" s="281" t="str">
        <f>IF(ISNA(VLOOKUP($A153+1000,CONFIG!$W:$AE,6,FALSE)),"",VLOOKUP($A153+1000,CONFIG!$W:$AE,6,FALSE))</f>
        <v/>
      </c>
      <c r="H153" s="281" t="str">
        <f>IF(ISNA(VLOOKUP($A153+1000,CONFIG!$W:$AE,7,FALSE)),"",VLOOKUP($A153+1000,CONFIG!$W:$AE,7,FALSE))</f>
        <v/>
      </c>
      <c r="I153" s="281" t="str">
        <f>IF(ISNA(VLOOKUP($A153+1000,CONFIG!$W:$AE,8,FALSE)),"",VLOOKUP($A153+1000,CONFIG!$W:$AE,8,FALSE))</f>
        <v/>
      </c>
      <c r="J153" s="281" t="str">
        <f>IF(ISNA(VLOOKUP($A153+1000,CONFIG!$W:$AE,9,FALSE)),"",VLOOKUP($A153+1000,CONFIG!$W:$AE,9,FALSE))</f>
        <v/>
      </c>
    </row>
    <row r="154" spans="1:10" s="117" customFormat="1" ht="19.350000000000001" customHeight="1" x14ac:dyDescent="0.2">
      <c r="A154" s="140">
        <v>147</v>
      </c>
      <c r="B154" s="141"/>
      <c r="C154" s="142">
        <f>IF(ISNA(VLOOKUP($A154+1000,CONFIG!$W:$AE,2,FALSE)),"",VLOOKUP($A154+1000,CONFIG!$W:$AE,2,FALSE))</f>
        <v>0</v>
      </c>
      <c r="D154" s="143" t="str">
        <f>IF(ISNA(VLOOKUP($A154+1000,CONFIG!$W:$AE,3,FALSE)),"",VLOOKUP($A154+1000,CONFIG!$W:$AE,3,FALSE))</f>
        <v/>
      </c>
      <c r="E154" s="143" t="str">
        <f>IF(ISNA(VLOOKUP($A154+1000,CONFIG!$W:$AE,4,FALSE)),"",VLOOKUP($A154+1000,CONFIG!$W:$AE,4,FALSE))</f>
        <v/>
      </c>
      <c r="F154" s="143" t="str">
        <f>IF(ISNA(VLOOKUP($A154+1000,CONFIG!$W$2:$AE$804,5,FALSE)),"",VLOOKUP($A154+1000,CONFIG!$W$2:$AE$804,5,FALSE))</f>
        <v/>
      </c>
      <c r="G154" s="281" t="str">
        <f>IF(ISNA(VLOOKUP($A154+1000,CONFIG!$W:$AE,6,FALSE)),"",VLOOKUP($A154+1000,CONFIG!$W:$AE,6,FALSE))</f>
        <v/>
      </c>
      <c r="H154" s="281" t="str">
        <f>IF(ISNA(VLOOKUP($A154+1000,CONFIG!$W:$AE,7,FALSE)),"",VLOOKUP($A154+1000,CONFIG!$W:$AE,7,FALSE))</f>
        <v/>
      </c>
      <c r="I154" s="281" t="str">
        <f>IF(ISNA(VLOOKUP($A154+1000,CONFIG!$W:$AE,8,FALSE)),"",VLOOKUP($A154+1000,CONFIG!$W:$AE,8,FALSE))</f>
        <v/>
      </c>
      <c r="J154" s="281" t="str">
        <f>IF(ISNA(VLOOKUP($A154+1000,CONFIG!$W:$AE,9,FALSE)),"",VLOOKUP($A154+1000,CONFIG!$W:$AE,9,FALSE))</f>
        <v/>
      </c>
    </row>
    <row r="155" spans="1:10" s="117" customFormat="1" ht="19.350000000000001" customHeight="1" x14ac:dyDescent="0.2">
      <c r="A155" s="140">
        <v>148</v>
      </c>
      <c r="B155" s="141"/>
      <c r="C155" s="142">
        <f>IF(ISNA(VLOOKUP($A155+1000,CONFIG!$W:$AE,2,FALSE)),"",VLOOKUP($A155+1000,CONFIG!$W:$AE,2,FALSE))</f>
        <v>0</v>
      </c>
      <c r="D155" s="143" t="str">
        <f>IF(ISNA(VLOOKUP($A155+1000,CONFIG!$W:$AE,3,FALSE)),"",VLOOKUP($A155+1000,CONFIG!$W:$AE,3,FALSE))</f>
        <v/>
      </c>
      <c r="E155" s="143" t="str">
        <f>IF(ISNA(VLOOKUP($A155+1000,CONFIG!$W:$AE,4,FALSE)),"",VLOOKUP($A155+1000,CONFIG!$W:$AE,4,FALSE))</f>
        <v/>
      </c>
      <c r="F155" s="143" t="str">
        <f>IF(ISNA(VLOOKUP($A155+1000,CONFIG!$W$2:$AE$804,5,FALSE)),"",VLOOKUP($A155+1000,CONFIG!$W$2:$AE$804,5,FALSE))</f>
        <v/>
      </c>
      <c r="G155" s="281" t="str">
        <f>IF(ISNA(VLOOKUP($A155+1000,CONFIG!$W:$AE,6,FALSE)),"",VLOOKUP($A155+1000,CONFIG!$W:$AE,6,FALSE))</f>
        <v/>
      </c>
      <c r="H155" s="281" t="str">
        <f>IF(ISNA(VLOOKUP($A155+1000,CONFIG!$W:$AE,7,FALSE)),"",VLOOKUP($A155+1000,CONFIG!$W:$AE,7,FALSE))</f>
        <v/>
      </c>
      <c r="I155" s="281" t="str">
        <f>IF(ISNA(VLOOKUP($A155+1000,CONFIG!$W:$AE,8,FALSE)),"",VLOOKUP($A155+1000,CONFIG!$W:$AE,8,FALSE))</f>
        <v/>
      </c>
      <c r="J155" s="281" t="str">
        <f>IF(ISNA(VLOOKUP($A155+1000,CONFIG!$W:$AE,9,FALSE)),"",VLOOKUP($A155+1000,CONFIG!$W:$AE,9,FALSE))</f>
        <v/>
      </c>
    </row>
    <row r="156" spans="1:10" s="117" customFormat="1" ht="19.350000000000001" customHeight="1" x14ac:dyDescent="0.2">
      <c r="A156" s="140">
        <v>149</v>
      </c>
      <c r="B156" s="141"/>
      <c r="C156" s="142">
        <f>IF(ISNA(VLOOKUP($A156+1000,CONFIG!$W:$AE,2,FALSE)),"",VLOOKUP($A156+1000,CONFIG!$W:$AE,2,FALSE))</f>
        <v>0</v>
      </c>
      <c r="D156" s="143" t="str">
        <f>IF(ISNA(VLOOKUP($A156+1000,CONFIG!$W:$AE,3,FALSE)),"",VLOOKUP($A156+1000,CONFIG!$W:$AE,3,FALSE))</f>
        <v/>
      </c>
      <c r="E156" s="143" t="str">
        <f>IF(ISNA(VLOOKUP($A156+1000,CONFIG!$W:$AE,4,FALSE)),"",VLOOKUP($A156+1000,CONFIG!$W:$AE,4,FALSE))</f>
        <v/>
      </c>
      <c r="F156" s="143" t="str">
        <f>IF(ISNA(VLOOKUP($A156+1000,CONFIG!$W$2:$AE$804,5,FALSE)),"",VLOOKUP($A156+1000,CONFIG!$W$2:$AE$804,5,FALSE))</f>
        <v/>
      </c>
      <c r="G156" s="281" t="str">
        <f>IF(ISNA(VLOOKUP($A156+1000,CONFIG!$W:$AE,6,FALSE)),"",VLOOKUP($A156+1000,CONFIG!$W:$AE,6,FALSE))</f>
        <v/>
      </c>
      <c r="H156" s="281" t="str">
        <f>IF(ISNA(VLOOKUP($A156+1000,CONFIG!$W:$AE,7,FALSE)),"",VLOOKUP($A156+1000,CONFIG!$W:$AE,7,FALSE))</f>
        <v/>
      </c>
      <c r="I156" s="281" t="str">
        <f>IF(ISNA(VLOOKUP($A156+1000,CONFIG!$W:$AE,8,FALSE)),"",VLOOKUP($A156+1000,CONFIG!$W:$AE,8,FALSE))</f>
        <v/>
      </c>
      <c r="J156" s="281" t="str">
        <f>IF(ISNA(VLOOKUP($A156+1000,CONFIG!$W:$AE,9,FALSE)),"",VLOOKUP($A156+1000,CONFIG!$W:$AE,9,FALSE))</f>
        <v/>
      </c>
    </row>
    <row r="157" spans="1:10" s="117" customFormat="1" ht="19.350000000000001" customHeight="1" x14ac:dyDescent="0.2">
      <c r="A157" s="140">
        <v>150</v>
      </c>
      <c r="B157" s="141"/>
      <c r="C157" s="142">
        <f>IF(ISNA(VLOOKUP($A157+1000,CONFIG!$W:$AE,2,FALSE)),"",VLOOKUP($A157+1000,CONFIG!$W:$AE,2,FALSE))</f>
        <v>0</v>
      </c>
      <c r="D157" s="143" t="str">
        <f>IF(ISNA(VLOOKUP($A157+1000,CONFIG!$W:$AE,3,FALSE)),"",VLOOKUP($A157+1000,CONFIG!$W:$AE,3,FALSE))</f>
        <v/>
      </c>
      <c r="E157" s="143" t="str">
        <f>IF(ISNA(VLOOKUP($A157+1000,CONFIG!$W:$AE,4,FALSE)),"",VLOOKUP($A157+1000,CONFIG!$W:$AE,4,FALSE))</f>
        <v/>
      </c>
      <c r="F157" s="143" t="str">
        <f>IF(ISNA(VLOOKUP($A157+1000,CONFIG!$W$2:$AE$804,5,FALSE)),"",VLOOKUP($A157+1000,CONFIG!$W$2:$AE$804,5,FALSE))</f>
        <v/>
      </c>
      <c r="G157" s="281" t="str">
        <f>IF(ISNA(VLOOKUP($A157+1000,CONFIG!$W:$AE,6,FALSE)),"",VLOOKUP($A157+1000,CONFIG!$W:$AE,6,FALSE))</f>
        <v/>
      </c>
      <c r="H157" s="281" t="str">
        <f>IF(ISNA(VLOOKUP($A157+1000,CONFIG!$W:$AE,7,FALSE)),"",VLOOKUP($A157+1000,CONFIG!$W:$AE,7,FALSE))</f>
        <v/>
      </c>
      <c r="I157" s="281" t="str">
        <f>IF(ISNA(VLOOKUP($A157+1000,CONFIG!$W:$AE,8,FALSE)),"",VLOOKUP($A157+1000,CONFIG!$W:$AE,8,FALSE))</f>
        <v/>
      </c>
      <c r="J157" s="281" t="str">
        <f>IF(ISNA(VLOOKUP($A157+1000,CONFIG!$W:$AE,9,FALSE)),"",VLOOKUP($A157+1000,CONFIG!$W:$AE,9,FALSE))</f>
        <v/>
      </c>
    </row>
    <row r="158" spans="1:10" s="117" customFormat="1" ht="19.350000000000001" customHeight="1" x14ac:dyDescent="0.2">
      <c r="A158" s="140">
        <v>151</v>
      </c>
      <c r="B158" s="141"/>
      <c r="C158" s="142">
        <f>IF(ISNA(VLOOKUP($A158+1000,CONFIG!$W:$AE,2,FALSE)),"",VLOOKUP($A158+1000,CONFIG!$W:$AE,2,FALSE))</f>
        <v>0</v>
      </c>
      <c r="D158" s="143" t="str">
        <f>IF(ISNA(VLOOKUP($A158+1000,CONFIG!$W:$AE,3,FALSE)),"",VLOOKUP($A158+1000,CONFIG!$W:$AE,3,FALSE))</f>
        <v/>
      </c>
      <c r="E158" s="143" t="str">
        <f>IF(ISNA(VLOOKUP($A158+1000,CONFIG!$W:$AE,4,FALSE)),"",VLOOKUP($A158+1000,CONFIG!$W:$AE,4,FALSE))</f>
        <v/>
      </c>
      <c r="F158" s="143" t="str">
        <f>IF(ISNA(VLOOKUP($A158+1000,CONFIG!$W$2:$AE$804,5,FALSE)),"",VLOOKUP($A158+1000,CONFIG!$W$2:$AE$804,5,FALSE))</f>
        <v/>
      </c>
      <c r="G158" s="281" t="str">
        <f>IF(ISNA(VLOOKUP($A158+1000,CONFIG!$W:$AE,6,FALSE)),"",VLOOKUP($A158+1000,CONFIG!$W:$AE,6,FALSE))</f>
        <v/>
      </c>
      <c r="H158" s="281" t="str">
        <f>IF(ISNA(VLOOKUP($A158+1000,CONFIG!$W:$AE,7,FALSE)),"",VLOOKUP($A158+1000,CONFIG!$W:$AE,7,FALSE))</f>
        <v/>
      </c>
      <c r="I158" s="281" t="str">
        <f>IF(ISNA(VLOOKUP($A158+1000,CONFIG!$W:$AE,8,FALSE)),"",VLOOKUP($A158+1000,CONFIG!$W:$AE,8,FALSE))</f>
        <v/>
      </c>
      <c r="J158" s="281" t="str">
        <f>IF(ISNA(VLOOKUP($A158+1000,CONFIG!$W:$AE,9,FALSE)),"",VLOOKUP($A158+1000,CONFIG!$W:$AE,9,FALSE))</f>
        <v/>
      </c>
    </row>
    <row r="159" spans="1:10" s="117" customFormat="1" ht="19.350000000000001" customHeight="1" x14ac:dyDescent="0.2">
      <c r="A159" s="140">
        <v>152</v>
      </c>
      <c r="B159" s="141"/>
      <c r="C159" s="142">
        <f>IF(ISNA(VLOOKUP($A159+1000,CONFIG!$W:$AE,2,FALSE)),"",VLOOKUP($A159+1000,CONFIG!$W:$AE,2,FALSE))</f>
        <v>0</v>
      </c>
      <c r="D159" s="143" t="str">
        <f>IF(ISNA(VLOOKUP($A159+1000,CONFIG!$W:$AE,3,FALSE)),"",VLOOKUP($A159+1000,CONFIG!$W:$AE,3,FALSE))</f>
        <v/>
      </c>
      <c r="E159" s="143" t="str">
        <f>IF(ISNA(VLOOKUP($A159+1000,CONFIG!$W:$AE,4,FALSE)),"",VLOOKUP($A159+1000,CONFIG!$W:$AE,4,FALSE))</f>
        <v/>
      </c>
      <c r="F159" s="143" t="str">
        <f>IF(ISNA(VLOOKUP($A159+1000,CONFIG!$W$2:$AE$804,5,FALSE)),"",VLOOKUP($A159+1000,CONFIG!$W$2:$AE$804,5,FALSE))</f>
        <v/>
      </c>
      <c r="G159" s="281" t="str">
        <f>IF(ISNA(VLOOKUP($A159+1000,CONFIG!$W:$AE,6,FALSE)),"",VLOOKUP($A159+1000,CONFIG!$W:$AE,6,FALSE))</f>
        <v/>
      </c>
      <c r="H159" s="281" t="str">
        <f>IF(ISNA(VLOOKUP($A159+1000,CONFIG!$W:$AE,7,FALSE)),"",VLOOKUP($A159+1000,CONFIG!$W:$AE,7,FALSE))</f>
        <v/>
      </c>
      <c r="I159" s="281" t="str">
        <f>IF(ISNA(VLOOKUP($A159+1000,CONFIG!$W:$AE,8,FALSE)),"",VLOOKUP($A159+1000,CONFIG!$W:$AE,8,FALSE))</f>
        <v/>
      </c>
      <c r="J159" s="281" t="str">
        <f>IF(ISNA(VLOOKUP($A159+1000,CONFIG!$W:$AE,9,FALSE)),"",VLOOKUP($A159+1000,CONFIG!$W:$AE,9,FALSE))</f>
        <v/>
      </c>
    </row>
    <row r="160" spans="1:10" s="117" customFormat="1" ht="19.350000000000001" customHeight="1" x14ac:dyDescent="0.2">
      <c r="A160" s="140">
        <v>153</v>
      </c>
      <c r="B160" s="141"/>
      <c r="C160" s="142">
        <f>IF(ISNA(VLOOKUP($A160+1000,CONFIG!$W:$AE,2,FALSE)),"",VLOOKUP($A160+1000,CONFIG!$W:$AE,2,FALSE))</f>
        <v>0</v>
      </c>
      <c r="D160" s="143" t="str">
        <f>IF(ISNA(VLOOKUP($A160+1000,CONFIG!$W:$AE,3,FALSE)),"",VLOOKUP($A160+1000,CONFIG!$W:$AE,3,FALSE))</f>
        <v/>
      </c>
      <c r="E160" s="143" t="str">
        <f>IF(ISNA(VLOOKUP($A160+1000,CONFIG!$W:$AE,4,FALSE)),"",VLOOKUP($A160+1000,CONFIG!$W:$AE,4,FALSE))</f>
        <v/>
      </c>
      <c r="F160" s="143" t="str">
        <f>IF(ISNA(VLOOKUP($A160+1000,CONFIG!$W$2:$AE$804,5,FALSE)),"",VLOOKUP($A160+1000,CONFIG!$W$2:$AE$804,5,FALSE))</f>
        <v/>
      </c>
      <c r="G160" s="281" t="str">
        <f>IF(ISNA(VLOOKUP($A160+1000,CONFIG!$W:$AE,6,FALSE)),"",VLOOKUP($A160+1000,CONFIG!$W:$AE,6,FALSE))</f>
        <v/>
      </c>
      <c r="H160" s="281" t="str">
        <f>IF(ISNA(VLOOKUP($A160+1000,CONFIG!$W:$AE,7,FALSE)),"",VLOOKUP($A160+1000,CONFIG!$W:$AE,7,FALSE))</f>
        <v/>
      </c>
      <c r="I160" s="281" t="str">
        <f>IF(ISNA(VLOOKUP($A160+1000,CONFIG!$W:$AE,8,FALSE)),"",VLOOKUP($A160+1000,CONFIG!$W:$AE,8,FALSE))</f>
        <v/>
      </c>
      <c r="J160" s="281" t="str">
        <f>IF(ISNA(VLOOKUP($A160+1000,CONFIG!$W:$AE,9,FALSE)),"",VLOOKUP($A160+1000,CONFIG!$W:$AE,9,FALSE))</f>
        <v/>
      </c>
    </row>
    <row r="161" spans="1:10" s="117" customFormat="1" ht="19.350000000000001" customHeight="1" x14ac:dyDescent="0.2">
      <c r="A161" s="140">
        <v>154</v>
      </c>
      <c r="B161" s="141"/>
      <c r="C161" s="142">
        <f>IF(ISNA(VLOOKUP($A161+1000,CONFIG!$W:$AE,2,FALSE)),"",VLOOKUP($A161+1000,CONFIG!$W:$AE,2,FALSE))</f>
        <v>0</v>
      </c>
      <c r="D161" s="143" t="str">
        <f>IF(ISNA(VLOOKUP($A161+1000,CONFIG!$W:$AE,3,FALSE)),"",VLOOKUP($A161+1000,CONFIG!$W:$AE,3,FALSE))</f>
        <v/>
      </c>
      <c r="E161" s="143" t="str">
        <f>IF(ISNA(VLOOKUP($A161+1000,CONFIG!$W:$AE,4,FALSE)),"",VLOOKUP($A161+1000,CONFIG!$W:$AE,4,FALSE))</f>
        <v/>
      </c>
      <c r="F161" s="143" t="str">
        <f>IF(ISNA(VLOOKUP($A161+1000,CONFIG!$W$2:$AE$804,5,FALSE)),"",VLOOKUP($A161+1000,CONFIG!$W$2:$AE$804,5,FALSE))</f>
        <v/>
      </c>
      <c r="G161" s="281" t="str">
        <f>IF(ISNA(VLOOKUP($A161+1000,CONFIG!$W:$AE,6,FALSE)),"",VLOOKUP($A161+1000,CONFIG!$W:$AE,6,FALSE))</f>
        <v/>
      </c>
      <c r="H161" s="281" t="str">
        <f>IF(ISNA(VLOOKUP($A161+1000,CONFIG!$W:$AE,7,FALSE)),"",VLOOKUP($A161+1000,CONFIG!$W:$AE,7,FALSE))</f>
        <v/>
      </c>
      <c r="I161" s="281" t="str">
        <f>IF(ISNA(VLOOKUP($A161+1000,CONFIG!$W:$AE,8,FALSE)),"",VLOOKUP($A161+1000,CONFIG!$W:$AE,8,FALSE))</f>
        <v/>
      </c>
      <c r="J161" s="281" t="str">
        <f>IF(ISNA(VLOOKUP($A161+1000,CONFIG!$W:$AE,9,FALSE)),"",VLOOKUP($A161+1000,CONFIG!$W:$AE,9,FALSE))</f>
        <v/>
      </c>
    </row>
    <row r="162" spans="1:10" s="117" customFormat="1" ht="19.350000000000001" customHeight="1" x14ac:dyDescent="0.2">
      <c r="A162" s="140">
        <v>155</v>
      </c>
      <c r="B162" s="141"/>
      <c r="C162" s="142">
        <f>IF(ISNA(VLOOKUP($A162+1000,CONFIG!$W:$AE,2,FALSE)),"",VLOOKUP($A162+1000,CONFIG!$W:$AE,2,FALSE))</f>
        <v>0</v>
      </c>
      <c r="D162" s="143" t="str">
        <f>IF(ISNA(VLOOKUP($A162+1000,CONFIG!$W:$AE,3,FALSE)),"",VLOOKUP($A162+1000,CONFIG!$W:$AE,3,FALSE))</f>
        <v/>
      </c>
      <c r="E162" s="143" t="str">
        <f>IF(ISNA(VLOOKUP($A162+1000,CONFIG!$W:$AE,4,FALSE)),"",VLOOKUP($A162+1000,CONFIG!$W:$AE,4,FALSE))</f>
        <v/>
      </c>
      <c r="F162" s="143" t="str">
        <f>IF(ISNA(VLOOKUP($A162+1000,CONFIG!$W$2:$AE$804,5,FALSE)),"",VLOOKUP($A162+1000,CONFIG!$W$2:$AE$804,5,FALSE))</f>
        <v/>
      </c>
      <c r="G162" s="281" t="str">
        <f>IF(ISNA(VLOOKUP($A162+1000,CONFIG!$W:$AE,6,FALSE)),"",VLOOKUP($A162+1000,CONFIG!$W:$AE,6,FALSE))</f>
        <v/>
      </c>
      <c r="H162" s="281" t="str">
        <f>IF(ISNA(VLOOKUP($A162+1000,CONFIG!$W:$AE,7,FALSE)),"",VLOOKUP($A162+1000,CONFIG!$W:$AE,7,FALSE))</f>
        <v/>
      </c>
      <c r="I162" s="281" t="str">
        <f>IF(ISNA(VLOOKUP($A162+1000,CONFIG!$W:$AE,8,FALSE)),"",VLOOKUP($A162+1000,CONFIG!$W:$AE,8,FALSE))</f>
        <v/>
      </c>
      <c r="J162" s="281" t="str">
        <f>IF(ISNA(VLOOKUP($A162+1000,CONFIG!$W:$AE,9,FALSE)),"",VLOOKUP($A162+1000,CONFIG!$W:$AE,9,FALSE))</f>
        <v/>
      </c>
    </row>
    <row r="163" spans="1:10" s="117" customFormat="1" ht="19.350000000000001" customHeight="1" x14ac:dyDescent="0.2">
      <c r="A163" s="140">
        <v>156</v>
      </c>
      <c r="B163" s="141"/>
      <c r="C163" s="142">
        <f>IF(ISNA(VLOOKUP($A163+1000,CONFIG!$W:$AE,2,FALSE)),"",VLOOKUP($A163+1000,CONFIG!$W:$AE,2,FALSE))</f>
        <v>0</v>
      </c>
      <c r="D163" s="143" t="str">
        <f>IF(ISNA(VLOOKUP($A163+1000,CONFIG!$W:$AE,3,FALSE)),"",VLOOKUP($A163+1000,CONFIG!$W:$AE,3,FALSE))</f>
        <v/>
      </c>
      <c r="E163" s="143" t="str">
        <f>IF(ISNA(VLOOKUP($A163+1000,CONFIG!$W:$AE,4,FALSE)),"",VLOOKUP($A163+1000,CONFIG!$W:$AE,4,FALSE))</f>
        <v/>
      </c>
      <c r="F163" s="143" t="str">
        <f>IF(ISNA(VLOOKUP($A163+1000,CONFIG!$W$2:$AE$804,5,FALSE)),"",VLOOKUP($A163+1000,CONFIG!$W$2:$AE$804,5,FALSE))</f>
        <v/>
      </c>
      <c r="G163" s="281" t="str">
        <f>IF(ISNA(VLOOKUP($A163+1000,CONFIG!$W:$AE,6,FALSE)),"",VLOOKUP($A163+1000,CONFIG!$W:$AE,6,FALSE))</f>
        <v/>
      </c>
      <c r="H163" s="281" t="str">
        <f>IF(ISNA(VLOOKUP($A163+1000,CONFIG!$W:$AE,7,FALSE)),"",VLOOKUP($A163+1000,CONFIG!$W:$AE,7,FALSE))</f>
        <v/>
      </c>
      <c r="I163" s="281" t="str">
        <f>IF(ISNA(VLOOKUP($A163+1000,CONFIG!$W:$AE,8,FALSE)),"",VLOOKUP($A163+1000,CONFIG!$W:$AE,8,FALSE))</f>
        <v/>
      </c>
      <c r="J163" s="281" t="str">
        <f>IF(ISNA(VLOOKUP($A163+1000,CONFIG!$W:$AE,9,FALSE)),"",VLOOKUP($A163+1000,CONFIG!$W:$AE,9,FALSE))</f>
        <v/>
      </c>
    </row>
    <row r="164" spans="1:10" s="117" customFormat="1" ht="19.350000000000001" customHeight="1" x14ac:dyDescent="0.2">
      <c r="A164" s="140">
        <v>157</v>
      </c>
      <c r="B164" s="141"/>
      <c r="C164" s="142">
        <f>IF(ISNA(VLOOKUP($A164+1000,CONFIG!$W:$AE,2,FALSE)),"",VLOOKUP($A164+1000,CONFIG!$W:$AE,2,FALSE))</f>
        <v>0</v>
      </c>
      <c r="D164" s="143" t="str">
        <f>IF(ISNA(VLOOKUP($A164+1000,CONFIG!$W:$AE,3,FALSE)),"",VLOOKUP($A164+1000,CONFIG!$W:$AE,3,FALSE))</f>
        <v/>
      </c>
      <c r="E164" s="143" t="str">
        <f>IF(ISNA(VLOOKUP($A164+1000,CONFIG!$W:$AE,4,FALSE)),"",VLOOKUP($A164+1000,CONFIG!$W:$AE,4,FALSE))</f>
        <v/>
      </c>
      <c r="F164" s="143" t="str">
        <f>IF(ISNA(VLOOKUP($A164+1000,CONFIG!$W$2:$AE$804,5,FALSE)),"",VLOOKUP($A164+1000,CONFIG!$W$2:$AE$804,5,FALSE))</f>
        <v/>
      </c>
      <c r="G164" s="281" t="str">
        <f>IF(ISNA(VLOOKUP($A164+1000,CONFIG!$W:$AE,6,FALSE)),"",VLOOKUP($A164+1000,CONFIG!$W:$AE,6,FALSE))</f>
        <v/>
      </c>
      <c r="H164" s="281" t="str">
        <f>IF(ISNA(VLOOKUP($A164+1000,CONFIG!$W:$AE,7,FALSE)),"",VLOOKUP($A164+1000,CONFIG!$W:$AE,7,FALSE))</f>
        <v/>
      </c>
      <c r="I164" s="281" t="str">
        <f>IF(ISNA(VLOOKUP($A164+1000,CONFIG!$W:$AE,8,FALSE)),"",VLOOKUP($A164+1000,CONFIG!$W:$AE,8,FALSE))</f>
        <v/>
      </c>
      <c r="J164" s="281" t="str">
        <f>IF(ISNA(VLOOKUP($A164+1000,CONFIG!$W:$AE,9,FALSE)),"",VLOOKUP($A164+1000,CONFIG!$W:$AE,9,FALSE))</f>
        <v/>
      </c>
    </row>
    <row r="165" spans="1:10" s="117" customFormat="1" ht="19.350000000000001" customHeight="1" x14ac:dyDescent="0.2">
      <c r="A165" s="140">
        <v>158</v>
      </c>
      <c r="B165" s="141"/>
      <c r="C165" s="142">
        <f>IF(ISNA(VLOOKUP($A165+1000,CONFIG!$W:$AE,2,FALSE)),"",VLOOKUP($A165+1000,CONFIG!$W:$AE,2,FALSE))</f>
        <v>0</v>
      </c>
      <c r="D165" s="143" t="str">
        <f>IF(ISNA(VLOOKUP($A165+1000,CONFIG!$W:$AE,3,FALSE)),"",VLOOKUP($A165+1000,CONFIG!$W:$AE,3,FALSE))</f>
        <v/>
      </c>
      <c r="E165" s="143" t="str">
        <f>IF(ISNA(VLOOKUP($A165+1000,CONFIG!$W:$AE,4,FALSE)),"",VLOOKUP($A165+1000,CONFIG!$W:$AE,4,FALSE))</f>
        <v/>
      </c>
      <c r="F165" s="143" t="str">
        <f>IF(ISNA(VLOOKUP($A165+1000,CONFIG!$W$2:$AE$804,5,FALSE)),"",VLOOKUP($A165+1000,CONFIG!$W$2:$AE$804,5,FALSE))</f>
        <v/>
      </c>
      <c r="G165" s="281" t="str">
        <f>IF(ISNA(VLOOKUP($A165+1000,CONFIG!$W:$AE,6,FALSE)),"",VLOOKUP($A165+1000,CONFIG!$W:$AE,6,FALSE))</f>
        <v/>
      </c>
      <c r="H165" s="281" t="str">
        <f>IF(ISNA(VLOOKUP($A165+1000,CONFIG!$W:$AE,7,FALSE)),"",VLOOKUP($A165+1000,CONFIG!$W:$AE,7,FALSE))</f>
        <v/>
      </c>
      <c r="I165" s="281" t="str">
        <f>IF(ISNA(VLOOKUP($A165+1000,CONFIG!$W:$AE,8,FALSE)),"",VLOOKUP($A165+1000,CONFIG!$W:$AE,8,FALSE))</f>
        <v/>
      </c>
      <c r="J165" s="281" t="str">
        <f>IF(ISNA(VLOOKUP($A165+1000,CONFIG!$W:$AE,9,FALSE)),"",VLOOKUP($A165+1000,CONFIG!$W:$AE,9,FALSE))</f>
        <v/>
      </c>
    </row>
    <row r="166" spans="1:10" s="117" customFormat="1" ht="19.350000000000001" customHeight="1" x14ac:dyDescent="0.2">
      <c r="A166" s="140">
        <v>159</v>
      </c>
      <c r="B166" s="141"/>
      <c r="C166" s="142">
        <f>IF(ISNA(VLOOKUP($A166+1000,CONFIG!$W:$AE,2,FALSE)),"",VLOOKUP($A166+1000,CONFIG!$W:$AE,2,FALSE))</f>
        <v>0</v>
      </c>
      <c r="D166" s="143" t="str">
        <f>IF(ISNA(VLOOKUP($A166+1000,CONFIG!$W:$AE,3,FALSE)),"",VLOOKUP($A166+1000,CONFIG!$W:$AE,3,FALSE))</f>
        <v/>
      </c>
      <c r="E166" s="143" t="str">
        <f>IF(ISNA(VLOOKUP($A166+1000,CONFIG!$W:$AE,4,FALSE)),"",VLOOKUP($A166+1000,CONFIG!$W:$AE,4,FALSE))</f>
        <v/>
      </c>
      <c r="F166" s="143" t="str">
        <f>IF(ISNA(VLOOKUP($A166+1000,CONFIG!$W$2:$AE$804,5,FALSE)),"",VLOOKUP($A166+1000,CONFIG!$W$2:$AE$804,5,FALSE))</f>
        <v/>
      </c>
      <c r="G166" s="281" t="str">
        <f>IF(ISNA(VLOOKUP($A166+1000,CONFIG!$W:$AE,6,FALSE)),"",VLOOKUP($A166+1000,CONFIG!$W:$AE,6,FALSE))</f>
        <v/>
      </c>
      <c r="H166" s="281" t="str">
        <f>IF(ISNA(VLOOKUP($A166+1000,CONFIG!$W:$AE,7,FALSE)),"",VLOOKUP($A166+1000,CONFIG!$W:$AE,7,FALSE))</f>
        <v/>
      </c>
      <c r="I166" s="281" t="str">
        <f>IF(ISNA(VLOOKUP($A166+1000,CONFIG!$W:$AE,8,FALSE)),"",VLOOKUP($A166+1000,CONFIG!$W:$AE,8,FALSE))</f>
        <v/>
      </c>
      <c r="J166" s="281" t="str">
        <f>IF(ISNA(VLOOKUP($A166+1000,CONFIG!$W:$AE,9,FALSE)),"",VLOOKUP($A166+1000,CONFIG!$W:$AE,9,FALSE))</f>
        <v/>
      </c>
    </row>
    <row r="167" spans="1:10" s="117" customFormat="1" ht="19.350000000000001" customHeight="1" x14ac:dyDescent="0.2">
      <c r="A167" s="140">
        <v>160</v>
      </c>
      <c r="B167" s="141"/>
      <c r="C167" s="142">
        <f>IF(ISNA(VLOOKUP($A167+1000,CONFIG!$W:$AE,2,FALSE)),"",VLOOKUP($A167+1000,CONFIG!$W:$AE,2,FALSE))</f>
        <v>0</v>
      </c>
      <c r="D167" s="143" t="str">
        <f>IF(ISNA(VLOOKUP($A167+1000,CONFIG!$W:$AE,3,FALSE)),"",VLOOKUP($A167+1000,CONFIG!$W:$AE,3,FALSE))</f>
        <v/>
      </c>
      <c r="E167" s="143" t="str">
        <f>IF(ISNA(VLOOKUP($A167+1000,CONFIG!$W:$AE,4,FALSE)),"",VLOOKUP($A167+1000,CONFIG!$W:$AE,4,FALSE))</f>
        <v/>
      </c>
      <c r="F167" s="143" t="str">
        <f>IF(ISNA(VLOOKUP($A167+1000,CONFIG!$W$2:$AE$804,5,FALSE)),"",VLOOKUP($A167+1000,CONFIG!$W$2:$AE$804,5,FALSE))</f>
        <v/>
      </c>
      <c r="G167" s="281" t="str">
        <f>IF(ISNA(VLOOKUP($A167+1000,CONFIG!$W:$AE,6,FALSE)),"",VLOOKUP($A167+1000,CONFIG!$W:$AE,6,FALSE))</f>
        <v/>
      </c>
      <c r="H167" s="281" t="str">
        <f>IF(ISNA(VLOOKUP($A167+1000,CONFIG!$W:$AE,7,FALSE)),"",VLOOKUP($A167+1000,CONFIG!$W:$AE,7,FALSE))</f>
        <v/>
      </c>
      <c r="I167" s="281" t="str">
        <f>IF(ISNA(VLOOKUP($A167+1000,CONFIG!$W:$AE,8,FALSE)),"",VLOOKUP($A167+1000,CONFIG!$W:$AE,8,FALSE))</f>
        <v/>
      </c>
      <c r="J167" s="281" t="str">
        <f>IF(ISNA(VLOOKUP($A167+1000,CONFIG!$W:$AE,9,FALSE)),"",VLOOKUP($A167+1000,CONFIG!$W:$AE,9,FALSE))</f>
        <v/>
      </c>
    </row>
    <row r="168" spans="1:10" s="117" customFormat="1" ht="19.350000000000001" customHeight="1" x14ac:dyDescent="0.2">
      <c r="A168" s="140">
        <v>161</v>
      </c>
      <c r="B168" s="141"/>
      <c r="C168" s="142">
        <f>IF(ISNA(VLOOKUP($A168+1000,CONFIG!$W:$AE,2,FALSE)),"",VLOOKUP($A168+1000,CONFIG!$W:$AE,2,FALSE))</f>
        <v>0</v>
      </c>
      <c r="D168" s="143" t="str">
        <f>IF(ISNA(VLOOKUP($A168+1000,CONFIG!$W:$AE,3,FALSE)),"",VLOOKUP($A168+1000,CONFIG!$W:$AE,3,FALSE))</f>
        <v/>
      </c>
      <c r="E168" s="143" t="str">
        <f>IF(ISNA(VLOOKUP($A168+1000,CONFIG!$W:$AE,4,FALSE)),"",VLOOKUP($A168+1000,CONFIG!$W:$AE,4,FALSE))</f>
        <v/>
      </c>
      <c r="F168" s="143" t="str">
        <f>IF(ISNA(VLOOKUP($A168+1000,CONFIG!$W$2:$AE$804,5,FALSE)),"",VLOOKUP($A168+1000,CONFIG!$W$2:$AE$804,5,FALSE))</f>
        <v/>
      </c>
      <c r="G168" s="281" t="str">
        <f>IF(ISNA(VLOOKUP($A168+1000,CONFIG!$W:$AE,6,FALSE)),"",VLOOKUP($A168+1000,CONFIG!$W:$AE,6,FALSE))</f>
        <v/>
      </c>
      <c r="H168" s="281" t="str">
        <f>IF(ISNA(VLOOKUP($A168+1000,CONFIG!$W:$AE,7,FALSE)),"",VLOOKUP($A168+1000,CONFIG!$W:$AE,7,FALSE))</f>
        <v/>
      </c>
      <c r="I168" s="281" t="str">
        <f>IF(ISNA(VLOOKUP($A168+1000,CONFIG!$W:$AE,8,FALSE)),"",VLOOKUP($A168+1000,CONFIG!$W:$AE,8,FALSE))</f>
        <v/>
      </c>
      <c r="J168" s="281" t="str">
        <f>IF(ISNA(VLOOKUP($A168+1000,CONFIG!$W:$AE,9,FALSE)),"",VLOOKUP($A168+1000,CONFIG!$W:$AE,9,FALSE))</f>
        <v/>
      </c>
    </row>
    <row r="169" spans="1:10" s="117" customFormat="1" ht="19.350000000000001" customHeight="1" x14ac:dyDescent="0.2">
      <c r="A169" s="140">
        <v>162</v>
      </c>
      <c r="B169" s="141"/>
      <c r="C169" s="142">
        <f>IF(ISNA(VLOOKUP($A169+1000,CONFIG!$W:$AE,2,FALSE)),"",VLOOKUP($A169+1000,CONFIG!$W:$AE,2,FALSE))</f>
        <v>0</v>
      </c>
      <c r="D169" s="143" t="str">
        <f>IF(ISNA(VLOOKUP($A169+1000,CONFIG!$W:$AE,3,FALSE)),"",VLOOKUP($A169+1000,CONFIG!$W:$AE,3,FALSE))</f>
        <v/>
      </c>
      <c r="E169" s="143" t="str">
        <f>IF(ISNA(VLOOKUP($A169+1000,CONFIG!$W:$AE,4,FALSE)),"",VLOOKUP($A169+1000,CONFIG!$W:$AE,4,FALSE))</f>
        <v/>
      </c>
      <c r="F169" s="143" t="str">
        <f>IF(ISNA(VLOOKUP($A169+1000,CONFIG!$W$2:$AE$804,5,FALSE)),"",VLOOKUP($A169+1000,CONFIG!$W$2:$AE$804,5,FALSE))</f>
        <v/>
      </c>
      <c r="G169" s="281" t="str">
        <f>IF(ISNA(VLOOKUP($A169+1000,CONFIG!$W:$AE,6,FALSE)),"",VLOOKUP($A169+1000,CONFIG!$W:$AE,6,FALSE))</f>
        <v/>
      </c>
      <c r="H169" s="281" t="str">
        <f>IF(ISNA(VLOOKUP($A169+1000,CONFIG!$W:$AE,7,FALSE)),"",VLOOKUP($A169+1000,CONFIG!$W:$AE,7,FALSE))</f>
        <v/>
      </c>
      <c r="I169" s="281" t="str">
        <f>IF(ISNA(VLOOKUP($A169+1000,CONFIG!$W:$AE,8,FALSE)),"",VLOOKUP($A169+1000,CONFIG!$W:$AE,8,FALSE))</f>
        <v/>
      </c>
      <c r="J169" s="281" t="str">
        <f>IF(ISNA(VLOOKUP($A169+1000,CONFIG!$W:$AE,9,FALSE)),"",VLOOKUP($A169+1000,CONFIG!$W:$AE,9,FALSE))</f>
        <v/>
      </c>
    </row>
    <row r="170" spans="1:10" s="117" customFormat="1" ht="19.350000000000001" customHeight="1" x14ac:dyDescent="0.2">
      <c r="A170" s="140">
        <v>163</v>
      </c>
      <c r="B170" s="141"/>
      <c r="C170" s="142">
        <f>IF(ISNA(VLOOKUP($A170+1000,CONFIG!$W:$AE,2,FALSE)),"",VLOOKUP($A170+1000,CONFIG!$W:$AE,2,FALSE))</f>
        <v>0</v>
      </c>
      <c r="D170" s="143" t="str">
        <f>IF(ISNA(VLOOKUP($A170+1000,CONFIG!$W:$AE,3,FALSE)),"",VLOOKUP($A170+1000,CONFIG!$W:$AE,3,FALSE))</f>
        <v/>
      </c>
      <c r="E170" s="143" t="str">
        <f>IF(ISNA(VLOOKUP($A170+1000,CONFIG!$W:$AE,4,FALSE)),"",VLOOKUP($A170+1000,CONFIG!$W:$AE,4,FALSE))</f>
        <v/>
      </c>
      <c r="F170" s="143" t="str">
        <f>IF(ISNA(VLOOKUP($A170+1000,CONFIG!$W$2:$AE$804,5,FALSE)),"",VLOOKUP($A170+1000,CONFIG!$W$2:$AE$804,5,FALSE))</f>
        <v/>
      </c>
      <c r="G170" s="281" t="str">
        <f>IF(ISNA(VLOOKUP($A170+1000,CONFIG!$W:$AE,6,FALSE)),"",VLOOKUP($A170+1000,CONFIG!$W:$AE,6,FALSE))</f>
        <v/>
      </c>
      <c r="H170" s="281" t="str">
        <f>IF(ISNA(VLOOKUP($A170+1000,CONFIG!$W:$AE,7,FALSE)),"",VLOOKUP($A170+1000,CONFIG!$W:$AE,7,FALSE))</f>
        <v/>
      </c>
      <c r="I170" s="281" t="str">
        <f>IF(ISNA(VLOOKUP($A170+1000,CONFIG!$W:$AE,8,FALSE)),"",VLOOKUP($A170+1000,CONFIG!$W:$AE,8,FALSE))</f>
        <v/>
      </c>
      <c r="J170" s="281" t="str">
        <f>IF(ISNA(VLOOKUP($A170+1000,CONFIG!$W:$AE,9,FALSE)),"",VLOOKUP($A170+1000,CONFIG!$W:$AE,9,FALSE))</f>
        <v/>
      </c>
    </row>
    <row r="171" spans="1:10" s="117" customFormat="1" ht="19.350000000000001" customHeight="1" x14ac:dyDescent="0.2">
      <c r="A171" s="140">
        <v>164</v>
      </c>
      <c r="B171" s="141"/>
      <c r="C171" s="142">
        <f>IF(ISNA(VLOOKUP($A171+1000,CONFIG!$W:$AE,2,FALSE)),"",VLOOKUP($A171+1000,CONFIG!$W:$AE,2,FALSE))</f>
        <v>0</v>
      </c>
      <c r="D171" s="143" t="str">
        <f>IF(ISNA(VLOOKUP($A171+1000,CONFIG!$W:$AE,3,FALSE)),"",VLOOKUP($A171+1000,CONFIG!$W:$AE,3,FALSE))</f>
        <v/>
      </c>
      <c r="E171" s="143" t="str">
        <f>IF(ISNA(VLOOKUP($A171+1000,CONFIG!$W:$AE,4,FALSE)),"",VLOOKUP($A171+1000,CONFIG!$W:$AE,4,FALSE))</f>
        <v/>
      </c>
      <c r="F171" s="143" t="str">
        <f>IF(ISNA(VLOOKUP($A171+1000,CONFIG!$W$2:$AE$804,5,FALSE)),"",VLOOKUP($A171+1000,CONFIG!$W$2:$AE$804,5,FALSE))</f>
        <v/>
      </c>
      <c r="G171" s="281" t="str">
        <f>IF(ISNA(VLOOKUP($A171+1000,CONFIG!$W:$AE,6,FALSE)),"",VLOOKUP($A171+1000,CONFIG!$W:$AE,6,FALSE))</f>
        <v/>
      </c>
      <c r="H171" s="281" t="str">
        <f>IF(ISNA(VLOOKUP($A171+1000,CONFIG!$W:$AE,7,FALSE)),"",VLOOKUP($A171+1000,CONFIG!$W:$AE,7,FALSE))</f>
        <v/>
      </c>
      <c r="I171" s="281" t="str">
        <f>IF(ISNA(VLOOKUP($A171+1000,CONFIG!$W:$AE,8,FALSE)),"",VLOOKUP($A171+1000,CONFIG!$W:$AE,8,FALSE))</f>
        <v/>
      </c>
      <c r="J171" s="281" t="str">
        <f>IF(ISNA(VLOOKUP($A171+1000,CONFIG!$W:$AE,9,FALSE)),"",VLOOKUP($A171+1000,CONFIG!$W:$AE,9,FALSE))</f>
        <v/>
      </c>
    </row>
    <row r="172" spans="1:10" s="117" customFormat="1" ht="19.350000000000001" customHeight="1" x14ac:dyDescent="0.2">
      <c r="A172" s="140">
        <v>165</v>
      </c>
      <c r="B172" s="141"/>
      <c r="C172" s="142">
        <f>IF(ISNA(VLOOKUP($A172+1000,CONFIG!$W:$AE,2,FALSE)),"",VLOOKUP($A172+1000,CONFIG!$W:$AE,2,FALSE))</f>
        <v>0</v>
      </c>
      <c r="D172" s="143" t="str">
        <f>IF(ISNA(VLOOKUP($A172+1000,CONFIG!$W:$AE,3,FALSE)),"",VLOOKUP($A172+1000,CONFIG!$W:$AE,3,FALSE))</f>
        <v/>
      </c>
      <c r="E172" s="143" t="str">
        <f>IF(ISNA(VLOOKUP($A172+1000,CONFIG!$W:$AE,4,FALSE)),"",VLOOKUP($A172+1000,CONFIG!$W:$AE,4,FALSE))</f>
        <v/>
      </c>
      <c r="F172" s="143" t="str">
        <f>IF(ISNA(VLOOKUP($A172+1000,CONFIG!$W$2:$AE$804,5,FALSE)),"",VLOOKUP($A172+1000,CONFIG!$W$2:$AE$804,5,FALSE))</f>
        <v/>
      </c>
      <c r="G172" s="281" t="str">
        <f>IF(ISNA(VLOOKUP($A172+1000,CONFIG!$W:$AE,6,FALSE)),"",VLOOKUP($A172+1000,CONFIG!$W:$AE,6,FALSE))</f>
        <v/>
      </c>
      <c r="H172" s="281" t="str">
        <f>IF(ISNA(VLOOKUP($A172+1000,CONFIG!$W:$AE,7,FALSE)),"",VLOOKUP($A172+1000,CONFIG!$W:$AE,7,FALSE))</f>
        <v/>
      </c>
      <c r="I172" s="281" t="str">
        <f>IF(ISNA(VLOOKUP($A172+1000,CONFIG!$W:$AE,8,FALSE)),"",VLOOKUP($A172+1000,CONFIG!$W:$AE,8,FALSE))</f>
        <v/>
      </c>
      <c r="J172" s="281" t="str">
        <f>IF(ISNA(VLOOKUP($A172+1000,CONFIG!$W:$AE,9,FALSE)),"",VLOOKUP($A172+1000,CONFIG!$W:$AE,9,FALSE))</f>
        <v/>
      </c>
    </row>
    <row r="173" spans="1:10" s="117" customFormat="1" ht="19.350000000000001" customHeight="1" x14ac:dyDescent="0.2">
      <c r="A173" s="140">
        <v>166</v>
      </c>
      <c r="B173" s="141"/>
      <c r="C173" s="142">
        <f>IF(ISNA(VLOOKUP($A173+1000,CONFIG!$W:$AE,2,FALSE)),"",VLOOKUP($A173+1000,CONFIG!$W:$AE,2,FALSE))</f>
        <v>0</v>
      </c>
      <c r="D173" s="143" t="str">
        <f>IF(ISNA(VLOOKUP($A173+1000,CONFIG!$W:$AE,3,FALSE)),"",VLOOKUP($A173+1000,CONFIG!$W:$AE,3,FALSE))</f>
        <v/>
      </c>
      <c r="E173" s="143" t="str">
        <f>IF(ISNA(VLOOKUP($A173+1000,CONFIG!$W:$AE,4,FALSE)),"",VLOOKUP($A173+1000,CONFIG!$W:$AE,4,FALSE))</f>
        <v/>
      </c>
      <c r="F173" s="143" t="str">
        <f>IF(ISNA(VLOOKUP($A173+1000,CONFIG!$W$2:$AE$804,5,FALSE)),"",VLOOKUP($A173+1000,CONFIG!$W$2:$AE$804,5,FALSE))</f>
        <v/>
      </c>
      <c r="G173" s="281" t="str">
        <f>IF(ISNA(VLOOKUP($A173+1000,CONFIG!$W:$AE,6,FALSE)),"",VLOOKUP($A173+1000,CONFIG!$W:$AE,6,FALSE))</f>
        <v/>
      </c>
      <c r="H173" s="281" t="str">
        <f>IF(ISNA(VLOOKUP($A173+1000,CONFIG!$W:$AE,7,FALSE)),"",VLOOKUP($A173+1000,CONFIG!$W:$AE,7,FALSE))</f>
        <v/>
      </c>
      <c r="I173" s="281" t="str">
        <f>IF(ISNA(VLOOKUP($A173+1000,CONFIG!$W:$AE,8,FALSE)),"",VLOOKUP($A173+1000,CONFIG!$W:$AE,8,FALSE))</f>
        <v/>
      </c>
      <c r="J173" s="281" t="str">
        <f>IF(ISNA(VLOOKUP($A173+1000,CONFIG!$W:$AE,9,FALSE)),"",VLOOKUP($A173+1000,CONFIG!$W:$AE,9,FALSE))</f>
        <v/>
      </c>
    </row>
    <row r="174" spans="1:10" s="117" customFormat="1" ht="19.350000000000001" customHeight="1" x14ac:dyDescent="0.2">
      <c r="A174" s="140">
        <v>167</v>
      </c>
      <c r="B174" s="141"/>
      <c r="C174" s="142">
        <f>IF(ISNA(VLOOKUP($A174+1000,CONFIG!$W:$AE,2,FALSE)),"",VLOOKUP($A174+1000,CONFIG!$W:$AE,2,FALSE))</f>
        <v>0</v>
      </c>
      <c r="D174" s="143" t="str">
        <f>IF(ISNA(VLOOKUP($A174+1000,CONFIG!$W:$AE,3,FALSE)),"",VLOOKUP($A174+1000,CONFIG!$W:$AE,3,FALSE))</f>
        <v/>
      </c>
      <c r="E174" s="143" t="str">
        <f>IF(ISNA(VLOOKUP($A174+1000,CONFIG!$W:$AE,4,FALSE)),"",VLOOKUP($A174+1000,CONFIG!$W:$AE,4,FALSE))</f>
        <v/>
      </c>
      <c r="F174" s="143" t="str">
        <f>IF(ISNA(VLOOKUP($A174+1000,CONFIG!$W$2:$AE$804,5,FALSE)),"",VLOOKUP($A174+1000,CONFIG!$W$2:$AE$804,5,FALSE))</f>
        <v/>
      </c>
      <c r="G174" s="281" t="str">
        <f>IF(ISNA(VLOOKUP($A174+1000,CONFIG!$W:$AE,6,FALSE)),"",VLOOKUP($A174+1000,CONFIG!$W:$AE,6,FALSE))</f>
        <v/>
      </c>
      <c r="H174" s="281" t="str">
        <f>IF(ISNA(VLOOKUP($A174+1000,CONFIG!$W:$AE,7,FALSE)),"",VLOOKUP($A174+1000,CONFIG!$W:$AE,7,FALSE))</f>
        <v/>
      </c>
      <c r="I174" s="281" t="str">
        <f>IF(ISNA(VLOOKUP($A174+1000,CONFIG!$W:$AE,8,FALSE)),"",VLOOKUP($A174+1000,CONFIG!$W:$AE,8,FALSE))</f>
        <v/>
      </c>
      <c r="J174" s="281" t="str">
        <f>IF(ISNA(VLOOKUP($A174+1000,CONFIG!$W:$AE,9,FALSE)),"",VLOOKUP($A174+1000,CONFIG!$W:$AE,9,FALSE))</f>
        <v/>
      </c>
    </row>
    <row r="175" spans="1:10" s="117" customFormat="1" ht="19.350000000000001" customHeight="1" x14ac:dyDescent="0.2">
      <c r="A175" s="140">
        <v>168</v>
      </c>
      <c r="B175" s="141"/>
      <c r="C175" s="142">
        <f>IF(ISNA(VLOOKUP($A175+1000,CONFIG!$W:$AE,2,FALSE)),"",VLOOKUP($A175+1000,CONFIG!$W:$AE,2,FALSE))</f>
        <v>0</v>
      </c>
      <c r="D175" s="143" t="str">
        <f>IF(ISNA(VLOOKUP($A175+1000,CONFIG!$W:$AE,3,FALSE)),"",VLOOKUP($A175+1000,CONFIG!$W:$AE,3,FALSE))</f>
        <v/>
      </c>
      <c r="E175" s="143" t="str">
        <f>IF(ISNA(VLOOKUP($A175+1000,CONFIG!$W:$AE,4,FALSE)),"",VLOOKUP($A175+1000,CONFIG!$W:$AE,4,FALSE))</f>
        <v/>
      </c>
      <c r="F175" s="143" t="str">
        <f>IF(ISNA(VLOOKUP($A175+1000,CONFIG!$W$2:$AE$804,5,FALSE)),"",VLOOKUP($A175+1000,CONFIG!$W$2:$AE$804,5,FALSE))</f>
        <v/>
      </c>
      <c r="G175" s="281" t="str">
        <f>IF(ISNA(VLOOKUP($A175+1000,CONFIG!$W:$AE,6,FALSE)),"",VLOOKUP($A175+1000,CONFIG!$W:$AE,6,FALSE))</f>
        <v/>
      </c>
      <c r="H175" s="281" t="str">
        <f>IF(ISNA(VLOOKUP($A175+1000,CONFIG!$W:$AE,7,FALSE)),"",VLOOKUP($A175+1000,CONFIG!$W:$AE,7,FALSE))</f>
        <v/>
      </c>
      <c r="I175" s="281" t="str">
        <f>IF(ISNA(VLOOKUP($A175+1000,CONFIG!$W:$AE,8,FALSE)),"",VLOOKUP($A175+1000,CONFIG!$W:$AE,8,FALSE))</f>
        <v/>
      </c>
      <c r="J175" s="281" t="str">
        <f>IF(ISNA(VLOOKUP($A175+1000,CONFIG!$W:$AE,9,FALSE)),"",VLOOKUP($A175+1000,CONFIG!$W:$AE,9,FALSE))</f>
        <v/>
      </c>
    </row>
    <row r="176" spans="1:10" s="117" customFormat="1" ht="19.350000000000001" customHeight="1" x14ac:dyDescent="0.2">
      <c r="A176" s="140">
        <v>169</v>
      </c>
      <c r="B176" s="141"/>
      <c r="C176" s="142">
        <f>IF(ISNA(VLOOKUP($A176+1000,CONFIG!$W:$AE,2,FALSE)),"",VLOOKUP($A176+1000,CONFIG!$W:$AE,2,FALSE))</f>
        <v>0</v>
      </c>
      <c r="D176" s="143" t="str">
        <f>IF(ISNA(VLOOKUP($A176+1000,CONFIG!$W:$AE,3,FALSE)),"",VLOOKUP($A176+1000,CONFIG!$W:$AE,3,FALSE))</f>
        <v/>
      </c>
      <c r="E176" s="143" t="str">
        <f>IF(ISNA(VLOOKUP($A176+1000,CONFIG!$W:$AE,4,FALSE)),"",VLOOKUP($A176+1000,CONFIG!$W:$AE,4,FALSE))</f>
        <v/>
      </c>
      <c r="F176" s="143" t="str">
        <f>IF(ISNA(VLOOKUP($A176+1000,CONFIG!$W$2:$AE$804,5,FALSE)),"",VLOOKUP($A176+1000,CONFIG!$W$2:$AE$804,5,FALSE))</f>
        <v/>
      </c>
      <c r="G176" s="281" t="str">
        <f>IF(ISNA(VLOOKUP($A176+1000,CONFIG!$W:$AE,6,FALSE)),"",VLOOKUP($A176+1000,CONFIG!$W:$AE,6,FALSE))</f>
        <v/>
      </c>
      <c r="H176" s="281" t="str">
        <f>IF(ISNA(VLOOKUP($A176+1000,CONFIG!$W:$AE,7,FALSE)),"",VLOOKUP($A176+1000,CONFIG!$W:$AE,7,FALSE))</f>
        <v/>
      </c>
      <c r="I176" s="281" t="str">
        <f>IF(ISNA(VLOOKUP($A176+1000,CONFIG!$W:$AE,8,FALSE)),"",VLOOKUP($A176+1000,CONFIG!$W:$AE,8,FALSE))</f>
        <v/>
      </c>
      <c r="J176" s="281" t="str">
        <f>IF(ISNA(VLOOKUP($A176+1000,CONFIG!$W:$AE,9,FALSE)),"",VLOOKUP($A176+1000,CONFIG!$W:$AE,9,FALSE))</f>
        <v/>
      </c>
    </row>
    <row r="177" spans="1:10" s="117" customFormat="1" ht="19.350000000000001" customHeight="1" x14ac:dyDescent="0.2">
      <c r="A177" s="140">
        <v>170</v>
      </c>
      <c r="B177" s="141"/>
      <c r="C177" s="142">
        <f>IF(ISNA(VLOOKUP($A177+1000,CONFIG!$W:$AE,2,FALSE)),"",VLOOKUP($A177+1000,CONFIG!$W:$AE,2,FALSE))</f>
        <v>0</v>
      </c>
      <c r="D177" s="143" t="str">
        <f>IF(ISNA(VLOOKUP($A177+1000,CONFIG!$W:$AE,3,FALSE)),"",VLOOKUP($A177+1000,CONFIG!$W:$AE,3,FALSE))</f>
        <v/>
      </c>
      <c r="E177" s="143" t="str">
        <f>IF(ISNA(VLOOKUP($A177+1000,CONFIG!$W:$AE,4,FALSE)),"",VLOOKUP($A177+1000,CONFIG!$W:$AE,4,FALSE))</f>
        <v/>
      </c>
      <c r="F177" s="143" t="str">
        <f>IF(ISNA(VLOOKUP($A177+1000,CONFIG!$W$2:$AE$804,5,FALSE)),"",VLOOKUP($A177+1000,CONFIG!$W$2:$AE$804,5,FALSE))</f>
        <v/>
      </c>
      <c r="G177" s="281" t="str">
        <f>IF(ISNA(VLOOKUP($A177+1000,CONFIG!$W:$AE,6,FALSE)),"",VLOOKUP($A177+1000,CONFIG!$W:$AE,6,FALSE))</f>
        <v/>
      </c>
      <c r="H177" s="281" t="str">
        <f>IF(ISNA(VLOOKUP($A177+1000,CONFIG!$W:$AE,7,FALSE)),"",VLOOKUP($A177+1000,CONFIG!$W:$AE,7,FALSE))</f>
        <v/>
      </c>
      <c r="I177" s="281" t="str">
        <f>IF(ISNA(VLOOKUP($A177+1000,CONFIG!$W:$AE,8,FALSE)),"",VLOOKUP($A177+1000,CONFIG!$W:$AE,8,FALSE))</f>
        <v/>
      </c>
      <c r="J177" s="281" t="str">
        <f>IF(ISNA(VLOOKUP($A177+1000,CONFIG!$W:$AE,9,FALSE)),"",VLOOKUP($A177+1000,CONFIG!$W:$AE,9,FALSE))</f>
        <v/>
      </c>
    </row>
    <row r="178" spans="1:10" s="117" customFormat="1" ht="19.350000000000001" customHeight="1" x14ac:dyDescent="0.2">
      <c r="A178" s="140">
        <v>171</v>
      </c>
      <c r="B178" s="141"/>
      <c r="C178" s="142">
        <f>IF(ISNA(VLOOKUP($A178+1000,CONFIG!$W:$AE,2,FALSE)),"",VLOOKUP($A178+1000,CONFIG!$W:$AE,2,FALSE))</f>
        <v>0</v>
      </c>
      <c r="D178" s="143" t="str">
        <f>IF(ISNA(VLOOKUP($A178+1000,CONFIG!$W:$AE,3,FALSE)),"",VLOOKUP($A178+1000,CONFIG!$W:$AE,3,FALSE))</f>
        <v/>
      </c>
      <c r="E178" s="143" t="str">
        <f>IF(ISNA(VLOOKUP($A178+1000,CONFIG!$W:$AE,4,FALSE)),"",VLOOKUP($A178+1000,CONFIG!$W:$AE,4,FALSE))</f>
        <v/>
      </c>
      <c r="F178" s="143" t="str">
        <f>IF(ISNA(VLOOKUP($A178+1000,CONFIG!$W$2:$AE$804,5,FALSE)),"",VLOOKUP($A178+1000,CONFIG!$W$2:$AE$804,5,FALSE))</f>
        <v/>
      </c>
      <c r="G178" s="281" t="str">
        <f>IF(ISNA(VLOOKUP($A178+1000,CONFIG!$W:$AE,6,FALSE)),"",VLOOKUP($A178+1000,CONFIG!$W:$AE,6,FALSE))</f>
        <v/>
      </c>
      <c r="H178" s="281" t="str">
        <f>IF(ISNA(VLOOKUP($A178+1000,CONFIG!$W:$AE,7,FALSE)),"",VLOOKUP($A178+1000,CONFIG!$W:$AE,7,FALSE))</f>
        <v/>
      </c>
      <c r="I178" s="281" t="str">
        <f>IF(ISNA(VLOOKUP($A178+1000,CONFIG!$W:$AE,8,FALSE)),"",VLOOKUP($A178+1000,CONFIG!$W:$AE,8,FALSE))</f>
        <v/>
      </c>
      <c r="J178" s="281" t="str">
        <f>IF(ISNA(VLOOKUP($A178+1000,CONFIG!$W:$AE,9,FALSE)),"",VLOOKUP($A178+1000,CONFIG!$W:$AE,9,FALSE))</f>
        <v/>
      </c>
    </row>
    <row r="179" spans="1:10" s="117" customFormat="1" ht="19.350000000000001" customHeight="1" x14ac:dyDescent="0.2">
      <c r="A179" s="140">
        <v>172</v>
      </c>
      <c r="B179" s="141"/>
      <c r="C179" s="142">
        <f>IF(ISNA(VLOOKUP($A179+1000,CONFIG!$W:$AE,2,FALSE)),"",VLOOKUP($A179+1000,CONFIG!$W:$AE,2,FALSE))</f>
        <v>0</v>
      </c>
      <c r="D179" s="143" t="str">
        <f>IF(ISNA(VLOOKUP($A179+1000,CONFIG!$W:$AE,3,FALSE)),"",VLOOKUP($A179+1000,CONFIG!$W:$AE,3,FALSE))</f>
        <v/>
      </c>
      <c r="E179" s="143" t="str">
        <f>IF(ISNA(VLOOKUP($A179+1000,CONFIG!$W:$AE,4,FALSE)),"",VLOOKUP($A179+1000,CONFIG!$W:$AE,4,FALSE))</f>
        <v/>
      </c>
      <c r="F179" s="143" t="str">
        <f>IF(ISNA(VLOOKUP($A179+1000,CONFIG!$W$2:$AE$804,5,FALSE)),"",VLOOKUP($A179+1000,CONFIG!$W$2:$AE$804,5,FALSE))</f>
        <v/>
      </c>
      <c r="G179" s="281" t="str">
        <f>IF(ISNA(VLOOKUP($A179+1000,CONFIG!$W:$AE,6,FALSE)),"",VLOOKUP($A179+1000,CONFIG!$W:$AE,6,FALSE))</f>
        <v/>
      </c>
      <c r="H179" s="281" t="str">
        <f>IF(ISNA(VLOOKUP($A179+1000,CONFIG!$W:$AE,7,FALSE)),"",VLOOKUP($A179+1000,CONFIG!$W:$AE,7,FALSE))</f>
        <v/>
      </c>
      <c r="I179" s="281" t="str">
        <f>IF(ISNA(VLOOKUP($A179+1000,CONFIG!$W:$AE,8,FALSE)),"",VLOOKUP($A179+1000,CONFIG!$W:$AE,8,FALSE))</f>
        <v/>
      </c>
      <c r="J179" s="281" t="str">
        <f>IF(ISNA(VLOOKUP($A179+1000,CONFIG!$W:$AE,9,FALSE)),"",VLOOKUP($A179+1000,CONFIG!$W:$AE,9,FALSE))</f>
        <v/>
      </c>
    </row>
    <row r="180" spans="1:10" s="117" customFormat="1" ht="19.350000000000001" customHeight="1" x14ac:dyDescent="0.2">
      <c r="A180" s="140">
        <v>173</v>
      </c>
      <c r="B180" s="141"/>
      <c r="C180" s="142">
        <f>IF(ISNA(VLOOKUP($A180+1000,CONFIG!$W:$AE,2,FALSE)),"",VLOOKUP($A180+1000,CONFIG!$W:$AE,2,FALSE))</f>
        <v>0</v>
      </c>
      <c r="D180" s="143" t="str">
        <f>IF(ISNA(VLOOKUP($A180+1000,CONFIG!$W:$AE,3,FALSE)),"",VLOOKUP($A180+1000,CONFIG!$W:$AE,3,FALSE))</f>
        <v/>
      </c>
      <c r="E180" s="143" t="str">
        <f>IF(ISNA(VLOOKUP($A180+1000,CONFIG!$W:$AE,4,FALSE)),"",VLOOKUP($A180+1000,CONFIG!$W:$AE,4,FALSE))</f>
        <v/>
      </c>
      <c r="F180" s="143" t="str">
        <f>IF(ISNA(VLOOKUP($A180+1000,CONFIG!$W$2:$AE$804,5,FALSE)),"",VLOOKUP($A180+1000,CONFIG!$W$2:$AE$804,5,FALSE))</f>
        <v/>
      </c>
      <c r="G180" s="281" t="str">
        <f>IF(ISNA(VLOOKUP($A180+1000,CONFIG!$W:$AE,6,FALSE)),"",VLOOKUP($A180+1000,CONFIG!$W:$AE,6,FALSE))</f>
        <v/>
      </c>
      <c r="H180" s="281" t="str">
        <f>IF(ISNA(VLOOKUP($A180+1000,CONFIG!$W:$AE,7,FALSE)),"",VLOOKUP($A180+1000,CONFIG!$W:$AE,7,FALSE))</f>
        <v/>
      </c>
      <c r="I180" s="281" t="str">
        <f>IF(ISNA(VLOOKUP($A180+1000,CONFIG!$W:$AE,8,FALSE)),"",VLOOKUP($A180+1000,CONFIG!$W:$AE,8,FALSE))</f>
        <v/>
      </c>
      <c r="J180" s="281" t="str">
        <f>IF(ISNA(VLOOKUP($A180+1000,CONFIG!$W:$AE,9,FALSE)),"",VLOOKUP($A180+1000,CONFIG!$W:$AE,9,FALSE))</f>
        <v/>
      </c>
    </row>
    <row r="181" spans="1:10" s="117" customFormat="1" ht="19.350000000000001" customHeight="1" x14ac:dyDescent="0.2">
      <c r="A181" s="140">
        <v>174</v>
      </c>
      <c r="B181" s="141"/>
      <c r="C181" s="142">
        <f>IF(ISNA(VLOOKUP($A181+1000,CONFIG!$W:$AE,2,FALSE)),"",VLOOKUP($A181+1000,CONFIG!$W:$AE,2,FALSE))</f>
        <v>0</v>
      </c>
      <c r="D181" s="143" t="str">
        <f>IF(ISNA(VLOOKUP($A181+1000,CONFIG!$W:$AE,3,FALSE)),"",VLOOKUP($A181+1000,CONFIG!$W:$AE,3,FALSE))</f>
        <v/>
      </c>
      <c r="E181" s="143" t="str">
        <f>IF(ISNA(VLOOKUP($A181+1000,CONFIG!$W:$AE,4,FALSE)),"",VLOOKUP($A181+1000,CONFIG!$W:$AE,4,FALSE))</f>
        <v/>
      </c>
      <c r="F181" s="143" t="str">
        <f>IF(ISNA(VLOOKUP($A181+1000,CONFIG!$W$2:$AE$804,5,FALSE)),"",VLOOKUP($A181+1000,CONFIG!$W$2:$AE$804,5,FALSE))</f>
        <v/>
      </c>
      <c r="G181" s="281" t="str">
        <f>IF(ISNA(VLOOKUP($A181+1000,CONFIG!$W:$AE,6,FALSE)),"",VLOOKUP($A181+1000,CONFIG!$W:$AE,6,FALSE))</f>
        <v/>
      </c>
      <c r="H181" s="281" t="str">
        <f>IF(ISNA(VLOOKUP($A181+1000,CONFIG!$W:$AE,7,FALSE)),"",VLOOKUP($A181+1000,CONFIG!$W:$AE,7,FALSE))</f>
        <v/>
      </c>
      <c r="I181" s="281" t="str">
        <f>IF(ISNA(VLOOKUP($A181+1000,CONFIG!$W:$AE,8,FALSE)),"",VLOOKUP($A181+1000,CONFIG!$W:$AE,8,FALSE))</f>
        <v/>
      </c>
      <c r="J181" s="281" t="str">
        <f>IF(ISNA(VLOOKUP($A181+1000,CONFIG!$W:$AE,9,FALSE)),"",VLOOKUP($A181+1000,CONFIG!$W:$AE,9,FALSE))</f>
        <v/>
      </c>
    </row>
    <row r="182" spans="1:10" s="117" customFormat="1" ht="19.350000000000001" customHeight="1" x14ac:dyDescent="0.2">
      <c r="A182" s="140">
        <v>175</v>
      </c>
      <c r="B182" s="141"/>
      <c r="C182" s="142">
        <f>IF(ISNA(VLOOKUP($A182+1000,CONFIG!$W:$AE,2,FALSE)),"",VLOOKUP($A182+1000,CONFIG!$W:$AE,2,FALSE))</f>
        <v>0</v>
      </c>
      <c r="D182" s="143" t="str">
        <f>IF(ISNA(VLOOKUP($A182+1000,CONFIG!$W:$AE,3,FALSE)),"",VLOOKUP($A182+1000,CONFIG!$W:$AE,3,FALSE))</f>
        <v/>
      </c>
      <c r="E182" s="143" t="str">
        <f>IF(ISNA(VLOOKUP($A182+1000,CONFIG!$W:$AE,4,FALSE)),"",VLOOKUP($A182+1000,CONFIG!$W:$AE,4,FALSE))</f>
        <v/>
      </c>
      <c r="F182" s="143" t="str">
        <f>IF(ISNA(VLOOKUP($A182+1000,CONFIG!$W$2:$AE$804,5,FALSE)),"",VLOOKUP($A182+1000,CONFIG!$W$2:$AE$804,5,FALSE))</f>
        <v/>
      </c>
      <c r="G182" s="281" t="str">
        <f>IF(ISNA(VLOOKUP($A182+1000,CONFIG!$W:$AE,6,FALSE)),"",VLOOKUP($A182+1000,CONFIG!$W:$AE,6,FALSE))</f>
        <v/>
      </c>
      <c r="H182" s="281" t="str">
        <f>IF(ISNA(VLOOKUP($A182+1000,CONFIG!$W:$AE,7,FALSE)),"",VLOOKUP($A182+1000,CONFIG!$W:$AE,7,FALSE))</f>
        <v/>
      </c>
      <c r="I182" s="281" t="str">
        <f>IF(ISNA(VLOOKUP($A182+1000,CONFIG!$W:$AE,8,FALSE)),"",VLOOKUP($A182+1000,CONFIG!$W:$AE,8,FALSE))</f>
        <v/>
      </c>
      <c r="J182" s="281" t="str">
        <f>IF(ISNA(VLOOKUP($A182+1000,CONFIG!$W:$AE,9,FALSE)),"",VLOOKUP($A182+1000,CONFIG!$W:$AE,9,FALSE))</f>
        <v/>
      </c>
    </row>
    <row r="183" spans="1:10" s="117" customFormat="1" ht="19.350000000000001" customHeight="1" x14ac:dyDescent="0.2">
      <c r="A183" s="140">
        <v>176</v>
      </c>
      <c r="B183" s="141"/>
      <c r="C183" s="142">
        <f>IF(ISNA(VLOOKUP($A183+1000,CONFIG!$W:$AE,2,FALSE)),"",VLOOKUP($A183+1000,CONFIG!$W:$AE,2,FALSE))</f>
        <v>0</v>
      </c>
      <c r="D183" s="143" t="str">
        <f>IF(ISNA(VLOOKUP($A183+1000,CONFIG!$W:$AE,3,FALSE)),"",VLOOKUP($A183+1000,CONFIG!$W:$AE,3,FALSE))</f>
        <v/>
      </c>
      <c r="E183" s="143" t="str">
        <f>IF(ISNA(VLOOKUP($A183+1000,CONFIG!$W:$AE,4,FALSE)),"",VLOOKUP($A183+1000,CONFIG!$W:$AE,4,FALSE))</f>
        <v/>
      </c>
      <c r="F183" s="143" t="str">
        <f>IF(ISNA(VLOOKUP($A183+1000,CONFIG!$W$2:$AE$804,5,FALSE)),"",VLOOKUP($A183+1000,CONFIG!$W$2:$AE$804,5,FALSE))</f>
        <v/>
      </c>
      <c r="G183" s="281" t="str">
        <f>IF(ISNA(VLOOKUP($A183+1000,CONFIG!$W:$AE,6,FALSE)),"",VLOOKUP($A183+1000,CONFIG!$W:$AE,6,FALSE))</f>
        <v/>
      </c>
      <c r="H183" s="281" t="str">
        <f>IF(ISNA(VLOOKUP($A183+1000,CONFIG!$W:$AE,7,FALSE)),"",VLOOKUP($A183+1000,CONFIG!$W:$AE,7,FALSE))</f>
        <v/>
      </c>
      <c r="I183" s="281" t="str">
        <f>IF(ISNA(VLOOKUP($A183+1000,CONFIG!$W:$AE,8,FALSE)),"",VLOOKUP($A183+1000,CONFIG!$W:$AE,8,FALSE))</f>
        <v/>
      </c>
      <c r="J183" s="281" t="str">
        <f>IF(ISNA(VLOOKUP($A183+1000,CONFIG!$W:$AE,9,FALSE)),"",VLOOKUP($A183+1000,CONFIG!$W:$AE,9,FALSE))</f>
        <v/>
      </c>
    </row>
    <row r="184" spans="1:10" s="117" customFormat="1" ht="19.350000000000001" customHeight="1" x14ac:dyDescent="0.2">
      <c r="A184" s="140">
        <v>177</v>
      </c>
      <c r="B184" s="141"/>
      <c r="C184" s="142">
        <f>IF(ISNA(VLOOKUP($A184+1000,CONFIG!$W:$AE,2,FALSE)),"",VLOOKUP($A184+1000,CONFIG!$W:$AE,2,FALSE))</f>
        <v>0</v>
      </c>
      <c r="D184" s="143" t="str">
        <f>IF(ISNA(VLOOKUP($A184+1000,CONFIG!$W:$AE,3,FALSE)),"",VLOOKUP($A184+1000,CONFIG!$W:$AE,3,FALSE))</f>
        <v/>
      </c>
      <c r="E184" s="143" t="str">
        <f>IF(ISNA(VLOOKUP($A184+1000,CONFIG!$W:$AE,4,FALSE)),"",VLOOKUP($A184+1000,CONFIG!$W:$AE,4,FALSE))</f>
        <v/>
      </c>
      <c r="F184" s="143" t="str">
        <f>IF(ISNA(VLOOKUP($A184+1000,CONFIG!$W$2:$AE$804,5,FALSE)),"",VLOOKUP($A184+1000,CONFIG!$W$2:$AE$804,5,FALSE))</f>
        <v/>
      </c>
      <c r="G184" s="281" t="str">
        <f>IF(ISNA(VLOOKUP($A184+1000,CONFIG!$W:$AE,6,FALSE)),"",VLOOKUP($A184+1000,CONFIG!$W:$AE,6,FALSE))</f>
        <v/>
      </c>
      <c r="H184" s="281" t="str">
        <f>IF(ISNA(VLOOKUP($A184+1000,CONFIG!$W:$AE,7,FALSE)),"",VLOOKUP($A184+1000,CONFIG!$W:$AE,7,FALSE))</f>
        <v/>
      </c>
      <c r="I184" s="281" t="str">
        <f>IF(ISNA(VLOOKUP($A184+1000,CONFIG!$W:$AE,8,FALSE)),"",VLOOKUP($A184+1000,CONFIG!$W:$AE,8,FALSE))</f>
        <v/>
      </c>
      <c r="J184" s="281" t="str">
        <f>IF(ISNA(VLOOKUP($A184+1000,CONFIG!$W:$AE,9,FALSE)),"",VLOOKUP($A184+1000,CONFIG!$W:$AE,9,FALSE))</f>
        <v/>
      </c>
    </row>
    <row r="185" spans="1:10" s="117" customFormat="1" ht="19.350000000000001" customHeight="1" x14ac:dyDescent="0.2">
      <c r="A185" s="140">
        <v>178</v>
      </c>
      <c r="B185" s="141"/>
      <c r="C185" s="142">
        <f>IF(ISNA(VLOOKUP($A185+1000,CONFIG!$W:$AE,2,FALSE)),"",VLOOKUP($A185+1000,CONFIG!$W:$AE,2,FALSE))</f>
        <v>0</v>
      </c>
      <c r="D185" s="143" t="str">
        <f>IF(ISNA(VLOOKUP($A185+1000,CONFIG!$W:$AE,3,FALSE)),"",VLOOKUP($A185+1000,CONFIG!$W:$AE,3,FALSE))</f>
        <v/>
      </c>
      <c r="E185" s="143" t="str">
        <f>IF(ISNA(VLOOKUP($A185+1000,CONFIG!$W:$AE,4,FALSE)),"",VLOOKUP($A185+1000,CONFIG!$W:$AE,4,FALSE))</f>
        <v/>
      </c>
      <c r="F185" s="143" t="str">
        <f>IF(ISNA(VLOOKUP($A185+1000,CONFIG!$W$2:$AE$804,5,FALSE)),"",VLOOKUP($A185+1000,CONFIG!$W$2:$AE$804,5,FALSE))</f>
        <v/>
      </c>
      <c r="G185" s="281" t="str">
        <f>IF(ISNA(VLOOKUP($A185+1000,CONFIG!$W:$AE,6,FALSE)),"",VLOOKUP($A185+1000,CONFIG!$W:$AE,6,FALSE))</f>
        <v/>
      </c>
      <c r="H185" s="281" t="str">
        <f>IF(ISNA(VLOOKUP($A185+1000,CONFIG!$W:$AE,7,FALSE)),"",VLOOKUP($A185+1000,CONFIG!$W:$AE,7,FALSE))</f>
        <v/>
      </c>
      <c r="I185" s="281" t="str">
        <f>IF(ISNA(VLOOKUP($A185+1000,CONFIG!$W:$AE,8,FALSE)),"",VLOOKUP($A185+1000,CONFIG!$W:$AE,8,FALSE))</f>
        <v/>
      </c>
      <c r="J185" s="281" t="str">
        <f>IF(ISNA(VLOOKUP($A185+1000,CONFIG!$W:$AE,9,FALSE)),"",VLOOKUP($A185+1000,CONFIG!$W:$AE,9,FALSE))</f>
        <v/>
      </c>
    </row>
    <row r="186" spans="1:10" s="117" customFormat="1" ht="19.350000000000001" customHeight="1" x14ac:dyDescent="0.2">
      <c r="A186" s="140">
        <v>179</v>
      </c>
      <c r="B186" s="141"/>
      <c r="C186" s="142">
        <f>IF(ISNA(VLOOKUP($A186+1000,CONFIG!$W:$AE,2,FALSE)),"",VLOOKUP($A186+1000,CONFIG!$W:$AE,2,FALSE))</f>
        <v>0</v>
      </c>
      <c r="D186" s="143" t="str">
        <f>IF(ISNA(VLOOKUP($A186+1000,CONFIG!$W:$AE,3,FALSE)),"",VLOOKUP($A186+1000,CONFIG!$W:$AE,3,FALSE))</f>
        <v/>
      </c>
      <c r="E186" s="143" t="str">
        <f>IF(ISNA(VLOOKUP($A186+1000,CONFIG!$W:$AE,4,FALSE)),"",VLOOKUP($A186+1000,CONFIG!$W:$AE,4,FALSE))</f>
        <v/>
      </c>
      <c r="F186" s="143" t="str">
        <f>IF(ISNA(VLOOKUP($A186+1000,CONFIG!$W$2:$AE$804,5,FALSE)),"",VLOOKUP($A186+1000,CONFIG!$W$2:$AE$804,5,FALSE))</f>
        <v/>
      </c>
      <c r="G186" s="281" t="str">
        <f>IF(ISNA(VLOOKUP($A186+1000,CONFIG!$W:$AE,6,FALSE)),"",VLOOKUP($A186+1000,CONFIG!$W:$AE,6,FALSE))</f>
        <v/>
      </c>
      <c r="H186" s="281" t="str">
        <f>IF(ISNA(VLOOKUP($A186+1000,CONFIG!$W:$AE,7,FALSE)),"",VLOOKUP($A186+1000,CONFIG!$W:$AE,7,FALSE))</f>
        <v/>
      </c>
      <c r="I186" s="281" t="str">
        <f>IF(ISNA(VLOOKUP($A186+1000,CONFIG!$W:$AE,8,FALSE)),"",VLOOKUP($A186+1000,CONFIG!$W:$AE,8,FALSE))</f>
        <v/>
      </c>
      <c r="J186" s="281" t="str">
        <f>IF(ISNA(VLOOKUP($A186+1000,CONFIG!$W:$AE,9,FALSE)),"",VLOOKUP($A186+1000,CONFIG!$W:$AE,9,FALSE))</f>
        <v/>
      </c>
    </row>
    <row r="187" spans="1:10" s="117" customFormat="1" ht="19.350000000000001" customHeight="1" x14ac:dyDescent="0.2">
      <c r="A187" s="140">
        <v>180</v>
      </c>
      <c r="B187" s="141"/>
      <c r="C187" s="142">
        <f>IF(ISNA(VLOOKUP($A187+1000,CONFIG!$W:$AE,2,FALSE)),"",VLOOKUP($A187+1000,CONFIG!$W:$AE,2,FALSE))</f>
        <v>0</v>
      </c>
      <c r="D187" s="143" t="str">
        <f>IF(ISNA(VLOOKUP($A187+1000,CONFIG!$W:$AE,3,FALSE)),"",VLOOKUP($A187+1000,CONFIG!$W:$AE,3,FALSE))</f>
        <v/>
      </c>
      <c r="E187" s="143" t="str">
        <f>IF(ISNA(VLOOKUP($A187+1000,CONFIG!$W:$AE,4,FALSE)),"",VLOOKUP($A187+1000,CONFIG!$W:$AE,4,FALSE))</f>
        <v/>
      </c>
      <c r="F187" s="143" t="str">
        <f>IF(ISNA(VLOOKUP($A187+1000,CONFIG!$W$2:$AE$804,5,FALSE)),"",VLOOKUP($A187+1000,CONFIG!$W$2:$AE$804,5,FALSE))</f>
        <v/>
      </c>
      <c r="G187" s="281" t="str">
        <f>IF(ISNA(VLOOKUP($A187+1000,CONFIG!$W:$AE,6,FALSE)),"",VLOOKUP($A187+1000,CONFIG!$W:$AE,6,FALSE))</f>
        <v/>
      </c>
      <c r="H187" s="281" t="str">
        <f>IF(ISNA(VLOOKUP($A187+1000,CONFIG!$W:$AE,7,FALSE)),"",VLOOKUP($A187+1000,CONFIG!$W:$AE,7,FALSE))</f>
        <v/>
      </c>
      <c r="I187" s="281" t="str">
        <f>IF(ISNA(VLOOKUP($A187+1000,CONFIG!$W:$AE,8,FALSE)),"",VLOOKUP($A187+1000,CONFIG!$W:$AE,8,FALSE))</f>
        <v/>
      </c>
      <c r="J187" s="281" t="str">
        <f>IF(ISNA(VLOOKUP($A187+1000,CONFIG!$W:$AE,9,FALSE)),"",VLOOKUP($A187+1000,CONFIG!$W:$AE,9,FALSE))</f>
        <v/>
      </c>
    </row>
    <row r="188" spans="1:10" s="117" customFormat="1" ht="19.350000000000001" customHeight="1" x14ac:dyDescent="0.2">
      <c r="A188" s="140">
        <v>181</v>
      </c>
      <c r="B188" s="141"/>
      <c r="C188" s="142">
        <f>IF(ISNA(VLOOKUP($A188+1000,CONFIG!$W:$AE,2,FALSE)),"",VLOOKUP($A188+1000,CONFIG!$W:$AE,2,FALSE))</f>
        <v>0</v>
      </c>
      <c r="D188" s="143" t="str">
        <f>IF(ISNA(VLOOKUP($A188+1000,CONFIG!$W:$AE,3,FALSE)),"",VLOOKUP($A188+1000,CONFIG!$W:$AE,3,FALSE))</f>
        <v/>
      </c>
      <c r="E188" s="143" t="str">
        <f>IF(ISNA(VLOOKUP($A188+1000,CONFIG!$W:$AE,4,FALSE)),"",VLOOKUP($A188+1000,CONFIG!$W:$AE,4,FALSE))</f>
        <v/>
      </c>
      <c r="F188" s="143" t="str">
        <f>IF(ISNA(VLOOKUP($A188+1000,CONFIG!$W$2:$AE$804,5,FALSE)),"",VLOOKUP($A188+1000,CONFIG!$W$2:$AE$804,5,FALSE))</f>
        <v/>
      </c>
      <c r="G188" s="281" t="str">
        <f>IF(ISNA(VLOOKUP($A188+1000,CONFIG!$W:$AE,6,FALSE)),"",VLOOKUP($A188+1000,CONFIG!$W:$AE,6,FALSE))</f>
        <v/>
      </c>
      <c r="H188" s="281" t="str">
        <f>IF(ISNA(VLOOKUP($A188+1000,CONFIG!$W:$AE,7,FALSE)),"",VLOOKUP($A188+1000,CONFIG!$W:$AE,7,FALSE))</f>
        <v/>
      </c>
      <c r="I188" s="281" t="str">
        <f>IF(ISNA(VLOOKUP($A188+1000,CONFIG!$W:$AE,8,FALSE)),"",VLOOKUP($A188+1000,CONFIG!$W:$AE,8,FALSE))</f>
        <v/>
      </c>
      <c r="J188" s="281" t="str">
        <f>IF(ISNA(VLOOKUP($A188+1000,CONFIG!$W:$AE,9,FALSE)),"",VLOOKUP($A188+1000,CONFIG!$W:$AE,9,FALSE))</f>
        <v/>
      </c>
    </row>
    <row r="189" spans="1:10" s="117" customFormat="1" ht="19.350000000000001" customHeight="1" x14ac:dyDescent="0.2">
      <c r="A189" s="140">
        <v>182</v>
      </c>
      <c r="B189" s="141"/>
      <c r="C189" s="142">
        <f>IF(ISNA(VLOOKUP($A189+1000,CONFIG!$W:$AE,2,FALSE)),"",VLOOKUP($A189+1000,CONFIG!$W:$AE,2,FALSE))</f>
        <v>0</v>
      </c>
      <c r="D189" s="143" t="str">
        <f>IF(ISNA(VLOOKUP($A189+1000,CONFIG!$W:$AE,3,FALSE)),"",VLOOKUP($A189+1000,CONFIG!$W:$AE,3,FALSE))</f>
        <v/>
      </c>
      <c r="E189" s="143" t="str">
        <f>IF(ISNA(VLOOKUP($A189+1000,CONFIG!$W:$AE,4,FALSE)),"",VLOOKUP($A189+1000,CONFIG!$W:$AE,4,FALSE))</f>
        <v/>
      </c>
      <c r="F189" s="143" t="str">
        <f>IF(ISNA(VLOOKUP($A189+1000,CONFIG!$W$2:$AE$804,5,FALSE)),"",VLOOKUP($A189+1000,CONFIG!$W$2:$AE$804,5,FALSE))</f>
        <v/>
      </c>
      <c r="G189" s="281" t="str">
        <f>IF(ISNA(VLOOKUP($A189+1000,CONFIG!$W:$AE,6,FALSE)),"",VLOOKUP($A189+1000,CONFIG!$W:$AE,6,FALSE))</f>
        <v/>
      </c>
      <c r="H189" s="281" t="str">
        <f>IF(ISNA(VLOOKUP($A189+1000,CONFIG!$W:$AE,7,FALSE)),"",VLOOKUP($A189+1000,CONFIG!$W:$AE,7,FALSE))</f>
        <v/>
      </c>
      <c r="I189" s="281" t="str">
        <f>IF(ISNA(VLOOKUP($A189+1000,CONFIG!$W:$AE,8,FALSE)),"",VLOOKUP($A189+1000,CONFIG!$W:$AE,8,FALSE))</f>
        <v/>
      </c>
      <c r="J189" s="281" t="str">
        <f>IF(ISNA(VLOOKUP($A189+1000,CONFIG!$W:$AE,9,FALSE)),"",VLOOKUP($A189+1000,CONFIG!$W:$AE,9,FALSE))</f>
        <v/>
      </c>
    </row>
    <row r="190" spans="1:10" s="117" customFormat="1" ht="19.350000000000001" customHeight="1" x14ac:dyDescent="0.2">
      <c r="A190" s="140">
        <v>183</v>
      </c>
      <c r="B190" s="141"/>
      <c r="C190" s="142">
        <f>IF(ISNA(VLOOKUP($A190+1000,CONFIG!$W:$AE,2,FALSE)),"",VLOOKUP($A190+1000,CONFIG!$W:$AE,2,FALSE))</f>
        <v>0</v>
      </c>
      <c r="D190" s="143" t="str">
        <f>IF(ISNA(VLOOKUP($A190+1000,CONFIG!$W:$AE,3,FALSE)),"",VLOOKUP($A190+1000,CONFIG!$W:$AE,3,FALSE))</f>
        <v/>
      </c>
      <c r="E190" s="143" t="str">
        <f>IF(ISNA(VLOOKUP($A190+1000,CONFIG!$W:$AE,4,FALSE)),"",VLOOKUP($A190+1000,CONFIG!$W:$AE,4,FALSE))</f>
        <v/>
      </c>
      <c r="F190" s="143" t="str">
        <f>IF(ISNA(VLOOKUP($A190+1000,CONFIG!$W$2:$AE$804,5,FALSE)),"",VLOOKUP($A190+1000,CONFIG!$W$2:$AE$804,5,FALSE))</f>
        <v/>
      </c>
      <c r="G190" s="281" t="str">
        <f>IF(ISNA(VLOOKUP($A190+1000,CONFIG!$W:$AE,6,FALSE)),"",VLOOKUP($A190+1000,CONFIG!$W:$AE,6,FALSE))</f>
        <v/>
      </c>
      <c r="H190" s="281" t="str">
        <f>IF(ISNA(VLOOKUP($A190+1000,CONFIG!$W:$AE,7,FALSE)),"",VLOOKUP($A190+1000,CONFIG!$W:$AE,7,FALSE))</f>
        <v/>
      </c>
      <c r="I190" s="281" t="str">
        <f>IF(ISNA(VLOOKUP($A190+1000,CONFIG!$W:$AE,8,FALSE)),"",VLOOKUP($A190+1000,CONFIG!$W:$AE,8,FALSE))</f>
        <v/>
      </c>
      <c r="J190" s="281" t="str">
        <f>IF(ISNA(VLOOKUP($A190+1000,CONFIG!$W:$AE,9,FALSE)),"",VLOOKUP($A190+1000,CONFIG!$W:$AE,9,FALSE))</f>
        <v/>
      </c>
    </row>
    <row r="191" spans="1:10" s="117" customFormat="1" ht="19.350000000000001" customHeight="1" x14ac:dyDescent="0.2">
      <c r="A191" s="140">
        <v>184</v>
      </c>
      <c r="B191" s="141"/>
      <c r="C191" s="142">
        <f>IF(ISNA(VLOOKUP($A191+1000,CONFIG!$W:$AE,2,FALSE)),"",VLOOKUP($A191+1000,CONFIG!$W:$AE,2,FALSE))</f>
        <v>0</v>
      </c>
      <c r="D191" s="143" t="str">
        <f>IF(ISNA(VLOOKUP($A191+1000,CONFIG!$W:$AE,3,FALSE)),"",VLOOKUP($A191+1000,CONFIG!$W:$AE,3,FALSE))</f>
        <v/>
      </c>
      <c r="E191" s="143" t="str">
        <f>IF(ISNA(VLOOKUP($A191+1000,CONFIG!$W:$AE,4,FALSE)),"",VLOOKUP($A191+1000,CONFIG!$W:$AE,4,FALSE))</f>
        <v/>
      </c>
      <c r="F191" s="143" t="str">
        <f>IF(ISNA(VLOOKUP($A191+1000,CONFIG!$W$2:$AE$804,5,FALSE)),"",VLOOKUP($A191+1000,CONFIG!$W$2:$AE$804,5,FALSE))</f>
        <v/>
      </c>
      <c r="G191" s="281" t="str">
        <f>IF(ISNA(VLOOKUP($A191+1000,CONFIG!$W:$AE,6,FALSE)),"",VLOOKUP($A191+1000,CONFIG!$W:$AE,6,FALSE))</f>
        <v/>
      </c>
      <c r="H191" s="281" t="str">
        <f>IF(ISNA(VLOOKUP($A191+1000,CONFIG!$W:$AE,7,FALSE)),"",VLOOKUP($A191+1000,CONFIG!$W:$AE,7,FALSE))</f>
        <v/>
      </c>
      <c r="I191" s="281" t="str">
        <f>IF(ISNA(VLOOKUP($A191+1000,CONFIG!$W:$AE,8,FALSE)),"",VLOOKUP($A191+1000,CONFIG!$W:$AE,8,FALSE))</f>
        <v/>
      </c>
      <c r="J191" s="281" t="str">
        <f>IF(ISNA(VLOOKUP($A191+1000,CONFIG!$W:$AE,9,FALSE)),"",VLOOKUP($A191+1000,CONFIG!$W:$AE,9,FALSE))</f>
        <v/>
      </c>
    </row>
    <row r="192" spans="1:10" s="117" customFormat="1" ht="19.350000000000001" customHeight="1" x14ac:dyDescent="0.2">
      <c r="A192" s="140">
        <v>185</v>
      </c>
      <c r="B192" s="141"/>
      <c r="C192" s="142">
        <f>IF(ISNA(VLOOKUP($A192+1000,CONFIG!$W:$AE,2,FALSE)),"",VLOOKUP($A192+1000,CONFIG!$W:$AE,2,FALSE))</f>
        <v>0</v>
      </c>
      <c r="D192" s="143" t="str">
        <f>IF(ISNA(VLOOKUP($A192+1000,CONFIG!$W:$AE,3,FALSE)),"",VLOOKUP($A192+1000,CONFIG!$W:$AE,3,FALSE))</f>
        <v/>
      </c>
      <c r="E192" s="143" t="str">
        <f>IF(ISNA(VLOOKUP($A192+1000,CONFIG!$W:$AE,4,FALSE)),"",VLOOKUP($A192+1000,CONFIG!$W:$AE,4,FALSE))</f>
        <v/>
      </c>
      <c r="F192" s="143" t="str">
        <f>IF(ISNA(VLOOKUP($A192+1000,CONFIG!$W$2:$AE$804,5,FALSE)),"",VLOOKUP($A192+1000,CONFIG!$W$2:$AE$804,5,FALSE))</f>
        <v/>
      </c>
      <c r="G192" s="281" t="str">
        <f>IF(ISNA(VLOOKUP($A192+1000,CONFIG!$W:$AE,6,FALSE)),"",VLOOKUP($A192+1000,CONFIG!$W:$AE,6,FALSE))</f>
        <v/>
      </c>
      <c r="H192" s="281" t="str">
        <f>IF(ISNA(VLOOKUP($A192+1000,CONFIG!$W:$AE,7,FALSE)),"",VLOOKUP($A192+1000,CONFIG!$W:$AE,7,FALSE))</f>
        <v/>
      </c>
      <c r="I192" s="281" t="str">
        <f>IF(ISNA(VLOOKUP($A192+1000,CONFIG!$W:$AE,8,FALSE)),"",VLOOKUP($A192+1000,CONFIG!$W:$AE,8,FALSE))</f>
        <v/>
      </c>
      <c r="J192" s="281" t="str">
        <f>IF(ISNA(VLOOKUP($A192+1000,CONFIG!$W:$AE,9,FALSE)),"",VLOOKUP($A192+1000,CONFIG!$W:$AE,9,FALSE))</f>
        <v/>
      </c>
    </row>
    <row r="193" spans="1:10" s="117" customFormat="1" ht="19.350000000000001" customHeight="1" x14ac:dyDescent="0.2">
      <c r="A193" s="140">
        <v>186</v>
      </c>
      <c r="B193" s="141"/>
      <c r="C193" s="142">
        <f>IF(ISNA(VLOOKUP($A193+1000,CONFIG!$W:$AE,2,FALSE)),"",VLOOKUP($A193+1000,CONFIG!$W:$AE,2,FALSE))</f>
        <v>0</v>
      </c>
      <c r="D193" s="143" t="str">
        <f>IF(ISNA(VLOOKUP($A193+1000,CONFIG!$W:$AE,3,FALSE)),"",VLOOKUP($A193+1000,CONFIG!$W:$AE,3,FALSE))</f>
        <v/>
      </c>
      <c r="E193" s="143" t="str">
        <f>IF(ISNA(VLOOKUP($A193+1000,CONFIG!$W:$AE,4,FALSE)),"",VLOOKUP($A193+1000,CONFIG!$W:$AE,4,FALSE))</f>
        <v/>
      </c>
      <c r="F193" s="143" t="str">
        <f>IF(ISNA(VLOOKUP($A193+1000,CONFIG!$W$2:$AE$804,5,FALSE)),"",VLOOKUP($A193+1000,CONFIG!$W$2:$AE$804,5,FALSE))</f>
        <v/>
      </c>
      <c r="G193" s="281" t="str">
        <f>IF(ISNA(VLOOKUP($A193+1000,CONFIG!$W:$AE,6,FALSE)),"",VLOOKUP($A193+1000,CONFIG!$W:$AE,6,FALSE))</f>
        <v/>
      </c>
      <c r="H193" s="281" t="str">
        <f>IF(ISNA(VLOOKUP($A193+1000,CONFIG!$W:$AE,7,FALSE)),"",VLOOKUP($A193+1000,CONFIG!$W:$AE,7,FALSE))</f>
        <v/>
      </c>
      <c r="I193" s="281" t="str">
        <f>IF(ISNA(VLOOKUP($A193+1000,CONFIG!$W:$AE,8,FALSE)),"",VLOOKUP($A193+1000,CONFIG!$W:$AE,8,FALSE))</f>
        <v/>
      </c>
      <c r="J193" s="281" t="str">
        <f>IF(ISNA(VLOOKUP($A193+1000,CONFIG!$W:$AE,9,FALSE)),"",VLOOKUP($A193+1000,CONFIG!$W:$AE,9,FALSE))</f>
        <v/>
      </c>
    </row>
    <row r="194" spans="1:10" s="117" customFormat="1" ht="19.350000000000001" customHeight="1" x14ac:dyDescent="0.2">
      <c r="A194" s="140">
        <v>187</v>
      </c>
      <c r="B194" s="141"/>
      <c r="C194" s="142">
        <f>IF(ISNA(VLOOKUP($A194+1000,CONFIG!$W:$AE,2,FALSE)),"",VLOOKUP($A194+1000,CONFIG!$W:$AE,2,FALSE))</f>
        <v>0</v>
      </c>
      <c r="D194" s="143" t="str">
        <f>IF(ISNA(VLOOKUP($A194+1000,CONFIG!$W:$AE,3,FALSE)),"",VLOOKUP($A194+1000,CONFIG!$W:$AE,3,FALSE))</f>
        <v/>
      </c>
      <c r="E194" s="143" t="str">
        <f>IF(ISNA(VLOOKUP($A194+1000,CONFIG!$W:$AE,4,FALSE)),"",VLOOKUP($A194+1000,CONFIG!$W:$AE,4,FALSE))</f>
        <v/>
      </c>
      <c r="F194" s="143" t="str">
        <f>IF(ISNA(VLOOKUP($A194+1000,CONFIG!$W$2:$AE$804,5,FALSE)),"",VLOOKUP($A194+1000,CONFIG!$W$2:$AE$804,5,FALSE))</f>
        <v/>
      </c>
      <c r="G194" s="281" t="str">
        <f>IF(ISNA(VLOOKUP($A194+1000,CONFIG!$W:$AE,6,FALSE)),"",VLOOKUP($A194+1000,CONFIG!$W:$AE,6,FALSE))</f>
        <v/>
      </c>
      <c r="H194" s="281" t="str">
        <f>IF(ISNA(VLOOKUP($A194+1000,CONFIG!$W:$AE,7,FALSE)),"",VLOOKUP($A194+1000,CONFIG!$W:$AE,7,FALSE))</f>
        <v/>
      </c>
      <c r="I194" s="281" t="str">
        <f>IF(ISNA(VLOOKUP($A194+1000,CONFIG!$W:$AE,8,FALSE)),"",VLOOKUP($A194+1000,CONFIG!$W:$AE,8,FALSE))</f>
        <v/>
      </c>
      <c r="J194" s="281" t="str">
        <f>IF(ISNA(VLOOKUP($A194+1000,CONFIG!$W:$AE,9,FALSE)),"",VLOOKUP($A194+1000,CONFIG!$W:$AE,9,FALSE))</f>
        <v/>
      </c>
    </row>
    <row r="195" spans="1:10" s="117" customFormat="1" ht="19.350000000000001" customHeight="1" x14ac:dyDescent="0.2">
      <c r="A195" s="140">
        <v>188</v>
      </c>
      <c r="B195" s="141"/>
      <c r="C195" s="142">
        <f>IF(ISNA(VLOOKUP($A195+1000,CONFIG!$W:$AE,2,FALSE)),"",VLOOKUP($A195+1000,CONFIG!$W:$AE,2,FALSE))</f>
        <v>0</v>
      </c>
      <c r="D195" s="143" t="str">
        <f>IF(ISNA(VLOOKUP($A195+1000,CONFIG!$W:$AE,3,FALSE)),"",VLOOKUP($A195+1000,CONFIG!$W:$AE,3,FALSE))</f>
        <v/>
      </c>
      <c r="E195" s="143" t="str">
        <f>IF(ISNA(VLOOKUP($A195+1000,CONFIG!$W:$AE,4,FALSE)),"",VLOOKUP($A195+1000,CONFIG!$W:$AE,4,FALSE))</f>
        <v/>
      </c>
      <c r="F195" s="143" t="str">
        <f>IF(ISNA(VLOOKUP($A195+1000,CONFIG!$W$2:$AE$804,5,FALSE)),"",VLOOKUP($A195+1000,CONFIG!$W$2:$AE$804,5,FALSE))</f>
        <v/>
      </c>
      <c r="G195" s="281" t="str">
        <f>IF(ISNA(VLOOKUP($A195+1000,CONFIG!$W:$AE,6,FALSE)),"",VLOOKUP($A195+1000,CONFIG!$W:$AE,6,FALSE))</f>
        <v/>
      </c>
      <c r="H195" s="281" t="str">
        <f>IF(ISNA(VLOOKUP($A195+1000,CONFIG!$W:$AE,7,FALSE)),"",VLOOKUP($A195+1000,CONFIG!$W:$AE,7,FALSE))</f>
        <v/>
      </c>
      <c r="I195" s="281" t="str">
        <f>IF(ISNA(VLOOKUP($A195+1000,CONFIG!$W:$AE,8,FALSE)),"",VLOOKUP($A195+1000,CONFIG!$W:$AE,8,FALSE))</f>
        <v/>
      </c>
      <c r="J195" s="281" t="str">
        <f>IF(ISNA(VLOOKUP($A195+1000,CONFIG!$W:$AE,9,FALSE)),"",VLOOKUP($A195+1000,CONFIG!$W:$AE,9,FALSE))</f>
        <v/>
      </c>
    </row>
    <row r="196" spans="1:10" s="117" customFormat="1" ht="19.350000000000001" customHeight="1" x14ac:dyDescent="0.2">
      <c r="A196" s="140">
        <v>189</v>
      </c>
      <c r="B196" s="141"/>
      <c r="C196" s="142">
        <f>IF(ISNA(VLOOKUP($A196+1000,CONFIG!$W:$AE,2,FALSE)),"",VLOOKUP($A196+1000,CONFIG!$W:$AE,2,FALSE))</f>
        <v>0</v>
      </c>
      <c r="D196" s="143" t="str">
        <f>IF(ISNA(VLOOKUP($A196+1000,CONFIG!$W:$AE,3,FALSE)),"",VLOOKUP($A196+1000,CONFIG!$W:$AE,3,FALSE))</f>
        <v/>
      </c>
      <c r="E196" s="143" t="str">
        <f>IF(ISNA(VLOOKUP($A196+1000,CONFIG!$W:$AE,4,FALSE)),"",VLOOKUP($A196+1000,CONFIG!$W:$AE,4,FALSE))</f>
        <v/>
      </c>
      <c r="F196" s="143" t="str">
        <f>IF(ISNA(VLOOKUP($A196+1000,CONFIG!$W$2:$AE$804,5,FALSE)),"",VLOOKUP($A196+1000,CONFIG!$W$2:$AE$804,5,FALSE))</f>
        <v/>
      </c>
      <c r="G196" s="281" t="str">
        <f>IF(ISNA(VLOOKUP($A196+1000,CONFIG!$W:$AE,6,FALSE)),"",VLOOKUP($A196+1000,CONFIG!$W:$AE,6,FALSE))</f>
        <v/>
      </c>
      <c r="H196" s="281" t="str">
        <f>IF(ISNA(VLOOKUP($A196+1000,CONFIG!$W:$AE,7,FALSE)),"",VLOOKUP($A196+1000,CONFIG!$W:$AE,7,FALSE))</f>
        <v/>
      </c>
      <c r="I196" s="281" t="str">
        <f>IF(ISNA(VLOOKUP($A196+1000,CONFIG!$W:$AE,8,FALSE)),"",VLOOKUP($A196+1000,CONFIG!$W:$AE,8,FALSE))</f>
        <v/>
      </c>
      <c r="J196" s="281" t="str">
        <f>IF(ISNA(VLOOKUP($A196+1000,CONFIG!$W:$AE,9,FALSE)),"",VLOOKUP($A196+1000,CONFIG!$W:$AE,9,FALSE))</f>
        <v/>
      </c>
    </row>
    <row r="197" spans="1:10" s="117" customFormat="1" ht="19.350000000000001" customHeight="1" x14ac:dyDescent="0.2">
      <c r="A197" s="140">
        <v>190</v>
      </c>
      <c r="B197" s="141"/>
      <c r="C197" s="142">
        <f>IF(ISNA(VLOOKUP($A197+1000,CONFIG!$W:$AE,2,FALSE)),"",VLOOKUP($A197+1000,CONFIG!$W:$AE,2,FALSE))</f>
        <v>0</v>
      </c>
      <c r="D197" s="143" t="str">
        <f>IF(ISNA(VLOOKUP($A197+1000,CONFIG!$W:$AE,3,FALSE)),"",VLOOKUP($A197+1000,CONFIG!$W:$AE,3,FALSE))</f>
        <v/>
      </c>
      <c r="E197" s="143" t="str">
        <f>IF(ISNA(VLOOKUP($A197+1000,CONFIG!$W:$AE,4,FALSE)),"",VLOOKUP($A197+1000,CONFIG!$W:$AE,4,FALSE))</f>
        <v/>
      </c>
      <c r="F197" s="143" t="str">
        <f>IF(ISNA(VLOOKUP($A197+1000,CONFIG!$W$2:$AE$804,5,FALSE)),"",VLOOKUP($A197+1000,CONFIG!$W$2:$AE$804,5,FALSE))</f>
        <v/>
      </c>
      <c r="G197" s="281" t="str">
        <f>IF(ISNA(VLOOKUP($A197+1000,CONFIG!$W:$AE,6,FALSE)),"",VLOOKUP($A197+1000,CONFIG!$W:$AE,6,FALSE))</f>
        <v/>
      </c>
      <c r="H197" s="281" t="str">
        <f>IF(ISNA(VLOOKUP($A197+1000,CONFIG!$W:$AE,7,FALSE)),"",VLOOKUP($A197+1000,CONFIG!$W:$AE,7,FALSE))</f>
        <v/>
      </c>
      <c r="I197" s="281" t="str">
        <f>IF(ISNA(VLOOKUP($A197+1000,CONFIG!$W:$AE,8,FALSE)),"",VLOOKUP($A197+1000,CONFIG!$W:$AE,8,FALSE))</f>
        <v/>
      </c>
      <c r="J197" s="281" t="str">
        <f>IF(ISNA(VLOOKUP($A197+1000,CONFIG!$W:$AE,9,FALSE)),"",VLOOKUP($A197+1000,CONFIG!$W:$AE,9,FALSE))</f>
        <v/>
      </c>
    </row>
    <row r="198" spans="1:10" s="117" customFormat="1" ht="19.350000000000001" customHeight="1" x14ac:dyDescent="0.2">
      <c r="A198" s="140">
        <v>191</v>
      </c>
      <c r="B198" s="141"/>
      <c r="C198" s="142">
        <f>IF(ISNA(VLOOKUP($A198+1000,CONFIG!$W:$AE,2,FALSE)),"",VLOOKUP($A198+1000,CONFIG!$W:$AE,2,FALSE))</f>
        <v>0</v>
      </c>
      <c r="D198" s="143" t="str">
        <f>IF(ISNA(VLOOKUP($A198+1000,CONFIG!$W:$AE,3,FALSE)),"",VLOOKUP($A198+1000,CONFIG!$W:$AE,3,FALSE))</f>
        <v/>
      </c>
      <c r="E198" s="143" t="str">
        <f>IF(ISNA(VLOOKUP($A198+1000,CONFIG!$W:$AE,4,FALSE)),"",VLOOKUP($A198+1000,CONFIG!$W:$AE,4,FALSE))</f>
        <v/>
      </c>
      <c r="F198" s="143" t="str">
        <f>IF(ISNA(VLOOKUP($A198+1000,CONFIG!$W$2:$AE$804,5,FALSE)),"",VLOOKUP($A198+1000,CONFIG!$W$2:$AE$804,5,FALSE))</f>
        <v/>
      </c>
      <c r="G198" s="281" t="str">
        <f>IF(ISNA(VLOOKUP($A198+1000,CONFIG!$W:$AE,6,FALSE)),"",VLOOKUP($A198+1000,CONFIG!$W:$AE,6,FALSE))</f>
        <v/>
      </c>
      <c r="H198" s="281" t="str">
        <f>IF(ISNA(VLOOKUP($A198+1000,CONFIG!$W:$AE,7,FALSE)),"",VLOOKUP($A198+1000,CONFIG!$W:$AE,7,FALSE))</f>
        <v/>
      </c>
      <c r="I198" s="281" t="str">
        <f>IF(ISNA(VLOOKUP($A198+1000,CONFIG!$W:$AE,8,FALSE)),"",VLOOKUP($A198+1000,CONFIG!$W:$AE,8,FALSE))</f>
        <v/>
      </c>
      <c r="J198" s="281" t="str">
        <f>IF(ISNA(VLOOKUP($A198+1000,CONFIG!$W:$AE,9,FALSE)),"",VLOOKUP($A198+1000,CONFIG!$W:$AE,9,FALSE))</f>
        <v/>
      </c>
    </row>
    <row r="199" spans="1:10" s="117" customFormat="1" ht="19.350000000000001" customHeight="1" x14ac:dyDescent="0.2">
      <c r="A199" s="140">
        <v>192</v>
      </c>
      <c r="B199" s="141"/>
      <c r="C199" s="142">
        <f>IF(ISNA(VLOOKUP($A199+1000,CONFIG!$W:$AE,2,FALSE)),"",VLOOKUP($A199+1000,CONFIG!$W:$AE,2,FALSE))</f>
        <v>0</v>
      </c>
      <c r="D199" s="143" t="str">
        <f>IF(ISNA(VLOOKUP($A199+1000,CONFIG!$W:$AE,3,FALSE)),"",VLOOKUP($A199+1000,CONFIG!$W:$AE,3,FALSE))</f>
        <v/>
      </c>
      <c r="E199" s="143" t="str">
        <f>IF(ISNA(VLOOKUP($A199+1000,CONFIG!$W:$AE,4,FALSE)),"",VLOOKUP($A199+1000,CONFIG!$W:$AE,4,FALSE))</f>
        <v/>
      </c>
      <c r="F199" s="143" t="str">
        <f>IF(ISNA(VLOOKUP($A199+1000,CONFIG!$W$2:$AE$804,5,FALSE)),"",VLOOKUP($A199+1000,CONFIG!$W$2:$AE$804,5,FALSE))</f>
        <v/>
      </c>
      <c r="G199" s="281" t="str">
        <f>IF(ISNA(VLOOKUP($A199+1000,CONFIG!$W:$AE,6,FALSE)),"",VLOOKUP($A199+1000,CONFIG!$W:$AE,6,FALSE))</f>
        <v/>
      </c>
      <c r="H199" s="281" t="str">
        <f>IF(ISNA(VLOOKUP($A199+1000,CONFIG!$W:$AE,7,FALSE)),"",VLOOKUP($A199+1000,CONFIG!$W:$AE,7,FALSE))</f>
        <v/>
      </c>
      <c r="I199" s="281" t="str">
        <f>IF(ISNA(VLOOKUP($A199+1000,CONFIG!$W:$AE,8,FALSE)),"",VLOOKUP($A199+1000,CONFIG!$W:$AE,8,FALSE))</f>
        <v/>
      </c>
      <c r="J199" s="281" t="str">
        <f>IF(ISNA(VLOOKUP($A199+1000,CONFIG!$W:$AE,9,FALSE)),"",VLOOKUP($A199+1000,CONFIG!$W:$AE,9,FALSE))</f>
        <v/>
      </c>
    </row>
    <row r="200" spans="1:10" s="117" customFormat="1" ht="19.350000000000001" customHeight="1" x14ac:dyDescent="0.2">
      <c r="A200" s="140">
        <v>193</v>
      </c>
      <c r="B200" s="141"/>
      <c r="C200" s="142">
        <f>IF(ISNA(VLOOKUP($A200+1000,CONFIG!$W:$AE,2,FALSE)),"",VLOOKUP($A200+1000,CONFIG!$W:$AE,2,FALSE))</f>
        <v>0</v>
      </c>
      <c r="D200" s="143" t="str">
        <f>IF(ISNA(VLOOKUP($A200+1000,CONFIG!$W:$AE,3,FALSE)),"",VLOOKUP($A200+1000,CONFIG!$W:$AE,3,FALSE))</f>
        <v/>
      </c>
      <c r="E200" s="143" t="str">
        <f>IF(ISNA(VLOOKUP($A200+1000,CONFIG!$W:$AE,4,FALSE)),"",VLOOKUP($A200+1000,CONFIG!$W:$AE,4,FALSE))</f>
        <v/>
      </c>
      <c r="F200" s="143" t="str">
        <f>IF(ISNA(VLOOKUP($A200+1000,CONFIG!$W$2:$AE$804,5,FALSE)),"",VLOOKUP($A200+1000,CONFIG!$W$2:$AE$804,5,FALSE))</f>
        <v/>
      </c>
      <c r="G200" s="281" t="str">
        <f>IF(ISNA(VLOOKUP($A200+1000,CONFIG!$W:$AE,6,FALSE)),"",VLOOKUP($A200+1000,CONFIG!$W:$AE,6,FALSE))</f>
        <v/>
      </c>
      <c r="H200" s="281" t="str">
        <f>IF(ISNA(VLOOKUP($A200+1000,CONFIG!$W:$AE,7,FALSE)),"",VLOOKUP($A200+1000,CONFIG!$W:$AE,7,FALSE))</f>
        <v/>
      </c>
      <c r="I200" s="281" t="str">
        <f>IF(ISNA(VLOOKUP($A200+1000,CONFIG!$W:$AE,8,FALSE)),"",VLOOKUP($A200+1000,CONFIG!$W:$AE,8,FALSE))</f>
        <v/>
      </c>
      <c r="J200" s="281" t="str">
        <f>IF(ISNA(VLOOKUP($A200+1000,CONFIG!$W:$AE,9,FALSE)),"",VLOOKUP($A200+1000,CONFIG!$W:$AE,9,FALSE))</f>
        <v/>
      </c>
    </row>
    <row r="201" spans="1:10" s="117" customFormat="1" ht="19.350000000000001" customHeight="1" x14ac:dyDescent="0.2">
      <c r="A201" s="140">
        <v>194</v>
      </c>
      <c r="B201" s="141"/>
      <c r="C201" s="142">
        <f>IF(ISNA(VLOOKUP($A201+1000,CONFIG!$W:$AE,2,FALSE)),"",VLOOKUP($A201+1000,CONFIG!$W:$AE,2,FALSE))</f>
        <v>0</v>
      </c>
      <c r="D201" s="143" t="str">
        <f>IF(ISNA(VLOOKUP($A201+1000,CONFIG!$W:$AE,3,FALSE)),"",VLOOKUP($A201+1000,CONFIG!$W:$AE,3,FALSE))</f>
        <v/>
      </c>
      <c r="E201" s="143" t="str">
        <f>IF(ISNA(VLOOKUP($A201+1000,CONFIG!$W:$AE,4,FALSE)),"",VLOOKUP($A201+1000,CONFIG!$W:$AE,4,FALSE))</f>
        <v/>
      </c>
      <c r="F201" s="143" t="str">
        <f>IF(ISNA(VLOOKUP($A201+1000,CONFIG!$W$2:$AE$804,5,FALSE)),"",VLOOKUP($A201+1000,CONFIG!$W$2:$AE$804,5,FALSE))</f>
        <v/>
      </c>
      <c r="G201" s="281" t="str">
        <f>IF(ISNA(VLOOKUP($A201+1000,CONFIG!$W:$AE,6,FALSE)),"",VLOOKUP($A201+1000,CONFIG!$W:$AE,6,FALSE))</f>
        <v/>
      </c>
      <c r="H201" s="281" t="str">
        <f>IF(ISNA(VLOOKUP($A201+1000,CONFIG!$W:$AE,7,FALSE)),"",VLOOKUP($A201+1000,CONFIG!$W:$AE,7,FALSE))</f>
        <v/>
      </c>
      <c r="I201" s="281" t="str">
        <f>IF(ISNA(VLOOKUP($A201+1000,CONFIG!$W:$AE,8,FALSE)),"",VLOOKUP($A201+1000,CONFIG!$W:$AE,8,FALSE))</f>
        <v/>
      </c>
      <c r="J201" s="281" t="str">
        <f>IF(ISNA(VLOOKUP($A201+1000,CONFIG!$W:$AE,9,FALSE)),"",VLOOKUP($A201+1000,CONFIG!$W:$AE,9,FALSE))</f>
        <v/>
      </c>
    </row>
    <row r="202" spans="1:10" s="117" customFormat="1" ht="19.350000000000001" customHeight="1" x14ac:dyDescent="0.2">
      <c r="A202" s="140">
        <v>195</v>
      </c>
      <c r="B202" s="141"/>
      <c r="C202" s="142">
        <f>IF(ISNA(VLOOKUP($A202+1000,CONFIG!$W:$AE,2,FALSE)),"",VLOOKUP($A202+1000,CONFIG!$W:$AE,2,FALSE))</f>
        <v>0</v>
      </c>
      <c r="D202" s="143" t="str">
        <f>IF(ISNA(VLOOKUP($A202+1000,CONFIG!$W:$AE,3,FALSE)),"",VLOOKUP($A202+1000,CONFIG!$W:$AE,3,FALSE))</f>
        <v/>
      </c>
      <c r="E202" s="143" t="str">
        <f>IF(ISNA(VLOOKUP($A202+1000,CONFIG!$W:$AE,4,FALSE)),"",VLOOKUP($A202+1000,CONFIG!$W:$AE,4,FALSE))</f>
        <v/>
      </c>
      <c r="F202" s="143" t="str">
        <f>IF(ISNA(VLOOKUP($A202+1000,CONFIG!$W$2:$AE$804,5,FALSE)),"",VLOOKUP($A202+1000,CONFIG!$W$2:$AE$804,5,FALSE))</f>
        <v/>
      </c>
      <c r="G202" s="281" t="str">
        <f>IF(ISNA(VLOOKUP($A202+1000,CONFIG!$W:$AE,6,FALSE)),"",VLOOKUP($A202+1000,CONFIG!$W:$AE,6,FALSE))</f>
        <v/>
      </c>
      <c r="H202" s="281" t="str">
        <f>IF(ISNA(VLOOKUP($A202+1000,CONFIG!$W:$AE,7,FALSE)),"",VLOOKUP($A202+1000,CONFIG!$W:$AE,7,FALSE))</f>
        <v/>
      </c>
      <c r="I202" s="281" t="str">
        <f>IF(ISNA(VLOOKUP($A202+1000,CONFIG!$W:$AE,8,FALSE)),"",VLOOKUP($A202+1000,CONFIG!$W:$AE,8,FALSE))</f>
        <v/>
      </c>
      <c r="J202" s="281" t="str">
        <f>IF(ISNA(VLOOKUP($A202+1000,CONFIG!$W:$AE,9,FALSE)),"",VLOOKUP($A202+1000,CONFIG!$W:$AE,9,FALSE))</f>
        <v/>
      </c>
    </row>
    <row r="203" spans="1:10" s="117" customFormat="1" ht="19.350000000000001" customHeight="1" x14ac:dyDescent="0.2">
      <c r="A203" s="140">
        <v>196</v>
      </c>
      <c r="B203" s="141"/>
      <c r="C203" s="142">
        <f>IF(ISNA(VLOOKUP($A203+1000,CONFIG!$W:$AE,2,FALSE)),"",VLOOKUP($A203+1000,CONFIG!$W:$AE,2,FALSE))</f>
        <v>0</v>
      </c>
      <c r="D203" s="143" t="str">
        <f>IF(ISNA(VLOOKUP($A203+1000,CONFIG!$W:$AE,3,FALSE)),"",VLOOKUP($A203+1000,CONFIG!$W:$AE,3,FALSE))</f>
        <v/>
      </c>
      <c r="E203" s="143" t="str">
        <f>IF(ISNA(VLOOKUP($A203+1000,CONFIG!$W:$AE,4,FALSE)),"",VLOOKUP($A203+1000,CONFIG!$W:$AE,4,FALSE))</f>
        <v/>
      </c>
      <c r="F203" s="143" t="str">
        <f>IF(ISNA(VLOOKUP($A203+1000,CONFIG!$W$2:$AE$804,5,FALSE)),"",VLOOKUP($A203+1000,CONFIG!$W$2:$AE$804,5,FALSE))</f>
        <v/>
      </c>
      <c r="G203" s="281" t="str">
        <f>IF(ISNA(VLOOKUP($A203+1000,CONFIG!$W:$AE,6,FALSE)),"",VLOOKUP($A203+1000,CONFIG!$W:$AE,6,FALSE))</f>
        <v/>
      </c>
      <c r="H203" s="281" t="str">
        <f>IF(ISNA(VLOOKUP($A203+1000,CONFIG!$W:$AE,7,FALSE)),"",VLOOKUP($A203+1000,CONFIG!$W:$AE,7,FALSE))</f>
        <v/>
      </c>
      <c r="I203" s="281" t="str">
        <f>IF(ISNA(VLOOKUP($A203+1000,CONFIG!$W:$AE,8,FALSE)),"",VLOOKUP($A203+1000,CONFIG!$W:$AE,8,FALSE))</f>
        <v/>
      </c>
      <c r="J203" s="281" t="str">
        <f>IF(ISNA(VLOOKUP($A203+1000,CONFIG!$W:$AE,9,FALSE)),"",VLOOKUP($A203+1000,CONFIG!$W:$AE,9,FALSE))</f>
        <v/>
      </c>
    </row>
    <row r="204" spans="1:10" s="117" customFormat="1" ht="19.350000000000001" customHeight="1" x14ac:dyDescent="0.2">
      <c r="A204" s="140">
        <v>197</v>
      </c>
      <c r="B204" s="141"/>
      <c r="C204" s="142">
        <f>IF(ISNA(VLOOKUP($A204+1000,CONFIG!$W:$AE,2,FALSE)),"",VLOOKUP($A204+1000,CONFIG!$W:$AE,2,FALSE))</f>
        <v>0</v>
      </c>
      <c r="D204" s="143" t="str">
        <f>IF(ISNA(VLOOKUP($A204+1000,CONFIG!$W:$AE,3,FALSE)),"",VLOOKUP($A204+1000,CONFIG!$W:$AE,3,FALSE))</f>
        <v/>
      </c>
      <c r="E204" s="143" t="str">
        <f>IF(ISNA(VLOOKUP($A204+1000,CONFIG!$W:$AE,4,FALSE)),"",VLOOKUP($A204+1000,CONFIG!$W:$AE,4,FALSE))</f>
        <v/>
      </c>
      <c r="F204" s="143" t="str">
        <f>IF(ISNA(VLOOKUP($A204+1000,CONFIG!$W$2:$AE$804,5,FALSE)),"",VLOOKUP($A204+1000,CONFIG!$W$2:$AE$804,5,FALSE))</f>
        <v/>
      </c>
      <c r="G204" s="281" t="str">
        <f>IF(ISNA(VLOOKUP($A204+1000,CONFIG!$W:$AE,6,FALSE)),"",VLOOKUP($A204+1000,CONFIG!$W:$AE,6,FALSE))</f>
        <v/>
      </c>
      <c r="H204" s="281" t="str">
        <f>IF(ISNA(VLOOKUP($A204+1000,CONFIG!$W:$AE,7,FALSE)),"",VLOOKUP($A204+1000,CONFIG!$W:$AE,7,FALSE))</f>
        <v/>
      </c>
      <c r="I204" s="281" t="str">
        <f>IF(ISNA(VLOOKUP($A204+1000,CONFIG!$W:$AE,8,FALSE)),"",VLOOKUP($A204+1000,CONFIG!$W:$AE,8,FALSE))</f>
        <v/>
      </c>
      <c r="J204" s="281" t="str">
        <f>IF(ISNA(VLOOKUP($A204+1000,CONFIG!$W:$AE,9,FALSE)),"",VLOOKUP($A204+1000,CONFIG!$W:$AE,9,FALSE))</f>
        <v/>
      </c>
    </row>
    <row r="205" spans="1:10" s="117" customFormat="1" ht="19.350000000000001" customHeight="1" x14ac:dyDescent="0.2">
      <c r="A205" s="140">
        <v>198</v>
      </c>
      <c r="B205" s="141"/>
      <c r="C205" s="142">
        <f>IF(ISNA(VLOOKUP($A205+1000,CONFIG!$W:$AE,2,FALSE)),"",VLOOKUP($A205+1000,CONFIG!$W:$AE,2,FALSE))</f>
        <v>0</v>
      </c>
      <c r="D205" s="143" t="str">
        <f>IF(ISNA(VLOOKUP($A205+1000,CONFIG!$W:$AE,3,FALSE)),"",VLOOKUP($A205+1000,CONFIG!$W:$AE,3,FALSE))</f>
        <v/>
      </c>
      <c r="E205" s="143" t="str">
        <f>IF(ISNA(VLOOKUP($A205+1000,CONFIG!$W:$AE,4,FALSE)),"",VLOOKUP($A205+1000,CONFIG!$W:$AE,4,FALSE))</f>
        <v/>
      </c>
      <c r="F205" s="143" t="str">
        <f>IF(ISNA(VLOOKUP($A205+1000,CONFIG!$W$2:$AE$804,5,FALSE)),"",VLOOKUP($A205+1000,CONFIG!$W$2:$AE$804,5,FALSE))</f>
        <v/>
      </c>
      <c r="G205" s="281" t="str">
        <f>IF(ISNA(VLOOKUP($A205+1000,CONFIG!$W:$AE,6,FALSE)),"",VLOOKUP($A205+1000,CONFIG!$W:$AE,6,FALSE))</f>
        <v/>
      </c>
      <c r="H205" s="281" t="str">
        <f>IF(ISNA(VLOOKUP($A205+1000,CONFIG!$W:$AE,7,FALSE)),"",VLOOKUP($A205+1000,CONFIG!$W:$AE,7,FALSE))</f>
        <v/>
      </c>
      <c r="I205" s="281" t="str">
        <f>IF(ISNA(VLOOKUP($A205+1000,CONFIG!$W:$AE,8,FALSE)),"",VLOOKUP($A205+1000,CONFIG!$W:$AE,8,FALSE))</f>
        <v/>
      </c>
      <c r="J205" s="281" t="str">
        <f>IF(ISNA(VLOOKUP($A205+1000,CONFIG!$W:$AE,9,FALSE)),"",VLOOKUP($A205+1000,CONFIG!$W:$AE,9,FALSE))</f>
        <v/>
      </c>
    </row>
    <row r="206" spans="1:10" s="117" customFormat="1" ht="19.350000000000001" customHeight="1" x14ac:dyDescent="0.2">
      <c r="A206" s="140">
        <v>199</v>
      </c>
      <c r="B206" s="141"/>
      <c r="C206" s="142">
        <f>IF(ISNA(VLOOKUP($A206+1000,CONFIG!$W:$AE,2,FALSE)),"",VLOOKUP($A206+1000,CONFIG!$W:$AE,2,FALSE))</f>
        <v>0</v>
      </c>
      <c r="D206" s="143" t="str">
        <f>IF(ISNA(VLOOKUP($A206+1000,CONFIG!$W:$AE,3,FALSE)),"",VLOOKUP($A206+1000,CONFIG!$W:$AE,3,FALSE))</f>
        <v/>
      </c>
      <c r="E206" s="143" t="str">
        <f>IF(ISNA(VLOOKUP($A206+1000,CONFIG!$W:$AE,4,FALSE)),"",VLOOKUP($A206+1000,CONFIG!$W:$AE,4,FALSE))</f>
        <v/>
      </c>
      <c r="F206" s="143" t="str">
        <f>IF(ISNA(VLOOKUP($A206+1000,CONFIG!$W$2:$AE$804,5,FALSE)),"",VLOOKUP($A206+1000,CONFIG!$W$2:$AE$804,5,FALSE))</f>
        <v/>
      </c>
      <c r="G206" s="281" t="str">
        <f>IF(ISNA(VLOOKUP($A206+1000,CONFIG!$W:$AE,6,FALSE)),"",VLOOKUP($A206+1000,CONFIG!$W:$AE,6,FALSE))</f>
        <v/>
      </c>
      <c r="H206" s="281" t="str">
        <f>IF(ISNA(VLOOKUP($A206+1000,CONFIG!$W:$AE,7,FALSE)),"",VLOOKUP($A206+1000,CONFIG!$W:$AE,7,FALSE))</f>
        <v/>
      </c>
      <c r="I206" s="281" t="str">
        <f>IF(ISNA(VLOOKUP($A206+1000,CONFIG!$W:$AE,8,FALSE)),"",VLOOKUP($A206+1000,CONFIG!$W:$AE,8,FALSE))</f>
        <v/>
      </c>
      <c r="J206" s="281" t="str">
        <f>IF(ISNA(VLOOKUP($A206+1000,CONFIG!$W:$AE,9,FALSE)),"",VLOOKUP($A206+1000,CONFIG!$W:$AE,9,FALSE))</f>
        <v/>
      </c>
    </row>
    <row r="207" spans="1:10" s="117" customFormat="1" ht="19.350000000000001" customHeight="1" x14ac:dyDescent="0.2">
      <c r="A207" s="140">
        <v>200</v>
      </c>
      <c r="B207" s="141"/>
      <c r="C207" s="142">
        <f>IF(ISNA(VLOOKUP($A207+1000,CONFIG!$W:$AE,2,FALSE)),"",VLOOKUP($A207+1000,CONFIG!$W:$AE,2,FALSE))</f>
        <v>0</v>
      </c>
      <c r="D207" s="143" t="str">
        <f>IF(ISNA(VLOOKUP($A207+1000,CONFIG!$W:$AE,3,FALSE)),"",VLOOKUP($A207+1000,CONFIG!$W:$AE,3,FALSE))</f>
        <v/>
      </c>
      <c r="E207" s="143" t="str">
        <f>IF(ISNA(VLOOKUP($A207+1000,CONFIG!$W:$AE,4,FALSE)),"",VLOOKUP($A207+1000,CONFIG!$W:$AE,4,FALSE))</f>
        <v/>
      </c>
      <c r="F207" s="143" t="str">
        <f>IF(ISNA(VLOOKUP($A207+1000,CONFIG!$W$2:$AE$804,5,FALSE)),"",VLOOKUP($A207+1000,CONFIG!$W$2:$AE$804,5,FALSE))</f>
        <v/>
      </c>
      <c r="G207" s="281" t="str">
        <f>IF(ISNA(VLOOKUP($A207+1000,CONFIG!$W:$AE,6,FALSE)),"",VLOOKUP($A207+1000,CONFIG!$W:$AE,6,FALSE))</f>
        <v/>
      </c>
      <c r="H207" s="281" t="str">
        <f>IF(ISNA(VLOOKUP($A207+1000,CONFIG!$W:$AE,7,FALSE)),"",VLOOKUP($A207+1000,CONFIG!$W:$AE,7,FALSE))</f>
        <v/>
      </c>
      <c r="I207" s="281" t="str">
        <f>IF(ISNA(VLOOKUP($A207+1000,CONFIG!$W:$AE,8,FALSE)),"",VLOOKUP($A207+1000,CONFIG!$W:$AE,8,FALSE))</f>
        <v/>
      </c>
      <c r="J207" s="281" t="str">
        <f>IF(ISNA(VLOOKUP($A207+1000,CONFIG!$W:$AE,9,FALSE)),"",VLOOKUP($A207+1000,CONFIG!$W:$AE,9,FALSE))</f>
        <v/>
      </c>
    </row>
  </sheetData>
  <sheetProtection formatColumns="0"/>
  <customSheetViews>
    <customSheetView guid="{9AA32AE5-0DAB-8E4F-A086-D2EB8423E58C}" showGridLines="0" hiddenColumns="1" view="pageLayout" topLeftCell="B1">
      <selection activeCell="C9" sqref="C9"/>
      <pageMargins left="0.25" right="0.25" top="0.75" bottom="0.75" header="0.3" footer="0.3"/>
      <pageSetup paperSize="9" orientation="portrait" horizontalDpi="0" verticalDpi="0"/>
      <headerFooter>
        <oddHeader xml:space="preserve">&amp;CCOMITE D'ILE DE FRANCE DE LA FEDERATION FRANCAISE DE CYCLISME
</oddHeader>
        <oddFooter>&amp;L&amp;"System Font,Gras"&amp;14&amp;K000000Liste des engagés D1&amp;"System Font,Normal"&amp;10
&amp;R&amp;"Arial,Gras"&amp;12&amp;P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9:A67 A68:B207">
    <cfRule type="cellIs" dxfId="26" priority="3" stopIfTrue="1" operator="equal">
      <formula>0</formula>
    </cfRule>
  </conditionalFormatting>
  <conditionalFormatting sqref="B8:B207">
    <cfRule type="cellIs" dxfId="25" priority="4" stopIfTrue="1" operator="notEqual">
      <formula>""</formula>
    </cfRule>
  </conditionalFormatting>
  <conditionalFormatting sqref="F6">
    <cfRule type="cellIs" dxfId="24" priority="20" operator="greaterThan">
      <formula>200</formula>
    </cfRule>
  </conditionalFormatting>
  <conditionalFormatting sqref="IU9:IV9">
    <cfRule type="cellIs" dxfId="23" priority="6" stopIfTrue="1" operator="equal">
      <formula>0</formula>
    </cfRule>
  </conditionalFormatting>
  <dataValidations count="1">
    <dataValidation type="custom" allowBlank="1" showInputMessage="1" showErrorMessage="1" errorTitle="Doublon" error="Dossard en doublon" sqref="A8:A207 HC10:HC207" xr:uid="{B14D63BA-084E-400A-BBBD-1FC956638B02}">
      <formula1>COUNTIF($A$8:$A$206,$A8)&lt;2</formula1>
    </dataValidation>
  </dataValidations>
  <pageMargins left="0.23622047244094491" right="0.23622047244094491" top="0.74803149606299213" bottom="0.74803149606299213" header="0.31496062992125984" footer="0.31496062992125984"/>
  <pageSetup paperSize="9" scale="87" fitToHeight="0" orientation="portrait" horizontalDpi="4294967293" r:id="rId1"/>
  <headerFooter>
    <oddHeader xml:space="preserve">&amp;CCOMITE D'ILE DE FRANCE DE LA FEDERATION FRANCAISE DE CYCLISME
</oddHeader>
    <oddFooter>&amp;L&amp;"System Font,Gras"&amp;14&amp;K000000Liste des engagés D1&amp;"System Font,Normal"&amp;10
&amp;R&amp;"Arial,Gras"&amp;12&amp;P</oddFooter>
  </headerFooter>
  <ignoredErrors>
    <ignoredError sqref="D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6BE2C-C15B-4929-BA13-39C84ED5D149}">
  <sheetPr>
    <tabColor theme="4" tint="-0.249977111117893"/>
    <pageSetUpPr fitToPage="1"/>
  </sheetPr>
  <dimension ref="A1:AQ207"/>
  <sheetViews>
    <sheetView showGridLines="0" topLeftCell="A26" zoomScaleNormal="100" workbookViewId="0">
      <selection activeCell="B21" sqref="B21"/>
    </sheetView>
  </sheetViews>
  <sheetFormatPr baseColWidth="10" defaultColWidth="13.28515625" defaultRowHeight="12.75" x14ac:dyDescent="0.2"/>
  <cols>
    <col min="1" max="2" width="6.42578125" customWidth="1"/>
    <col min="3" max="3" width="13" customWidth="1"/>
    <col min="4" max="4" width="15.7109375" customWidth="1"/>
    <col min="5" max="5" width="17.7109375" customWidth="1"/>
    <col min="6" max="6" width="39.5703125" bestFit="1" customWidth="1"/>
    <col min="7" max="7" width="7.28515625" style="1" customWidth="1"/>
    <col min="8" max="8" width="7.7109375" style="1" customWidth="1"/>
    <col min="9" max="9" width="4.42578125" style="1" customWidth="1"/>
    <col min="10" max="10" width="6.7109375" style="1" customWidth="1"/>
    <col min="11" max="11" width="8" style="1" customWidth="1"/>
    <col min="12" max="198" width="11.42578125" customWidth="1"/>
    <col min="199" max="200" width="13.28515625" customWidth="1"/>
    <col min="201" max="201" width="10.140625" bestFit="1" customWidth="1"/>
    <col min="202" max="202" width="8.85546875" customWidth="1"/>
    <col min="203" max="203" width="6.42578125" bestFit="1" customWidth="1"/>
    <col min="204" max="204" width="14" customWidth="1"/>
  </cols>
  <sheetData>
    <row r="1" spans="1:43" ht="20.100000000000001" customHeight="1" x14ac:dyDescent="0.2">
      <c r="A1" s="125" t="s">
        <v>194</v>
      </c>
      <c r="B1" s="126"/>
      <c r="C1" s="152"/>
      <c r="D1" s="152" t="str">
        <f>MID('Ext A2'!A1,14,100)</f>
        <v/>
      </c>
      <c r="E1" s="127"/>
      <c r="F1" s="128"/>
      <c r="G1" s="331" t="s">
        <v>1322</v>
      </c>
      <c r="H1" s="332"/>
      <c r="I1" s="332"/>
      <c r="J1" s="333"/>
    </row>
    <row r="2" spans="1:43" ht="20.100000000000001" customHeight="1" x14ac:dyDescent="0.2">
      <c r="A2" s="129" t="s">
        <v>195</v>
      </c>
      <c r="B2" s="130"/>
      <c r="C2" s="157"/>
      <c r="D2" s="157" t="str">
        <f>CONFIG!B3</f>
        <v>MONTHYON</v>
      </c>
      <c r="E2" s="132"/>
      <c r="F2" s="133"/>
      <c r="G2" s="334"/>
      <c r="H2" s="335"/>
      <c r="I2" s="335"/>
      <c r="J2" s="336"/>
    </row>
    <row r="3" spans="1:43" ht="20.100000000000001" customHeight="1" x14ac:dyDescent="0.2">
      <c r="A3" s="134" t="s">
        <v>196</v>
      </c>
      <c r="B3" s="135"/>
      <c r="C3" s="131"/>
      <c r="D3" s="157" t="str">
        <f>CONFIG!B2</f>
        <v>VC ST MAMMES</v>
      </c>
      <c r="E3" s="131"/>
      <c r="F3" s="136"/>
      <c r="G3" s="334"/>
      <c r="H3" s="335"/>
      <c r="I3" s="335"/>
      <c r="J3" s="336"/>
    </row>
    <row r="4" spans="1:43" ht="20.100000000000001" customHeight="1" x14ac:dyDescent="0.2">
      <c r="A4" s="129" t="s">
        <v>37</v>
      </c>
      <c r="B4" s="130"/>
      <c r="C4" s="158"/>
      <c r="D4" s="278">
        <f>CONFIG!B4</f>
        <v>46138</v>
      </c>
      <c r="E4" s="138"/>
      <c r="F4" s="139"/>
      <c r="G4" s="334"/>
      <c r="H4" s="335"/>
      <c r="I4" s="335"/>
      <c r="J4" s="336"/>
    </row>
    <row r="5" spans="1:43" ht="20.100000000000001" customHeight="1" x14ac:dyDescent="0.2">
      <c r="A5" s="129" t="str">
        <f>CONCATENATE("CIRCUIT DE ",CONFIG!B5," KM A PARCOURIR ",CONFIG!B7," FOIS SOIT ",CONFIG!B5*CONFIG!B7," KM")</f>
        <v>CIRCUIT DE 2,79 KM A PARCOURIR  FOIS SOIT 0 KM</v>
      </c>
      <c r="B5" s="130"/>
      <c r="C5" s="137"/>
      <c r="D5" s="137"/>
      <c r="E5" s="277"/>
      <c r="F5" s="139"/>
      <c r="G5" s="334"/>
      <c r="H5" s="335"/>
      <c r="I5" s="335"/>
      <c r="J5" s="336"/>
    </row>
    <row r="6" spans="1:43" ht="20.100000000000001" customHeight="1" thickBot="1" x14ac:dyDescent="0.25">
      <c r="A6" s="321" t="s">
        <v>187</v>
      </c>
      <c r="B6" s="322"/>
      <c r="C6" s="322"/>
      <c r="D6" s="275">
        <f>SUM(CONFIG!B55+CONFIG!B60)</f>
        <v>0</v>
      </c>
      <c r="E6" s="275" t="str">
        <f>CONCATENATE("NOMBRE DE PARTANTS : ",CONFIG!B64)</f>
        <v>NOMBRE DE PARTANTS : 38</v>
      </c>
      <c r="F6" s="276"/>
      <c r="G6" s="337"/>
      <c r="H6" s="338"/>
      <c r="I6" s="338"/>
      <c r="J6" s="339"/>
      <c r="K6" s="116"/>
    </row>
    <row r="7" spans="1:43" s="84" customFormat="1" ht="26.1" customHeight="1" thickBot="1" x14ac:dyDescent="0.25">
      <c r="A7" s="236" t="s">
        <v>189</v>
      </c>
      <c r="B7" s="236" t="s">
        <v>2</v>
      </c>
      <c r="C7" s="236" t="s">
        <v>4</v>
      </c>
      <c r="D7" s="236" t="s">
        <v>5</v>
      </c>
      <c r="E7" s="236" t="s">
        <v>6</v>
      </c>
      <c r="F7" s="237" t="s">
        <v>7</v>
      </c>
      <c r="G7" s="286" t="s">
        <v>188</v>
      </c>
      <c r="H7" s="287" t="s">
        <v>3183</v>
      </c>
      <c r="I7" s="287" t="s">
        <v>190</v>
      </c>
      <c r="J7" s="288" t="s">
        <v>191</v>
      </c>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49"/>
    </row>
    <row r="8" spans="1:43" s="117" customFormat="1" ht="19.350000000000001" customHeight="1" x14ac:dyDescent="0.2">
      <c r="A8" s="140">
        <v>1</v>
      </c>
      <c r="B8" s="141" t="s">
        <v>184</v>
      </c>
      <c r="C8" s="142">
        <f>IF(ISNA(VLOOKUP($A8+2000,CONFIG!$W$2:$AE$804,2,FALSE)),"",VLOOKUP($A8+2000,CONFIG!$W$2:$AE$804,2,FALSE))</f>
        <v>0</v>
      </c>
      <c r="D8" s="143" t="str">
        <f>IF(ISNA(VLOOKUP($A8+2000,CONFIG!$W$2:$AE$804,3,FALSE)),"",VLOOKUP($A8+2000,CONFIG!$W$2:$AE$804,3,FALSE))</f>
        <v/>
      </c>
      <c r="E8" s="143" t="str">
        <f>IF(ISNA(VLOOKUP($A8+2000,CONFIG!$W$2:$AE$804,4,FALSE)),"",VLOOKUP($A8+2000,CONFIG!$W$2:$AE$804,4,FALSE))</f>
        <v/>
      </c>
      <c r="F8" s="143" t="str">
        <f>IF(ISNA(VLOOKUP($A8+2000,CONFIG!$W$2:$AE$804,5,FALSE)),"",VLOOKUP($A8+2000,CONFIG!$W$2:$AE$804,5,FALSE))</f>
        <v/>
      </c>
      <c r="G8" s="142" t="str">
        <f>IF(ISNA(VLOOKUP($A8+2000,CONFIG!$W$2:$AE$804,6,FALSE)),"",VLOOKUP($A8+2000,CONFIG!$W$2:$AE$804,6,FALSE))</f>
        <v/>
      </c>
      <c r="H8" s="142" t="str">
        <f>IF(ISNA(VLOOKUP($A8+2000,CONFIG!$W$2:$AE$804,7,FALSE)),"",VLOOKUP($A8+2000,CONFIG!$W$2:$AE$804,7,FALSE))</f>
        <v/>
      </c>
      <c r="I8" s="142" t="str">
        <f>IF(ISNA(VLOOKUP($A8+2000,CONFIG!$W$2:$AE$804,8,FALSE)),"",VLOOKUP($A8+2000,CONFIG!$W$2:$AE$804,8,FALSE))</f>
        <v/>
      </c>
      <c r="J8" s="142" t="str">
        <f>IF(ISNA(VLOOKUP($A8+2000,CONFIG!$W$2:$AE$804,9,FALSE)),"",VLOOKUP($A8+2000,CONFIG!$W$2:$AE$804,9,FALSE))</f>
        <v/>
      </c>
      <c r="K8" s="123"/>
    </row>
    <row r="9" spans="1:43" s="117" customFormat="1" ht="19.350000000000001" customHeight="1" x14ac:dyDescent="0.2">
      <c r="A9" s="140">
        <v>2</v>
      </c>
      <c r="B9" s="141" t="s">
        <v>184</v>
      </c>
      <c r="C9" s="142">
        <f>IF(ISNA(VLOOKUP($A9+2000,CONFIG!$W$2:$AE$804,2,FALSE)),"",VLOOKUP($A9+2000,CONFIG!$W$2:$AE$804,2,FALSE))</f>
        <v>0</v>
      </c>
      <c r="D9" s="143" t="str">
        <f>IF(ISNA(VLOOKUP($A9+2000,CONFIG!$W$2:$AE$804,3,FALSE)),"",VLOOKUP($A9+2000,CONFIG!$W$2:$AE$804,3,FALSE))</f>
        <v/>
      </c>
      <c r="E9" s="143" t="str">
        <f>IF(ISNA(VLOOKUP($A9+2000,CONFIG!$W$2:$AE$804,4,FALSE)),"",VLOOKUP($A9+2000,CONFIG!$W$2:$AE$804,4,FALSE))</f>
        <v/>
      </c>
      <c r="F9" s="143" t="str">
        <f>IF(ISNA(VLOOKUP($A9+2000,CONFIG!$W$2:$AE$804,5,FALSE)),"",VLOOKUP($A9+2000,CONFIG!$W$2:$AE$804,5,FALSE))</f>
        <v/>
      </c>
      <c r="G9" s="142" t="str">
        <f>IF(ISNA(VLOOKUP($A9+2000,CONFIG!$W$2:$AE$804,6,FALSE)),"",VLOOKUP($A9+2000,CONFIG!$W$2:$AE$804,6,FALSE))</f>
        <v/>
      </c>
      <c r="H9" s="142" t="str">
        <f>IF(ISNA(VLOOKUP($A9+2000,CONFIG!$W$2:$AE$804,7,FALSE)),"",VLOOKUP($A9+2000,CONFIG!$W$2:$AE$804,7,FALSE))</f>
        <v/>
      </c>
      <c r="I9" s="142" t="str">
        <f>IF(ISNA(VLOOKUP($A9+2000,CONFIG!$W$2:$AE$804,8,FALSE)),"",VLOOKUP($A9+2000,CONFIG!$W$2:$AE$804,8,FALSE))</f>
        <v/>
      </c>
      <c r="J9" s="142" t="str">
        <f>IF(ISNA(VLOOKUP($A9+2000,CONFIG!$W$2:$AE$804,9,FALSE)),"",VLOOKUP($A9+2000,CONFIG!$W$2:$AE$804,9,FALSE))</f>
        <v/>
      </c>
      <c r="K9" s="123"/>
    </row>
    <row r="10" spans="1:43" s="117" customFormat="1" ht="19.350000000000001" customHeight="1" x14ac:dyDescent="0.2">
      <c r="A10" s="140">
        <v>3</v>
      </c>
      <c r="B10" s="141" t="s">
        <v>184</v>
      </c>
      <c r="C10" s="142">
        <f>IF(ISNA(VLOOKUP($A10+2000,CONFIG!$W$2:$AE$804,2,FALSE)),"",VLOOKUP($A10+2000,CONFIG!$W$2:$AE$804,2,FALSE))</f>
        <v>0</v>
      </c>
      <c r="D10" s="143" t="str">
        <f>IF(ISNA(VLOOKUP($A10+2000,CONFIG!$W$2:$AE$804,3,FALSE)),"",VLOOKUP($A10+2000,CONFIG!$W$2:$AE$804,3,FALSE))</f>
        <v/>
      </c>
      <c r="E10" s="143" t="str">
        <f>IF(ISNA(VLOOKUP($A10+2000,CONFIG!$W$2:$AE$804,4,FALSE)),"",VLOOKUP($A10+2000,CONFIG!$W$2:$AE$804,4,FALSE))</f>
        <v/>
      </c>
      <c r="F10" s="143" t="str">
        <f>IF(ISNA(VLOOKUP($A10+2000,CONFIG!$W$2:$AE$804,5,FALSE)),"",VLOOKUP($A10+2000,CONFIG!$W$2:$AE$804,5,FALSE))</f>
        <v/>
      </c>
      <c r="G10" s="142" t="str">
        <f>IF(ISNA(VLOOKUP($A10+2000,CONFIG!$W$2:$AE$804,6,FALSE)),"",VLOOKUP($A10+2000,CONFIG!$W$2:$AE$804,6,FALSE))</f>
        <v/>
      </c>
      <c r="H10" s="142" t="str">
        <f>IF(ISNA(VLOOKUP($A10+2000,CONFIG!$W$2:$AE$804,7,FALSE)),"",VLOOKUP($A10+2000,CONFIG!$W$2:$AE$804,7,FALSE))</f>
        <v/>
      </c>
      <c r="I10" s="142" t="str">
        <f>IF(ISNA(VLOOKUP($A10+2000,CONFIG!$W$2:$AE$804,8,FALSE)),"",VLOOKUP($A10+2000,CONFIG!$W$2:$AE$804,8,FALSE))</f>
        <v/>
      </c>
      <c r="J10" s="142" t="str">
        <f>IF(ISNA(VLOOKUP($A10+2000,CONFIG!$W$2:$AE$804,9,FALSE)),"",VLOOKUP($A10+2000,CONFIG!$W$2:$AE$804,9,FALSE))</f>
        <v/>
      </c>
      <c r="K10" s="123"/>
    </row>
    <row r="11" spans="1:43" s="117" customFormat="1" ht="19.350000000000001" customHeight="1" x14ac:dyDescent="0.2">
      <c r="A11" s="140">
        <v>4</v>
      </c>
      <c r="B11" s="141" t="s">
        <v>184</v>
      </c>
      <c r="C11" s="142">
        <f>IF(ISNA(VLOOKUP($A11+2000,CONFIG!$W$2:$AE$804,2,FALSE)),"",VLOOKUP($A11+2000,CONFIG!$W$2:$AE$804,2,FALSE))</f>
        <v>0</v>
      </c>
      <c r="D11" s="143" t="str">
        <f>IF(ISNA(VLOOKUP($A11+2000,CONFIG!$W$2:$AE$804,3,FALSE)),"",VLOOKUP($A11+2000,CONFIG!$W$2:$AE$804,3,FALSE))</f>
        <v/>
      </c>
      <c r="E11" s="143" t="str">
        <f>IF(ISNA(VLOOKUP($A11+2000,CONFIG!$W$2:$AE$804,4,FALSE)),"",VLOOKUP($A11+2000,CONFIG!$W$2:$AE$804,4,FALSE))</f>
        <v/>
      </c>
      <c r="F11" s="143" t="str">
        <f>IF(ISNA(VLOOKUP($A11+2000,CONFIG!$W$2:$AE$804,5,FALSE)),"",VLOOKUP($A11+2000,CONFIG!$W$2:$AE$804,5,FALSE))</f>
        <v/>
      </c>
      <c r="G11" s="142" t="str">
        <f>IF(ISNA(VLOOKUP($A11+2000,CONFIG!$W$2:$AE$804,6,FALSE)),"",VLOOKUP($A11+2000,CONFIG!$W$2:$AE$804,6,FALSE))</f>
        <v/>
      </c>
      <c r="H11" s="142" t="str">
        <f>IF(ISNA(VLOOKUP($A11+2000,CONFIG!$W$2:$AE$804,7,FALSE)),"",VLOOKUP($A11+2000,CONFIG!$W$2:$AE$804,7,FALSE))</f>
        <v/>
      </c>
      <c r="I11" s="142" t="str">
        <f>IF(ISNA(VLOOKUP($A11+2000,CONFIG!$W$2:$AE$804,8,FALSE)),"",VLOOKUP($A11+2000,CONFIG!$W$2:$AE$804,8,FALSE))</f>
        <v/>
      </c>
      <c r="J11" s="142" t="str">
        <f>IF(ISNA(VLOOKUP($A11+2000,CONFIG!$W$2:$AE$804,9,FALSE)),"",VLOOKUP($A11+2000,CONFIG!$W$2:$AE$804,9,FALSE))</f>
        <v/>
      </c>
      <c r="K11" s="123"/>
    </row>
    <row r="12" spans="1:43" s="117" customFormat="1" ht="19.350000000000001" customHeight="1" x14ac:dyDescent="0.2">
      <c r="A12" s="140">
        <v>5</v>
      </c>
      <c r="B12" s="141" t="s">
        <v>184</v>
      </c>
      <c r="C12" s="142">
        <f>IF(ISNA(VLOOKUP($A12+2000,CONFIG!$W$2:$AE$804,2,FALSE)),"",VLOOKUP($A12+2000,CONFIG!$W$2:$AE$804,2,FALSE))</f>
        <v>0</v>
      </c>
      <c r="D12" s="143" t="str">
        <f>IF(ISNA(VLOOKUP($A12+2000,CONFIG!$W$2:$AE$804,3,FALSE)),"",VLOOKUP($A12+2000,CONFIG!$W$2:$AE$804,3,FALSE))</f>
        <v/>
      </c>
      <c r="E12" s="143" t="str">
        <f>IF(ISNA(VLOOKUP($A12+2000,CONFIG!$W$2:$AE$804,4,FALSE)),"",VLOOKUP($A12+2000,CONFIG!$W$2:$AE$804,4,FALSE))</f>
        <v/>
      </c>
      <c r="F12" s="143" t="str">
        <f>IF(ISNA(VLOOKUP($A12+2000,CONFIG!$W$2:$AE$804,5,FALSE)),"",VLOOKUP($A12+2000,CONFIG!$W$2:$AE$804,5,FALSE))</f>
        <v/>
      </c>
      <c r="G12" s="142" t="str">
        <f>IF(ISNA(VLOOKUP($A12+2000,CONFIG!$W$2:$AE$804,6,FALSE)),"",VLOOKUP($A12+2000,CONFIG!$W$2:$AE$804,6,FALSE))</f>
        <v/>
      </c>
      <c r="H12" s="142" t="str">
        <f>IF(ISNA(VLOOKUP($A12+2000,CONFIG!$W$2:$AE$804,7,FALSE)),"",VLOOKUP($A12+2000,CONFIG!$W$2:$AE$804,7,FALSE))</f>
        <v/>
      </c>
      <c r="I12" s="142" t="str">
        <f>IF(ISNA(VLOOKUP($A12+2000,CONFIG!$W$2:$AE$804,8,FALSE)),"",VLOOKUP($A12+2000,CONFIG!$W$2:$AE$804,8,FALSE))</f>
        <v/>
      </c>
      <c r="J12" s="142" t="str">
        <f>IF(ISNA(VLOOKUP($A12+2000,CONFIG!$W$2:$AE$804,9,FALSE)),"",VLOOKUP($A12+2000,CONFIG!$W$2:$AE$804,9,FALSE))</f>
        <v/>
      </c>
      <c r="K12" s="123"/>
    </row>
    <row r="13" spans="1:43" s="117" customFormat="1" ht="19.350000000000001" customHeight="1" x14ac:dyDescent="0.2">
      <c r="A13" s="140">
        <v>6</v>
      </c>
      <c r="B13" s="141" t="s">
        <v>184</v>
      </c>
      <c r="C13" s="142">
        <f>IF(ISNA(VLOOKUP($A13+2000,CONFIG!$W$2:$AE$804,2,FALSE)),"",VLOOKUP($A13+2000,CONFIG!$W$2:$AE$804,2,FALSE))</f>
        <v>0</v>
      </c>
      <c r="D13" s="143" t="str">
        <f>IF(ISNA(VLOOKUP($A13+2000,CONFIG!$W$2:$AE$804,3,FALSE)),"",VLOOKUP($A13+2000,CONFIG!$W$2:$AE$804,3,FALSE))</f>
        <v/>
      </c>
      <c r="E13" s="143" t="str">
        <f>IF(ISNA(VLOOKUP($A13+2000,CONFIG!$W$2:$AE$804,4,FALSE)),"",VLOOKUP($A13+2000,CONFIG!$W$2:$AE$804,4,FALSE))</f>
        <v/>
      </c>
      <c r="F13" s="143" t="str">
        <f>IF(ISNA(VLOOKUP($A13+2000,CONFIG!$W$2:$AE$804,5,FALSE)),"",VLOOKUP($A13+2000,CONFIG!$W$2:$AE$804,5,FALSE))</f>
        <v/>
      </c>
      <c r="G13" s="142" t="str">
        <f>IF(ISNA(VLOOKUP($A13+2000,CONFIG!$W$2:$AE$804,6,FALSE)),"",VLOOKUP($A13+2000,CONFIG!$W$2:$AE$804,6,FALSE))</f>
        <v/>
      </c>
      <c r="H13" s="142" t="str">
        <f>IF(ISNA(VLOOKUP($A13+2000,CONFIG!$W$2:$AE$804,7,FALSE)),"",VLOOKUP($A13+2000,CONFIG!$W$2:$AE$804,7,FALSE))</f>
        <v/>
      </c>
      <c r="I13" s="142" t="str">
        <f>IF(ISNA(VLOOKUP($A13+2000,CONFIG!$W$2:$AE$804,8,FALSE)),"",VLOOKUP($A13+2000,CONFIG!$W$2:$AE$804,8,FALSE))</f>
        <v/>
      </c>
      <c r="J13" s="142" t="str">
        <f>IF(ISNA(VLOOKUP($A13+2000,CONFIG!$W$2:$AE$804,9,FALSE)),"",VLOOKUP($A13+2000,CONFIG!$W$2:$AE$804,9,FALSE))</f>
        <v/>
      </c>
      <c r="K13" s="123"/>
    </row>
    <row r="14" spans="1:43" s="117" customFormat="1" ht="19.350000000000001" customHeight="1" x14ac:dyDescent="0.2">
      <c r="A14" s="140">
        <v>7</v>
      </c>
      <c r="B14" s="141" t="s">
        <v>184</v>
      </c>
      <c r="C14" s="142">
        <f>IF(ISNA(VLOOKUP($A14+2000,CONFIG!$W$2:$AE$804,2,FALSE)),"",VLOOKUP($A14+2000,CONFIG!$W$2:$AE$804,2,FALSE))</f>
        <v>0</v>
      </c>
      <c r="D14" s="143" t="str">
        <f>IF(ISNA(VLOOKUP($A14+2000,CONFIG!$W$2:$AE$804,3,FALSE)),"",VLOOKUP($A14+2000,CONFIG!$W$2:$AE$804,3,FALSE))</f>
        <v/>
      </c>
      <c r="E14" s="143" t="str">
        <f>IF(ISNA(VLOOKUP($A14+2000,CONFIG!$W$2:$AE$804,4,FALSE)),"",VLOOKUP($A14+2000,CONFIG!$W$2:$AE$804,4,FALSE))</f>
        <v/>
      </c>
      <c r="F14" s="143" t="str">
        <f>IF(ISNA(VLOOKUP($A14+2000,CONFIG!$W$2:$AE$804,5,FALSE)),"",VLOOKUP($A14+2000,CONFIG!$W$2:$AE$804,5,FALSE))</f>
        <v/>
      </c>
      <c r="G14" s="142" t="str">
        <f>IF(ISNA(VLOOKUP($A14+2000,CONFIG!$W$2:$AE$804,6,FALSE)),"",VLOOKUP($A14+2000,CONFIG!$W$2:$AE$804,6,FALSE))</f>
        <v/>
      </c>
      <c r="H14" s="142" t="str">
        <f>IF(ISNA(VLOOKUP($A14+2000,CONFIG!$W$2:$AE$804,7,FALSE)),"",VLOOKUP($A14+2000,CONFIG!$W$2:$AE$804,7,FALSE))</f>
        <v/>
      </c>
      <c r="I14" s="142" t="str">
        <f>IF(ISNA(VLOOKUP($A14+2000,CONFIG!$W$2:$AE$804,8,FALSE)),"",VLOOKUP($A14+2000,CONFIG!$W$2:$AE$804,8,FALSE))</f>
        <v/>
      </c>
      <c r="J14" s="142" t="str">
        <f>IF(ISNA(VLOOKUP($A14+2000,CONFIG!$W$2:$AE$804,9,FALSE)),"",VLOOKUP($A14+2000,CONFIG!$W$2:$AE$804,9,FALSE))</f>
        <v/>
      </c>
      <c r="K14" s="123"/>
    </row>
    <row r="15" spans="1:43" s="117" customFormat="1" ht="19.350000000000001" customHeight="1" x14ac:dyDescent="0.2">
      <c r="A15" s="140">
        <v>8</v>
      </c>
      <c r="B15" s="141" t="s">
        <v>184</v>
      </c>
      <c r="C15" s="142">
        <f>IF(ISNA(VLOOKUP($A15+2000,CONFIG!$W$2:$AE$804,2,FALSE)),"",VLOOKUP($A15+2000,CONFIG!$W$2:$AE$804,2,FALSE))</f>
        <v>0</v>
      </c>
      <c r="D15" s="143" t="str">
        <f>IF(ISNA(VLOOKUP($A15+2000,CONFIG!$W$2:$AE$804,3,FALSE)),"",VLOOKUP($A15+2000,CONFIG!$W$2:$AE$804,3,FALSE))</f>
        <v/>
      </c>
      <c r="E15" s="143" t="str">
        <f>IF(ISNA(VLOOKUP($A15+2000,CONFIG!$W$2:$AE$804,4,FALSE)),"",VLOOKUP($A15+2000,CONFIG!$W$2:$AE$804,4,FALSE))</f>
        <v/>
      </c>
      <c r="F15" s="143" t="str">
        <f>IF(ISNA(VLOOKUP($A15+2000,CONFIG!$W$2:$AE$804,5,FALSE)),"",VLOOKUP($A15+2000,CONFIG!$W$2:$AE$804,5,FALSE))</f>
        <v/>
      </c>
      <c r="G15" s="142" t="str">
        <f>IF(ISNA(VLOOKUP($A15+2000,CONFIG!$W$2:$AE$804,6,FALSE)),"",VLOOKUP($A15+2000,CONFIG!$W$2:$AE$804,6,FALSE))</f>
        <v/>
      </c>
      <c r="H15" s="142" t="str">
        <f>IF(ISNA(VLOOKUP($A15+2000,CONFIG!$W$2:$AE$804,7,FALSE)),"",VLOOKUP($A15+2000,CONFIG!$W$2:$AE$804,7,FALSE))</f>
        <v/>
      </c>
      <c r="I15" s="142" t="str">
        <f>IF(ISNA(VLOOKUP($A15+2000,CONFIG!$W$2:$AE$804,8,FALSE)),"",VLOOKUP($A15+2000,CONFIG!$W$2:$AE$804,8,FALSE))</f>
        <v/>
      </c>
      <c r="J15" s="142" t="str">
        <f>IF(ISNA(VLOOKUP($A15+2000,CONFIG!$W$2:$AE$804,9,FALSE)),"",VLOOKUP($A15+2000,CONFIG!$W$2:$AE$804,9,FALSE))</f>
        <v/>
      </c>
      <c r="K15" s="123"/>
    </row>
    <row r="16" spans="1:43" s="117" customFormat="1" ht="19.350000000000001" customHeight="1" x14ac:dyDescent="0.2">
      <c r="A16" s="140">
        <v>9</v>
      </c>
      <c r="B16" s="141" t="s">
        <v>184</v>
      </c>
      <c r="C16" s="142">
        <f>IF(ISNA(VLOOKUP($A16+2000,CONFIG!$W$2:$AE$804,2,FALSE)),"",VLOOKUP($A16+2000,CONFIG!$W$2:$AE$804,2,FALSE))</f>
        <v>0</v>
      </c>
      <c r="D16" s="143" t="str">
        <f>IF(ISNA(VLOOKUP($A16+2000,CONFIG!$W$2:$AE$804,3,FALSE)),"",VLOOKUP($A16+2000,CONFIG!$W$2:$AE$804,3,FALSE))</f>
        <v/>
      </c>
      <c r="E16" s="143" t="str">
        <f>IF(ISNA(VLOOKUP($A16+2000,CONFIG!$W$2:$AE$804,4,FALSE)),"",VLOOKUP($A16+2000,CONFIG!$W$2:$AE$804,4,FALSE))</f>
        <v/>
      </c>
      <c r="F16" s="143" t="str">
        <f>IF(ISNA(VLOOKUP($A16+2000,CONFIG!$W$2:$AE$804,5,FALSE)),"",VLOOKUP($A16+2000,CONFIG!$W$2:$AE$804,5,FALSE))</f>
        <v/>
      </c>
      <c r="G16" s="142" t="str">
        <f>IF(ISNA(VLOOKUP($A16+2000,CONFIG!$W$2:$AE$804,6,FALSE)),"",VLOOKUP($A16+2000,CONFIG!$W$2:$AE$804,6,FALSE))</f>
        <v/>
      </c>
      <c r="H16" s="142" t="str">
        <f>IF(ISNA(VLOOKUP($A16+2000,CONFIG!$W$2:$AE$804,7,FALSE)),"",VLOOKUP($A16+2000,CONFIG!$W$2:$AE$804,7,FALSE))</f>
        <v/>
      </c>
      <c r="I16" s="142" t="str">
        <f>IF(ISNA(VLOOKUP($A16+2000,CONFIG!$W$2:$AE$804,8,FALSE)),"",VLOOKUP($A16+2000,CONFIG!$W$2:$AE$804,8,FALSE))</f>
        <v/>
      </c>
      <c r="J16" s="142" t="str">
        <f>IF(ISNA(VLOOKUP($A16+2000,CONFIG!$W$2:$AE$804,9,FALSE)),"",VLOOKUP($A16+2000,CONFIG!$W$2:$AE$804,9,FALSE))</f>
        <v/>
      </c>
      <c r="K16" s="123"/>
    </row>
    <row r="17" spans="1:11" s="117" customFormat="1" ht="19.350000000000001" customHeight="1" x14ac:dyDescent="0.2">
      <c r="A17" s="140">
        <v>10</v>
      </c>
      <c r="B17" s="141"/>
      <c r="C17" s="142">
        <f>IF(ISNA(VLOOKUP($A17+2000,CONFIG!$W$2:$AE$804,2,FALSE)),"",VLOOKUP($A17+2000,CONFIG!$W$2:$AE$804,2,FALSE))</f>
        <v>0</v>
      </c>
      <c r="D17" s="143" t="str">
        <f>IF(ISNA(VLOOKUP($A17+2000,CONFIG!$W$2:$AE$804,3,FALSE)),"",VLOOKUP($A17+2000,CONFIG!$W$2:$AE$804,3,FALSE))</f>
        <v/>
      </c>
      <c r="E17" s="143" t="str">
        <f>IF(ISNA(VLOOKUP($A17+2000,CONFIG!$W$2:$AE$804,4,FALSE)),"",VLOOKUP($A17+2000,CONFIG!$W$2:$AE$804,4,FALSE))</f>
        <v/>
      </c>
      <c r="F17" s="143" t="str">
        <f>IF(ISNA(VLOOKUP($A17+2000,CONFIG!$W$2:$AE$804,5,FALSE)),"",VLOOKUP($A17+2000,CONFIG!$W$2:$AE$804,5,FALSE))</f>
        <v/>
      </c>
      <c r="G17" s="142" t="str">
        <f>IF(ISNA(VLOOKUP($A17+2000,CONFIG!$W$2:$AE$804,6,FALSE)),"",VLOOKUP($A17+2000,CONFIG!$W$2:$AE$804,6,FALSE))</f>
        <v/>
      </c>
      <c r="H17" s="142" t="str">
        <f>IF(ISNA(VLOOKUP($A17+2000,CONFIG!$W$2:$AE$804,7,FALSE)),"",VLOOKUP($A17+2000,CONFIG!$W$2:$AE$804,7,FALSE))</f>
        <v/>
      </c>
      <c r="I17" s="142" t="str">
        <f>IF(ISNA(VLOOKUP($A17+2000,CONFIG!$W$2:$AE$804,8,FALSE)),"",VLOOKUP($A17+2000,CONFIG!$W$2:$AE$804,8,FALSE))</f>
        <v/>
      </c>
      <c r="J17" s="142" t="str">
        <f>IF(ISNA(VLOOKUP($A17+2000,CONFIG!$W$2:$AE$804,9,FALSE)),"",VLOOKUP($A17+2000,CONFIG!$W$2:$AE$804,9,FALSE))</f>
        <v/>
      </c>
      <c r="K17" s="123"/>
    </row>
    <row r="18" spans="1:11" s="117" customFormat="1" ht="19.350000000000001" customHeight="1" x14ac:dyDescent="0.2">
      <c r="A18" s="140">
        <v>11</v>
      </c>
      <c r="B18" s="141" t="s">
        <v>184</v>
      </c>
      <c r="C18" s="142">
        <f>IF(ISNA(VLOOKUP($A18+2000,CONFIG!$W$2:$AE$804,2,FALSE)),"",VLOOKUP($A18+2000,CONFIG!$W$2:$AE$804,2,FALSE))</f>
        <v>0</v>
      </c>
      <c r="D18" s="143" t="str">
        <f>IF(ISNA(VLOOKUP($A18+2000,CONFIG!$W$2:$AE$804,3,FALSE)),"",VLOOKUP($A18+2000,CONFIG!$W$2:$AE$804,3,FALSE))</f>
        <v/>
      </c>
      <c r="E18" s="143" t="str">
        <f>IF(ISNA(VLOOKUP($A18+2000,CONFIG!$W$2:$AE$804,4,FALSE)),"",VLOOKUP($A18+2000,CONFIG!$W$2:$AE$804,4,FALSE))</f>
        <v/>
      </c>
      <c r="F18" s="143" t="str">
        <f>IF(ISNA(VLOOKUP($A18+2000,CONFIG!$W$2:$AE$804,5,FALSE)),"",VLOOKUP($A18+2000,CONFIG!$W$2:$AE$804,5,FALSE))</f>
        <v/>
      </c>
      <c r="G18" s="142" t="str">
        <f>IF(ISNA(VLOOKUP($A18+2000,CONFIG!$W$2:$AE$804,6,FALSE)),"",VLOOKUP($A18+2000,CONFIG!$W$2:$AE$804,6,FALSE))</f>
        <v/>
      </c>
      <c r="H18" s="142" t="str">
        <f>IF(ISNA(VLOOKUP($A18+2000,CONFIG!$W$2:$AE$804,7,FALSE)),"",VLOOKUP($A18+2000,CONFIG!$W$2:$AE$804,7,FALSE))</f>
        <v/>
      </c>
      <c r="I18" s="142" t="str">
        <f>IF(ISNA(VLOOKUP($A18+2000,CONFIG!$W$2:$AE$804,8,FALSE)),"",VLOOKUP($A18+2000,CONFIG!$W$2:$AE$804,8,FALSE))</f>
        <v/>
      </c>
      <c r="J18" s="142" t="str">
        <f>IF(ISNA(VLOOKUP($A18+2000,CONFIG!$W$2:$AE$804,9,FALSE)),"",VLOOKUP($A18+2000,CONFIG!$W$2:$AE$804,9,FALSE))</f>
        <v/>
      </c>
      <c r="K18" s="123"/>
    </row>
    <row r="19" spans="1:11" s="117" customFormat="1" ht="19.350000000000001" customHeight="1" x14ac:dyDescent="0.2">
      <c r="A19" s="140">
        <v>12</v>
      </c>
      <c r="B19" s="141" t="s">
        <v>184</v>
      </c>
      <c r="C19" s="142">
        <f>IF(ISNA(VLOOKUP($A19+2000,CONFIG!$W$2:$AE$804,2,FALSE)),"",VLOOKUP($A19+2000,CONFIG!$W$2:$AE$804,2,FALSE))</f>
        <v>0</v>
      </c>
      <c r="D19" s="143" t="str">
        <f>IF(ISNA(VLOOKUP($A19+2000,CONFIG!$W$2:$AE$804,3,FALSE)),"",VLOOKUP($A19+2000,CONFIG!$W$2:$AE$804,3,FALSE))</f>
        <v/>
      </c>
      <c r="E19" s="143" t="str">
        <f>IF(ISNA(VLOOKUP($A19+2000,CONFIG!$W$2:$AE$804,4,FALSE)),"",VLOOKUP($A19+2000,CONFIG!$W$2:$AE$804,4,FALSE))</f>
        <v/>
      </c>
      <c r="F19" s="143" t="str">
        <f>IF(ISNA(VLOOKUP($A19+2000,CONFIG!$W$2:$AE$804,5,FALSE)),"",VLOOKUP($A19+2000,CONFIG!$W$2:$AE$804,5,FALSE))</f>
        <v/>
      </c>
      <c r="G19" s="142" t="str">
        <f>IF(ISNA(VLOOKUP($A19+2000,CONFIG!$W$2:$AE$804,6,FALSE)),"",VLOOKUP($A19+2000,CONFIG!$W$2:$AE$804,6,FALSE))</f>
        <v/>
      </c>
      <c r="H19" s="142" t="str">
        <f>IF(ISNA(VLOOKUP($A19+2000,CONFIG!$W$2:$AE$804,7,FALSE)),"",VLOOKUP($A19+2000,CONFIG!$W$2:$AE$804,7,FALSE))</f>
        <v/>
      </c>
      <c r="I19" s="142" t="str">
        <f>IF(ISNA(VLOOKUP($A19+2000,CONFIG!$W$2:$AE$804,8,FALSE)),"",VLOOKUP($A19+2000,CONFIG!$W$2:$AE$804,8,FALSE))</f>
        <v/>
      </c>
      <c r="J19" s="142" t="str">
        <f>IF(ISNA(VLOOKUP($A19+2000,CONFIG!$W$2:$AE$804,9,FALSE)),"",VLOOKUP($A19+2000,CONFIG!$W$2:$AE$804,9,FALSE))</f>
        <v/>
      </c>
      <c r="K19" s="123"/>
    </row>
    <row r="20" spans="1:11" s="117" customFormat="1" ht="19.350000000000001" customHeight="1" x14ac:dyDescent="0.2">
      <c r="A20" s="140">
        <v>13</v>
      </c>
      <c r="B20" s="141" t="s">
        <v>184</v>
      </c>
      <c r="C20" s="142">
        <f>IF(ISNA(VLOOKUP($A20+2000,CONFIG!$W$2:$AE$804,2,FALSE)),"",VLOOKUP($A20+2000,CONFIG!$W$2:$AE$804,2,FALSE))</f>
        <v>0</v>
      </c>
      <c r="D20" s="143" t="str">
        <f>IF(ISNA(VLOOKUP($A20+2000,CONFIG!$W$2:$AE$804,3,FALSE)),"",VLOOKUP($A20+2000,CONFIG!$W$2:$AE$804,3,FALSE))</f>
        <v/>
      </c>
      <c r="E20" s="143" t="str">
        <f>IF(ISNA(VLOOKUP($A20+2000,CONFIG!$W$2:$AE$804,4,FALSE)),"",VLOOKUP($A20+2000,CONFIG!$W$2:$AE$804,4,FALSE))</f>
        <v/>
      </c>
      <c r="F20" s="143" t="str">
        <f>IF(ISNA(VLOOKUP($A20+2000,CONFIG!$W$2:$AE$804,5,FALSE)),"",VLOOKUP($A20+2000,CONFIG!$W$2:$AE$804,5,FALSE))</f>
        <v/>
      </c>
      <c r="G20" s="142" t="str">
        <f>IF(ISNA(VLOOKUP($A20+2000,CONFIG!$W$2:$AE$804,6,FALSE)),"",VLOOKUP($A20+2000,CONFIG!$W$2:$AE$804,6,FALSE))</f>
        <v/>
      </c>
      <c r="H20" s="142" t="str">
        <f>IF(ISNA(VLOOKUP($A20+2000,CONFIG!$W$2:$AE$804,7,FALSE)),"",VLOOKUP($A20+2000,CONFIG!$W$2:$AE$804,7,FALSE))</f>
        <v/>
      </c>
      <c r="I20" s="142" t="str">
        <f>IF(ISNA(VLOOKUP($A20+2000,CONFIG!$W$2:$AE$804,8,FALSE)),"",VLOOKUP($A20+2000,CONFIG!$W$2:$AE$804,8,FALSE))</f>
        <v/>
      </c>
      <c r="J20" s="142" t="str">
        <f>IF(ISNA(VLOOKUP($A20+2000,CONFIG!$W$2:$AE$804,9,FALSE)),"",VLOOKUP($A20+2000,CONFIG!$W$2:$AE$804,9,FALSE))</f>
        <v/>
      </c>
      <c r="K20" s="123"/>
    </row>
    <row r="21" spans="1:11" s="117" customFormat="1" ht="19.350000000000001" customHeight="1" x14ac:dyDescent="0.2">
      <c r="A21" s="140">
        <v>14</v>
      </c>
      <c r="B21" s="141"/>
      <c r="C21" s="142">
        <f>IF(ISNA(VLOOKUP($A21+2000,CONFIG!$W$2:$AE$804,2,FALSE)),"",VLOOKUP($A21+2000,CONFIG!$W$2:$AE$804,2,FALSE))</f>
        <v>0</v>
      </c>
      <c r="D21" s="143" t="str">
        <f>IF(ISNA(VLOOKUP($A21+2000,CONFIG!$W$2:$AE$804,3,FALSE)),"",VLOOKUP($A21+2000,CONFIG!$W$2:$AE$804,3,FALSE))</f>
        <v/>
      </c>
      <c r="E21" s="143" t="str">
        <f>IF(ISNA(VLOOKUP($A21+2000,CONFIG!$W$2:$AE$804,4,FALSE)),"",VLOOKUP($A21+2000,CONFIG!$W$2:$AE$804,4,FALSE))</f>
        <v/>
      </c>
      <c r="F21" s="143" t="str">
        <f>IF(ISNA(VLOOKUP($A21+2000,CONFIG!$W$2:$AE$804,5,FALSE)),"",VLOOKUP($A21+2000,CONFIG!$W$2:$AE$804,5,FALSE))</f>
        <v/>
      </c>
      <c r="G21" s="142" t="str">
        <f>IF(ISNA(VLOOKUP($A21+2000,CONFIG!$W$2:$AE$804,6,FALSE)),"",VLOOKUP($A21+2000,CONFIG!$W$2:$AE$804,6,FALSE))</f>
        <v/>
      </c>
      <c r="H21" s="142" t="str">
        <f>IF(ISNA(VLOOKUP($A21+2000,CONFIG!$W$2:$AE$804,7,FALSE)),"",VLOOKUP($A21+2000,CONFIG!$W$2:$AE$804,7,FALSE))</f>
        <v/>
      </c>
      <c r="I21" s="142" t="str">
        <f>IF(ISNA(VLOOKUP($A21+2000,CONFIG!$W$2:$AE$804,8,FALSE)),"",VLOOKUP($A21+2000,CONFIG!$W$2:$AE$804,8,FALSE))</f>
        <v/>
      </c>
      <c r="J21" s="142" t="str">
        <f>IF(ISNA(VLOOKUP($A21+2000,CONFIG!$W$2:$AE$804,9,FALSE)),"",VLOOKUP($A21+2000,CONFIG!$W$2:$AE$804,9,FALSE))</f>
        <v/>
      </c>
      <c r="K21" s="123"/>
    </row>
    <row r="22" spans="1:11" s="117" customFormat="1" ht="19.350000000000001" customHeight="1" x14ac:dyDescent="0.2">
      <c r="A22" s="140">
        <v>15</v>
      </c>
      <c r="B22" s="141" t="s">
        <v>184</v>
      </c>
      <c r="C22" s="142">
        <f>IF(ISNA(VLOOKUP($A22+2000,CONFIG!$W$2:$AE$804,2,FALSE)),"",VLOOKUP($A22+2000,CONFIG!$W$2:$AE$804,2,FALSE))</f>
        <v>0</v>
      </c>
      <c r="D22" s="143" t="str">
        <f>IF(ISNA(VLOOKUP($A22+2000,CONFIG!$W$2:$AE$804,3,FALSE)),"",VLOOKUP($A22+2000,CONFIG!$W$2:$AE$804,3,FALSE))</f>
        <v/>
      </c>
      <c r="E22" s="143" t="str">
        <f>IF(ISNA(VLOOKUP($A22+2000,CONFIG!$W$2:$AE$804,4,FALSE)),"",VLOOKUP($A22+2000,CONFIG!$W$2:$AE$804,4,FALSE))</f>
        <v/>
      </c>
      <c r="F22" s="143" t="str">
        <f>IF(ISNA(VLOOKUP($A22+2000,CONFIG!$W$2:$AE$804,5,FALSE)),"",VLOOKUP($A22+2000,CONFIG!$W$2:$AE$804,5,FALSE))</f>
        <v/>
      </c>
      <c r="G22" s="142" t="str">
        <f>IF(ISNA(VLOOKUP($A22+2000,CONFIG!$W$2:$AE$804,6,FALSE)),"",VLOOKUP($A22+2000,CONFIG!$W$2:$AE$804,6,FALSE))</f>
        <v/>
      </c>
      <c r="H22" s="142" t="str">
        <f>IF(ISNA(VLOOKUP($A22+2000,CONFIG!$W$2:$AE$804,7,FALSE)),"",VLOOKUP($A22+2000,CONFIG!$W$2:$AE$804,7,FALSE))</f>
        <v/>
      </c>
      <c r="I22" s="142" t="str">
        <f>IF(ISNA(VLOOKUP($A22+2000,CONFIG!$W$2:$AE$804,8,FALSE)),"",VLOOKUP($A22+2000,CONFIG!$W$2:$AE$804,8,FALSE))</f>
        <v/>
      </c>
      <c r="J22" s="142" t="str">
        <f>IF(ISNA(VLOOKUP($A22+2000,CONFIG!$W$2:$AE$804,9,FALSE)),"",VLOOKUP($A22+2000,CONFIG!$W$2:$AE$804,9,FALSE))</f>
        <v/>
      </c>
      <c r="K22" s="123"/>
    </row>
    <row r="23" spans="1:11" s="117" customFormat="1" ht="19.350000000000001" customHeight="1" x14ac:dyDescent="0.2">
      <c r="A23" s="140">
        <v>16</v>
      </c>
      <c r="B23" s="141" t="s">
        <v>184</v>
      </c>
      <c r="C23" s="142">
        <f>IF(ISNA(VLOOKUP($A23+2000,CONFIG!$W$2:$AE$804,2,FALSE)),"",VLOOKUP($A23+2000,CONFIG!$W$2:$AE$804,2,FALSE))</f>
        <v>0</v>
      </c>
      <c r="D23" s="143" t="str">
        <f>IF(ISNA(VLOOKUP($A23+2000,CONFIG!$W$2:$AE$804,3,FALSE)),"",VLOOKUP($A23+2000,CONFIG!$W$2:$AE$804,3,FALSE))</f>
        <v/>
      </c>
      <c r="E23" s="143" t="str">
        <f>IF(ISNA(VLOOKUP($A23+2000,CONFIG!$W$2:$AE$804,4,FALSE)),"",VLOOKUP($A23+2000,CONFIG!$W$2:$AE$804,4,FALSE))</f>
        <v/>
      </c>
      <c r="F23" s="143" t="str">
        <f>IF(ISNA(VLOOKUP($A23+2000,CONFIG!$W$2:$AE$804,5,FALSE)),"",VLOOKUP($A23+2000,CONFIG!$W$2:$AE$804,5,FALSE))</f>
        <v/>
      </c>
      <c r="G23" s="142" t="str">
        <f>IF(ISNA(VLOOKUP($A23+2000,CONFIG!$W$2:$AE$804,6,FALSE)),"",VLOOKUP($A23+2000,CONFIG!$W$2:$AE$804,6,FALSE))</f>
        <v/>
      </c>
      <c r="H23" s="142" t="str">
        <f>IF(ISNA(VLOOKUP($A23+2000,CONFIG!$W$2:$AE$804,7,FALSE)),"",VLOOKUP($A23+2000,CONFIG!$W$2:$AE$804,7,FALSE))</f>
        <v/>
      </c>
      <c r="I23" s="142" t="str">
        <f>IF(ISNA(VLOOKUP($A23+2000,CONFIG!$W$2:$AE$804,8,FALSE)),"",VLOOKUP($A23+2000,CONFIG!$W$2:$AE$804,8,FALSE))</f>
        <v/>
      </c>
      <c r="J23" s="142" t="str">
        <f>IF(ISNA(VLOOKUP($A23+2000,CONFIG!$W$2:$AE$804,9,FALSE)),"",VLOOKUP($A23+2000,CONFIG!$W$2:$AE$804,9,FALSE))</f>
        <v/>
      </c>
      <c r="K23" s="123"/>
    </row>
    <row r="24" spans="1:11" s="117" customFormat="1" ht="19.350000000000001" customHeight="1" x14ac:dyDescent="0.2">
      <c r="A24" s="140">
        <v>17</v>
      </c>
      <c r="B24" s="141" t="s">
        <v>184</v>
      </c>
      <c r="C24" s="142">
        <f>IF(ISNA(VLOOKUP($A24+2000,CONFIG!$W$2:$AE$804,2,FALSE)),"",VLOOKUP($A24+2000,CONFIG!$W$2:$AE$804,2,FALSE))</f>
        <v>0</v>
      </c>
      <c r="D24" s="143" t="str">
        <f>IF(ISNA(VLOOKUP($A24+2000,CONFIG!$W$2:$AE$804,3,FALSE)),"",VLOOKUP($A24+2000,CONFIG!$W$2:$AE$804,3,FALSE))</f>
        <v/>
      </c>
      <c r="E24" s="143" t="str">
        <f>IF(ISNA(VLOOKUP($A24+2000,CONFIG!$W$2:$AE$804,4,FALSE)),"",VLOOKUP($A24+2000,CONFIG!$W$2:$AE$804,4,FALSE))</f>
        <v/>
      </c>
      <c r="F24" s="143" t="str">
        <f>IF(ISNA(VLOOKUP($A24+2000,CONFIG!$W$2:$AE$804,5,FALSE)),"",VLOOKUP($A24+2000,CONFIG!$W$2:$AE$804,5,FALSE))</f>
        <v/>
      </c>
      <c r="G24" s="142" t="str">
        <f>IF(ISNA(VLOOKUP($A24+2000,CONFIG!$W$2:$AE$804,6,FALSE)),"",VLOOKUP($A24+2000,CONFIG!$W$2:$AE$804,6,FALSE))</f>
        <v/>
      </c>
      <c r="H24" s="142" t="str">
        <f>IF(ISNA(VLOOKUP($A24+2000,CONFIG!$W$2:$AE$804,7,FALSE)),"",VLOOKUP($A24+2000,CONFIG!$W$2:$AE$804,7,FALSE))</f>
        <v/>
      </c>
      <c r="I24" s="142" t="str">
        <f>IF(ISNA(VLOOKUP($A24+2000,CONFIG!$W$2:$AE$804,8,FALSE)),"",VLOOKUP($A24+2000,CONFIG!$W$2:$AE$804,8,FALSE))</f>
        <v/>
      </c>
      <c r="J24" s="142" t="str">
        <f>IF(ISNA(VLOOKUP($A24+2000,CONFIG!$W$2:$AE$804,9,FALSE)),"",VLOOKUP($A24+2000,CONFIG!$W$2:$AE$804,9,FALSE))</f>
        <v/>
      </c>
      <c r="K24" s="123"/>
    </row>
    <row r="25" spans="1:11" s="117" customFormat="1" ht="19.350000000000001" customHeight="1" x14ac:dyDescent="0.2">
      <c r="A25" s="140">
        <v>18</v>
      </c>
      <c r="B25" s="141" t="s">
        <v>184</v>
      </c>
      <c r="C25" s="142">
        <f>IF(ISNA(VLOOKUP($A25+2000,CONFIG!$W$2:$AE$804,2,FALSE)),"",VLOOKUP($A25+2000,CONFIG!$W$2:$AE$804,2,FALSE))</f>
        <v>0</v>
      </c>
      <c r="D25" s="143" t="str">
        <f>IF(ISNA(VLOOKUP($A25+2000,CONFIG!$W$2:$AE$804,3,FALSE)),"",VLOOKUP($A25+2000,CONFIG!$W$2:$AE$804,3,FALSE))</f>
        <v/>
      </c>
      <c r="E25" s="143" t="str">
        <f>IF(ISNA(VLOOKUP($A25+2000,CONFIG!$W$2:$AE$804,4,FALSE)),"",VLOOKUP($A25+2000,CONFIG!$W$2:$AE$804,4,FALSE))</f>
        <v/>
      </c>
      <c r="F25" s="143" t="str">
        <f>IF(ISNA(VLOOKUP($A25+2000,CONFIG!$W$2:$AE$804,5,FALSE)),"",VLOOKUP($A25+2000,CONFIG!$W$2:$AE$804,5,FALSE))</f>
        <v/>
      </c>
      <c r="G25" s="142" t="str">
        <f>IF(ISNA(VLOOKUP($A25+2000,CONFIG!$W$2:$AE$804,6,FALSE)),"",VLOOKUP($A25+2000,CONFIG!$W$2:$AE$804,6,FALSE))</f>
        <v/>
      </c>
      <c r="H25" s="142" t="str">
        <f>IF(ISNA(VLOOKUP($A25+2000,CONFIG!$W$2:$AE$804,7,FALSE)),"",VLOOKUP($A25+2000,CONFIG!$W$2:$AE$804,7,FALSE))</f>
        <v/>
      </c>
      <c r="I25" s="142" t="str">
        <f>IF(ISNA(VLOOKUP($A25+2000,CONFIG!$W$2:$AE$804,8,FALSE)),"",VLOOKUP($A25+2000,CONFIG!$W$2:$AE$804,8,FALSE))</f>
        <v/>
      </c>
      <c r="J25" s="142" t="str">
        <f>IF(ISNA(VLOOKUP($A25+2000,CONFIG!$W$2:$AE$804,9,FALSE)),"",VLOOKUP($A25+2000,CONFIG!$W$2:$AE$804,9,FALSE))</f>
        <v/>
      </c>
      <c r="K25" s="123"/>
    </row>
    <row r="26" spans="1:11" s="117" customFormat="1" ht="19.350000000000001" customHeight="1" x14ac:dyDescent="0.2">
      <c r="A26" s="140">
        <v>19</v>
      </c>
      <c r="B26" s="141" t="s">
        <v>184</v>
      </c>
      <c r="C26" s="142">
        <f>IF(ISNA(VLOOKUP($A26+2000,CONFIG!$W$2:$AE$804,2,FALSE)),"",VLOOKUP($A26+2000,CONFIG!$W$2:$AE$804,2,FALSE))</f>
        <v>0</v>
      </c>
      <c r="D26" s="143" t="str">
        <f>IF(ISNA(VLOOKUP($A26+2000,CONFIG!$W$2:$AE$804,3,FALSE)),"",VLOOKUP($A26+2000,CONFIG!$W$2:$AE$804,3,FALSE))</f>
        <v/>
      </c>
      <c r="E26" s="143" t="str">
        <f>IF(ISNA(VLOOKUP($A26+2000,CONFIG!$W$2:$AE$804,4,FALSE)),"",VLOOKUP($A26+2000,CONFIG!$W$2:$AE$804,4,FALSE))</f>
        <v/>
      </c>
      <c r="F26" s="143" t="str">
        <f>IF(ISNA(VLOOKUP($A26+2000,CONFIG!$W$2:$AE$804,5,FALSE)),"",VLOOKUP($A26+2000,CONFIG!$W$2:$AE$804,5,FALSE))</f>
        <v/>
      </c>
      <c r="G26" s="142" t="str">
        <f>IF(ISNA(VLOOKUP($A26+2000,CONFIG!$W$2:$AE$804,6,FALSE)),"",VLOOKUP($A26+2000,CONFIG!$W$2:$AE$804,6,FALSE))</f>
        <v/>
      </c>
      <c r="H26" s="142" t="str">
        <f>IF(ISNA(VLOOKUP($A26+2000,CONFIG!$W$2:$AE$804,7,FALSE)),"",VLOOKUP($A26+2000,CONFIG!$W$2:$AE$804,7,FALSE))</f>
        <v/>
      </c>
      <c r="I26" s="142" t="str">
        <f>IF(ISNA(VLOOKUP($A26+2000,CONFIG!$W$2:$AE$804,8,FALSE)),"",VLOOKUP($A26+2000,CONFIG!$W$2:$AE$804,8,FALSE))</f>
        <v/>
      </c>
      <c r="J26" s="142" t="str">
        <f>IF(ISNA(VLOOKUP($A26+2000,CONFIG!$W$2:$AE$804,9,FALSE)),"",VLOOKUP($A26+2000,CONFIG!$W$2:$AE$804,9,FALSE))</f>
        <v/>
      </c>
      <c r="K26" s="123"/>
    </row>
    <row r="27" spans="1:11" s="117" customFormat="1" ht="19.350000000000001" customHeight="1" x14ac:dyDescent="0.2">
      <c r="A27" s="140">
        <v>20</v>
      </c>
      <c r="B27" s="141" t="s">
        <v>184</v>
      </c>
      <c r="C27" s="142">
        <f>IF(ISNA(VLOOKUP($A27+2000,CONFIG!$W$2:$AE$804,2,FALSE)),"",VLOOKUP($A27+2000,CONFIG!$W$2:$AE$804,2,FALSE))</f>
        <v>0</v>
      </c>
      <c r="D27" s="143" t="str">
        <f>IF(ISNA(VLOOKUP($A27+2000,CONFIG!$W$2:$AE$804,3,FALSE)),"",VLOOKUP($A27+2000,CONFIG!$W$2:$AE$804,3,FALSE))</f>
        <v/>
      </c>
      <c r="E27" s="143" t="str">
        <f>IF(ISNA(VLOOKUP($A27+2000,CONFIG!$W$2:$AE$804,4,FALSE)),"",VLOOKUP($A27+2000,CONFIG!$W$2:$AE$804,4,FALSE))</f>
        <v/>
      </c>
      <c r="F27" s="143" t="str">
        <f>IF(ISNA(VLOOKUP($A27+2000,CONFIG!$W$2:$AE$804,5,FALSE)),"",VLOOKUP($A27+2000,CONFIG!$W$2:$AE$804,5,FALSE))</f>
        <v/>
      </c>
      <c r="G27" s="142" t="str">
        <f>IF(ISNA(VLOOKUP($A27+2000,CONFIG!$W$2:$AE$804,6,FALSE)),"",VLOOKUP($A27+2000,CONFIG!$W$2:$AE$804,6,FALSE))</f>
        <v/>
      </c>
      <c r="H27" s="142" t="str">
        <f>IF(ISNA(VLOOKUP($A27+2000,CONFIG!$W$2:$AE$804,7,FALSE)),"",VLOOKUP($A27+2000,CONFIG!$W$2:$AE$804,7,FALSE))</f>
        <v/>
      </c>
      <c r="I27" s="142" t="str">
        <f>IF(ISNA(VLOOKUP($A27+2000,CONFIG!$W$2:$AE$804,8,FALSE)),"",VLOOKUP($A27+2000,CONFIG!$W$2:$AE$804,8,FALSE))</f>
        <v/>
      </c>
      <c r="J27" s="142" t="str">
        <f>IF(ISNA(VLOOKUP($A27+2000,CONFIG!$W$2:$AE$804,9,FALSE)),"",VLOOKUP($A27+2000,CONFIG!$W$2:$AE$804,9,FALSE))</f>
        <v/>
      </c>
      <c r="K27" s="123"/>
    </row>
    <row r="28" spans="1:11" s="117" customFormat="1" ht="19.350000000000001" customHeight="1" x14ac:dyDescent="0.2">
      <c r="A28" s="140">
        <v>21</v>
      </c>
      <c r="B28" s="141" t="s">
        <v>184</v>
      </c>
      <c r="C28" s="142">
        <f>IF(ISNA(VLOOKUP($A28+2000,CONFIG!$W$2:$AE$804,2,FALSE)),"",VLOOKUP($A28+2000,CONFIG!$W$2:$AE$804,2,FALSE))</f>
        <v>0</v>
      </c>
      <c r="D28" s="143" t="str">
        <f>IF(ISNA(VLOOKUP($A28+2000,CONFIG!$W$2:$AE$804,3,FALSE)),"",VLOOKUP($A28+2000,CONFIG!$W$2:$AE$804,3,FALSE))</f>
        <v/>
      </c>
      <c r="E28" s="143" t="str">
        <f>IF(ISNA(VLOOKUP($A28+2000,CONFIG!$W$2:$AE$804,4,FALSE)),"",VLOOKUP($A28+2000,CONFIG!$W$2:$AE$804,4,FALSE))</f>
        <v/>
      </c>
      <c r="F28" s="143" t="str">
        <f>IF(ISNA(VLOOKUP($A28+2000,CONFIG!$W$2:$AE$804,5,FALSE)),"",VLOOKUP($A28+2000,CONFIG!$W$2:$AE$804,5,FALSE))</f>
        <v/>
      </c>
      <c r="G28" s="142" t="str">
        <f>IF(ISNA(VLOOKUP($A28+2000,CONFIG!$W$2:$AE$804,6,FALSE)),"",VLOOKUP($A28+2000,CONFIG!$W$2:$AE$804,6,FALSE))</f>
        <v/>
      </c>
      <c r="H28" s="142" t="str">
        <f>IF(ISNA(VLOOKUP($A28+2000,CONFIG!$W$2:$AE$804,7,FALSE)),"",VLOOKUP($A28+2000,CONFIG!$W$2:$AE$804,7,FALSE))</f>
        <v/>
      </c>
      <c r="I28" s="142" t="str">
        <f>IF(ISNA(VLOOKUP($A28+2000,CONFIG!$W$2:$AE$804,8,FALSE)),"",VLOOKUP($A28+2000,CONFIG!$W$2:$AE$804,8,FALSE))</f>
        <v/>
      </c>
      <c r="J28" s="142" t="str">
        <f>IF(ISNA(VLOOKUP($A28+2000,CONFIG!$W$2:$AE$804,9,FALSE)),"",VLOOKUP($A28+2000,CONFIG!$W$2:$AE$804,9,FALSE))</f>
        <v/>
      </c>
      <c r="K28" s="123"/>
    </row>
    <row r="29" spans="1:11" s="117" customFormat="1" ht="19.350000000000001" customHeight="1" x14ac:dyDescent="0.2">
      <c r="A29" s="140">
        <v>22</v>
      </c>
      <c r="B29" s="141" t="s">
        <v>184</v>
      </c>
      <c r="C29" s="142">
        <f>IF(ISNA(VLOOKUP($A29+2000,CONFIG!$W$2:$AE$804,2,FALSE)),"",VLOOKUP($A29+2000,CONFIG!$W$2:$AE$804,2,FALSE))</f>
        <v>0</v>
      </c>
      <c r="D29" s="143" t="str">
        <f>IF(ISNA(VLOOKUP($A29+2000,CONFIG!$W$2:$AE$804,3,FALSE)),"",VLOOKUP($A29+2000,CONFIG!$W$2:$AE$804,3,FALSE))</f>
        <v/>
      </c>
      <c r="E29" s="143" t="str">
        <f>IF(ISNA(VLOOKUP($A29+2000,CONFIG!$W$2:$AE$804,4,FALSE)),"",VLOOKUP($A29+2000,CONFIG!$W$2:$AE$804,4,FALSE))</f>
        <v/>
      </c>
      <c r="F29" s="143" t="str">
        <f>IF(ISNA(VLOOKUP($A29+2000,CONFIG!$W$2:$AE$804,5,FALSE)),"",VLOOKUP($A29+2000,CONFIG!$W$2:$AE$804,5,FALSE))</f>
        <v/>
      </c>
      <c r="G29" s="142" t="str">
        <f>IF(ISNA(VLOOKUP($A29+2000,CONFIG!$W$2:$AE$804,6,FALSE)),"",VLOOKUP($A29+2000,CONFIG!$W$2:$AE$804,6,FALSE))</f>
        <v/>
      </c>
      <c r="H29" s="142" t="str">
        <f>IF(ISNA(VLOOKUP($A29+2000,CONFIG!$W$2:$AE$804,7,FALSE)),"",VLOOKUP($A29+2000,CONFIG!$W$2:$AE$804,7,FALSE))</f>
        <v/>
      </c>
      <c r="I29" s="142" t="str">
        <f>IF(ISNA(VLOOKUP($A29+2000,CONFIG!$W$2:$AE$804,8,FALSE)),"",VLOOKUP($A29+2000,CONFIG!$W$2:$AE$804,8,FALSE))</f>
        <v/>
      </c>
      <c r="J29" s="142" t="str">
        <f>IF(ISNA(VLOOKUP($A29+2000,CONFIG!$W$2:$AE$804,9,FALSE)),"",VLOOKUP($A29+2000,CONFIG!$W$2:$AE$804,9,FALSE))</f>
        <v/>
      </c>
      <c r="K29" s="123"/>
    </row>
    <row r="30" spans="1:11" s="117" customFormat="1" ht="19.350000000000001" customHeight="1" x14ac:dyDescent="0.2">
      <c r="A30" s="140">
        <v>23</v>
      </c>
      <c r="B30" s="141" t="s">
        <v>184</v>
      </c>
      <c r="C30" s="142">
        <f>IF(ISNA(VLOOKUP($A30+2000,CONFIG!$W$2:$AE$804,2,FALSE)),"",VLOOKUP($A30+2000,CONFIG!$W$2:$AE$804,2,FALSE))</f>
        <v>0</v>
      </c>
      <c r="D30" s="143" t="str">
        <f>IF(ISNA(VLOOKUP($A30+2000,CONFIG!$W$2:$AE$804,3,FALSE)),"",VLOOKUP($A30+2000,CONFIG!$W$2:$AE$804,3,FALSE))</f>
        <v/>
      </c>
      <c r="E30" s="143" t="str">
        <f>IF(ISNA(VLOOKUP($A30+2000,CONFIG!$W$2:$AE$804,4,FALSE)),"",VLOOKUP($A30+2000,CONFIG!$W$2:$AE$804,4,FALSE))</f>
        <v/>
      </c>
      <c r="F30" s="143" t="str">
        <f>IF(ISNA(VLOOKUP($A30+2000,CONFIG!$W$2:$AE$804,5,FALSE)),"",VLOOKUP($A30+2000,CONFIG!$W$2:$AE$804,5,FALSE))</f>
        <v/>
      </c>
      <c r="G30" s="142" t="str">
        <f>IF(ISNA(VLOOKUP($A30+2000,CONFIG!$W$2:$AE$804,6,FALSE)),"",VLOOKUP($A30+2000,CONFIG!$W$2:$AE$804,6,FALSE))</f>
        <v/>
      </c>
      <c r="H30" s="142" t="str">
        <f>IF(ISNA(VLOOKUP($A30+2000,CONFIG!$W$2:$AE$804,7,FALSE)),"",VLOOKUP($A30+2000,CONFIG!$W$2:$AE$804,7,FALSE))</f>
        <v/>
      </c>
      <c r="I30" s="142" t="str">
        <f>IF(ISNA(VLOOKUP($A30+2000,CONFIG!$W$2:$AE$804,8,FALSE)),"",VLOOKUP($A30+2000,CONFIG!$W$2:$AE$804,8,FALSE))</f>
        <v/>
      </c>
      <c r="J30" s="142" t="str">
        <f>IF(ISNA(VLOOKUP($A30+2000,CONFIG!$W$2:$AE$804,9,FALSE)),"",VLOOKUP($A30+2000,CONFIG!$W$2:$AE$804,9,FALSE))</f>
        <v/>
      </c>
      <c r="K30" s="123"/>
    </row>
    <row r="31" spans="1:11" s="117" customFormat="1" ht="19.350000000000001" customHeight="1" x14ac:dyDescent="0.2">
      <c r="A31" s="140">
        <v>24</v>
      </c>
      <c r="B31" s="141" t="s">
        <v>184</v>
      </c>
      <c r="C31" s="142">
        <f>IF(ISNA(VLOOKUP($A31+2000,CONFIG!$W$2:$AE$804,2,FALSE)),"",VLOOKUP($A31+2000,CONFIG!$W$2:$AE$804,2,FALSE))</f>
        <v>0</v>
      </c>
      <c r="D31" s="143" t="str">
        <f>IF(ISNA(VLOOKUP($A31+2000,CONFIG!$W$2:$AE$804,3,FALSE)),"",VLOOKUP($A31+2000,CONFIG!$W$2:$AE$804,3,FALSE))</f>
        <v/>
      </c>
      <c r="E31" s="143" t="str">
        <f>IF(ISNA(VLOOKUP($A31+2000,CONFIG!$W$2:$AE$804,4,FALSE)),"",VLOOKUP($A31+2000,CONFIG!$W$2:$AE$804,4,FALSE))</f>
        <v/>
      </c>
      <c r="F31" s="143" t="str">
        <f>IF(ISNA(VLOOKUP($A31+2000,CONFIG!$W$2:$AE$804,5,FALSE)),"",VLOOKUP($A31+2000,CONFIG!$W$2:$AE$804,5,FALSE))</f>
        <v/>
      </c>
      <c r="G31" s="142" t="str">
        <f>IF(ISNA(VLOOKUP($A31+2000,CONFIG!$W$2:$AE$804,6,FALSE)),"",VLOOKUP($A31+2000,CONFIG!$W$2:$AE$804,6,FALSE))</f>
        <v/>
      </c>
      <c r="H31" s="142" t="str">
        <f>IF(ISNA(VLOOKUP($A31+2000,CONFIG!$W$2:$AE$804,7,FALSE)),"",VLOOKUP($A31+2000,CONFIG!$W$2:$AE$804,7,FALSE))</f>
        <v/>
      </c>
      <c r="I31" s="142" t="str">
        <f>IF(ISNA(VLOOKUP($A31+2000,CONFIG!$W$2:$AE$804,8,FALSE)),"",VLOOKUP($A31+2000,CONFIG!$W$2:$AE$804,8,FALSE))</f>
        <v/>
      </c>
      <c r="J31" s="142" t="str">
        <f>IF(ISNA(VLOOKUP($A31+2000,CONFIG!$W$2:$AE$804,9,FALSE)),"",VLOOKUP($A31+2000,CONFIG!$W$2:$AE$804,9,FALSE))</f>
        <v/>
      </c>
      <c r="K31" s="123"/>
    </row>
    <row r="32" spans="1:11" s="117" customFormat="1" ht="19.350000000000001" customHeight="1" x14ac:dyDescent="0.2">
      <c r="A32" s="140">
        <v>25</v>
      </c>
      <c r="B32" s="141" t="s">
        <v>184</v>
      </c>
      <c r="C32" s="142">
        <f>IF(ISNA(VLOOKUP($A32+2000,CONFIG!$W$2:$AE$804,2,FALSE)),"",VLOOKUP($A32+2000,CONFIG!$W$2:$AE$804,2,FALSE))</f>
        <v>0</v>
      </c>
      <c r="D32" s="143" t="str">
        <f>IF(ISNA(VLOOKUP($A32+2000,CONFIG!$W$2:$AE$804,3,FALSE)),"",VLOOKUP($A32+2000,CONFIG!$W$2:$AE$804,3,FALSE))</f>
        <v/>
      </c>
      <c r="E32" s="143" t="str">
        <f>IF(ISNA(VLOOKUP($A32+2000,CONFIG!$W$2:$AE$804,4,FALSE)),"",VLOOKUP($A32+2000,CONFIG!$W$2:$AE$804,4,FALSE))</f>
        <v/>
      </c>
      <c r="F32" s="143" t="str">
        <f>IF(ISNA(VLOOKUP($A32+2000,CONFIG!$W$2:$AE$804,5,FALSE)),"",VLOOKUP($A32+2000,CONFIG!$W$2:$AE$804,5,FALSE))</f>
        <v/>
      </c>
      <c r="G32" s="142" t="str">
        <f>IF(ISNA(VLOOKUP($A32+2000,CONFIG!$W$2:$AE$804,6,FALSE)),"",VLOOKUP($A32+2000,CONFIG!$W$2:$AE$804,6,FALSE))</f>
        <v/>
      </c>
      <c r="H32" s="142" t="str">
        <f>IF(ISNA(VLOOKUP($A32+2000,CONFIG!$W$2:$AE$804,7,FALSE)),"",VLOOKUP($A32+2000,CONFIG!$W$2:$AE$804,7,FALSE))</f>
        <v/>
      </c>
      <c r="I32" s="142" t="str">
        <f>IF(ISNA(VLOOKUP($A32+2000,CONFIG!$W$2:$AE$804,8,FALSE)),"",VLOOKUP($A32+2000,CONFIG!$W$2:$AE$804,8,FALSE))</f>
        <v/>
      </c>
      <c r="J32" s="142" t="str">
        <f>IF(ISNA(VLOOKUP($A32+2000,CONFIG!$W$2:$AE$804,9,FALSE)),"",VLOOKUP($A32+2000,CONFIG!$W$2:$AE$804,9,FALSE))</f>
        <v/>
      </c>
      <c r="K32" s="123"/>
    </row>
    <row r="33" spans="1:11" s="117" customFormat="1" ht="19.350000000000001" customHeight="1" x14ac:dyDescent="0.2">
      <c r="A33" s="140">
        <v>26</v>
      </c>
      <c r="B33" s="141" t="s">
        <v>184</v>
      </c>
      <c r="C33" s="142">
        <f>IF(ISNA(VLOOKUP($A33+2000,CONFIG!$W$2:$AE$804,2,FALSE)),"",VLOOKUP($A33+2000,CONFIG!$W$2:$AE$804,2,FALSE))</f>
        <v>0</v>
      </c>
      <c r="D33" s="143" t="str">
        <f>IF(ISNA(VLOOKUP($A33+2000,CONFIG!$W$2:$AE$804,3,FALSE)),"",VLOOKUP($A33+2000,CONFIG!$W$2:$AE$804,3,FALSE))</f>
        <v/>
      </c>
      <c r="E33" s="143" t="str">
        <f>IF(ISNA(VLOOKUP($A33+2000,CONFIG!$W$2:$AE$804,4,FALSE)),"",VLOOKUP($A33+2000,CONFIG!$W$2:$AE$804,4,FALSE))</f>
        <v/>
      </c>
      <c r="F33" s="143" t="str">
        <f>IF(ISNA(VLOOKUP($A33+2000,CONFIG!$W$2:$AE$804,5,FALSE)),"",VLOOKUP($A33+2000,CONFIG!$W$2:$AE$804,5,FALSE))</f>
        <v/>
      </c>
      <c r="G33" s="142" t="str">
        <f>IF(ISNA(VLOOKUP($A33+2000,CONFIG!$W$2:$AE$804,6,FALSE)),"",VLOOKUP($A33+2000,CONFIG!$W$2:$AE$804,6,FALSE))</f>
        <v/>
      </c>
      <c r="H33" s="142" t="str">
        <f>IF(ISNA(VLOOKUP($A33+2000,CONFIG!$W$2:$AE$804,7,FALSE)),"",VLOOKUP($A33+2000,CONFIG!$W$2:$AE$804,7,FALSE))</f>
        <v/>
      </c>
      <c r="I33" s="142" t="str">
        <f>IF(ISNA(VLOOKUP($A33+2000,CONFIG!$W$2:$AE$804,8,FALSE)),"",VLOOKUP($A33+2000,CONFIG!$W$2:$AE$804,8,FALSE))</f>
        <v/>
      </c>
      <c r="J33" s="142" t="str">
        <f>IF(ISNA(VLOOKUP($A33+2000,CONFIG!$W$2:$AE$804,9,FALSE)),"",VLOOKUP($A33+2000,CONFIG!$W$2:$AE$804,9,FALSE))</f>
        <v/>
      </c>
      <c r="K33" s="123"/>
    </row>
    <row r="34" spans="1:11" s="117" customFormat="1" ht="19.350000000000001" customHeight="1" x14ac:dyDescent="0.2">
      <c r="A34" s="140">
        <v>27</v>
      </c>
      <c r="B34" s="141" t="s">
        <v>184</v>
      </c>
      <c r="C34" s="142">
        <f>IF(ISNA(VLOOKUP($A34+2000,CONFIG!$W$2:$AE$804,2,FALSE)),"",VLOOKUP($A34+2000,CONFIG!$W$2:$AE$804,2,FALSE))</f>
        <v>0</v>
      </c>
      <c r="D34" s="143" t="str">
        <f>IF(ISNA(VLOOKUP($A34+2000,CONFIG!$W$2:$AE$804,3,FALSE)),"",VLOOKUP($A34+2000,CONFIG!$W$2:$AE$804,3,FALSE))</f>
        <v/>
      </c>
      <c r="E34" s="143" t="str">
        <f>IF(ISNA(VLOOKUP($A34+2000,CONFIG!$W$2:$AE$804,4,FALSE)),"",VLOOKUP($A34+2000,CONFIG!$W$2:$AE$804,4,FALSE))</f>
        <v/>
      </c>
      <c r="F34" s="143" t="str">
        <f>IF(ISNA(VLOOKUP($A34+2000,CONFIG!$W$2:$AE$804,5,FALSE)),"",VLOOKUP($A34+2000,CONFIG!$W$2:$AE$804,5,FALSE))</f>
        <v/>
      </c>
      <c r="G34" s="142" t="str">
        <f>IF(ISNA(VLOOKUP($A34+2000,CONFIG!$W$2:$AE$804,6,FALSE)),"",VLOOKUP($A34+2000,CONFIG!$W$2:$AE$804,6,FALSE))</f>
        <v/>
      </c>
      <c r="H34" s="142" t="str">
        <f>IF(ISNA(VLOOKUP($A34+2000,CONFIG!$W$2:$AE$804,7,FALSE)),"",VLOOKUP($A34+2000,CONFIG!$W$2:$AE$804,7,FALSE))</f>
        <v/>
      </c>
      <c r="I34" s="142" t="str">
        <f>IF(ISNA(VLOOKUP($A34+2000,CONFIG!$W$2:$AE$804,8,FALSE)),"",VLOOKUP($A34+2000,CONFIG!$W$2:$AE$804,8,FALSE))</f>
        <v/>
      </c>
      <c r="J34" s="142" t="str">
        <f>IF(ISNA(VLOOKUP($A34+2000,CONFIG!$W$2:$AE$804,9,FALSE)),"",VLOOKUP($A34+2000,CONFIG!$W$2:$AE$804,9,FALSE))</f>
        <v/>
      </c>
      <c r="K34" s="123"/>
    </row>
    <row r="35" spans="1:11" s="117" customFormat="1" ht="19.350000000000001" customHeight="1" x14ac:dyDescent="0.2">
      <c r="A35" s="140">
        <v>28</v>
      </c>
      <c r="B35" s="141" t="s">
        <v>184</v>
      </c>
      <c r="C35" s="142">
        <f>IF(ISNA(VLOOKUP($A35+2000,CONFIG!$W$2:$AE$804,2,FALSE)),"",VLOOKUP($A35+2000,CONFIG!$W$2:$AE$804,2,FALSE))</f>
        <v>0</v>
      </c>
      <c r="D35" s="143" t="str">
        <f>IF(ISNA(VLOOKUP($A35+2000,CONFIG!$W$2:$AE$804,3,FALSE)),"",VLOOKUP($A35+2000,CONFIG!$W$2:$AE$804,3,FALSE))</f>
        <v/>
      </c>
      <c r="E35" s="143" t="str">
        <f>IF(ISNA(VLOOKUP($A35+2000,CONFIG!$W$2:$AE$804,4,FALSE)),"",VLOOKUP($A35+2000,CONFIG!$W$2:$AE$804,4,FALSE))</f>
        <v/>
      </c>
      <c r="F35" s="143" t="str">
        <f>IF(ISNA(VLOOKUP($A35+2000,CONFIG!$W$2:$AE$804,5,FALSE)),"",VLOOKUP($A35+2000,CONFIG!$W$2:$AE$804,5,FALSE))</f>
        <v/>
      </c>
      <c r="G35" s="142" t="str">
        <f>IF(ISNA(VLOOKUP($A35+2000,CONFIG!$W$2:$AE$804,6,FALSE)),"",VLOOKUP($A35+2000,CONFIG!$W$2:$AE$804,6,FALSE))</f>
        <v/>
      </c>
      <c r="H35" s="142" t="str">
        <f>IF(ISNA(VLOOKUP($A35+2000,CONFIG!$W$2:$AE$804,7,FALSE)),"",VLOOKUP($A35+2000,CONFIG!$W$2:$AE$804,7,FALSE))</f>
        <v/>
      </c>
      <c r="I35" s="142" t="str">
        <f>IF(ISNA(VLOOKUP($A35+2000,CONFIG!$W$2:$AE$804,8,FALSE)),"",VLOOKUP($A35+2000,CONFIG!$W$2:$AE$804,8,FALSE))</f>
        <v/>
      </c>
      <c r="J35" s="142" t="str">
        <f>IF(ISNA(VLOOKUP($A35+2000,CONFIG!$W$2:$AE$804,9,FALSE)),"",VLOOKUP($A35+2000,CONFIG!$W$2:$AE$804,9,FALSE))</f>
        <v/>
      </c>
      <c r="K35" s="123"/>
    </row>
    <row r="36" spans="1:11" s="117" customFormat="1" ht="19.350000000000001" customHeight="1" x14ac:dyDescent="0.2">
      <c r="A36" s="140">
        <v>29</v>
      </c>
      <c r="B36" s="141" t="s">
        <v>184</v>
      </c>
      <c r="C36" s="142">
        <f>IF(ISNA(VLOOKUP($A36+2000,CONFIG!$W$2:$AE$804,2,FALSE)),"",VLOOKUP($A36+2000,CONFIG!$W$2:$AE$804,2,FALSE))</f>
        <v>0</v>
      </c>
      <c r="D36" s="143" t="str">
        <f>IF(ISNA(VLOOKUP($A36+2000,CONFIG!$W$2:$AE$804,3,FALSE)),"",VLOOKUP($A36+2000,CONFIG!$W$2:$AE$804,3,FALSE))</f>
        <v/>
      </c>
      <c r="E36" s="143" t="str">
        <f>IF(ISNA(VLOOKUP($A36+2000,CONFIG!$W$2:$AE$804,4,FALSE)),"",VLOOKUP($A36+2000,CONFIG!$W$2:$AE$804,4,FALSE))</f>
        <v/>
      </c>
      <c r="F36" s="143" t="str">
        <f>IF(ISNA(VLOOKUP($A36+2000,CONFIG!$W$2:$AE$804,5,FALSE)),"",VLOOKUP($A36+2000,CONFIG!$W$2:$AE$804,5,FALSE))</f>
        <v/>
      </c>
      <c r="G36" s="142" t="str">
        <f>IF(ISNA(VLOOKUP($A36+2000,CONFIG!$W$2:$AE$804,6,FALSE)),"",VLOOKUP($A36+2000,CONFIG!$W$2:$AE$804,6,FALSE))</f>
        <v/>
      </c>
      <c r="H36" s="142" t="str">
        <f>IF(ISNA(VLOOKUP($A36+2000,CONFIG!$W$2:$AE$804,7,FALSE)),"",VLOOKUP($A36+2000,CONFIG!$W$2:$AE$804,7,FALSE))</f>
        <v/>
      </c>
      <c r="I36" s="142" t="str">
        <f>IF(ISNA(VLOOKUP($A36+2000,CONFIG!$W$2:$AE$804,8,FALSE)),"",VLOOKUP($A36+2000,CONFIG!$W$2:$AE$804,8,FALSE))</f>
        <v/>
      </c>
      <c r="J36" s="142" t="str">
        <f>IF(ISNA(VLOOKUP($A36+2000,CONFIG!$W$2:$AE$804,9,FALSE)),"",VLOOKUP($A36+2000,CONFIG!$W$2:$AE$804,9,FALSE))</f>
        <v/>
      </c>
      <c r="K36" s="123"/>
    </row>
    <row r="37" spans="1:11" s="117" customFormat="1" ht="19.350000000000001" customHeight="1" x14ac:dyDescent="0.2">
      <c r="A37" s="140">
        <v>30</v>
      </c>
      <c r="B37" s="141" t="s">
        <v>184</v>
      </c>
      <c r="C37" s="142">
        <f>IF(ISNA(VLOOKUP($A37+2000,CONFIG!$W$2:$AE$804,2,FALSE)),"",VLOOKUP($A37+2000,CONFIG!$W$2:$AE$804,2,FALSE))</f>
        <v>0</v>
      </c>
      <c r="D37" s="143" t="str">
        <f>IF(ISNA(VLOOKUP($A37+2000,CONFIG!$W$2:$AE$804,3,FALSE)),"",VLOOKUP($A37+2000,CONFIG!$W$2:$AE$804,3,FALSE))</f>
        <v/>
      </c>
      <c r="E37" s="143" t="str">
        <f>IF(ISNA(VLOOKUP($A37+2000,CONFIG!$W$2:$AE$804,4,FALSE)),"",VLOOKUP($A37+2000,CONFIG!$W$2:$AE$804,4,FALSE))</f>
        <v/>
      </c>
      <c r="F37" s="143" t="str">
        <f>IF(ISNA(VLOOKUP($A37+2000,CONFIG!$W$2:$AE$804,5,FALSE)),"",VLOOKUP($A37+2000,CONFIG!$W$2:$AE$804,5,FALSE))</f>
        <v/>
      </c>
      <c r="G37" s="142" t="str">
        <f>IF(ISNA(VLOOKUP($A37+2000,CONFIG!$W$2:$AE$804,6,FALSE)),"",VLOOKUP($A37+2000,CONFIG!$W$2:$AE$804,6,FALSE))</f>
        <v/>
      </c>
      <c r="H37" s="142" t="str">
        <f>IF(ISNA(VLOOKUP($A37+2000,CONFIG!$W$2:$AE$804,7,FALSE)),"",VLOOKUP($A37+2000,CONFIG!$W$2:$AE$804,7,FALSE))</f>
        <v/>
      </c>
      <c r="I37" s="142" t="str">
        <f>IF(ISNA(VLOOKUP($A37+2000,CONFIG!$W$2:$AE$804,8,FALSE)),"",VLOOKUP($A37+2000,CONFIG!$W$2:$AE$804,8,FALSE))</f>
        <v/>
      </c>
      <c r="J37" s="142" t="str">
        <f>IF(ISNA(VLOOKUP($A37+2000,CONFIG!$W$2:$AE$804,9,FALSE)),"",VLOOKUP($A37+2000,CONFIG!$W$2:$AE$804,9,FALSE))</f>
        <v/>
      </c>
      <c r="K37" s="123"/>
    </row>
    <row r="38" spans="1:11" s="117" customFormat="1" ht="19.350000000000001" customHeight="1" x14ac:dyDescent="0.2">
      <c r="A38" s="140">
        <v>31</v>
      </c>
      <c r="B38" s="141" t="s">
        <v>184</v>
      </c>
      <c r="C38" s="142">
        <f>IF(ISNA(VLOOKUP($A38+2000,CONFIG!$W$2:$AE$804,2,FALSE)),"",VLOOKUP($A38+2000,CONFIG!$W$2:$AE$804,2,FALSE))</f>
        <v>0</v>
      </c>
      <c r="D38" s="143" t="str">
        <f>IF(ISNA(VLOOKUP($A38+2000,CONFIG!$W$2:$AE$804,3,FALSE)),"",VLOOKUP($A38+2000,CONFIG!$W$2:$AE$804,3,FALSE))</f>
        <v/>
      </c>
      <c r="E38" s="143" t="str">
        <f>IF(ISNA(VLOOKUP($A38+2000,CONFIG!$W$2:$AE$804,4,FALSE)),"",VLOOKUP($A38+2000,CONFIG!$W$2:$AE$804,4,FALSE))</f>
        <v/>
      </c>
      <c r="F38" s="143" t="str">
        <f>IF(ISNA(VLOOKUP($A38+2000,CONFIG!$W$2:$AE$804,5,FALSE)),"",VLOOKUP($A38+2000,CONFIG!$W$2:$AE$804,5,FALSE))</f>
        <v/>
      </c>
      <c r="G38" s="142" t="str">
        <f>IF(ISNA(VLOOKUP($A38+2000,CONFIG!$W$2:$AE$804,6,FALSE)),"",VLOOKUP($A38+2000,CONFIG!$W$2:$AE$804,6,FALSE))</f>
        <v/>
      </c>
      <c r="H38" s="142" t="str">
        <f>IF(ISNA(VLOOKUP($A38+2000,CONFIG!$W$2:$AE$804,7,FALSE)),"",VLOOKUP($A38+2000,CONFIG!$W$2:$AE$804,7,FALSE))</f>
        <v/>
      </c>
      <c r="I38" s="142" t="str">
        <f>IF(ISNA(VLOOKUP($A38+2000,CONFIG!$W$2:$AE$804,8,FALSE)),"",VLOOKUP($A38+2000,CONFIG!$W$2:$AE$804,8,FALSE))</f>
        <v/>
      </c>
      <c r="J38" s="142" t="str">
        <f>IF(ISNA(VLOOKUP($A38+2000,CONFIG!$W$2:$AE$804,9,FALSE)),"",VLOOKUP($A38+2000,CONFIG!$W$2:$AE$804,9,FALSE))</f>
        <v/>
      </c>
      <c r="K38" s="123"/>
    </row>
    <row r="39" spans="1:11" s="117" customFormat="1" ht="19.350000000000001" customHeight="1" x14ac:dyDescent="0.2">
      <c r="A39" s="140">
        <v>32</v>
      </c>
      <c r="B39" s="141" t="s">
        <v>184</v>
      </c>
      <c r="C39" s="142">
        <f>IF(ISNA(VLOOKUP($A39+2000,CONFIG!$W$2:$AE$804,2,FALSE)),"",VLOOKUP($A39+2000,CONFIG!$W$2:$AE$804,2,FALSE))</f>
        <v>0</v>
      </c>
      <c r="D39" s="143" t="str">
        <f>IF(ISNA(VLOOKUP($A39+2000,CONFIG!$W$2:$AE$804,3,FALSE)),"",VLOOKUP($A39+2000,CONFIG!$W$2:$AE$804,3,FALSE))</f>
        <v/>
      </c>
      <c r="E39" s="143" t="str">
        <f>IF(ISNA(VLOOKUP($A39+2000,CONFIG!$W$2:$AE$804,4,FALSE)),"",VLOOKUP($A39+2000,CONFIG!$W$2:$AE$804,4,FALSE))</f>
        <v/>
      </c>
      <c r="F39" s="143" t="str">
        <f>IF(ISNA(VLOOKUP($A39+2000,CONFIG!$W$2:$AE$804,5,FALSE)),"",VLOOKUP($A39+2000,CONFIG!$W$2:$AE$804,5,FALSE))</f>
        <v/>
      </c>
      <c r="G39" s="142" t="str">
        <f>IF(ISNA(VLOOKUP($A39+2000,CONFIG!$W$2:$AE$804,6,FALSE)),"",VLOOKUP($A39+2000,CONFIG!$W$2:$AE$804,6,FALSE))</f>
        <v/>
      </c>
      <c r="H39" s="142" t="str">
        <f>IF(ISNA(VLOOKUP($A39+2000,CONFIG!$W$2:$AE$804,7,FALSE)),"",VLOOKUP($A39+2000,CONFIG!$W$2:$AE$804,7,FALSE))</f>
        <v/>
      </c>
      <c r="I39" s="142" t="str">
        <f>IF(ISNA(VLOOKUP($A39+2000,CONFIG!$W$2:$AE$804,8,FALSE)),"",VLOOKUP($A39+2000,CONFIG!$W$2:$AE$804,8,FALSE))</f>
        <v/>
      </c>
      <c r="J39" s="142" t="str">
        <f>IF(ISNA(VLOOKUP($A39+2000,CONFIG!$W$2:$AE$804,9,FALSE)),"",VLOOKUP($A39+2000,CONFIG!$W$2:$AE$804,9,FALSE))</f>
        <v/>
      </c>
      <c r="K39" s="123"/>
    </row>
    <row r="40" spans="1:11" s="117" customFormat="1" ht="19.350000000000001" customHeight="1" x14ac:dyDescent="0.2">
      <c r="A40" s="140">
        <v>33</v>
      </c>
      <c r="B40" s="141" t="s">
        <v>184</v>
      </c>
      <c r="C40" s="142">
        <f>IF(ISNA(VLOOKUP($A40+2000,CONFIG!$W$2:$AE$804,2,FALSE)),"",VLOOKUP($A40+2000,CONFIG!$W$2:$AE$804,2,FALSE))</f>
        <v>0</v>
      </c>
      <c r="D40" s="143" t="str">
        <f>IF(ISNA(VLOOKUP($A40+2000,CONFIG!$W$2:$AE$804,3,FALSE)),"",VLOOKUP($A40+2000,CONFIG!$W$2:$AE$804,3,FALSE))</f>
        <v/>
      </c>
      <c r="E40" s="143" t="str">
        <f>IF(ISNA(VLOOKUP($A40+2000,CONFIG!$W$2:$AE$804,4,FALSE)),"",VLOOKUP($A40+2000,CONFIG!$W$2:$AE$804,4,FALSE))</f>
        <v/>
      </c>
      <c r="F40" s="143" t="str">
        <f>IF(ISNA(VLOOKUP($A40+2000,CONFIG!$W$2:$AE$804,5,FALSE)),"",VLOOKUP($A40+2000,CONFIG!$W$2:$AE$804,5,FALSE))</f>
        <v/>
      </c>
      <c r="G40" s="142" t="str">
        <f>IF(ISNA(VLOOKUP($A40+2000,CONFIG!$W$2:$AE$804,6,FALSE)),"",VLOOKUP($A40+2000,CONFIG!$W$2:$AE$804,6,FALSE))</f>
        <v/>
      </c>
      <c r="H40" s="142" t="str">
        <f>IF(ISNA(VLOOKUP($A40+2000,CONFIG!$W$2:$AE$804,7,FALSE)),"",VLOOKUP($A40+2000,CONFIG!$W$2:$AE$804,7,FALSE))</f>
        <v/>
      </c>
      <c r="I40" s="142" t="str">
        <f>IF(ISNA(VLOOKUP($A40+2000,CONFIG!$W$2:$AE$804,8,FALSE)),"",VLOOKUP($A40+2000,CONFIG!$W$2:$AE$804,8,FALSE))</f>
        <v/>
      </c>
      <c r="J40" s="142" t="str">
        <f>IF(ISNA(VLOOKUP($A40+2000,CONFIG!$W$2:$AE$804,9,FALSE)),"",VLOOKUP($A40+2000,CONFIG!$W$2:$AE$804,9,FALSE))</f>
        <v/>
      </c>
      <c r="K40" s="123"/>
    </row>
    <row r="41" spans="1:11" s="117" customFormat="1" ht="19.350000000000001" customHeight="1" x14ac:dyDescent="0.2">
      <c r="A41" s="140">
        <v>34</v>
      </c>
      <c r="B41" s="141" t="s">
        <v>184</v>
      </c>
      <c r="C41" s="142">
        <f>IF(ISNA(VLOOKUP($A41+2000,CONFIG!$W$2:$AE$804,2,FALSE)),"",VLOOKUP($A41+2000,CONFIG!$W$2:$AE$804,2,FALSE))</f>
        <v>0</v>
      </c>
      <c r="D41" s="143" t="str">
        <f>IF(ISNA(VLOOKUP($A41+2000,CONFIG!$W$2:$AE$804,3,FALSE)),"",VLOOKUP($A41+2000,CONFIG!$W$2:$AE$804,3,FALSE))</f>
        <v/>
      </c>
      <c r="E41" s="143" t="str">
        <f>IF(ISNA(VLOOKUP($A41+2000,CONFIG!$W$2:$AE$804,4,FALSE)),"",VLOOKUP($A41+2000,CONFIG!$W$2:$AE$804,4,FALSE))</f>
        <v/>
      </c>
      <c r="F41" s="143" t="str">
        <f>IF(ISNA(VLOOKUP($A41+2000,CONFIG!$W$2:$AE$804,5,FALSE)),"",VLOOKUP($A41+2000,CONFIG!$W$2:$AE$804,5,FALSE))</f>
        <v/>
      </c>
      <c r="G41" s="142" t="str">
        <f>IF(ISNA(VLOOKUP($A41+2000,CONFIG!$W$2:$AE$804,6,FALSE)),"",VLOOKUP($A41+2000,CONFIG!$W$2:$AE$804,6,FALSE))</f>
        <v/>
      </c>
      <c r="H41" s="142" t="str">
        <f>IF(ISNA(VLOOKUP($A41+2000,CONFIG!$W$2:$AE$804,7,FALSE)),"",VLOOKUP($A41+2000,CONFIG!$W$2:$AE$804,7,FALSE))</f>
        <v/>
      </c>
      <c r="I41" s="142" t="str">
        <f>IF(ISNA(VLOOKUP($A41+2000,CONFIG!$W$2:$AE$804,8,FALSE)),"",VLOOKUP($A41+2000,CONFIG!$W$2:$AE$804,8,FALSE))</f>
        <v/>
      </c>
      <c r="J41" s="142" t="str">
        <f>IF(ISNA(VLOOKUP($A41+2000,CONFIG!$W$2:$AE$804,9,FALSE)),"",VLOOKUP($A41+2000,CONFIG!$W$2:$AE$804,9,FALSE))</f>
        <v/>
      </c>
      <c r="K41" s="123"/>
    </row>
    <row r="42" spans="1:11" s="117" customFormat="1" ht="19.350000000000001" customHeight="1" x14ac:dyDescent="0.2">
      <c r="A42" s="140">
        <v>35</v>
      </c>
      <c r="B42" s="141" t="s">
        <v>184</v>
      </c>
      <c r="C42" s="142">
        <f>IF(ISNA(VLOOKUP($A42+2000,CONFIG!$W$2:$AE$804,2,FALSE)),"",VLOOKUP($A42+2000,CONFIG!$W$2:$AE$804,2,FALSE))</f>
        <v>0</v>
      </c>
      <c r="D42" s="143" t="str">
        <f>IF(ISNA(VLOOKUP($A42+2000,CONFIG!$W$2:$AE$804,3,FALSE)),"",VLOOKUP($A42+2000,CONFIG!$W$2:$AE$804,3,FALSE))</f>
        <v/>
      </c>
      <c r="E42" s="143" t="str">
        <f>IF(ISNA(VLOOKUP($A42+2000,CONFIG!$W$2:$AE$804,4,FALSE)),"",VLOOKUP($A42+2000,CONFIG!$W$2:$AE$804,4,FALSE))</f>
        <v/>
      </c>
      <c r="F42" s="143" t="str">
        <f>IF(ISNA(VLOOKUP($A42+2000,CONFIG!$W$2:$AE$804,5,FALSE)),"",VLOOKUP($A42+2000,CONFIG!$W$2:$AE$804,5,FALSE))</f>
        <v/>
      </c>
      <c r="G42" s="142" t="str">
        <f>IF(ISNA(VLOOKUP($A42+2000,CONFIG!$W$2:$AE$804,6,FALSE)),"",VLOOKUP($A42+2000,CONFIG!$W$2:$AE$804,6,FALSE))</f>
        <v/>
      </c>
      <c r="H42" s="142" t="str">
        <f>IF(ISNA(VLOOKUP($A42+2000,CONFIG!$W$2:$AE$804,7,FALSE)),"",VLOOKUP($A42+2000,CONFIG!$W$2:$AE$804,7,FALSE))</f>
        <v/>
      </c>
      <c r="I42" s="142" t="str">
        <f>IF(ISNA(VLOOKUP($A42+2000,CONFIG!$W$2:$AE$804,8,FALSE)),"",VLOOKUP($A42+2000,CONFIG!$W$2:$AE$804,8,FALSE))</f>
        <v/>
      </c>
      <c r="J42" s="142" t="str">
        <f>IF(ISNA(VLOOKUP($A42+2000,CONFIG!$W$2:$AE$804,9,FALSE)),"",VLOOKUP($A42+2000,CONFIG!$W$2:$AE$804,9,FALSE))</f>
        <v/>
      </c>
      <c r="K42" s="123"/>
    </row>
    <row r="43" spans="1:11" s="117" customFormat="1" ht="19.350000000000001" customHeight="1" x14ac:dyDescent="0.2">
      <c r="A43" s="140">
        <v>36</v>
      </c>
      <c r="B43" s="141" t="s">
        <v>184</v>
      </c>
      <c r="C43" s="142">
        <f>IF(ISNA(VLOOKUP($A43+2000,CONFIG!$W$2:$AE$804,2,FALSE)),"",VLOOKUP($A43+2000,CONFIG!$W$2:$AE$804,2,FALSE))</f>
        <v>0</v>
      </c>
      <c r="D43" s="143" t="str">
        <f>IF(ISNA(VLOOKUP($A43+2000,CONFIG!$W$2:$AE$804,3,FALSE)),"",VLOOKUP($A43+2000,CONFIG!$W$2:$AE$804,3,FALSE))</f>
        <v/>
      </c>
      <c r="E43" s="143" t="str">
        <f>IF(ISNA(VLOOKUP($A43+2000,CONFIG!$W$2:$AE$804,4,FALSE)),"",VLOOKUP($A43+2000,CONFIG!$W$2:$AE$804,4,FALSE))</f>
        <v/>
      </c>
      <c r="F43" s="143" t="str">
        <f>IF(ISNA(VLOOKUP($A43+2000,CONFIG!$W$2:$AE$804,5,FALSE)),"",VLOOKUP($A43+2000,CONFIG!$W$2:$AE$804,5,FALSE))</f>
        <v/>
      </c>
      <c r="G43" s="142" t="str">
        <f>IF(ISNA(VLOOKUP($A43+2000,CONFIG!$W$2:$AE$804,6,FALSE)),"",VLOOKUP($A43+2000,CONFIG!$W$2:$AE$804,6,FALSE))</f>
        <v/>
      </c>
      <c r="H43" s="142" t="str">
        <f>IF(ISNA(VLOOKUP($A43+2000,CONFIG!$W$2:$AE$804,7,FALSE)),"",VLOOKUP($A43+2000,CONFIG!$W$2:$AE$804,7,FALSE))</f>
        <v/>
      </c>
      <c r="I43" s="142" t="str">
        <f>IF(ISNA(VLOOKUP($A43+2000,CONFIG!$W$2:$AE$804,8,FALSE)),"",VLOOKUP($A43+2000,CONFIG!$W$2:$AE$804,8,FALSE))</f>
        <v/>
      </c>
      <c r="J43" s="142" t="str">
        <f>IF(ISNA(VLOOKUP($A43+2000,CONFIG!$W$2:$AE$804,9,FALSE)),"",VLOOKUP($A43+2000,CONFIG!$W$2:$AE$804,9,FALSE))</f>
        <v/>
      </c>
      <c r="K43" s="123"/>
    </row>
    <row r="44" spans="1:11" s="117" customFormat="1" ht="19.350000000000001" customHeight="1" x14ac:dyDescent="0.2">
      <c r="A44" s="140">
        <v>37</v>
      </c>
      <c r="B44" s="141" t="s">
        <v>184</v>
      </c>
      <c r="C44" s="142">
        <f>IF(ISNA(VLOOKUP($A44+2000,CONFIG!$W$2:$AE$804,2,FALSE)),"",VLOOKUP($A44+2000,CONFIG!$W$2:$AE$804,2,FALSE))</f>
        <v>0</v>
      </c>
      <c r="D44" s="143" t="str">
        <f>IF(ISNA(VLOOKUP($A44+2000,CONFIG!$W$2:$AE$804,3,FALSE)),"",VLOOKUP($A44+2000,CONFIG!$W$2:$AE$804,3,FALSE))</f>
        <v/>
      </c>
      <c r="E44" s="143" t="str">
        <f>IF(ISNA(VLOOKUP($A44+2000,CONFIG!$W$2:$AE$804,4,FALSE)),"",VLOOKUP($A44+2000,CONFIG!$W$2:$AE$804,4,FALSE))</f>
        <v/>
      </c>
      <c r="F44" s="143" t="str">
        <f>IF(ISNA(VLOOKUP($A44+2000,CONFIG!$W$2:$AE$804,5,FALSE)),"",VLOOKUP($A44+2000,CONFIG!$W$2:$AE$804,5,FALSE))</f>
        <v/>
      </c>
      <c r="G44" s="142" t="str">
        <f>IF(ISNA(VLOOKUP($A44+2000,CONFIG!$W$2:$AE$804,6,FALSE)),"",VLOOKUP($A44+2000,CONFIG!$W$2:$AE$804,6,FALSE))</f>
        <v/>
      </c>
      <c r="H44" s="142" t="str">
        <f>IF(ISNA(VLOOKUP($A44+2000,CONFIG!$W$2:$AE$804,7,FALSE)),"",VLOOKUP($A44+2000,CONFIG!$W$2:$AE$804,7,FALSE))</f>
        <v/>
      </c>
      <c r="I44" s="142" t="str">
        <f>IF(ISNA(VLOOKUP($A44+2000,CONFIG!$W$2:$AE$804,8,FALSE)),"",VLOOKUP($A44+2000,CONFIG!$W$2:$AE$804,8,FALSE))</f>
        <v/>
      </c>
      <c r="J44" s="142" t="str">
        <f>IF(ISNA(VLOOKUP($A44+2000,CONFIG!$W$2:$AE$804,9,FALSE)),"",VLOOKUP($A44+2000,CONFIG!$W$2:$AE$804,9,FALSE))</f>
        <v/>
      </c>
      <c r="K44" s="123"/>
    </row>
    <row r="45" spans="1:11" s="117" customFormat="1" ht="19.350000000000001" customHeight="1" x14ac:dyDescent="0.2">
      <c r="A45" s="140">
        <v>38</v>
      </c>
      <c r="B45" s="141" t="s">
        <v>184</v>
      </c>
      <c r="C45" s="142">
        <f>IF(ISNA(VLOOKUP($A45+2000,CONFIG!$W$2:$AE$804,2,FALSE)),"",VLOOKUP($A45+2000,CONFIG!$W$2:$AE$804,2,FALSE))</f>
        <v>0</v>
      </c>
      <c r="D45" s="143" t="str">
        <f>IF(ISNA(VLOOKUP($A45+2000,CONFIG!$W$2:$AE$804,3,FALSE)),"",VLOOKUP($A45+2000,CONFIG!$W$2:$AE$804,3,FALSE))</f>
        <v/>
      </c>
      <c r="E45" s="143" t="str">
        <f>IF(ISNA(VLOOKUP($A45+2000,CONFIG!$W$2:$AE$804,4,FALSE)),"",VLOOKUP($A45+2000,CONFIG!$W$2:$AE$804,4,FALSE))</f>
        <v/>
      </c>
      <c r="F45" s="143" t="str">
        <f>IF(ISNA(VLOOKUP($A45+2000,CONFIG!$W$2:$AE$804,5,FALSE)),"",VLOOKUP($A45+2000,CONFIG!$W$2:$AE$804,5,FALSE))</f>
        <v/>
      </c>
      <c r="G45" s="142" t="str">
        <f>IF(ISNA(VLOOKUP($A45+2000,CONFIG!$W$2:$AE$804,6,FALSE)),"",VLOOKUP($A45+2000,CONFIG!$W$2:$AE$804,6,FALSE))</f>
        <v/>
      </c>
      <c r="H45" s="142" t="str">
        <f>IF(ISNA(VLOOKUP($A45+2000,CONFIG!$W$2:$AE$804,7,FALSE)),"",VLOOKUP($A45+2000,CONFIG!$W$2:$AE$804,7,FALSE))</f>
        <v/>
      </c>
      <c r="I45" s="142" t="str">
        <f>IF(ISNA(VLOOKUP($A45+2000,CONFIG!$W$2:$AE$804,8,FALSE)),"",VLOOKUP($A45+2000,CONFIG!$W$2:$AE$804,8,FALSE))</f>
        <v/>
      </c>
      <c r="J45" s="142" t="str">
        <f>IF(ISNA(VLOOKUP($A45+2000,CONFIG!$W$2:$AE$804,9,FALSE)),"",VLOOKUP($A45+2000,CONFIG!$W$2:$AE$804,9,FALSE))</f>
        <v/>
      </c>
      <c r="K45" s="123"/>
    </row>
    <row r="46" spans="1:11" s="117" customFormat="1" ht="19.350000000000001" customHeight="1" x14ac:dyDescent="0.2">
      <c r="A46" s="140">
        <v>39</v>
      </c>
      <c r="B46" s="141" t="s">
        <v>184</v>
      </c>
      <c r="C46" s="142">
        <f>IF(ISNA(VLOOKUP($A46+2000,CONFIG!$W$2:$AE$804,2,FALSE)),"",VLOOKUP($A46+2000,CONFIG!$W$2:$AE$804,2,FALSE))</f>
        <v>0</v>
      </c>
      <c r="D46" s="143" t="str">
        <f>IF(ISNA(VLOOKUP($A46+2000,CONFIG!$W$2:$AE$804,3,FALSE)),"",VLOOKUP($A46+2000,CONFIG!$W$2:$AE$804,3,FALSE))</f>
        <v/>
      </c>
      <c r="E46" s="143" t="str">
        <f>IF(ISNA(VLOOKUP($A46+2000,CONFIG!$W$2:$AE$804,4,FALSE)),"",VLOOKUP($A46+2000,CONFIG!$W$2:$AE$804,4,FALSE))</f>
        <v/>
      </c>
      <c r="F46" s="143" t="str">
        <f>IF(ISNA(VLOOKUP($A46+2000,CONFIG!$W$2:$AE$804,5,FALSE)),"",VLOOKUP($A46+2000,CONFIG!$W$2:$AE$804,5,FALSE))</f>
        <v/>
      </c>
      <c r="G46" s="142" t="str">
        <f>IF(ISNA(VLOOKUP($A46+2000,CONFIG!$W$2:$AE$804,6,FALSE)),"",VLOOKUP($A46+2000,CONFIG!$W$2:$AE$804,6,FALSE))</f>
        <v/>
      </c>
      <c r="H46" s="142" t="str">
        <f>IF(ISNA(VLOOKUP($A46+2000,CONFIG!$W$2:$AE$804,7,FALSE)),"",VLOOKUP($A46+2000,CONFIG!$W$2:$AE$804,7,FALSE))</f>
        <v/>
      </c>
      <c r="I46" s="142" t="str">
        <f>IF(ISNA(VLOOKUP($A46+2000,CONFIG!$W$2:$AE$804,8,FALSE)),"",VLOOKUP($A46+2000,CONFIG!$W$2:$AE$804,8,FALSE))</f>
        <v/>
      </c>
      <c r="J46" s="142" t="str">
        <f>IF(ISNA(VLOOKUP($A46+2000,CONFIG!$W$2:$AE$804,9,FALSE)),"",VLOOKUP($A46+2000,CONFIG!$W$2:$AE$804,9,FALSE))</f>
        <v/>
      </c>
      <c r="K46" s="123"/>
    </row>
    <row r="47" spans="1:11" s="117" customFormat="1" ht="19.350000000000001" customHeight="1" x14ac:dyDescent="0.2">
      <c r="A47" s="140">
        <v>40</v>
      </c>
      <c r="B47" s="141" t="s">
        <v>184</v>
      </c>
      <c r="C47" s="142">
        <f>IF(ISNA(VLOOKUP($A47+2000,CONFIG!$W$2:$AE$804,2,FALSE)),"",VLOOKUP($A47+2000,CONFIG!$W$2:$AE$804,2,FALSE))</f>
        <v>0</v>
      </c>
      <c r="D47" s="143" t="str">
        <f>IF(ISNA(VLOOKUP($A47+2000,CONFIG!$W$2:$AE$804,3,FALSE)),"",VLOOKUP($A47+2000,CONFIG!$W$2:$AE$804,3,FALSE))</f>
        <v/>
      </c>
      <c r="E47" s="143" t="str">
        <f>IF(ISNA(VLOOKUP($A47+2000,CONFIG!$W$2:$AE$804,4,FALSE)),"",VLOOKUP($A47+2000,CONFIG!$W$2:$AE$804,4,FALSE))</f>
        <v/>
      </c>
      <c r="F47" s="143" t="str">
        <f>IF(ISNA(VLOOKUP($A47+2000,CONFIG!$W$2:$AE$804,5,FALSE)),"",VLOOKUP($A47+2000,CONFIG!$W$2:$AE$804,5,FALSE))</f>
        <v/>
      </c>
      <c r="G47" s="142" t="str">
        <f>IF(ISNA(VLOOKUP($A47+2000,CONFIG!$W$2:$AE$804,6,FALSE)),"",VLOOKUP($A47+2000,CONFIG!$W$2:$AE$804,6,FALSE))</f>
        <v/>
      </c>
      <c r="H47" s="142" t="str">
        <f>IF(ISNA(VLOOKUP($A47+2000,CONFIG!$W$2:$AE$804,7,FALSE)),"",VLOOKUP($A47+2000,CONFIG!$W$2:$AE$804,7,FALSE))</f>
        <v/>
      </c>
      <c r="I47" s="142" t="str">
        <f>IF(ISNA(VLOOKUP($A47+2000,CONFIG!$W$2:$AE$804,8,FALSE)),"",VLOOKUP($A47+2000,CONFIG!$W$2:$AE$804,8,FALSE))</f>
        <v/>
      </c>
      <c r="J47" s="142" t="str">
        <f>IF(ISNA(VLOOKUP($A47+2000,CONFIG!$W$2:$AE$804,9,FALSE)),"",VLOOKUP($A47+2000,CONFIG!$W$2:$AE$804,9,FALSE))</f>
        <v/>
      </c>
      <c r="K47" s="123"/>
    </row>
    <row r="48" spans="1:11" s="117" customFormat="1" ht="19.350000000000001" customHeight="1" x14ac:dyDescent="0.2">
      <c r="A48" s="140">
        <v>41</v>
      </c>
      <c r="B48" s="141"/>
      <c r="C48" s="142">
        <f>IF(ISNA(VLOOKUP($A48+2000,CONFIG!$W$2:$AE$804,2,FALSE)),"",VLOOKUP($A48+2000,CONFIG!$W$2:$AE$804,2,FALSE))</f>
        <v>0</v>
      </c>
      <c r="D48" s="143" t="str">
        <f>IF(ISNA(VLOOKUP($A48+2000,CONFIG!$W$2:$AE$804,3,FALSE)),"",VLOOKUP($A48+2000,CONFIG!$W$2:$AE$804,3,FALSE))</f>
        <v/>
      </c>
      <c r="E48" s="143" t="str">
        <f>IF(ISNA(VLOOKUP($A48+2000,CONFIG!$W$2:$AE$804,4,FALSE)),"",VLOOKUP($A48+2000,CONFIG!$W$2:$AE$804,4,FALSE))</f>
        <v/>
      </c>
      <c r="F48" s="143" t="str">
        <f>IF(ISNA(VLOOKUP($A48+2000,CONFIG!$W$2:$AE$804,5,FALSE)),"",VLOOKUP($A48+2000,CONFIG!$W$2:$AE$804,5,FALSE))</f>
        <v/>
      </c>
      <c r="G48" s="142" t="str">
        <f>IF(ISNA(VLOOKUP($A48+2000,CONFIG!$W$2:$AE$804,6,FALSE)),"",VLOOKUP($A48+2000,CONFIG!$W$2:$AE$804,6,FALSE))</f>
        <v/>
      </c>
      <c r="H48" s="142" t="str">
        <f>IF(ISNA(VLOOKUP($A48+2000,CONFIG!$W$2:$AE$804,7,FALSE)),"",VLOOKUP($A48+2000,CONFIG!$W$2:$AE$804,7,FALSE))</f>
        <v/>
      </c>
      <c r="I48" s="142" t="str">
        <f>IF(ISNA(VLOOKUP($A48+2000,CONFIG!$W$2:$AE$804,8,FALSE)),"",VLOOKUP($A48+2000,CONFIG!$W$2:$AE$804,8,FALSE))</f>
        <v/>
      </c>
      <c r="J48" s="142" t="str">
        <f>IF(ISNA(VLOOKUP($A48+2000,CONFIG!$W$2:$AE$804,9,FALSE)),"",VLOOKUP($A48+2000,CONFIG!$W$2:$AE$804,9,FALSE))</f>
        <v/>
      </c>
      <c r="K48" s="123"/>
    </row>
    <row r="49" spans="1:11" s="117" customFormat="1" ht="19.350000000000001" customHeight="1" x14ac:dyDescent="0.2">
      <c r="A49" s="140">
        <v>42</v>
      </c>
      <c r="B49" s="141"/>
      <c r="C49" s="142">
        <f>IF(ISNA(VLOOKUP($A49+2000,CONFIG!$W$2:$AE$804,2,FALSE)),"",VLOOKUP($A49+2000,CONFIG!$W$2:$AE$804,2,FALSE))</f>
        <v>0</v>
      </c>
      <c r="D49" s="143" t="str">
        <f>IF(ISNA(VLOOKUP($A49+2000,CONFIG!$W$2:$AE$804,3,FALSE)),"",VLOOKUP($A49+2000,CONFIG!$W$2:$AE$804,3,FALSE))</f>
        <v/>
      </c>
      <c r="E49" s="143" t="str">
        <f>IF(ISNA(VLOOKUP($A49+2000,CONFIG!$W$2:$AE$804,4,FALSE)),"",VLOOKUP($A49+2000,CONFIG!$W$2:$AE$804,4,FALSE))</f>
        <v/>
      </c>
      <c r="F49" s="143" t="str">
        <f>IF(ISNA(VLOOKUP($A49+2000,CONFIG!$W$2:$AE$804,5,FALSE)),"",VLOOKUP($A49+2000,CONFIG!$W$2:$AE$804,5,FALSE))</f>
        <v/>
      </c>
      <c r="G49" s="142" t="str">
        <f>IF(ISNA(VLOOKUP($A49+2000,CONFIG!$W$2:$AE$804,6,FALSE)),"",VLOOKUP($A49+2000,CONFIG!$W$2:$AE$804,6,FALSE))</f>
        <v/>
      </c>
      <c r="H49" s="142" t="str">
        <f>IF(ISNA(VLOOKUP($A49+2000,CONFIG!$W$2:$AE$804,7,FALSE)),"",VLOOKUP($A49+2000,CONFIG!$W$2:$AE$804,7,FALSE))</f>
        <v/>
      </c>
      <c r="I49" s="142" t="str">
        <f>IF(ISNA(VLOOKUP($A49+2000,CONFIG!$W$2:$AE$804,8,FALSE)),"",VLOOKUP($A49+2000,CONFIG!$W$2:$AE$804,8,FALSE))</f>
        <v/>
      </c>
      <c r="J49" s="142" t="str">
        <f>IF(ISNA(VLOOKUP($A49+2000,CONFIG!$W$2:$AE$804,9,FALSE)),"",VLOOKUP($A49+2000,CONFIG!$W$2:$AE$804,9,FALSE))</f>
        <v/>
      </c>
      <c r="K49" s="123"/>
    </row>
    <row r="50" spans="1:11" s="117" customFormat="1" ht="19.350000000000001" customHeight="1" x14ac:dyDescent="0.2">
      <c r="A50" s="140">
        <v>43</v>
      </c>
      <c r="B50" s="141"/>
      <c r="C50" s="142">
        <f>IF(ISNA(VLOOKUP($A50+2000,CONFIG!$W$2:$AE$804,2,FALSE)),"",VLOOKUP($A50+2000,CONFIG!$W$2:$AE$804,2,FALSE))</f>
        <v>0</v>
      </c>
      <c r="D50" s="143" t="str">
        <f>IF(ISNA(VLOOKUP($A50+2000,CONFIG!$W$2:$AE$804,3,FALSE)),"",VLOOKUP($A50+2000,CONFIG!$W$2:$AE$804,3,FALSE))</f>
        <v/>
      </c>
      <c r="E50" s="143" t="str">
        <f>IF(ISNA(VLOOKUP($A50+2000,CONFIG!$W$2:$AE$804,4,FALSE)),"",VLOOKUP($A50+2000,CONFIG!$W$2:$AE$804,4,FALSE))</f>
        <v/>
      </c>
      <c r="F50" s="143" t="str">
        <f>IF(ISNA(VLOOKUP($A50+2000,CONFIG!$W$2:$AE$804,5,FALSE)),"",VLOOKUP($A50+2000,CONFIG!$W$2:$AE$804,5,FALSE))</f>
        <v/>
      </c>
      <c r="G50" s="142" t="str">
        <f>IF(ISNA(VLOOKUP($A50+2000,CONFIG!$W$2:$AE$804,6,FALSE)),"",VLOOKUP($A50+2000,CONFIG!$W$2:$AE$804,6,FALSE))</f>
        <v/>
      </c>
      <c r="H50" s="142" t="str">
        <f>IF(ISNA(VLOOKUP($A50+2000,CONFIG!$W$2:$AE$804,7,FALSE)),"",VLOOKUP($A50+2000,CONFIG!$W$2:$AE$804,7,FALSE))</f>
        <v/>
      </c>
      <c r="I50" s="142" t="str">
        <f>IF(ISNA(VLOOKUP($A50+2000,CONFIG!$W$2:$AE$804,8,FALSE)),"",VLOOKUP($A50+2000,CONFIG!$W$2:$AE$804,8,FALSE))</f>
        <v/>
      </c>
      <c r="J50" s="142" t="str">
        <f>IF(ISNA(VLOOKUP($A50+2000,CONFIG!$W$2:$AE$804,9,FALSE)),"",VLOOKUP($A50+2000,CONFIG!$W$2:$AE$804,9,FALSE))</f>
        <v/>
      </c>
      <c r="K50" s="123"/>
    </row>
    <row r="51" spans="1:11" s="117" customFormat="1" ht="19.350000000000001" customHeight="1" x14ac:dyDescent="0.2">
      <c r="A51" s="140">
        <v>44</v>
      </c>
      <c r="B51" s="141"/>
      <c r="C51" s="142">
        <f>IF(ISNA(VLOOKUP($A51+2000,CONFIG!$W$2:$AE$804,2,FALSE)),"",VLOOKUP($A51+2000,CONFIG!$W$2:$AE$804,2,FALSE))</f>
        <v>0</v>
      </c>
      <c r="D51" s="143" t="str">
        <f>IF(ISNA(VLOOKUP($A51+2000,CONFIG!$W$2:$AE$804,3,FALSE)),"",VLOOKUP($A51+2000,CONFIG!$W$2:$AE$804,3,FALSE))</f>
        <v/>
      </c>
      <c r="E51" s="143" t="str">
        <f>IF(ISNA(VLOOKUP($A51+2000,CONFIG!$W$2:$AE$804,4,FALSE)),"",VLOOKUP($A51+2000,CONFIG!$W$2:$AE$804,4,FALSE))</f>
        <v/>
      </c>
      <c r="F51" s="143" t="str">
        <f>IF(ISNA(VLOOKUP($A51+2000,CONFIG!$W$2:$AE$804,5,FALSE)),"",VLOOKUP($A51+2000,CONFIG!$W$2:$AE$804,5,FALSE))</f>
        <v/>
      </c>
      <c r="G51" s="142" t="str">
        <f>IF(ISNA(VLOOKUP($A51+2000,CONFIG!$W$2:$AE$804,6,FALSE)),"",VLOOKUP($A51+2000,CONFIG!$W$2:$AE$804,6,FALSE))</f>
        <v/>
      </c>
      <c r="H51" s="142" t="str">
        <f>IF(ISNA(VLOOKUP($A51+2000,CONFIG!$W$2:$AE$804,7,FALSE)),"",VLOOKUP($A51+2000,CONFIG!$W$2:$AE$804,7,FALSE))</f>
        <v/>
      </c>
      <c r="I51" s="142" t="str">
        <f>IF(ISNA(VLOOKUP($A51+2000,CONFIG!$W$2:$AE$804,8,FALSE)),"",VLOOKUP($A51+2000,CONFIG!$W$2:$AE$804,8,FALSE))</f>
        <v/>
      </c>
      <c r="J51" s="142" t="str">
        <f>IF(ISNA(VLOOKUP($A51+2000,CONFIG!$W$2:$AE$804,9,FALSE)),"",VLOOKUP($A51+2000,CONFIG!$W$2:$AE$804,9,FALSE))</f>
        <v/>
      </c>
      <c r="K51" s="123"/>
    </row>
    <row r="52" spans="1:11" s="117" customFormat="1" ht="19.350000000000001" customHeight="1" x14ac:dyDescent="0.2">
      <c r="A52" s="140">
        <v>45</v>
      </c>
      <c r="B52" s="141"/>
      <c r="C52" s="142">
        <f>IF(ISNA(VLOOKUP($A52+2000,CONFIG!$W$2:$AE$804,2,FALSE)),"",VLOOKUP($A52+2000,CONFIG!$W$2:$AE$804,2,FALSE))</f>
        <v>0</v>
      </c>
      <c r="D52" s="143" t="str">
        <f>IF(ISNA(VLOOKUP($A52+2000,CONFIG!$W$2:$AE$804,3,FALSE)),"",VLOOKUP($A52+2000,CONFIG!$W$2:$AE$804,3,FALSE))</f>
        <v/>
      </c>
      <c r="E52" s="143" t="str">
        <f>IF(ISNA(VLOOKUP($A52+2000,CONFIG!$W$2:$AE$804,4,FALSE)),"",VLOOKUP($A52+2000,CONFIG!$W$2:$AE$804,4,FALSE))</f>
        <v/>
      </c>
      <c r="F52" s="143" t="str">
        <f>IF(ISNA(VLOOKUP($A52+2000,CONFIG!$W$2:$AE$804,5,FALSE)),"",VLOOKUP($A52+2000,CONFIG!$W$2:$AE$804,5,FALSE))</f>
        <v/>
      </c>
      <c r="G52" s="142" t="str">
        <f>IF(ISNA(VLOOKUP($A52+2000,CONFIG!$W$2:$AE$804,6,FALSE)),"",VLOOKUP($A52+2000,CONFIG!$W$2:$AE$804,6,FALSE))</f>
        <v/>
      </c>
      <c r="H52" s="142" t="str">
        <f>IF(ISNA(VLOOKUP($A52+2000,CONFIG!$W$2:$AE$804,7,FALSE)),"",VLOOKUP($A52+2000,CONFIG!$W$2:$AE$804,7,FALSE))</f>
        <v/>
      </c>
      <c r="I52" s="142" t="str">
        <f>IF(ISNA(VLOOKUP($A52+2000,CONFIG!$W$2:$AE$804,8,FALSE)),"",VLOOKUP($A52+2000,CONFIG!$W$2:$AE$804,8,FALSE))</f>
        <v/>
      </c>
      <c r="J52" s="142" t="str">
        <f>IF(ISNA(VLOOKUP($A52+2000,CONFIG!$W$2:$AE$804,9,FALSE)),"",VLOOKUP($A52+2000,CONFIG!$W$2:$AE$804,9,FALSE))</f>
        <v/>
      </c>
      <c r="K52" s="123"/>
    </row>
    <row r="53" spans="1:11" s="117" customFormat="1" ht="19.350000000000001" customHeight="1" x14ac:dyDescent="0.2">
      <c r="A53" s="140">
        <v>46</v>
      </c>
      <c r="B53" s="141"/>
      <c r="C53" s="142">
        <f>IF(ISNA(VLOOKUP($A53+2000,CONFIG!$W$2:$AE$804,2,FALSE)),"",VLOOKUP($A53+2000,CONFIG!$W$2:$AE$804,2,FALSE))</f>
        <v>0</v>
      </c>
      <c r="D53" s="143" t="str">
        <f>IF(ISNA(VLOOKUP($A53+2000,CONFIG!$W$2:$AE$804,3,FALSE)),"",VLOOKUP($A53+2000,CONFIG!$W$2:$AE$804,3,FALSE))</f>
        <v/>
      </c>
      <c r="E53" s="143" t="str">
        <f>IF(ISNA(VLOOKUP($A53+2000,CONFIG!$W$2:$AE$804,4,FALSE)),"",VLOOKUP($A53+2000,CONFIG!$W$2:$AE$804,4,FALSE))</f>
        <v/>
      </c>
      <c r="F53" s="143" t="str">
        <f>IF(ISNA(VLOOKUP($A53+2000,CONFIG!$W$2:$AE$804,5,FALSE)),"",VLOOKUP($A53+2000,CONFIG!$W$2:$AE$804,5,FALSE))</f>
        <v/>
      </c>
      <c r="G53" s="142" t="str">
        <f>IF(ISNA(VLOOKUP($A53+2000,CONFIG!$W$2:$AE$804,6,FALSE)),"",VLOOKUP($A53+2000,CONFIG!$W$2:$AE$804,6,FALSE))</f>
        <v/>
      </c>
      <c r="H53" s="142" t="str">
        <f>IF(ISNA(VLOOKUP($A53+2000,CONFIG!$W$2:$AE$804,7,FALSE)),"",VLOOKUP($A53+2000,CONFIG!$W$2:$AE$804,7,FALSE))</f>
        <v/>
      </c>
      <c r="I53" s="142" t="str">
        <f>IF(ISNA(VLOOKUP($A53+2000,CONFIG!$W$2:$AE$804,8,FALSE)),"",VLOOKUP($A53+2000,CONFIG!$W$2:$AE$804,8,FALSE))</f>
        <v/>
      </c>
      <c r="J53" s="142" t="str">
        <f>IF(ISNA(VLOOKUP($A53+2000,CONFIG!$W$2:$AE$804,9,FALSE)),"",VLOOKUP($A53+2000,CONFIG!$W$2:$AE$804,9,FALSE))</f>
        <v/>
      </c>
      <c r="K53" s="123"/>
    </row>
    <row r="54" spans="1:11" s="117" customFormat="1" ht="19.350000000000001" customHeight="1" x14ac:dyDescent="0.2">
      <c r="A54" s="140">
        <v>47</v>
      </c>
      <c r="B54" s="141"/>
      <c r="C54" s="142">
        <f>IF(ISNA(VLOOKUP($A54+2000,CONFIG!$W$2:$AE$804,2,FALSE)),"",VLOOKUP($A54+2000,CONFIG!$W$2:$AE$804,2,FALSE))</f>
        <v>0</v>
      </c>
      <c r="D54" s="143" t="str">
        <f>IF(ISNA(VLOOKUP($A54+2000,CONFIG!$W$2:$AE$804,3,FALSE)),"",VLOOKUP($A54+2000,CONFIG!$W$2:$AE$804,3,FALSE))</f>
        <v/>
      </c>
      <c r="E54" s="143" t="str">
        <f>IF(ISNA(VLOOKUP($A54+2000,CONFIG!$W$2:$AE$804,4,FALSE)),"",VLOOKUP($A54+2000,CONFIG!$W$2:$AE$804,4,FALSE))</f>
        <v/>
      </c>
      <c r="F54" s="143" t="str">
        <f>IF(ISNA(VLOOKUP($A54+2000,CONFIG!$W$2:$AE$804,5,FALSE)),"",VLOOKUP($A54+2000,CONFIG!$W$2:$AE$804,5,FALSE))</f>
        <v/>
      </c>
      <c r="G54" s="142" t="str">
        <f>IF(ISNA(VLOOKUP($A54+2000,CONFIG!$W$2:$AE$804,6,FALSE)),"",VLOOKUP($A54+2000,CONFIG!$W$2:$AE$804,6,FALSE))</f>
        <v/>
      </c>
      <c r="H54" s="142" t="str">
        <f>IF(ISNA(VLOOKUP($A54+2000,CONFIG!$W$2:$AE$804,7,FALSE)),"",VLOOKUP($A54+2000,CONFIG!$W$2:$AE$804,7,FALSE))</f>
        <v/>
      </c>
      <c r="I54" s="142" t="str">
        <f>IF(ISNA(VLOOKUP($A54+2000,CONFIG!$W$2:$AE$804,8,FALSE)),"",VLOOKUP($A54+2000,CONFIG!$W$2:$AE$804,8,FALSE))</f>
        <v/>
      </c>
      <c r="J54" s="142" t="str">
        <f>IF(ISNA(VLOOKUP($A54+2000,CONFIG!$W$2:$AE$804,9,FALSE)),"",VLOOKUP($A54+2000,CONFIG!$W$2:$AE$804,9,FALSE))</f>
        <v/>
      </c>
      <c r="K54" s="123"/>
    </row>
    <row r="55" spans="1:11" s="117" customFormat="1" ht="19.350000000000001" customHeight="1" x14ac:dyDescent="0.2">
      <c r="A55" s="140">
        <v>48</v>
      </c>
      <c r="B55" s="141"/>
      <c r="C55" s="142">
        <f>IF(ISNA(VLOOKUP($A55+2000,CONFIG!$W$2:$AE$804,2,FALSE)),"",VLOOKUP($A55+2000,CONFIG!$W$2:$AE$804,2,FALSE))</f>
        <v>0</v>
      </c>
      <c r="D55" s="143" t="str">
        <f>IF(ISNA(VLOOKUP($A55+2000,CONFIG!$W$2:$AE$804,3,FALSE)),"",VLOOKUP($A55+2000,CONFIG!$W$2:$AE$804,3,FALSE))</f>
        <v/>
      </c>
      <c r="E55" s="143" t="str">
        <f>IF(ISNA(VLOOKUP($A55+2000,CONFIG!$W$2:$AE$804,4,FALSE)),"",VLOOKUP($A55+2000,CONFIG!$W$2:$AE$804,4,FALSE))</f>
        <v/>
      </c>
      <c r="F55" s="143" t="str">
        <f>IF(ISNA(VLOOKUP($A55+2000,CONFIG!$W$2:$AE$804,5,FALSE)),"",VLOOKUP($A55+2000,CONFIG!$W$2:$AE$804,5,FALSE))</f>
        <v/>
      </c>
      <c r="G55" s="142" t="str">
        <f>IF(ISNA(VLOOKUP($A55+2000,CONFIG!$W$2:$AE$804,6,FALSE)),"",VLOOKUP($A55+2000,CONFIG!$W$2:$AE$804,6,FALSE))</f>
        <v/>
      </c>
      <c r="H55" s="142" t="str">
        <f>IF(ISNA(VLOOKUP($A55+2000,CONFIG!$W$2:$AE$804,7,FALSE)),"",VLOOKUP($A55+2000,CONFIG!$W$2:$AE$804,7,FALSE))</f>
        <v/>
      </c>
      <c r="I55" s="142" t="str">
        <f>IF(ISNA(VLOOKUP($A55+2000,CONFIG!$W$2:$AE$804,8,FALSE)),"",VLOOKUP($A55+2000,CONFIG!$W$2:$AE$804,8,FALSE))</f>
        <v/>
      </c>
      <c r="J55" s="142" t="str">
        <f>IF(ISNA(VLOOKUP($A55+2000,CONFIG!$W$2:$AE$804,9,FALSE)),"",VLOOKUP($A55+2000,CONFIG!$W$2:$AE$804,9,FALSE))</f>
        <v/>
      </c>
      <c r="K55" s="123"/>
    </row>
    <row r="56" spans="1:11" s="117" customFormat="1" ht="19.350000000000001" customHeight="1" x14ac:dyDescent="0.2">
      <c r="A56" s="140">
        <v>49</v>
      </c>
      <c r="B56" s="141"/>
      <c r="C56" s="142">
        <f>IF(ISNA(VLOOKUP($A56+2000,CONFIG!$W$2:$AE$804,2,FALSE)),"",VLOOKUP($A56+2000,CONFIG!$W$2:$AE$804,2,FALSE))</f>
        <v>0</v>
      </c>
      <c r="D56" s="143" t="str">
        <f>IF(ISNA(VLOOKUP($A56+2000,CONFIG!$W$2:$AE$804,3,FALSE)),"",VLOOKUP($A56+2000,CONFIG!$W$2:$AE$804,3,FALSE))</f>
        <v/>
      </c>
      <c r="E56" s="143" t="str">
        <f>IF(ISNA(VLOOKUP($A56+2000,CONFIG!$W$2:$AE$804,4,FALSE)),"",VLOOKUP($A56+2000,CONFIG!$W$2:$AE$804,4,FALSE))</f>
        <v/>
      </c>
      <c r="F56" s="143" t="str">
        <f>IF(ISNA(VLOOKUP($A56+2000,CONFIG!$W$2:$AE$804,5,FALSE)),"",VLOOKUP($A56+2000,CONFIG!$W$2:$AE$804,5,FALSE))</f>
        <v/>
      </c>
      <c r="G56" s="142" t="str">
        <f>IF(ISNA(VLOOKUP($A56+2000,CONFIG!$W$2:$AE$804,6,FALSE)),"",VLOOKUP($A56+2000,CONFIG!$W$2:$AE$804,6,FALSE))</f>
        <v/>
      </c>
      <c r="H56" s="142" t="str">
        <f>IF(ISNA(VLOOKUP($A56+2000,CONFIG!$W$2:$AE$804,7,FALSE)),"",VLOOKUP($A56+2000,CONFIG!$W$2:$AE$804,7,FALSE))</f>
        <v/>
      </c>
      <c r="I56" s="142" t="str">
        <f>IF(ISNA(VLOOKUP($A56+2000,CONFIG!$W$2:$AE$804,8,FALSE)),"",VLOOKUP($A56+2000,CONFIG!$W$2:$AE$804,8,FALSE))</f>
        <v/>
      </c>
      <c r="J56" s="142" t="str">
        <f>IF(ISNA(VLOOKUP($A56+2000,CONFIG!$W$2:$AE$804,9,FALSE)),"",VLOOKUP($A56+2000,CONFIG!$W$2:$AE$804,9,FALSE))</f>
        <v/>
      </c>
      <c r="K56" s="123"/>
    </row>
    <row r="57" spans="1:11" s="117" customFormat="1" ht="19.350000000000001" customHeight="1" x14ac:dyDescent="0.2">
      <c r="A57" s="140">
        <v>50</v>
      </c>
      <c r="B57" s="141"/>
      <c r="C57" s="142">
        <f>IF(ISNA(VLOOKUP($A57+2000,CONFIG!$W$2:$AE$804,2,FALSE)),"",VLOOKUP($A57+2000,CONFIG!$W$2:$AE$804,2,FALSE))</f>
        <v>0</v>
      </c>
      <c r="D57" s="143" t="str">
        <f>IF(ISNA(VLOOKUP($A57+2000,CONFIG!$W$2:$AE$804,3,FALSE)),"",VLOOKUP($A57+2000,CONFIG!$W$2:$AE$804,3,FALSE))</f>
        <v/>
      </c>
      <c r="E57" s="143" t="str">
        <f>IF(ISNA(VLOOKUP($A57+2000,CONFIG!$W$2:$AE$804,4,FALSE)),"",VLOOKUP($A57+2000,CONFIG!$W$2:$AE$804,4,FALSE))</f>
        <v/>
      </c>
      <c r="F57" s="143" t="str">
        <f>IF(ISNA(VLOOKUP($A57+2000,CONFIG!$W$2:$AE$804,5,FALSE)),"",VLOOKUP($A57+2000,CONFIG!$W$2:$AE$804,5,FALSE))</f>
        <v/>
      </c>
      <c r="G57" s="142" t="str">
        <f>IF(ISNA(VLOOKUP($A57+2000,CONFIG!$W$2:$AE$804,6,FALSE)),"",VLOOKUP($A57+2000,CONFIG!$W$2:$AE$804,6,FALSE))</f>
        <v/>
      </c>
      <c r="H57" s="142" t="str">
        <f>IF(ISNA(VLOOKUP($A57+2000,CONFIG!$W$2:$AE$804,7,FALSE)),"",VLOOKUP($A57+2000,CONFIG!$W$2:$AE$804,7,FALSE))</f>
        <v/>
      </c>
      <c r="I57" s="142" t="str">
        <f>IF(ISNA(VLOOKUP($A57+2000,CONFIG!$W$2:$AE$804,8,FALSE)),"",VLOOKUP($A57+2000,CONFIG!$W$2:$AE$804,8,FALSE))</f>
        <v/>
      </c>
      <c r="J57" s="142" t="str">
        <f>IF(ISNA(VLOOKUP($A57+2000,CONFIG!$W$2:$AE$804,9,FALSE)),"",VLOOKUP($A57+2000,CONFIG!$W$2:$AE$804,9,FALSE))</f>
        <v/>
      </c>
      <c r="K57" s="123"/>
    </row>
    <row r="58" spans="1:11" s="117" customFormat="1" ht="19.350000000000001" customHeight="1" x14ac:dyDescent="0.2">
      <c r="A58" s="140">
        <v>51</v>
      </c>
      <c r="B58" s="141"/>
      <c r="C58" s="142">
        <f>IF(ISNA(VLOOKUP($A58+2000,CONFIG!$W$2:$AE$804,2,FALSE)),"",VLOOKUP($A58+2000,CONFIG!$W$2:$AE$804,2,FALSE))</f>
        <v>0</v>
      </c>
      <c r="D58" s="143" t="str">
        <f>IF(ISNA(VLOOKUP($A58+2000,CONFIG!$W$2:$AE$804,3,FALSE)),"",VLOOKUP($A58+2000,CONFIG!$W$2:$AE$804,3,FALSE))</f>
        <v/>
      </c>
      <c r="E58" s="143" t="str">
        <f>IF(ISNA(VLOOKUP($A58+2000,CONFIG!$W$2:$AE$804,4,FALSE)),"",VLOOKUP($A58+2000,CONFIG!$W$2:$AE$804,4,FALSE))</f>
        <v/>
      </c>
      <c r="F58" s="143" t="str">
        <f>IF(ISNA(VLOOKUP($A58+2000,CONFIG!$W$2:$AE$804,5,FALSE)),"",VLOOKUP($A58+2000,CONFIG!$W$2:$AE$804,5,FALSE))</f>
        <v/>
      </c>
      <c r="G58" s="142" t="str">
        <f>IF(ISNA(VLOOKUP($A58+2000,CONFIG!$W$2:$AE$804,6,FALSE)),"",VLOOKUP($A58+2000,CONFIG!$W$2:$AE$804,6,FALSE))</f>
        <v/>
      </c>
      <c r="H58" s="142" t="str">
        <f>IF(ISNA(VLOOKUP($A58+2000,CONFIG!$W$2:$AE$804,7,FALSE)),"",VLOOKUP($A58+2000,CONFIG!$W$2:$AE$804,7,FALSE))</f>
        <v/>
      </c>
      <c r="I58" s="142" t="str">
        <f>IF(ISNA(VLOOKUP($A58+2000,CONFIG!$W$2:$AE$804,8,FALSE)),"",VLOOKUP($A58+2000,CONFIG!$W$2:$AE$804,8,FALSE))</f>
        <v/>
      </c>
      <c r="J58" s="142" t="str">
        <f>IF(ISNA(VLOOKUP($A58+2000,CONFIG!$W$2:$AE$804,9,FALSE)),"",VLOOKUP($A58+2000,CONFIG!$W$2:$AE$804,9,FALSE))</f>
        <v/>
      </c>
      <c r="K58" s="123"/>
    </row>
    <row r="59" spans="1:11" s="117" customFormat="1" ht="19.350000000000001" customHeight="1" x14ac:dyDescent="0.2">
      <c r="A59" s="140">
        <v>52</v>
      </c>
      <c r="B59" s="141"/>
      <c r="C59" s="142">
        <f>IF(ISNA(VLOOKUP($A59+2000,CONFIG!$W$2:$AE$804,2,FALSE)),"",VLOOKUP($A59+2000,CONFIG!$W$2:$AE$804,2,FALSE))</f>
        <v>0</v>
      </c>
      <c r="D59" s="143" t="str">
        <f>IF(ISNA(VLOOKUP($A59+2000,CONFIG!$W$2:$AE$804,3,FALSE)),"",VLOOKUP($A59+2000,CONFIG!$W$2:$AE$804,3,FALSE))</f>
        <v/>
      </c>
      <c r="E59" s="143" t="str">
        <f>IF(ISNA(VLOOKUP($A59+2000,CONFIG!$W$2:$AE$804,4,FALSE)),"",VLOOKUP($A59+2000,CONFIG!$W$2:$AE$804,4,FALSE))</f>
        <v/>
      </c>
      <c r="F59" s="143" t="str">
        <f>IF(ISNA(VLOOKUP($A59+2000,CONFIG!$W$2:$AE$804,5,FALSE)),"",VLOOKUP($A59+2000,CONFIG!$W$2:$AE$804,5,FALSE))</f>
        <v/>
      </c>
      <c r="G59" s="142" t="str">
        <f>IF(ISNA(VLOOKUP($A59+2000,CONFIG!$W$2:$AE$804,6,FALSE)),"",VLOOKUP($A59+2000,CONFIG!$W$2:$AE$804,6,FALSE))</f>
        <v/>
      </c>
      <c r="H59" s="142" t="str">
        <f>IF(ISNA(VLOOKUP($A59+2000,CONFIG!$W$2:$AE$804,7,FALSE)),"",VLOOKUP($A59+2000,CONFIG!$W$2:$AE$804,7,FALSE))</f>
        <v/>
      </c>
      <c r="I59" s="142" t="str">
        <f>IF(ISNA(VLOOKUP($A59+2000,CONFIG!$W$2:$AE$804,8,FALSE)),"",VLOOKUP($A59+2000,CONFIG!$W$2:$AE$804,8,FALSE))</f>
        <v/>
      </c>
      <c r="J59" s="142" t="str">
        <f>IF(ISNA(VLOOKUP($A59+2000,CONFIG!$W$2:$AE$804,9,FALSE)),"",VLOOKUP($A59+2000,CONFIG!$W$2:$AE$804,9,FALSE))</f>
        <v/>
      </c>
      <c r="K59" s="123"/>
    </row>
    <row r="60" spans="1:11" s="117" customFormat="1" ht="19.350000000000001" customHeight="1" x14ac:dyDescent="0.2">
      <c r="A60" s="140">
        <v>53</v>
      </c>
      <c r="B60" s="141"/>
      <c r="C60" s="142">
        <f>IF(ISNA(VLOOKUP($A60+2000,CONFIG!$W$2:$AE$804,2,FALSE)),"",VLOOKUP($A60+2000,CONFIG!$W$2:$AE$804,2,FALSE))</f>
        <v>0</v>
      </c>
      <c r="D60" s="143" t="str">
        <f>IF(ISNA(VLOOKUP($A60+2000,CONFIG!$W$2:$AE$804,3,FALSE)),"",VLOOKUP($A60+2000,CONFIG!$W$2:$AE$804,3,FALSE))</f>
        <v/>
      </c>
      <c r="E60" s="143" t="str">
        <f>IF(ISNA(VLOOKUP($A60+2000,CONFIG!$W$2:$AE$804,4,FALSE)),"",VLOOKUP($A60+2000,CONFIG!$W$2:$AE$804,4,FALSE))</f>
        <v/>
      </c>
      <c r="F60" s="143" t="str">
        <f>IF(ISNA(VLOOKUP($A60+2000,CONFIG!$W$2:$AE$804,5,FALSE)),"",VLOOKUP($A60+2000,CONFIG!$W$2:$AE$804,5,FALSE))</f>
        <v/>
      </c>
      <c r="G60" s="142" t="str">
        <f>IF(ISNA(VLOOKUP($A60+2000,CONFIG!$W$2:$AE$804,6,FALSE)),"",VLOOKUP($A60+2000,CONFIG!$W$2:$AE$804,6,FALSE))</f>
        <v/>
      </c>
      <c r="H60" s="142" t="str">
        <f>IF(ISNA(VLOOKUP($A60+2000,CONFIG!$W$2:$AE$804,7,FALSE)),"",VLOOKUP($A60+2000,CONFIG!$W$2:$AE$804,7,FALSE))</f>
        <v/>
      </c>
      <c r="I60" s="142" t="str">
        <f>IF(ISNA(VLOOKUP($A60+2000,CONFIG!$W$2:$AE$804,8,FALSE)),"",VLOOKUP($A60+2000,CONFIG!$W$2:$AE$804,8,FALSE))</f>
        <v/>
      </c>
      <c r="J60" s="142" t="str">
        <f>IF(ISNA(VLOOKUP($A60+2000,CONFIG!$W$2:$AE$804,9,FALSE)),"",VLOOKUP($A60+2000,CONFIG!$W$2:$AE$804,9,FALSE))</f>
        <v/>
      </c>
      <c r="K60" s="123"/>
    </row>
    <row r="61" spans="1:11" s="117" customFormat="1" ht="19.350000000000001" customHeight="1" x14ac:dyDescent="0.2">
      <c r="A61" s="140">
        <v>54</v>
      </c>
      <c r="B61" s="141"/>
      <c r="C61" s="142">
        <f>IF(ISNA(VLOOKUP($A61+2000,CONFIG!$W$2:$AE$804,2,FALSE)),"",VLOOKUP($A61+2000,CONFIG!$W$2:$AE$804,2,FALSE))</f>
        <v>0</v>
      </c>
      <c r="D61" s="143" t="str">
        <f>IF(ISNA(VLOOKUP($A61+2000,CONFIG!$W$2:$AE$804,3,FALSE)),"",VLOOKUP($A61+2000,CONFIG!$W$2:$AE$804,3,FALSE))</f>
        <v/>
      </c>
      <c r="E61" s="143" t="str">
        <f>IF(ISNA(VLOOKUP($A61+2000,CONFIG!$W$2:$AE$804,4,FALSE)),"",VLOOKUP($A61+2000,CONFIG!$W$2:$AE$804,4,FALSE))</f>
        <v/>
      </c>
      <c r="F61" s="143" t="str">
        <f>IF(ISNA(VLOOKUP($A61+2000,CONFIG!$W$2:$AE$804,5,FALSE)),"",VLOOKUP($A61+2000,CONFIG!$W$2:$AE$804,5,FALSE))</f>
        <v/>
      </c>
      <c r="G61" s="142" t="str">
        <f>IF(ISNA(VLOOKUP($A61+2000,CONFIG!$W$2:$AE$804,6,FALSE)),"",VLOOKUP($A61+2000,CONFIG!$W$2:$AE$804,6,FALSE))</f>
        <v/>
      </c>
      <c r="H61" s="142" t="str">
        <f>IF(ISNA(VLOOKUP($A61+2000,CONFIG!$W$2:$AE$804,7,FALSE)),"",VLOOKUP($A61+2000,CONFIG!$W$2:$AE$804,7,FALSE))</f>
        <v/>
      </c>
      <c r="I61" s="142" t="str">
        <f>IF(ISNA(VLOOKUP($A61+2000,CONFIG!$W$2:$AE$804,8,FALSE)),"",VLOOKUP($A61+2000,CONFIG!$W$2:$AE$804,8,FALSE))</f>
        <v/>
      </c>
      <c r="J61" s="142" t="str">
        <f>IF(ISNA(VLOOKUP($A61+2000,CONFIG!$W$2:$AE$804,9,FALSE)),"",VLOOKUP($A61+2000,CONFIG!$W$2:$AE$804,9,FALSE))</f>
        <v/>
      </c>
      <c r="K61" s="123"/>
    </row>
    <row r="62" spans="1:11" s="117" customFormat="1" ht="19.350000000000001" customHeight="1" x14ac:dyDescent="0.2">
      <c r="A62" s="140">
        <v>55</v>
      </c>
      <c r="B62" s="141"/>
      <c r="C62" s="142">
        <f>IF(ISNA(VLOOKUP($A62+2000,CONFIG!$W$2:$AE$804,2,FALSE)),"",VLOOKUP($A62+2000,CONFIG!$W$2:$AE$804,2,FALSE))</f>
        <v>0</v>
      </c>
      <c r="D62" s="143" t="str">
        <f>IF(ISNA(VLOOKUP($A62+2000,CONFIG!$W$2:$AE$804,3,FALSE)),"",VLOOKUP($A62+2000,CONFIG!$W$2:$AE$804,3,FALSE))</f>
        <v/>
      </c>
      <c r="E62" s="143" t="str">
        <f>IF(ISNA(VLOOKUP($A62+2000,CONFIG!$W$2:$AE$804,4,FALSE)),"",VLOOKUP($A62+2000,CONFIG!$W$2:$AE$804,4,FALSE))</f>
        <v/>
      </c>
      <c r="F62" s="143" t="str">
        <f>IF(ISNA(VLOOKUP($A62+2000,CONFIG!$W$2:$AE$804,5,FALSE)),"",VLOOKUP($A62+2000,CONFIG!$W$2:$AE$804,5,FALSE))</f>
        <v/>
      </c>
      <c r="G62" s="142" t="str">
        <f>IF(ISNA(VLOOKUP($A62+2000,CONFIG!$W$2:$AE$804,6,FALSE)),"",VLOOKUP($A62+2000,CONFIG!$W$2:$AE$804,6,FALSE))</f>
        <v/>
      </c>
      <c r="H62" s="142" t="str">
        <f>IF(ISNA(VLOOKUP($A62+2000,CONFIG!$W$2:$AE$804,7,FALSE)),"",VLOOKUP($A62+2000,CONFIG!$W$2:$AE$804,7,FALSE))</f>
        <v/>
      </c>
      <c r="I62" s="142" t="str">
        <f>IF(ISNA(VLOOKUP($A62+2000,CONFIG!$W$2:$AE$804,8,FALSE)),"",VLOOKUP($A62+2000,CONFIG!$W$2:$AE$804,8,FALSE))</f>
        <v/>
      </c>
      <c r="J62" s="142" t="str">
        <f>IF(ISNA(VLOOKUP($A62+2000,CONFIG!$W$2:$AE$804,9,FALSE)),"",VLOOKUP($A62+2000,CONFIG!$W$2:$AE$804,9,FALSE))</f>
        <v/>
      </c>
      <c r="K62" s="123"/>
    </row>
    <row r="63" spans="1:11" s="117" customFormat="1" ht="19.350000000000001" customHeight="1" x14ac:dyDescent="0.2">
      <c r="A63" s="140">
        <v>56</v>
      </c>
      <c r="B63" s="141"/>
      <c r="C63" s="142">
        <f>IF(ISNA(VLOOKUP($A63+2000,CONFIG!$W$2:$AE$804,2,FALSE)),"",VLOOKUP($A63+2000,CONFIG!$W$2:$AE$804,2,FALSE))</f>
        <v>0</v>
      </c>
      <c r="D63" s="143" t="str">
        <f>IF(ISNA(VLOOKUP($A63+2000,CONFIG!$W$2:$AE$804,3,FALSE)),"",VLOOKUP($A63+2000,CONFIG!$W$2:$AE$804,3,FALSE))</f>
        <v/>
      </c>
      <c r="E63" s="143" t="str">
        <f>IF(ISNA(VLOOKUP($A63+2000,CONFIG!$W$2:$AE$804,4,FALSE)),"",VLOOKUP($A63+2000,CONFIG!$W$2:$AE$804,4,FALSE))</f>
        <v/>
      </c>
      <c r="F63" s="143" t="str">
        <f>IF(ISNA(VLOOKUP($A63+2000,CONFIG!$W$2:$AE$804,5,FALSE)),"",VLOOKUP($A63+2000,CONFIG!$W$2:$AE$804,5,FALSE))</f>
        <v/>
      </c>
      <c r="G63" s="142" t="str">
        <f>IF(ISNA(VLOOKUP($A63+2000,CONFIG!$W$2:$AE$804,6,FALSE)),"",VLOOKUP($A63+2000,CONFIG!$W$2:$AE$804,6,FALSE))</f>
        <v/>
      </c>
      <c r="H63" s="142" t="str">
        <f>IF(ISNA(VLOOKUP($A63+2000,CONFIG!$W$2:$AE$804,7,FALSE)),"",VLOOKUP($A63+2000,CONFIG!$W$2:$AE$804,7,FALSE))</f>
        <v/>
      </c>
      <c r="I63" s="142" t="str">
        <f>IF(ISNA(VLOOKUP($A63+2000,CONFIG!$W$2:$AE$804,8,FALSE)),"",VLOOKUP($A63+2000,CONFIG!$W$2:$AE$804,8,FALSE))</f>
        <v/>
      </c>
      <c r="J63" s="142" t="str">
        <f>IF(ISNA(VLOOKUP($A63+2000,CONFIG!$W$2:$AE$804,9,FALSE)),"",VLOOKUP($A63+2000,CONFIG!$W$2:$AE$804,9,FALSE))</f>
        <v/>
      </c>
      <c r="K63" s="123"/>
    </row>
    <row r="64" spans="1:11" s="117" customFormat="1" ht="19.350000000000001" customHeight="1" x14ac:dyDescent="0.2">
      <c r="A64" s="140">
        <v>57</v>
      </c>
      <c r="B64" s="141"/>
      <c r="C64" s="142">
        <f>IF(ISNA(VLOOKUP($A64+2000,CONFIG!$W$2:$AE$804,2,FALSE)),"",VLOOKUP($A64+2000,CONFIG!$W$2:$AE$804,2,FALSE))</f>
        <v>0</v>
      </c>
      <c r="D64" s="143" t="str">
        <f>IF(ISNA(VLOOKUP($A64+2000,CONFIG!$W$2:$AE$804,3,FALSE)),"",VLOOKUP($A64+2000,CONFIG!$W$2:$AE$804,3,FALSE))</f>
        <v/>
      </c>
      <c r="E64" s="143" t="str">
        <f>IF(ISNA(VLOOKUP($A64+2000,CONFIG!$W$2:$AE$804,4,FALSE)),"",VLOOKUP($A64+2000,CONFIG!$W$2:$AE$804,4,FALSE))</f>
        <v/>
      </c>
      <c r="F64" s="143" t="str">
        <f>IF(ISNA(VLOOKUP($A64+2000,CONFIG!$W$2:$AE$804,5,FALSE)),"",VLOOKUP($A64+2000,CONFIG!$W$2:$AE$804,5,FALSE))</f>
        <v/>
      </c>
      <c r="G64" s="142" t="str">
        <f>IF(ISNA(VLOOKUP($A64+2000,CONFIG!$W$2:$AE$804,6,FALSE)),"",VLOOKUP($A64+2000,CONFIG!$W$2:$AE$804,6,FALSE))</f>
        <v/>
      </c>
      <c r="H64" s="142" t="str">
        <f>IF(ISNA(VLOOKUP($A64+2000,CONFIG!$W$2:$AE$804,7,FALSE)),"",VLOOKUP($A64+2000,CONFIG!$W$2:$AE$804,7,FALSE))</f>
        <v/>
      </c>
      <c r="I64" s="142" t="str">
        <f>IF(ISNA(VLOOKUP($A64+2000,CONFIG!$W$2:$AE$804,8,FALSE)),"",VLOOKUP($A64+2000,CONFIG!$W$2:$AE$804,8,FALSE))</f>
        <v/>
      </c>
      <c r="J64" s="142" t="str">
        <f>IF(ISNA(VLOOKUP($A64+2000,CONFIG!$W$2:$AE$804,9,FALSE)),"",VLOOKUP($A64+2000,CONFIG!$W$2:$AE$804,9,FALSE))</f>
        <v/>
      </c>
      <c r="K64" s="123"/>
    </row>
    <row r="65" spans="1:11" s="117" customFormat="1" ht="19.350000000000001" customHeight="1" x14ac:dyDescent="0.2">
      <c r="A65" s="140">
        <v>58</v>
      </c>
      <c r="B65" s="141"/>
      <c r="C65" s="142">
        <f>IF(ISNA(VLOOKUP($A65+2000,CONFIG!$W$2:$AE$804,2,FALSE)),"",VLOOKUP($A65+2000,CONFIG!$W$2:$AE$804,2,FALSE))</f>
        <v>0</v>
      </c>
      <c r="D65" s="143" t="str">
        <f>IF(ISNA(VLOOKUP($A65+2000,CONFIG!$W$2:$AE$804,3,FALSE)),"",VLOOKUP($A65+2000,CONFIG!$W$2:$AE$804,3,FALSE))</f>
        <v/>
      </c>
      <c r="E65" s="143" t="str">
        <f>IF(ISNA(VLOOKUP($A65+2000,CONFIG!$W$2:$AE$804,4,FALSE)),"",VLOOKUP($A65+2000,CONFIG!$W$2:$AE$804,4,FALSE))</f>
        <v/>
      </c>
      <c r="F65" s="143" t="str">
        <f>IF(ISNA(VLOOKUP($A65+2000,CONFIG!$W$2:$AE$804,5,FALSE)),"",VLOOKUP($A65+2000,CONFIG!$W$2:$AE$804,5,FALSE))</f>
        <v/>
      </c>
      <c r="G65" s="142" t="str">
        <f>IF(ISNA(VLOOKUP($A65+2000,CONFIG!$W$2:$AE$804,6,FALSE)),"",VLOOKUP($A65+2000,CONFIG!$W$2:$AE$804,6,FALSE))</f>
        <v/>
      </c>
      <c r="H65" s="142" t="str">
        <f>IF(ISNA(VLOOKUP($A65+2000,CONFIG!$W$2:$AE$804,7,FALSE)),"",VLOOKUP($A65+2000,CONFIG!$W$2:$AE$804,7,FALSE))</f>
        <v/>
      </c>
      <c r="I65" s="142" t="str">
        <f>IF(ISNA(VLOOKUP($A65+2000,CONFIG!$W$2:$AE$804,8,FALSE)),"",VLOOKUP($A65+2000,CONFIG!$W$2:$AE$804,8,FALSE))</f>
        <v/>
      </c>
      <c r="J65" s="142" t="str">
        <f>IF(ISNA(VLOOKUP($A65+2000,CONFIG!$W$2:$AE$804,9,FALSE)),"",VLOOKUP($A65+2000,CONFIG!$W$2:$AE$804,9,FALSE))</f>
        <v/>
      </c>
      <c r="K65" s="123"/>
    </row>
    <row r="66" spans="1:11" s="117" customFormat="1" ht="19.350000000000001" customHeight="1" x14ac:dyDescent="0.2">
      <c r="A66" s="140">
        <v>59</v>
      </c>
      <c r="B66" s="141"/>
      <c r="C66" s="142">
        <f>IF(ISNA(VLOOKUP($A66+2000,CONFIG!$W$2:$AE$804,2,FALSE)),"",VLOOKUP($A66+2000,CONFIG!$W$2:$AE$804,2,FALSE))</f>
        <v>0</v>
      </c>
      <c r="D66" s="143" t="str">
        <f>IF(ISNA(VLOOKUP($A66+2000,CONFIG!$W$2:$AE$804,3,FALSE)),"",VLOOKUP($A66+2000,CONFIG!$W$2:$AE$804,3,FALSE))</f>
        <v/>
      </c>
      <c r="E66" s="143" t="str">
        <f>IF(ISNA(VLOOKUP($A66+2000,CONFIG!$W$2:$AE$804,4,FALSE)),"",VLOOKUP($A66+2000,CONFIG!$W$2:$AE$804,4,FALSE))</f>
        <v/>
      </c>
      <c r="F66" s="143" t="str">
        <f>IF(ISNA(VLOOKUP($A66+2000,CONFIG!$W$2:$AE$804,5,FALSE)),"",VLOOKUP($A66+2000,CONFIG!$W$2:$AE$804,5,FALSE))</f>
        <v/>
      </c>
      <c r="G66" s="142" t="str">
        <f>IF(ISNA(VLOOKUP($A66+2000,CONFIG!$W$2:$AE$804,6,FALSE)),"",VLOOKUP($A66+2000,CONFIG!$W$2:$AE$804,6,FALSE))</f>
        <v/>
      </c>
      <c r="H66" s="142" t="str">
        <f>IF(ISNA(VLOOKUP($A66+2000,CONFIG!$W$2:$AE$804,7,FALSE)),"",VLOOKUP($A66+2000,CONFIG!$W$2:$AE$804,7,FALSE))</f>
        <v/>
      </c>
      <c r="I66" s="142" t="str">
        <f>IF(ISNA(VLOOKUP($A66+2000,CONFIG!$W$2:$AE$804,8,FALSE)),"",VLOOKUP($A66+2000,CONFIG!$W$2:$AE$804,8,FALSE))</f>
        <v/>
      </c>
      <c r="J66" s="142" t="str">
        <f>IF(ISNA(VLOOKUP($A66+2000,CONFIG!$W$2:$AE$804,9,FALSE)),"",VLOOKUP($A66+2000,CONFIG!$W$2:$AE$804,9,FALSE))</f>
        <v/>
      </c>
      <c r="K66" s="123"/>
    </row>
    <row r="67" spans="1:11" s="117" customFormat="1" ht="19.350000000000001" customHeight="1" x14ac:dyDescent="0.2">
      <c r="A67" s="140">
        <v>60</v>
      </c>
      <c r="B67" s="141"/>
      <c r="C67" s="142">
        <f>IF(ISNA(VLOOKUP($A67+2000,CONFIG!$W$2:$AE$804,2,FALSE)),"",VLOOKUP($A67+2000,CONFIG!$W$2:$AE$804,2,FALSE))</f>
        <v>0</v>
      </c>
      <c r="D67" s="143" t="str">
        <f>IF(ISNA(VLOOKUP($A67+2000,CONFIG!$W$2:$AE$804,3,FALSE)),"",VLOOKUP($A67+2000,CONFIG!$W$2:$AE$804,3,FALSE))</f>
        <v/>
      </c>
      <c r="E67" s="143" t="str">
        <f>IF(ISNA(VLOOKUP($A67+2000,CONFIG!$W$2:$AE$804,4,FALSE)),"",VLOOKUP($A67+2000,CONFIG!$W$2:$AE$804,4,FALSE))</f>
        <v/>
      </c>
      <c r="F67" s="143" t="str">
        <f>IF(ISNA(VLOOKUP($A67+2000,CONFIG!$W$2:$AE$804,5,FALSE)),"",VLOOKUP($A67+2000,CONFIG!$W$2:$AE$804,5,FALSE))</f>
        <v/>
      </c>
      <c r="G67" s="142" t="str">
        <f>IF(ISNA(VLOOKUP($A67+2000,CONFIG!$W$2:$AE$804,6,FALSE)),"",VLOOKUP($A67+2000,CONFIG!$W$2:$AE$804,6,FALSE))</f>
        <v/>
      </c>
      <c r="H67" s="142" t="str">
        <f>IF(ISNA(VLOOKUP($A67+2000,CONFIG!$W$2:$AE$804,7,FALSE)),"",VLOOKUP($A67+2000,CONFIG!$W$2:$AE$804,7,FALSE))</f>
        <v/>
      </c>
      <c r="I67" s="142" t="str">
        <f>IF(ISNA(VLOOKUP($A67+2000,CONFIG!$W$2:$AE$804,8,FALSE)),"",VLOOKUP($A67+2000,CONFIG!$W$2:$AE$804,8,FALSE))</f>
        <v/>
      </c>
      <c r="J67" s="142" t="str">
        <f>IF(ISNA(VLOOKUP($A67+2000,CONFIG!$W$2:$AE$804,9,FALSE)),"",VLOOKUP($A67+2000,CONFIG!$W$2:$AE$804,9,FALSE))</f>
        <v/>
      </c>
      <c r="K67" s="123"/>
    </row>
    <row r="68" spans="1:11" s="117" customFormat="1" ht="19.350000000000001" customHeight="1" x14ac:dyDescent="0.2">
      <c r="A68" s="140">
        <v>61</v>
      </c>
      <c r="B68" s="141"/>
      <c r="C68" s="142">
        <f>IF(ISNA(VLOOKUP($A68+2000,CONFIG!$W$2:$AE$804,2,FALSE)),"",VLOOKUP($A68+2000,CONFIG!$W$2:$AE$804,2,FALSE))</f>
        <v>0</v>
      </c>
      <c r="D68" s="143" t="str">
        <f>IF(ISNA(VLOOKUP($A68+2000,CONFIG!$W$2:$AE$804,3,FALSE)),"",VLOOKUP($A68+2000,CONFIG!$W$2:$AE$804,3,FALSE))</f>
        <v/>
      </c>
      <c r="E68" s="143" t="str">
        <f>IF(ISNA(VLOOKUP($A68+2000,CONFIG!$W$2:$AE$804,4,FALSE)),"",VLOOKUP($A68+2000,CONFIG!$W$2:$AE$804,4,FALSE))</f>
        <v/>
      </c>
      <c r="F68" s="143" t="str">
        <f>IF(ISNA(VLOOKUP($A68+2000,CONFIG!$W$2:$AE$804,5,FALSE)),"",VLOOKUP($A68+2000,CONFIG!$W$2:$AE$804,5,FALSE))</f>
        <v/>
      </c>
      <c r="G68" s="142" t="str">
        <f>IF(ISNA(VLOOKUP($A68+2000,CONFIG!$W$2:$AE$804,6,FALSE)),"",VLOOKUP($A68+2000,CONFIG!$W$2:$AE$804,6,FALSE))</f>
        <v/>
      </c>
      <c r="H68" s="142" t="str">
        <f>IF(ISNA(VLOOKUP($A68+2000,CONFIG!$W$2:$AE$804,7,FALSE)),"",VLOOKUP($A68+2000,CONFIG!$W$2:$AE$804,7,FALSE))</f>
        <v/>
      </c>
      <c r="I68" s="142" t="str">
        <f>IF(ISNA(VLOOKUP($A68+2000,CONFIG!$W$2:$AE$804,8,FALSE)),"",VLOOKUP($A68+2000,CONFIG!$W$2:$AE$804,8,FALSE))</f>
        <v/>
      </c>
      <c r="J68" s="142" t="str">
        <f>IF(ISNA(VLOOKUP($A68+2000,CONFIG!$W$2:$AE$804,9,FALSE)),"",VLOOKUP($A68+2000,CONFIG!$W$2:$AE$804,9,FALSE))</f>
        <v/>
      </c>
      <c r="K68" s="123"/>
    </row>
    <row r="69" spans="1:11" s="117" customFormat="1" ht="19.350000000000001" customHeight="1" x14ac:dyDescent="0.2">
      <c r="A69" s="140">
        <v>62</v>
      </c>
      <c r="B69" s="141"/>
      <c r="C69" s="142">
        <f>IF(ISNA(VLOOKUP($A69+2000,CONFIG!$W$2:$AE$804,2,FALSE)),"",VLOOKUP($A69+2000,CONFIG!$W$2:$AE$804,2,FALSE))</f>
        <v>0</v>
      </c>
      <c r="D69" s="143" t="str">
        <f>IF(ISNA(VLOOKUP($A69+2000,CONFIG!$W$2:$AE$804,3,FALSE)),"",VLOOKUP($A69+2000,CONFIG!$W$2:$AE$804,3,FALSE))</f>
        <v/>
      </c>
      <c r="E69" s="143" t="str">
        <f>IF(ISNA(VLOOKUP($A69+2000,CONFIG!$W$2:$AE$804,4,FALSE)),"",VLOOKUP($A69+2000,CONFIG!$W$2:$AE$804,4,FALSE))</f>
        <v/>
      </c>
      <c r="F69" s="143" t="str">
        <f>IF(ISNA(VLOOKUP($A69+2000,CONFIG!$W$2:$AE$804,5,FALSE)),"",VLOOKUP($A69+2000,CONFIG!$W$2:$AE$804,5,FALSE))</f>
        <v/>
      </c>
      <c r="G69" s="142" t="str">
        <f>IF(ISNA(VLOOKUP($A69+2000,CONFIG!$W$2:$AE$804,6,FALSE)),"",VLOOKUP($A69+2000,CONFIG!$W$2:$AE$804,6,FALSE))</f>
        <v/>
      </c>
      <c r="H69" s="142" t="str">
        <f>IF(ISNA(VLOOKUP($A69+2000,CONFIG!$W$2:$AE$804,7,FALSE)),"",VLOOKUP($A69+2000,CONFIG!$W$2:$AE$804,7,FALSE))</f>
        <v/>
      </c>
      <c r="I69" s="142" t="str">
        <f>IF(ISNA(VLOOKUP($A69+2000,CONFIG!$W$2:$AE$804,8,FALSE)),"",VLOOKUP($A69+2000,CONFIG!$W$2:$AE$804,8,FALSE))</f>
        <v/>
      </c>
      <c r="J69" s="142" t="str">
        <f>IF(ISNA(VLOOKUP($A69+2000,CONFIG!$W$2:$AE$804,9,FALSE)),"",VLOOKUP($A69+2000,CONFIG!$W$2:$AE$804,9,FALSE))</f>
        <v/>
      </c>
      <c r="K69" s="123"/>
    </row>
    <row r="70" spans="1:11" s="117" customFormat="1" ht="19.350000000000001" customHeight="1" x14ac:dyDescent="0.2">
      <c r="A70" s="140">
        <v>63</v>
      </c>
      <c r="B70" s="141"/>
      <c r="C70" s="142">
        <f>IF(ISNA(VLOOKUP($A70+2000,CONFIG!$W$2:$AE$804,2,FALSE)),"",VLOOKUP($A70+2000,CONFIG!$W$2:$AE$804,2,FALSE))</f>
        <v>0</v>
      </c>
      <c r="D70" s="143" t="str">
        <f>IF(ISNA(VLOOKUP($A70+2000,CONFIG!$W$2:$AE$804,3,FALSE)),"",VLOOKUP($A70+2000,CONFIG!$W$2:$AE$804,3,FALSE))</f>
        <v/>
      </c>
      <c r="E70" s="143" t="str">
        <f>IF(ISNA(VLOOKUP($A70+2000,CONFIG!$W$2:$AE$804,4,FALSE)),"",VLOOKUP($A70+2000,CONFIG!$W$2:$AE$804,4,FALSE))</f>
        <v/>
      </c>
      <c r="F70" s="143" t="str">
        <f>IF(ISNA(VLOOKUP($A70+2000,CONFIG!$W$2:$AE$804,5,FALSE)),"",VLOOKUP($A70+2000,CONFIG!$W$2:$AE$804,5,FALSE))</f>
        <v/>
      </c>
      <c r="G70" s="142" t="str">
        <f>IF(ISNA(VLOOKUP($A70+2000,CONFIG!$W$2:$AE$804,6,FALSE)),"",VLOOKUP($A70+2000,CONFIG!$W$2:$AE$804,6,FALSE))</f>
        <v/>
      </c>
      <c r="H70" s="142" t="str">
        <f>IF(ISNA(VLOOKUP($A70+2000,CONFIG!$W$2:$AE$804,7,FALSE)),"",VLOOKUP($A70+2000,CONFIG!$W$2:$AE$804,7,FALSE))</f>
        <v/>
      </c>
      <c r="I70" s="142" t="str">
        <f>IF(ISNA(VLOOKUP($A70+2000,CONFIG!$W$2:$AE$804,8,FALSE)),"",VLOOKUP($A70+2000,CONFIG!$W$2:$AE$804,8,FALSE))</f>
        <v/>
      </c>
      <c r="J70" s="142" t="str">
        <f>IF(ISNA(VLOOKUP($A70+2000,CONFIG!$W$2:$AE$804,9,FALSE)),"",VLOOKUP($A70+2000,CONFIG!$W$2:$AE$804,9,FALSE))</f>
        <v/>
      </c>
      <c r="K70" s="123"/>
    </row>
    <row r="71" spans="1:11" s="117" customFormat="1" ht="19.350000000000001" customHeight="1" x14ac:dyDescent="0.2">
      <c r="A71" s="140">
        <v>64</v>
      </c>
      <c r="B71" s="141"/>
      <c r="C71" s="142">
        <f>IF(ISNA(VLOOKUP($A71+2000,CONFIG!$W$2:$AE$804,2,FALSE)),"",VLOOKUP($A71+2000,CONFIG!$W$2:$AE$804,2,FALSE))</f>
        <v>0</v>
      </c>
      <c r="D71" s="143" t="str">
        <f>IF(ISNA(VLOOKUP($A71+2000,CONFIG!$W$2:$AE$804,3,FALSE)),"",VLOOKUP($A71+2000,CONFIG!$W$2:$AE$804,3,FALSE))</f>
        <v/>
      </c>
      <c r="E71" s="143" t="str">
        <f>IF(ISNA(VLOOKUP($A71+2000,CONFIG!$W$2:$AE$804,4,FALSE)),"",VLOOKUP($A71+2000,CONFIG!$W$2:$AE$804,4,FALSE))</f>
        <v/>
      </c>
      <c r="F71" s="143" t="str">
        <f>IF(ISNA(VLOOKUP($A71+2000,CONFIG!$W$2:$AE$804,5,FALSE)),"",VLOOKUP($A71+2000,CONFIG!$W$2:$AE$804,5,FALSE))</f>
        <v/>
      </c>
      <c r="G71" s="142" t="str">
        <f>IF(ISNA(VLOOKUP($A71+2000,CONFIG!$W$2:$AE$804,6,FALSE)),"",VLOOKUP($A71+2000,CONFIG!$W$2:$AE$804,6,FALSE))</f>
        <v/>
      </c>
      <c r="H71" s="142" t="str">
        <f>IF(ISNA(VLOOKUP($A71+2000,CONFIG!$W$2:$AE$804,7,FALSE)),"",VLOOKUP($A71+2000,CONFIG!$W$2:$AE$804,7,FALSE))</f>
        <v/>
      </c>
      <c r="I71" s="142" t="str">
        <f>IF(ISNA(VLOOKUP($A71+2000,CONFIG!$W$2:$AE$804,8,FALSE)),"",VLOOKUP($A71+2000,CONFIG!$W$2:$AE$804,8,FALSE))</f>
        <v/>
      </c>
      <c r="J71" s="142" t="str">
        <f>IF(ISNA(VLOOKUP($A71+2000,CONFIG!$W$2:$AE$804,9,FALSE)),"",VLOOKUP($A71+2000,CONFIG!$W$2:$AE$804,9,FALSE))</f>
        <v/>
      </c>
      <c r="K71" s="123"/>
    </row>
    <row r="72" spans="1:11" s="117" customFormat="1" ht="19.350000000000001" customHeight="1" x14ac:dyDescent="0.2">
      <c r="A72" s="140">
        <v>65</v>
      </c>
      <c r="B72" s="141"/>
      <c r="C72" s="142">
        <f>IF(ISNA(VLOOKUP($A72+2000,CONFIG!$W$2:$AE$804,2,FALSE)),"",VLOOKUP($A72+2000,CONFIG!$W$2:$AE$804,2,FALSE))</f>
        <v>0</v>
      </c>
      <c r="D72" s="143" t="str">
        <f>IF(ISNA(VLOOKUP($A72+2000,CONFIG!$W$2:$AE$804,3,FALSE)),"",VLOOKUP($A72+2000,CONFIG!$W$2:$AE$804,3,FALSE))</f>
        <v/>
      </c>
      <c r="E72" s="143" t="str">
        <f>IF(ISNA(VLOOKUP($A72+2000,CONFIG!$W$2:$AE$804,4,FALSE)),"",VLOOKUP($A72+2000,CONFIG!$W$2:$AE$804,4,FALSE))</f>
        <v/>
      </c>
      <c r="F72" s="143" t="str">
        <f>IF(ISNA(VLOOKUP($A72+2000,CONFIG!$W$2:$AE$804,5,FALSE)),"",VLOOKUP($A72+2000,CONFIG!$W$2:$AE$804,5,FALSE))</f>
        <v/>
      </c>
      <c r="G72" s="142" t="str">
        <f>IF(ISNA(VLOOKUP($A72+2000,CONFIG!$W$2:$AE$804,6,FALSE)),"",VLOOKUP($A72+2000,CONFIG!$W$2:$AE$804,6,FALSE))</f>
        <v/>
      </c>
      <c r="H72" s="142" t="str">
        <f>IF(ISNA(VLOOKUP($A72+2000,CONFIG!$W$2:$AE$804,7,FALSE)),"",VLOOKUP($A72+2000,CONFIG!$W$2:$AE$804,7,FALSE))</f>
        <v/>
      </c>
      <c r="I72" s="142" t="str">
        <f>IF(ISNA(VLOOKUP($A72+2000,CONFIG!$W$2:$AE$804,8,FALSE)),"",VLOOKUP($A72+2000,CONFIG!$W$2:$AE$804,8,FALSE))</f>
        <v/>
      </c>
      <c r="J72" s="142" t="str">
        <f>IF(ISNA(VLOOKUP($A72+2000,CONFIG!$W$2:$AE$804,9,FALSE)),"",VLOOKUP($A72+2000,CONFIG!$W$2:$AE$804,9,FALSE))</f>
        <v/>
      </c>
      <c r="K72" s="123"/>
    </row>
    <row r="73" spans="1:11" s="117" customFormat="1" ht="19.350000000000001" customHeight="1" x14ac:dyDescent="0.2">
      <c r="A73" s="140">
        <v>66</v>
      </c>
      <c r="B73" s="141"/>
      <c r="C73" s="142">
        <f>IF(ISNA(VLOOKUP($A73+2000,CONFIG!$W$2:$AE$804,2,FALSE)),"",VLOOKUP($A73+2000,CONFIG!$W$2:$AE$804,2,FALSE))</f>
        <v>0</v>
      </c>
      <c r="D73" s="143" t="str">
        <f>IF(ISNA(VLOOKUP($A73+2000,CONFIG!$W$2:$AE$804,3,FALSE)),"",VLOOKUP($A73+2000,CONFIG!$W$2:$AE$804,3,FALSE))</f>
        <v/>
      </c>
      <c r="E73" s="143" t="str">
        <f>IF(ISNA(VLOOKUP($A73+2000,CONFIG!$W$2:$AE$804,4,FALSE)),"",VLOOKUP($A73+2000,CONFIG!$W$2:$AE$804,4,FALSE))</f>
        <v/>
      </c>
      <c r="F73" s="143" t="str">
        <f>IF(ISNA(VLOOKUP($A73+2000,CONFIG!$W$2:$AE$804,5,FALSE)),"",VLOOKUP($A73+2000,CONFIG!$W$2:$AE$804,5,FALSE))</f>
        <v/>
      </c>
      <c r="G73" s="142" t="str">
        <f>IF(ISNA(VLOOKUP($A73+2000,CONFIG!$W$2:$AE$804,6,FALSE)),"",VLOOKUP($A73+2000,CONFIG!$W$2:$AE$804,6,FALSE))</f>
        <v/>
      </c>
      <c r="H73" s="142" t="str">
        <f>IF(ISNA(VLOOKUP($A73+2000,CONFIG!$W$2:$AE$804,7,FALSE)),"",VLOOKUP($A73+2000,CONFIG!$W$2:$AE$804,7,FALSE))</f>
        <v/>
      </c>
      <c r="I73" s="142" t="str">
        <f>IF(ISNA(VLOOKUP($A73+2000,CONFIG!$W$2:$AE$804,8,FALSE)),"",VLOOKUP($A73+2000,CONFIG!$W$2:$AE$804,8,FALSE))</f>
        <v/>
      </c>
      <c r="J73" s="142" t="str">
        <f>IF(ISNA(VLOOKUP($A73+2000,CONFIG!$W$2:$AE$804,9,FALSE)),"",VLOOKUP($A73+2000,CONFIG!$W$2:$AE$804,9,FALSE))</f>
        <v/>
      </c>
      <c r="K73" s="123"/>
    </row>
    <row r="74" spans="1:11" s="117" customFormat="1" ht="19.350000000000001" customHeight="1" x14ac:dyDescent="0.2">
      <c r="A74" s="140">
        <v>67</v>
      </c>
      <c r="B74" s="141"/>
      <c r="C74" s="142">
        <f>IF(ISNA(VLOOKUP($A74+2000,CONFIG!$W$2:$AE$804,2,FALSE)),"",VLOOKUP($A74+2000,CONFIG!$W$2:$AE$804,2,FALSE))</f>
        <v>0</v>
      </c>
      <c r="D74" s="143" t="str">
        <f>IF(ISNA(VLOOKUP($A74+2000,CONFIG!$W$2:$AE$804,3,FALSE)),"",VLOOKUP($A74+2000,CONFIG!$W$2:$AE$804,3,FALSE))</f>
        <v/>
      </c>
      <c r="E74" s="143" t="str">
        <f>IF(ISNA(VLOOKUP($A74+2000,CONFIG!$W$2:$AE$804,4,FALSE)),"",VLOOKUP($A74+2000,CONFIG!$W$2:$AE$804,4,FALSE))</f>
        <v/>
      </c>
      <c r="F74" s="143" t="str">
        <f>IF(ISNA(VLOOKUP($A74+2000,CONFIG!$W$2:$AE$804,5,FALSE)),"",VLOOKUP($A74+2000,CONFIG!$W$2:$AE$804,5,FALSE))</f>
        <v/>
      </c>
      <c r="G74" s="142" t="str">
        <f>IF(ISNA(VLOOKUP($A74+2000,CONFIG!$W$2:$AE$804,6,FALSE)),"",VLOOKUP($A74+2000,CONFIG!$W$2:$AE$804,6,FALSE))</f>
        <v/>
      </c>
      <c r="H74" s="142" t="str">
        <f>IF(ISNA(VLOOKUP($A74+2000,CONFIG!$W$2:$AE$804,7,FALSE)),"",VLOOKUP($A74+2000,CONFIG!$W$2:$AE$804,7,FALSE))</f>
        <v/>
      </c>
      <c r="I74" s="142" t="str">
        <f>IF(ISNA(VLOOKUP($A74+2000,CONFIG!$W$2:$AE$804,8,FALSE)),"",VLOOKUP($A74+2000,CONFIG!$W$2:$AE$804,8,FALSE))</f>
        <v/>
      </c>
      <c r="J74" s="142" t="str">
        <f>IF(ISNA(VLOOKUP($A74+2000,CONFIG!$W$2:$AE$804,9,FALSE)),"",VLOOKUP($A74+2000,CONFIG!$W$2:$AE$804,9,FALSE))</f>
        <v/>
      </c>
      <c r="K74" s="123"/>
    </row>
    <row r="75" spans="1:11" s="117" customFormat="1" ht="19.350000000000001" customHeight="1" x14ac:dyDescent="0.2">
      <c r="A75" s="140">
        <v>68</v>
      </c>
      <c r="B75" s="141"/>
      <c r="C75" s="142">
        <f>IF(ISNA(VLOOKUP($A75+2000,CONFIG!$W$2:$AE$804,2,FALSE)),"",VLOOKUP($A75+2000,CONFIG!$W$2:$AE$804,2,FALSE))</f>
        <v>0</v>
      </c>
      <c r="D75" s="143" t="str">
        <f>IF(ISNA(VLOOKUP($A75+2000,CONFIG!$W$2:$AE$804,3,FALSE)),"",VLOOKUP($A75+2000,CONFIG!$W$2:$AE$804,3,FALSE))</f>
        <v/>
      </c>
      <c r="E75" s="143" t="str">
        <f>IF(ISNA(VLOOKUP($A75+2000,CONFIG!$W$2:$AE$804,4,FALSE)),"",VLOOKUP($A75+2000,CONFIG!$W$2:$AE$804,4,FALSE))</f>
        <v/>
      </c>
      <c r="F75" s="143" t="str">
        <f>IF(ISNA(VLOOKUP($A75+2000,CONFIG!$W$2:$AE$804,5,FALSE)),"",VLOOKUP($A75+2000,CONFIG!$W$2:$AE$804,5,FALSE))</f>
        <v/>
      </c>
      <c r="G75" s="142" t="str">
        <f>IF(ISNA(VLOOKUP($A75+2000,CONFIG!$W$2:$AE$804,6,FALSE)),"",VLOOKUP($A75+2000,CONFIG!$W$2:$AE$804,6,FALSE))</f>
        <v/>
      </c>
      <c r="H75" s="142" t="str">
        <f>IF(ISNA(VLOOKUP($A75+2000,CONFIG!$W$2:$AE$804,7,FALSE)),"",VLOOKUP($A75+2000,CONFIG!$W$2:$AE$804,7,FALSE))</f>
        <v/>
      </c>
      <c r="I75" s="142" t="str">
        <f>IF(ISNA(VLOOKUP($A75+2000,CONFIG!$W$2:$AE$804,8,FALSE)),"",VLOOKUP($A75+2000,CONFIG!$W$2:$AE$804,8,FALSE))</f>
        <v/>
      </c>
      <c r="J75" s="142" t="str">
        <f>IF(ISNA(VLOOKUP($A75+2000,CONFIG!$W$2:$AE$804,9,FALSE)),"",VLOOKUP($A75+2000,CONFIG!$W$2:$AE$804,9,FALSE))</f>
        <v/>
      </c>
      <c r="K75" s="123"/>
    </row>
    <row r="76" spans="1:11" s="117" customFormat="1" ht="19.350000000000001" customHeight="1" x14ac:dyDescent="0.2">
      <c r="A76" s="140">
        <v>69</v>
      </c>
      <c r="B76" s="141"/>
      <c r="C76" s="142">
        <f>IF(ISNA(VLOOKUP($A76+2000,CONFIG!$W$2:$AE$804,2,FALSE)),"",VLOOKUP($A76+2000,CONFIG!$W$2:$AE$804,2,FALSE))</f>
        <v>0</v>
      </c>
      <c r="D76" s="143" t="str">
        <f>IF(ISNA(VLOOKUP($A76+2000,CONFIG!$W$2:$AE$804,3,FALSE)),"",VLOOKUP($A76+2000,CONFIG!$W$2:$AE$804,3,FALSE))</f>
        <v/>
      </c>
      <c r="E76" s="143" t="str">
        <f>IF(ISNA(VLOOKUP($A76+2000,CONFIG!$W$2:$AE$804,4,FALSE)),"",VLOOKUP($A76+2000,CONFIG!$W$2:$AE$804,4,FALSE))</f>
        <v/>
      </c>
      <c r="F76" s="143" t="str">
        <f>IF(ISNA(VLOOKUP($A76+2000,CONFIG!$W$2:$AE$804,5,FALSE)),"",VLOOKUP($A76+2000,CONFIG!$W$2:$AE$804,5,FALSE))</f>
        <v/>
      </c>
      <c r="G76" s="142" t="str">
        <f>IF(ISNA(VLOOKUP($A76+2000,CONFIG!$W$2:$AE$804,6,FALSE)),"",VLOOKUP($A76+2000,CONFIG!$W$2:$AE$804,6,FALSE))</f>
        <v/>
      </c>
      <c r="H76" s="142" t="str">
        <f>IF(ISNA(VLOOKUP($A76+2000,CONFIG!$W$2:$AE$804,7,FALSE)),"",VLOOKUP($A76+2000,CONFIG!$W$2:$AE$804,7,FALSE))</f>
        <v/>
      </c>
      <c r="I76" s="142" t="str">
        <f>IF(ISNA(VLOOKUP($A76+2000,CONFIG!$W$2:$AE$804,8,FALSE)),"",VLOOKUP($A76+2000,CONFIG!$W$2:$AE$804,8,FALSE))</f>
        <v/>
      </c>
      <c r="J76" s="142" t="str">
        <f>IF(ISNA(VLOOKUP($A76+2000,CONFIG!$W$2:$AE$804,9,FALSE)),"",VLOOKUP($A76+2000,CONFIG!$W$2:$AE$804,9,FALSE))</f>
        <v/>
      </c>
      <c r="K76" s="123"/>
    </row>
    <row r="77" spans="1:11" s="117" customFormat="1" ht="19.350000000000001" customHeight="1" x14ac:dyDescent="0.2">
      <c r="A77" s="140">
        <v>70</v>
      </c>
      <c r="B77" s="141"/>
      <c r="C77" s="142">
        <f>IF(ISNA(VLOOKUP($A77+2000,CONFIG!$W$2:$AE$804,2,FALSE)),"",VLOOKUP($A77+2000,CONFIG!$W$2:$AE$804,2,FALSE))</f>
        <v>0</v>
      </c>
      <c r="D77" s="143" t="str">
        <f>IF(ISNA(VLOOKUP($A77+2000,CONFIG!$W$2:$AE$804,3,FALSE)),"",VLOOKUP($A77+2000,CONFIG!$W$2:$AE$804,3,FALSE))</f>
        <v/>
      </c>
      <c r="E77" s="143" t="str">
        <f>IF(ISNA(VLOOKUP($A77+2000,CONFIG!$W$2:$AE$804,4,FALSE)),"",VLOOKUP($A77+2000,CONFIG!$W$2:$AE$804,4,FALSE))</f>
        <v/>
      </c>
      <c r="F77" s="143" t="str">
        <f>IF(ISNA(VLOOKUP($A77+2000,CONFIG!$W$2:$AE$804,5,FALSE)),"",VLOOKUP($A77+2000,CONFIG!$W$2:$AE$804,5,FALSE))</f>
        <v/>
      </c>
      <c r="G77" s="142" t="str">
        <f>IF(ISNA(VLOOKUP($A77+2000,CONFIG!$W$2:$AE$804,6,FALSE)),"",VLOOKUP($A77+2000,CONFIG!$W$2:$AE$804,6,FALSE))</f>
        <v/>
      </c>
      <c r="H77" s="142" t="str">
        <f>IF(ISNA(VLOOKUP($A77+2000,CONFIG!$W$2:$AE$804,7,FALSE)),"",VLOOKUP($A77+2000,CONFIG!$W$2:$AE$804,7,FALSE))</f>
        <v/>
      </c>
      <c r="I77" s="142" t="str">
        <f>IF(ISNA(VLOOKUP($A77+2000,CONFIG!$W$2:$AE$804,8,FALSE)),"",VLOOKUP($A77+2000,CONFIG!$W$2:$AE$804,8,FALSE))</f>
        <v/>
      </c>
      <c r="J77" s="142" t="str">
        <f>IF(ISNA(VLOOKUP($A77+2000,CONFIG!$W$2:$AE$804,9,FALSE)),"",VLOOKUP($A77+2000,CONFIG!$W$2:$AE$804,9,FALSE))</f>
        <v/>
      </c>
      <c r="K77" s="123"/>
    </row>
    <row r="78" spans="1:11" s="117" customFormat="1" ht="19.350000000000001" customHeight="1" x14ac:dyDescent="0.2">
      <c r="A78" s="140">
        <v>71</v>
      </c>
      <c r="B78" s="141"/>
      <c r="C78" s="142">
        <f>IF(ISNA(VLOOKUP($A78+2000,CONFIG!$W$2:$AE$804,2,FALSE)),"",VLOOKUP($A78+2000,CONFIG!$W$2:$AE$804,2,FALSE))</f>
        <v>0</v>
      </c>
      <c r="D78" s="143" t="str">
        <f>IF(ISNA(VLOOKUP($A78+2000,CONFIG!$W$2:$AE$804,3,FALSE)),"",VLOOKUP($A78+2000,CONFIG!$W$2:$AE$804,3,FALSE))</f>
        <v/>
      </c>
      <c r="E78" s="143" t="str">
        <f>IF(ISNA(VLOOKUP($A78+2000,CONFIG!$W$2:$AE$804,4,FALSE)),"",VLOOKUP($A78+2000,CONFIG!$W$2:$AE$804,4,FALSE))</f>
        <v/>
      </c>
      <c r="F78" s="143" t="str">
        <f>IF(ISNA(VLOOKUP($A78+2000,CONFIG!$W$2:$AE$804,5,FALSE)),"",VLOOKUP($A78+2000,CONFIG!$W$2:$AE$804,5,FALSE))</f>
        <v/>
      </c>
      <c r="G78" s="142" t="str">
        <f>IF(ISNA(VLOOKUP($A78+2000,CONFIG!$W$2:$AE$804,6,FALSE)),"",VLOOKUP($A78+2000,CONFIG!$W$2:$AE$804,6,FALSE))</f>
        <v/>
      </c>
      <c r="H78" s="142" t="str">
        <f>IF(ISNA(VLOOKUP($A78+2000,CONFIG!$W$2:$AE$804,7,FALSE)),"",VLOOKUP($A78+2000,CONFIG!$W$2:$AE$804,7,FALSE))</f>
        <v/>
      </c>
      <c r="I78" s="142" t="str">
        <f>IF(ISNA(VLOOKUP($A78+2000,CONFIG!$W$2:$AE$804,8,FALSE)),"",VLOOKUP($A78+2000,CONFIG!$W$2:$AE$804,8,FALSE))</f>
        <v/>
      </c>
      <c r="J78" s="142" t="str">
        <f>IF(ISNA(VLOOKUP($A78+2000,CONFIG!$W$2:$AE$804,9,FALSE)),"",VLOOKUP($A78+2000,CONFIG!$W$2:$AE$804,9,FALSE))</f>
        <v/>
      </c>
      <c r="K78" s="123"/>
    </row>
    <row r="79" spans="1:11" s="117" customFormat="1" ht="19.350000000000001" customHeight="1" x14ac:dyDescent="0.2">
      <c r="A79" s="140">
        <v>72</v>
      </c>
      <c r="B79" s="141"/>
      <c r="C79" s="142">
        <f>IF(ISNA(VLOOKUP($A79+2000,CONFIG!$W$2:$AE$804,2,FALSE)),"",VLOOKUP($A79+2000,CONFIG!$W$2:$AE$804,2,FALSE))</f>
        <v>0</v>
      </c>
      <c r="D79" s="143" t="str">
        <f>IF(ISNA(VLOOKUP($A79+2000,CONFIG!$W$2:$AE$804,3,FALSE)),"",VLOOKUP($A79+2000,CONFIG!$W$2:$AE$804,3,FALSE))</f>
        <v/>
      </c>
      <c r="E79" s="143" t="str">
        <f>IF(ISNA(VLOOKUP($A79+2000,CONFIG!$W$2:$AE$804,4,FALSE)),"",VLOOKUP($A79+2000,CONFIG!$W$2:$AE$804,4,FALSE))</f>
        <v/>
      </c>
      <c r="F79" s="143" t="str">
        <f>IF(ISNA(VLOOKUP($A79+2000,CONFIG!$W$2:$AE$804,5,FALSE)),"",VLOOKUP($A79+2000,CONFIG!$W$2:$AE$804,5,FALSE))</f>
        <v/>
      </c>
      <c r="G79" s="142" t="str">
        <f>IF(ISNA(VLOOKUP($A79+2000,CONFIG!$W$2:$AE$804,6,FALSE)),"",VLOOKUP($A79+2000,CONFIG!$W$2:$AE$804,6,FALSE))</f>
        <v/>
      </c>
      <c r="H79" s="142" t="str">
        <f>IF(ISNA(VLOOKUP($A79+2000,CONFIG!$W$2:$AE$804,7,FALSE)),"",VLOOKUP($A79+2000,CONFIG!$W$2:$AE$804,7,FALSE))</f>
        <v/>
      </c>
      <c r="I79" s="142" t="str">
        <f>IF(ISNA(VLOOKUP($A79+2000,CONFIG!$W$2:$AE$804,8,FALSE)),"",VLOOKUP($A79+2000,CONFIG!$W$2:$AE$804,8,FALSE))</f>
        <v/>
      </c>
      <c r="J79" s="142" t="str">
        <f>IF(ISNA(VLOOKUP($A79+2000,CONFIG!$W$2:$AE$804,9,FALSE)),"",VLOOKUP($A79+2000,CONFIG!$W$2:$AE$804,9,FALSE))</f>
        <v/>
      </c>
      <c r="K79" s="123"/>
    </row>
    <row r="80" spans="1:11" s="117" customFormat="1" ht="19.350000000000001" customHeight="1" x14ac:dyDescent="0.2">
      <c r="A80" s="140">
        <v>73</v>
      </c>
      <c r="B80" s="141"/>
      <c r="C80" s="142">
        <f>IF(ISNA(VLOOKUP($A80+2000,CONFIG!$W$2:$AE$804,2,FALSE)),"",VLOOKUP($A80+2000,CONFIG!$W$2:$AE$804,2,FALSE))</f>
        <v>0</v>
      </c>
      <c r="D80" s="143" t="str">
        <f>IF(ISNA(VLOOKUP($A80+2000,CONFIG!$W$2:$AE$804,3,FALSE)),"",VLOOKUP($A80+2000,CONFIG!$W$2:$AE$804,3,FALSE))</f>
        <v/>
      </c>
      <c r="E80" s="143" t="str">
        <f>IF(ISNA(VLOOKUP($A80+2000,CONFIG!$W$2:$AE$804,4,FALSE)),"",VLOOKUP($A80+2000,CONFIG!$W$2:$AE$804,4,FALSE))</f>
        <v/>
      </c>
      <c r="F80" s="143" t="str">
        <f>IF(ISNA(VLOOKUP($A80+2000,CONFIG!$W$2:$AE$804,5,FALSE)),"",VLOOKUP($A80+2000,CONFIG!$W$2:$AE$804,5,FALSE))</f>
        <v/>
      </c>
      <c r="G80" s="142" t="str">
        <f>IF(ISNA(VLOOKUP($A80+2000,CONFIG!$W$2:$AE$804,6,FALSE)),"",VLOOKUP($A80+2000,CONFIG!$W$2:$AE$804,6,FALSE))</f>
        <v/>
      </c>
      <c r="H80" s="142" t="str">
        <f>IF(ISNA(VLOOKUP($A80+2000,CONFIG!$W$2:$AE$804,7,FALSE)),"",VLOOKUP($A80+2000,CONFIG!$W$2:$AE$804,7,FALSE))</f>
        <v/>
      </c>
      <c r="I80" s="142" t="str">
        <f>IF(ISNA(VLOOKUP($A80+2000,CONFIG!$W$2:$AE$804,8,FALSE)),"",VLOOKUP($A80+2000,CONFIG!$W$2:$AE$804,8,FALSE))</f>
        <v/>
      </c>
      <c r="J80" s="142" t="str">
        <f>IF(ISNA(VLOOKUP($A80+2000,CONFIG!$W$2:$AE$804,9,FALSE)),"",VLOOKUP($A80+2000,CONFIG!$W$2:$AE$804,9,FALSE))</f>
        <v/>
      </c>
      <c r="K80" s="123"/>
    </row>
    <row r="81" spans="1:11" s="117" customFormat="1" ht="19.350000000000001" customHeight="1" x14ac:dyDescent="0.2">
      <c r="A81" s="140">
        <v>74</v>
      </c>
      <c r="B81" s="141"/>
      <c r="C81" s="142">
        <f>IF(ISNA(VLOOKUP($A81+2000,CONFIG!$W$2:$AE$804,2,FALSE)),"",VLOOKUP($A81+2000,CONFIG!$W$2:$AE$804,2,FALSE))</f>
        <v>0</v>
      </c>
      <c r="D81" s="143" t="str">
        <f>IF(ISNA(VLOOKUP($A81+2000,CONFIG!$W$2:$AE$804,3,FALSE)),"",VLOOKUP($A81+2000,CONFIG!$W$2:$AE$804,3,FALSE))</f>
        <v/>
      </c>
      <c r="E81" s="143" t="str">
        <f>IF(ISNA(VLOOKUP($A81+2000,CONFIG!$W$2:$AE$804,4,FALSE)),"",VLOOKUP($A81+2000,CONFIG!$W$2:$AE$804,4,FALSE))</f>
        <v/>
      </c>
      <c r="F81" s="143" t="str">
        <f>IF(ISNA(VLOOKUP($A81+2000,CONFIG!$W$2:$AE$804,5,FALSE)),"",VLOOKUP($A81+2000,CONFIG!$W$2:$AE$804,5,FALSE))</f>
        <v/>
      </c>
      <c r="G81" s="142" t="str">
        <f>IF(ISNA(VLOOKUP($A81+2000,CONFIG!$W$2:$AE$804,6,FALSE)),"",VLOOKUP($A81+2000,CONFIG!$W$2:$AE$804,6,FALSE))</f>
        <v/>
      </c>
      <c r="H81" s="142" t="str">
        <f>IF(ISNA(VLOOKUP($A81+2000,CONFIG!$W$2:$AE$804,7,FALSE)),"",VLOOKUP($A81+2000,CONFIG!$W$2:$AE$804,7,FALSE))</f>
        <v/>
      </c>
      <c r="I81" s="142" t="str">
        <f>IF(ISNA(VLOOKUP($A81+2000,CONFIG!$W$2:$AE$804,8,FALSE)),"",VLOOKUP($A81+2000,CONFIG!$W$2:$AE$804,8,FALSE))</f>
        <v/>
      </c>
      <c r="J81" s="142" t="str">
        <f>IF(ISNA(VLOOKUP($A81+2000,CONFIG!$W$2:$AE$804,9,FALSE)),"",VLOOKUP($A81+2000,CONFIG!$W$2:$AE$804,9,FALSE))</f>
        <v/>
      </c>
      <c r="K81" s="123"/>
    </row>
    <row r="82" spans="1:11" s="117" customFormat="1" ht="19.350000000000001" customHeight="1" x14ac:dyDescent="0.2">
      <c r="A82" s="140">
        <v>75</v>
      </c>
      <c r="B82" s="141"/>
      <c r="C82" s="142">
        <f>IF(ISNA(VLOOKUP($A82+2000,CONFIG!$W$2:$AE$804,2,FALSE)),"",VLOOKUP($A82+2000,CONFIG!$W$2:$AE$804,2,FALSE))</f>
        <v>0</v>
      </c>
      <c r="D82" s="143" t="str">
        <f>IF(ISNA(VLOOKUP($A82+2000,CONFIG!$W$2:$AE$804,3,FALSE)),"",VLOOKUP($A82+2000,CONFIG!$W$2:$AE$804,3,FALSE))</f>
        <v/>
      </c>
      <c r="E82" s="143" t="str">
        <f>IF(ISNA(VLOOKUP($A82+2000,CONFIG!$W$2:$AE$804,4,FALSE)),"",VLOOKUP($A82+2000,CONFIG!$W$2:$AE$804,4,FALSE))</f>
        <v/>
      </c>
      <c r="F82" s="143" t="str">
        <f>IF(ISNA(VLOOKUP($A82+2000,CONFIG!$W$2:$AE$804,5,FALSE)),"",VLOOKUP($A82+2000,CONFIG!$W$2:$AE$804,5,FALSE))</f>
        <v/>
      </c>
      <c r="G82" s="142" t="str">
        <f>IF(ISNA(VLOOKUP($A82+2000,CONFIG!$W$2:$AE$804,6,FALSE)),"",VLOOKUP($A82+2000,CONFIG!$W$2:$AE$804,6,FALSE))</f>
        <v/>
      </c>
      <c r="H82" s="142" t="str">
        <f>IF(ISNA(VLOOKUP($A82+2000,CONFIG!$W$2:$AE$804,7,FALSE)),"",VLOOKUP($A82+2000,CONFIG!$W$2:$AE$804,7,FALSE))</f>
        <v/>
      </c>
      <c r="I82" s="142" t="str">
        <f>IF(ISNA(VLOOKUP($A82+2000,CONFIG!$W$2:$AE$804,8,FALSE)),"",VLOOKUP($A82+2000,CONFIG!$W$2:$AE$804,8,FALSE))</f>
        <v/>
      </c>
      <c r="J82" s="142" t="str">
        <f>IF(ISNA(VLOOKUP($A82+2000,CONFIG!$W$2:$AE$804,9,FALSE)),"",VLOOKUP($A82+2000,CONFIG!$W$2:$AE$804,9,FALSE))</f>
        <v/>
      </c>
      <c r="K82" s="123"/>
    </row>
    <row r="83" spans="1:11" s="117" customFormat="1" ht="19.350000000000001" customHeight="1" x14ac:dyDescent="0.2">
      <c r="A83" s="140">
        <v>76</v>
      </c>
      <c r="B83" s="141"/>
      <c r="C83" s="142">
        <f>IF(ISNA(VLOOKUP($A83+2000,CONFIG!$W$2:$AE$804,2,FALSE)),"",VLOOKUP($A83+2000,CONFIG!$W$2:$AE$804,2,FALSE))</f>
        <v>0</v>
      </c>
      <c r="D83" s="143" t="str">
        <f>IF(ISNA(VLOOKUP($A83+2000,CONFIG!$W$2:$AE$804,3,FALSE)),"",VLOOKUP($A83+2000,CONFIG!$W$2:$AE$804,3,FALSE))</f>
        <v/>
      </c>
      <c r="E83" s="143" t="str">
        <f>IF(ISNA(VLOOKUP($A83+2000,CONFIG!$W$2:$AE$804,4,FALSE)),"",VLOOKUP($A83+2000,CONFIG!$W$2:$AE$804,4,FALSE))</f>
        <v/>
      </c>
      <c r="F83" s="143" t="str">
        <f>IF(ISNA(VLOOKUP($A83+2000,CONFIG!$W$2:$AE$804,5,FALSE)),"",VLOOKUP($A83+2000,CONFIG!$W$2:$AE$804,5,FALSE))</f>
        <v/>
      </c>
      <c r="G83" s="142" t="str">
        <f>IF(ISNA(VLOOKUP($A83+2000,CONFIG!$W$2:$AE$804,6,FALSE)),"",VLOOKUP($A83+2000,CONFIG!$W$2:$AE$804,6,FALSE))</f>
        <v/>
      </c>
      <c r="H83" s="142" t="str">
        <f>IF(ISNA(VLOOKUP($A83+2000,CONFIG!$W$2:$AE$804,7,FALSE)),"",VLOOKUP($A83+2000,CONFIG!$W$2:$AE$804,7,FALSE))</f>
        <v/>
      </c>
      <c r="I83" s="142" t="str">
        <f>IF(ISNA(VLOOKUP($A83+2000,CONFIG!$W$2:$AE$804,8,FALSE)),"",VLOOKUP($A83+2000,CONFIG!$W$2:$AE$804,8,FALSE))</f>
        <v/>
      </c>
      <c r="J83" s="142" t="str">
        <f>IF(ISNA(VLOOKUP($A83+2000,CONFIG!$W$2:$AE$804,9,FALSE)),"",VLOOKUP($A83+2000,CONFIG!$W$2:$AE$804,9,FALSE))</f>
        <v/>
      </c>
      <c r="K83" s="123"/>
    </row>
    <row r="84" spans="1:11" s="117" customFormat="1" ht="19.350000000000001" customHeight="1" x14ac:dyDescent="0.2">
      <c r="A84" s="140">
        <v>77</v>
      </c>
      <c r="B84" s="141"/>
      <c r="C84" s="142">
        <f>IF(ISNA(VLOOKUP($A84+2000,CONFIG!$W$2:$AE$804,2,FALSE)),"",VLOOKUP($A84+2000,CONFIG!$W$2:$AE$804,2,FALSE))</f>
        <v>0</v>
      </c>
      <c r="D84" s="143" t="str">
        <f>IF(ISNA(VLOOKUP($A84+2000,CONFIG!$W$2:$AE$804,3,FALSE)),"",VLOOKUP($A84+2000,CONFIG!$W$2:$AE$804,3,FALSE))</f>
        <v/>
      </c>
      <c r="E84" s="143" t="str">
        <f>IF(ISNA(VLOOKUP($A84+2000,CONFIG!$W$2:$AE$804,4,FALSE)),"",VLOOKUP($A84+2000,CONFIG!$W$2:$AE$804,4,FALSE))</f>
        <v/>
      </c>
      <c r="F84" s="143" t="str">
        <f>IF(ISNA(VLOOKUP($A84+2000,CONFIG!$W$2:$AE$804,5,FALSE)),"",VLOOKUP($A84+2000,CONFIG!$W$2:$AE$804,5,FALSE))</f>
        <v/>
      </c>
      <c r="G84" s="142" t="str">
        <f>IF(ISNA(VLOOKUP($A84+2000,CONFIG!$W$2:$AE$804,6,FALSE)),"",VLOOKUP($A84+2000,CONFIG!$W$2:$AE$804,6,FALSE))</f>
        <v/>
      </c>
      <c r="H84" s="142" t="str">
        <f>IF(ISNA(VLOOKUP($A84+2000,CONFIG!$W$2:$AE$804,7,FALSE)),"",VLOOKUP($A84+2000,CONFIG!$W$2:$AE$804,7,FALSE))</f>
        <v/>
      </c>
      <c r="I84" s="142" t="str">
        <f>IF(ISNA(VLOOKUP($A84+2000,CONFIG!$W$2:$AE$804,8,FALSE)),"",VLOOKUP($A84+2000,CONFIG!$W$2:$AE$804,8,FALSE))</f>
        <v/>
      </c>
      <c r="J84" s="142" t="str">
        <f>IF(ISNA(VLOOKUP($A84+2000,CONFIG!$W$2:$AE$804,9,FALSE)),"",VLOOKUP($A84+2000,CONFIG!$W$2:$AE$804,9,FALSE))</f>
        <v/>
      </c>
      <c r="K84" s="123"/>
    </row>
    <row r="85" spans="1:11" s="117" customFormat="1" ht="19.350000000000001" customHeight="1" x14ac:dyDescent="0.2">
      <c r="A85" s="140">
        <v>78</v>
      </c>
      <c r="B85" s="141"/>
      <c r="C85" s="142">
        <f>IF(ISNA(VLOOKUP($A85+2000,CONFIG!$W$2:$AE$804,2,FALSE)),"",VLOOKUP($A85+2000,CONFIG!$W$2:$AE$804,2,FALSE))</f>
        <v>0</v>
      </c>
      <c r="D85" s="143" t="str">
        <f>IF(ISNA(VLOOKUP($A85+2000,CONFIG!$W$2:$AE$804,3,FALSE)),"",VLOOKUP($A85+2000,CONFIG!$W$2:$AE$804,3,FALSE))</f>
        <v/>
      </c>
      <c r="E85" s="143" t="str">
        <f>IF(ISNA(VLOOKUP($A85+2000,CONFIG!$W$2:$AE$804,4,FALSE)),"",VLOOKUP($A85+2000,CONFIG!$W$2:$AE$804,4,FALSE))</f>
        <v/>
      </c>
      <c r="F85" s="143" t="str">
        <f>IF(ISNA(VLOOKUP($A85+2000,CONFIG!$W$2:$AE$804,5,FALSE)),"",VLOOKUP($A85+2000,CONFIG!$W$2:$AE$804,5,FALSE))</f>
        <v/>
      </c>
      <c r="G85" s="142" t="str">
        <f>IF(ISNA(VLOOKUP($A85+2000,CONFIG!$W$2:$AE$804,6,FALSE)),"",VLOOKUP($A85+2000,CONFIG!$W$2:$AE$804,6,FALSE))</f>
        <v/>
      </c>
      <c r="H85" s="142" t="str">
        <f>IF(ISNA(VLOOKUP($A85+2000,CONFIG!$W$2:$AE$804,7,FALSE)),"",VLOOKUP($A85+2000,CONFIG!$W$2:$AE$804,7,FALSE))</f>
        <v/>
      </c>
      <c r="I85" s="142" t="str">
        <f>IF(ISNA(VLOOKUP($A85+2000,CONFIG!$W$2:$AE$804,8,FALSE)),"",VLOOKUP($A85+2000,CONFIG!$W$2:$AE$804,8,FALSE))</f>
        <v/>
      </c>
      <c r="J85" s="142" t="str">
        <f>IF(ISNA(VLOOKUP($A85+2000,CONFIG!$W$2:$AE$804,9,FALSE)),"",VLOOKUP($A85+2000,CONFIG!$W$2:$AE$804,9,FALSE))</f>
        <v/>
      </c>
      <c r="K85" s="123"/>
    </row>
    <row r="86" spans="1:11" s="117" customFormat="1" ht="19.350000000000001" customHeight="1" x14ac:dyDescent="0.2">
      <c r="A86" s="140">
        <v>79</v>
      </c>
      <c r="B86" s="141"/>
      <c r="C86" s="142">
        <f>IF(ISNA(VLOOKUP($A86+2000,CONFIG!$W$2:$AE$804,2,FALSE)),"",VLOOKUP($A86+2000,CONFIG!$W$2:$AE$804,2,FALSE))</f>
        <v>0</v>
      </c>
      <c r="D86" s="143" t="str">
        <f>IF(ISNA(VLOOKUP($A86+2000,CONFIG!$W$2:$AE$804,3,FALSE)),"",VLOOKUP($A86+2000,CONFIG!$W$2:$AE$804,3,FALSE))</f>
        <v/>
      </c>
      <c r="E86" s="143" t="str">
        <f>IF(ISNA(VLOOKUP($A86+2000,CONFIG!$W$2:$AE$804,4,FALSE)),"",VLOOKUP($A86+2000,CONFIG!$W$2:$AE$804,4,FALSE))</f>
        <v/>
      </c>
      <c r="F86" s="143" t="str">
        <f>IF(ISNA(VLOOKUP($A86+2000,CONFIG!$W$2:$AE$804,5,FALSE)),"",VLOOKUP($A86+2000,CONFIG!$W$2:$AE$804,5,FALSE))</f>
        <v/>
      </c>
      <c r="G86" s="142" t="str">
        <f>IF(ISNA(VLOOKUP($A86+2000,CONFIG!$W$2:$AE$804,6,FALSE)),"",VLOOKUP($A86+2000,CONFIG!$W$2:$AE$804,6,FALSE))</f>
        <v/>
      </c>
      <c r="H86" s="142" t="str">
        <f>IF(ISNA(VLOOKUP($A86+2000,CONFIG!$W$2:$AE$804,7,FALSE)),"",VLOOKUP($A86+2000,CONFIG!$W$2:$AE$804,7,FALSE))</f>
        <v/>
      </c>
      <c r="I86" s="142" t="str">
        <f>IF(ISNA(VLOOKUP($A86+2000,CONFIG!$W$2:$AE$804,8,FALSE)),"",VLOOKUP($A86+2000,CONFIG!$W$2:$AE$804,8,FALSE))</f>
        <v/>
      </c>
      <c r="J86" s="142" t="str">
        <f>IF(ISNA(VLOOKUP($A86+2000,CONFIG!$W$2:$AE$804,9,FALSE)),"",VLOOKUP($A86+2000,CONFIG!$W$2:$AE$804,9,FALSE))</f>
        <v/>
      </c>
      <c r="K86" s="123"/>
    </row>
    <row r="87" spans="1:11" s="117" customFormat="1" ht="19.350000000000001" customHeight="1" x14ac:dyDescent="0.2">
      <c r="A87" s="140">
        <v>80</v>
      </c>
      <c r="B87" s="141"/>
      <c r="C87" s="142">
        <f>IF(ISNA(VLOOKUP($A87+2000,CONFIG!$W$2:$AE$804,2,FALSE)),"",VLOOKUP($A87+2000,CONFIG!$W$2:$AE$804,2,FALSE))</f>
        <v>0</v>
      </c>
      <c r="D87" s="143" t="str">
        <f>IF(ISNA(VLOOKUP($A87+2000,CONFIG!$W$2:$AE$804,3,FALSE)),"",VLOOKUP($A87+2000,CONFIG!$W$2:$AE$804,3,FALSE))</f>
        <v/>
      </c>
      <c r="E87" s="143" t="str">
        <f>IF(ISNA(VLOOKUP($A87+2000,CONFIG!$W$2:$AE$804,4,FALSE)),"",VLOOKUP($A87+2000,CONFIG!$W$2:$AE$804,4,FALSE))</f>
        <v/>
      </c>
      <c r="F87" s="143" t="str">
        <f>IF(ISNA(VLOOKUP($A87+2000,CONFIG!$W$2:$AE$804,5,FALSE)),"",VLOOKUP($A87+2000,CONFIG!$W$2:$AE$804,5,FALSE))</f>
        <v/>
      </c>
      <c r="G87" s="142" t="str">
        <f>IF(ISNA(VLOOKUP($A87+2000,CONFIG!$W$2:$AE$804,6,FALSE)),"",VLOOKUP($A87+2000,CONFIG!$W$2:$AE$804,6,FALSE))</f>
        <v/>
      </c>
      <c r="H87" s="142" t="str">
        <f>IF(ISNA(VLOOKUP($A87+2000,CONFIG!$W$2:$AE$804,7,FALSE)),"",VLOOKUP($A87+2000,CONFIG!$W$2:$AE$804,7,FALSE))</f>
        <v/>
      </c>
      <c r="I87" s="142" t="str">
        <f>IF(ISNA(VLOOKUP($A87+2000,CONFIG!$W$2:$AE$804,8,FALSE)),"",VLOOKUP($A87+2000,CONFIG!$W$2:$AE$804,8,FALSE))</f>
        <v/>
      </c>
      <c r="J87" s="142" t="str">
        <f>IF(ISNA(VLOOKUP($A87+2000,CONFIG!$W$2:$AE$804,9,FALSE)),"",VLOOKUP($A87+2000,CONFIG!$W$2:$AE$804,9,FALSE))</f>
        <v/>
      </c>
      <c r="K87" s="123"/>
    </row>
    <row r="88" spans="1:11" s="117" customFormat="1" ht="19.350000000000001" customHeight="1" x14ac:dyDescent="0.2">
      <c r="A88" s="140">
        <v>81</v>
      </c>
      <c r="B88" s="141"/>
      <c r="C88" s="142">
        <f>IF(ISNA(VLOOKUP($A88+2000,CONFIG!$W$2:$AE$804,2,FALSE)),"",VLOOKUP($A88+2000,CONFIG!$W$2:$AE$804,2,FALSE))</f>
        <v>0</v>
      </c>
      <c r="D88" s="143" t="str">
        <f>IF(ISNA(VLOOKUP($A88+2000,CONFIG!$W$2:$AE$804,3,FALSE)),"",VLOOKUP($A88+2000,CONFIG!$W$2:$AE$804,3,FALSE))</f>
        <v/>
      </c>
      <c r="E88" s="143" t="str">
        <f>IF(ISNA(VLOOKUP($A88+2000,CONFIG!$W$2:$AE$804,4,FALSE)),"",VLOOKUP($A88+2000,CONFIG!$W$2:$AE$804,4,FALSE))</f>
        <v/>
      </c>
      <c r="F88" s="143" t="str">
        <f>IF(ISNA(VLOOKUP($A88+2000,CONFIG!$W$2:$AE$804,5,FALSE)),"",VLOOKUP($A88+2000,CONFIG!$W$2:$AE$804,5,FALSE))</f>
        <v/>
      </c>
      <c r="G88" s="142" t="str">
        <f>IF(ISNA(VLOOKUP($A88+2000,CONFIG!$W$2:$AE$804,6,FALSE)),"",VLOOKUP($A88+2000,CONFIG!$W$2:$AE$804,6,FALSE))</f>
        <v/>
      </c>
      <c r="H88" s="142" t="str">
        <f>IF(ISNA(VLOOKUP($A88+2000,CONFIG!$W$2:$AE$804,7,FALSE)),"",VLOOKUP($A88+2000,CONFIG!$W$2:$AE$804,7,FALSE))</f>
        <v/>
      </c>
      <c r="I88" s="142" t="str">
        <f>IF(ISNA(VLOOKUP($A88+2000,CONFIG!$W$2:$AE$804,8,FALSE)),"",VLOOKUP($A88+2000,CONFIG!$W$2:$AE$804,8,FALSE))</f>
        <v/>
      </c>
      <c r="J88" s="142" t="str">
        <f>IF(ISNA(VLOOKUP($A88+2000,CONFIG!$W$2:$AE$804,9,FALSE)),"",VLOOKUP($A88+2000,CONFIG!$W$2:$AE$804,9,FALSE))</f>
        <v/>
      </c>
      <c r="K88" s="123"/>
    </row>
    <row r="89" spans="1:11" s="117" customFormat="1" ht="19.350000000000001" customHeight="1" x14ac:dyDescent="0.2">
      <c r="A89" s="140">
        <v>82</v>
      </c>
      <c r="B89" s="141"/>
      <c r="C89" s="142">
        <f>IF(ISNA(VLOOKUP($A89+2000,CONFIG!$W$2:$AE$804,2,FALSE)),"",VLOOKUP($A89+2000,CONFIG!$W$2:$AE$804,2,FALSE))</f>
        <v>0</v>
      </c>
      <c r="D89" s="143" t="str">
        <f>IF(ISNA(VLOOKUP($A89+2000,CONFIG!$W$2:$AE$804,3,FALSE)),"",VLOOKUP($A89+2000,CONFIG!$W$2:$AE$804,3,FALSE))</f>
        <v/>
      </c>
      <c r="E89" s="143" t="str">
        <f>IF(ISNA(VLOOKUP($A89+2000,CONFIG!$W$2:$AE$804,4,FALSE)),"",VLOOKUP($A89+2000,CONFIG!$W$2:$AE$804,4,FALSE))</f>
        <v/>
      </c>
      <c r="F89" s="143" t="str">
        <f>IF(ISNA(VLOOKUP($A89+2000,CONFIG!$W$2:$AE$804,5,FALSE)),"",VLOOKUP($A89+2000,CONFIG!$W$2:$AE$804,5,FALSE))</f>
        <v/>
      </c>
      <c r="G89" s="142" t="str">
        <f>IF(ISNA(VLOOKUP($A89+2000,CONFIG!$W$2:$AE$804,6,FALSE)),"",VLOOKUP($A89+2000,CONFIG!$W$2:$AE$804,6,FALSE))</f>
        <v/>
      </c>
      <c r="H89" s="142" t="str">
        <f>IF(ISNA(VLOOKUP($A89+2000,CONFIG!$W$2:$AE$804,7,FALSE)),"",VLOOKUP($A89+2000,CONFIG!$W$2:$AE$804,7,FALSE))</f>
        <v/>
      </c>
      <c r="I89" s="142" t="str">
        <f>IF(ISNA(VLOOKUP($A89+2000,CONFIG!$W$2:$AE$804,8,FALSE)),"",VLOOKUP($A89+2000,CONFIG!$W$2:$AE$804,8,FALSE))</f>
        <v/>
      </c>
      <c r="J89" s="142" t="str">
        <f>IF(ISNA(VLOOKUP($A89+2000,CONFIG!$W$2:$AE$804,9,FALSE)),"",VLOOKUP($A89+2000,CONFIG!$W$2:$AE$804,9,FALSE))</f>
        <v/>
      </c>
      <c r="K89" s="123"/>
    </row>
    <row r="90" spans="1:11" s="117" customFormat="1" ht="19.350000000000001" customHeight="1" x14ac:dyDescent="0.2">
      <c r="A90" s="140">
        <v>83</v>
      </c>
      <c r="B90" s="141"/>
      <c r="C90" s="142">
        <f>IF(ISNA(VLOOKUP($A90+2000,CONFIG!$W$2:$AE$804,2,FALSE)),"",VLOOKUP($A90+2000,CONFIG!$W$2:$AE$804,2,FALSE))</f>
        <v>0</v>
      </c>
      <c r="D90" s="143" t="str">
        <f>IF(ISNA(VLOOKUP($A90+2000,CONFIG!$W$2:$AE$804,3,FALSE)),"",VLOOKUP($A90+2000,CONFIG!$W$2:$AE$804,3,FALSE))</f>
        <v/>
      </c>
      <c r="E90" s="143" t="str">
        <f>IF(ISNA(VLOOKUP($A90+2000,CONFIG!$W$2:$AE$804,4,FALSE)),"",VLOOKUP($A90+2000,CONFIG!$W$2:$AE$804,4,FALSE))</f>
        <v/>
      </c>
      <c r="F90" s="143" t="str">
        <f>IF(ISNA(VLOOKUP($A90+2000,CONFIG!$W$2:$AE$804,5,FALSE)),"",VLOOKUP($A90+2000,CONFIG!$W$2:$AE$804,5,FALSE))</f>
        <v/>
      </c>
      <c r="G90" s="142" t="str">
        <f>IF(ISNA(VLOOKUP($A90+2000,CONFIG!$W$2:$AE$804,6,FALSE)),"",VLOOKUP($A90+2000,CONFIG!$W$2:$AE$804,6,FALSE))</f>
        <v/>
      </c>
      <c r="H90" s="142" t="str">
        <f>IF(ISNA(VLOOKUP($A90+2000,CONFIG!$W$2:$AE$804,7,FALSE)),"",VLOOKUP($A90+2000,CONFIG!$W$2:$AE$804,7,FALSE))</f>
        <v/>
      </c>
      <c r="I90" s="142" t="str">
        <f>IF(ISNA(VLOOKUP($A90+2000,CONFIG!$W$2:$AE$804,8,FALSE)),"",VLOOKUP($A90+2000,CONFIG!$W$2:$AE$804,8,FALSE))</f>
        <v/>
      </c>
      <c r="J90" s="142" t="str">
        <f>IF(ISNA(VLOOKUP($A90+2000,CONFIG!$W$2:$AE$804,9,FALSE)),"",VLOOKUP($A90+2000,CONFIG!$W$2:$AE$804,9,FALSE))</f>
        <v/>
      </c>
      <c r="K90" s="123"/>
    </row>
    <row r="91" spans="1:11" s="117" customFormat="1" ht="19.350000000000001" customHeight="1" x14ac:dyDescent="0.2">
      <c r="A91" s="140">
        <v>84</v>
      </c>
      <c r="B91" s="141"/>
      <c r="C91" s="142">
        <f>IF(ISNA(VLOOKUP($A91+2000,CONFIG!$W$2:$AE$804,2,FALSE)),"",VLOOKUP($A91+2000,CONFIG!$W$2:$AE$804,2,FALSE))</f>
        <v>0</v>
      </c>
      <c r="D91" s="143" t="str">
        <f>IF(ISNA(VLOOKUP($A91+2000,CONFIG!$W$2:$AE$804,3,FALSE)),"",VLOOKUP($A91+2000,CONFIG!$W$2:$AE$804,3,FALSE))</f>
        <v/>
      </c>
      <c r="E91" s="143" t="str">
        <f>IF(ISNA(VLOOKUP($A91+2000,CONFIG!$W$2:$AE$804,4,FALSE)),"",VLOOKUP($A91+2000,CONFIG!$W$2:$AE$804,4,FALSE))</f>
        <v/>
      </c>
      <c r="F91" s="143" t="str">
        <f>IF(ISNA(VLOOKUP($A91+2000,CONFIG!$W$2:$AE$804,5,FALSE)),"",VLOOKUP($A91+2000,CONFIG!$W$2:$AE$804,5,FALSE))</f>
        <v/>
      </c>
      <c r="G91" s="142" t="str">
        <f>IF(ISNA(VLOOKUP($A91+2000,CONFIG!$W$2:$AE$804,6,FALSE)),"",VLOOKUP($A91+2000,CONFIG!$W$2:$AE$804,6,FALSE))</f>
        <v/>
      </c>
      <c r="H91" s="142" t="str">
        <f>IF(ISNA(VLOOKUP($A91+2000,CONFIG!$W$2:$AE$804,7,FALSE)),"",VLOOKUP($A91+2000,CONFIG!$W$2:$AE$804,7,FALSE))</f>
        <v/>
      </c>
      <c r="I91" s="142" t="str">
        <f>IF(ISNA(VLOOKUP($A91+2000,CONFIG!$W$2:$AE$804,8,FALSE)),"",VLOOKUP($A91+2000,CONFIG!$W$2:$AE$804,8,FALSE))</f>
        <v/>
      </c>
      <c r="J91" s="142" t="str">
        <f>IF(ISNA(VLOOKUP($A91+2000,CONFIG!$W$2:$AE$804,9,FALSE)),"",VLOOKUP($A91+2000,CONFIG!$W$2:$AE$804,9,FALSE))</f>
        <v/>
      </c>
      <c r="K91" s="123"/>
    </row>
    <row r="92" spans="1:11" s="117" customFormat="1" ht="19.350000000000001" customHeight="1" x14ac:dyDescent="0.2">
      <c r="A92" s="140">
        <v>85</v>
      </c>
      <c r="B92" s="141"/>
      <c r="C92" s="142">
        <f>IF(ISNA(VLOOKUP($A92+2000,CONFIG!$W$2:$AE$804,2,FALSE)),"",VLOOKUP($A92+2000,CONFIG!$W$2:$AE$804,2,FALSE))</f>
        <v>0</v>
      </c>
      <c r="D92" s="143" t="str">
        <f>IF(ISNA(VLOOKUP($A92+2000,CONFIG!$W$2:$AE$804,3,FALSE)),"",VLOOKUP($A92+2000,CONFIG!$W$2:$AE$804,3,FALSE))</f>
        <v/>
      </c>
      <c r="E92" s="143" t="str">
        <f>IF(ISNA(VLOOKUP($A92+2000,CONFIG!$W$2:$AE$804,4,FALSE)),"",VLOOKUP($A92+2000,CONFIG!$W$2:$AE$804,4,FALSE))</f>
        <v/>
      </c>
      <c r="F92" s="143" t="str">
        <f>IF(ISNA(VLOOKUP($A92+2000,CONFIG!$W$2:$AE$804,5,FALSE)),"",VLOOKUP($A92+2000,CONFIG!$W$2:$AE$804,5,FALSE))</f>
        <v/>
      </c>
      <c r="G92" s="142" t="str">
        <f>IF(ISNA(VLOOKUP($A92+2000,CONFIG!$W$2:$AE$804,6,FALSE)),"",VLOOKUP($A92+2000,CONFIG!$W$2:$AE$804,6,FALSE))</f>
        <v/>
      </c>
      <c r="H92" s="142" t="str">
        <f>IF(ISNA(VLOOKUP($A92+2000,CONFIG!$W$2:$AE$804,7,FALSE)),"",VLOOKUP($A92+2000,CONFIG!$W$2:$AE$804,7,FALSE))</f>
        <v/>
      </c>
      <c r="I92" s="142" t="str">
        <f>IF(ISNA(VLOOKUP($A92+2000,CONFIG!$W$2:$AE$804,8,FALSE)),"",VLOOKUP($A92+2000,CONFIG!$W$2:$AE$804,8,FALSE))</f>
        <v/>
      </c>
      <c r="J92" s="142" t="str">
        <f>IF(ISNA(VLOOKUP($A92+2000,CONFIG!$W$2:$AE$804,9,FALSE)),"",VLOOKUP($A92+2000,CONFIG!$W$2:$AE$804,9,FALSE))</f>
        <v/>
      </c>
      <c r="K92" s="123"/>
    </row>
    <row r="93" spans="1:11" s="117" customFormat="1" ht="19.350000000000001" customHeight="1" x14ac:dyDescent="0.2">
      <c r="A93" s="140">
        <v>86</v>
      </c>
      <c r="B93" s="141"/>
      <c r="C93" s="142">
        <f>IF(ISNA(VLOOKUP($A93+2000,CONFIG!$W$2:$AE$804,2,FALSE)),"",VLOOKUP($A93+2000,CONFIG!$W$2:$AE$804,2,FALSE))</f>
        <v>0</v>
      </c>
      <c r="D93" s="143" t="str">
        <f>IF(ISNA(VLOOKUP($A93+2000,CONFIG!$W$2:$AE$804,3,FALSE)),"",VLOOKUP($A93+2000,CONFIG!$W$2:$AE$804,3,FALSE))</f>
        <v/>
      </c>
      <c r="E93" s="143" t="str">
        <f>IF(ISNA(VLOOKUP($A93+2000,CONFIG!$W$2:$AE$804,4,FALSE)),"",VLOOKUP($A93+2000,CONFIG!$W$2:$AE$804,4,FALSE))</f>
        <v/>
      </c>
      <c r="F93" s="143" t="str">
        <f>IF(ISNA(VLOOKUP($A93+2000,CONFIG!$W$2:$AE$804,5,FALSE)),"",VLOOKUP($A93+2000,CONFIG!$W$2:$AE$804,5,FALSE))</f>
        <v/>
      </c>
      <c r="G93" s="142" t="str">
        <f>IF(ISNA(VLOOKUP($A93+2000,CONFIG!$W$2:$AE$804,6,FALSE)),"",VLOOKUP($A93+2000,CONFIG!$W$2:$AE$804,6,FALSE))</f>
        <v/>
      </c>
      <c r="H93" s="142" t="str">
        <f>IF(ISNA(VLOOKUP($A93+2000,CONFIG!$W$2:$AE$804,7,FALSE)),"",VLOOKUP($A93+2000,CONFIG!$W$2:$AE$804,7,FALSE))</f>
        <v/>
      </c>
      <c r="I93" s="142" t="str">
        <f>IF(ISNA(VLOOKUP($A93+2000,CONFIG!$W$2:$AE$804,8,FALSE)),"",VLOOKUP($A93+2000,CONFIG!$W$2:$AE$804,8,FALSE))</f>
        <v/>
      </c>
      <c r="J93" s="142" t="str">
        <f>IF(ISNA(VLOOKUP($A93+2000,CONFIG!$W$2:$AE$804,9,FALSE)),"",VLOOKUP($A93+2000,CONFIG!$W$2:$AE$804,9,FALSE))</f>
        <v/>
      </c>
      <c r="K93" s="123"/>
    </row>
    <row r="94" spans="1:11" s="117" customFormat="1" ht="19.350000000000001" customHeight="1" x14ac:dyDescent="0.2">
      <c r="A94" s="140">
        <v>87</v>
      </c>
      <c r="B94" s="141"/>
      <c r="C94" s="142">
        <f>IF(ISNA(VLOOKUP($A94+2000,CONFIG!$W$2:$AE$804,2,FALSE)),"",VLOOKUP($A94+2000,CONFIG!$W$2:$AE$804,2,FALSE))</f>
        <v>0</v>
      </c>
      <c r="D94" s="143" t="str">
        <f>IF(ISNA(VLOOKUP($A94+2000,CONFIG!$W$2:$AE$804,3,FALSE)),"",VLOOKUP($A94+2000,CONFIG!$W$2:$AE$804,3,FALSE))</f>
        <v/>
      </c>
      <c r="E94" s="143" t="str">
        <f>IF(ISNA(VLOOKUP($A94+2000,CONFIG!$W$2:$AE$804,4,FALSE)),"",VLOOKUP($A94+2000,CONFIG!$W$2:$AE$804,4,FALSE))</f>
        <v/>
      </c>
      <c r="F94" s="143" t="str">
        <f>IF(ISNA(VLOOKUP($A94+2000,CONFIG!$W$2:$AE$804,5,FALSE)),"",VLOOKUP($A94+2000,CONFIG!$W$2:$AE$804,5,FALSE))</f>
        <v/>
      </c>
      <c r="G94" s="142" t="str">
        <f>IF(ISNA(VLOOKUP($A94+2000,CONFIG!$W$2:$AE$804,6,FALSE)),"",VLOOKUP($A94+2000,CONFIG!$W$2:$AE$804,6,FALSE))</f>
        <v/>
      </c>
      <c r="H94" s="142" t="str">
        <f>IF(ISNA(VLOOKUP($A94+2000,CONFIG!$W$2:$AE$804,7,FALSE)),"",VLOOKUP($A94+2000,CONFIG!$W$2:$AE$804,7,FALSE))</f>
        <v/>
      </c>
      <c r="I94" s="142" t="str">
        <f>IF(ISNA(VLOOKUP($A94+2000,CONFIG!$W$2:$AE$804,8,FALSE)),"",VLOOKUP($A94+2000,CONFIG!$W$2:$AE$804,8,FALSE))</f>
        <v/>
      </c>
      <c r="J94" s="142" t="str">
        <f>IF(ISNA(VLOOKUP($A94+2000,CONFIG!$W$2:$AE$804,9,FALSE)),"",VLOOKUP($A94+2000,CONFIG!$W$2:$AE$804,9,FALSE))</f>
        <v/>
      </c>
      <c r="K94" s="123"/>
    </row>
    <row r="95" spans="1:11" s="117" customFormat="1" ht="19.350000000000001" customHeight="1" x14ac:dyDescent="0.2">
      <c r="A95" s="140">
        <v>88</v>
      </c>
      <c r="B95" s="141"/>
      <c r="C95" s="142">
        <f>IF(ISNA(VLOOKUP($A95+2000,CONFIG!$W$2:$AE$804,2,FALSE)),"",VLOOKUP($A95+2000,CONFIG!$W$2:$AE$804,2,FALSE))</f>
        <v>0</v>
      </c>
      <c r="D95" s="143" t="str">
        <f>IF(ISNA(VLOOKUP($A95+2000,CONFIG!$W$2:$AE$804,3,FALSE)),"",VLOOKUP($A95+2000,CONFIG!$W$2:$AE$804,3,FALSE))</f>
        <v/>
      </c>
      <c r="E95" s="143" t="str">
        <f>IF(ISNA(VLOOKUP($A95+2000,CONFIG!$W$2:$AE$804,4,FALSE)),"",VLOOKUP($A95+2000,CONFIG!$W$2:$AE$804,4,FALSE))</f>
        <v/>
      </c>
      <c r="F95" s="143" t="str">
        <f>IF(ISNA(VLOOKUP($A95+2000,CONFIG!$W$2:$AE$804,5,FALSE)),"",VLOOKUP($A95+2000,CONFIG!$W$2:$AE$804,5,FALSE))</f>
        <v/>
      </c>
      <c r="G95" s="142" t="str">
        <f>IF(ISNA(VLOOKUP($A95+2000,CONFIG!$W$2:$AE$804,6,FALSE)),"",VLOOKUP($A95+2000,CONFIG!$W$2:$AE$804,6,FALSE))</f>
        <v/>
      </c>
      <c r="H95" s="142" t="str">
        <f>IF(ISNA(VLOOKUP($A95+2000,CONFIG!$W$2:$AE$804,7,FALSE)),"",VLOOKUP($A95+2000,CONFIG!$W$2:$AE$804,7,FALSE))</f>
        <v/>
      </c>
      <c r="I95" s="142" t="str">
        <f>IF(ISNA(VLOOKUP($A95+2000,CONFIG!$W$2:$AE$804,8,FALSE)),"",VLOOKUP($A95+2000,CONFIG!$W$2:$AE$804,8,FALSE))</f>
        <v/>
      </c>
      <c r="J95" s="142" t="str">
        <f>IF(ISNA(VLOOKUP($A95+2000,CONFIG!$W$2:$AE$804,9,FALSE)),"",VLOOKUP($A95+2000,CONFIG!$W$2:$AE$804,9,FALSE))</f>
        <v/>
      </c>
      <c r="K95" s="123"/>
    </row>
    <row r="96" spans="1:11" s="117" customFormat="1" ht="19.350000000000001" customHeight="1" x14ac:dyDescent="0.2">
      <c r="A96" s="140">
        <v>89</v>
      </c>
      <c r="B96" s="141"/>
      <c r="C96" s="142">
        <f>IF(ISNA(VLOOKUP($A96+2000,CONFIG!$W$2:$AE$804,2,FALSE)),"",VLOOKUP($A96+2000,CONFIG!$W$2:$AE$804,2,FALSE))</f>
        <v>0</v>
      </c>
      <c r="D96" s="143" t="str">
        <f>IF(ISNA(VLOOKUP($A96+2000,CONFIG!$W$2:$AE$804,3,FALSE)),"",VLOOKUP($A96+2000,CONFIG!$W$2:$AE$804,3,FALSE))</f>
        <v/>
      </c>
      <c r="E96" s="143" t="str">
        <f>IF(ISNA(VLOOKUP($A96+2000,CONFIG!$W$2:$AE$804,4,FALSE)),"",VLOOKUP($A96+2000,CONFIG!$W$2:$AE$804,4,FALSE))</f>
        <v/>
      </c>
      <c r="F96" s="143" t="str">
        <f>IF(ISNA(VLOOKUP($A96+2000,CONFIG!$W$2:$AE$804,5,FALSE)),"",VLOOKUP($A96+2000,CONFIG!$W$2:$AE$804,5,FALSE))</f>
        <v/>
      </c>
      <c r="G96" s="142" t="str">
        <f>IF(ISNA(VLOOKUP($A96+2000,CONFIG!$W$2:$AE$804,6,FALSE)),"",VLOOKUP($A96+2000,CONFIG!$W$2:$AE$804,6,FALSE))</f>
        <v/>
      </c>
      <c r="H96" s="142" t="str">
        <f>IF(ISNA(VLOOKUP($A96+2000,CONFIG!$W$2:$AE$804,7,FALSE)),"",VLOOKUP($A96+2000,CONFIG!$W$2:$AE$804,7,FALSE))</f>
        <v/>
      </c>
      <c r="I96" s="142" t="str">
        <f>IF(ISNA(VLOOKUP($A96+2000,CONFIG!$W$2:$AE$804,8,FALSE)),"",VLOOKUP($A96+2000,CONFIG!$W$2:$AE$804,8,FALSE))</f>
        <v/>
      </c>
      <c r="J96" s="142" t="str">
        <f>IF(ISNA(VLOOKUP($A96+2000,CONFIG!$W$2:$AE$804,9,FALSE)),"",VLOOKUP($A96+2000,CONFIG!$W$2:$AE$804,9,FALSE))</f>
        <v/>
      </c>
      <c r="K96" s="123"/>
    </row>
    <row r="97" spans="1:11" s="117" customFormat="1" ht="19.350000000000001" customHeight="1" x14ac:dyDescent="0.2">
      <c r="A97" s="140">
        <v>90</v>
      </c>
      <c r="B97" s="141"/>
      <c r="C97" s="142">
        <f>IF(ISNA(VLOOKUP($A97+2000,CONFIG!$W$2:$AE$804,2,FALSE)),"",VLOOKUP($A97+2000,CONFIG!$W$2:$AE$804,2,FALSE))</f>
        <v>0</v>
      </c>
      <c r="D97" s="143" t="str">
        <f>IF(ISNA(VLOOKUP($A97+2000,CONFIG!$W$2:$AE$804,3,FALSE)),"",VLOOKUP($A97+2000,CONFIG!$W$2:$AE$804,3,FALSE))</f>
        <v/>
      </c>
      <c r="E97" s="143" t="str">
        <f>IF(ISNA(VLOOKUP($A97+2000,CONFIG!$W$2:$AE$804,4,FALSE)),"",VLOOKUP($A97+2000,CONFIG!$W$2:$AE$804,4,FALSE))</f>
        <v/>
      </c>
      <c r="F97" s="143" t="str">
        <f>IF(ISNA(VLOOKUP($A97+2000,CONFIG!$W$2:$AE$804,5,FALSE)),"",VLOOKUP($A97+2000,CONFIG!$W$2:$AE$804,5,FALSE))</f>
        <v/>
      </c>
      <c r="G97" s="142" t="str">
        <f>IF(ISNA(VLOOKUP($A97+2000,CONFIG!$W$2:$AE$804,6,FALSE)),"",VLOOKUP($A97+2000,CONFIG!$W$2:$AE$804,6,FALSE))</f>
        <v/>
      </c>
      <c r="H97" s="142" t="str">
        <f>IF(ISNA(VLOOKUP($A97+2000,CONFIG!$W$2:$AE$804,7,FALSE)),"",VLOOKUP($A97+2000,CONFIG!$W$2:$AE$804,7,FALSE))</f>
        <v/>
      </c>
      <c r="I97" s="142" t="str">
        <f>IF(ISNA(VLOOKUP($A97+2000,CONFIG!$W$2:$AE$804,8,FALSE)),"",VLOOKUP($A97+2000,CONFIG!$W$2:$AE$804,8,FALSE))</f>
        <v/>
      </c>
      <c r="J97" s="142" t="str">
        <f>IF(ISNA(VLOOKUP($A97+2000,CONFIG!$W$2:$AE$804,9,FALSE)),"",VLOOKUP($A97+2000,CONFIG!$W$2:$AE$804,9,FALSE))</f>
        <v/>
      </c>
      <c r="K97" s="123"/>
    </row>
    <row r="98" spans="1:11" s="117" customFormat="1" ht="19.350000000000001" customHeight="1" x14ac:dyDescent="0.2">
      <c r="A98" s="140">
        <v>91</v>
      </c>
      <c r="B98" s="141"/>
      <c r="C98" s="142">
        <f>IF(ISNA(VLOOKUP($A98+2000,CONFIG!$W$2:$AE$804,2,FALSE)),"",VLOOKUP($A98+2000,CONFIG!$W$2:$AE$804,2,FALSE))</f>
        <v>0</v>
      </c>
      <c r="D98" s="143" t="str">
        <f>IF(ISNA(VLOOKUP($A98+2000,CONFIG!$W$2:$AE$804,3,FALSE)),"",VLOOKUP($A98+2000,CONFIG!$W$2:$AE$804,3,FALSE))</f>
        <v/>
      </c>
      <c r="E98" s="143" t="str">
        <f>IF(ISNA(VLOOKUP($A98+2000,CONFIG!$W$2:$AE$804,4,FALSE)),"",VLOOKUP($A98+2000,CONFIG!$W$2:$AE$804,4,FALSE))</f>
        <v/>
      </c>
      <c r="F98" s="143" t="str">
        <f>IF(ISNA(VLOOKUP($A98+2000,CONFIG!$W$2:$AE$804,5,FALSE)),"",VLOOKUP($A98+2000,CONFIG!$W$2:$AE$804,5,FALSE))</f>
        <v/>
      </c>
      <c r="G98" s="142" t="str">
        <f>IF(ISNA(VLOOKUP($A98+2000,CONFIG!$W$2:$AE$804,6,FALSE)),"",VLOOKUP($A98+2000,CONFIG!$W$2:$AE$804,6,FALSE))</f>
        <v/>
      </c>
      <c r="H98" s="142" t="str">
        <f>IF(ISNA(VLOOKUP($A98+2000,CONFIG!$W$2:$AE$804,7,FALSE)),"",VLOOKUP($A98+2000,CONFIG!$W$2:$AE$804,7,FALSE))</f>
        <v/>
      </c>
      <c r="I98" s="142" t="str">
        <f>IF(ISNA(VLOOKUP($A98+2000,CONFIG!$W$2:$AE$804,8,FALSE)),"",VLOOKUP($A98+2000,CONFIG!$W$2:$AE$804,8,FALSE))</f>
        <v/>
      </c>
      <c r="J98" s="142" t="str">
        <f>IF(ISNA(VLOOKUP($A98+2000,CONFIG!$W$2:$AE$804,9,FALSE)),"",VLOOKUP($A98+2000,CONFIG!$W$2:$AE$804,9,FALSE))</f>
        <v/>
      </c>
      <c r="K98" s="123"/>
    </row>
    <row r="99" spans="1:11" s="117" customFormat="1" ht="19.350000000000001" customHeight="1" x14ac:dyDescent="0.2">
      <c r="A99" s="140">
        <v>92</v>
      </c>
      <c r="B99" s="141"/>
      <c r="C99" s="142">
        <f>IF(ISNA(VLOOKUP($A99+2000,CONFIG!$W$2:$AE$804,2,FALSE)),"",VLOOKUP($A99+2000,CONFIG!$W$2:$AE$804,2,FALSE))</f>
        <v>0</v>
      </c>
      <c r="D99" s="143" t="str">
        <f>IF(ISNA(VLOOKUP($A99+2000,CONFIG!$W$2:$AE$804,3,FALSE)),"",VLOOKUP($A99+2000,CONFIG!$W$2:$AE$804,3,FALSE))</f>
        <v/>
      </c>
      <c r="E99" s="143" t="str">
        <f>IF(ISNA(VLOOKUP($A99+2000,CONFIG!$W$2:$AE$804,4,FALSE)),"",VLOOKUP($A99+2000,CONFIG!$W$2:$AE$804,4,FALSE))</f>
        <v/>
      </c>
      <c r="F99" s="143" t="str">
        <f>IF(ISNA(VLOOKUP($A99+2000,CONFIG!$W$2:$AE$804,5,FALSE)),"",VLOOKUP($A99+2000,CONFIG!$W$2:$AE$804,5,FALSE))</f>
        <v/>
      </c>
      <c r="G99" s="142" t="str">
        <f>IF(ISNA(VLOOKUP($A99+2000,CONFIG!$W$2:$AE$804,6,FALSE)),"",VLOOKUP($A99+2000,CONFIG!$W$2:$AE$804,6,FALSE))</f>
        <v/>
      </c>
      <c r="H99" s="142" t="str">
        <f>IF(ISNA(VLOOKUP($A99+2000,CONFIG!$W$2:$AE$804,7,FALSE)),"",VLOOKUP($A99+2000,CONFIG!$W$2:$AE$804,7,FALSE))</f>
        <v/>
      </c>
      <c r="I99" s="142" t="str">
        <f>IF(ISNA(VLOOKUP($A99+2000,CONFIG!$W$2:$AE$804,8,FALSE)),"",VLOOKUP($A99+2000,CONFIG!$W$2:$AE$804,8,FALSE))</f>
        <v/>
      </c>
      <c r="J99" s="142" t="str">
        <f>IF(ISNA(VLOOKUP($A99+2000,CONFIG!$W$2:$AE$804,9,FALSE)),"",VLOOKUP($A99+2000,CONFIG!$W$2:$AE$804,9,FALSE))</f>
        <v/>
      </c>
      <c r="K99" s="123"/>
    </row>
    <row r="100" spans="1:11" s="117" customFormat="1" ht="19.350000000000001" customHeight="1" x14ac:dyDescent="0.2">
      <c r="A100" s="140">
        <v>93</v>
      </c>
      <c r="B100" s="141"/>
      <c r="C100" s="142">
        <f>IF(ISNA(VLOOKUP($A100+2000,CONFIG!$W$2:$AE$804,2,FALSE)),"",VLOOKUP($A100+2000,CONFIG!$W$2:$AE$804,2,FALSE))</f>
        <v>0</v>
      </c>
      <c r="D100" s="143" t="str">
        <f>IF(ISNA(VLOOKUP($A100+2000,CONFIG!$W$2:$AE$804,3,FALSE)),"",VLOOKUP($A100+2000,CONFIG!$W$2:$AE$804,3,FALSE))</f>
        <v/>
      </c>
      <c r="E100" s="143" t="str">
        <f>IF(ISNA(VLOOKUP($A100+2000,CONFIG!$W$2:$AE$804,4,FALSE)),"",VLOOKUP($A100+2000,CONFIG!$W$2:$AE$804,4,FALSE))</f>
        <v/>
      </c>
      <c r="F100" s="143" t="str">
        <f>IF(ISNA(VLOOKUP($A100+2000,CONFIG!$W$2:$AE$804,5,FALSE)),"",VLOOKUP($A100+2000,CONFIG!$W$2:$AE$804,5,FALSE))</f>
        <v/>
      </c>
      <c r="G100" s="142" t="str">
        <f>IF(ISNA(VLOOKUP($A100+2000,CONFIG!$W$2:$AE$804,6,FALSE)),"",VLOOKUP($A100+2000,CONFIG!$W$2:$AE$804,6,FALSE))</f>
        <v/>
      </c>
      <c r="H100" s="142" t="str">
        <f>IF(ISNA(VLOOKUP($A100+2000,CONFIG!$W$2:$AE$804,7,FALSE)),"",VLOOKUP($A100+2000,CONFIG!$W$2:$AE$804,7,FALSE))</f>
        <v/>
      </c>
      <c r="I100" s="142" t="str">
        <f>IF(ISNA(VLOOKUP($A100+2000,CONFIG!$W$2:$AE$804,8,FALSE)),"",VLOOKUP($A100+2000,CONFIG!$W$2:$AE$804,8,FALSE))</f>
        <v/>
      </c>
      <c r="J100" s="142" t="str">
        <f>IF(ISNA(VLOOKUP($A100+2000,CONFIG!$W$2:$AE$804,9,FALSE)),"",VLOOKUP($A100+2000,CONFIG!$W$2:$AE$804,9,FALSE))</f>
        <v/>
      </c>
      <c r="K100" s="123"/>
    </row>
    <row r="101" spans="1:11" s="117" customFormat="1" ht="19.350000000000001" customHeight="1" x14ac:dyDescent="0.2">
      <c r="A101" s="140">
        <v>94</v>
      </c>
      <c r="B101" s="141"/>
      <c r="C101" s="142">
        <f>IF(ISNA(VLOOKUP($A101+2000,CONFIG!$W$2:$AE$804,2,FALSE)),"",VLOOKUP($A101+2000,CONFIG!$W$2:$AE$804,2,FALSE))</f>
        <v>0</v>
      </c>
      <c r="D101" s="143" t="str">
        <f>IF(ISNA(VLOOKUP($A101+2000,CONFIG!$W$2:$AE$804,3,FALSE)),"",VLOOKUP($A101+2000,CONFIG!$W$2:$AE$804,3,FALSE))</f>
        <v/>
      </c>
      <c r="E101" s="143" t="str">
        <f>IF(ISNA(VLOOKUP($A101+2000,CONFIG!$W$2:$AE$804,4,FALSE)),"",VLOOKUP($A101+2000,CONFIG!$W$2:$AE$804,4,FALSE))</f>
        <v/>
      </c>
      <c r="F101" s="143" t="str">
        <f>IF(ISNA(VLOOKUP($A101+2000,CONFIG!$W$2:$AE$804,5,FALSE)),"",VLOOKUP($A101+2000,CONFIG!$W$2:$AE$804,5,FALSE))</f>
        <v/>
      </c>
      <c r="G101" s="142" t="str">
        <f>IF(ISNA(VLOOKUP($A101+2000,CONFIG!$W$2:$AE$804,6,FALSE)),"",VLOOKUP($A101+2000,CONFIG!$W$2:$AE$804,6,FALSE))</f>
        <v/>
      </c>
      <c r="H101" s="142" t="str">
        <f>IF(ISNA(VLOOKUP($A101+2000,CONFIG!$W$2:$AE$804,7,FALSE)),"",VLOOKUP($A101+2000,CONFIG!$W$2:$AE$804,7,FALSE))</f>
        <v/>
      </c>
      <c r="I101" s="142" t="str">
        <f>IF(ISNA(VLOOKUP($A101+2000,CONFIG!$W$2:$AE$804,8,FALSE)),"",VLOOKUP($A101+2000,CONFIG!$W$2:$AE$804,8,FALSE))</f>
        <v/>
      </c>
      <c r="J101" s="142" t="str">
        <f>IF(ISNA(VLOOKUP($A101+2000,CONFIG!$W$2:$AE$804,9,FALSE)),"",VLOOKUP($A101+2000,CONFIG!$W$2:$AE$804,9,FALSE))</f>
        <v/>
      </c>
      <c r="K101" s="123"/>
    </row>
    <row r="102" spans="1:11" s="117" customFormat="1" ht="19.350000000000001" customHeight="1" x14ac:dyDescent="0.2">
      <c r="A102" s="140">
        <v>95</v>
      </c>
      <c r="B102" s="141"/>
      <c r="C102" s="142">
        <f>IF(ISNA(VLOOKUP($A102+2000,CONFIG!$W$2:$AE$804,2,FALSE)),"",VLOOKUP($A102+2000,CONFIG!$W$2:$AE$804,2,FALSE))</f>
        <v>0</v>
      </c>
      <c r="D102" s="143" t="str">
        <f>IF(ISNA(VLOOKUP($A102+2000,CONFIG!$W$2:$AE$804,3,FALSE)),"",VLOOKUP($A102+2000,CONFIG!$W$2:$AE$804,3,FALSE))</f>
        <v/>
      </c>
      <c r="E102" s="143" t="str">
        <f>IF(ISNA(VLOOKUP($A102+2000,CONFIG!$W$2:$AE$804,4,FALSE)),"",VLOOKUP($A102+2000,CONFIG!$W$2:$AE$804,4,FALSE))</f>
        <v/>
      </c>
      <c r="F102" s="143" t="str">
        <f>IF(ISNA(VLOOKUP($A102+2000,CONFIG!$W$2:$AE$804,5,FALSE)),"",VLOOKUP($A102+2000,CONFIG!$W$2:$AE$804,5,FALSE))</f>
        <v/>
      </c>
      <c r="G102" s="142" t="str">
        <f>IF(ISNA(VLOOKUP($A102+2000,CONFIG!$W$2:$AE$804,6,FALSE)),"",VLOOKUP($A102+2000,CONFIG!$W$2:$AE$804,6,FALSE))</f>
        <v/>
      </c>
      <c r="H102" s="142" t="str">
        <f>IF(ISNA(VLOOKUP($A102+2000,CONFIG!$W$2:$AE$804,7,FALSE)),"",VLOOKUP($A102+2000,CONFIG!$W$2:$AE$804,7,FALSE))</f>
        <v/>
      </c>
      <c r="I102" s="142" t="str">
        <f>IF(ISNA(VLOOKUP($A102+2000,CONFIG!$W$2:$AE$804,8,FALSE)),"",VLOOKUP($A102+2000,CONFIG!$W$2:$AE$804,8,FALSE))</f>
        <v/>
      </c>
      <c r="J102" s="142" t="str">
        <f>IF(ISNA(VLOOKUP($A102+2000,CONFIG!$W$2:$AE$804,9,FALSE)),"",VLOOKUP($A102+2000,CONFIG!$W$2:$AE$804,9,FALSE))</f>
        <v/>
      </c>
      <c r="K102" s="123"/>
    </row>
    <row r="103" spans="1:11" s="117" customFormat="1" ht="19.350000000000001" customHeight="1" x14ac:dyDescent="0.2">
      <c r="A103" s="140">
        <v>96</v>
      </c>
      <c r="B103" s="141"/>
      <c r="C103" s="142">
        <f>IF(ISNA(VLOOKUP($A103+2000,CONFIG!$W$2:$AE$804,2,FALSE)),"",VLOOKUP($A103+2000,CONFIG!$W$2:$AE$804,2,FALSE))</f>
        <v>0</v>
      </c>
      <c r="D103" s="143" t="str">
        <f>IF(ISNA(VLOOKUP($A103+2000,CONFIG!$W$2:$AE$804,3,FALSE)),"",VLOOKUP($A103+2000,CONFIG!$W$2:$AE$804,3,FALSE))</f>
        <v/>
      </c>
      <c r="E103" s="143" t="str">
        <f>IF(ISNA(VLOOKUP($A103+2000,CONFIG!$W$2:$AE$804,4,FALSE)),"",VLOOKUP($A103+2000,CONFIG!$W$2:$AE$804,4,FALSE))</f>
        <v/>
      </c>
      <c r="F103" s="143" t="str">
        <f>IF(ISNA(VLOOKUP($A103+2000,CONFIG!$W$2:$AE$804,5,FALSE)),"",VLOOKUP($A103+2000,CONFIG!$W$2:$AE$804,5,FALSE))</f>
        <v/>
      </c>
      <c r="G103" s="142" t="str">
        <f>IF(ISNA(VLOOKUP($A103+2000,CONFIG!$W$2:$AE$804,6,FALSE)),"",VLOOKUP($A103+2000,CONFIG!$W$2:$AE$804,6,FALSE))</f>
        <v/>
      </c>
      <c r="H103" s="142" t="str">
        <f>IF(ISNA(VLOOKUP($A103+2000,CONFIG!$W$2:$AE$804,7,FALSE)),"",VLOOKUP($A103+2000,CONFIG!$W$2:$AE$804,7,FALSE))</f>
        <v/>
      </c>
      <c r="I103" s="142" t="str">
        <f>IF(ISNA(VLOOKUP($A103+2000,CONFIG!$W$2:$AE$804,8,FALSE)),"",VLOOKUP($A103+2000,CONFIG!$W$2:$AE$804,8,FALSE))</f>
        <v/>
      </c>
      <c r="J103" s="142" t="str">
        <f>IF(ISNA(VLOOKUP($A103+2000,CONFIG!$W$2:$AE$804,9,FALSE)),"",VLOOKUP($A103+2000,CONFIG!$W$2:$AE$804,9,FALSE))</f>
        <v/>
      </c>
      <c r="K103" s="123"/>
    </row>
    <row r="104" spans="1:11" s="117" customFormat="1" ht="19.350000000000001" customHeight="1" x14ac:dyDescent="0.2">
      <c r="A104" s="140">
        <v>97</v>
      </c>
      <c r="B104" s="141"/>
      <c r="C104" s="142">
        <f>IF(ISNA(VLOOKUP($A104+2000,CONFIG!$W$2:$AE$804,2,FALSE)),"",VLOOKUP($A104+2000,CONFIG!$W$2:$AE$804,2,FALSE))</f>
        <v>0</v>
      </c>
      <c r="D104" s="143" t="str">
        <f>IF(ISNA(VLOOKUP($A104+2000,CONFIG!$W$2:$AE$804,3,FALSE)),"",VLOOKUP($A104+2000,CONFIG!$W$2:$AE$804,3,FALSE))</f>
        <v/>
      </c>
      <c r="E104" s="143" t="str">
        <f>IF(ISNA(VLOOKUP($A104+2000,CONFIG!$W$2:$AE$804,4,FALSE)),"",VLOOKUP($A104+2000,CONFIG!$W$2:$AE$804,4,FALSE))</f>
        <v/>
      </c>
      <c r="F104" s="143" t="str">
        <f>IF(ISNA(VLOOKUP($A104+2000,CONFIG!$W$2:$AE$804,5,FALSE)),"",VLOOKUP($A104+2000,CONFIG!$W$2:$AE$804,5,FALSE))</f>
        <v/>
      </c>
      <c r="G104" s="142" t="str">
        <f>IF(ISNA(VLOOKUP($A104+2000,CONFIG!$W$2:$AE$804,6,FALSE)),"",VLOOKUP($A104+2000,CONFIG!$W$2:$AE$804,6,FALSE))</f>
        <v/>
      </c>
      <c r="H104" s="142" t="str">
        <f>IF(ISNA(VLOOKUP($A104+2000,CONFIG!$W$2:$AE$804,7,FALSE)),"",VLOOKUP($A104+2000,CONFIG!$W$2:$AE$804,7,FALSE))</f>
        <v/>
      </c>
      <c r="I104" s="142" t="str">
        <f>IF(ISNA(VLOOKUP($A104+2000,CONFIG!$W$2:$AE$804,8,FALSE)),"",VLOOKUP($A104+2000,CONFIG!$W$2:$AE$804,8,FALSE))</f>
        <v/>
      </c>
      <c r="J104" s="142" t="str">
        <f>IF(ISNA(VLOOKUP($A104+2000,CONFIG!$W$2:$AE$804,9,FALSE)),"",VLOOKUP($A104+2000,CONFIG!$W$2:$AE$804,9,FALSE))</f>
        <v/>
      </c>
      <c r="K104" s="123"/>
    </row>
    <row r="105" spans="1:11" s="117" customFormat="1" ht="19.350000000000001" customHeight="1" x14ac:dyDescent="0.2">
      <c r="A105" s="140">
        <v>98</v>
      </c>
      <c r="B105" s="141"/>
      <c r="C105" s="142">
        <f>IF(ISNA(VLOOKUP($A105+2000,CONFIG!$W$2:$AE$804,2,FALSE)),"",VLOOKUP($A105+2000,CONFIG!$W$2:$AE$804,2,FALSE))</f>
        <v>0</v>
      </c>
      <c r="D105" s="143" t="str">
        <f>IF(ISNA(VLOOKUP($A105+2000,CONFIG!$W$2:$AE$804,3,FALSE)),"",VLOOKUP($A105+2000,CONFIG!$W$2:$AE$804,3,FALSE))</f>
        <v/>
      </c>
      <c r="E105" s="143" t="str">
        <f>IF(ISNA(VLOOKUP($A105+2000,CONFIG!$W$2:$AE$804,4,FALSE)),"",VLOOKUP($A105+2000,CONFIG!$W$2:$AE$804,4,FALSE))</f>
        <v/>
      </c>
      <c r="F105" s="143" t="str">
        <f>IF(ISNA(VLOOKUP($A105+2000,CONFIG!$W$2:$AE$804,5,FALSE)),"",VLOOKUP($A105+2000,CONFIG!$W$2:$AE$804,5,FALSE))</f>
        <v/>
      </c>
      <c r="G105" s="142" t="str">
        <f>IF(ISNA(VLOOKUP($A105+2000,CONFIG!$W$2:$AE$804,6,FALSE)),"",VLOOKUP($A105+2000,CONFIG!$W$2:$AE$804,6,FALSE))</f>
        <v/>
      </c>
      <c r="H105" s="142" t="str">
        <f>IF(ISNA(VLOOKUP($A105+2000,CONFIG!$W$2:$AE$804,7,FALSE)),"",VLOOKUP($A105+2000,CONFIG!$W$2:$AE$804,7,FALSE))</f>
        <v/>
      </c>
      <c r="I105" s="142" t="str">
        <f>IF(ISNA(VLOOKUP($A105+2000,CONFIG!$W$2:$AE$804,8,FALSE)),"",VLOOKUP($A105+2000,CONFIG!$W$2:$AE$804,8,FALSE))</f>
        <v/>
      </c>
      <c r="J105" s="142" t="str">
        <f>IF(ISNA(VLOOKUP($A105+2000,CONFIG!$W$2:$AE$804,9,FALSE)),"",VLOOKUP($A105+2000,CONFIG!$W$2:$AE$804,9,FALSE))</f>
        <v/>
      </c>
      <c r="K105" s="123"/>
    </row>
    <row r="106" spans="1:11" s="117" customFormat="1" ht="19.350000000000001" customHeight="1" x14ac:dyDescent="0.2">
      <c r="A106" s="140">
        <v>99</v>
      </c>
      <c r="B106" s="141"/>
      <c r="C106" s="142">
        <f>IF(ISNA(VLOOKUP($A106+2000,CONFIG!$W$2:$AE$804,2,FALSE)),"",VLOOKUP($A106+2000,CONFIG!$W$2:$AE$804,2,FALSE))</f>
        <v>0</v>
      </c>
      <c r="D106" s="143" t="str">
        <f>IF(ISNA(VLOOKUP($A106+2000,CONFIG!$W$2:$AE$804,3,FALSE)),"",VLOOKUP($A106+2000,CONFIG!$W$2:$AE$804,3,FALSE))</f>
        <v/>
      </c>
      <c r="E106" s="143" t="str">
        <f>IF(ISNA(VLOOKUP($A106+2000,CONFIG!$W$2:$AE$804,4,FALSE)),"",VLOOKUP($A106+2000,CONFIG!$W$2:$AE$804,4,FALSE))</f>
        <v/>
      </c>
      <c r="F106" s="143" t="str">
        <f>IF(ISNA(VLOOKUP($A106+2000,CONFIG!$W$2:$AE$804,5,FALSE)),"",VLOOKUP($A106+2000,CONFIG!$W$2:$AE$804,5,FALSE))</f>
        <v/>
      </c>
      <c r="G106" s="142" t="str">
        <f>IF(ISNA(VLOOKUP($A106+2000,CONFIG!$W$2:$AE$804,6,FALSE)),"",VLOOKUP($A106+2000,CONFIG!$W$2:$AE$804,6,FALSE))</f>
        <v/>
      </c>
      <c r="H106" s="142" t="str">
        <f>IF(ISNA(VLOOKUP($A106+2000,CONFIG!$W$2:$AE$804,7,FALSE)),"",VLOOKUP($A106+2000,CONFIG!$W$2:$AE$804,7,FALSE))</f>
        <v/>
      </c>
      <c r="I106" s="142" t="str">
        <f>IF(ISNA(VLOOKUP($A106+2000,CONFIG!$W$2:$AE$804,8,FALSE)),"",VLOOKUP($A106+2000,CONFIG!$W$2:$AE$804,8,FALSE))</f>
        <v/>
      </c>
      <c r="J106" s="142" t="str">
        <f>IF(ISNA(VLOOKUP($A106+2000,CONFIG!$W$2:$AE$804,9,FALSE)),"",VLOOKUP($A106+2000,CONFIG!$W$2:$AE$804,9,FALSE))</f>
        <v/>
      </c>
      <c r="K106" s="123"/>
    </row>
    <row r="107" spans="1:11" s="117" customFormat="1" ht="19.350000000000001" customHeight="1" x14ac:dyDescent="0.2">
      <c r="A107" s="140">
        <v>100</v>
      </c>
      <c r="B107" s="141"/>
      <c r="C107" s="142">
        <f>IF(ISNA(VLOOKUP($A107+2000,CONFIG!$W$2:$AE$804,2,FALSE)),"",VLOOKUP($A107+2000,CONFIG!$W$2:$AE$804,2,FALSE))</f>
        <v>0</v>
      </c>
      <c r="D107" s="143" t="str">
        <f>IF(ISNA(VLOOKUP($A107+2000,CONFIG!$W$2:$AE$804,3,FALSE)),"",VLOOKUP($A107+2000,CONFIG!$W$2:$AE$804,3,FALSE))</f>
        <v/>
      </c>
      <c r="E107" s="143" t="str">
        <f>IF(ISNA(VLOOKUP($A107+2000,CONFIG!$W$2:$AE$804,4,FALSE)),"",VLOOKUP($A107+2000,CONFIG!$W$2:$AE$804,4,FALSE))</f>
        <v/>
      </c>
      <c r="F107" s="143" t="str">
        <f>IF(ISNA(VLOOKUP($A107+2000,CONFIG!$W$2:$AE$804,5,FALSE)),"",VLOOKUP($A107+2000,CONFIG!$W$2:$AE$804,5,FALSE))</f>
        <v/>
      </c>
      <c r="G107" s="142" t="str">
        <f>IF(ISNA(VLOOKUP($A107+2000,CONFIG!$W$2:$AE$804,6,FALSE)),"",VLOOKUP($A107+2000,CONFIG!$W$2:$AE$804,6,FALSE))</f>
        <v/>
      </c>
      <c r="H107" s="142" t="str">
        <f>IF(ISNA(VLOOKUP($A107+2000,CONFIG!$W$2:$AE$804,7,FALSE)),"",VLOOKUP($A107+2000,CONFIG!$W$2:$AE$804,7,FALSE))</f>
        <v/>
      </c>
      <c r="I107" s="142" t="str">
        <f>IF(ISNA(VLOOKUP($A107+2000,CONFIG!$W$2:$AE$804,8,FALSE)),"",VLOOKUP($A107+2000,CONFIG!$W$2:$AE$804,8,FALSE))</f>
        <v/>
      </c>
      <c r="J107" s="142" t="str">
        <f>IF(ISNA(VLOOKUP($A107+2000,CONFIG!$W$2:$AE$804,9,FALSE)),"",VLOOKUP($A107+2000,CONFIG!$W$2:$AE$804,9,FALSE))</f>
        <v/>
      </c>
      <c r="K107" s="123"/>
    </row>
    <row r="108" spans="1:11" s="117" customFormat="1" ht="19.350000000000001" customHeight="1" x14ac:dyDescent="0.2">
      <c r="A108" s="140">
        <v>101</v>
      </c>
      <c r="B108" s="141"/>
      <c r="C108" s="142">
        <f>IF(ISNA(VLOOKUP($A108+2000,CONFIG!$W$2:$AE$804,2,FALSE)),"",VLOOKUP($A108+2000,CONFIG!$W$2:$AE$804,2,FALSE))</f>
        <v>0</v>
      </c>
      <c r="D108" s="143" t="str">
        <f>IF(ISNA(VLOOKUP($A108+2000,CONFIG!$W$2:$AE$804,3,FALSE)),"",VLOOKUP($A108+2000,CONFIG!$W$2:$AE$804,3,FALSE))</f>
        <v/>
      </c>
      <c r="E108" s="143" t="str">
        <f>IF(ISNA(VLOOKUP($A108+2000,CONFIG!$W$2:$AE$804,4,FALSE)),"",VLOOKUP($A108+2000,CONFIG!$W$2:$AE$804,4,FALSE))</f>
        <v/>
      </c>
      <c r="F108" s="143" t="str">
        <f>IF(ISNA(VLOOKUP($A108+2000,CONFIG!$W$2:$AE$804,5,FALSE)),"",VLOOKUP($A108+2000,CONFIG!$W$2:$AE$804,5,FALSE))</f>
        <v/>
      </c>
      <c r="G108" s="142" t="str">
        <f>IF(ISNA(VLOOKUP($A108+2000,CONFIG!$W$2:$AE$804,6,FALSE)),"",VLOOKUP($A108+2000,CONFIG!$W$2:$AE$804,6,FALSE))</f>
        <v/>
      </c>
      <c r="H108" s="142" t="str">
        <f>IF(ISNA(VLOOKUP($A108+2000,CONFIG!$W$2:$AE$804,7,FALSE)),"",VLOOKUP($A108+2000,CONFIG!$W$2:$AE$804,7,FALSE))</f>
        <v/>
      </c>
      <c r="I108" s="142" t="str">
        <f>IF(ISNA(VLOOKUP($A108+2000,CONFIG!$W$2:$AE$804,8,FALSE)),"",VLOOKUP($A108+2000,CONFIG!$W$2:$AE$804,8,FALSE))</f>
        <v/>
      </c>
      <c r="J108" s="142" t="str">
        <f>IF(ISNA(VLOOKUP($A108+2000,CONFIG!$W$2:$AE$804,9,FALSE)),"",VLOOKUP($A108+2000,CONFIG!$W$2:$AE$804,9,FALSE))</f>
        <v/>
      </c>
      <c r="K108" s="123"/>
    </row>
    <row r="109" spans="1:11" s="117" customFormat="1" ht="19.350000000000001" customHeight="1" x14ac:dyDescent="0.2">
      <c r="A109" s="140">
        <v>102</v>
      </c>
      <c r="B109" s="141"/>
      <c r="C109" s="142">
        <f>IF(ISNA(VLOOKUP($A109+2000,CONFIG!$W$2:$AE$804,2,FALSE)),"",VLOOKUP($A109+2000,CONFIG!$W$2:$AE$804,2,FALSE))</f>
        <v>0</v>
      </c>
      <c r="D109" s="143" t="str">
        <f>IF(ISNA(VLOOKUP($A109+2000,CONFIG!$W$2:$AE$804,3,FALSE)),"",VLOOKUP($A109+2000,CONFIG!$W$2:$AE$804,3,FALSE))</f>
        <v/>
      </c>
      <c r="E109" s="143" t="str">
        <f>IF(ISNA(VLOOKUP($A109+2000,CONFIG!$W$2:$AE$804,4,FALSE)),"",VLOOKUP($A109+2000,CONFIG!$W$2:$AE$804,4,FALSE))</f>
        <v/>
      </c>
      <c r="F109" s="143" t="str">
        <f>IF(ISNA(VLOOKUP($A109+2000,CONFIG!$W$2:$AE$804,5,FALSE)),"",VLOOKUP($A109+2000,CONFIG!$W$2:$AE$804,5,FALSE))</f>
        <v/>
      </c>
      <c r="G109" s="142" t="str">
        <f>IF(ISNA(VLOOKUP($A109+2000,CONFIG!$W$2:$AE$804,6,FALSE)),"",VLOOKUP($A109+2000,CONFIG!$W$2:$AE$804,6,FALSE))</f>
        <v/>
      </c>
      <c r="H109" s="142" t="str">
        <f>IF(ISNA(VLOOKUP($A109+2000,CONFIG!$W$2:$AE$804,7,FALSE)),"",VLOOKUP($A109+2000,CONFIG!$W$2:$AE$804,7,FALSE))</f>
        <v/>
      </c>
      <c r="I109" s="142" t="str">
        <f>IF(ISNA(VLOOKUP($A109+2000,CONFIG!$W$2:$AE$804,8,FALSE)),"",VLOOKUP($A109+2000,CONFIG!$W$2:$AE$804,8,FALSE))</f>
        <v/>
      </c>
      <c r="J109" s="142" t="str">
        <f>IF(ISNA(VLOOKUP($A109+2000,CONFIG!$W$2:$AE$804,9,FALSE)),"",VLOOKUP($A109+2000,CONFIG!$W$2:$AE$804,9,FALSE))</f>
        <v/>
      </c>
      <c r="K109" s="123"/>
    </row>
    <row r="110" spans="1:11" s="117" customFormat="1" ht="19.350000000000001" customHeight="1" x14ac:dyDescent="0.2">
      <c r="A110" s="140">
        <v>103</v>
      </c>
      <c r="B110" s="141"/>
      <c r="C110" s="142">
        <f>IF(ISNA(VLOOKUP($A110+2000,CONFIG!$W$2:$AE$804,2,FALSE)),"",VLOOKUP($A110+2000,CONFIG!$W$2:$AE$804,2,FALSE))</f>
        <v>0</v>
      </c>
      <c r="D110" s="143" t="str">
        <f>IF(ISNA(VLOOKUP($A110+2000,CONFIG!$W$2:$AE$804,3,FALSE)),"",VLOOKUP($A110+2000,CONFIG!$W$2:$AE$804,3,FALSE))</f>
        <v/>
      </c>
      <c r="E110" s="143" t="str">
        <f>IF(ISNA(VLOOKUP($A110+2000,CONFIG!$W$2:$AE$804,4,FALSE)),"",VLOOKUP($A110+2000,CONFIG!$W$2:$AE$804,4,FALSE))</f>
        <v/>
      </c>
      <c r="F110" s="143" t="str">
        <f>IF(ISNA(VLOOKUP($A110+2000,CONFIG!$W$2:$AE$804,5,FALSE)),"",VLOOKUP($A110+2000,CONFIG!$W$2:$AE$804,5,FALSE))</f>
        <v/>
      </c>
      <c r="G110" s="142" t="str">
        <f>IF(ISNA(VLOOKUP($A110+2000,CONFIG!$W$2:$AE$804,6,FALSE)),"",VLOOKUP($A110+2000,CONFIG!$W$2:$AE$804,6,FALSE))</f>
        <v/>
      </c>
      <c r="H110" s="142" t="str">
        <f>IF(ISNA(VLOOKUP($A110+2000,CONFIG!$W$2:$AE$804,7,FALSE)),"",VLOOKUP($A110+2000,CONFIG!$W$2:$AE$804,7,FALSE))</f>
        <v/>
      </c>
      <c r="I110" s="142" t="str">
        <f>IF(ISNA(VLOOKUP($A110+2000,CONFIG!$W$2:$AE$804,8,FALSE)),"",VLOOKUP($A110+2000,CONFIG!$W$2:$AE$804,8,FALSE))</f>
        <v/>
      </c>
      <c r="J110" s="142" t="str">
        <f>IF(ISNA(VLOOKUP($A110+2000,CONFIG!$W$2:$AE$804,9,FALSE)),"",VLOOKUP($A110+2000,CONFIG!$W$2:$AE$804,9,FALSE))</f>
        <v/>
      </c>
      <c r="K110" s="123"/>
    </row>
    <row r="111" spans="1:11" s="117" customFormat="1" ht="19.350000000000001" customHeight="1" x14ac:dyDescent="0.2">
      <c r="A111" s="140">
        <v>104</v>
      </c>
      <c r="B111" s="141"/>
      <c r="C111" s="142">
        <f>IF(ISNA(VLOOKUP($A111+2000,CONFIG!$W$2:$AE$804,2,FALSE)),"",VLOOKUP($A111+2000,CONFIG!$W$2:$AE$804,2,FALSE))</f>
        <v>0</v>
      </c>
      <c r="D111" s="143" t="str">
        <f>IF(ISNA(VLOOKUP($A111+2000,CONFIG!$W$2:$AE$804,3,FALSE)),"",VLOOKUP($A111+2000,CONFIG!$W$2:$AE$804,3,FALSE))</f>
        <v/>
      </c>
      <c r="E111" s="143" t="str">
        <f>IF(ISNA(VLOOKUP($A111+2000,CONFIG!$W$2:$AE$804,4,FALSE)),"",VLOOKUP($A111+2000,CONFIG!$W$2:$AE$804,4,FALSE))</f>
        <v/>
      </c>
      <c r="F111" s="143" t="str">
        <f>IF(ISNA(VLOOKUP($A111+2000,CONFIG!$W$2:$AE$804,5,FALSE)),"",VLOOKUP($A111+2000,CONFIG!$W$2:$AE$804,5,FALSE))</f>
        <v/>
      </c>
      <c r="G111" s="142" t="str">
        <f>IF(ISNA(VLOOKUP($A111+2000,CONFIG!$W$2:$AE$804,6,FALSE)),"",VLOOKUP($A111+2000,CONFIG!$W$2:$AE$804,6,FALSE))</f>
        <v/>
      </c>
      <c r="H111" s="142" t="str">
        <f>IF(ISNA(VLOOKUP($A111+2000,CONFIG!$W$2:$AE$804,7,FALSE)),"",VLOOKUP($A111+2000,CONFIG!$W$2:$AE$804,7,FALSE))</f>
        <v/>
      </c>
      <c r="I111" s="142" t="str">
        <f>IF(ISNA(VLOOKUP($A111+2000,CONFIG!$W$2:$AE$804,8,FALSE)),"",VLOOKUP($A111+2000,CONFIG!$W$2:$AE$804,8,FALSE))</f>
        <v/>
      </c>
      <c r="J111" s="142" t="str">
        <f>IF(ISNA(VLOOKUP($A111+2000,CONFIG!$W$2:$AE$804,9,FALSE)),"",VLOOKUP($A111+2000,CONFIG!$W$2:$AE$804,9,FALSE))</f>
        <v/>
      </c>
      <c r="K111" s="123"/>
    </row>
    <row r="112" spans="1:11" s="117" customFormat="1" ht="19.350000000000001" customHeight="1" x14ac:dyDescent="0.2">
      <c r="A112" s="140">
        <v>105</v>
      </c>
      <c r="B112" s="141"/>
      <c r="C112" s="142">
        <f>IF(ISNA(VLOOKUP($A112+2000,CONFIG!$W$2:$AE$804,2,FALSE)),"",VLOOKUP($A112+2000,CONFIG!$W$2:$AE$804,2,FALSE))</f>
        <v>0</v>
      </c>
      <c r="D112" s="143" t="str">
        <f>IF(ISNA(VLOOKUP($A112+2000,CONFIG!$W$2:$AE$804,3,FALSE)),"",VLOOKUP($A112+2000,CONFIG!$W$2:$AE$804,3,FALSE))</f>
        <v/>
      </c>
      <c r="E112" s="143" t="str">
        <f>IF(ISNA(VLOOKUP($A112+2000,CONFIG!$W$2:$AE$804,4,FALSE)),"",VLOOKUP($A112+2000,CONFIG!$W$2:$AE$804,4,FALSE))</f>
        <v/>
      </c>
      <c r="F112" s="143" t="str">
        <f>IF(ISNA(VLOOKUP($A112+2000,CONFIG!$W$2:$AE$804,5,FALSE)),"",VLOOKUP($A112+2000,CONFIG!$W$2:$AE$804,5,FALSE))</f>
        <v/>
      </c>
      <c r="G112" s="142" t="str">
        <f>IF(ISNA(VLOOKUP($A112+2000,CONFIG!$W$2:$AE$804,6,FALSE)),"",VLOOKUP($A112+2000,CONFIG!$W$2:$AE$804,6,FALSE))</f>
        <v/>
      </c>
      <c r="H112" s="142" t="str">
        <f>IF(ISNA(VLOOKUP($A112+2000,CONFIG!$W$2:$AE$804,7,FALSE)),"",VLOOKUP($A112+2000,CONFIG!$W$2:$AE$804,7,FALSE))</f>
        <v/>
      </c>
      <c r="I112" s="142" t="str">
        <f>IF(ISNA(VLOOKUP($A112+2000,CONFIG!$W$2:$AE$804,8,FALSE)),"",VLOOKUP($A112+2000,CONFIG!$W$2:$AE$804,8,FALSE))</f>
        <v/>
      </c>
      <c r="J112" s="142" t="str">
        <f>IF(ISNA(VLOOKUP($A112+2000,CONFIG!$W$2:$AE$804,9,FALSE)),"",VLOOKUP($A112+2000,CONFIG!$W$2:$AE$804,9,FALSE))</f>
        <v/>
      </c>
      <c r="K112" s="123"/>
    </row>
    <row r="113" spans="1:11" s="117" customFormat="1" ht="19.350000000000001" customHeight="1" x14ac:dyDescent="0.2">
      <c r="A113" s="140">
        <v>106</v>
      </c>
      <c r="B113" s="141"/>
      <c r="C113" s="142">
        <f>IF(ISNA(VLOOKUP($A113+2000,CONFIG!$W$2:$AE$804,2,FALSE)),"",VLOOKUP($A113+2000,CONFIG!$W$2:$AE$804,2,FALSE))</f>
        <v>0</v>
      </c>
      <c r="D113" s="143" t="str">
        <f>IF(ISNA(VLOOKUP($A113+2000,CONFIG!$W$2:$AE$804,3,FALSE)),"",VLOOKUP($A113+2000,CONFIG!$W$2:$AE$804,3,FALSE))</f>
        <v/>
      </c>
      <c r="E113" s="143" t="str">
        <f>IF(ISNA(VLOOKUP($A113+2000,CONFIG!$W$2:$AE$804,4,FALSE)),"",VLOOKUP($A113+2000,CONFIG!$W$2:$AE$804,4,FALSE))</f>
        <v/>
      </c>
      <c r="F113" s="143" t="str">
        <f>IF(ISNA(VLOOKUP($A113+2000,CONFIG!$W$2:$AE$804,5,FALSE)),"",VLOOKUP($A113+2000,CONFIG!$W$2:$AE$804,5,FALSE))</f>
        <v/>
      </c>
      <c r="G113" s="142" t="str">
        <f>IF(ISNA(VLOOKUP($A113+2000,CONFIG!$W$2:$AE$804,6,FALSE)),"",VLOOKUP($A113+2000,CONFIG!$W$2:$AE$804,6,FALSE))</f>
        <v/>
      </c>
      <c r="H113" s="142" t="str">
        <f>IF(ISNA(VLOOKUP($A113+2000,CONFIG!$W$2:$AE$804,7,FALSE)),"",VLOOKUP($A113+2000,CONFIG!$W$2:$AE$804,7,FALSE))</f>
        <v/>
      </c>
      <c r="I113" s="142" t="str">
        <f>IF(ISNA(VLOOKUP($A113+2000,CONFIG!$W$2:$AE$804,8,FALSE)),"",VLOOKUP($A113+2000,CONFIG!$W$2:$AE$804,8,FALSE))</f>
        <v/>
      </c>
      <c r="J113" s="142" t="str">
        <f>IF(ISNA(VLOOKUP($A113+2000,CONFIG!$W$2:$AE$804,9,FALSE)),"",VLOOKUP($A113+2000,CONFIG!$W$2:$AE$804,9,FALSE))</f>
        <v/>
      </c>
      <c r="K113" s="123"/>
    </row>
    <row r="114" spans="1:11" s="117" customFormat="1" ht="19.350000000000001" customHeight="1" x14ac:dyDescent="0.2">
      <c r="A114" s="140">
        <v>107</v>
      </c>
      <c r="B114" s="141"/>
      <c r="C114" s="142">
        <f>IF(ISNA(VLOOKUP($A114+2000,CONFIG!$W$2:$AE$804,2,FALSE)),"",VLOOKUP($A114+2000,CONFIG!$W$2:$AE$804,2,FALSE))</f>
        <v>0</v>
      </c>
      <c r="D114" s="143" t="str">
        <f>IF(ISNA(VLOOKUP($A114+2000,CONFIG!$W$2:$AE$804,3,FALSE)),"",VLOOKUP($A114+2000,CONFIG!$W$2:$AE$804,3,FALSE))</f>
        <v/>
      </c>
      <c r="E114" s="143" t="str">
        <f>IF(ISNA(VLOOKUP($A114+2000,CONFIG!$W$2:$AE$804,4,FALSE)),"",VLOOKUP($A114+2000,CONFIG!$W$2:$AE$804,4,FALSE))</f>
        <v/>
      </c>
      <c r="F114" s="143" t="str">
        <f>IF(ISNA(VLOOKUP($A114+2000,CONFIG!$W$2:$AE$804,5,FALSE)),"",VLOOKUP($A114+2000,CONFIG!$W$2:$AE$804,5,FALSE))</f>
        <v/>
      </c>
      <c r="G114" s="142" t="str">
        <f>IF(ISNA(VLOOKUP($A114+2000,CONFIG!$W$2:$AE$804,6,FALSE)),"",VLOOKUP($A114+2000,CONFIG!$W$2:$AE$804,6,FALSE))</f>
        <v/>
      </c>
      <c r="H114" s="142" t="str">
        <f>IF(ISNA(VLOOKUP($A114+2000,CONFIG!$W$2:$AE$804,7,FALSE)),"",VLOOKUP($A114+2000,CONFIG!$W$2:$AE$804,7,FALSE))</f>
        <v/>
      </c>
      <c r="I114" s="142" t="str">
        <f>IF(ISNA(VLOOKUP($A114+2000,CONFIG!$W$2:$AE$804,8,FALSE)),"",VLOOKUP($A114+2000,CONFIG!$W$2:$AE$804,8,FALSE))</f>
        <v/>
      </c>
      <c r="J114" s="142" t="str">
        <f>IF(ISNA(VLOOKUP($A114+2000,CONFIG!$W$2:$AE$804,9,FALSE)),"",VLOOKUP($A114+2000,CONFIG!$W$2:$AE$804,9,FALSE))</f>
        <v/>
      </c>
      <c r="K114" s="123"/>
    </row>
    <row r="115" spans="1:11" s="117" customFormat="1" ht="19.350000000000001" customHeight="1" x14ac:dyDescent="0.2">
      <c r="A115" s="140">
        <v>108</v>
      </c>
      <c r="B115" s="141"/>
      <c r="C115" s="142">
        <f>IF(ISNA(VLOOKUP($A115+2000,CONFIG!$W$2:$AE$804,2,FALSE)),"",VLOOKUP($A115+2000,CONFIG!$W$2:$AE$804,2,FALSE))</f>
        <v>0</v>
      </c>
      <c r="D115" s="143" t="str">
        <f>IF(ISNA(VLOOKUP($A115+2000,CONFIG!$W$2:$AE$804,3,FALSE)),"",VLOOKUP($A115+2000,CONFIG!$W$2:$AE$804,3,FALSE))</f>
        <v/>
      </c>
      <c r="E115" s="143" t="str">
        <f>IF(ISNA(VLOOKUP($A115+2000,CONFIG!$W$2:$AE$804,4,FALSE)),"",VLOOKUP($A115+2000,CONFIG!$W$2:$AE$804,4,FALSE))</f>
        <v/>
      </c>
      <c r="F115" s="143" t="str">
        <f>IF(ISNA(VLOOKUP($A115+2000,CONFIG!$W$2:$AE$804,5,FALSE)),"",VLOOKUP($A115+2000,CONFIG!$W$2:$AE$804,5,FALSE))</f>
        <v/>
      </c>
      <c r="G115" s="142" t="str">
        <f>IF(ISNA(VLOOKUP($A115+2000,CONFIG!$W$2:$AE$804,6,FALSE)),"",VLOOKUP($A115+2000,CONFIG!$W$2:$AE$804,6,FALSE))</f>
        <v/>
      </c>
      <c r="H115" s="142" t="str">
        <f>IF(ISNA(VLOOKUP($A115+2000,CONFIG!$W$2:$AE$804,7,FALSE)),"",VLOOKUP($A115+2000,CONFIG!$W$2:$AE$804,7,FALSE))</f>
        <v/>
      </c>
      <c r="I115" s="142" t="str">
        <f>IF(ISNA(VLOOKUP($A115+2000,CONFIG!$W$2:$AE$804,8,FALSE)),"",VLOOKUP($A115+2000,CONFIG!$W$2:$AE$804,8,FALSE))</f>
        <v/>
      </c>
      <c r="J115" s="142" t="str">
        <f>IF(ISNA(VLOOKUP($A115+2000,CONFIG!$W$2:$AE$804,9,FALSE)),"",VLOOKUP($A115+2000,CONFIG!$W$2:$AE$804,9,FALSE))</f>
        <v/>
      </c>
      <c r="K115" s="123"/>
    </row>
    <row r="116" spans="1:11" s="117" customFormat="1" ht="19.350000000000001" customHeight="1" x14ac:dyDescent="0.2">
      <c r="A116" s="140">
        <v>109</v>
      </c>
      <c r="B116" s="141"/>
      <c r="C116" s="142">
        <f>IF(ISNA(VLOOKUP($A116+2000,CONFIG!$W$2:$AE$804,2,FALSE)),"",VLOOKUP($A116+2000,CONFIG!$W$2:$AE$804,2,FALSE))</f>
        <v>0</v>
      </c>
      <c r="D116" s="143" t="str">
        <f>IF(ISNA(VLOOKUP($A116+2000,CONFIG!$W$2:$AE$804,3,FALSE)),"",VLOOKUP($A116+2000,CONFIG!$W$2:$AE$804,3,FALSE))</f>
        <v/>
      </c>
      <c r="E116" s="143" t="str">
        <f>IF(ISNA(VLOOKUP($A116+2000,CONFIG!$W$2:$AE$804,4,FALSE)),"",VLOOKUP($A116+2000,CONFIG!$W$2:$AE$804,4,FALSE))</f>
        <v/>
      </c>
      <c r="F116" s="143" t="str">
        <f>IF(ISNA(VLOOKUP($A116+2000,CONFIG!$W$2:$AE$804,5,FALSE)),"",VLOOKUP($A116+2000,CONFIG!$W$2:$AE$804,5,FALSE))</f>
        <v/>
      </c>
      <c r="G116" s="142" t="str">
        <f>IF(ISNA(VLOOKUP($A116+2000,CONFIG!$W$2:$AE$804,6,FALSE)),"",VLOOKUP($A116+2000,CONFIG!$W$2:$AE$804,6,FALSE))</f>
        <v/>
      </c>
      <c r="H116" s="142" t="str">
        <f>IF(ISNA(VLOOKUP($A116+2000,CONFIG!$W$2:$AE$804,7,FALSE)),"",VLOOKUP($A116+2000,CONFIG!$W$2:$AE$804,7,FALSE))</f>
        <v/>
      </c>
      <c r="I116" s="142" t="str">
        <f>IF(ISNA(VLOOKUP($A116+2000,CONFIG!$W$2:$AE$804,8,FALSE)),"",VLOOKUP($A116+2000,CONFIG!$W$2:$AE$804,8,FALSE))</f>
        <v/>
      </c>
      <c r="J116" s="142" t="str">
        <f>IF(ISNA(VLOOKUP($A116+2000,CONFIG!$W$2:$AE$804,9,FALSE)),"",VLOOKUP($A116+2000,CONFIG!$W$2:$AE$804,9,FALSE))</f>
        <v/>
      </c>
      <c r="K116" s="123"/>
    </row>
    <row r="117" spans="1:11" s="117" customFormat="1" ht="19.350000000000001" customHeight="1" x14ac:dyDescent="0.2">
      <c r="A117" s="140">
        <v>110</v>
      </c>
      <c r="B117" s="141"/>
      <c r="C117" s="142">
        <f>IF(ISNA(VLOOKUP($A117+2000,CONFIG!$W$2:$AE$804,2,FALSE)),"",VLOOKUP($A117+2000,CONFIG!$W$2:$AE$804,2,FALSE))</f>
        <v>0</v>
      </c>
      <c r="D117" s="143" t="str">
        <f>IF(ISNA(VLOOKUP($A117+2000,CONFIG!$W$2:$AE$804,3,FALSE)),"",VLOOKUP($A117+2000,CONFIG!$W$2:$AE$804,3,FALSE))</f>
        <v/>
      </c>
      <c r="E117" s="143" t="str">
        <f>IF(ISNA(VLOOKUP($A117+2000,CONFIG!$W$2:$AE$804,4,FALSE)),"",VLOOKUP($A117+2000,CONFIG!$W$2:$AE$804,4,FALSE))</f>
        <v/>
      </c>
      <c r="F117" s="143" t="str">
        <f>IF(ISNA(VLOOKUP($A117+2000,CONFIG!$W$2:$AE$804,5,FALSE)),"",VLOOKUP($A117+2000,CONFIG!$W$2:$AE$804,5,FALSE))</f>
        <v/>
      </c>
      <c r="G117" s="142" t="str">
        <f>IF(ISNA(VLOOKUP($A117+2000,CONFIG!$W$2:$AE$804,6,FALSE)),"",VLOOKUP($A117+2000,CONFIG!$W$2:$AE$804,6,FALSE))</f>
        <v/>
      </c>
      <c r="H117" s="142" t="str">
        <f>IF(ISNA(VLOOKUP($A117+2000,CONFIG!$W$2:$AE$804,7,FALSE)),"",VLOOKUP($A117+2000,CONFIG!$W$2:$AE$804,7,FALSE))</f>
        <v/>
      </c>
      <c r="I117" s="142" t="str">
        <f>IF(ISNA(VLOOKUP($A117+2000,CONFIG!$W$2:$AE$804,8,FALSE)),"",VLOOKUP($A117+2000,CONFIG!$W$2:$AE$804,8,FALSE))</f>
        <v/>
      </c>
      <c r="J117" s="142" t="str">
        <f>IF(ISNA(VLOOKUP($A117+2000,CONFIG!$W$2:$AE$804,9,FALSE)),"",VLOOKUP($A117+2000,CONFIG!$W$2:$AE$804,9,FALSE))</f>
        <v/>
      </c>
      <c r="K117" s="123"/>
    </row>
    <row r="118" spans="1:11" s="117" customFormat="1" ht="19.350000000000001" customHeight="1" x14ac:dyDescent="0.2">
      <c r="A118" s="140">
        <v>111</v>
      </c>
      <c r="B118" s="141"/>
      <c r="C118" s="142">
        <f>IF(ISNA(VLOOKUP($A118+2000,CONFIG!$W$2:$AE$804,2,FALSE)),"",VLOOKUP($A118+2000,CONFIG!$W$2:$AE$804,2,FALSE))</f>
        <v>0</v>
      </c>
      <c r="D118" s="143" t="str">
        <f>IF(ISNA(VLOOKUP($A118+2000,CONFIG!$W$2:$AE$804,3,FALSE)),"",VLOOKUP($A118+2000,CONFIG!$W$2:$AE$804,3,FALSE))</f>
        <v/>
      </c>
      <c r="E118" s="143" t="str">
        <f>IF(ISNA(VLOOKUP($A118+2000,CONFIG!$W$2:$AE$804,4,FALSE)),"",VLOOKUP($A118+2000,CONFIG!$W$2:$AE$804,4,FALSE))</f>
        <v/>
      </c>
      <c r="F118" s="143" t="str">
        <f>IF(ISNA(VLOOKUP($A118+2000,CONFIG!$W$2:$AE$804,5,FALSE)),"",VLOOKUP($A118+2000,CONFIG!$W$2:$AE$804,5,FALSE))</f>
        <v/>
      </c>
      <c r="G118" s="142" t="str">
        <f>IF(ISNA(VLOOKUP($A118+2000,CONFIG!$W$2:$AE$804,6,FALSE)),"",VLOOKUP($A118+2000,CONFIG!$W$2:$AE$804,6,FALSE))</f>
        <v/>
      </c>
      <c r="H118" s="142" t="str">
        <f>IF(ISNA(VLOOKUP($A118+2000,CONFIG!$W$2:$AE$804,7,FALSE)),"",VLOOKUP($A118+2000,CONFIG!$W$2:$AE$804,7,FALSE))</f>
        <v/>
      </c>
      <c r="I118" s="142" t="str">
        <f>IF(ISNA(VLOOKUP($A118+2000,CONFIG!$W$2:$AE$804,8,FALSE)),"",VLOOKUP($A118+2000,CONFIG!$W$2:$AE$804,8,FALSE))</f>
        <v/>
      </c>
      <c r="J118" s="142" t="str">
        <f>IF(ISNA(VLOOKUP($A118+2000,CONFIG!$W$2:$AE$804,9,FALSE)),"",VLOOKUP($A118+2000,CONFIG!$W$2:$AE$804,9,FALSE))</f>
        <v/>
      </c>
      <c r="K118" s="123"/>
    </row>
    <row r="119" spans="1:11" s="117" customFormat="1" ht="19.350000000000001" customHeight="1" x14ac:dyDescent="0.2">
      <c r="A119" s="140">
        <v>112</v>
      </c>
      <c r="B119" s="141"/>
      <c r="C119" s="142">
        <f>IF(ISNA(VLOOKUP($A119+2000,CONFIG!$W$2:$AE$804,2,FALSE)),"",VLOOKUP($A119+2000,CONFIG!$W$2:$AE$804,2,FALSE))</f>
        <v>0</v>
      </c>
      <c r="D119" s="143" t="str">
        <f>IF(ISNA(VLOOKUP($A119+2000,CONFIG!$W$2:$AE$804,3,FALSE)),"",VLOOKUP($A119+2000,CONFIG!$W$2:$AE$804,3,FALSE))</f>
        <v/>
      </c>
      <c r="E119" s="143" t="str">
        <f>IF(ISNA(VLOOKUP($A119+2000,CONFIG!$W$2:$AE$804,4,FALSE)),"",VLOOKUP($A119+2000,CONFIG!$W$2:$AE$804,4,FALSE))</f>
        <v/>
      </c>
      <c r="F119" s="143" t="str">
        <f>IF(ISNA(VLOOKUP($A119+2000,CONFIG!$W$2:$AE$804,5,FALSE)),"",VLOOKUP($A119+2000,CONFIG!$W$2:$AE$804,5,FALSE))</f>
        <v/>
      </c>
      <c r="G119" s="142" t="str">
        <f>IF(ISNA(VLOOKUP($A119+2000,CONFIG!$W$2:$AE$804,6,FALSE)),"",VLOOKUP($A119+2000,CONFIG!$W$2:$AE$804,6,FALSE))</f>
        <v/>
      </c>
      <c r="H119" s="142" t="str">
        <f>IF(ISNA(VLOOKUP($A119+2000,CONFIG!$W$2:$AE$804,7,FALSE)),"",VLOOKUP($A119+2000,CONFIG!$W$2:$AE$804,7,FALSE))</f>
        <v/>
      </c>
      <c r="I119" s="142" t="str">
        <f>IF(ISNA(VLOOKUP($A119+2000,CONFIG!$W$2:$AE$804,8,FALSE)),"",VLOOKUP($A119+2000,CONFIG!$W$2:$AE$804,8,FALSE))</f>
        <v/>
      </c>
      <c r="J119" s="142" t="str">
        <f>IF(ISNA(VLOOKUP($A119+2000,CONFIG!$W$2:$AE$804,9,FALSE)),"",VLOOKUP($A119+2000,CONFIG!$W$2:$AE$804,9,FALSE))</f>
        <v/>
      </c>
      <c r="K119" s="123"/>
    </row>
    <row r="120" spans="1:11" s="117" customFormat="1" ht="19.350000000000001" customHeight="1" x14ac:dyDescent="0.2">
      <c r="A120" s="140">
        <v>113</v>
      </c>
      <c r="B120" s="141"/>
      <c r="C120" s="142">
        <f>IF(ISNA(VLOOKUP($A120+2000,CONFIG!$W$2:$AE$804,2,FALSE)),"",VLOOKUP($A120+2000,CONFIG!$W$2:$AE$804,2,FALSE))</f>
        <v>0</v>
      </c>
      <c r="D120" s="143" t="str">
        <f>IF(ISNA(VLOOKUP($A120+2000,CONFIG!$W$2:$AE$804,3,FALSE)),"",VLOOKUP($A120+2000,CONFIG!$W$2:$AE$804,3,FALSE))</f>
        <v/>
      </c>
      <c r="E120" s="143" t="str">
        <f>IF(ISNA(VLOOKUP($A120+2000,CONFIG!$W$2:$AE$804,4,FALSE)),"",VLOOKUP($A120+2000,CONFIG!$W$2:$AE$804,4,FALSE))</f>
        <v/>
      </c>
      <c r="F120" s="143" t="str">
        <f>IF(ISNA(VLOOKUP($A120+2000,CONFIG!$W$2:$AE$804,5,FALSE)),"",VLOOKUP($A120+2000,CONFIG!$W$2:$AE$804,5,FALSE))</f>
        <v/>
      </c>
      <c r="G120" s="142" t="str">
        <f>IF(ISNA(VLOOKUP($A120+2000,CONFIG!$W$2:$AE$804,6,FALSE)),"",VLOOKUP($A120+2000,CONFIG!$W$2:$AE$804,6,FALSE))</f>
        <v/>
      </c>
      <c r="H120" s="142" t="str">
        <f>IF(ISNA(VLOOKUP($A120+2000,CONFIG!$W$2:$AE$804,7,FALSE)),"",VLOOKUP($A120+2000,CONFIG!$W$2:$AE$804,7,FALSE))</f>
        <v/>
      </c>
      <c r="I120" s="142" t="str">
        <f>IF(ISNA(VLOOKUP($A120+2000,CONFIG!$W$2:$AE$804,8,FALSE)),"",VLOOKUP($A120+2000,CONFIG!$W$2:$AE$804,8,FALSE))</f>
        <v/>
      </c>
      <c r="J120" s="142" t="str">
        <f>IF(ISNA(VLOOKUP($A120+2000,CONFIG!$W$2:$AE$804,9,FALSE)),"",VLOOKUP($A120+2000,CONFIG!$W$2:$AE$804,9,FALSE))</f>
        <v/>
      </c>
      <c r="K120" s="123"/>
    </row>
    <row r="121" spans="1:11" s="117" customFormat="1" ht="19.350000000000001" customHeight="1" x14ac:dyDescent="0.2">
      <c r="A121" s="140">
        <v>114</v>
      </c>
      <c r="B121" s="141"/>
      <c r="C121" s="142">
        <f>IF(ISNA(VLOOKUP($A121+2000,CONFIG!$W$2:$AE$804,2,FALSE)),"",VLOOKUP($A121+2000,CONFIG!$W$2:$AE$804,2,FALSE))</f>
        <v>0</v>
      </c>
      <c r="D121" s="143" t="str">
        <f>IF(ISNA(VLOOKUP($A121+2000,CONFIG!$W$2:$AE$804,3,FALSE)),"",VLOOKUP($A121+2000,CONFIG!$W$2:$AE$804,3,FALSE))</f>
        <v/>
      </c>
      <c r="E121" s="143" t="str">
        <f>IF(ISNA(VLOOKUP($A121+2000,CONFIG!$W$2:$AE$804,4,FALSE)),"",VLOOKUP($A121+2000,CONFIG!$W$2:$AE$804,4,FALSE))</f>
        <v/>
      </c>
      <c r="F121" s="143" t="str">
        <f>IF(ISNA(VLOOKUP($A121+2000,CONFIG!$W$2:$AE$804,5,FALSE)),"",VLOOKUP($A121+2000,CONFIG!$W$2:$AE$804,5,FALSE))</f>
        <v/>
      </c>
      <c r="G121" s="142" t="str">
        <f>IF(ISNA(VLOOKUP($A121+2000,CONFIG!$W$2:$AE$804,6,FALSE)),"",VLOOKUP($A121+2000,CONFIG!$W$2:$AE$804,6,FALSE))</f>
        <v/>
      </c>
      <c r="H121" s="142" t="str">
        <f>IF(ISNA(VLOOKUP($A121+2000,CONFIG!$W$2:$AE$804,7,FALSE)),"",VLOOKUP($A121+2000,CONFIG!$W$2:$AE$804,7,FALSE))</f>
        <v/>
      </c>
      <c r="I121" s="142" t="str">
        <f>IF(ISNA(VLOOKUP($A121+2000,CONFIG!$W$2:$AE$804,8,FALSE)),"",VLOOKUP($A121+2000,CONFIG!$W$2:$AE$804,8,FALSE))</f>
        <v/>
      </c>
      <c r="J121" s="142" t="str">
        <f>IF(ISNA(VLOOKUP($A121+2000,CONFIG!$W$2:$AE$804,9,FALSE)),"",VLOOKUP($A121+2000,CONFIG!$W$2:$AE$804,9,FALSE))</f>
        <v/>
      </c>
      <c r="K121" s="123"/>
    </row>
    <row r="122" spans="1:11" s="117" customFormat="1" ht="19.350000000000001" customHeight="1" x14ac:dyDescent="0.2">
      <c r="A122" s="140">
        <v>115</v>
      </c>
      <c r="B122" s="141"/>
      <c r="C122" s="142">
        <f>IF(ISNA(VLOOKUP($A122+2000,CONFIG!$W$2:$AE$804,2,FALSE)),"",VLOOKUP($A122+2000,CONFIG!$W$2:$AE$804,2,FALSE))</f>
        <v>0</v>
      </c>
      <c r="D122" s="143" t="str">
        <f>IF(ISNA(VLOOKUP($A122+2000,CONFIG!$W$2:$AE$804,3,FALSE)),"",VLOOKUP($A122+2000,CONFIG!$W$2:$AE$804,3,FALSE))</f>
        <v/>
      </c>
      <c r="E122" s="143" t="str">
        <f>IF(ISNA(VLOOKUP($A122+2000,CONFIG!$W$2:$AE$804,4,FALSE)),"",VLOOKUP($A122+2000,CONFIG!$W$2:$AE$804,4,FALSE))</f>
        <v/>
      </c>
      <c r="F122" s="143" t="str">
        <f>IF(ISNA(VLOOKUP($A122+2000,CONFIG!$W$2:$AE$804,5,FALSE)),"",VLOOKUP($A122+2000,CONFIG!$W$2:$AE$804,5,FALSE))</f>
        <v/>
      </c>
      <c r="G122" s="142" t="str">
        <f>IF(ISNA(VLOOKUP($A122+2000,CONFIG!$W$2:$AE$804,6,FALSE)),"",VLOOKUP($A122+2000,CONFIG!$W$2:$AE$804,6,FALSE))</f>
        <v/>
      </c>
      <c r="H122" s="142" t="str">
        <f>IF(ISNA(VLOOKUP($A122+2000,CONFIG!$W$2:$AE$804,7,FALSE)),"",VLOOKUP($A122+2000,CONFIG!$W$2:$AE$804,7,FALSE))</f>
        <v/>
      </c>
      <c r="I122" s="142" t="str">
        <f>IF(ISNA(VLOOKUP($A122+2000,CONFIG!$W$2:$AE$804,8,FALSE)),"",VLOOKUP($A122+2000,CONFIG!$W$2:$AE$804,8,FALSE))</f>
        <v/>
      </c>
      <c r="J122" s="142" t="str">
        <f>IF(ISNA(VLOOKUP($A122+2000,CONFIG!$W$2:$AE$804,9,FALSE)),"",VLOOKUP($A122+2000,CONFIG!$W$2:$AE$804,9,FALSE))</f>
        <v/>
      </c>
      <c r="K122" s="123"/>
    </row>
    <row r="123" spans="1:11" s="117" customFormat="1" ht="19.350000000000001" customHeight="1" x14ac:dyDescent="0.2">
      <c r="A123" s="140">
        <v>116</v>
      </c>
      <c r="B123" s="141"/>
      <c r="C123" s="142">
        <f>IF(ISNA(VLOOKUP($A123+2000,CONFIG!$W$2:$AE$804,2,FALSE)),"",VLOOKUP($A123+2000,CONFIG!$W$2:$AE$804,2,FALSE))</f>
        <v>0</v>
      </c>
      <c r="D123" s="143" t="str">
        <f>IF(ISNA(VLOOKUP($A123+2000,CONFIG!$W$2:$AE$804,3,FALSE)),"",VLOOKUP($A123+2000,CONFIG!$W$2:$AE$804,3,FALSE))</f>
        <v/>
      </c>
      <c r="E123" s="143" t="str">
        <f>IF(ISNA(VLOOKUP($A123+2000,CONFIG!$W$2:$AE$804,4,FALSE)),"",VLOOKUP($A123+2000,CONFIG!$W$2:$AE$804,4,FALSE))</f>
        <v/>
      </c>
      <c r="F123" s="143" t="str">
        <f>IF(ISNA(VLOOKUP($A123+2000,CONFIG!$W$2:$AE$804,5,FALSE)),"",VLOOKUP($A123+2000,CONFIG!$W$2:$AE$804,5,FALSE))</f>
        <v/>
      </c>
      <c r="G123" s="142" t="str">
        <f>IF(ISNA(VLOOKUP($A123+2000,CONFIG!$W$2:$AE$804,6,FALSE)),"",VLOOKUP($A123+2000,CONFIG!$W$2:$AE$804,6,FALSE))</f>
        <v/>
      </c>
      <c r="H123" s="142" t="str">
        <f>IF(ISNA(VLOOKUP($A123+2000,CONFIG!$W$2:$AE$804,7,FALSE)),"",VLOOKUP($A123+2000,CONFIG!$W$2:$AE$804,7,FALSE))</f>
        <v/>
      </c>
      <c r="I123" s="142" t="str">
        <f>IF(ISNA(VLOOKUP($A123+2000,CONFIG!$W$2:$AE$804,8,FALSE)),"",VLOOKUP($A123+2000,CONFIG!$W$2:$AE$804,8,FALSE))</f>
        <v/>
      </c>
      <c r="J123" s="142" t="str">
        <f>IF(ISNA(VLOOKUP($A123+2000,CONFIG!$W$2:$AE$804,9,FALSE)),"",VLOOKUP($A123+2000,CONFIG!$W$2:$AE$804,9,FALSE))</f>
        <v/>
      </c>
      <c r="K123" s="123"/>
    </row>
    <row r="124" spans="1:11" s="117" customFormat="1" ht="19.350000000000001" customHeight="1" x14ac:dyDescent="0.2">
      <c r="A124" s="140">
        <v>117</v>
      </c>
      <c r="B124" s="141"/>
      <c r="C124" s="142">
        <f>IF(ISNA(VLOOKUP($A124+2000,CONFIG!$W$2:$AE$804,2,FALSE)),"",VLOOKUP($A124+2000,CONFIG!$W$2:$AE$804,2,FALSE))</f>
        <v>0</v>
      </c>
      <c r="D124" s="143" t="str">
        <f>IF(ISNA(VLOOKUP($A124+2000,CONFIG!$W$2:$AE$804,3,FALSE)),"",VLOOKUP($A124+2000,CONFIG!$W$2:$AE$804,3,FALSE))</f>
        <v/>
      </c>
      <c r="E124" s="143" t="str">
        <f>IF(ISNA(VLOOKUP($A124+2000,CONFIG!$W$2:$AE$804,4,FALSE)),"",VLOOKUP($A124+2000,CONFIG!$W$2:$AE$804,4,FALSE))</f>
        <v/>
      </c>
      <c r="F124" s="143" t="str">
        <f>IF(ISNA(VLOOKUP($A124+2000,CONFIG!$W$2:$AE$804,5,FALSE)),"",VLOOKUP($A124+2000,CONFIG!$W$2:$AE$804,5,FALSE))</f>
        <v/>
      </c>
      <c r="G124" s="142" t="str">
        <f>IF(ISNA(VLOOKUP($A124+2000,CONFIG!$W$2:$AE$804,6,FALSE)),"",VLOOKUP($A124+2000,CONFIG!$W$2:$AE$804,6,FALSE))</f>
        <v/>
      </c>
      <c r="H124" s="142" t="str">
        <f>IF(ISNA(VLOOKUP($A124+2000,CONFIG!$W$2:$AE$804,7,FALSE)),"",VLOOKUP($A124+2000,CONFIG!$W$2:$AE$804,7,FALSE))</f>
        <v/>
      </c>
      <c r="I124" s="142" t="str">
        <f>IF(ISNA(VLOOKUP($A124+2000,CONFIG!$W$2:$AE$804,8,FALSE)),"",VLOOKUP($A124+2000,CONFIG!$W$2:$AE$804,8,FALSE))</f>
        <v/>
      </c>
      <c r="J124" s="142" t="str">
        <f>IF(ISNA(VLOOKUP($A124+2000,CONFIG!$W$2:$AE$804,9,FALSE)),"",VLOOKUP($A124+2000,CONFIG!$W$2:$AE$804,9,FALSE))</f>
        <v/>
      </c>
      <c r="K124" s="123"/>
    </row>
    <row r="125" spans="1:11" s="117" customFormat="1" ht="19.350000000000001" customHeight="1" x14ac:dyDescent="0.2">
      <c r="A125" s="140">
        <v>118</v>
      </c>
      <c r="B125" s="141"/>
      <c r="C125" s="142">
        <f>IF(ISNA(VLOOKUP($A125+2000,CONFIG!$W$2:$AE$804,2,FALSE)),"",VLOOKUP($A125+2000,CONFIG!$W$2:$AE$804,2,FALSE))</f>
        <v>0</v>
      </c>
      <c r="D125" s="143" t="str">
        <f>IF(ISNA(VLOOKUP($A125+2000,CONFIG!$W$2:$AE$804,3,FALSE)),"",VLOOKUP($A125+2000,CONFIG!$W$2:$AE$804,3,FALSE))</f>
        <v/>
      </c>
      <c r="E125" s="143" t="str">
        <f>IF(ISNA(VLOOKUP($A125+2000,CONFIG!$W$2:$AE$804,4,FALSE)),"",VLOOKUP($A125+2000,CONFIG!$W$2:$AE$804,4,FALSE))</f>
        <v/>
      </c>
      <c r="F125" s="143" t="str">
        <f>IF(ISNA(VLOOKUP($A125+2000,CONFIG!$W$2:$AE$804,5,FALSE)),"",VLOOKUP($A125+2000,CONFIG!$W$2:$AE$804,5,FALSE))</f>
        <v/>
      </c>
      <c r="G125" s="142" t="str">
        <f>IF(ISNA(VLOOKUP($A125+2000,CONFIG!$W$2:$AE$804,6,FALSE)),"",VLOOKUP($A125+2000,CONFIG!$W$2:$AE$804,6,FALSE))</f>
        <v/>
      </c>
      <c r="H125" s="142" t="str">
        <f>IF(ISNA(VLOOKUP($A125+2000,CONFIG!$W$2:$AE$804,7,FALSE)),"",VLOOKUP($A125+2000,CONFIG!$W$2:$AE$804,7,FALSE))</f>
        <v/>
      </c>
      <c r="I125" s="142" t="str">
        <f>IF(ISNA(VLOOKUP($A125+2000,CONFIG!$W$2:$AE$804,8,FALSE)),"",VLOOKUP($A125+2000,CONFIG!$W$2:$AE$804,8,FALSE))</f>
        <v/>
      </c>
      <c r="J125" s="142" t="str">
        <f>IF(ISNA(VLOOKUP($A125+2000,CONFIG!$W$2:$AE$804,9,FALSE)),"",VLOOKUP($A125+2000,CONFIG!$W$2:$AE$804,9,FALSE))</f>
        <v/>
      </c>
      <c r="K125" s="123"/>
    </row>
    <row r="126" spans="1:11" s="117" customFormat="1" ht="19.350000000000001" customHeight="1" x14ac:dyDescent="0.2">
      <c r="A126" s="140">
        <v>119</v>
      </c>
      <c r="B126" s="141"/>
      <c r="C126" s="142">
        <f>IF(ISNA(VLOOKUP($A126+2000,CONFIG!$W$2:$AE$804,2,FALSE)),"",VLOOKUP($A126+2000,CONFIG!$W$2:$AE$804,2,FALSE))</f>
        <v>0</v>
      </c>
      <c r="D126" s="143" t="str">
        <f>IF(ISNA(VLOOKUP($A126+2000,CONFIG!$W$2:$AE$804,3,FALSE)),"",VLOOKUP($A126+2000,CONFIG!$W$2:$AE$804,3,FALSE))</f>
        <v/>
      </c>
      <c r="E126" s="143" t="str">
        <f>IF(ISNA(VLOOKUP($A126+2000,CONFIG!$W$2:$AE$804,4,FALSE)),"",VLOOKUP($A126+2000,CONFIG!$W$2:$AE$804,4,FALSE))</f>
        <v/>
      </c>
      <c r="F126" s="143" t="str">
        <f>IF(ISNA(VLOOKUP($A126+2000,CONFIG!$W$2:$AE$804,5,FALSE)),"",VLOOKUP($A126+2000,CONFIG!$W$2:$AE$804,5,FALSE))</f>
        <v/>
      </c>
      <c r="G126" s="142" t="str">
        <f>IF(ISNA(VLOOKUP($A126+2000,CONFIG!$W$2:$AE$804,6,FALSE)),"",VLOOKUP($A126+2000,CONFIG!$W$2:$AE$804,6,FALSE))</f>
        <v/>
      </c>
      <c r="H126" s="142" t="str">
        <f>IF(ISNA(VLOOKUP($A126+2000,CONFIG!$W$2:$AE$804,7,FALSE)),"",VLOOKUP($A126+2000,CONFIG!$W$2:$AE$804,7,FALSE))</f>
        <v/>
      </c>
      <c r="I126" s="142" t="str">
        <f>IF(ISNA(VLOOKUP($A126+2000,CONFIG!$W$2:$AE$804,8,FALSE)),"",VLOOKUP($A126+2000,CONFIG!$W$2:$AE$804,8,FALSE))</f>
        <v/>
      </c>
      <c r="J126" s="142" t="str">
        <f>IF(ISNA(VLOOKUP($A126+2000,CONFIG!$W$2:$AE$804,9,FALSE)),"",VLOOKUP($A126+2000,CONFIG!$W$2:$AE$804,9,FALSE))</f>
        <v/>
      </c>
      <c r="K126" s="123"/>
    </row>
    <row r="127" spans="1:11" s="117" customFormat="1" ht="19.350000000000001" customHeight="1" x14ac:dyDescent="0.2">
      <c r="A127" s="140">
        <v>120</v>
      </c>
      <c r="B127" s="141"/>
      <c r="C127" s="142">
        <f>IF(ISNA(VLOOKUP($A127+2000,CONFIG!$W$2:$AE$804,2,FALSE)),"",VLOOKUP($A127+2000,CONFIG!$W$2:$AE$804,2,FALSE))</f>
        <v>0</v>
      </c>
      <c r="D127" s="143" t="str">
        <f>IF(ISNA(VLOOKUP($A127+2000,CONFIG!$W$2:$AE$804,3,FALSE)),"",VLOOKUP($A127+2000,CONFIG!$W$2:$AE$804,3,FALSE))</f>
        <v/>
      </c>
      <c r="E127" s="143" t="str">
        <f>IF(ISNA(VLOOKUP($A127+2000,CONFIG!$W$2:$AE$804,4,FALSE)),"",VLOOKUP($A127+2000,CONFIG!$W$2:$AE$804,4,FALSE))</f>
        <v/>
      </c>
      <c r="F127" s="143" t="str">
        <f>IF(ISNA(VLOOKUP($A127+2000,CONFIG!$W$2:$AE$804,5,FALSE)),"",VLOOKUP($A127+2000,CONFIG!$W$2:$AE$804,5,FALSE))</f>
        <v/>
      </c>
      <c r="G127" s="142" t="str">
        <f>IF(ISNA(VLOOKUP($A127+2000,CONFIG!$W$2:$AE$804,6,FALSE)),"",VLOOKUP($A127+2000,CONFIG!$W$2:$AE$804,6,FALSE))</f>
        <v/>
      </c>
      <c r="H127" s="142" t="str">
        <f>IF(ISNA(VLOOKUP($A127+2000,CONFIG!$W$2:$AE$804,7,FALSE)),"",VLOOKUP($A127+2000,CONFIG!$W$2:$AE$804,7,FALSE))</f>
        <v/>
      </c>
      <c r="I127" s="142" t="str">
        <f>IF(ISNA(VLOOKUP($A127+2000,CONFIG!$W$2:$AE$804,8,FALSE)),"",VLOOKUP($A127+2000,CONFIG!$W$2:$AE$804,8,FALSE))</f>
        <v/>
      </c>
      <c r="J127" s="142" t="str">
        <f>IF(ISNA(VLOOKUP($A127+2000,CONFIG!$W$2:$AE$804,9,FALSE)),"",VLOOKUP($A127+2000,CONFIG!$W$2:$AE$804,9,FALSE))</f>
        <v/>
      </c>
      <c r="K127" s="123"/>
    </row>
    <row r="128" spans="1:11" s="117" customFormat="1" ht="19.350000000000001" customHeight="1" x14ac:dyDescent="0.2">
      <c r="A128" s="140">
        <v>121</v>
      </c>
      <c r="B128" s="141"/>
      <c r="C128" s="142">
        <f>IF(ISNA(VLOOKUP($A128+2000,CONFIG!$W$2:$AE$804,2,FALSE)),"",VLOOKUP($A128+2000,CONFIG!$W$2:$AE$804,2,FALSE))</f>
        <v>0</v>
      </c>
      <c r="D128" s="143" t="str">
        <f>IF(ISNA(VLOOKUP($A128+2000,CONFIG!$W$2:$AE$804,3,FALSE)),"",VLOOKUP($A128+2000,CONFIG!$W$2:$AE$804,3,FALSE))</f>
        <v/>
      </c>
      <c r="E128" s="143" t="str">
        <f>IF(ISNA(VLOOKUP($A128+2000,CONFIG!$W$2:$AE$804,4,FALSE)),"",VLOOKUP($A128+2000,CONFIG!$W$2:$AE$804,4,FALSE))</f>
        <v/>
      </c>
      <c r="F128" s="143" t="str">
        <f>IF(ISNA(VLOOKUP($A128+2000,CONFIG!$W$2:$AE$804,5,FALSE)),"",VLOOKUP($A128+2000,CONFIG!$W$2:$AE$804,5,FALSE))</f>
        <v/>
      </c>
      <c r="G128" s="142" t="str">
        <f>IF(ISNA(VLOOKUP($A128+2000,CONFIG!$W$2:$AE$804,6,FALSE)),"",VLOOKUP($A128+2000,CONFIG!$W$2:$AE$804,6,FALSE))</f>
        <v/>
      </c>
      <c r="H128" s="142" t="str">
        <f>IF(ISNA(VLOOKUP($A128+2000,CONFIG!$W$2:$AE$804,7,FALSE)),"",VLOOKUP($A128+2000,CONFIG!$W$2:$AE$804,7,FALSE))</f>
        <v/>
      </c>
      <c r="I128" s="142" t="str">
        <f>IF(ISNA(VLOOKUP($A128+2000,CONFIG!$W$2:$AE$804,8,FALSE)),"",VLOOKUP($A128+2000,CONFIG!$W$2:$AE$804,8,FALSE))</f>
        <v/>
      </c>
      <c r="J128" s="142" t="str">
        <f>IF(ISNA(VLOOKUP($A128+2000,CONFIG!$W$2:$AE$804,9,FALSE)),"",VLOOKUP($A128+2000,CONFIG!$W$2:$AE$804,9,FALSE))</f>
        <v/>
      </c>
      <c r="K128" s="123"/>
    </row>
    <row r="129" spans="1:11" s="117" customFormat="1" ht="19.350000000000001" customHeight="1" x14ac:dyDescent="0.2">
      <c r="A129" s="140">
        <v>122</v>
      </c>
      <c r="B129" s="141"/>
      <c r="C129" s="142">
        <f>IF(ISNA(VLOOKUP($A129+2000,CONFIG!$W$2:$AE$804,2,FALSE)),"",VLOOKUP($A129+2000,CONFIG!$W$2:$AE$804,2,FALSE))</f>
        <v>0</v>
      </c>
      <c r="D129" s="143" t="str">
        <f>IF(ISNA(VLOOKUP($A129+2000,CONFIG!$W$2:$AE$804,3,FALSE)),"",VLOOKUP($A129+2000,CONFIG!$W$2:$AE$804,3,FALSE))</f>
        <v/>
      </c>
      <c r="E129" s="143" t="str">
        <f>IF(ISNA(VLOOKUP($A129+2000,CONFIG!$W$2:$AE$804,4,FALSE)),"",VLOOKUP($A129+2000,CONFIG!$W$2:$AE$804,4,FALSE))</f>
        <v/>
      </c>
      <c r="F129" s="143" t="str">
        <f>IF(ISNA(VLOOKUP($A129+2000,CONFIG!$W$2:$AE$804,5,FALSE)),"",VLOOKUP($A129+2000,CONFIG!$W$2:$AE$804,5,FALSE))</f>
        <v/>
      </c>
      <c r="G129" s="142" t="str">
        <f>IF(ISNA(VLOOKUP($A129+2000,CONFIG!$W$2:$AE$804,6,FALSE)),"",VLOOKUP($A129+2000,CONFIG!$W$2:$AE$804,6,FALSE))</f>
        <v/>
      </c>
      <c r="H129" s="142" t="str">
        <f>IF(ISNA(VLOOKUP($A129+2000,CONFIG!$W$2:$AE$804,7,FALSE)),"",VLOOKUP($A129+2000,CONFIG!$W$2:$AE$804,7,FALSE))</f>
        <v/>
      </c>
      <c r="I129" s="142" t="str">
        <f>IF(ISNA(VLOOKUP($A129+2000,CONFIG!$W$2:$AE$804,8,FALSE)),"",VLOOKUP($A129+2000,CONFIG!$W$2:$AE$804,8,FALSE))</f>
        <v/>
      </c>
      <c r="J129" s="142" t="str">
        <f>IF(ISNA(VLOOKUP($A129+2000,CONFIG!$W$2:$AE$804,9,FALSE)),"",VLOOKUP($A129+2000,CONFIG!$W$2:$AE$804,9,FALSE))</f>
        <v/>
      </c>
      <c r="K129" s="123"/>
    </row>
    <row r="130" spans="1:11" s="117" customFormat="1" ht="19.350000000000001" customHeight="1" x14ac:dyDescent="0.2">
      <c r="A130" s="140">
        <v>123</v>
      </c>
      <c r="B130" s="141"/>
      <c r="C130" s="142">
        <f>IF(ISNA(VLOOKUP($A130+2000,CONFIG!$W$2:$AE$804,2,FALSE)),"",VLOOKUP($A130+2000,CONFIG!$W$2:$AE$804,2,FALSE))</f>
        <v>0</v>
      </c>
      <c r="D130" s="143" t="str">
        <f>IF(ISNA(VLOOKUP($A130+2000,CONFIG!$W$2:$AE$804,3,FALSE)),"",VLOOKUP($A130+2000,CONFIG!$W$2:$AE$804,3,FALSE))</f>
        <v/>
      </c>
      <c r="E130" s="143" t="str">
        <f>IF(ISNA(VLOOKUP($A130+2000,CONFIG!$W$2:$AE$804,4,FALSE)),"",VLOOKUP($A130+2000,CONFIG!$W$2:$AE$804,4,FALSE))</f>
        <v/>
      </c>
      <c r="F130" s="143" t="str">
        <f>IF(ISNA(VLOOKUP($A130+2000,CONFIG!$W$2:$AE$804,5,FALSE)),"",VLOOKUP($A130+2000,CONFIG!$W$2:$AE$804,5,FALSE))</f>
        <v/>
      </c>
      <c r="G130" s="142" t="str">
        <f>IF(ISNA(VLOOKUP($A130+2000,CONFIG!$W$2:$AE$804,6,FALSE)),"",VLOOKUP($A130+2000,CONFIG!$W$2:$AE$804,6,FALSE))</f>
        <v/>
      </c>
      <c r="H130" s="142" t="str">
        <f>IF(ISNA(VLOOKUP($A130+2000,CONFIG!$W$2:$AE$804,7,FALSE)),"",VLOOKUP($A130+2000,CONFIG!$W$2:$AE$804,7,FALSE))</f>
        <v/>
      </c>
      <c r="I130" s="142" t="str">
        <f>IF(ISNA(VLOOKUP($A130+2000,CONFIG!$W$2:$AE$804,8,FALSE)),"",VLOOKUP($A130+2000,CONFIG!$W$2:$AE$804,8,FALSE))</f>
        <v/>
      </c>
      <c r="J130" s="142" t="str">
        <f>IF(ISNA(VLOOKUP($A130+2000,CONFIG!$W$2:$AE$804,9,FALSE)),"",VLOOKUP($A130+2000,CONFIG!$W$2:$AE$804,9,FALSE))</f>
        <v/>
      </c>
      <c r="K130" s="123"/>
    </row>
    <row r="131" spans="1:11" s="117" customFormat="1" ht="19.350000000000001" customHeight="1" x14ac:dyDescent="0.2">
      <c r="A131" s="140">
        <v>124</v>
      </c>
      <c r="B131" s="141"/>
      <c r="C131" s="142">
        <f>IF(ISNA(VLOOKUP($A131+2000,CONFIG!$W$2:$AE$804,2,FALSE)),"",VLOOKUP($A131+2000,CONFIG!$W$2:$AE$804,2,FALSE))</f>
        <v>0</v>
      </c>
      <c r="D131" s="143" t="str">
        <f>IF(ISNA(VLOOKUP($A131+2000,CONFIG!$W$2:$AE$804,3,FALSE)),"",VLOOKUP($A131+2000,CONFIG!$W$2:$AE$804,3,FALSE))</f>
        <v/>
      </c>
      <c r="E131" s="143" t="str">
        <f>IF(ISNA(VLOOKUP($A131+2000,CONFIG!$W$2:$AE$804,4,FALSE)),"",VLOOKUP($A131+2000,CONFIG!$W$2:$AE$804,4,FALSE))</f>
        <v/>
      </c>
      <c r="F131" s="143" t="str">
        <f>IF(ISNA(VLOOKUP($A131+2000,CONFIG!$W$2:$AE$804,5,FALSE)),"",VLOOKUP($A131+2000,CONFIG!$W$2:$AE$804,5,FALSE))</f>
        <v/>
      </c>
      <c r="G131" s="142" t="str">
        <f>IF(ISNA(VLOOKUP($A131+2000,CONFIG!$W$2:$AE$804,6,FALSE)),"",VLOOKUP($A131+2000,CONFIG!$W$2:$AE$804,6,FALSE))</f>
        <v/>
      </c>
      <c r="H131" s="142" t="str">
        <f>IF(ISNA(VLOOKUP($A131+2000,CONFIG!$W$2:$AE$804,7,FALSE)),"",VLOOKUP($A131+2000,CONFIG!$W$2:$AE$804,7,FALSE))</f>
        <v/>
      </c>
      <c r="I131" s="142" t="str">
        <f>IF(ISNA(VLOOKUP($A131+2000,CONFIG!$W$2:$AE$804,8,FALSE)),"",VLOOKUP($A131+2000,CONFIG!$W$2:$AE$804,8,FALSE))</f>
        <v/>
      </c>
      <c r="J131" s="142" t="str">
        <f>IF(ISNA(VLOOKUP($A131+2000,CONFIG!$W$2:$AE$804,9,FALSE)),"",VLOOKUP($A131+2000,CONFIG!$W$2:$AE$804,9,FALSE))</f>
        <v/>
      </c>
      <c r="K131" s="123"/>
    </row>
    <row r="132" spans="1:11" s="117" customFormat="1" ht="19.350000000000001" customHeight="1" x14ac:dyDescent="0.2">
      <c r="A132" s="140">
        <v>125</v>
      </c>
      <c r="B132" s="141"/>
      <c r="C132" s="142">
        <f>IF(ISNA(VLOOKUP($A132+2000,CONFIG!$W$2:$AE$804,2,FALSE)),"",VLOOKUP($A132+2000,CONFIG!$W$2:$AE$804,2,FALSE))</f>
        <v>0</v>
      </c>
      <c r="D132" s="143" t="str">
        <f>IF(ISNA(VLOOKUP($A132+2000,CONFIG!$W$2:$AE$804,3,FALSE)),"",VLOOKUP($A132+2000,CONFIG!$W$2:$AE$804,3,FALSE))</f>
        <v/>
      </c>
      <c r="E132" s="143" t="str">
        <f>IF(ISNA(VLOOKUP($A132+2000,CONFIG!$W$2:$AE$804,4,FALSE)),"",VLOOKUP($A132+2000,CONFIG!$W$2:$AE$804,4,FALSE))</f>
        <v/>
      </c>
      <c r="F132" s="143" t="str">
        <f>IF(ISNA(VLOOKUP($A132+2000,CONFIG!$W$2:$AE$804,5,FALSE)),"",VLOOKUP($A132+2000,CONFIG!$W$2:$AE$804,5,FALSE))</f>
        <v/>
      </c>
      <c r="G132" s="142" t="str">
        <f>IF(ISNA(VLOOKUP($A132+2000,CONFIG!$W$2:$AE$804,6,FALSE)),"",VLOOKUP($A132+2000,CONFIG!$W$2:$AE$804,6,FALSE))</f>
        <v/>
      </c>
      <c r="H132" s="142" t="str">
        <f>IF(ISNA(VLOOKUP($A132+2000,CONFIG!$W$2:$AE$804,7,FALSE)),"",VLOOKUP($A132+2000,CONFIG!$W$2:$AE$804,7,FALSE))</f>
        <v/>
      </c>
      <c r="I132" s="142" t="str">
        <f>IF(ISNA(VLOOKUP($A132+2000,CONFIG!$W$2:$AE$804,8,FALSE)),"",VLOOKUP($A132+2000,CONFIG!$W$2:$AE$804,8,FALSE))</f>
        <v/>
      </c>
      <c r="J132" s="142" t="str">
        <f>IF(ISNA(VLOOKUP($A132+2000,CONFIG!$W$2:$AE$804,9,FALSE)),"",VLOOKUP($A132+2000,CONFIG!$W$2:$AE$804,9,FALSE))</f>
        <v/>
      </c>
      <c r="K132" s="123"/>
    </row>
    <row r="133" spans="1:11" s="117" customFormat="1" ht="19.350000000000001" customHeight="1" x14ac:dyDescent="0.2">
      <c r="A133" s="140">
        <v>126</v>
      </c>
      <c r="B133" s="141"/>
      <c r="C133" s="142">
        <f>IF(ISNA(VLOOKUP($A133+2000,CONFIG!$W$2:$AE$804,2,FALSE)),"",VLOOKUP($A133+2000,CONFIG!$W$2:$AE$804,2,FALSE))</f>
        <v>0</v>
      </c>
      <c r="D133" s="143" t="str">
        <f>IF(ISNA(VLOOKUP($A133+2000,CONFIG!$W$2:$AE$804,3,FALSE)),"",VLOOKUP($A133+2000,CONFIG!$W$2:$AE$804,3,FALSE))</f>
        <v/>
      </c>
      <c r="E133" s="143" t="str">
        <f>IF(ISNA(VLOOKUP($A133+2000,CONFIG!$W$2:$AE$804,4,FALSE)),"",VLOOKUP($A133+2000,CONFIG!$W$2:$AE$804,4,FALSE))</f>
        <v/>
      </c>
      <c r="F133" s="143" t="str">
        <f>IF(ISNA(VLOOKUP($A133+2000,CONFIG!$W$2:$AE$804,5,FALSE)),"",VLOOKUP($A133+2000,CONFIG!$W$2:$AE$804,5,FALSE))</f>
        <v/>
      </c>
      <c r="G133" s="142" t="str">
        <f>IF(ISNA(VLOOKUP($A133+2000,CONFIG!$W$2:$AE$804,6,FALSE)),"",VLOOKUP($A133+2000,CONFIG!$W$2:$AE$804,6,FALSE))</f>
        <v/>
      </c>
      <c r="H133" s="142" t="str">
        <f>IF(ISNA(VLOOKUP($A133+2000,CONFIG!$W$2:$AE$804,7,FALSE)),"",VLOOKUP($A133+2000,CONFIG!$W$2:$AE$804,7,FALSE))</f>
        <v/>
      </c>
      <c r="I133" s="142" t="str">
        <f>IF(ISNA(VLOOKUP($A133+2000,CONFIG!$W$2:$AE$804,8,FALSE)),"",VLOOKUP($A133+2000,CONFIG!$W$2:$AE$804,8,FALSE))</f>
        <v/>
      </c>
      <c r="J133" s="142" t="str">
        <f>IF(ISNA(VLOOKUP($A133+2000,CONFIG!$W$2:$AE$804,9,FALSE)),"",VLOOKUP($A133+2000,CONFIG!$W$2:$AE$804,9,FALSE))</f>
        <v/>
      </c>
      <c r="K133" s="123"/>
    </row>
    <row r="134" spans="1:11" s="117" customFormat="1" ht="19.350000000000001" customHeight="1" x14ac:dyDescent="0.2">
      <c r="A134" s="140">
        <v>127</v>
      </c>
      <c r="B134" s="141"/>
      <c r="C134" s="142">
        <f>IF(ISNA(VLOOKUP($A134+2000,CONFIG!$W$2:$AE$804,2,FALSE)),"",VLOOKUP($A134+2000,CONFIG!$W$2:$AE$804,2,FALSE))</f>
        <v>0</v>
      </c>
      <c r="D134" s="143" t="str">
        <f>IF(ISNA(VLOOKUP($A134+2000,CONFIG!$W$2:$AE$804,3,FALSE)),"",VLOOKUP($A134+2000,CONFIG!$W$2:$AE$804,3,FALSE))</f>
        <v/>
      </c>
      <c r="E134" s="143" t="str">
        <f>IF(ISNA(VLOOKUP($A134+2000,CONFIG!$W$2:$AE$804,4,FALSE)),"",VLOOKUP($A134+2000,CONFIG!$W$2:$AE$804,4,FALSE))</f>
        <v/>
      </c>
      <c r="F134" s="143" t="str">
        <f>IF(ISNA(VLOOKUP($A134+2000,CONFIG!$W$2:$AE$804,5,FALSE)),"",VLOOKUP($A134+2000,CONFIG!$W$2:$AE$804,5,FALSE))</f>
        <v/>
      </c>
      <c r="G134" s="142" t="str">
        <f>IF(ISNA(VLOOKUP($A134+2000,CONFIG!$W$2:$AE$804,6,FALSE)),"",VLOOKUP($A134+2000,CONFIG!$W$2:$AE$804,6,FALSE))</f>
        <v/>
      </c>
      <c r="H134" s="142" t="str">
        <f>IF(ISNA(VLOOKUP($A134+2000,CONFIG!$W$2:$AE$804,7,FALSE)),"",VLOOKUP($A134+2000,CONFIG!$W$2:$AE$804,7,FALSE))</f>
        <v/>
      </c>
      <c r="I134" s="142" t="str">
        <f>IF(ISNA(VLOOKUP($A134+2000,CONFIG!$W$2:$AE$804,8,FALSE)),"",VLOOKUP($A134+2000,CONFIG!$W$2:$AE$804,8,FALSE))</f>
        <v/>
      </c>
      <c r="J134" s="142" t="str">
        <f>IF(ISNA(VLOOKUP($A134+2000,CONFIG!$W$2:$AE$804,9,FALSE)),"",VLOOKUP($A134+2000,CONFIG!$W$2:$AE$804,9,FALSE))</f>
        <v/>
      </c>
      <c r="K134" s="123"/>
    </row>
    <row r="135" spans="1:11" s="117" customFormat="1" ht="19.350000000000001" customHeight="1" x14ac:dyDescent="0.2">
      <c r="A135" s="140">
        <v>128</v>
      </c>
      <c r="B135" s="141"/>
      <c r="C135" s="142">
        <f>IF(ISNA(VLOOKUP($A135+2000,CONFIG!$W$2:$AE$804,2,FALSE)),"",VLOOKUP($A135+2000,CONFIG!$W$2:$AE$804,2,FALSE))</f>
        <v>0</v>
      </c>
      <c r="D135" s="143" t="str">
        <f>IF(ISNA(VLOOKUP($A135+2000,CONFIG!$W$2:$AE$804,3,FALSE)),"",VLOOKUP($A135+2000,CONFIG!$W$2:$AE$804,3,FALSE))</f>
        <v/>
      </c>
      <c r="E135" s="143" t="str">
        <f>IF(ISNA(VLOOKUP($A135+2000,CONFIG!$W$2:$AE$804,4,FALSE)),"",VLOOKUP($A135+2000,CONFIG!$W$2:$AE$804,4,FALSE))</f>
        <v/>
      </c>
      <c r="F135" s="143" t="str">
        <f>IF(ISNA(VLOOKUP($A135+2000,CONFIG!$W$2:$AE$804,5,FALSE)),"",VLOOKUP($A135+2000,CONFIG!$W$2:$AE$804,5,FALSE))</f>
        <v/>
      </c>
      <c r="G135" s="142" t="str">
        <f>IF(ISNA(VLOOKUP($A135+2000,CONFIG!$W$2:$AE$804,6,FALSE)),"",VLOOKUP($A135+2000,CONFIG!$W$2:$AE$804,6,FALSE))</f>
        <v/>
      </c>
      <c r="H135" s="142" t="str">
        <f>IF(ISNA(VLOOKUP($A135+2000,CONFIG!$W$2:$AE$804,7,FALSE)),"",VLOOKUP($A135+2000,CONFIG!$W$2:$AE$804,7,FALSE))</f>
        <v/>
      </c>
      <c r="I135" s="142" t="str">
        <f>IF(ISNA(VLOOKUP($A135+2000,CONFIG!$W$2:$AE$804,8,FALSE)),"",VLOOKUP($A135+2000,CONFIG!$W$2:$AE$804,8,FALSE))</f>
        <v/>
      </c>
      <c r="J135" s="142" t="str">
        <f>IF(ISNA(VLOOKUP($A135+2000,CONFIG!$W$2:$AE$804,9,FALSE)),"",VLOOKUP($A135+2000,CONFIG!$W$2:$AE$804,9,FALSE))</f>
        <v/>
      </c>
      <c r="K135" s="123"/>
    </row>
    <row r="136" spans="1:11" s="117" customFormat="1" ht="19.350000000000001" customHeight="1" x14ac:dyDescent="0.2">
      <c r="A136" s="140">
        <v>129</v>
      </c>
      <c r="B136" s="141"/>
      <c r="C136" s="142">
        <f>IF(ISNA(VLOOKUP($A136+2000,CONFIG!$W$2:$AE$804,2,FALSE)),"",VLOOKUP($A136+2000,CONFIG!$W$2:$AE$804,2,FALSE))</f>
        <v>0</v>
      </c>
      <c r="D136" s="143" t="str">
        <f>IF(ISNA(VLOOKUP($A136+2000,CONFIG!$W$2:$AE$804,3,FALSE)),"",VLOOKUP($A136+2000,CONFIG!$W$2:$AE$804,3,FALSE))</f>
        <v/>
      </c>
      <c r="E136" s="143" t="str">
        <f>IF(ISNA(VLOOKUP($A136+2000,CONFIG!$W$2:$AE$804,4,FALSE)),"",VLOOKUP($A136+2000,CONFIG!$W$2:$AE$804,4,FALSE))</f>
        <v/>
      </c>
      <c r="F136" s="143" t="str">
        <f>IF(ISNA(VLOOKUP($A136+2000,CONFIG!$W$2:$AE$804,5,FALSE)),"",VLOOKUP($A136+2000,CONFIG!$W$2:$AE$804,5,FALSE))</f>
        <v/>
      </c>
      <c r="G136" s="142" t="str">
        <f>IF(ISNA(VLOOKUP($A136+2000,CONFIG!$W$2:$AE$804,6,FALSE)),"",VLOOKUP($A136+2000,CONFIG!$W$2:$AE$804,6,FALSE))</f>
        <v/>
      </c>
      <c r="H136" s="142" t="str">
        <f>IF(ISNA(VLOOKUP($A136+2000,CONFIG!$W$2:$AE$804,7,FALSE)),"",VLOOKUP($A136+2000,CONFIG!$W$2:$AE$804,7,FALSE))</f>
        <v/>
      </c>
      <c r="I136" s="142" t="str">
        <f>IF(ISNA(VLOOKUP($A136+2000,CONFIG!$W$2:$AE$804,8,FALSE)),"",VLOOKUP($A136+2000,CONFIG!$W$2:$AE$804,8,FALSE))</f>
        <v/>
      </c>
      <c r="J136" s="142" t="str">
        <f>IF(ISNA(VLOOKUP($A136+2000,CONFIG!$W$2:$AE$804,9,FALSE)),"",VLOOKUP($A136+2000,CONFIG!$W$2:$AE$804,9,FALSE))</f>
        <v/>
      </c>
      <c r="K136" s="123"/>
    </row>
    <row r="137" spans="1:11" s="117" customFormat="1" ht="19.350000000000001" customHeight="1" x14ac:dyDescent="0.2">
      <c r="A137" s="140">
        <v>130</v>
      </c>
      <c r="B137" s="141"/>
      <c r="C137" s="142">
        <f>IF(ISNA(VLOOKUP($A137+2000,CONFIG!$W$2:$AE$804,2,FALSE)),"",VLOOKUP($A137+2000,CONFIG!$W$2:$AE$804,2,FALSE))</f>
        <v>0</v>
      </c>
      <c r="D137" s="143" t="str">
        <f>IF(ISNA(VLOOKUP($A137+2000,CONFIG!$W$2:$AE$804,3,FALSE)),"",VLOOKUP($A137+2000,CONFIG!$W$2:$AE$804,3,FALSE))</f>
        <v/>
      </c>
      <c r="E137" s="143" t="str">
        <f>IF(ISNA(VLOOKUP($A137+2000,CONFIG!$W$2:$AE$804,4,FALSE)),"",VLOOKUP($A137+2000,CONFIG!$W$2:$AE$804,4,FALSE))</f>
        <v/>
      </c>
      <c r="F137" s="143" t="str">
        <f>IF(ISNA(VLOOKUP($A137+2000,CONFIG!$W$2:$AE$804,5,FALSE)),"",VLOOKUP($A137+2000,CONFIG!$W$2:$AE$804,5,FALSE))</f>
        <v/>
      </c>
      <c r="G137" s="142" t="str">
        <f>IF(ISNA(VLOOKUP($A137+2000,CONFIG!$W$2:$AE$804,6,FALSE)),"",VLOOKUP($A137+2000,CONFIG!$W$2:$AE$804,6,FALSE))</f>
        <v/>
      </c>
      <c r="H137" s="142" t="str">
        <f>IF(ISNA(VLOOKUP($A137+2000,CONFIG!$W$2:$AE$804,7,FALSE)),"",VLOOKUP($A137+2000,CONFIG!$W$2:$AE$804,7,FALSE))</f>
        <v/>
      </c>
      <c r="I137" s="142" t="str">
        <f>IF(ISNA(VLOOKUP($A137+2000,CONFIG!$W$2:$AE$804,8,FALSE)),"",VLOOKUP($A137+2000,CONFIG!$W$2:$AE$804,8,FALSE))</f>
        <v/>
      </c>
      <c r="J137" s="142" t="str">
        <f>IF(ISNA(VLOOKUP($A137+2000,CONFIG!$W$2:$AE$804,9,FALSE)),"",VLOOKUP($A137+2000,CONFIG!$W$2:$AE$804,9,FALSE))</f>
        <v/>
      </c>
      <c r="K137" s="123"/>
    </row>
    <row r="138" spans="1:11" s="117" customFormat="1" ht="19.350000000000001" customHeight="1" x14ac:dyDescent="0.2">
      <c r="A138" s="140">
        <v>131</v>
      </c>
      <c r="B138" s="141"/>
      <c r="C138" s="142">
        <f>IF(ISNA(VLOOKUP($A138+2000,CONFIG!$W$2:$AE$804,2,FALSE)),"",VLOOKUP($A138+2000,CONFIG!$W$2:$AE$804,2,FALSE))</f>
        <v>0</v>
      </c>
      <c r="D138" s="143" t="str">
        <f>IF(ISNA(VLOOKUP($A138+2000,CONFIG!$W$2:$AE$804,3,FALSE)),"",VLOOKUP($A138+2000,CONFIG!$W$2:$AE$804,3,FALSE))</f>
        <v/>
      </c>
      <c r="E138" s="143" t="str">
        <f>IF(ISNA(VLOOKUP($A138+2000,CONFIG!$W$2:$AE$804,4,FALSE)),"",VLOOKUP($A138+2000,CONFIG!$W$2:$AE$804,4,FALSE))</f>
        <v/>
      </c>
      <c r="F138" s="143" t="str">
        <f>IF(ISNA(VLOOKUP($A138+2000,CONFIG!$W$2:$AE$804,5,FALSE)),"",VLOOKUP($A138+2000,CONFIG!$W$2:$AE$804,5,FALSE))</f>
        <v/>
      </c>
      <c r="G138" s="142" t="str">
        <f>IF(ISNA(VLOOKUP($A138+2000,CONFIG!$W$2:$AE$804,6,FALSE)),"",VLOOKUP($A138+2000,CONFIG!$W$2:$AE$804,6,FALSE))</f>
        <v/>
      </c>
      <c r="H138" s="142" t="str">
        <f>IF(ISNA(VLOOKUP($A138+2000,CONFIG!$W$2:$AE$804,7,FALSE)),"",VLOOKUP($A138+2000,CONFIG!$W$2:$AE$804,7,FALSE))</f>
        <v/>
      </c>
      <c r="I138" s="142" t="str">
        <f>IF(ISNA(VLOOKUP($A138+2000,CONFIG!$W$2:$AE$804,8,FALSE)),"",VLOOKUP($A138+2000,CONFIG!$W$2:$AE$804,8,FALSE))</f>
        <v/>
      </c>
      <c r="J138" s="142" t="str">
        <f>IF(ISNA(VLOOKUP($A138+2000,CONFIG!$W$2:$AE$804,9,FALSE)),"",VLOOKUP($A138+2000,CONFIG!$W$2:$AE$804,9,FALSE))</f>
        <v/>
      </c>
      <c r="K138" s="123"/>
    </row>
    <row r="139" spans="1:11" s="117" customFormat="1" ht="19.350000000000001" customHeight="1" x14ac:dyDescent="0.2">
      <c r="A139" s="140">
        <v>132</v>
      </c>
      <c r="B139" s="141"/>
      <c r="C139" s="142">
        <f>IF(ISNA(VLOOKUP($A139+2000,CONFIG!$W$2:$AE$804,2,FALSE)),"",VLOOKUP($A139+2000,CONFIG!$W$2:$AE$804,2,FALSE))</f>
        <v>0</v>
      </c>
      <c r="D139" s="143" t="str">
        <f>IF(ISNA(VLOOKUP($A139+2000,CONFIG!$W$2:$AE$804,3,FALSE)),"",VLOOKUP($A139+2000,CONFIG!$W$2:$AE$804,3,FALSE))</f>
        <v/>
      </c>
      <c r="E139" s="143" t="str">
        <f>IF(ISNA(VLOOKUP($A139+2000,CONFIG!$W$2:$AE$804,4,FALSE)),"",VLOOKUP($A139+2000,CONFIG!$W$2:$AE$804,4,FALSE))</f>
        <v/>
      </c>
      <c r="F139" s="143" t="str">
        <f>IF(ISNA(VLOOKUP($A139+2000,CONFIG!$W$2:$AE$804,5,FALSE)),"",VLOOKUP($A139+2000,CONFIG!$W$2:$AE$804,5,FALSE))</f>
        <v/>
      </c>
      <c r="G139" s="142" t="str">
        <f>IF(ISNA(VLOOKUP($A139+2000,CONFIG!$W$2:$AE$804,6,FALSE)),"",VLOOKUP($A139+2000,CONFIG!$W$2:$AE$804,6,FALSE))</f>
        <v/>
      </c>
      <c r="H139" s="142" t="str">
        <f>IF(ISNA(VLOOKUP($A139+2000,CONFIG!$W$2:$AE$804,7,FALSE)),"",VLOOKUP($A139+2000,CONFIG!$W$2:$AE$804,7,FALSE))</f>
        <v/>
      </c>
      <c r="I139" s="142" t="str">
        <f>IF(ISNA(VLOOKUP($A139+2000,CONFIG!$W$2:$AE$804,8,FALSE)),"",VLOOKUP($A139+2000,CONFIG!$W$2:$AE$804,8,FALSE))</f>
        <v/>
      </c>
      <c r="J139" s="142" t="str">
        <f>IF(ISNA(VLOOKUP($A139+2000,CONFIG!$W$2:$AE$804,9,FALSE)),"",VLOOKUP($A139+2000,CONFIG!$W$2:$AE$804,9,FALSE))</f>
        <v/>
      </c>
      <c r="K139" s="123"/>
    </row>
    <row r="140" spans="1:11" s="117" customFormat="1" ht="19.350000000000001" customHeight="1" x14ac:dyDescent="0.2">
      <c r="A140" s="140">
        <v>133</v>
      </c>
      <c r="B140" s="141"/>
      <c r="C140" s="142">
        <f>IF(ISNA(VLOOKUP($A140+2000,CONFIG!$W$2:$AE$804,2,FALSE)),"",VLOOKUP($A140+2000,CONFIG!$W$2:$AE$804,2,FALSE))</f>
        <v>0</v>
      </c>
      <c r="D140" s="143" t="str">
        <f>IF(ISNA(VLOOKUP($A140+2000,CONFIG!$W$2:$AE$804,3,FALSE)),"",VLOOKUP($A140+2000,CONFIG!$W$2:$AE$804,3,FALSE))</f>
        <v/>
      </c>
      <c r="E140" s="143" t="str">
        <f>IF(ISNA(VLOOKUP($A140+2000,CONFIG!$W$2:$AE$804,4,FALSE)),"",VLOOKUP($A140+2000,CONFIG!$W$2:$AE$804,4,FALSE))</f>
        <v/>
      </c>
      <c r="F140" s="143" t="str">
        <f>IF(ISNA(VLOOKUP($A140+2000,CONFIG!$W$2:$AE$804,5,FALSE)),"",VLOOKUP($A140+2000,CONFIG!$W$2:$AE$804,5,FALSE))</f>
        <v/>
      </c>
      <c r="G140" s="142" t="str">
        <f>IF(ISNA(VLOOKUP($A140+2000,CONFIG!$W$2:$AE$804,6,FALSE)),"",VLOOKUP($A140+2000,CONFIG!$W$2:$AE$804,6,FALSE))</f>
        <v/>
      </c>
      <c r="H140" s="142" t="str">
        <f>IF(ISNA(VLOOKUP($A140+2000,CONFIG!$W$2:$AE$804,7,FALSE)),"",VLOOKUP($A140+2000,CONFIG!$W$2:$AE$804,7,FALSE))</f>
        <v/>
      </c>
      <c r="I140" s="142" t="str">
        <f>IF(ISNA(VLOOKUP($A140+2000,CONFIG!$W$2:$AE$804,8,FALSE)),"",VLOOKUP($A140+2000,CONFIG!$W$2:$AE$804,8,FALSE))</f>
        <v/>
      </c>
      <c r="J140" s="142" t="str">
        <f>IF(ISNA(VLOOKUP($A140+2000,CONFIG!$W$2:$AE$804,9,FALSE)),"",VLOOKUP($A140+2000,CONFIG!$W$2:$AE$804,9,FALSE))</f>
        <v/>
      </c>
      <c r="K140" s="123"/>
    </row>
    <row r="141" spans="1:11" s="117" customFormat="1" ht="19.350000000000001" customHeight="1" x14ac:dyDescent="0.2">
      <c r="A141" s="140">
        <v>134</v>
      </c>
      <c r="B141" s="141"/>
      <c r="C141" s="142">
        <f>IF(ISNA(VLOOKUP($A141+2000,CONFIG!$W$2:$AE$804,2,FALSE)),"",VLOOKUP($A141+2000,CONFIG!$W$2:$AE$804,2,FALSE))</f>
        <v>0</v>
      </c>
      <c r="D141" s="143" t="str">
        <f>IF(ISNA(VLOOKUP($A141+2000,CONFIG!$W$2:$AE$804,3,FALSE)),"",VLOOKUP($A141+2000,CONFIG!$W$2:$AE$804,3,FALSE))</f>
        <v/>
      </c>
      <c r="E141" s="143" t="str">
        <f>IF(ISNA(VLOOKUP($A141+2000,CONFIG!$W$2:$AE$804,4,FALSE)),"",VLOOKUP($A141+2000,CONFIG!$W$2:$AE$804,4,FALSE))</f>
        <v/>
      </c>
      <c r="F141" s="143" t="str">
        <f>IF(ISNA(VLOOKUP($A141+2000,CONFIG!$W$2:$AE$804,5,FALSE)),"",VLOOKUP($A141+2000,CONFIG!$W$2:$AE$804,5,FALSE))</f>
        <v/>
      </c>
      <c r="G141" s="142" t="str">
        <f>IF(ISNA(VLOOKUP($A141+2000,CONFIG!$W$2:$AE$804,6,FALSE)),"",VLOOKUP($A141+2000,CONFIG!$W$2:$AE$804,6,FALSE))</f>
        <v/>
      </c>
      <c r="H141" s="142" t="str">
        <f>IF(ISNA(VLOOKUP($A141+2000,CONFIG!$W$2:$AE$804,7,FALSE)),"",VLOOKUP($A141+2000,CONFIG!$W$2:$AE$804,7,FALSE))</f>
        <v/>
      </c>
      <c r="I141" s="142" t="str">
        <f>IF(ISNA(VLOOKUP($A141+2000,CONFIG!$W$2:$AE$804,8,FALSE)),"",VLOOKUP($A141+2000,CONFIG!$W$2:$AE$804,8,FALSE))</f>
        <v/>
      </c>
      <c r="J141" s="142" t="str">
        <f>IF(ISNA(VLOOKUP($A141+2000,CONFIG!$W$2:$AE$804,9,FALSE)),"",VLOOKUP($A141+2000,CONFIG!$W$2:$AE$804,9,FALSE))</f>
        <v/>
      </c>
      <c r="K141" s="123"/>
    </row>
    <row r="142" spans="1:11" s="117" customFormat="1" ht="19.350000000000001" customHeight="1" x14ac:dyDescent="0.2">
      <c r="A142" s="140">
        <v>135</v>
      </c>
      <c r="B142" s="141"/>
      <c r="C142" s="142">
        <f>IF(ISNA(VLOOKUP($A142+2000,CONFIG!$W$2:$AE$804,2,FALSE)),"",VLOOKUP($A142+2000,CONFIG!$W$2:$AE$804,2,FALSE))</f>
        <v>0</v>
      </c>
      <c r="D142" s="143" t="str">
        <f>IF(ISNA(VLOOKUP($A142+2000,CONFIG!$W$2:$AE$804,3,FALSE)),"",VLOOKUP($A142+2000,CONFIG!$W$2:$AE$804,3,FALSE))</f>
        <v/>
      </c>
      <c r="E142" s="143" t="str">
        <f>IF(ISNA(VLOOKUP($A142+2000,CONFIG!$W$2:$AE$804,4,FALSE)),"",VLOOKUP($A142+2000,CONFIG!$W$2:$AE$804,4,FALSE))</f>
        <v/>
      </c>
      <c r="F142" s="143" t="str">
        <f>IF(ISNA(VLOOKUP($A142+2000,CONFIG!$W$2:$AE$804,5,FALSE)),"",VLOOKUP($A142+2000,CONFIG!$W$2:$AE$804,5,FALSE))</f>
        <v/>
      </c>
      <c r="G142" s="142" t="str">
        <f>IF(ISNA(VLOOKUP($A142+2000,CONFIG!$W$2:$AE$804,6,FALSE)),"",VLOOKUP($A142+2000,CONFIG!$W$2:$AE$804,6,FALSE))</f>
        <v/>
      </c>
      <c r="H142" s="142" t="str">
        <f>IF(ISNA(VLOOKUP($A142+2000,CONFIG!$W$2:$AE$804,7,FALSE)),"",VLOOKUP($A142+2000,CONFIG!$W$2:$AE$804,7,FALSE))</f>
        <v/>
      </c>
      <c r="I142" s="142" t="str">
        <f>IF(ISNA(VLOOKUP($A142+2000,CONFIG!$W$2:$AE$804,8,FALSE)),"",VLOOKUP($A142+2000,CONFIG!$W$2:$AE$804,8,FALSE))</f>
        <v/>
      </c>
      <c r="J142" s="142" t="str">
        <f>IF(ISNA(VLOOKUP($A142+2000,CONFIG!$W$2:$AE$804,9,FALSE)),"",VLOOKUP($A142+2000,CONFIG!$W$2:$AE$804,9,FALSE))</f>
        <v/>
      </c>
      <c r="K142" s="123"/>
    </row>
    <row r="143" spans="1:11" s="117" customFormat="1" ht="19.350000000000001" customHeight="1" x14ac:dyDescent="0.2">
      <c r="A143" s="140">
        <v>136</v>
      </c>
      <c r="B143" s="141"/>
      <c r="C143" s="142">
        <f>IF(ISNA(VLOOKUP($A143+2000,CONFIG!$W$2:$AE$804,2,FALSE)),"",VLOOKUP($A143+2000,CONFIG!$W$2:$AE$804,2,FALSE))</f>
        <v>0</v>
      </c>
      <c r="D143" s="143" t="str">
        <f>IF(ISNA(VLOOKUP($A143+2000,CONFIG!$W$2:$AE$804,3,FALSE)),"",VLOOKUP($A143+2000,CONFIG!$W$2:$AE$804,3,FALSE))</f>
        <v/>
      </c>
      <c r="E143" s="143" t="str">
        <f>IF(ISNA(VLOOKUP($A143+2000,CONFIG!$W$2:$AE$804,4,FALSE)),"",VLOOKUP($A143+2000,CONFIG!$W$2:$AE$804,4,FALSE))</f>
        <v/>
      </c>
      <c r="F143" s="143" t="str">
        <f>IF(ISNA(VLOOKUP($A143+2000,CONFIG!$W$2:$AE$804,5,FALSE)),"",VLOOKUP($A143+2000,CONFIG!$W$2:$AE$804,5,FALSE))</f>
        <v/>
      </c>
      <c r="G143" s="142" t="str">
        <f>IF(ISNA(VLOOKUP($A143+2000,CONFIG!$W$2:$AE$804,6,FALSE)),"",VLOOKUP($A143+2000,CONFIG!$W$2:$AE$804,6,FALSE))</f>
        <v/>
      </c>
      <c r="H143" s="142" t="str">
        <f>IF(ISNA(VLOOKUP($A143+2000,CONFIG!$W$2:$AE$804,7,FALSE)),"",VLOOKUP($A143+2000,CONFIG!$W$2:$AE$804,7,FALSE))</f>
        <v/>
      </c>
      <c r="I143" s="142" t="str">
        <f>IF(ISNA(VLOOKUP($A143+2000,CONFIG!$W$2:$AE$804,8,FALSE)),"",VLOOKUP($A143+2000,CONFIG!$W$2:$AE$804,8,FALSE))</f>
        <v/>
      </c>
      <c r="J143" s="142" t="str">
        <f>IF(ISNA(VLOOKUP($A143+2000,CONFIG!$W$2:$AE$804,9,FALSE)),"",VLOOKUP($A143+2000,CONFIG!$W$2:$AE$804,9,FALSE))</f>
        <v/>
      </c>
      <c r="K143" s="123"/>
    </row>
    <row r="144" spans="1:11" s="117" customFormat="1" ht="19.350000000000001" customHeight="1" x14ac:dyDescent="0.2">
      <c r="A144" s="140">
        <v>137</v>
      </c>
      <c r="B144" s="141"/>
      <c r="C144" s="142">
        <f>IF(ISNA(VLOOKUP($A144+2000,CONFIG!$W$2:$AE$804,2,FALSE)),"",VLOOKUP($A144+2000,CONFIG!$W$2:$AE$804,2,FALSE))</f>
        <v>0</v>
      </c>
      <c r="D144" s="143" t="str">
        <f>IF(ISNA(VLOOKUP($A144+2000,CONFIG!$W$2:$AE$804,3,FALSE)),"",VLOOKUP($A144+2000,CONFIG!$W$2:$AE$804,3,FALSE))</f>
        <v/>
      </c>
      <c r="E144" s="143" t="str">
        <f>IF(ISNA(VLOOKUP($A144+2000,CONFIG!$W$2:$AE$804,4,FALSE)),"",VLOOKUP($A144+2000,CONFIG!$W$2:$AE$804,4,FALSE))</f>
        <v/>
      </c>
      <c r="F144" s="143" t="str">
        <f>IF(ISNA(VLOOKUP($A144+2000,CONFIG!$W$2:$AE$804,5,FALSE)),"",VLOOKUP($A144+2000,CONFIG!$W$2:$AE$804,5,FALSE))</f>
        <v/>
      </c>
      <c r="G144" s="142" t="str">
        <f>IF(ISNA(VLOOKUP($A144+2000,CONFIG!$W$2:$AE$804,6,FALSE)),"",VLOOKUP($A144+2000,CONFIG!$W$2:$AE$804,6,FALSE))</f>
        <v/>
      </c>
      <c r="H144" s="142" t="str">
        <f>IF(ISNA(VLOOKUP($A144+2000,CONFIG!$W$2:$AE$804,7,FALSE)),"",VLOOKUP($A144+2000,CONFIG!$W$2:$AE$804,7,FALSE))</f>
        <v/>
      </c>
      <c r="I144" s="142" t="str">
        <f>IF(ISNA(VLOOKUP($A144+2000,CONFIG!$W$2:$AE$804,8,FALSE)),"",VLOOKUP($A144+2000,CONFIG!$W$2:$AE$804,8,FALSE))</f>
        <v/>
      </c>
      <c r="J144" s="142" t="str">
        <f>IF(ISNA(VLOOKUP($A144+2000,CONFIG!$W$2:$AE$804,9,FALSE)),"",VLOOKUP($A144+2000,CONFIG!$W$2:$AE$804,9,FALSE))</f>
        <v/>
      </c>
      <c r="K144" s="123"/>
    </row>
    <row r="145" spans="1:11" s="117" customFormat="1" ht="19.350000000000001" customHeight="1" x14ac:dyDescent="0.2">
      <c r="A145" s="140">
        <v>138</v>
      </c>
      <c r="B145" s="141"/>
      <c r="C145" s="142">
        <f>IF(ISNA(VLOOKUP($A145+2000,CONFIG!$W$2:$AE$804,2,FALSE)),"",VLOOKUP($A145+2000,CONFIG!$W$2:$AE$804,2,FALSE))</f>
        <v>0</v>
      </c>
      <c r="D145" s="143" t="str">
        <f>IF(ISNA(VLOOKUP($A145+2000,CONFIG!$W$2:$AE$804,3,FALSE)),"",VLOOKUP($A145+2000,CONFIG!$W$2:$AE$804,3,FALSE))</f>
        <v/>
      </c>
      <c r="E145" s="143" t="str">
        <f>IF(ISNA(VLOOKUP($A145+2000,CONFIG!$W$2:$AE$804,4,FALSE)),"",VLOOKUP($A145+2000,CONFIG!$W$2:$AE$804,4,FALSE))</f>
        <v/>
      </c>
      <c r="F145" s="143" t="str">
        <f>IF(ISNA(VLOOKUP($A145+2000,CONFIG!$W$2:$AE$804,5,FALSE)),"",VLOOKUP($A145+2000,CONFIG!$W$2:$AE$804,5,FALSE))</f>
        <v/>
      </c>
      <c r="G145" s="142" t="str">
        <f>IF(ISNA(VLOOKUP($A145+2000,CONFIG!$W$2:$AE$804,6,FALSE)),"",VLOOKUP($A145+2000,CONFIG!$W$2:$AE$804,6,FALSE))</f>
        <v/>
      </c>
      <c r="H145" s="142" t="str">
        <f>IF(ISNA(VLOOKUP($A145+2000,CONFIG!$W$2:$AE$804,7,FALSE)),"",VLOOKUP($A145+2000,CONFIG!$W$2:$AE$804,7,FALSE))</f>
        <v/>
      </c>
      <c r="I145" s="142" t="str">
        <f>IF(ISNA(VLOOKUP($A145+2000,CONFIG!$W$2:$AE$804,8,FALSE)),"",VLOOKUP($A145+2000,CONFIG!$W$2:$AE$804,8,FALSE))</f>
        <v/>
      </c>
      <c r="J145" s="142" t="str">
        <f>IF(ISNA(VLOOKUP($A145+2000,CONFIG!$W$2:$AE$804,9,FALSE)),"",VLOOKUP($A145+2000,CONFIG!$W$2:$AE$804,9,FALSE))</f>
        <v/>
      </c>
      <c r="K145" s="123"/>
    </row>
    <row r="146" spans="1:11" s="117" customFormat="1" ht="19.350000000000001" customHeight="1" x14ac:dyDescent="0.2">
      <c r="A146" s="140">
        <v>139</v>
      </c>
      <c r="B146" s="141"/>
      <c r="C146" s="142">
        <f>IF(ISNA(VLOOKUP($A146+2000,CONFIG!$W$2:$AE$804,2,FALSE)),"",VLOOKUP($A146+2000,CONFIG!$W$2:$AE$804,2,FALSE))</f>
        <v>0</v>
      </c>
      <c r="D146" s="143" t="str">
        <f>IF(ISNA(VLOOKUP($A146+2000,CONFIG!$W$2:$AE$804,3,FALSE)),"",VLOOKUP($A146+2000,CONFIG!$W$2:$AE$804,3,FALSE))</f>
        <v/>
      </c>
      <c r="E146" s="143" t="str">
        <f>IF(ISNA(VLOOKUP($A146+2000,CONFIG!$W$2:$AE$804,4,FALSE)),"",VLOOKUP($A146+2000,CONFIG!$W$2:$AE$804,4,FALSE))</f>
        <v/>
      </c>
      <c r="F146" s="143" t="str">
        <f>IF(ISNA(VLOOKUP($A146+2000,CONFIG!$W$2:$AE$804,5,FALSE)),"",VLOOKUP($A146+2000,CONFIG!$W$2:$AE$804,5,FALSE))</f>
        <v/>
      </c>
      <c r="G146" s="142" t="str">
        <f>IF(ISNA(VLOOKUP($A146+2000,CONFIG!$W$2:$AE$804,6,FALSE)),"",VLOOKUP($A146+2000,CONFIG!$W$2:$AE$804,6,FALSE))</f>
        <v/>
      </c>
      <c r="H146" s="142" t="str">
        <f>IF(ISNA(VLOOKUP($A146+2000,CONFIG!$W$2:$AE$804,7,FALSE)),"",VLOOKUP($A146+2000,CONFIG!$W$2:$AE$804,7,FALSE))</f>
        <v/>
      </c>
      <c r="I146" s="142" t="str">
        <f>IF(ISNA(VLOOKUP($A146+2000,CONFIG!$W$2:$AE$804,8,FALSE)),"",VLOOKUP($A146+2000,CONFIG!$W$2:$AE$804,8,FALSE))</f>
        <v/>
      </c>
      <c r="J146" s="142" t="str">
        <f>IF(ISNA(VLOOKUP($A146+2000,CONFIG!$W$2:$AE$804,9,FALSE)),"",VLOOKUP($A146+2000,CONFIG!$W$2:$AE$804,9,FALSE))</f>
        <v/>
      </c>
      <c r="K146" s="123"/>
    </row>
    <row r="147" spans="1:11" s="117" customFormat="1" ht="19.350000000000001" customHeight="1" x14ac:dyDescent="0.2">
      <c r="A147" s="140">
        <v>140</v>
      </c>
      <c r="B147" s="141"/>
      <c r="C147" s="142">
        <f>IF(ISNA(VLOOKUP($A147+2000,CONFIG!$W$2:$AE$804,2,FALSE)),"",VLOOKUP($A147+2000,CONFIG!$W$2:$AE$804,2,FALSE))</f>
        <v>0</v>
      </c>
      <c r="D147" s="143" t="str">
        <f>IF(ISNA(VLOOKUP($A147+2000,CONFIG!$W$2:$AE$804,3,FALSE)),"",VLOOKUP($A147+2000,CONFIG!$W$2:$AE$804,3,FALSE))</f>
        <v/>
      </c>
      <c r="E147" s="143" t="str">
        <f>IF(ISNA(VLOOKUP($A147+2000,CONFIG!$W$2:$AE$804,4,FALSE)),"",VLOOKUP($A147+2000,CONFIG!$W$2:$AE$804,4,FALSE))</f>
        <v/>
      </c>
      <c r="F147" s="143" t="str">
        <f>IF(ISNA(VLOOKUP($A147+2000,CONFIG!$W$2:$AE$804,5,FALSE)),"",VLOOKUP($A147+2000,CONFIG!$W$2:$AE$804,5,FALSE))</f>
        <v/>
      </c>
      <c r="G147" s="142" t="str">
        <f>IF(ISNA(VLOOKUP($A147+2000,CONFIG!$W$2:$AE$804,6,FALSE)),"",VLOOKUP($A147+2000,CONFIG!$W$2:$AE$804,6,FALSE))</f>
        <v/>
      </c>
      <c r="H147" s="142" t="str">
        <f>IF(ISNA(VLOOKUP($A147+2000,CONFIG!$W$2:$AE$804,7,FALSE)),"",VLOOKUP($A147+2000,CONFIG!$W$2:$AE$804,7,FALSE))</f>
        <v/>
      </c>
      <c r="I147" s="142" t="str">
        <f>IF(ISNA(VLOOKUP($A147+2000,CONFIG!$W$2:$AE$804,8,FALSE)),"",VLOOKUP($A147+2000,CONFIG!$W$2:$AE$804,8,FALSE))</f>
        <v/>
      </c>
      <c r="J147" s="142" t="str">
        <f>IF(ISNA(VLOOKUP($A147+2000,CONFIG!$W$2:$AE$804,9,FALSE)),"",VLOOKUP($A147+2000,CONFIG!$W$2:$AE$804,9,FALSE))</f>
        <v/>
      </c>
      <c r="K147" s="123"/>
    </row>
    <row r="148" spans="1:11" s="117" customFormat="1" ht="19.350000000000001" customHeight="1" x14ac:dyDescent="0.2">
      <c r="A148" s="140">
        <v>141</v>
      </c>
      <c r="B148" s="141"/>
      <c r="C148" s="142">
        <f>IF(ISNA(VLOOKUP($A148+2000,CONFIG!$W$2:$AE$804,2,FALSE)),"",VLOOKUP($A148+2000,CONFIG!$W$2:$AE$804,2,FALSE))</f>
        <v>0</v>
      </c>
      <c r="D148" s="143" t="str">
        <f>IF(ISNA(VLOOKUP($A148+2000,CONFIG!$W$2:$AE$804,3,FALSE)),"",VLOOKUP($A148+2000,CONFIG!$W$2:$AE$804,3,FALSE))</f>
        <v/>
      </c>
      <c r="E148" s="143" t="str">
        <f>IF(ISNA(VLOOKUP($A148+2000,CONFIG!$W$2:$AE$804,4,FALSE)),"",VLOOKUP($A148+2000,CONFIG!$W$2:$AE$804,4,FALSE))</f>
        <v/>
      </c>
      <c r="F148" s="143" t="str">
        <f>IF(ISNA(VLOOKUP($A148+2000,CONFIG!$W$2:$AE$804,5,FALSE)),"",VLOOKUP($A148+2000,CONFIG!$W$2:$AE$804,5,FALSE))</f>
        <v/>
      </c>
      <c r="G148" s="142" t="str">
        <f>IF(ISNA(VLOOKUP($A148+2000,CONFIG!$W$2:$AE$804,6,FALSE)),"",VLOOKUP($A148+2000,CONFIG!$W$2:$AE$804,6,FALSE))</f>
        <v/>
      </c>
      <c r="H148" s="142" t="str">
        <f>IF(ISNA(VLOOKUP($A148+2000,CONFIG!$W$2:$AE$804,7,FALSE)),"",VLOOKUP($A148+2000,CONFIG!$W$2:$AE$804,7,FALSE))</f>
        <v/>
      </c>
      <c r="I148" s="142" t="str">
        <f>IF(ISNA(VLOOKUP($A148+2000,CONFIG!$W$2:$AE$804,8,FALSE)),"",VLOOKUP($A148+2000,CONFIG!$W$2:$AE$804,8,FALSE))</f>
        <v/>
      </c>
      <c r="J148" s="142" t="str">
        <f>IF(ISNA(VLOOKUP($A148+2000,CONFIG!$W$2:$AE$804,9,FALSE)),"",VLOOKUP($A148+2000,CONFIG!$W$2:$AE$804,9,FALSE))</f>
        <v/>
      </c>
      <c r="K148" s="123"/>
    </row>
    <row r="149" spans="1:11" s="117" customFormat="1" ht="19.350000000000001" customHeight="1" x14ac:dyDescent="0.2">
      <c r="A149" s="140">
        <v>142</v>
      </c>
      <c r="B149" s="141"/>
      <c r="C149" s="142">
        <f>IF(ISNA(VLOOKUP($A149+2000,CONFIG!$W$2:$AE$804,2,FALSE)),"",VLOOKUP($A149+2000,CONFIG!$W$2:$AE$804,2,FALSE))</f>
        <v>0</v>
      </c>
      <c r="D149" s="143" t="str">
        <f>IF(ISNA(VLOOKUP($A149+2000,CONFIG!$W$2:$AE$804,3,FALSE)),"",VLOOKUP($A149+2000,CONFIG!$W$2:$AE$804,3,FALSE))</f>
        <v/>
      </c>
      <c r="E149" s="143" t="str">
        <f>IF(ISNA(VLOOKUP($A149+2000,CONFIG!$W$2:$AE$804,4,FALSE)),"",VLOOKUP($A149+2000,CONFIG!$W$2:$AE$804,4,FALSE))</f>
        <v/>
      </c>
      <c r="F149" s="143" t="str">
        <f>IF(ISNA(VLOOKUP($A149+2000,CONFIG!$W$2:$AE$804,5,FALSE)),"",VLOOKUP($A149+2000,CONFIG!$W$2:$AE$804,5,FALSE))</f>
        <v/>
      </c>
      <c r="G149" s="142" t="str">
        <f>IF(ISNA(VLOOKUP($A149+2000,CONFIG!$W$2:$AE$804,6,FALSE)),"",VLOOKUP($A149+2000,CONFIG!$W$2:$AE$804,6,FALSE))</f>
        <v/>
      </c>
      <c r="H149" s="142" t="str">
        <f>IF(ISNA(VLOOKUP($A149+2000,CONFIG!$W$2:$AE$804,7,FALSE)),"",VLOOKUP($A149+2000,CONFIG!$W$2:$AE$804,7,FALSE))</f>
        <v/>
      </c>
      <c r="I149" s="142" t="str">
        <f>IF(ISNA(VLOOKUP($A149+2000,CONFIG!$W$2:$AE$804,8,FALSE)),"",VLOOKUP($A149+2000,CONFIG!$W$2:$AE$804,8,FALSE))</f>
        <v/>
      </c>
      <c r="J149" s="142" t="str">
        <f>IF(ISNA(VLOOKUP($A149+2000,CONFIG!$W$2:$AE$804,9,FALSE)),"",VLOOKUP($A149+2000,CONFIG!$W$2:$AE$804,9,FALSE))</f>
        <v/>
      </c>
      <c r="K149" s="123"/>
    </row>
    <row r="150" spans="1:11" s="117" customFormat="1" ht="19.350000000000001" customHeight="1" x14ac:dyDescent="0.2">
      <c r="A150" s="140">
        <v>143</v>
      </c>
      <c r="B150" s="141"/>
      <c r="C150" s="142">
        <f>IF(ISNA(VLOOKUP($A150+2000,CONFIG!$W$2:$AE$804,2,FALSE)),"",VLOOKUP($A150+2000,CONFIG!$W$2:$AE$804,2,FALSE))</f>
        <v>0</v>
      </c>
      <c r="D150" s="143" t="str">
        <f>IF(ISNA(VLOOKUP($A150+2000,CONFIG!$W$2:$AE$804,3,FALSE)),"",VLOOKUP($A150+2000,CONFIG!$W$2:$AE$804,3,FALSE))</f>
        <v/>
      </c>
      <c r="E150" s="143" t="str">
        <f>IF(ISNA(VLOOKUP($A150+2000,CONFIG!$W$2:$AE$804,4,FALSE)),"",VLOOKUP($A150+2000,CONFIG!$W$2:$AE$804,4,FALSE))</f>
        <v/>
      </c>
      <c r="F150" s="143" t="str">
        <f>IF(ISNA(VLOOKUP($A150+2000,CONFIG!$W$2:$AE$804,5,FALSE)),"",VLOOKUP($A150+2000,CONFIG!$W$2:$AE$804,5,FALSE))</f>
        <v/>
      </c>
      <c r="G150" s="142" t="str">
        <f>IF(ISNA(VLOOKUP($A150+2000,CONFIG!$W$2:$AE$804,6,FALSE)),"",VLOOKUP($A150+2000,CONFIG!$W$2:$AE$804,6,FALSE))</f>
        <v/>
      </c>
      <c r="H150" s="142" t="str">
        <f>IF(ISNA(VLOOKUP($A150+2000,CONFIG!$W$2:$AE$804,7,FALSE)),"",VLOOKUP($A150+2000,CONFIG!$W$2:$AE$804,7,FALSE))</f>
        <v/>
      </c>
      <c r="I150" s="142" t="str">
        <f>IF(ISNA(VLOOKUP($A150+2000,CONFIG!$W$2:$AE$804,8,FALSE)),"",VLOOKUP($A150+2000,CONFIG!$W$2:$AE$804,8,FALSE))</f>
        <v/>
      </c>
      <c r="J150" s="142" t="str">
        <f>IF(ISNA(VLOOKUP($A150+2000,CONFIG!$W$2:$AE$804,9,FALSE)),"",VLOOKUP($A150+2000,CONFIG!$W$2:$AE$804,9,FALSE))</f>
        <v/>
      </c>
      <c r="K150" s="123"/>
    </row>
    <row r="151" spans="1:11" s="117" customFormat="1" ht="19.350000000000001" customHeight="1" x14ac:dyDescent="0.2">
      <c r="A151" s="140">
        <v>144</v>
      </c>
      <c r="B151" s="141"/>
      <c r="C151" s="142">
        <f>IF(ISNA(VLOOKUP($A151+2000,CONFIG!$W$2:$AE$804,2,FALSE)),"",VLOOKUP($A151+2000,CONFIG!$W$2:$AE$804,2,FALSE))</f>
        <v>0</v>
      </c>
      <c r="D151" s="143" t="str">
        <f>IF(ISNA(VLOOKUP($A151+2000,CONFIG!$W$2:$AE$804,3,FALSE)),"",VLOOKUP($A151+2000,CONFIG!$W$2:$AE$804,3,FALSE))</f>
        <v/>
      </c>
      <c r="E151" s="143" t="str">
        <f>IF(ISNA(VLOOKUP($A151+2000,CONFIG!$W$2:$AE$804,4,FALSE)),"",VLOOKUP($A151+2000,CONFIG!$W$2:$AE$804,4,FALSE))</f>
        <v/>
      </c>
      <c r="F151" s="143" t="str">
        <f>IF(ISNA(VLOOKUP($A151+2000,CONFIG!$W$2:$AE$804,5,FALSE)),"",VLOOKUP($A151+2000,CONFIG!$W$2:$AE$804,5,FALSE))</f>
        <v/>
      </c>
      <c r="G151" s="142" t="str">
        <f>IF(ISNA(VLOOKUP($A151+2000,CONFIG!$W$2:$AE$804,6,FALSE)),"",VLOOKUP($A151+2000,CONFIG!$W$2:$AE$804,6,FALSE))</f>
        <v/>
      </c>
      <c r="H151" s="142" t="str">
        <f>IF(ISNA(VLOOKUP($A151+2000,CONFIG!$W$2:$AE$804,7,FALSE)),"",VLOOKUP($A151+2000,CONFIG!$W$2:$AE$804,7,FALSE))</f>
        <v/>
      </c>
      <c r="I151" s="142" t="str">
        <f>IF(ISNA(VLOOKUP($A151+2000,CONFIG!$W$2:$AE$804,8,FALSE)),"",VLOOKUP($A151+2000,CONFIG!$W$2:$AE$804,8,FALSE))</f>
        <v/>
      </c>
      <c r="J151" s="142" t="str">
        <f>IF(ISNA(VLOOKUP($A151+2000,CONFIG!$W$2:$AE$804,9,FALSE)),"",VLOOKUP($A151+2000,CONFIG!$W$2:$AE$804,9,FALSE))</f>
        <v/>
      </c>
      <c r="K151" s="123"/>
    </row>
    <row r="152" spans="1:11" s="117" customFormat="1" ht="19.350000000000001" customHeight="1" x14ac:dyDescent="0.2">
      <c r="A152" s="140">
        <v>145</v>
      </c>
      <c r="B152" s="141"/>
      <c r="C152" s="142">
        <f>IF(ISNA(VLOOKUP($A152+2000,CONFIG!$W$2:$AE$804,2,FALSE)),"",VLOOKUP($A152+2000,CONFIG!$W$2:$AE$804,2,FALSE))</f>
        <v>0</v>
      </c>
      <c r="D152" s="143" t="str">
        <f>IF(ISNA(VLOOKUP($A152+2000,CONFIG!$W$2:$AE$804,3,FALSE)),"",VLOOKUP($A152+2000,CONFIG!$W$2:$AE$804,3,FALSE))</f>
        <v/>
      </c>
      <c r="E152" s="143" t="str">
        <f>IF(ISNA(VLOOKUP($A152+2000,CONFIG!$W$2:$AE$804,4,FALSE)),"",VLOOKUP($A152+2000,CONFIG!$W$2:$AE$804,4,FALSE))</f>
        <v/>
      </c>
      <c r="F152" s="143" t="str">
        <f>IF(ISNA(VLOOKUP($A152+2000,CONFIG!$W$2:$AE$804,5,FALSE)),"",VLOOKUP($A152+2000,CONFIG!$W$2:$AE$804,5,FALSE))</f>
        <v/>
      </c>
      <c r="G152" s="142" t="str">
        <f>IF(ISNA(VLOOKUP($A152+2000,CONFIG!$W$2:$AE$804,6,FALSE)),"",VLOOKUP($A152+2000,CONFIG!$W$2:$AE$804,6,FALSE))</f>
        <v/>
      </c>
      <c r="H152" s="142" t="str">
        <f>IF(ISNA(VLOOKUP($A152+2000,CONFIG!$W$2:$AE$804,7,FALSE)),"",VLOOKUP($A152+2000,CONFIG!$W$2:$AE$804,7,FALSE))</f>
        <v/>
      </c>
      <c r="I152" s="142" t="str">
        <f>IF(ISNA(VLOOKUP($A152+2000,CONFIG!$W$2:$AE$804,8,FALSE)),"",VLOOKUP($A152+2000,CONFIG!$W$2:$AE$804,8,FALSE))</f>
        <v/>
      </c>
      <c r="J152" s="142" t="str">
        <f>IF(ISNA(VLOOKUP($A152+2000,CONFIG!$W$2:$AE$804,9,FALSE)),"",VLOOKUP($A152+2000,CONFIG!$W$2:$AE$804,9,FALSE))</f>
        <v/>
      </c>
      <c r="K152" s="123"/>
    </row>
    <row r="153" spans="1:11" s="117" customFormat="1" ht="19.350000000000001" customHeight="1" x14ac:dyDescent="0.2">
      <c r="A153" s="140">
        <v>146</v>
      </c>
      <c r="B153" s="141"/>
      <c r="C153" s="142">
        <f>IF(ISNA(VLOOKUP($A153+2000,CONFIG!$W$2:$AE$804,2,FALSE)),"",VLOOKUP($A153+2000,CONFIG!$W$2:$AE$804,2,FALSE))</f>
        <v>0</v>
      </c>
      <c r="D153" s="143" t="str">
        <f>IF(ISNA(VLOOKUP($A153+2000,CONFIG!$W$2:$AE$804,3,FALSE)),"",VLOOKUP($A153+2000,CONFIG!$W$2:$AE$804,3,FALSE))</f>
        <v/>
      </c>
      <c r="E153" s="143" t="str">
        <f>IF(ISNA(VLOOKUP($A153+2000,CONFIG!$W$2:$AE$804,4,FALSE)),"",VLOOKUP($A153+2000,CONFIG!$W$2:$AE$804,4,FALSE))</f>
        <v/>
      </c>
      <c r="F153" s="143" t="str">
        <f>IF(ISNA(VLOOKUP($A153+2000,CONFIG!$W$2:$AE$804,5,FALSE)),"",VLOOKUP($A153+2000,CONFIG!$W$2:$AE$804,5,FALSE))</f>
        <v/>
      </c>
      <c r="G153" s="142" t="str">
        <f>IF(ISNA(VLOOKUP($A153+2000,CONFIG!$W$2:$AE$804,6,FALSE)),"",VLOOKUP($A153+2000,CONFIG!$W$2:$AE$804,6,FALSE))</f>
        <v/>
      </c>
      <c r="H153" s="142" t="str">
        <f>IF(ISNA(VLOOKUP($A153+2000,CONFIG!$W$2:$AE$804,7,FALSE)),"",VLOOKUP($A153+2000,CONFIG!$W$2:$AE$804,7,FALSE))</f>
        <v/>
      </c>
      <c r="I153" s="142" t="str">
        <f>IF(ISNA(VLOOKUP($A153+2000,CONFIG!$W$2:$AE$804,8,FALSE)),"",VLOOKUP($A153+2000,CONFIG!$W$2:$AE$804,8,FALSE))</f>
        <v/>
      </c>
      <c r="J153" s="142" t="str">
        <f>IF(ISNA(VLOOKUP($A153+2000,CONFIG!$W$2:$AE$804,9,FALSE)),"",VLOOKUP($A153+2000,CONFIG!$W$2:$AE$804,9,FALSE))</f>
        <v/>
      </c>
      <c r="K153" s="123"/>
    </row>
    <row r="154" spans="1:11" s="117" customFormat="1" ht="19.350000000000001" customHeight="1" x14ac:dyDescent="0.2">
      <c r="A154" s="140">
        <v>147</v>
      </c>
      <c r="B154" s="141"/>
      <c r="C154" s="142">
        <f>IF(ISNA(VLOOKUP($A154+2000,CONFIG!$W$2:$AE$804,2,FALSE)),"",VLOOKUP($A154+2000,CONFIG!$W$2:$AE$804,2,FALSE))</f>
        <v>0</v>
      </c>
      <c r="D154" s="143" t="str">
        <f>IF(ISNA(VLOOKUP($A154+2000,CONFIG!$W$2:$AE$804,3,FALSE)),"",VLOOKUP($A154+2000,CONFIG!$W$2:$AE$804,3,FALSE))</f>
        <v/>
      </c>
      <c r="E154" s="143" t="str">
        <f>IF(ISNA(VLOOKUP($A154+2000,CONFIG!$W$2:$AE$804,4,FALSE)),"",VLOOKUP($A154+2000,CONFIG!$W$2:$AE$804,4,FALSE))</f>
        <v/>
      </c>
      <c r="F154" s="143" t="str">
        <f>IF(ISNA(VLOOKUP($A154+2000,CONFIG!$W$2:$AE$804,5,FALSE)),"",VLOOKUP($A154+2000,CONFIG!$W$2:$AE$804,5,FALSE))</f>
        <v/>
      </c>
      <c r="G154" s="142" t="str">
        <f>IF(ISNA(VLOOKUP($A154+2000,CONFIG!$W$2:$AE$804,6,FALSE)),"",VLOOKUP($A154+2000,CONFIG!$W$2:$AE$804,6,FALSE))</f>
        <v/>
      </c>
      <c r="H154" s="142" t="str">
        <f>IF(ISNA(VLOOKUP($A154+2000,CONFIG!$W$2:$AE$804,7,FALSE)),"",VLOOKUP($A154+2000,CONFIG!$W$2:$AE$804,7,FALSE))</f>
        <v/>
      </c>
      <c r="I154" s="142" t="str">
        <f>IF(ISNA(VLOOKUP($A154+2000,CONFIG!$W$2:$AE$804,8,FALSE)),"",VLOOKUP($A154+2000,CONFIG!$W$2:$AE$804,8,FALSE))</f>
        <v/>
      </c>
      <c r="J154" s="142" t="str">
        <f>IF(ISNA(VLOOKUP($A154+2000,CONFIG!$W$2:$AE$804,9,FALSE)),"",VLOOKUP($A154+2000,CONFIG!$W$2:$AE$804,9,FALSE))</f>
        <v/>
      </c>
      <c r="K154" s="123"/>
    </row>
    <row r="155" spans="1:11" s="117" customFormat="1" ht="19.350000000000001" customHeight="1" x14ac:dyDescent="0.2">
      <c r="A155" s="140">
        <v>148</v>
      </c>
      <c r="B155" s="141"/>
      <c r="C155" s="142">
        <f>IF(ISNA(VLOOKUP($A155+2000,CONFIG!$W$2:$AE$804,2,FALSE)),"",VLOOKUP($A155+2000,CONFIG!$W$2:$AE$804,2,FALSE))</f>
        <v>0</v>
      </c>
      <c r="D155" s="143" t="str">
        <f>IF(ISNA(VLOOKUP($A155+2000,CONFIG!$W$2:$AE$804,3,FALSE)),"",VLOOKUP($A155+2000,CONFIG!$W$2:$AE$804,3,FALSE))</f>
        <v/>
      </c>
      <c r="E155" s="143" t="str">
        <f>IF(ISNA(VLOOKUP($A155+2000,CONFIG!$W$2:$AE$804,4,FALSE)),"",VLOOKUP($A155+2000,CONFIG!$W$2:$AE$804,4,FALSE))</f>
        <v/>
      </c>
      <c r="F155" s="143" t="str">
        <f>IF(ISNA(VLOOKUP($A155+2000,CONFIG!$W$2:$AE$804,5,FALSE)),"",VLOOKUP($A155+2000,CONFIG!$W$2:$AE$804,5,FALSE))</f>
        <v/>
      </c>
      <c r="G155" s="142" t="str">
        <f>IF(ISNA(VLOOKUP($A155+2000,CONFIG!$W$2:$AE$804,6,FALSE)),"",VLOOKUP($A155+2000,CONFIG!$W$2:$AE$804,6,FALSE))</f>
        <v/>
      </c>
      <c r="H155" s="142" t="str">
        <f>IF(ISNA(VLOOKUP($A155+2000,CONFIG!$W$2:$AE$804,7,FALSE)),"",VLOOKUP($A155+2000,CONFIG!$W$2:$AE$804,7,FALSE))</f>
        <v/>
      </c>
      <c r="I155" s="142" t="str">
        <f>IF(ISNA(VLOOKUP($A155+2000,CONFIG!$W$2:$AE$804,8,FALSE)),"",VLOOKUP($A155+2000,CONFIG!$W$2:$AE$804,8,FALSE))</f>
        <v/>
      </c>
      <c r="J155" s="142" t="str">
        <f>IF(ISNA(VLOOKUP($A155+2000,CONFIG!$W$2:$AE$804,9,FALSE)),"",VLOOKUP($A155+2000,CONFIG!$W$2:$AE$804,9,FALSE))</f>
        <v/>
      </c>
      <c r="K155" s="123"/>
    </row>
    <row r="156" spans="1:11" s="117" customFormat="1" ht="19.350000000000001" customHeight="1" x14ac:dyDescent="0.2">
      <c r="A156" s="140">
        <v>149</v>
      </c>
      <c r="B156" s="141"/>
      <c r="C156" s="142">
        <f>IF(ISNA(VLOOKUP($A156+2000,CONFIG!$W$2:$AE$804,2,FALSE)),"",VLOOKUP($A156+2000,CONFIG!$W$2:$AE$804,2,FALSE))</f>
        <v>0</v>
      </c>
      <c r="D156" s="143" t="str">
        <f>IF(ISNA(VLOOKUP($A156+2000,CONFIG!$W$2:$AE$804,3,FALSE)),"",VLOOKUP($A156+2000,CONFIG!$W$2:$AE$804,3,FALSE))</f>
        <v/>
      </c>
      <c r="E156" s="143" t="str">
        <f>IF(ISNA(VLOOKUP($A156+2000,CONFIG!$W$2:$AE$804,4,FALSE)),"",VLOOKUP($A156+2000,CONFIG!$W$2:$AE$804,4,FALSE))</f>
        <v/>
      </c>
      <c r="F156" s="143" t="str">
        <f>IF(ISNA(VLOOKUP($A156+2000,CONFIG!$W$2:$AE$804,5,FALSE)),"",VLOOKUP($A156+2000,CONFIG!$W$2:$AE$804,5,FALSE))</f>
        <v/>
      </c>
      <c r="G156" s="142" t="str">
        <f>IF(ISNA(VLOOKUP($A156+2000,CONFIG!$W$2:$AE$804,6,FALSE)),"",VLOOKUP($A156+2000,CONFIG!$W$2:$AE$804,6,FALSE))</f>
        <v/>
      </c>
      <c r="H156" s="142" t="str">
        <f>IF(ISNA(VLOOKUP($A156+2000,CONFIG!$W$2:$AE$804,7,FALSE)),"",VLOOKUP($A156+2000,CONFIG!$W$2:$AE$804,7,FALSE))</f>
        <v/>
      </c>
      <c r="I156" s="142" t="str">
        <f>IF(ISNA(VLOOKUP($A156+2000,CONFIG!$W$2:$AE$804,8,FALSE)),"",VLOOKUP($A156+2000,CONFIG!$W$2:$AE$804,8,FALSE))</f>
        <v/>
      </c>
      <c r="J156" s="142" t="str">
        <f>IF(ISNA(VLOOKUP($A156+2000,CONFIG!$W$2:$AE$804,9,FALSE)),"",VLOOKUP($A156+2000,CONFIG!$W$2:$AE$804,9,FALSE))</f>
        <v/>
      </c>
      <c r="K156" s="123"/>
    </row>
    <row r="157" spans="1:11" s="117" customFormat="1" ht="19.350000000000001" customHeight="1" x14ac:dyDescent="0.2">
      <c r="A157" s="140">
        <v>150</v>
      </c>
      <c r="B157" s="141"/>
      <c r="C157" s="142">
        <f>IF(ISNA(VLOOKUP($A157+2000,CONFIG!$W$2:$AE$804,2,FALSE)),"",VLOOKUP($A157+2000,CONFIG!$W$2:$AE$804,2,FALSE))</f>
        <v>0</v>
      </c>
      <c r="D157" s="143" t="str">
        <f>IF(ISNA(VLOOKUP($A157+2000,CONFIG!$W$2:$AE$804,3,FALSE)),"",VLOOKUP($A157+2000,CONFIG!$W$2:$AE$804,3,FALSE))</f>
        <v/>
      </c>
      <c r="E157" s="143" t="str">
        <f>IF(ISNA(VLOOKUP($A157+2000,CONFIG!$W$2:$AE$804,4,FALSE)),"",VLOOKUP($A157+2000,CONFIG!$W$2:$AE$804,4,FALSE))</f>
        <v/>
      </c>
      <c r="F157" s="143" t="str">
        <f>IF(ISNA(VLOOKUP($A157+2000,CONFIG!$W$2:$AE$804,5,FALSE)),"",VLOOKUP($A157+2000,CONFIG!$W$2:$AE$804,5,FALSE))</f>
        <v/>
      </c>
      <c r="G157" s="142" t="str">
        <f>IF(ISNA(VLOOKUP($A157+2000,CONFIG!$W$2:$AE$804,6,FALSE)),"",VLOOKUP($A157+2000,CONFIG!$W$2:$AE$804,6,FALSE))</f>
        <v/>
      </c>
      <c r="H157" s="142" t="str">
        <f>IF(ISNA(VLOOKUP($A157+2000,CONFIG!$W$2:$AE$804,7,FALSE)),"",VLOOKUP($A157+2000,CONFIG!$W$2:$AE$804,7,FALSE))</f>
        <v/>
      </c>
      <c r="I157" s="142" t="str">
        <f>IF(ISNA(VLOOKUP($A157+2000,CONFIG!$W$2:$AE$804,8,FALSE)),"",VLOOKUP($A157+2000,CONFIG!$W$2:$AE$804,8,FALSE))</f>
        <v/>
      </c>
      <c r="J157" s="142" t="str">
        <f>IF(ISNA(VLOOKUP($A157+2000,CONFIG!$W$2:$AE$804,9,FALSE)),"",VLOOKUP($A157+2000,CONFIG!$W$2:$AE$804,9,FALSE))</f>
        <v/>
      </c>
      <c r="K157" s="123"/>
    </row>
    <row r="158" spans="1:11" s="117" customFormat="1" ht="19.350000000000001" customHeight="1" x14ac:dyDescent="0.2">
      <c r="A158" s="140">
        <v>151</v>
      </c>
      <c r="B158" s="141"/>
      <c r="C158" s="142">
        <f>IF(ISNA(VLOOKUP($A158+2000,CONFIG!$W$2:$AE$804,2,FALSE)),"",VLOOKUP($A158+2000,CONFIG!$W$2:$AE$804,2,FALSE))</f>
        <v>0</v>
      </c>
      <c r="D158" s="143" t="str">
        <f>IF(ISNA(VLOOKUP($A158+2000,CONFIG!$W$2:$AE$804,3,FALSE)),"",VLOOKUP($A158+2000,CONFIG!$W$2:$AE$804,3,FALSE))</f>
        <v/>
      </c>
      <c r="E158" s="143" t="str">
        <f>IF(ISNA(VLOOKUP($A158+2000,CONFIG!$W$2:$AE$804,4,FALSE)),"",VLOOKUP($A158+2000,CONFIG!$W$2:$AE$804,4,FALSE))</f>
        <v/>
      </c>
      <c r="F158" s="143" t="str">
        <f>IF(ISNA(VLOOKUP($A158+2000,CONFIG!$W$2:$AE$804,5,FALSE)),"",VLOOKUP($A158+2000,CONFIG!$W$2:$AE$804,5,FALSE))</f>
        <v/>
      </c>
      <c r="G158" s="142" t="str">
        <f>IF(ISNA(VLOOKUP($A158+2000,CONFIG!$W$2:$AE$804,6,FALSE)),"",VLOOKUP($A158+2000,CONFIG!$W$2:$AE$804,6,FALSE))</f>
        <v/>
      </c>
      <c r="H158" s="142" t="str">
        <f>IF(ISNA(VLOOKUP($A158+2000,CONFIG!$W$2:$AE$804,7,FALSE)),"",VLOOKUP($A158+2000,CONFIG!$W$2:$AE$804,7,FALSE))</f>
        <v/>
      </c>
      <c r="I158" s="142" t="str">
        <f>IF(ISNA(VLOOKUP($A158+2000,CONFIG!$W$2:$AE$804,8,FALSE)),"",VLOOKUP($A158+2000,CONFIG!$W$2:$AE$804,8,FALSE))</f>
        <v/>
      </c>
      <c r="J158" s="142" t="str">
        <f>IF(ISNA(VLOOKUP($A158+2000,CONFIG!$W$2:$AE$804,9,FALSE)),"",VLOOKUP($A158+2000,CONFIG!$W$2:$AE$804,9,FALSE))</f>
        <v/>
      </c>
      <c r="K158" s="123"/>
    </row>
    <row r="159" spans="1:11" s="117" customFormat="1" ht="19.350000000000001" customHeight="1" x14ac:dyDescent="0.2">
      <c r="A159" s="140">
        <v>152</v>
      </c>
      <c r="B159" s="141"/>
      <c r="C159" s="142">
        <f>IF(ISNA(VLOOKUP($A159+2000,CONFIG!$W$2:$AE$804,2,FALSE)),"",VLOOKUP($A159+2000,CONFIG!$W$2:$AE$804,2,FALSE))</f>
        <v>0</v>
      </c>
      <c r="D159" s="143" t="str">
        <f>IF(ISNA(VLOOKUP($A159+2000,CONFIG!$W$2:$AE$804,3,FALSE)),"",VLOOKUP($A159+2000,CONFIG!$W$2:$AE$804,3,FALSE))</f>
        <v/>
      </c>
      <c r="E159" s="143" t="str">
        <f>IF(ISNA(VLOOKUP($A159+2000,CONFIG!$W$2:$AE$804,4,FALSE)),"",VLOOKUP($A159+2000,CONFIG!$W$2:$AE$804,4,FALSE))</f>
        <v/>
      </c>
      <c r="F159" s="143" t="str">
        <f>IF(ISNA(VLOOKUP($A159+2000,CONFIG!$W$2:$AE$804,5,FALSE)),"",VLOOKUP($A159+2000,CONFIG!$W$2:$AE$804,5,FALSE))</f>
        <v/>
      </c>
      <c r="G159" s="142" t="str">
        <f>IF(ISNA(VLOOKUP($A159+2000,CONFIG!$W$2:$AE$804,6,FALSE)),"",VLOOKUP($A159+2000,CONFIG!$W$2:$AE$804,6,FALSE))</f>
        <v/>
      </c>
      <c r="H159" s="142" t="str">
        <f>IF(ISNA(VLOOKUP($A159+2000,CONFIG!$W$2:$AE$804,7,FALSE)),"",VLOOKUP($A159+2000,CONFIG!$W$2:$AE$804,7,FALSE))</f>
        <v/>
      </c>
      <c r="I159" s="142" t="str">
        <f>IF(ISNA(VLOOKUP($A159+2000,CONFIG!$W$2:$AE$804,8,FALSE)),"",VLOOKUP($A159+2000,CONFIG!$W$2:$AE$804,8,FALSE))</f>
        <v/>
      </c>
      <c r="J159" s="142" t="str">
        <f>IF(ISNA(VLOOKUP($A159+2000,CONFIG!$W$2:$AE$804,9,FALSE)),"",VLOOKUP($A159+2000,CONFIG!$W$2:$AE$804,9,FALSE))</f>
        <v/>
      </c>
      <c r="K159" s="123"/>
    </row>
    <row r="160" spans="1:11" s="117" customFormat="1" ht="19.350000000000001" customHeight="1" x14ac:dyDescent="0.2">
      <c r="A160" s="140">
        <v>153</v>
      </c>
      <c r="B160" s="141"/>
      <c r="C160" s="142">
        <f>IF(ISNA(VLOOKUP($A160+2000,CONFIG!$W$2:$AE$804,2,FALSE)),"",VLOOKUP($A160+2000,CONFIG!$W$2:$AE$804,2,FALSE))</f>
        <v>0</v>
      </c>
      <c r="D160" s="143" t="str">
        <f>IF(ISNA(VLOOKUP($A160+2000,CONFIG!$W$2:$AE$804,3,FALSE)),"",VLOOKUP($A160+2000,CONFIG!$W$2:$AE$804,3,FALSE))</f>
        <v/>
      </c>
      <c r="E160" s="143" t="str">
        <f>IF(ISNA(VLOOKUP($A160+2000,CONFIG!$W$2:$AE$804,4,FALSE)),"",VLOOKUP($A160+2000,CONFIG!$W$2:$AE$804,4,FALSE))</f>
        <v/>
      </c>
      <c r="F160" s="143" t="str">
        <f>IF(ISNA(VLOOKUP($A160+2000,CONFIG!$W$2:$AE$804,5,FALSE)),"",VLOOKUP($A160+2000,CONFIG!$W$2:$AE$804,5,FALSE))</f>
        <v/>
      </c>
      <c r="G160" s="142" t="str">
        <f>IF(ISNA(VLOOKUP($A160+2000,CONFIG!$W$2:$AE$804,6,FALSE)),"",VLOOKUP($A160+2000,CONFIG!$W$2:$AE$804,6,FALSE))</f>
        <v/>
      </c>
      <c r="H160" s="142" t="str">
        <f>IF(ISNA(VLOOKUP($A160+2000,CONFIG!$W$2:$AE$804,7,FALSE)),"",VLOOKUP($A160+2000,CONFIG!$W$2:$AE$804,7,FALSE))</f>
        <v/>
      </c>
      <c r="I160" s="142" t="str">
        <f>IF(ISNA(VLOOKUP($A160+2000,CONFIG!$W$2:$AE$804,8,FALSE)),"",VLOOKUP($A160+2000,CONFIG!$W$2:$AE$804,8,FALSE))</f>
        <v/>
      </c>
      <c r="J160" s="142" t="str">
        <f>IF(ISNA(VLOOKUP($A160+2000,CONFIG!$W$2:$AE$804,9,FALSE)),"",VLOOKUP($A160+2000,CONFIG!$W$2:$AE$804,9,FALSE))</f>
        <v/>
      </c>
      <c r="K160" s="123"/>
    </row>
    <row r="161" spans="1:11" s="117" customFormat="1" ht="19.350000000000001" customHeight="1" x14ac:dyDescent="0.2">
      <c r="A161" s="140">
        <v>154</v>
      </c>
      <c r="B161" s="141"/>
      <c r="C161" s="142">
        <f>IF(ISNA(VLOOKUP($A161+2000,CONFIG!$W$2:$AE$804,2,FALSE)),"",VLOOKUP($A161+2000,CONFIG!$W$2:$AE$804,2,FALSE))</f>
        <v>0</v>
      </c>
      <c r="D161" s="143" t="str">
        <f>IF(ISNA(VLOOKUP($A161+2000,CONFIG!$W$2:$AE$804,3,FALSE)),"",VLOOKUP($A161+2000,CONFIG!$W$2:$AE$804,3,FALSE))</f>
        <v/>
      </c>
      <c r="E161" s="143" t="str">
        <f>IF(ISNA(VLOOKUP($A161+2000,CONFIG!$W$2:$AE$804,4,FALSE)),"",VLOOKUP($A161+2000,CONFIG!$W$2:$AE$804,4,FALSE))</f>
        <v/>
      </c>
      <c r="F161" s="143" t="str">
        <f>IF(ISNA(VLOOKUP($A161+2000,CONFIG!$W$2:$AE$804,5,FALSE)),"",VLOOKUP($A161+2000,CONFIG!$W$2:$AE$804,5,FALSE))</f>
        <v/>
      </c>
      <c r="G161" s="142" t="str">
        <f>IF(ISNA(VLOOKUP($A161+2000,CONFIG!$W$2:$AE$804,6,FALSE)),"",VLOOKUP($A161+2000,CONFIG!$W$2:$AE$804,6,FALSE))</f>
        <v/>
      </c>
      <c r="H161" s="142" t="str">
        <f>IF(ISNA(VLOOKUP($A161+2000,CONFIG!$W$2:$AE$804,7,FALSE)),"",VLOOKUP($A161+2000,CONFIG!$W$2:$AE$804,7,FALSE))</f>
        <v/>
      </c>
      <c r="I161" s="142" t="str">
        <f>IF(ISNA(VLOOKUP($A161+2000,CONFIG!$W$2:$AE$804,8,FALSE)),"",VLOOKUP($A161+2000,CONFIG!$W$2:$AE$804,8,FALSE))</f>
        <v/>
      </c>
      <c r="J161" s="142" t="str">
        <f>IF(ISNA(VLOOKUP($A161+2000,CONFIG!$W$2:$AE$804,9,FALSE)),"",VLOOKUP($A161+2000,CONFIG!$W$2:$AE$804,9,FALSE))</f>
        <v/>
      </c>
      <c r="K161" s="123"/>
    </row>
    <row r="162" spans="1:11" s="117" customFormat="1" ht="19.350000000000001" customHeight="1" x14ac:dyDescent="0.2">
      <c r="A162" s="140">
        <v>155</v>
      </c>
      <c r="B162" s="141"/>
      <c r="C162" s="142">
        <f>IF(ISNA(VLOOKUP($A162+2000,CONFIG!$W$2:$AE$804,2,FALSE)),"",VLOOKUP($A162+2000,CONFIG!$W$2:$AE$804,2,FALSE))</f>
        <v>0</v>
      </c>
      <c r="D162" s="143" t="str">
        <f>IF(ISNA(VLOOKUP($A162+2000,CONFIG!$W$2:$AE$804,3,FALSE)),"",VLOOKUP($A162+2000,CONFIG!$W$2:$AE$804,3,FALSE))</f>
        <v/>
      </c>
      <c r="E162" s="143" t="str">
        <f>IF(ISNA(VLOOKUP($A162+2000,CONFIG!$W$2:$AE$804,4,FALSE)),"",VLOOKUP($A162+2000,CONFIG!$W$2:$AE$804,4,FALSE))</f>
        <v/>
      </c>
      <c r="F162" s="143" t="str">
        <f>IF(ISNA(VLOOKUP($A162+2000,CONFIG!$W$2:$AE$804,5,FALSE)),"",VLOOKUP($A162+2000,CONFIG!$W$2:$AE$804,5,FALSE))</f>
        <v/>
      </c>
      <c r="G162" s="142" t="str">
        <f>IF(ISNA(VLOOKUP($A162+2000,CONFIG!$W$2:$AE$804,6,FALSE)),"",VLOOKUP($A162+2000,CONFIG!$W$2:$AE$804,6,FALSE))</f>
        <v/>
      </c>
      <c r="H162" s="142" t="str">
        <f>IF(ISNA(VLOOKUP($A162+2000,CONFIG!$W$2:$AE$804,7,FALSE)),"",VLOOKUP($A162+2000,CONFIG!$W$2:$AE$804,7,FALSE))</f>
        <v/>
      </c>
      <c r="I162" s="142" t="str">
        <f>IF(ISNA(VLOOKUP($A162+2000,CONFIG!$W$2:$AE$804,8,FALSE)),"",VLOOKUP($A162+2000,CONFIG!$W$2:$AE$804,8,FALSE))</f>
        <v/>
      </c>
      <c r="J162" s="142" t="str">
        <f>IF(ISNA(VLOOKUP($A162+2000,CONFIG!$W$2:$AE$804,9,FALSE)),"",VLOOKUP($A162+2000,CONFIG!$W$2:$AE$804,9,FALSE))</f>
        <v/>
      </c>
      <c r="K162" s="123"/>
    </row>
    <row r="163" spans="1:11" s="117" customFormat="1" ht="19.350000000000001" customHeight="1" x14ac:dyDescent="0.2">
      <c r="A163" s="140">
        <v>156</v>
      </c>
      <c r="B163" s="141"/>
      <c r="C163" s="142">
        <f>IF(ISNA(VLOOKUP($A163+2000,CONFIG!$W$2:$AE$804,2,FALSE)),"",VLOOKUP($A163+2000,CONFIG!$W$2:$AE$804,2,FALSE))</f>
        <v>0</v>
      </c>
      <c r="D163" s="143" t="str">
        <f>IF(ISNA(VLOOKUP($A163+2000,CONFIG!$W$2:$AE$804,3,FALSE)),"",VLOOKUP($A163+2000,CONFIG!$W$2:$AE$804,3,FALSE))</f>
        <v/>
      </c>
      <c r="E163" s="143" t="str">
        <f>IF(ISNA(VLOOKUP($A163+2000,CONFIG!$W$2:$AE$804,4,FALSE)),"",VLOOKUP($A163+2000,CONFIG!$W$2:$AE$804,4,FALSE))</f>
        <v/>
      </c>
      <c r="F163" s="143" t="str">
        <f>IF(ISNA(VLOOKUP($A163+2000,CONFIG!$W$2:$AE$804,5,FALSE)),"",VLOOKUP($A163+2000,CONFIG!$W$2:$AE$804,5,FALSE))</f>
        <v/>
      </c>
      <c r="G163" s="142" t="str">
        <f>IF(ISNA(VLOOKUP($A163+2000,CONFIG!$W$2:$AE$804,6,FALSE)),"",VLOOKUP($A163+2000,CONFIG!$W$2:$AE$804,6,FALSE))</f>
        <v/>
      </c>
      <c r="H163" s="142" t="str">
        <f>IF(ISNA(VLOOKUP($A163+2000,CONFIG!$W$2:$AE$804,7,FALSE)),"",VLOOKUP($A163+2000,CONFIG!$W$2:$AE$804,7,FALSE))</f>
        <v/>
      </c>
      <c r="I163" s="142" t="str">
        <f>IF(ISNA(VLOOKUP($A163+2000,CONFIG!$W$2:$AE$804,8,FALSE)),"",VLOOKUP($A163+2000,CONFIG!$W$2:$AE$804,8,FALSE))</f>
        <v/>
      </c>
      <c r="J163" s="142" t="str">
        <f>IF(ISNA(VLOOKUP($A163+2000,CONFIG!$W$2:$AE$804,9,FALSE)),"",VLOOKUP($A163+2000,CONFIG!$W$2:$AE$804,9,FALSE))</f>
        <v/>
      </c>
      <c r="K163" s="123"/>
    </row>
    <row r="164" spans="1:11" s="117" customFormat="1" ht="19.350000000000001" customHeight="1" x14ac:dyDescent="0.2">
      <c r="A164" s="140">
        <v>157</v>
      </c>
      <c r="B164" s="141"/>
      <c r="C164" s="142">
        <f>IF(ISNA(VLOOKUP($A164+2000,CONFIG!$W$2:$AE$804,2,FALSE)),"",VLOOKUP($A164+2000,CONFIG!$W$2:$AE$804,2,FALSE))</f>
        <v>0</v>
      </c>
      <c r="D164" s="143" t="str">
        <f>IF(ISNA(VLOOKUP($A164+2000,CONFIG!$W$2:$AE$804,3,FALSE)),"",VLOOKUP($A164+2000,CONFIG!$W$2:$AE$804,3,FALSE))</f>
        <v/>
      </c>
      <c r="E164" s="143" t="str">
        <f>IF(ISNA(VLOOKUP($A164+2000,CONFIG!$W$2:$AE$804,4,FALSE)),"",VLOOKUP($A164+2000,CONFIG!$W$2:$AE$804,4,FALSE))</f>
        <v/>
      </c>
      <c r="F164" s="143" t="str">
        <f>IF(ISNA(VLOOKUP($A164+2000,CONFIG!$W$2:$AE$804,5,FALSE)),"",VLOOKUP($A164+2000,CONFIG!$W$2:$AE$804,5,FALSE))</f>
        <v/>
      </c>
      <c r="G164" s="142" t="str">
        <f>IF(ISNA(VLOOKUP($A164+2000,CONFIG!$W$2:$AE$804,6,FALSE)),"",VLOOKUP($A164+2000,CONFIG!$W$2:$AE$804,6,FALSE))</f>
        <v/>
      </c>
      <c r="H164" s="142" t="str">
        <f>IF(ISNA(VLOOKUP($A164+2000,CONFIG!$W$2:$AE$804,7,FALSE)),"",VLOOKUP($A164+2000,CONFIG!$W$2:$AE$804,7,FALSE))</f>
        <v/>
      </c>
      <c r="I164" s="142" t="str">
        <f>IF(ISNA(VLOOKUP($A164+2000,CONFIG!$W$2:$AE$804,8,FALSE)),"",VLOOKUP($A164+2000,CONFIG!$W$2:$AE$804,8,FALSE))</f>
        <v/>
      </c>
      <c r="J164" s="142" t="str">
        <f>IF(ISNA(VLOOKUP($A164+2000,CONFIG!$W$2:$AE$804,9,FALSE)),"",VLOOKUP($A164+2000,CONFIG!$W$2:$AE$804,9,FALSE))</f>
        <v/>
      </c>
      <c r="K164" s="123"/>
    </row>
    <row r="165" spans="1:11" s="117" customFormat="1" ht="19.350000000000001" customHeight="1" x14ac:dyDescent="0.2">
      <c r="A165" s="140">
        <v>158</v>
      </c>
      <c r="B165" s="141"/>
      <c r="C165" s="142">
        <f>IF(ISNA(VLOOKUP($A165+2000,CONFIG!$W$2:$AE$804,2,FALSE)),"",VLOOKUP($A165+2000,CONFIG!$W$2:$AE$804,2,FALSE))</f>
        <v>0</v>
      </c>
      <c r="D165" s="143" t="str">
        <f>IF(ISNA(VLOOKUP($A165+2000,CONFIG!$W$2:$AE$804,3,FALSE)),"",VLOOKUP($A165+2000,CONFIG!$W$2:$AE$804,3,FALSE))</f>
        <v/>
      </c>
      <c r="E165" s="143" t="str">
        <f>IF(ISNA(VLOOKUP($A165+2000,CONFIG!$W$2:$AE$804,4,FALSE)),"",VLOOKUP($A165+2000,CONFIG!$W$2:$AE$804,4,FALSE))</f>
        <v/>
      </c>
      <c r="F165" s="143" t="str">
        <f>IF(ISNA(VLOOKUP($A165+2000,CONFIG!$W$2:$AE$804,5,FALSE)),"",VLOOKUP($A165+2000,CONFIG!$W$2:$AE$804,5,FALSE))</f>
        <v/>
      </c>
      <c r="G165" s="142" t="str">
        <f>IF(ISNA(VLOOKUP($A165+2000,CONFIG!$W$2:$AE$804,6,FALSE)),"",VLOOKUP($A165+2000,CONFIG!$W$2:$AE$804,6,FALSE))</f>
        <v/>
      </c>
      <c r="H165" s="142" t="str">
        <f>IF(ISNA(VLOOKUP($A165+2000,CONFIG!$W$2:$AE$804,7,FALSE)),"",VLOOKUP($A165+2000,CONFIG!$W$2:$AE$804,7,FALSE))</f>
        <v/>
      </c>
      <c r="I165" s="142" t="str">
        <f>IF(ISNA(VLOOKUP($A165+2000,CONFIG!$W$2:$AE$804,8,FALSE)),"",VLOOKUP($A165+2000,CONFIG!$W$2:$AE$804,8,FALSE))</f>
        <v/>
      </c>
      <c r="J165" s="142" t="str">
        <f>IF(ISNA(VLOOKUP($A165+2000,CONFIG!$W$2:$AE$804,9,FALSE)),"",VLOOKUP($A165+2000,CONFIG!$W$2:$AE$804,9,FALSE))</f>
        <v/>
      </c>
      <c r="K165" s="123"/>
    </row>
    <row r="166" spans="1:11" s="117" customFormat="1" ht="19.350000000000001" customHeight="1" x14ac:dyDescent="0.2">
      <c r="A166" s="140">
        <v>159</v>
      </c>
      <c r="B166" s="141"/>
      <c r="C166" s="142">
        <f>IF(ISNA(VLOOKUP($A166+2000,CONFIG!$W$2:$AE$804,2,FALSE)),"",VLOOKUP($A166+2000,CONFIG!$W$2:$AE$804,2,FALSE))</f>
        <v>0</v>
      </c>
      <c r="D166" s="143" t="str">
        <f>IF(ISNA(VLOOKUP($A166+2000,CONFIG!$W$2:$AE$804,3,FALSE)),"",VLOOKUP($A166+2000,CONFIG!$W$2:$AE$804,3,FALSE))</f>
        <v/>
      </c>
      <c r="E166" s="143" t="str">
        <f>IF(ISNA(VLOOKUP($A166+2000,CONFIG!$W$2:$AE$804,4,FALSE)),"",VLOOKUP($A166+2000,CONFIG!$W$2:$AE$804,4,FALSE))</f>
        <v/>
      </c>
      <c r="F166" s="143" t="str">
        <f>IF(ISNA(VLOOKUP($A166+2000,CONFIG!$W$2:$AE$804,5,FALSE)),"",VLOOKUP($A166+2000,CONFIG!$W$2:$AE$804,5,FALSE))</f>
        <v/>
      </c>
      <c r="G166" s="142" t="str">
        <f>IF(ISNA(VLOOKUP($A166+2000,CONFIG!$W$2:$AE$804,6,FALSE)),"",VLOOKUP($A166+2000,CONFIG!$W$2:$AE$804,6,FALSE))</f>
        <v/>
      </c>
      <c r="H166" s="142" t="str">
        <f>IF(ISNA(VLOOKUP($A166+2000,CONFIG!$W$2:$AE$804,7,FALSE)),"",VLOOKUP($A166+2000,CONFIG!$W$2:$AE$804,7,FALSE))</f>
        <v/>
      </c>
      <c r="I166" s="142" t="str">
        <f>IF(ISNA(VLOOKUP($A166+2000,CONFIG!$W$2:$AE$804,8,FALSE)),"",VLOOKUP($A166+2000,CONFIG!$W$2:$AE$804,8,FALSE))</f>
        <v/>
      </c>
      <c r="J166" s="142" t="str">
        <f>IF(ISNA(VLOOKUP($A166+2000,CONFIG!$W$2:$AE$804,9,FALSE)),"",VLOOKUP($A166+2000,CONFIG!$W$2:$AE$804,9,FALSE))</f>
        <v/>
      </c>
      <c r="K166" s="123"/>
    </row>
    <row r="167" spans="1:11" s="117" customFormat="1" ht="19.350000000000001" customHeight="1" x14ac:dyDescent="0.2">
      <c r="A167" s="140">
        <v>160</v>
      </c>
      <c r="B167" s="141"/>
      <c r="C167" s="142">
        <f>IF(ISNA(VLOOKUP($A167+2000,CONFIG!$W$2:$AE$804,2,FALSE)),"",VLOOKUP($A167+2000,CONFIG!$W$2:$AE$804,2,FALSE))</f>
        <v>0</v>
      </c>
      <c r="D167" s="143" t="str">
        <f>IF(ISNA(VLOOKUP($A167+2000,CONFIG!$W$2:$AE$804,3,FALSE)),"",VLOOKUP($A167+2000,CONFIG!$W$2:$AE$804,3,FALSE))</f>
        <v/>
      </c>
      <c r="E167" s="143" t="str">
        <f>IF(ISNA(VLOOKUP($A167+2000,CONFIG!$W$2:$AE$804,4,FALSE)),"",VLOOKUP($A167+2000,CONFIG!$W$2:$AE$804,4,FALSE))</f>
        <v/>
      </c>
      <c r="F167" s="143" t="str">
        <f>IF(ISNA(VLOOKUP($A167+2000,CONFIG!$W$2:$AE$804,5,FALSE)),"",VLOOKUP($A167+2000,CONFIG!$W$2:$AE$804,5,FALSE))</f>
        <v/>
      </c>
      <c r="G167" s="142" t="str">
        <f>IF(ISNA(VLOOKUP($A167+2000,CONFIG!$W$2:$AE$804,6,FALSE)),"",VLOOKUP($A167+2000,CONFIG!$W$2:$AE$804,6,FALSE))</f>
        <v/>
      </c>
      <c r="H167" s="142" t="str">
        <f>IF(ISNA(VLOOKUP($A167+2000,CONFIG!$W$2:$AE$804,7,FALSE)),"",VLOOKUP($A167+2000,CONFIG!$W$2:$AE$804,7,FALSE))</f>
        <v/>
      </c>
      <c r="I167" s="142" t="str">
        <f>IF(ISNA(VLOOKUP($A167+2000,CONFIG!$W$2:$AE$804,8,FALSE)),"",VLOOKUP($A167+2000,CONFIG!$W$2:$AE$804,8,FALSE))</f>
        <v/>
      </c>
      <c r="J167" s="142" t="str">
        <f>IF(ISNA(VLOOKUP($A167+2000,CONFIG!$W$2:$AE$804,9,FALSE)),"",VLOOKUP($A167+2000,CONFIG!$W$2:$AE$804,9,FALSE))</f>
        <v/>
      </c>
      <c r="K167" s="123"/>
    </row>
    <row r="168" spans="1:11" s="117" customFormat="1" ht="19.350000000000001" customHeight="1" x14ac:dyDescent="0.2">
      <c r="A168" s="140">
        <v>161</v>
      </c>
      <c r="B168" s="141"/>
      <c r="C168" s="142">
        <f>IF(ISNA(VLOOKUP($A168+2000,CONFIG!$W$2:$AE$804,2,FALSE)),"",VLOOKUP($A168+2000,CONFIG!$W$2:$AE$804,2,FALSE))</f>
        <v>0</v>
      </c>
      <c r="D168" s="143" t="str">
        <f>IF(ISNA(VLOOKUP($A168+2000,CONFIG!$W$2:$AE$804,3,FALSE)),"",VLOOKUP($A168+2000,CONFIG!$W$2:$AE$804,3,FALSE))</f>
        <v/>
      </c>
      <c r="E168" s="143" t="str">
        <f>IF(ISNA(VLOOKUP($A168+2000,CONFIG!$W$2:$AE$804,4,FALSE)),"",VLOOKUP($A168+2000,CONFIG!$W$2:$AE$804,4,FALSE))</f>
        <v/>
      </c>
      <c r="F168" s="143" t="str">
        <f>IF(ISNA(VLOOKUP($A168+2000,CONFIG!$W$2:$AE$804,5,FALSE)),"",VLOOKUP($A168+2000,CONFIG!$W$2:$AE$804,5,FALSE))</f>
        <v/>
      </c>
      <c r="G168" s="142" t="str">
        <f>IF(ISNA(VLOOKUP($A168+2000,CONFIG!$W$2:$AE$804,6,FALSE)),"",VLOOKUP($A168+2000,CONFIG!$W$2:$AE$804,6,FALSE))</f>
        <v/>
      </c>
      <c r="H168" s="142" t="str">
        <f>IF(ISNA(VLOOKUP($A168+2000,CONFIG!$W$2:$AE$804,7,FALSE)),"",VLOOKUP($A168+2000,CONFIG!$W$2:$AE$804,7,FALSE))</f>
        <v/>
      </c>
      <c r="I168" s="142" t="str">
        <f>IF(ISNA(VLOOKUP($A168+2000,CONFIG!$W$2:$AE$804,8,FALSE)),"",VLOOKUP($A168+2000,CONFIG!$W$2:$AE$804,8,FALSE))</f>
        <v/>
      </c>
      <c r="J168" s="142" t="str">
        <f>IF(ISNA(VLOOKUP($A168+2000,CONFIG!$W$2:$AE$804,9,FALSE)),"",VLOOKUP($A168+2000,CONFIG!$W$2:$AE$804,9,FALSE))</f>
        <v/>
      </c>
      <c r="K168" s="123"/>
    </row>
    <row r="169" spans="1:11" s="117" customFormat="1" ht="19.350000000000001" customHeight="1" x14ac:dyDescent="0.2">
      <c r="A169" s="140">
        <v>162</v>
      </c>
      <c r="B169" s="141"/>
      <c r="C169" s="142">
        <f>IF(ISNA(VLOOKUP($A169+2000,CONFIG!$W$2:$AE$804,2,FALSE)),"",VLOOKUP($A169+2000,CONFIG!$W$2:$AE$804,2,FALSE))</f>
        <v>0</v>
      </c>
      <c r="D169" s="143" t="str">
        <f>IF(ISNA(VLOOKUP($A169+2000,CONFIG!$W$2:$AE$804,3,FALSE)),"",VLOOKUP($A169+2000,CONFIG!$W$2:$AE$804,3,FALSE))</f>
        <v/>
      </c>
      <c r="E169" s="143" t="str">
        <f>IF(ISNA(VLOOKUP($A169+2000,CONFIG!$W$2:$AE$804,4,FALSE)),"",VLOOKUP($A169+2000,CONFIG!$W$2:$AE$804,4,FALSE))</f>
        <v/>
      </c>
      <c r="F169" s="143" t="str">
        <f>IF(ISNA(VLOOKUP($A169+2000,CONFIG!$W$2:$AE$804,5,FALSE)),"",VLOOKUP($A169+2000,CONFIG!$W$2:$AE$804,5,FALSE))</f>
        <v/>
      </c>
      <c r="G169" s="142" t="str">
        <f>IF(ISNA(VLOOKUP($A169+2000,CONFIG!$W$2:$AE$804,6,FALSE)),"",VLOOKUP($A169+2000,CONFIG!$W$2:$AE$804,6,FALSE))</f>
        <v/>
      </c>
      <c r="H169" s="142" t="str">
        <f>IF(ISNA(VLOOKUP($A169+2000,CONFIG!$W$2:$AE$804,7,FALSE)),"",VLOOKUP($A169+2000,CONFIG!$W$2:$AE$804,7,FALSE))</f>
        <v/>
      </c>
      <c r="I169" s="142" t="str">
        <f>IF(ISNA(VLOOKUP($A169+2000,CONFIG!$W$2:$AE$804,8,FALSE)),"",VLOOKUP($A169+2000,CONFIG!$W$2:$AE$804,8,FALSE))</f>
        <v/>
      </c>
      <c r="J169" s="142" t="str">
        <f>IF(ISNA(VLOOKUP($A169+2000,CONFIG!$W$2:$AE$804,9,FALSE)),"",VLOOKUP($A169+2000,CONFIG!$W$2:$AE$804,9,FALSE))</f>
        <v/>
      </c>
      <c r="K169" s="123"/>
    </row>
    <row r="170" spans="1:11" s="117" customFormat="1" ht="19.350000000000001" customHeight="1" x14ac:dyDescent="0.2">
      <c r="A170" s="140">
        <v>163</v>
      </c>
      <c r="B170" s="141"/>
      <c r="C170" s="142">
        <f>IF(ISNA(VLOOKUP($A170+2000,CONFIG!$W$2:$AE$804,2,FALSE)),"",VLOOKUP($A170+2000,CONFIG!$W$2:$AE$804,2,FALSE))</f>
        <v>0</v>
      </c>
      <c r="D170" s="143" t="str">
        <f>IF(ISNA(VLOOKUP($A170+2000,CONFIG!$W$2:$AE$804,3,FALSE)),"",VLOOKUP($A170+2000,CONFIG!$W$2:$AE$804,3,FALSE))</f>
        <v/>
      </c>
      <c r="E170" s="143" t="str">
        <f>IF(ISNA(VLOOKUP($A170+2000,CONFIG!$W$2:$AE$804,4,FALSE)),"",VLOOKUP($A170+2000,CONFIG!$W$2:$AE$804,4,FALSE))</f>
        <v/>
      </c>
      <c r="F170" s="143" t="str">
        <f>IF(ISNA(VLOOKUP($A170+2000,CONFIG!$W$2:$AE$804,5,FALSE)),"",VLOOKUP($A170+2000,CONFIG!$W$2:$AE$804,5,FALSE))</f>
        <v/>
      </c>
      <c r="G170" s="142" t="str">
        <f>IF(ISNA(VLOOKUP($A170+2000,CONFIG!$W$2:$AE$804,6,FALSE)),"",VLOOKUP($A170+2000,CONFIG!$W$2:$AE$804,6,FALSE))</f>
        <v/>
      </c>
      <c r="H170" s="142" t="str">
        <f>IF(ISNA(VLOOKUP($A170+2000,CONFIG!$W$2:$AE$804,7,FALSE)),"",VLOOKUP($A170+2000,CONFIG!$W$2:$AE$804,7,FALSE))</f>
        <v/>
      </c>
      <c r="I170" s="142" t="str">
        <f>IF(ISNA(VLOOKUP($A170+2000,CONFIG!$W$2:$AE$804,8,FALSE)),"",VLOOKUP($A170+2000,CONFIG!$W$2:$AE$804,8,FALSE))</f>
        <v/>
      </c>
      <c r="J170" s="142" t="str">
        <f>IF(ISNA(VLOOKUP($A170+2000,CONFIG!$W$2:$AE$804,9,FALSE)),"",VLOOKUP($A170+2000,CONFIG!$W$2:$AE$804,9,FALSE))</f>
        <v/>
      </c>
      <c r="K170" s="123"/>
    </row>
    <row r="171" spans="1:11" s="117" customFormat="1" ht="19.350000000000001" customHeight="1" x14ac:dyDescent="0.2">
      <c r="A171" s="140">
        <v>164</v>
      </c>
      <c r="B171" s="141"/>
      <c r="C171" s="142">
        <f>IF(ISNA(VLOOKUP($A171+2000,CONFIG!$W$2:$AE$804,2,FALSE)),"",VLOOKUP($A171+2000,CONFIG!$W$2:$AE$804,2,FALSE))</f>
        <v>0</v>
      </c>
      <c r="D171" s="143" t="str">
        <f>IF(ISNA(VLOOKUP($A171+2000,CONFIG!$W$2:$AE$804,3,FALSE)),"",VLOOKUP($A171+2000,CONFIG!$W$2:$AE$804,3,FALSE))</f>
        <v/>
      </c>
      <c r="E171" s="143" t="str">
        <f>IF(ISNA(VLOOKUP($A171+2000,CONFIG!$W$2:$AE$804,4,FALSE)),"",VLOOKUP($A171+2000,CONFIG!$W$2:$AE$804,4,FALSE))</f>
        <v/>
      </c>
      <c r="F171" s="143" t="str">
        <f>IF(ISNA(VLOOKUP($A171+2000,CONFIG!$W$2:$AE$804,5,FALSE)),"",VLOOKUP($A171+2000,CONFIG!$W$2:$AE$804,5,FALSE))</f>
        <v/>
      </c>
      <c r="G171" s="142" t="str">
        <f>IF(ISNA(VLOOKUP($A171+2000,CONFIG!$W$2:$AE$804,6,FALSE)),"",VLOOKUP($A171+2000,CONFIG!$W$2:$AE$804,6,FALSE))</f>
        <v/>
      </c>
      <c r="H171" s="142" t="str">
        <f>IF(ISNA(VLOOKUP($A171+2000,CONFIG!$W$2:$AE$804,7,FALSE)),"",VLOOKUP($A171+2000,CONFIG!$W$2:$AE$804,7,FALSE))</f>
        <v/>
      </c>
      <c r="I171" s="142" t="str">
        <f>IF(ISNA(VLOOKUP($A171+2000,CONFIG!$W$2:$AE$804,8,FALSE)),"",VLOOKUP($A171+2000,CONFIG!$W$2:$AE$804,8,FALSE))</f>
        <v/>
      </c>
      <c r="J171" s="142" t="str">
        <f>IF(ISNA(VLOOKUP($A171+2000,CONFIG!$W$2:$AE$804,9,FALSE)),"",VLOOKUP($A171+2000,CONFIG!$W$2:$AE$804,9,FALSE))</f>
        <v/>
      </c>
      <c r="K171" s="123"/>
    </row>
    <row r="172" spans="1:11" s="117" customFormat="1" ht="19.350000000000001" customHeight="1" x14ac:dyDescent="0.2">
      <c r="A172" s="140">
        <v>165</v>
      </c>
      <c r="B172" s="141"/>
      <c r="C172" s="142">
        <f>IF(ISNA(VLOOKUP($A172+2000,CONFIG!$W$2:$AE$804,2,FALSE)),"",VLOOKUP($A172+2000,CONFIG!$W$2:$AE$804,2,FALSE))</f>
        <v>0</v>
      </c>
      <c r="D172" s="143" t="str">
        <f>IF(ISNA(VLOOKUP($A172+2000,CONFIG!$W$2:$AE$804,3,FALSE)),"",VLOOKUP($A172+2000,CONFIG!$W$2:$AE$804,3,FALSE))</f>
        <v/>
      </c>
      <c r="E172" s="143" t="str">
        <f>IF(ISNA(VLOOKUP($A172+2000,CONFIG!$W$2:$AE$804,4,FALSE)),"",VLOOKUP($A172+2000,CONFIG!$W$2:$AE$804,4,FALSE))</f>
        <v/>
      </c>
      <c r="F172" s="143" t="str">
        <f>IF(ISNA(VLOOKUP($A172+2000,CONFIG!$W$2:$AE$804,5,FALSE)),"",VLOOKUP($A172+2000,CONFIG!$W$2:$AE$804,5,FALSE))</f>
        <v/>
      </c>
      <c r="G172" s="142" t="str">
        <f>IF(ISNA(VLOOKUP($A172+2000,CONFIG!$W$2:$AE$804,6,FALSE)),"",VLOOKUP($A172+2000,CONFIG!$W$2:$AE$804,6,FALSE))</f>
        <v/>
      </c>
      <c r="H172" s="142" t="str">
        <f>IF(ISNA(VLOOKUP($A172+2000,CONFIG!$W$2:$AE$804,7,FALSE)),"",VLOOKUP($A172+2000,CONFIG!$W$2:$AE$804,7,FALSE))</f>
        <v/>
      </c>
      <c r="I172" s="142" t="str">
        <f>IF(ISNA(VLOOKUP($A172+2000,CONFIG!$W$2:$AE$804,8,FALSE)),"",VLOOKUP($A172+2000,CONFIG!$W$2:$AE$804,8,FALSE))</f>
        <v/>
      </c>
      <c r="J172" s="142" t="str">
        <f>IF(ISNA(VLOOKUP($A172+2000,CONFIG!$W$2:$AE$804,9,FALSE)),"",VLOOKUP($A172+2000,CONFIG!$W$2:$AE$804,9,FALSE))</f>
        <v/>
      </c>
      <c r="K172" s="123"/>
    </row>
    <row r="173" spans="1:11" s="117" customFormat="1" ht="19.350000000000001" customHeight="1" x14ac:dyDescent="0.2">
      <c r="A173" s="140">
        <v>166</v>
      </c>
      <c r="B173" s="141"/>
      <c r="C173" s="142">
        <f>IF(ISNA(VLOOKUP($A173+2000,CONFIG!$W$2:$AE$804,2,FALSE)),"",VLOOKUP($A173+2000,CONFIG!$W$2:$AE$804,2,FALSE))</f>
        <v>0</v>
      </c>
      <c r="D173" s="143" t="str">
        <f>IF(ISNA(VLOOKUP($A173+2000,CONFIG!$W$2:$AE$804,3,FALSE)),"",VLOOKUP($A173+2000,CONFIG!$W$2:$AE$804,3,FALSE))</f>
        <v/>
      </c>
      <c r="E173" s="143" t="str">
        <f>IF(ISNA(VLOOKUP($A173+2000,CONFIG!$W$2:$AE$804,4,FALSE)),"",VLOOKUP($A173+2000,CONFIG!$W$2:$AE$804,4,FALSE))</f>
        <v/>
      </c>
      <c r="F173" s="143" t="str">
        <f>IF(ISNA(VLOOKUP($A173+2000,CONFIG!$W$2:$AE$804,5,FALSE)),"",VLOOKUP($A173+2000,CONFIG!$W$2:$AE$804,5,FALSE))</f>
        <v/>
      </c>
      <c r="G173" s="142" t="str">
        <f>IF(ISNA(VLOOKUP($A173+2000,CONFIG!$W$2:$AE$804,6,FALSE)),"",VLOOKUP($A173+2000,CONFIG!$W$2:$AE$804,6,FALSE))</f>
        <v/>
      </c>
      <c r="H173" s="142" t="str">
        <f>IF(ISNA(VLOOKUP($A173+2000,CONFIG!$W$2:$AE$804,7,FALSE)),"",VLOOKUP($A173+2000,CONFIG!$W$2:$AE$804,7,FALSE))</f>
        <v/>
      </c>
      <c r="I173" s="142" t="str">
        <f>IF(ISNA(VLOOKUP($A173+2000,CONFIG!$W$2:$AE$804,8,FALSE)),"",VLOOKUP($A173+2000,CONFIG!$W$2:$AE$804,8,FALSE))</f>
        <v/>
      </c>
      <c r="J173" s="142" t="str">
        <f>IF(ISNA(VLOOKUP($A173+2000,CONFIG!$W$2:$AE$804,9,FALSE)),"",VLOOKUP($A173+2000,CONFIG!$W$2:$AE$804,9,FALSE))</f>
        <v/>
      </c>
      <c r="K173" s="123"/>
    </row>
    <row r="174" spans="1:11" s="117" customFormat="1" ht="19.350000000000001" customHeight="1" x14ac:dyDescent="0.2">
      <c r="A174" s="140">
        <v>167</v>
      </c>
      <c r="B174" s="141"/>
      <c r="C174" s="142">
        <f>IF(ISNA(VLOOKUP($A174+2000,CONFIG!$W$2:$AE$804,2,FALSE)),"",VLOOKUP($A174+2000,CONFIG!$W$2:$AE$804,2,FALSE))</f>
        <v>0</v>
      </c>
      <c r="D174" s="143" t="str">
        <f>IF(ISNA(VLOOKUP($A174+2000,CONFIG!$W$2:$AE$804,3,FALSE)),"",VLOOKUP($A174+2000,CONFIG!$W$2:$AE$804,3,FALSE))</f>
        <v/>
      </c>
      <c r="E174" s="143" t="str">
        <f>IF(ISNA(VLOOKUP($A174+2000,CONFIG!$W$2:$AE$804,4,FALSE)),"",VLOOKUP($A174+2000,CONFIG!$W$2:$AE$804,4,FALSE))</f>
        <v/>
      </c>
      <c r="F174" s="143" t="str">
        <f>IF(ISNA(VLOOKUP($A174+2000,CONFIG!$W$2:$AE$804,5,FALSE)),"",VLOOKUP($A174+2000,CONFIG!$W$2:$AE$804,5,FALSE))</f>
        <v/>
      </c>
      <c r="G174" s="142" t="str">
        <f>IF(ISNA(VLOOKUP($A174+2000,CONFIG!$W$2:$AE$804,6,FALSE)),"",VLOOKUP($A174+2000,CONFIG!$W$2:$AE$804,6,FALSE))</f>
        <v/>
      </c>
      <c r="H174" s="142" t="str">
        <f>IF(ISNA(VLOOKUP($A174+2000,CONFIG!$W$2:$AE$804,7,FALSE)),"",VLOOKUP($A174+2000,CONFIG!$W$2:$AE$804,7,FALSE))</f>
        <v/>
      </c>
      <c r="I174" s="142" t="str">
        <f>IF(ISNA(VLOOKUP($A174+2000,CONFIG!$W$2:$AE$804,8,FALSE)),"",VLOOKUP($A174+2000,CONFIG!$W$2:$AE$804,8,FALSE))</f>
        <v/>
      </c>
      <c r="J174" s="142" t="str">
        <f>IF(ISNA(VLOOKUP($A174+2000,CONFIG!$W$2:$AE$804,9,FALSE)),"",VLOOKUP($A174+2000,CONFIG!$W$2:$AE$804,9,FALSE))</f>
        <v/>
      </c>
      <c r="K174" s="123"/>
    </row>
    <row r="175" spans="1:11" s="117" customFormat="1" ht="19.350000000000001" customHeight="1" x14ac:dyDescent="0.2">
      <c r="A175" s="140">
        <v>168</v>
      </c>
      <c r="B175" s="141"/>
      <c r="C175" s="142">
        <f>IF(ISNA(VLOOKUP($A175+2000,CONFIG!$W$2:$AE$804,2,FALSE)),"",VLOOKUP($A175+2000,CONFIG!$W$2:$AE$804,2,FALSE))</f>
        <v>0</v>
      </c>
      <c r="D175" s="143" t="str">
        <f>IF(ISNA(VLOOKUP($A175+2000,CONFIG!$W$2:$AE$804,3,FALSE)),"",VLOOKUP($A175+2000,CONFIG!$W$2:$AE$804,3,FALSE))</f>
        <v/>
      </c>
      <c r="E175" s="143" t="str">
        <f>IF(ISNA(VLOOKUP($A175+2000,CONFIG!$W$2:$AE$804,4,FALSE)),"",VLOOKUP($A175+2000,CONFIG!$W$2:$AE$804,4,FALSE))</f>
        <v/>
      </c>
      <c r="F175" s="143" t="str">
        <f>IF(ISNA(VLOOKUP($A175+2000,CONFIG!$W$2:$AE$804,5,FALSE)),"",VLOOKUP($A175+2000,CONFIG!$W$2:$AE$804,5,FALSE))</f>
        <v/>
      </c>
      <c r="G175" s="142" t="str">
        <f>IF(ISNA(VLOOKUP($A175+2000,CONFIG!$W$2:$AE$804,6,FALSE)),"",VLOOKUP($A175+2000,CONFIG!$W$2:$AE$804,6,FALSE))</f>
        <v/>
      </c>
      <c r="H175" s="142" t="str">
        <f>IF(ISNA(VLOOKUP($A175+2000,CONFIG!$W$2:$AE$804,7,FALSE)),"",VLOOKUP($A175+2000,CONFIG!$W$2:$AE$804,7,FALSE))</f>
        <v/>
      </c>
      <c r="I175" s="142" t="str">
        <f>IF(ISNA(VLOOKUP($A175+2000,CONFIG!$W$2:$AE$804,8,FALSE)),"",VLOOKUP($A175+2000,CONFIG!$W$2:$AE$804,8,FALSE))</f>
        <v/>
      </c>
      <c r="J175" s="142" t="str">
        <f>IF(ISNA(VLOOKUP($A175+2000,CONFIG!$W$2:$AE$804,9,FALSE)),"",VLOOKUP($A175+2000,CONFIG!$W$2:$AE$804,9,FALSE))</f>
        <v/>
      </c>
      <c r="K175" s="123"/>
    </row>
    <row r="176" spans="1:11" s="117" customFormat="1" ht="19.350000000000001" customHeight="1" x14ac:dyDescent="0.2">
      <c r="A176" s="140">
        <v>169</v>
      </c>
      <c r="B176" s="141"/>
      <c r="C176" s="142">
        <f>IF(ISNA(VLOOKUP($A176+2000,CONFIG!$W$2:$AE$804,2,FALSE)),"",VLOOKUP($A176+2000,CONFIG!$W$2:$AE$804,2,FALSE))</f>
        <v>0</v>
      </c>
      <c r="D176" s="143" t="str">
        <f>IF(ISNA(VLOOKUP($A176+2000,CONFIG!$W$2:$AE$804,3,FALSE)),"",VLOOKUP($A176+2000,CONFIG!$W$2:$AE$804,3,FALSE))</f>
        <v/>
      </c>
      <c r="E176" s="143" t="str">
        <f>IF(ISNA(VLOOKUP($A176+2000,CONFIG!$W$2:$AE$804,4,FALSE)),"",VLOOKUP($A176+2000,CONFIG!$W$2:$AE$804,4,FALSE))</f>
        <v/>
      </c>
      <c r="F176" s="143" t="str">
        <f>IF(ISNA(VLOOKUP($A176+2000,CONFIG!$W$2:$AE$804,5,FALSE)),"",VLOOKUP($A176+2000,CONFIG!$W$2:$AE$804,5,FALSE))</f>
        <v/>
      </c>
      <c r="G176" s="142" t="str">
        <f>IF(ISNA(VLOOKUP($A176+2000,CONFIG!$W$2:$AE$804,6,FALSE)),"",VLOOKUP($A176+2000,CONFIG!$W$2:$AE$804,6,FALSE))</f>
        <v/>
      </c>
      <c r="H176" s="142" t="str">
        <f>IF(ISNA(VLOOKUP($A176+2000,CONFIG!$W$2:$AE$804,7,FALSE)),"",VLOOKUP($A176+2000,CONFIG!$W$2:$AE$804,7,FALSE))</f>
        <v/>
      </c>
      <c r="I176" s="142" t="str">
        <f>IF(ISNA(VLOOKUP($A176+2000,CONFIG!$W$2:$AE$804,8,FALSE)),"",VLOOKUP($A176+2000,CONFIG!$W$2:$AE$804,8,FALSE))</f>
        <v/>
      </c>
      <c r="J176" s="142" t="str">
        <f>IF(ISNA(VLOOKUP($A176+2000,CONFIG!$W$2:$AE$804,9,FALSE)),"",VLOOKUP($A176+2000,CONFIG!$W$2:$AE$804,9,FALSE))</f>
        <v/>
      </c>
      <c r="K176" s="123"/>
    </row>
    <row r="177" spans="1:11" s="117" customFormat="1" ht="19.350000000000001" customHeight="1" x14ac:dyDescent="0.2">
      <c r="A177" s="140">
        <v>170</v>
      </c>
      <c r="B177" s="141"/>
      <c r="C177" s="142">
        <f>IF(ISNA(VLOOKUP($A177+2000,CONFIG!$W$2:$AE$804,2,FALSE)),"",VLOOKUP($A177+2000,CONFIG!$W$2:$AE$804,2,FALSE))</f>
        <v>0</v>
      </c>
      <c r="D177" s="143" t="str">
        <f>IF(ISNA(VLOOKUP($A177+2000,CONFIG!$W$2:$AE$804,3,FALSE)),"",VLOOKUP($A177+2000,CONFIG!$W$2:$AE$804,3,FALSE))</f>
        <v/>
      </c>
      <c r="E177" s="143" t="str">
        <f>IF(ISNA(VLOOKUP($A177+2000,CONFIG!$W$2:$AE$804,4,FALSE)),"",VLOOKUP($A177+2000,CONFIG!$W$2:$AE$804,4,FALSE))</f>
        <v/>
      </c>
      <c r="F177" s="143" t="str">
        <f>IF(ISNA(VLOOKUP($A177+2000,CONFIG!$W$2:$AE$804,5,FALSE)),"",VLOOKUP($A177+2000,CONFIG!$W$2:$AE$804,5,FALSE))</f>
        <v/>
      </c>
      <c r="G177" s="142" t="str">
        <f>IF(ISNA(VLOOKUP($A177+2000,CONFIG!$W$2:$AE$804,6,FALSE)),"",VLOOKUP($A177+2000,CONFIG!$W$2:$AE$804,6,FALSE))</f>
        <v/>
      </c>
      <c r="H177" s="142" t="str">
        <f>IF(ISNA(VLOOKUP($A177+2000,CONFIG!$W$2:$AE$804,7,FALSE)),"",VLOOKUP($A177+2000,CONFIG!$W$2:$AE$804,7,FALSE))</f>
        <v/>
      </c>
      <c r="I177" s="142" t="str">
        <f>IF(ISNA(VLOOKUP($A177+2000,CONFIG!$W$2:$AE$804,8,FALSE)),"",VLOOKUP($A177+2000,CONFIG!$W$2:$AE$804,8,FALSE))</f>
        <v/>
      </c>
      <c r="J177" s="142" t="str">
        <f>IF(ISNA(VLOOKUP($A177+2000,CONFIG!$W$2:$AE$804,9,FALSE)),"",VLOOKUP($A177+2000,CONFIG!$W$2:$AE$804,9,FALSE))</f>
        <v/>
      </c>
      <c r="K177" s="123"/>
    </row>
    <row r="178" spans="1:11" s="117" customFormat="1" ht="19.350000000000001" customHeight="1" x14ac:dyDescent="0.2">
      <c r="A178" s="140">
        <v>171</v>
      </c>
      <c r="B178" s="141"/>
      <c r="C178" s="142">
        <f>IF(ISNA(VLOOKUP($A178+2000,CONFIG!$W$2:$AE$804,2,FALSE)),"",VLOOKUP($A178+2000,CONFIG!$W$2:$AE$804,2,FALSE))</f>
        <v>0</v>
      </c>
      <c r="D178" s="143" t="str">
        <f>IF(ISNA(VLOOKUP($A178+2000,CONFIG!$W$2:$AE$804,3,FALSE)),"",VLOOKUP($A178+2000,CONFIG!$W$2:$AE$804,3,FALSE))</f>
        <v/>
      </c>
      <c r="E178" s="143" t="str">
        <f>IF(ISNA(VLOOKUP($A178+2000,CONFIG!$W$2:$AE$804,4,FALSE)),"",VLOOKUP($A178+2000,CONFIG!$W$2:$AE$804,4,FALSE))</f>
        <v/>
      </c>
      <c r="F178" s="143" t="str">
        <f>IF(ISNA(VLOOKUP($A178+2000,CONFIG!$W$2:$AE$804,5,FALSE)),"",VLOOKUP($A178+2000,CONFIG!$W$2:$AE$804,5,FALSE))</f>
        <v/>
      </c>
      <c r="G178" s="142" t="str">
        <f>IF(ISNA(VLOOKUP($A178+2000,CONFIG!$W$2:$AE$804,6,FALSE)),"",VLOOKUP($A178+2000,CONFIG!$W$2:$AE$804,6,FALSE))</f>
        <v/>
      </c>
      <c r="H178" s="142" t="str">
        <f>IF(ISNA(VLOOKUP($A178+2000,CONFIG!$W$2:$AE$804,7,FALSE)),"",VLOOKUP($A178+2000,CONFIG!$W$2:$AE$804,7,FALSE))</f>
        <v/>
      </c>
      <c r="I178" s="142" t="str">
        <f>IF(ISNA(VLOOKUP($A178+2000,CONFIG!$W$2:$AE$804,8,FALSE)),"",VLOOKUP($A178+2000,CONFIG!$W$2:$AE$804,8,FALSE))</f>
        <v/>
      </c>
      <c r="J178" s="142" t="str">
        <f>IF(ISNA(VLOOKUP($A178+2000,CONFIG!$W$2:$AE$804,9,FALSE)),"",VLOOKUP($A178+2000,CONFIG!$W$2:$AE$804,9,FALSE))</f>
        <v/>
      </c>
      <c r="K178" s="123"/>
    </row>
    <row r="179" spans="1:11" s="117" customFormat="1" ht="19.350000000000001" customHeight="1" x14ac:dyDescent="0.2">
      <c r="A179" s="140">
        <v>172</v>
      </c>
      <c r="B179" s="141"/>
      <c r="C179" s="142">
        <f>IF(ISNA(VLOOKUP($A179+2000,CONFIG!$W$2:$AE$804,2,FALSE)),"",VLOOKUP($A179+2000,CONFIG!$W$2:$AE$804,2,FALSE))</f>
        <v>0</v>
      </c>
      <c r="D179" s="143" t="str">
        <f>IF(ISNA(VLOOKUP($A179+2000,CONFIG!$W$2:$AE$804,3,FALSE)),"",VLOOKUP($A179+2000,CONFIG!$W$2:$AE$804,3,FALSE))</f>
        <v/>
      </c>
      <c r="E179" s="143" t="str">
        <f>IF(ISNA(VLOOKUP($A179+2000,CONFIG!$W$2:$AE$804,4,FALSE)),"",VLOOKUP($A179+2000,CONFIG!$W$2:$AE$804,4,FALSE))</f>
        <v/>
      </c>
      <c r="F179" s="143" t="str">
        <f>IF(ISNA(VLOOKUP($A179+2000,CONFIG!$W$2:$AE$804,5,FALSE)),"",VLOOKUP($A179+2000,CONFIG!$W$2:$AE$804,5,FALSE))</f>
        <v/>
      </c>
      <c r="G179" s="142" t="str">
        <f>IF(ISNA(VLOOKUP($A179+2000,CONFIG!$W$2:$AE$804,6,FALSE)),"",VLOOKUP($A179+2000,CONFIG!$W$2:$AE$804,6,FALSE))</f>
        <v/>
      </c>
      <c r="H179" s="142" t="str">
        <f>IF(ISNA(VLOOKUP($A179+2000,CONFIG!$W$2:$AE$804,7,FALSE)),"",VLOOKUP($A179+2000,CONFIG!$W$2:$AE$804,7,FALSE))</f>
        <v/>
      </c>
      <c r="I179" s="142" t="str">
        <f>IF(ISNA(VLOOKUP($A179+2000,CONFIG!$W$2:$AE$804,8,FALSE)),"",VLOOKUP($A179+2000,CONFIG!$W$2:$AE$804,8,FALSE))</f>
        <v/>
      </c>
      <c r="J179" s="142" t="str">
        <f>IF(ISNA(VLOOKUP($A179+2000,CONFIG!$W$2:$AE$804,9,FALSE)),"",VLOOKUP($A179+2000,CONFIG!$W$2:$AE$804,9,FALSE))</f>
        <v/>
      </c>
      <c r="K179" s="123"/>
    </row>
    <row r="180" spans="1:11" s="117" customFormat="1" ht="19.350000000000001" customHeight="1" x14ac:dyDescent="0.2">
      <c r="A180" s="140">
        <v>173</v>
      </c>
      <c r="B180" s="141"/>
      <c r="C180" s="142">
        <f>IF(ISNA(VLOOKUP($A180+2000,CONFIG!$W$2:$AE$804,2,FALSE)),"",VLOOKUP($A180+2000,CONFIG!$W$2:$AE$804,2,FALSE))</f>
        <v>0</v>
      </c>
      <c r="D180" s="143" t="str">
        <f>IF(ISNA(VLOOKUP($A180+2000,CONFIG!$W$2:$AE$804,3,FALSE)),"",VLOOKUP($A180+2000,CONFIG!$W$2:$AE$804,3,FALSE))</f>
        <v/>
      </c>
      <c r="E180" s="143" t="str">
        <f>IF(ISNA(VLOOKUP($A180+2000,CONFIG!$W$2:$AE$804,4,FALSE)),"",VLOOKUP($A180+2000,CONFIG!$W$2:$AE$804,4,FALSE))</f>
        <v/>
      </c>
      <c r="F180" s="143" t="str">
        <f>IF(ISNA(VLOOKUP($A180+2000,CONFIG!$W$2:$AE$804,5,FALSE)),"",VLOOKUP($A180+2000,CONFIG!$W$2:$AE$804,5,FALSE))</f>
        <v/>
      </c>
      <c r="G180" s="142" t="str">
        <f>IF(ISNA(VLOOKUP($A180+2000,CONFIG!$W$2:$AE$804,6,FALSE)),"",VLOOKUP($A180+2000,CONFIG!$W$2:$AE$804,6,FALSE))</f>
        <v/>
      </c>
      <c r="H180" s="142" t="str">
        <f>IF(ISNA(VLOOKUP($A180+2000,CONFIG!$W$2:$AE$804,7,FALSE)),"",VLOOKUP($A180+2000,CONFIG!$W$2:$AE$804,7,FALSE))</f>
        <v/>
      </c>
      <c r="I180" s="142" t="str">
        <f>IF(ISNA(VLOOKUP($A180+2000,CONFIG!$W$2:$AE$804,8,FALSE)),"",VLOOKUP($A180+2000,CONFIG!$W$2:$AE$804,8,FALSE))</f>
        <v/>
      </c>
      <c r="J180" s="142" t="str">
        <f>IF(ISNA(VLOOKUP($A180+2000,CONFIG!$W$2:$AE$804,9,FALSE)),"",VLOOKUP($A180+2000,CONFIG!$W$2:$AE$804,9,FALSE))</f>
        <v/>
      </c>
      <c r="K180" s="123"/>
    </row>
    <row r="181" spans="1:11" s="117" customFormat="1" ht="19.350000000000001" customHeight="1" x14ac:dyDescent="0.2">
      <c r="A181" s="140">
        <v>174</v>
      </c>
      <c r="B181" s="141"/>
      <c r="C181" s="142">
        <f>IF(ISNA(VLOOKUP($A181+2000,CONFIG!$W$2:$AE$804,2,FALSE)),"",VLOOKUP($A181+2000,CONFIG!$W$2:$AE$804,2,FALSE))</f>
        <v>0</v>
      </c>
      <c r="D181" s="143" t="str">
        <f>IF(ISNA(VLOOKUP($A181+2000,CONFIG!$W$2:$AE$804,3,FALSE)),"",VLOOKUP($A181+2000,CONFIG!$W$2:$AE$804,3,FALSE))</f>
        <v/>
      </c>
      <c r="E181" s="143" t="str">
        <f>IF(ISNA(VLOOKUP($A181+2000,CONFIG!$W$2:$AE$804,4,FALSE)),"",VLOOKUP($A181+2000,CONFIG!$W$2:$AE$804,4,FALSE))</f>
        <v/>
      </c>
      <c r="F181" s="143" t="str">
        <f>IF(ISNA(VLOOKUP($A181+2000,CONFIG!$W$2:$AE$804,5,FALSE)),"",VLOOKUP($A181+2000,CONFIG!$W$2:$AE$804,5,FALSE))</f>
        <v/>
      </c>
      <c r="G181" s="142" t="str">
        <f>IF(ISNA(VLOOKUP($A181+2000,CONFIG!$W$2:$AE$804,6,FALSE)),"",VLOOKUP($A181+2000,CONFIG!$W$2:$AE$804,6,FALSE))</f>
        <v/>
      </c>
      <c r="H181" s="142" t="str">
        <f>IF(ISNA(VLOOKUP($A181+2000,CONFIG!$W$2:$AE$804,7,FALSE)),"",VLOOKUP($A181+2000,CONFIG!$W$2:$AE$804,7,FALSE))</f>
        <v/>
      </c>
      <c r="I181" s="142" t="str">
        <f>IF(ISNA(VLOOKUP($A181+2000,CONFIG!$W$2:$AE$804,8,FALSE)),"",VLOOKUP($A181+2000,CONFIG!$W$2:$AE$804,8,FALSE))</f>
        <v/>
      </c>
      <c r="J181" s="142" t="str">
        <f>IF(ISNA(VLOOKUP($A181+2000,CONFIG!$W$2:$AE$804,9,FALSE)),"",VLOOKUP($A181+2000,CONFIG!$W$2:$AE$804,9,FALSE))</f>
        <v/>
      </c>
      <c r="K181" s="123"/>
    </row>
    <row r="182" spans="1:11" s="117" customFormat="1" ht="19.350000000000001" customHeight="1" x14ac:dyDescent="0.2">
      <c r="A182" s="140">
        <v>175</v>
      </c>
      <c r="B182" s="141"/>
      <c r="C182" s="142">
        <f>IF(ISNA(VLOOKUP($A182+2000,CONFIG!$W$2:$AE$804,2,FALSE)),"",VLOOKUP($A182+2000,CONFIG!$W$2:$AE$804,2,FALSE))</f>
        <v>0</v>
      </c>
      <c r="D182" s="143" t="str">
        <f>IF(ISNA(VLOOKUP($A182+2000,CONFIG!$W$2:$AE$804,3,FALSE)),"",VLOOKUP($A182+2000,CONFIG!$W$2:$AE$804,3,FALSE))</f>
        <v/>
      </c>
      <c r="E182" s="143" t="str">
        <f>IF(ISNA(VLOOKUP($A182+2000,CONFIG!$W$2:$AE$804,4,FALSE)),"",VLOOKUP($A182+2000,CONFIG!$W$2:$AE$804,4,FALSE))</f>
        <v/>
      </c>
      <c r="F182" s="143" t="str">
        <f>IF(ISNA(VLOOKUP($A182+2000,CONFIG!$W$2:$AE$804,5,FALSE)),"",VLOOKUP($A182+2000,CONFIG!$W$2:$AE$804,5,FALSE))</f>
        <v/>
      </c>
      <c r="G182" s="142" t="str">
        <f>IF(ISNA(VLOOKUP($A182+2000,CONFIG!$W$2:$AE$804,6,FALSE)),"",VLOOKUP($A182+2000,CONFIG!$W$2:$AE$804,6,FALSE))</f>
        <v/>
      </c>
      <c r="H182" s="142" t="str">
        <f>IF(ISNA(VLOOKUP($A182+2000,CONFIG!$W$2:$AE$804,7,FALSE)),"",VLOOKUP($A182+2000,CONFIG!$W$2:$AE$804,7,FALSE))</f>
        <v/>
      </c>
      <c r="I182" s="142" t="str">
        <f>IF(ISNA(VLOOKUP($A182+2000,CONFIG!$W$2:$AE$804,8,FALSE)),"",VLOOKUP($A182+2000,CONFIG!$W$2:$AE$804,8,FALSE))</f>
        <v/>
      </c>
      <c r="J182" s="142" t="str">
        <f>IF(ISNA(VLOOKUP($A182+2000,CONFIG!$W$2:$AE$804,9,FALSE)),"",VLOOKUP($A182+2000,CONFIG!$W$2:$AE$804,9,FALSE))</f>
        <v/>
      </c>
      <c r="K182" s="123"/>
    </row>
    <row r="183" spans="1:11" s="117" customFormat="1" ht="19.350000000000001" customHeight="1" x14ac:dyDescent="0.2">
      <c r="A183" s="140">
        <v>176</v>
      </c>
      <c r="B183" s="141"/>
      <c r="C183" s="142">
        <f>IF(ISNA(VLOOKUP($A183+2000,CONFIG!$W$2:$AE$804,2,FALSE)),"",VLOOKUP($A183+2000,CONFIG!$W$2:$AE$804,2,FALSE))</f>
        <v>0</v>
      </c>
      <c r="D183" s="143" t="str">
        <f>IF(ISNA(VLOOKUP($A183+2000,CONFIG!$W$2:$AE$804,3,FALSE)),"",VLOOKUP($A183+2000,CONFIG!$W$2:$AE$804,3,FALSE))</f>
        <v/>
      </c>
      <c r="E183" s="143" t="str">
        <f>IF(ISNA(VLOOKUP($A183+2000,CONFIG!$W$2:$AE$804,4,FALSE)),"",VLOOKUP($A183+2000,CONFIG!$W$2:$AE$804,4,FALSE))</f>
        <v/>
      </c>
      <c r="F183" s="143" t="str">
        <f>IF(ISNA(VLOOKUP($A183+2000,CONFIG!$W$2:$AE$804,5,FALSE)),"",VLOOKUP($A183+2000,CONFIG!$W$2:$AE$804,5,FALSE))</f>
        <v/>
      </c>
      <c r="G183" s="142" t="str">
        <f>IF(ISNA(VLOOKUP($A183+2000,CONFIG!$W$2:$AE$804,6,FALSE)),"",VLOOKUP($A183+2000,CONFIG!$W$2:$AE$804,6,FALSE))</f>
        <v/>
      </c>
      <c r="H183" s="142" t="str">
        <f>IF(ISNA(VLOOKUP($A183+2000,CONFIG!$W$2:$AE$804,7,FALSE)),"",VLOOKUP($A183+2000,CONFIG!$W$2:$AE$804,7,FALSE))</f>
        <v/>
      </c>
      <c r="I183" s="142" t="str">
        <f>IF(ISNA(VLOOKUP($A183+2000,CONFIG!$W$2:$AE$804,8,FALSE)),"",VLOOKUP($A183+2000,CONFIG!$W$2:$AE$804,8,FALSE))</f>
        <v/>
      </c>
      <c r="J183" s="142" t="str">
        <f>IF(ISNA(VLOOKUP($A183+2000,CONFIG!$W$2:$AE$804,9,FALSE)),"",VLOOKUP($A183+2000,CONFIG!$W$2:$AE$804,9,FALSE))</f>
        <v/>
      </c>
      <c r="K183" s="123"/>
    </row>
    <row r="184" spans="1:11" s="117" customFormat="1" ht="19.350000000000001" customHeight="1" x14ac:dyDescent="0.2">
      <c r="A184" s="140">
        <v>177</v>
      </c>
      <c r="B184" s="141"/>
      <c r="C184" s="142">
        <f>IF(ISNA(VLOOKUP($A184+2000,CONFIG!$W$2:$AE$804,2,FALSE)),"",VLOOKUP($A184+2000,CONFIG!$W$2:$AE$804,2,FALSE))</f>
        <v>0</v>
      </c>
      <c r="D184" s="143" t="str">
        <f>IF(ISNA(VLOOKUP($A184+2000,CONFIG!$W$2:$AE$804,3,FALSE)),"",VLOOKUP($A184+2000,CONFIG!$W$2:$AE$804,3,FALSE))</f>
        <v/>
      </c>
      <c r="E184" s="143" t="str">
        <f>IF(ISNA(VLOOKUP($A184+2000,CONFIG!$W$2:$AE$804,4,FALSE)),"",VLOOKUP($A184+2000,CONFIG!$W$2:$AE$804,4,FALSE))</f>
        <v/>
      </c>
      <c r="F184" s="143" t="str">
        <f>IF(ISNA(VLOOKUP($A184+2000,CONFIG!$W$2:$AE$804,5,FALSE)),"",VLOOKUP($A184+2000,CONFIG!$W$2:$AE$804,5,FALSE))</f>
        <v/>
      </c>
      <c r="G184" s="142" t="str">
        <f>IF(ISNA(VLOOKUP($A184+2000,CONFIG!$W$2:$AE$804,6,FALSE)),"",VLOOKUP($A184+2000,CONFIG!$W$2:$AE$804,6,FALSE))</f>
        <v/>
      </c>
      <c r="H184" s="142" t="str">
        <f>IF(ISNA(VLOOKUP($A184+2000,CONFIG!$W$2:$AE$804,7,FALSE)),"",VLOOKUP($A184+2000,CONFIG!$W$2:$AE$804,7,FALSE))</f>
        <v/>
      </c>
      <c r="I184" s="142" t="str">
        <f>IF(ISNA(VLOOKUP($A184+2000,CONFIG!$W$2:$AE$804,8,FALSE)),"",VLOOKUP($A184+2000,CONFIG!$W$2:$AE$804,8,FALSE))</f>
        <v/>
      </c>
      <c r="J184" s="142" t="str">
        <f>IF(ISNA(VLOOKUP($A184+2000,CONFIG!$W$2:$AE$804,9,FALSE)),"",VLOOKUP($A184+2000,CONFIG!$W$2:$AE$804,9,FALSE))</f>
        <v/>
      </c>
      <c r="K184" s="123"/>
    </row>
    <row r="185" spans="1:11" s="117" customFormat="1" ht="19.350000000000001" customHeight="1" x14ac:dyDescent="0.2">
      <c r="A185" s="140">
        <v>178</v>
      </c>
      <c r="B185" s="141"/>
      <c r="C185" s="142">
        <f>IF(ISNA(VLOOKUP($A185+2000,CONFIG!$W$2:$AE$804,2,FALSE)),"",VLOOKUP($A185+2000,CONFIG!$W$2:$AE$804,2,FALSE))</f>
        <v>0</v>
      </c>
      <c r="D185" s="143" t="str">
        <f>IF(ISNA(VLOOKUP($A185+2000,CONFIG!$W$2:$AE$804,3,FALSE)),"",VLOOKUP($A185+2000,CONFIG!$W$2:$AE$804,3,FALSE))</f>
        <v/>
      </c>
      <c r="E185" s="143" t="str">
        <f>IF(ISNA(VLOOKUP($A185+2000,CONFIG!$W$2:$AE$804,4,FALSE)),"",VLOOKUP($A185+2000,CONFIG!$W$2:$AE$804,4,FALSE))</f>
        <v/>
      </c>
      <c r="F185" s="143" t="str">
        <f>IF(ISNA(VLOOKUP($A185+2000,CONFIG!$W$2:$AE$804,5,FALSE)),"",VLOOKUP($A185+2000,CONFIG!$W$2:$AE$804,5,FALSE))</f>
        <v/>
      </c>
      <c r="G185" s="142" t="str">
        <f>IF(ISNA(VLOOKUP($A185+2000,CONFIG!$W$2:$AE$804,6,FALSE)),"",VLOOKUP($A185+2000,CONFIG!$W$2:$AE$804,6,FALSE))</f>
        <v/>
      </c>
      <c r="H185" s="142" t="str">
        <f>IF(ISNA(VLOOKUP($A185+2000,CONFIG!$W$2:$AE$804,7,FALSE)),"",VLOOKUP($A185+2000,CONFIG!$W$2:$AE$804,7,FALSE))</f>
        <v/>
      </c>
      <c r="I185" s="142" t="str">
        <f>IF(ISNA(VLOOKUP($A185+2000,CONFIG!$W$2:$AE$804,8,FALSE)),"",VLOOKUP($A185+2000,CONFIG!$W$2:$AE$804,8,FALSE))</f>
        <v/>
      </c>
      <c r="J185" s="142" t="str">
        <f>IF(ISNA(VLOOKUP($A185+2000,CONFIG!$W$2:$AE$804,9,FALSE)),"",VLOOKUP($A185+2000,CONFIG!$W$2:$AE$804,9,FALSE))</f>
        <v/>
      </c>
      <c r="K185" s="123"/>
    </row>
    <row r="186" spans="1:11" s="117" customFormat="1" ht="19.350000000000001" customHeight="1" x14ac:dyDescent="0.2">
      <c r="A186" s="140">
        <v>179</v>
      </c>
      <c r="B186" s="141"/>
      <c r="C186" s="142">
        <f>IF(ISNA(VLOOKUP($A186+2000,CONFIG!$W$2:$AE$804,2,FALSE)),"",VLOOKUP($A186+2000,CONFIG!$W$2:$AE$804,2,FALSE))</f>
        <v>0</v>
      </c>
      <c r="D186" s="143" t="str">
        <f>IF(ISNA(VLOOKUP($A186+2000,CONFIG!$W$2:$AE$804,3,FALSE)),"",VLOOKUP($A186+2000,CONFIG!$W$2:$AE$804,3,FALSE))</f>
        <v/>
      </c>
      <c r="E186" s="143" t="str">
        <f>IF(ISNA(VLOOKUP($A186+2000,CONFIG!$W$2:$AE$804,4,FALSE)),"",VLOOKUP($A186+2000,CONFIG!$W$2:$AE$804,4,FALSE))</f>
        <v/>
      </c>
      <c r="F186" s="143" t="str">
        <f>IF(ISNA(VLOOKUP($A186+2000,CONFIG!$W$2:$AE$804,5,FALSE)),"",VLOOKUP($A186+2000,CONFIG!$W$2:$AE$804,5,FALSE))</f>
        <v/>
      </c>
      <c r="G186" s="142" t="str">
        <f>IF(ISNA(VLOOKUP($A186+2000,CONFIG!$W$2:$AE$804,6,FALSE)),"",VLOOKUP($A186+2000,CONFIG!$W$2:$AE$804,6,FALSE))</f>
        <v/>
      </c>
      <c r="H186" s="142" t="str">
        <f>IF(ISNA(VLOOKUP($A186+2000,CONFIG!$W$2:$AE$804,7,FALSE)),"",VLOOKUP($A186+2000,CONFIG!$W$2:$AE$804,7,FALSE))</f>
        <v/>
      </c>
      <c r="I186" s="142" t="str">
        <f>IF(ISNA(VLOOKUP($A186+2000,CONFIG!$W$2:$AE$804,8,FALSE)),"",VLOOKUP($A186+2000,CONFIG!$W$2:$AE$804,8,FALSE))</f>
        <v/>
      </c>
      <c r="J186" s="142" t="str">
        <f>IF(ISNA(VLOOKUP($A186+2000,CONFIG!$W$2:$AE$804,9,FALSE)),"",VLOOKUP($A186+2000,CONFIG!$W$2:$AE$804,9,FALSE))</f>
        <v/>
      </c>
      <c r="K186" s="123"/>
    </row>
    <row r="187" spans="1:11" s="117" customFormat="1" ht="19.350000000000001" customHeight="1" x14ac:dyDescent="0.2">
      <c r="A187" s="140">
        <v>180</v>
      </c>
      <c r="B187" s="141"/>
      <c r="C187" s="142">
        <f>IF(ISNA(VLOOKUP($A187+2000,CONFIG!$W$2:$AE$804,2,FALSE)),"",VLOOKUP($A187+2000,CONFIG!$W$2:$AE$804,2,FALSE))</f>
        <v>0</v>
      </c>
      <c r="D187" s="143" t="str">
        <f>IF(ISNA(VLOOKUP($A187+2000,CONFIG!$W$2:$AE$804,3,FALSE)),"",VLOOKUP($A187+2000,CONFIG!$W$2:$AE$804,3,FALSE))</f>
        <v/>
      </c>
      <c r="E187" s="143" t="str">
        <f>IF(ISNA(VLOOKUP($A187+2000,CONFIG!$W$2:$AE$804,4,FALSE)),"",VLOOKUP($A187+2000,CONFIG!$W$2:$AE$804,4,FALSE))</f>
        <v/>
      </c>
      <c r="F187" s="143" t="str">
        <f>IF(ISNA(VLOOKUP($A187+2000,CONFIG!$W$2:$AE$804,5,FALSE)),"",VLOOKUP($A187+2000,CONFIG!$W$2:$AE$804,5,FALSE))</f>
        <v/>
      </c>
      <c r="G187" s="142" t="str">
        <f>IF(ISNA(VLOOKUP($A187+2000,CONFIG!$W$2:$AE$804,6,FALSE)),"",VLOOKUP($A187+2000,CONFIG!$W$2:$AE$804,6,FALSE))</f>
        <v/>
      </c>
      <c r="H187" s="142" t="str">
        <f>IF(ISNA(VLOOKUP($A187+2000,CONFIG!$W$2:$AE$804,7,FALSE)),"",VLOOKUP($A187+2000,CONFIG!$W$2:$AE$804,7,FALSE))</f>
        <v/>
      </c>
      <c r="I187" s="142" t="str">
        <f>IF(ISNA(VLOOKUP($A187+2000,CONFIG!$W$2:$AE$804,8,FALSE)),"",VLOOKUP($A187+2000,CONFIG!$W$2:$AE$804,8,FALSE))</f>
        <v/>
      </c>
      <c r="J187" s="142" t="str">
        <f>IF(ISNA(VLOOKUP($A187+2000,CONFIG!$W$2:$AE$804,9,FALSE)),"",VLOOKUP($A187+2000,CONFIG!$W$2:$AE$804,9,FALSE))</f>
        <v/>
      </c>
      <c r="K187" s="123"/>
    </row>
    <row r="188" spans="1:11" s="117" customFormat="1" ht="19.350000000000001" customHeight="1" x14ac:dyDescent="0.2">
      <c r="A188" s="140">
        <v>181</v>
      </c>
      <c r="B188" s="141"/>
      <c r="C188" s="142">
        <f>IF(ISNA(VLOOKUP($A188+2000,CONFIG!$W$2:$AE$804,2,FALSE)),"",VLOOKUP($A188+2000,CONFIG!$W$2:$AE$804,2,FALSE))</f>
        <v>0</v>
      </c>
      <c r="D188" s="143" t="str">
        <f>IF(ISNA(VLOOKUP($A188+2000,CONFIG!$W$2:$AE$804,3,FALSE)),"",VLOOKUP($A188+2000,CONFIG!$W$2:$AE$804,3,FALSE))</f>
        <v/>
      </c>
      <c r="E188" s="143" t="str">
        <f>IF(ISNA(VLOOKUP($A188+2000,CONFIG!$W$2:$AE$804,4,FALSE)),"",VLOOKUP($A188+2000,CONFIG!$W$2:$AE$804,4,FALSE))</f>
        <v/>
      </c>
      <c r="F188" s="143" t="str">
        <f>IF(ISNA(VLOOKUP($A188+2000,CONFIG!$W$2:$AE$804,5,FALSE)),"",VLOOKUP($A188+2000,CONFIG!$W$2:$AE$804,5,FALSE))</f>
        <v/>
      </c>
      <c r="G188" s="142" t="str">
        <f>IF(ISNA(VLOOKUP($A188+2000,CONFIG!$W$2:$AE$804,6,FALSE)),"",VLOOKUP($A188+2000,CONFIG!$W$2:$AE$804,6,FALSE))</f>
        <v/>
      </c>
      <c r="H188" s="142" t="str">
        <f>IF(ISNA(VLOOKUP($A188+2000,CONFIG!$W$2:$AE$804,7,FALSE)),"",VLOOKUP($A188+2000,CONFIG!$W$2:$AE$804,7,FALSE))</f>
        <v/>
      </c>
      <c r="I188" s="142" t="str">
        <f>IF(ISNA(VLOOKUP($A188+2000,CONFIG!$W$2:$AE$804,8,FALSE)),"",VLOOKUP($A188+2000,CONFIG!$W$2:$AE$804,8,FALSE))</f>
        <v/>
      </c>
      <c r="J188" s="142" t="str">
        <f>IF(ISNA(VLOOKUP($A188+2000,CONFIG!$W$2:$AE$804,9,FALSE)),"",VLOOKUP($A188+2000,CONFIG!$W$2:$AE$804,9,FALSE))</f>
        <v/>
      </c>
      <c r="K188" s="123"/>
    </row>
    <row r="189" spans="1:11" s="117" customFormat="1" ht="19.350000000000001" customHeight="1" x14ac:dyDescent="0.2">
      <c r="A189" s="140">
        <v>182</v>
      </c>
      <c r="B189" s="141"/>
      <c r="C189" s="142">
        <f>IF(ISNA(VLOOKUP($A189+2000,CONFIG!$W$2:$AE$804,2,FALSE)),"",VLOOKUP($A189+2000,CONFIG!$W$2:$AE$804,2,FALSE))</f>
        <v>0</v>
      </c>
      <c r="D189" s="143" t="str">
        <f>IF(ISNA(VLOOKUP($A189+2000,CONFIG!$W$2:$AE$804,3,FALSE)),"",VLOOKUP($A189+2000,CONFIG!$W$2:$AE$804,3,FALSE))</f>
        <v/>
      </c>
      <c r="E189" s="143" t="str">
        <f>IF(ISNA(VLOOKUP($A189+2000,CONFIG!$W$2:$AE$804,4,FALSE)),"",VLOOKUP($A189+2000,CONFIG!$W$2:$AE$804,4,FALSE))</f>
        <v/>
      </c>
      <c r="F189" s="143" t="str">
        <f>IF(ISNA(VLOOKUP($A189+2000,CONFIG!$W$2:$AE$804,5,FALSE)),"",VLOOKUP($A189+2000,CONFIG!$W$2:$AE$804,5,FALSE))</f>
        <v/>
      </c>
      <c r="G189" s="142" t="str">
        <f>IF(ISNA(VLOOKUP($A189+2000,CONFIG!$W$2:$AE$804,6,FALSE)),"",VLOOKUP($A189+2000,CONFIG!$W$2:$AE$804,6,FALSE))</f>
        <v/>
      </c>
      <c r="H189" s="142" t="str">
        <f>IF(ISNA(VLOOKUP($A189+2000,CONFIG!$W$2:$AE$804,7,FALSE)),"",VLOOKUP($A189+2000,CONFIG!$W$2:$AE$804,7,FALSE))</f>
        <v/>
      </c>
      <c r="I189" s="142" t="str">
        <f>IF(ISNA(VLOOKUP($A189+2000,CONFIG!$W$2:$AE$804,8,FALSE)),"",VLOOKUP($A189+2000,CONFIG!$W$2:$AE$804,8,FALSE))</f>
        <v/>
      </c>
      <c r="J189" s="142" t="str">
        <f>IF(ISNA(VLOOKUP($A189+2000,CONFIG!$W$2:$AE$804,9,FALSE)),"",VLOOKUP($A189+2000,CONFIG!$W$2:$AE$804,9,FALSE))</f>
        <v/>
      </c>
      <c r="K189" s="123"/>
    </row>
    <row r="190" spans="1:11" s="117" customFormat="1" ht="19.350000000000001" customHeight="1" x14ac:dyDescent="0.2">
      <c r="A190" s="140">
        <v>183</v>
      </c>
      <c r="B190" s="141"/>
      <c r="C190" s="142">
        <f>IF(ISNA(VLOOKUP($A190+2000,CONFIG!$W$2:$AE$804,2,FALSE)),"",VLOOKUP($A190+2000,CONFIG!$W$2:$AE$804,2,FALSE))</f>
        <v>0</v>
      </c>
      <c r="D190" s="143" t="str">
        <f>IF(ISNA(VLOOKUP($A190+2000,CONFIG!$W$2:$AE$804,3,FALSE)),"",VLOOKUP($A190+2000,CONFIG!$W$2:$AE$804,3,FALSE))</f>
        <v/>
      </c>
      <c r="E190" s="143" t="str">
        <f>IF(ISNA(VLOOKUP($A190+2000,CONFIG!$W$2:$AE$804,4,FALSE)),"",VLOOKUP($A190+2000,CONFIG!$W$2:$AE$804,4,FALSE))</f>
        <v/>
      </c>
      <c r="F190" s="143" t="str">
        <f>IF(ISNA(VLOOKUP($A190+2000,CONFIG!$W$2:$AE$804,5,FALSE)),"",VLOOKUP($A190+2000,CONFIG!$W$2:$AE$804,5,FALSE))</f>
        <v/>
      </c>
      <c r="G190" s="142" t="str">
        <f>IF(ISNA(VLOOKUP($A190+2000,CONFIG!$W$2:$AE$804,6,FALSE)),"",VLOOKUP($A190+2000,CONFIG!$W$2:$AE$804,6,FALSE))</f>
        <v/>
      </c>
      <c r="H190" s="142" t="str">
        <f>IF(ISNA(VLOOKUP($A190+2000,CONFIG!$W$2:$AE$804,7,FALSE)),"",VLOOKUP($A190+2000,CONFIG!$W$2:$AE$804,7,FALSE))</f>
        <v/>
      </c>
      <c r="I190" s="142" t="str">
        <f>IF(ISNA(VLOOKUP($A190+2000,CONFIG!$W$2:$AE$804,8,FALSE)),"",VLOOKUP($A190+2000,CONFIG!$W$2:$AE$804,8,FALSE))</f>
        <v/>
      </c>
      <c r="J190" s="142" t="str">
        <f>IF(ISNA(VLOOKUP($A190+2000,CONFIG!$W$2:$AE$804,9,FALSE)),"",VLOOKUP($A190+2000,CONFIG!$W$2:$AE$804,9,FALSE))</f>
        <v/>
      </c>
      <c r="K190" s="123"/>
    </row>
    <row r="191" spans="1:11" s="117" customFormat="1" ht="19.350000000000001" customHeight="1" x14ac:dyDescent="0.2">
      <c r="A191" s="140">
        <v>184</v>
      </c>
      <c r="B191" s="141"/>
      <c r="C191" s="142">
        <f>IF(ISNA(VLOOKUP($A191+2000,CONFIG!$W$2:$AE$804,2,FALSE)),"",VLOOKUP($A191+2000,CONFIG!$W$2:$AE$804,2,FALSE))</f>
        <v>0</v>
      </c>
      <c r="D191" s="143" t="str">
        <f>IF(ISNA(VLOOKUP($A191+2000,CONFIG!$W$2:$AE$804,3,FALSE)),"",VLOOKUP($A191+2000,CONFIG!$W$2:$AE$804,3,FALSE))</f>
        <v/>
      </c>
      <c r="E191" s="143" t="str">
        <f>IF(ISNA(VLOOKUP($A191+2000,CONFIG!$W$2:$AE$804,4,FALSE)),"",VLOOKUP($A191+2000,CONFIG!$W$2:$AE$804,4,FALSE))</f>
        <v/>
      </c>
      <c r="F191" s="143" t="str">
        <f>IF(ISNA(VLOOKUP($A191+2000,CONFIG!$W$2:$AE$804,5,FALSE)),"",VLOOKUP($A191+2000,CONFIG!$W$2:$AE$804,5,FALSE))</f>
        <v/>
      </c>
      <c r="G191" s="142" t="str">
        <f>IF(ISNA(VLOOKUP($A191+2000,CONFIG!$W$2:$AE$804,6,FALSE)),"",VLOOKUP($A191+2000,CONFIG!$W$2:$AE$804,6,FALSE))</f>
        <v/>
      </c>
      <c r="H191" s="142" t="str">
        <f>IF(ISNA(VLOOKUP($A191+2000,CONFIG!$W$2:$AE$804,7,FALSE)),"",VLOOKUP($A191+2000,CONFIG!$W$2:$AE$804,7,FALSE))</f>
        <v/>
      </c>
      <c r="I191" s="142" t="str">
        <f>IF(ISNA(VLOOKUP($A191+2000,CONFIG!$W$2:$AE$804,8,FALSE)),"",VLOOKUP($A191+2000,CONFIG!$W$2:$AE$804,8,FALSE))</f>
        <v/>
      </c>
      <c r="J191" s="142" t="str">
        <f>IF(ISNA(VLOOKUP($A191+2000,CONFIG!$W$2:$AE$804,9,FALSE)),"",VLOOKUP($A191+2000,CONFIG!$W$2:$AE$804,9,FALSE))</f>
        <v/>
      </c>
      <c r="K191" s="123"/>
    </row>
    <row r="192" spans="1:11" s="117" customFormat="1" ht="19.350000000000001" customHeight="1" x14ac:dyDescent="0.2">
      <c r="A192" s="140">
        <v>185</v>
      </c>
      <c r="B192" s="141"/>
      <c r="C192" s="142">
        <f>IF(ISNA(VLOOKUP($A192+2000,CONFIG!$W$2:$AE$804,2,FALSE)),"",VLOOKUP($A192+2000,CONFIG!$W$2:$AE$804,2,FALSE))</f>
        <v>0</v>
      </c>
      <c r="D192" s="143" t="str">
        <f>IF(ISNA(VLOOKUP($A192+2000,CONFIG!$W$2:$AE$804,3,FALSE)),"",VLOOKUP($A192+2000,CONFIG!$W$2:$AE$804,3,FALSE))</f>
        <v/>
      </c>
      <c r="E192" s="143" t="str">
        <f>IF(ISNA(VLOOKUP($A192+2000,CONFIG!$W$2:$AE$804,4,FALSE)),"",VLOOKUP($A192+2000,CONFIG!$W$2:$AE$804,4,FALSE))</f>
        <v/>
      </c>
      <c r="F192" s="143" t="str">
        <f>IF(ISNA(VLOOKUP($A192+2000,CONFIG!$W$2:$AE$804,5,FALSE)),"",VLOOKUP($A192+2000,CONFIG!$W$2:$AE$804,5,FALSE))</f>
        <v/>
      </c>
      <c r="G192" s="142" t="str">
        <f>IF(ISNA(VLOOKUP($A192+2000,CONFIG!$W$2:$AE$804,6,FALSE)),"",VLOOKUP($A192+2000,CONFIG!$W$2:$AE$804,6,FALSE))</f>
        <v/>
      </c>
      <c r="H192" s="142" t="str">
        <f>IF(ISNA(VLOOKUP($A192+2000,CONFIG!$W$2:$AE$804,7,FALSE)),"",VLOOKUP($A192+2000,CONFIG!$W$2:$AE$804,7,FALSE))</f>
        <v/>
      </c>
      <c r="I192" s="142" t="str">
        <f>IF(ISNA(VLOOKUP($A192+2000,CONFIG!$W$2:$AE$804,8,FALSE)),"",VLOOKUP($A192+2000,CONFIG!$W$2:$AE$804,8,FALSE))</f>
        <v/>
      </c>
      <c r="J192" s="142" t="str">
        <f>IF(ISNA(VLOOKUP($A192+2000,CONFIG!$W$2:$AE$804,9,FALSE)),"",VLOOKUP($A192+2000,CONFIG!$W$2:$AE$804,9,FALSE))</f>
        <v/>
      </c>
      <c r="K192" s="123"/>
    </row>
    <row r="193" spans="1:11" s="117" customFormat="1" ht="19.350000000000001" customHeight="1" x14ac:dyDescent="0.2">
      <c r="A193" s="140">
        <v>186</v>
      </c>
      <c r="B193" s="141"/>
      <c r="C193" s="142">
        <f>IF(ISNA(VLOOKUP($A193+2000,CONFIG!$W$2:$AE$804,2,FALSE)),"",VLOOKUP($A193+2000,CONFIG!$W$2:$AE$804,2,FALSE))</f>
        <v>0</v>
      </c>
      <c r="D193" s="143" t="str">
        <f>IF(ISNA(VLOOKUP($A193+2000,CONFIG!$W$2:$AE$804,3,FALSE)),"",VLOOKUP($A193+2000,CONFIG!$W$2:$AE$804,3,FALSE))</f>
        <v/>
      </c>
      <c r="E193" s="143" t="str">
        <f>IF(ISNA(VLOOKUP($A193+2000,CONFIG!$W$2:$AE$804,4,FALSE)),"",VLOOKUP($A193+2000,CONFIG!$W$2:$AE$804,4,FALSE))</f>
        <v/>
      </c>
      <c r="F193" s="143" t="str">
        <f>IF(ISNA(VLOOKUP($A193+2000,CONFIG!$W$2:$AE$804,5,FALSE)),"",VLOOKUP($A193+2000,CONFIG!$W$2:$AE$804,5,FALSE))</f>
        <v/>
      </c>
      <c r="G193" s="142" t="str">
        <f>IF(ISNA(VLOOKUP($A193+2000,CONFIG!$W$2:$AE$804,6,FALSE)),"",VLOOKUP($A193+2000,CONFIG!$W$2:$AE$804,6,FALSE))</f>
        <v/>
      </c>
      <c r="H193" s="142" t="str">
        <f>IF(ISNA(VLOOKUP($A193+2000,CONFIG!$W$2:$AE$804,7,FALSE)),"",VLOOKUP($A193+2000,CONFIG!$W$2:$AE$804,7,FALSE))</f>
        <v/>
      </c>
      <c r="I193" s="142" t="str">
        <f>IF(ISNA(VLOOKUP($A193+2000,CONFIG!$W$2:$AE$804,8,FALSE)),"",VLOOKUP($A193+2000,CONFIG!$W$2:$AE$804,8,FALSE))</f>
        <v/>
      </c>
      <c r="J193" s="142" t="str">
        <f>IF(ISNA(VLOOKUP($A193+2000,CONFIG!$W$2:$AE$804,9,FALSE)),"",VLOOKUP($A193+2000,CONFIG!$W$2:$AE$804,9,FALSE))</f>
        <v/>
      </c>
      <c r="K193" s="123"/>
    </row>
    <row r="194" spans="1:11" s="117" customFormat="1" ht="19.350000000000001" customHeight="1" x14ac:dyDescent="0.2">
      <c r="A194" s="140">
        <v>187</v>
      </c>
      <c r="B194" s="141"/>
      <c r="C194" s="142">
        <f>IF(ISNA(VLOOKUP($A194+2000,CONFIG!$W$2:$AE$804,2,FALSE)),"",VLOOKUP($A194+2000,CONFIG!$W$2:$AE$804,2,FALSE))</f>
        <v>0</v>
      </c>
      <c r="D194" s="143" t="str">
        <f>IF(ISNA(VLOOKUP($A194+2000,CONFIG!$W$2:$AE$804,3,FALSE)),"",VLOOKUP($A194+2000,CONFIG!$W$2:$AE$804,3,FALSE))</f>
        <v/>
      </c>
      <c r="E194" s="143" t="str">
        <f>IF(ISNA(VLOOKUP($A194+2000,CONFIG!$W$2:$AE$804,4,FALSE)),"",VLOOKUP($A194+2000,CONFIG!$W$2:$AE$804,4,FALSE))</f>
        <v/>
      </c>
      <c r="F194" s="143" t="str">
        <f>IF(ISNA(VLOOKUP($A194+2000,CONFIG!$W$2:$AE$804,5,FALSE)),"",VLOOKUP($A194+2000,CONFIG!$W$2:$AE$804,5,FALSE))</f>
        <v/>
      </c>
      <c r="G194" s="142" t="str">
        <f>IF(ISNA(VLOOKUP($A194+2000,CONFIG!$W$2:$AE$804,6,FALSE)),"",VLOOKUP($A194+2000,CONFIG!$W$2:$AE$804,6,FALSE))</f>
        <v/>
      </c>
      <c r="H194" s="142" t="str">
        <f>IF(ISNA(VLOOKUP($A194+2000,CONFIG!$W$2:$AE$804,7,FALSE)),"",VLOOKUP($A194+2000,CONFIG!$W$2:$AE$804,7,FALSE))</f>
        <v/>
      </c>
      <c r="I194" s="142" t="str">
        <f>IF(ISNA(VLOOKUP($A194+2000,CONFIG!$W$2:$AE$804,8,FALSE)),"",VLOOKUP($A194+2000,CONFIG!$W$2:$AE$804,8,FALSE))</f>
        <v/>
      </c>
      <c r="J194" s="142" t="str">
        <f>IF(ISNA(VLOOKUP($A194+2000,CONFIG!$W$2:$AE$804,9,FALSE)),"",VLOOKUP($A194+2000,CONFIG!$W$2:$AE$804,9,FALSE))</f>
        <v/>
      </c>
      <c r="K194" s="123"/>
    </row>
    <row r="195" spans="1:11" s="117" customFormat="1" ht="19.350000000000001" customHeight="1" x14ac:dyDescent="0.2">
      <c r="A195" s="140">
        <v>188</v>
      </c>
      <c r="B195" s="141"/>
      <c r="C195" s="142">
        <f>IF(ISNA(VLOOKUP($A195+2000,CONFIG!$W$2:$AE$804,2,FALSE)),"",VLOOKUP($A195+2000,CONFIG!$W$2:$AE$804,2,FALSE))</f>
        <v>0</v>
      </c>
      <c r="D195" s="143" t="str">
        <f>IF(ISNA(VLOOKUP($A195+2000,CONFIG!$W$2:$AE$804,3,FALSE)),"",VLOOKUP($A195+2000,CONFIG!$W$2:$AE$804,3,FALSE))</f>
        <v/>
      </c>
      <c r="E195" s="143" t="str">
        <f>IF(ISNA(VLOOKUP($A195+2000,CONFIG!$W$2:$AE$804,4,FALSE)),"",VLOOKUP($A195+2000,CONFIG!$W$2:$AE$804,4,FALSE))</f>
        <v/>
      </c>
      <c r="F195" s="143" t="str">
        <f>IF(ISNA(VLOOKUP($A195+2000,CONFIG!$W$2:$AE$804,5,FALSE)),"",VLOOKUP($A195+2000,CONFIG!$W$2:$AE$804,5,FALSE))</f>
        <v/>
      </c>
      <c r="G195" s="142" t="str">
        <f>IF(ISNA(VLOOKUP($A195+2000,CONFIG!$W$2:$AE$804,6,FALSE)),"",VLOOKUP($A195+2000,CONFIG!$W$2:$AE$804,6,FALSE))</f>
        <v/>
      </c>
      <c r="H195" s="142" t="str">
        <f>IF(ISNA(VLOOKUP($A195+2000,CONFIG!$W$2:$AE$804,7,FALSE)),"",VLOOKUP($A195+2000,CONFIG!$W$2:$AE$804,7,FALSE))</f>
        <v/>
      </c>
      <c r="I195" s="142" t="str">
        <f>IF(ISNA(VLOOKUP($A195+2000,CONFIG!$W$2:$AE$804,8,FALSE)),"",VLOOKUP($A195+2000,CONFIG!$W$2:$AE$804,8,FALSE))</f>
        <v/>
      </c>
      <c r="J195" s="142" t="str">
        <f>IF(ISNA(VLOOKUP($A195+2000,CONFIG!$W$2:$AE$804,9,FALSE)),"",VLOOKUP($A195+2000,CONFIG!$W$2:$AE$804,9,FALSE))</f>
        <v/>
      </c>
      <c r="K195" s="123"/>
    </row>
    <row r="196" spans="1:11" s="117" customFormat="1" ht="19.350000000000001" customHeight="1" x14ac:dyDescent="0.2">
      <c r="A196" s="140">
        <v>189</v>
      </c>
      <c r="B196" s="141"/>
      <c r="C196" s="142">
        <f>IF(ISNA(VLOOKUP($A196+2000,CONFIG!$W$2:$AE$804,2,FALSE)),"",VLOOKUP($A196+2000,CONFIG!$W$2:$AE$804,2,FALSE))</f>
        <v>0</v>
      </c>
      <c r="D196" s="143" t="str">
        <f>IF(ISNA(VLOOKUP($A196+2000,CONFIG!$W$2:$AE$804,3,FALSE)),"",VLOOKUP($A196+2000,CONFIG!$W$2:$AE$804,3,FALSE))</f>
        <v/>
      </c>
      <c r="E196" s="143" t="str">
        <f>IF(ISNA(VLOOKUP($A196+2000,CONFIG!$W$2:$AE$804,4,FALSE)),"",VLOOKUP($A196+2000,CONFIG!$W$2:$AE$804,4,FALSE))</f>
        <v/>
      </c>
      <c r="F196" s="143" t="str">
        <f>IF(ISNA(VLOOKUP($A196+2000,CONFIG!$W$2:$AE$804,5,FALSE)),"",VLOOKUP($A196+2000,CONFIG!$W$2:$AE$804,5,FALSE))</f>
        <v/>
      </c>
      <c r="G196" s="142" t="str">
        <f>IF(ISNA(VLOOKUP($A196+2000,CONFIG!$W$2:$AE$804,6,FALSE)),"",VLOOKUP($A196+2000,CONFIG!$W$2:$AE$804,6,FALSE))</f>
        <v/>
      </c>
      <c r="H196" s="142" t="str">
        <f>IF(ISNA(VLOOKUP($A196+2000,CONFIG!$W$2:$AE$804,7,FALSE)),"",VLOOKUP($A196+2000,CONFIG!$W$2:$AE$804,7,FALSE))</f>
        <v/>
      </c>
      <c r="I196" s="142" t="str">
        <f>IF(ISNA(VLOOKUP($A196+2000,CONFIG!$W$2:$AE$804,8,FALSE)),"",VLOOKUP($A196+2000,CONFIG!$W$2:$AE$804,8,FALSE))</f>
        <v/>
      </c>
      <c r="J196" s="142" t="str">
        <f>IF(ISNA(VLOOKUP($A196+2000,CONFIG!$W$2:$AE$804,9,FALSE)),"",VLOOKUP($A196+2000,CONFIG!$W$2:$AE$804,9,FALSE))</f>
        <v/>
      </c>
      <c r="K196" s="123"/>
    </row>
    <row r="197" spans="1:11" s="117" customFormat="1" ht="19.350000000000001" customHeight="1" x14ac:dyDescent="0.2">
      <c r="A197" s="140">
        <v>190</v>
      </c>
      <c r="B197" s="141"/>
      <c r="C197" s="142">
        <f>IF(ISNA(VLOOKUP($A197+2000,CONFIG!$W$2:$AE$804,2,FALSE)),"",VLOOKUP($A197+2000,CONFIG!$W$2:$AE$804,2,FALSE))</f>
        <v>0</v>
      </c>
      <c r="D197" s="143" t="str">
        <f>IF(ISNA(VLOOKUP($A197+2000,CONFIG!$W$2:$AE$804,3,FALSE)),"",VLOOKUP($A197+2000,CONFIG!$W$2:$AE$804,3,FALSE))</f>
        <v/>
      </c>
      <c r="E197" s="143" t="str">
        <f>IF(ISNA(VLOOKUP($A197+2000,CONFIG!$W$2:$AE$804,4,FALSE)),"",VLOOKUP($A197+2000,CONFIG!$W$2:$AE$804,4,FALSE))</f>
        <v/>
      </c>
      <c r="F197" s="143" t="str">
        <f>IF(ISNA(VLOOKUP($A197+2000,CONFIG!$W$2:$AE$804,5,FALSE)),"",VLOOKUP($A197+2000,CONFIG!$W$2:$AE$804,5,FALSE))</f>
        <v/>
      </c>
      <c r="G197" s="142" t="str">
        <f>IF(ISNA(VLOOKUP($A197+2000,CONFIG!$W$2:$AE$804,6,FALSE)),"",VLOOKUP($A197+2000,CONFIG!$W$2:$AE$804,6,FALSE))</f>
        <v/>
      </c>
      <c r="H197" s="142" t="str">
        <f>IF(ISNA(VLOOKUP($A197+2000,CONFIG!$W$2:$AE$804,7,FALSE)),"",VLOOKUP($A197+2000,CONFIG!$W$2:$AE$804,7,FALSE))</f>
        <v/>
      </c>
      <c r="I197" s="142" t="str">
        <f>IF(ISNA(VLOOKUP($A197+2000,CONFIG!$W$2:$AE$804,8,FALSE)),"",VLOOKUP($A197+2000,CONFIG!$W$2:$AE$804,8,FALSE))</f>
        <v/>
      </c>
      <c r="J197" s="142" t="str">
        <f>IF(ISNA(VLOOKUP($A197+2000,CONFIG!$W$2:$AE$804,9,FALSE)),"",VLOOKUP($A197+2000,CONFIG!$W$2:$AE$804,9,FALSE))</f>
        <v/>
      </c>
      <c r="K197" s="123"/>
    </row>
    <row r="198" spans="1:11" s="117" customFormat="1" ht="19.350000000000001" customHeight="1" x14ac:dyDescent="0.2">
      <c r="A198" s="140">
        <v>191</v>
      </c>
      <c r="B198" s="141"/>
      <c r="C198" s="142">
        <f>IF(ISNA(VLOOKUP($A198+2000,CONFIG!$W$2:$AE$804,2,FALSE)),"",VLOOKUP($A198+2000,CONFIG!$W$2:$AE$804,2,FALSE))</f>
        <v>0</v>
      </c>
      <c r="D198" s="143" t="str">
        <f>IF(ISNA(VLOOKUP($A198+2000,CONFIG!$W$2:$AE$804,3,FALSE)),"",VLOOKUP($A198+2000,CONFIG!$W$2:$AE$804,3,FALSE))</f>
        <v/>
      </c>
      <c r="E198" s="143" t="str">
        <f>IF(ISNA(VLOOKUP($A198+2000,CONFIG!$W$2:$AE$804,4,FALSE)),"",VLOOKUP($A198+2000,CONFIG!$W$2:$AE$804,4,FALSE))</f>
        <v/>
      </c>
      <c r="F198" s="143" t="str">
        <f>IF(ISNA(VLOOKUP($A198+2000,CONFIG!$W$2:$AE$804,5,FALSE)),"",VLOOKUP($A198+2000,CONFIG!$W$2:$AE$804,5,FALSE))</f>
        <v/>
      </c>
      <c r="G198" s="142" t="str">
        <f>IF(ISNA(VLOOKUP($A198+2000,CONFIG!$W$2:$AE$804,6,FALSE)),"",VLOOKUP($A198+2000,CONFIG!$W$2:$AE$804,6,FALSE))</f>
        <v/>
      </c>
      <c r="H198" s="142" t="str">
        <f>IF(ISNA(VLOOKUP($A198+2000,CONFIG!$W$2:$AE$804,7,FALSE)),"",VLOOKUP($A198+2000,CONFIG!$W$2:$AE$804,7,FALSE))</f>
        <v/>
      </c>
      <c r="I198" s="142" t="str">
        <f>IF(ISNA(VLOOKUP($A198+2000,CONFIG!$W$2:$AE$804,8,FALSE)),"",VLOOKUP($A198+2000,CONFIG!$W$2:$AE$804,8,FALSE))</f>
        <v/>
      </c>
      <c r="J198" s="142" t="str">
        <f>IF(ISNA(VLOOKUP($A198+2000,CONFIG!$W$2:$AE$804,9,FALSE)),"",VLOOKUP($A198+2000,CONFIG!$W$2:$AE$804,9,FALSE))</f>
        <v/>
      </c>
      <c r="K198" s="123"/>
    </row>
    <row r="199" spans="1:11" s="117" customFormat="1" ht="19.350000000000001" customHeight="1" x14ac:dyDescent="0.2">
      <c r="A199" s="140">
        <v>192</v>
      </c>
      <c r="B199" s="141"/>
      <c r="C199" s="142">
        <f>IF(ISNA(VLOOKUP($A199+2000,CONFIG!$W$2:$AE$804,2,FALSE)),"",VLOOKUP($A199+2000,CONFIG!$W$2:$AE$804,2,FALSE))</f>
        <v>0</v>
      </c>
      <c r="D199" s="143" t="str">
        <f>IF(ISNA(VLOOKUP($A199+2000,CONFIG!$W$2:$AE$804,3,FALSE)),"",VLOOKUP($A199+2000,CONFIG!$W$2:$AE$804,3,FALSE))</f>
        <v/>
      </c>
      <c r="E199" s="143" t="str">
        <f>IF(ISNA(VLOOKUP($A199+2000,CONFIG!$W$2:$AE$804,4,FALSE)),"",VLOOKUP($A199+2000,CONFIG!$W$2:$AE$804,4,FALSE))</f>
        <v/>
      </c>
      <c r="F199" s="143" t="str">
        <f>IF(ISNA(VLOOKUP($A199+2000,CONFIG!$W$2:$AE$804,5,FALSE)),"",VLOOKUP($A199+2000,CONFIG!$W$2:$AE$804,5,FALSE))</f>
        <v/>
      </c>
      <c r="G199" s="142" t="str">
        <f>IF(ISNA(VLOOKUP($A199+2000,CONFIG!$W$2:$AE$804,6,FALSE)),"",VLOOKUP($A199+2000,CONFIG!$W$2:$AE$804,6,FALSE))</f>
        <v/>
      </c>
      <c r="H199" s="142" t="str">
        <f>IF(ISNA(VLOOKUP($A199+2000,CONFIG!$W$2:$AE$804,7,FALSE)),"",VLOOKUP($A199+2000,CONFIG!$W$2:$AE$804,7,FALSE))</f>
        <v/>
      </c>
      <c r="I199" s="142" t="str">
        <f>IF(ISNA(VLOOKUP($A199+2000,CONFIG!$W$2:$AE$804,8,FALSE)),"",VLOOKUP($A199+2000,CONFIG!$W$2:$AE$804,8,FALSE))</f>
        <v/>
      </c>
      <c r="J199" s="142" t="str">
        <f>IF(ISNA(VLOOKUP($A199+2000,CONFIG!$W$2:$AE$804,9,FALSE)),"",VLOOKUP($A199+2000,CONFIG!$W$2:$AE$804,9,FALSE))</f>
        <v/>
      </c>
      <c r="K199" s="123"/>
    </row>
    <row r="200" spans="1:11" s="117" customFormat="1" ht="19.350000000000001" customHeight="1" x14ac:dyDescent="0.2">
      <c r="A200" s="140">
        <v>193</v>
      </c>
      <c r="B200" s="141"/>
      <c r="C200" s="142">
        <f>IF(ISNA(VLOOKUP($A200+2000,CONFIG!$W$2:$AE$804,2,FALSE)),"",VLOOKUP($A200+2000,CONFIG!$W$2:$AE$804,2,FALSE))</f>
        <v>0</v>
      </c>
      <c r="D200" s="143" t="str">
        <f>IF(ISNA(VLOOKUP($A200+2000,CONFIG!$W$2:$AE$804,3,FALSE)),"",VLOOKUP($A200+2000,CONFIG!$W$2:$AE$804,3,FALSE))</f>
        <v/>
      </c>
      <c r="E200" s="143" t="str">
        <f>IF(ISNA(VLOOKUP($A200+2000,CONFIG!$W$2:$AE$804,4,FALSE)),"",VLOOKUP($A200+2000,CONFIG!$W$2:$AE$804,4,FALSE))</f>
        <v/>
      </c>
      <c r="F200" s="143" t="str">
        <f>IF(ISNA(VLOOKUP($A200+2000,CONFIG!$W$2:$AE$804,5,FALSE)),"",VLOOKUP($A200+2000,CONFIG!$W$2:$AE$804,5,FALSE))</f>
        <v/>
      </c>
      <c r="G200" s="142" t="str">
        <f>IF(ISNA(VLOOKUP($A200+2000,CONFIG!$W$2:$AE$804,6,FALSE)),"",VLOOKUP($A200+2000,CONFIG!$W$2:$AE$804,6,FALSE))</f>
        <v/>
      </c>
      <c r="H200" s="142" t="str">
        <f>IF(ISNA(VLOOKUP($A200+2000,CONFIG!$W$2:$AE$804,7,FALSE)),"",VLOOKUP($A200+2000,CONFIG!$W$2:$AE$804,7,FALSE))</f>
        <v/>
      </c>
      <c r="I200" s="142" t="str">
        <f>IF(ISNA(VLOOKUP($A200+2000,CONFIG!$W$2:$AE$804,8,FALSE)),"",VLOOKUP($A200+2000,CONFIG!$W$2:$AE$804,8,FALSE))</f>
        <v/>
      </c>
      <c r="J200" s="142" t="str">
        <f>IF(ISNA(VLOOKUP($A200+2000,CONFIG!$W$2:$AE$804,9,FALSE)),"",VLOOKUP($A200+2000,CONFIG!$W$2:$AE$804,9,FALSE))</f>
        <v/>
      </c>
      <c r="K200" s="123"/>
    </row>
    <row r="201" spans="1:11" s="117" customFormat="1" ht="19.350000000000001" customHeight="1" x14ac:dyDescent="0.2">
      <c r="A201" s="140">
        <v>194</v>
      </c>
      <c r="B201" s="141"/>
      <c r="C201" s="142">
        <f>IF(ISNA(VLOOKUP($A201+2000,CONFIG!$W$2:$AE$804,2,FALSE)),"",VLOOKUP($A201+2000,CONFIG!$W$2:$AE$804,2,FALSE))</f>
        <v>0</v>
      </c>
      <c r="D201" s="143" t="str">
        <f>IF(ISNA(VLOOKUP($A201+2000,CONFIG!$W$2:$AE$804,3,FALSE)),"",VLOOKUP($A201+2000,CONFIG!$W$2:$AE$804,3,FALSE))</f>
        <v/>
      </c>
      <c r="E201" s="143" t="str">
        <f>IF(ISNA(VLOOKUP($A201+2000,CONFIG!$W$2:$AE$804,4,FALSE)),"",VLOOKUP($A201+2000,CONFIG!$W$2:$AE$804,4,FALSE))</f>
        <v/>
      </c>
      <c r="F201" s="143" t="str">
        <f>IF(ISNA(VLOOKUP($A201+2000,CONFIG!$W$2:$AE$804,5,FALSE)),"",VLOOKUP($A201+2000,CONFIG!$W$2:$AE$804,5,FALSE))</f>
        <v/>
      </c>
      <c r="G201" s="142" t="str">
        <f>IF(ISNA(VLOOKUP($A201+2000,CONFIG!$W$2:$AE$804,6,FALSE)),"",VLOOKUP($A201+2000,CONFIG!$W$2:$AE$804,6,FALSE))</f>
        <v/>
      </c>
      <c r="H201" s="142" t="str">
        <f>IF(ISNA(VLOOKUP($A201+2000,CONFIG!$W$2:$AE$804,7,FALSE)),"",VLOOKUP($A201+2000,CONFIG!$W$2:$AE$804,7,FALSE))</f>
        <v/>
      </c>
      <c r="I201" s="142" t="str">
        <f>IF(ISNA(VLOOKUP($A201+2000,CONFIG!$W$2:$AE$804,8,FALSE)),"",VLOOKUP($A201+2000,CONFIG!$W$2:$AE$804,8,FALSE))</f>
        <v/>
      </c>
      <c r="J201" s="142" t="str">
        <f>IF(ISNA(VLOOKUP($A201+2000,CONFIG!$W$2:$AE$804,9,FALSE)),"",VLOOKUP($A201+2000,CONFIG!$W$2:$AE$804,9,FALSE))</f>
        <v/>
      </c>
      <c r="K201" s="123"/>
    </row>
    <row r="202" spans="1:11" s="117" customFormat="1" ht="19.350000000000001" customHeight="1" x14ac:dyDescent="0.2">
      <c r="A202" s="140">
        <v>195</v>
      </c>
      <c r="B202" s="141"/>
      <c r="C202" s="142">
        <f>IF(ISNA(VLOOKUP($A202+2000,CONFIG!$W$2:$AE$804,2,FALSE)),"",VLOOKUP($A202+2000,CONFIG!$W$2:$AE$804,2,FALSE))</f>
        <v>0</v>
      </c>
      <c r="D202" s="143" t="str">
        <f>IF(ISNA(VLOOKUP($A202+2000,CONFIG!$W$2:$AE$804,3,FALSE)),"",VLOOKUP($A202+2000,CONFIG!$W$2:$AE$804,3,FALSE))</f>
        <v/>
      </c>
      <c r="E202" s="143" t="str">
        <f>IF(ISNA(VLOOKUP($A202+2000,CONFIG!$W$2:$AE$804,4,FALSE)),"",VLOOKUP($A202+2000,CONFIG!$W$2:$AE$804,4,FALSE))</f>
        <v/>
      </c>
      <c r="F202" s="143" t="str">
        <f>IF(ISNA(VLOOKUP($A202+2000,CONFIG!$W$2:$AE$804,5,FALSE)),"",VLOOKUP($A202+2000,CONFIG!$W$2:$AE$804,5,FALSE))</f>
        <v/>
      </c>
      <c r="G202" s="142" t="str">
        <f>IF(ISNA(VLOOKUP($A202+2000,CONFIG!$W$2:$AE$804,6,FALSE)),"",VLOOKUP($A202+2000,CONFIG!$W$2:$AE$804,6,FALSE))</f>
        <v/>
      </c>
      <c r="H202" s="142" t="str">
        <f>IF(ISNA(VLOOKUP($A202+2000,CONFIG!$W$2:$AE$804,7,FALSE)),"",VLOOKUP($A202+2000,CONFIG!$W$2:$AE$804,7,FALSE))</f>
        <v/>
      </c>
      <c r="I202" s="142" t="str">
        <f>IF(ISNA(VLOOKUP($A202+2000,CONFIG!$W$2:$AE$804,8,FALSE)),"",VLOOKUP($A202+2000,CONFIG!$W$2:$AE$804,8,FALSE))</f>
        <v/>
      </c>
      <c r="J202" s="142" t="str">
        <f>IF(ISNA(VLOOKUP($A202+2000,CONFIG!$W$2:$AE$804,9,FALSE)),"",VLOOKUP($A202+2000,CONFIG!$W$2:$AE$804,9,FALSE))</f>
        <v/>
      </c>
      <c r="K202" s="123"/>
    </row>
    <row r="203" spans="1:11" s="117" customFormat="1" ht="19.350000000000001" customHeight="1" x14ac:dyDescent="0.2">
      <c r="A203" s="140">
        <v>196</v>
      </c>
      <c r="B203" s="141"/>
      <c r="C203" s="142">
        <f>IF(ISNA(VLOOKUP($A203+2000,CONFIG!$W$2:$AE$804,2,FALSE)),"",VLOOKUP($A203+2000,CONFIG!$W$2:$AE$804,2,FALSE))</f>
        <v>0</v>
      </c>
      <c r="D203" s="143" t="str">
        <f>IF(ISNA(VLOOKUP($A203+2000,CONFIG!$W$2:$AE$804,3,FALSE)),"",VLOOKUP($A203+2000,CONFIG!$W$2:$AE$804,3,FALSE))</f>
        <v/>
      </c>
      <c r="E203" s="143" t="str">
        <f>IF(ISNA(VLOOKUP($A203+2000,CONFIG!$W$2:$AE$804,4,FALSE)),"",VLOOKUP($A203+2000,CONFIG!$W$2:$AE$804,4,FALSE))</f>
        <v/>
      </c>
      <c r="F203" s="143" t="str">
        <f>IF(ISNA(VLOOKUP($A203+2000,CONFIG!$W$2:$AE$804,5,FALSE)),"",VLOOKUP($A203+2000,CONFIG!$W$2:$AE$804,5,FALSE))</f>
        <v/>
      </c>
      <c r="G203" s="142" t="str">
        <f>IF(ISNA(VLOOKUP($A203+2000,CONFIG!$W$2:$AE$804,6,FALSE)),"",VLOOKUP($A203+2000,CONFIG!$W$2:$AE$804,6,FALSE))</f>
        <v/>
      </c>
      <c r="H203" s="142" t="str">
        <f>IF(ISNA(VLOOKUP($A203+2000,CONFIG!$W$2:$AE$804,7,FALSE)),"",VLOOKUP($A203+2000,CONFIG!$W$2:$AE$804,7,FALSE))</f>
        <v/>
      </c>
      <c r="I203" s="142" t="str">
        <f>IF(ISNA(VLOOKUP($A203+2000,CONFIG!$W$2:$AE$804,8,FALSE)),"",VLOOKUP($A203+2000,CONFIG!$W$2:$AE$804,8,FALSE))</f>
        <v/>
      </c>
      <c r="J203" s="142" t="str">
        <f>IF(ISNA(VLOOKUP($A203+2000,CONFIG!$W$2:$AE$804,9,FALSE)),"",VLOOKUP($A203+2000,CONFIG!$W$2:$AE$804,9,FALSE))</f>
        <v/>
      </c>
      <c r="K203" s="123"/>
    </row>
    <row r="204" spans="1:11" s="117" customFormat="1" ht="19.350000000000001" customHeight="1" x14ac:dyDescent="0.2">
      <c r="A204" s="140">
        <v>197</v>
      </c>
      <c r="B204" s="141"/>
      <c r="C204" s="142">
        <f>IF(ISNA(VLOOKUP($A204+2000,CONFIG!$W$2:$AE$804,2,FALSE)),"",VLOOKUP($A204+2000,CONFIG!$W$2:$AE$804,2,FALSE))</f>
        <v>0</v>
      </c>
      <c r="D204" s="143" t="str">
        <f>IF(ISNA(VLOOKUP($A204+2000,CONFIG!$W$2:$AE$804,3,FALSE)),"",VLOOKUP($A204+2000,CONFIG!$W$2:$AE$804,3,FALSE))</f>
        <v/>
      </c>
      <c r="E204" s="143" t="str">
        <f>IF(ISNA(VLOOKUP($A204+2000,CONFIG!$W$2:$AE$804,4,FALSE)),"",VLOOKUP($A204+2000,CONFIG!$W$2:$AE$804,4,FALSE))</f>
        <v/>
      </c>
      <c r="F204" s="143" t="str">
        <f>IF(ISNA(VLOOKUP($A204+2000,CONFIG!$W$2:$AE$804,5,FALSE)),"",VLOOKUP($A204+2000,CONFIG!$W$2:$AE$804,5,FALSE))</f>
        <v/>
      </c>
      <c r="G204" s="142" t="str">
        <f>IF(ISNA(VLOOKUP($A204+2000,CONFIG!$W$2:$AE$804,6,FALSE)),"",VLOOKUP($A204+2000,CONFIG!$W$2:$AE$804,6,FALSE))</f>
        <v/>
      </c>
      <c r="H204" s="142" t="str">
        <f>IF(ISNA(VLOOKUP($A204+2000,CONFIG!$W$2:$AE$804,7,FALSE)),"",VLOOKUP($A204+2000,CONFIG!$W$2:$AE$804,7,FALSE))</f>
        <v/>
      </c>
      <c r="I204" s="142" t="str">
        <f>IF(ISNA(VLOOKUP($A204+2000,CONFIG!$W$2:$AE$804,8,FALSE)),"",VLOOKUP($A204+2000,CONFIG!$W$2:$AE$804,8,FALSE))</f>
        <v/>
      </c>
      <c r="J204" s="142" t="str">
        <f>IF(ISNA(VLOOKUP($A204+2000,CONFIG!$W$2:$AE$804,9,FALSE)),"",VLOOKUP($A204+2000,CONFIG!$W$2:$AE$804,9,FALSE))</f>
        <v/>
      </c>
      <c r="K204" s="123"/>
    </row>
    <row r="205" spans="1:11" s="117" customFormat="1" ht="19.350000000000001" customHeight="1" x14ac:dyDescent="0.2">
      <c r="A205" s="140">
        <v>198</v>
      </c>
      <c r="B205" s="141"/>
      <c r="C205" s="142">
        <f>IF(ISNA(VLOOKUP($A205+2000,CONFIG!$W$2:$AE$804,2,FALSE)),"",VLOOKUP($A205+2000,CONFIG!$W$2:$AE$804,2,FALSE))</f>
        <v>0</v>
      </c>
      <c r="D205" s="143" t="str">
        <f>IF(ISNA(VLOOKUP($A205+2000,CONFIG!$W$2:$AE$804,3,FALSE)),"",VLOOKUP($A205+2000,CONFIG!$W$2:$AE$804,3,FALSE))</f>
        <v/>
      </c>
      <c r="E205" s="143" t="str">
        <f>IF(ISNA(VLOOKUP($A205+2000,CONFIG!$W$2:$AE$804,4,FALSE)),"",VLOOKUP($A205+2000,CONFIG!$W$2:$AE$804,4,FALSE))</f>
        <v/>
      </c>
      <c r="F205" s="143" t="str">
        <f>IF(ISNA(VLOOKUP($A205+2000,CONFIG!$W$2:$AE$804,5,FALSE)),"",VLOOKUP($A205+2000,CONFIG!$W$2:$AE$804,5,FALSE))</f>
        <v/>
      </c>
      <c r="G205" s="142" t="str">
        <f>IF(ISNA(VLOOKUP($A205+2000,CONFIG!$W$2:$AE$804,6,FALSE)),"",VLOOKUP($A205+2000,CONFIG!$W$2:$AE$804,6,FALSE))</f>
        <v/>
      </c>
      <c r="H205" s="142" t="str">
        <f>IF(ISNA(VLOOKUP($A205+2000,CONFIG!$W$2:$AE$804,7,FALSE)),"",VLOOKUP($A205+2000,CONFIG!$W$2:$AE$804,7,FALSE))</f>
        <v/>
      </c>
      <c r="I205" s="142" t="str">
        <f>IF(ISNA(VLOOKUP($A205+2000,CONFIG!$W$2:$AE$804,8,FALSE)),"",VLOOKUP($A205+2000,CONFIG!$W$2:$AE$804,8,FALSE))</f>
        <v/>
      </c>
      <c r="J205" s="142" t="str">
        <f>IF(ISNA(VLOOKUP($A205+2000,CONFIG!$W$2:$AE$804,9,FALSE)),"",VLOOKUP($A205+2000,CONFIG!$W$2:$AE$804,9,FALSE))</f>
        <v/>
      </c>
      <c r="K205" s="123"/>
    </row>
    <row r="206" spans="1:11" s="117" customFormat="1" ht="19.350000000000001" customHeight="1" x14ac:dyDescent="0.2">
      <c r="A206" s="140">
        <v>199</v>
      </c>
      <c r="B206" s="141"/>
      <c r="C206" s="142">
        <f>IF(ISNA(VLOOKUP($A206+2000,CONFIG!$W$2:$AE$804,2,FALSE)),"",VLOOKUP($A206+2000,CONFIG!$W$2:$AE$804,2,FALSE))</f>
        <v>0</v>
      </c>
      <c r="D206" s="143" t="str">
        <f>IF(ISNA(VLOOKUP($A206+2000,CONFIG!$W$2:$AE$804,3,FALSE)),"",VLOOKUP($A206+2000,CONFIG!$W$2:$AE$804,3,FALSE))</f>
        <v/>
      </c>
      <c r="E206" s="143" t="str">
        <f>IF(ISNA(VLOOKUP($A206+2000,CONFIG!$W$2:$AE$804,4,FALSE)),"",VLOOKUP($A206+2000,CONFIG!$W$2:$AE$804,4,FALSE))</f>
        <v/>
      </c>
      <c r="F206" s="143" t="str">
        <f>IF(ISNA(VLOOKUP($A206+2000,CONFIG!$W$2:$AE$804,5,FALSE)),"",VLOOKUP($A206+2000,CONFIG!$W$2:$AE$804,5,FALSE))</f>
        <v/>
      </c>
      <c r="G206" s="142" t="str">
        <f>IF(ISNA(VLOOKUP($A206+2000,CONFIG!$W$2:$AE$804,6,FALSE)),"",VLOOKUP($A206+2000,CONFIG!$W$2:$AE$804,6,FALSE))</f>
        <v/>
      </c>
      <c r="H206" s="142" t="str">
        <f>IF(ISNA(VLOOKUP($A206+2000,CONFIG!$W$2:$AE$804,7,FALSE)),"",VLOOKUP($A206+2000,CONFIG!$W$2:$AE$804,7,FALSE))</f>
        <v/>
      </c>
      <c r="I206" s="142" t="str">
        <f>IF(ISNA(VLOOKUP($A206+2000,CONFIG!$W$2:$AE$804,8,FALSE)),"",VLOOKUP($A206+2000,CONFIG!$W$2:$AE$804,8,FALSE))</f>
        <v/>
      </c>
      <c r="J206" s="142" t="str">
        <f>IF(ISNA(VLOOKUP($A206+2000,CONFIG!$W$2:$AE$804,9,FALSE)),"",VLOOKUP($A206+2000,CONFIG!$W$2:$AE$804,9,FALSE))</f>
        <v/>
      </c>
      <c r="K206" s="123"/>
    </row>
    <row r="207" spans="1:11" s="117" customFormat="1" ht="19.350000000000001" customHeight="1" x14ac:dyDescent="0.2">
      <c r="A207" s="140">
        <v>200</v>
      </c>
      <c r="B207" s="141"/>
      <c r="C207" s="142">
        <f>IF(ISNA(VLOOKUP($A207+2000,CONFIG!$W$2:$AE$804,2,FALSE)),"",VLOOKUP($A207+2000,CONFIG!$W$2:$AE$804,2,FALSE))</f>
        <v>0</v>
      </c>
      <c r="D207" s="143" t="str">
        <f>IF(ISNA(VLOOKUP($A207+2000,CONFIG!$W$2:$AE$804,3,FALSE)),"",VLOOKUP($A207+2000,CONFIG!$W$2:$AE$804,3,FALSE))</f>
        <v/>
      </c>
      <c r="E207" s="143" t="str">
        <f>IF(ISNA(VLOOKUP($A207+2000,CONFIG!$W$2:$AE$804,4,FALSE)),"",VLOOKUP($A207+2000,CONFIG!$W$2:$AE$804,4,FALSE))</f>
        <v/>
      </c>
      <c r="F207" s="143" t="str">
        <f>IF(ISNA(VLOOKUP($A207+2000,CONFIG!$W$2:$AE$804,5,FALSE)),"",VLOOKUP($A207+2000,CONFIG!$W$2:$AE$804,5,FALSE))</f>
        <v/>
      </c>
      <c r="G207" s="142" t="str">
        <f>IF(ISNA(VLOOKUP($A207+2000,CONFIG!$W$2:$AE$804,6,FALSE)),"",VLOOKUP($A207+2000,CONFIG!$W$2:$AE$804,6,FALSE))</f>
        <v/>
      </c>
      <c r="H207" s="142" t="str">
        <f>IF(ISNA(VLOOKUP($A207+2000,CONFIG!$W$2:$AE$804,7,FALSE)),"",VLOOKUP($A207+2000,CONFIG!$W$2:$AE$804,7,FALSE))</f>
        <v/>
      </c>
      <c r="I207" s="142" t="str">
        <f>IF(ISNA(VLOOKUP($A207+2000,CONFIG!$W$2:$AE$804,8,FALSE)),"",VLOOKUP($A207+2000,CONFIG!$W$2:$AE$804,8,FALSE))</f>
        <v/>
      </c>
      <c r="J207" s="142" t="str">
        <f>IF(ISNA(VLOOKUP($A207+2000,CONFIG!$W$2:$AE$804,9,FALSE)),"",VLOOKUP($A207+2000,CONFIG!$W$2:$AE$804,9,FALSE))</f>
        <v/>
      </c>
      <c r="K207" s="123"/>
    </row>
  </sheetData>
  <sheetProtection formatColumns="0"/>
  <customSheetViews>
    <customSheetView guid="{9AA32AE5-0DAB-8E4F-A086-D2EB8423E58C}" showGridLines="0" hiddenColumns="1" view="pageLayout" topLeftCell="B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D2&amp;"Arial,Normal"&amp;10
&amp;R&amp;"Arial,Gras"&amp;P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207">
    <cfRule type="cellIs" dxfId="22" priority="3" stopIfTrue="1" operator="equal">
      <formula>0</formula>
    </cfRule>
  </conditionalFormatting>
  <conditionalFormatting sqref="B8:B207">
    <cfRule type="cellIs" dxfId="21" priority="4" stopIfTrue="1" operator="notEqual">
      <formula>""</formula>
    </cfRule>
  </conditionalFormatting>
  <conditionalFormatting sqref="F6">
    <cfRule type="cellIs" dxfId="20" priority="1" operator="greaterThan">
      <formula>200</formula>
    </cfRule>
  </conditionalFormatting>
  <dataValidations count="1">
    <dataValidation type="custom" allowBlank="1" showInputMessage="1" showErrorMessage="1" errorTitle="Doublon" error="Dossard en doublon" sqref="GS8:GS207 A8:A207" xr:uid="{74EEE7B6-2BD5-451C-8C80-3570C46A786C}">
      <formula1>COUNTIF(#REF!,#REF!)&lt;2</formula1>
    </dataValidation>
  </dataValidations>
  <pageMargins left="0.23622047244094491" right="0.23622047244094491" top="0.74803149606299213" bottom="0.74803149606299213" header="0.31496062992125984" footer="0.31496062992125984"/>
  <pageSetup paperSize="9" scale="20" fitToHeight="0" orientation="portrait" horizontalDpi="4294967293" verticalDpi="0" r:id="rId1"/>
  <headerFooter>
    <oddHeader xml:space="preserve">&amp;CCOMITE D'ILE DE FRANCE DE LA FEDERATION FRANCAISE DE CYCLISME
</oddHeader>
    <oddFooter>&amp;L&amp;"Arial,Gras"&amp;14Liste des engagés D2&amp;"Arial,Normal"&amp;10
&amp;R&amp;"Arial,Gras"&amp;P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1E1FE-9493-4074-9DE0-874112D2A4D7}">
  <sheetPr>
    <tabColor theme="4" tint="-0.249977111117893"/>
  </sheetPr>
  <dimension ref="A1:IV207"/>
  <sheetViews>
    <sheetView showGridLines="0" zoomScaleNormal="100" workbookViewId="0">
      <selection activeCell="G1" sqref="G1:J6"/>
    </sheetView>
  </sheetViews>
  <sheetFormatPr baseColWidth="10" defaultColWidth="13.28515625" defaultRowHeight="12.75" x14ac:dyDescent="0.2"/>
  <cols>
    <col min="1" max="1" width="6.7109375" customWidth="1"/>
    <col min="2" max="2" width="6.5703125" bestFit="1" customWidth="1"/>
    <col min="3" max="3" width="12" bestFit="1" customWidth="1"/>
    <col min="4" max="4" width="12.85546875" customWidth="1"/>
    <col min="5" max="5" width="22.85546875" bestFit="1" customWidth="1"/>
    <col min="6" max="6" width="39.5703125" bestFit="1" customWidth="1"/>
    <col min="7" max="7" width="7.28515625" style="1" customWidth="1"/>
    <col min="8" max="8" width="7" style="1" customWidth="1"/>
    <col min="9" max="9" width="4.7109375" style="1" bestFit="1" customWidth="1"/>
    <col min="10" max="10" width="6.42578125" style="1" bestFit="1" customWidth="1"/>
    <col min="11" max="12" width="11.42578125" customWidth="1"/>
    <col min="13" max="13" width="6.140625" customWidth="1"/>
    <col min="14" max="212" width="11.42578125" customWidth="1"/>
    <col min="213" max="214" width="13.28515625" customWidth="1"/>
    <col min="215" max="215" width="10.140625" bestFit="1" customWidth="1"/>
    <col min="216" max="216" width="8.85546875" customWidth="1"/>
    <col min="217" max="217" width="6.42578125" bestFit="1" customWidth="1"/>
    <col min="218" max="218" width="14" customWidth="1"/>
  </cols>
  <sheetData>
    <row r="1" spans="1:256" ht="20.100000000000001" customHeight="1" x14ac:dyDescent="0.2">
      <c r="A1" s="125" t="s">
        <v>194</v>
      </c>
      <c r="B1" s="126"/>
      <c r="C1" s="152"/>
      <c r="D1" s="152" t="str">
        <f>MID('Ext A3'!A1,14,100)</f>
        <v xml:space="preserve"> MONTHYON - ACCES 3/4 - PRIX DE LA MUNICIPALITE</v>
      </c>
      <c r="E1" s="127"/>
      <c r="F1" s="128"/>
      <c r="G1" s="476" t="s">
        <v>8242</v>
      </c>
      <c r="H1" s="340"/>
      <c r="I1" s="340"/>
      <c r="J1" s="341"/>
    </row>
    <row r="2" spans="1:256" ht="20.100000000000001" customHeight="1" x14ac:dyDescent="0.2">
      <c r="A2" s="129" t="s">
        <v>195</v>
      </c>
      <c r="B2" s="130"/>
      <c r="C2" s="157"/>
      <c r="D2" s="157" t="str">
        <f>CONFIG!B3</f>
        <v>MONTHYON</v>
      </c>
      <c r="E2" s="132"/>
      <c r="F2" s="133"/>
      <c r="G2" s="342"/>
      <c r="H2" s="343"/>
      <c r="I2" s="343"/>
      <c r="J2" s="344"/>
    </row>
    <row r="3" spans="1:256" ht="20.100000000000001" customHeight="1" x14ac:dyDescent="0.2">
      <c r="A3" s="134" t="s">
        <v>196</v>
      </c>
      <c r="B3" s="135"/>
      <c r="C3" s="131"/>
      <c r="D3" s="157" t="str">
        <f>CONFIG!B2</f>
        <v>VC ST MAMMES</v>
      </c>
      <c r="E3" s="131"/>
      <c r="F3" s="136"/>
      <c r="G3" s="342"/>
      <c r="H3" s="343"/>
      <c r="I3" s="343"/>
      <c r="J3" s="344"/>
    </row>
    <row r="4" spans="1:256" ht="20.100000000000001" customHeight="1" x14ac:dyDescent="0.2">
      <c r="A4" s="129" t="s">
        <v>37</v>
      </c>
      <c r="B4" s="130"/>
      <c r="C4" s="158"/>
      <c r="D4" s="278">
        <f>CONFIG!B4</f>
        <v>46138</v>
      </c>
      <c r="E4" s="138"/>
      <c r="F4" s="139"/>
      <c r="G4" s="342"/>
      <c r="H4" s="343"/>
      <c r="I4" s="343"/>
      <c r="J4" s="344"/>
    </row>
    <row r="5" spans="1:256" ht="20.100000000000001" customHeight="1" x14ac:dyDescent="0.2">
      <c r="A5" s="129" t="str">
        <f>CONCATENATE("CIRCUIT DE ",CONFIG!B5," KM A PARCOURIR ",CONFIG!B8," FOIS SOIT ",CONFIG!B5*CONFIG!B8," KM")</f>
        <v>CIRCUIT DE 2,79 KM A PARCOURIR 22 FOIS SOIT 61,38 KM</v>
      </c>
      <c r="B5" s="130"/>
      <c r="C5" s="137"/>
      <c r="D5" s="137"/>
      <c r="E5" s="277"/>
      <c r="F5" s="139"/>
      <c r="G5" s="342"/>
      <c r="H5" s="343"/>
      <c r="I5" s="343"/>
      <c r="J5" s="344"/>
    </row>
    <row r="6" spans="1:256" ht="20.100000000000001" customHeight="1" thickBot="1" x14ac:dyDescent="0.25">
      <c r="A6" s="321" t="s">
        <v>187</v>
      </c>
      <c r="B6" s="322"/>
      <c r="C6" s="322"/>
      <c r="D6" s="275">
        <f>SUM(CONFIG!B56+CONFIG!B61)</f>
        <v>28</v>
      </c>
      <c r="E6" s="275" t="str">
        <f>CONCATENATE("NOMBRE DE PARTANTS : ",CONFIG!B65)</f>
        <v>NOMBRE DE PARTANTS : 0</v>
      </c>
      <c r="F6" s="276"/>
      <c r="G6" s="345"/>
      <c r="H6" s="346"/>
      <c r="I6" s="346"/>
      <c r="J6" s="347"/>
    </row>
    <row r="7" spans="1:256" s="84" customFormat="1" ht="26.1" customHeight="1" thickBot="1" x14ac:dyDescent="0.25">
      <c r="A7" s="236" t="s">
        <v>189</v>
      </c>
      <c r="B7" s="236" t="s">
        <v>2</v>
      </c>
      <c r="C7" s="236" t="s">
        <v>4</v>
      </c>
      <c r="D7" s="236" t="s">
        <v>5</v>
      </c>
      <c r="E7" s="236" t="s">
        <v>6</v>
      </c>
      <c r="F7" s="237" t="s">
        <v>7</v>
      </c>
      <c r="G7" s="286" t="s">
        <v>188</v>
      </c>
      <c r="H7" s="287" t="s">
        <v>3183</v>
      </c>
      <c r="I7" s="287" t="s">
        <v>190</v>
      </c>
      <c r="J7" s="288" t="s">
        <v>191</v>
      </c>
      <c r="K7"/>
      <c r="L7"/>
      <c r="M7"/>
      <c r="N7" s="116"/>
      <c r="O7" s="116"/>
      <c r="P7" s="116"/>
      <c r="Q7" s="116"/>
      <c r="R7" s="116"/>
      <c r="S7" s="116"/>
      <c r="T7" s="116"/>
      <c r="U7" s="116"/>
      <c r="V7" s="116"/>
      <c r="W7" s="116"/>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17" customFormat="1" ht="19.350000000000001" customHeight="1" x14ac:dyDescent="0.2">
      <c r="A8" s="140">
        <v>1</v>
      </c>
      <c r="B8" s="141"/>
      <c r="C8" s="142" t="str">
        <f>IF(ISNA(VLOOKUP($A8+3000,CONFIG!$W$2:$AE$804,2,FALSE)),"",VLOOKUP($A8+3000,CONFIG!$W$2:$AE$804,2,FALSE))</f>
        <v>47600370715</v>
      </c>
      <c r="D8" s="143" t="str">
        <f>IF(ISNA(VLOOKUP($A8+3000,CONFIG!$W$2:$AE$804,3,FALSE)),"",VLOOKUP($A8+3000,CONFIG!$W$2:$AE$804,3,FALSE))</f>
        <v>LOUVIGNÉ</v>
      </c>
      <c r="E8" s="143" t="str">
        <f>IF(ISNA(VLOOKUP($A8+3000,CONFIG!$W$2:$AE$804,4,FALSE)),"",VLOOKUP($A8+3000,CONFIG!$W$2:$AE$804,4,FALSE))</f>
        <v>Anthony</v>
      </c>
      <c r="F8" s="143" t="str">
        <f>IF(ISNA(VLOOKUP($A8+3000,CONFIG!$W$2:$AE$804,5,FALSE)),"",VLOOKUP($A8+3000,CONFIG!$W$2:$AE$804,5,FALSE))</f>
        <v>CC NOGENT / OISE</v>
      </c>
      <c r="G8" s="142" t="str">
        <f>IF(ISNA(VLOOKUP($A8+3000,CONFIG!$W$2:$AE$804,6,FALSE)),"",VLOOKUP($A8+3000,CONFIG!$W$2:$AE$804,6,FALSE))</f>
        <v>Access</v>
      </c>
      <c r="H8" s="142" t="str">
        <f>IF(ISNA(VLOOKUP($A8+3000,CONFIG!$W$2:$AE$804,7,FALSE)),"",VLOOKUP($A8+3000,CONFIG!$W$2:$AE$804,7,FALSE))</f>
        <v>4</v>
      </c>
      <c r="I8" s="142" t="str">
        <f>IF(ISNA(VLOOKUP($A8+3000,CONFIG!$W$2:$AE$804,8,FALSE)),"",VLOOKUP($A8+3000,CONFIG!$W$2:$AE$804,8,FALSE))</f>
        <v>H</v>
      </c>
      <c r="J8" s="142" t="str">
        <f>IF(ISNA(VLOOKUP($A8+3000,CONFIG!$W$2:$AE$804,9,FALSE)),"",VLOOKUP($A8+3000,CONFIG!$W$2:$AE$804,9,FALSE))</f>
        <v/>
      </c>
      <c r="K8"/>
      <c r="L8"/>
      <c r="M8"/>
    </row>
    <row r="9" spans="1:256" s="117" customFormat="1" ht="19.350000000000001" customHeight="1" x14ac:dyDescent="0.2">
      <c r="A9" s="140">
        <v>2</v>
      </c>
      <c r="B9" s="141"/>
      <c r="C9" s="142" t="str">
        <f>IF(ISNA(VLOOKUP($A9+3000,CONFIG!$W$2:$AE$804,2,FALSE)),"",VLOOKUP($A9+3000,CONFIG!$W$2:$AE$804,2,FALSE))</f>
        <v>48771140482</v>
      </c>
      <c r="D9" s="143" t="str">
        <f>IF(ISNA(VLOOKUP($A9+3000,CONFIG!$W$2:$AE$804,3,FALSE)),"",VLOOKUP($A9+3000,CONFIG!$W$2:$AE$804,3,FALSE))</f>
        <v>GURHEM</v>
      </c>
      <c r="E9" s="143" t="str">
        <f>IF(ISNA(VLOOKUP($A9+3000,CONFIG!$W$2:$AE$804,4,FALSE)),"",VLOOKUP($A9+3000,CONFIG!$W$2:$AE$804,4,FALSE))</f>
        <v>Christophe</v>
      </c>
      <c r="F9" s="143" t="str">
        <f>IF(ISNA(VLOOKUP($A9+3000,CONFIG!$W$2:$AE$804,5,FALSE)),"",VLOOKUP($A9+3000,CONFIG!$W$2:$AE$804,5,FALSE))</f>
        <v>JS FERTE GAUCHER</v>
      </c>
      <c r="G9" s="142" t="str">
        <f>IF(ISNA(VLOOKUP($A9+3000,CONFIG!$W$2:$AE$804,6,FALSE)),"",VLOOKUP($A9+3000,CONFIG!$W$2:$AE$804,6,FALSE))</f>
        <v>Access</v>
      </c>
      <c r="H9" s="142" t="str">
        <f>IF(ISNA(VLOOKUP($A9+3000,CONFIG!$W$2:$AE$804,7,FALSE)),"",VLOOKUP($A9+3000,CONFIG!$W$2:$AE$804,7,FALSE))</f>
        <v>3</v>
      </c>
      <c r="I9" s="142" t="str">
        <f>IF(ISNA(VLOOKUP($A9+3000,CONFIG!$W$2:$AE$804,8,FALSE)),"",VLOOKUP($A9+3000,CONFIG!$W$2:$AE$804,8,FALSE))</f>
        <v>H</v>
      </c>
      <c r="J9" s="142" t="str">
        <f>IF(ISNA(VLOOKUP($A9+3000,CONFIG!$W$2:$AE$804,9,FALSE)),"",VLOOKUP($A9+3000,CONFIG!$W$2:$AE$804,9,FALSE))</f>
        <v/>
      </c>
      <c r="K9"/>
      <c r="L9"/>
      <c r="M9"/>
    </row>
    <row r="10" spans="1:256" s="117" customFormat="1" ht="19.350000000000001" customHeight="1" x14ac:dyDescent="0.2">
      <c r="A10" s="140">
        <v>3</v>
      </c>
      <c r="B10" s="141"/>
      <c r="C10" s="142" t="str">
        <f>IF(ISNA(VLOOKUP($A10+3000,CONFIG!$W$2:$AE$804,2,FALSE)),"",VLOOKUP($A10+3000,CONFIG!$W$2:$AE$804,2,FALSE))</f>
        <v>48957140871</v>
      </c>
      <c r="D10" s="143" t="str">
        <f>IF(ISNA(VLOOKUP($A10+3000,CONFIG!$W$2:$AE$804,3,FALSE)),"",VLOOKUP($A10+3000,CONFIG!$W$2:$AE$804,3,FALSE))</f>
        <v>HENIN</v>
      </c>
      <c r="E10" s="143" t="str">
        <f>IF(ISNA(VLOOKUP($A10+3000,CONFIG!$W$2:$AE$804,4,FALSE)),"",VLOOKUP($A10+3000,CONFIG!$W$2:$AE$804,4,FALSE))</f>
        <v>Alyzée</v>
      </c>
      <c r="F10" s="143" t="str">
        <f>IF(ISNA(VLOOKUP($A10+3000,CONFIG!$W$2:$AE$804,5,FALSE)),"",VLOOKUP($A10+3000,CONFIG!$W$2:$AE$804,5,FALSE))</f>
        <v>PARISIS A.C. 95</v>
      </c>
      <c r="G10" s="142" t="str">
        <f>IF(ISNA(VLOOKUP($A10+3000,CONFIG!$W$2:$AE$804,6,FALSE)),"",VLOOKUP($A10+3000,CONFIG!$W$2:$AE$804,6,FALSE))</f>
        <v>Access</v>
      </c>
      <c r="H10" s="142" t="str">
        <f>IF(ISNA(VLOOKUP($A10+3000,CONFIG!$W$2:$AE$804,7,FALSE)),"",VLOOKUP($A10+3000,CONFIG!$W$2:$AE$804,7,FALSE))</f>
        <v>3</v>
      </c>
      <c r="I10" s="142" t="str">
        <f>IF(ISNA(VLOOKUP($A10+3000,CONFIG!$W$2:$AE$804,8,FALSE)),"",VLOOKUP($A10+3000,CONFIG!$W$2:$AE$804,8,FALSE))</f>
        <v>F</v>
      </c>
      <c r="J10" s="142" t="str">
        <f>IF(ISNA(VLOOKUP($A10+3000,CONFIG!$W$2:$AE$804,9,FALSE)),"",VLOOKUP($A10+3000,CONFIG!$W$2:$AE$804,9,FALSE))</f>
        <v/>
      </c>
      <c r="K10"/>
      <c r="L10"/>
      <c r="M10"/>
    </row>
    <row r="11" spans="1:256" s="117" customFormat="1" ht="19.350000000000001" customHeight="1" x14ac:dyDescent="0.2">
      <c r="A11" s="140">
        <v>4</v>
      </c>
      <c r="B11" s="141"/>
      <c r="C11" s="142" t="str">
        <f>IF(ISNA(VLOOKUP($A11+3000,CONFIG!$W$2:$AE$804,2,FALSE)),"",VLOOKUP($A11+3000,CONFIG!$W$2:$AE$804,2,FALSE))</f>
        <v>48957140117</v>
      </c>
      <c r="D11" s="143" t="str">
        <f>IF(ISNA(VLOOKUP($A11+3000,CONFIG!$W$2:$AE$804,3,FALSE)),"",VLOOKUP($A11+3000,CONFIG!$W$2:$AE$804,3,FALSE))</f>
        <v>PAYRAT</v>
      </c>
      <c r="E11" s="143" t="str">
        <f>IF(ISNA(VLOOKUP($A11+3000,CONFIG!$W$2:$AE$804,4,FALSE)),"",VLOOKUP($A11+3000,CONFIG!$W$2:$AE$804,4,FALSE))</f>
        <v>Patrick</v>
      </c>
      <c r="F11" s="143" t="str">
        <f>IF(ISNA(VLOOKUP($A11+3000,CONFIG!$W$2:$AE$804,5,FALSE)),"",VLOOKUP($A11+3000,CONFIG!$W$2:$AE$804,5,FALSE))</f>
        <v>PARISIS A.C. 95</v>
      </c>
      <c r="G11" s="142" t="str">
        <f>IF(ISNA(VLOOKUP($A11+3000,CONFIG!$W$2:$AE$804,6,FALSE)),"",VLOOKUP($A11+3000,CONFIG!$W$2:$AE$804,6,FALSE))</f>
        <v>Access</v>
      </c>
      <c r="H11" s="142" t="str">
        <f>IF(ISNA(VLOOKUP($A11+3000,CONFIG!$W$2:$AE$804,7,FALSE)),"",VLOOKUP($A11+3000,CONFIG!$W$2:$AE$804,7,FALSE))</f>
        <v>4</v>
      </c>
      <c r="I11" s="142" t="str">
        <f>IF(ISNA(VLOOKUP($A11+3000,CONFIG!$W$2:$AE$804,8,FALSE)),"",VLOOKUP($A11+3000,CONFIG!$W$2:$AE$804,8,FALSE))</f>
        <v>H</v>
      </c>
      <c r="J11" s="142" t="str">
        <f>IF(ISNA(VLOOKUP($A11+3000,CONFIG!$W$2:$AE$804,9,FALSE)),"",VLOOKUP($A11+3000,CONFIG!$W$2:$AE$804,9,FALSE))</f>
        <v/>
      </c>
      <c r="K11"/>
      <c r="L11"/>
      <c r="M11"/>
    </row>
    <row r="12" spans="1:256" s="117" customFormat="1" ht="19.350000000000001" customHeight="1" x14ac:dyDescent="0.2">
      <c r="A12" s="140">
        <v>5</v>
      </c>
      <c r="B12" s="141"/>
      <c r="C12" s="142" t="str">
        <f>IF(ISNA(VLOOKUP($A12+3000,CONFIG!$W$2:$AE$804,2,FALSE)),"",VLOOKUP($A12+3000,CONFIG!$W$2:$AE$804,2,FALSE))</f>
        <v>48957140847</v>
      </c>
      <c r="D12" s="143" t="str">
        <f>IF(ISNA(VLOOKUP($A12+3000,CONFIG!$W$2:$AE$804,3,FALSE)),"",VLOOKUP($A12+3000,CONFIG!$W$2:$AE$804,3,FALSE))</f>
        <v>RUSSO</v>
      </c>
      <c r="E12" s="143" t="str">
        <f>IF(ISNA(VLOOKUP($A12+3000,CONFIG!$W$2:$AE$804,4,FALSE)),"",VLOOKUP($A12+3000,CONFIG!$W$2:$AE$804,4,FALSE))</f>
        <v>Sébastien</v>
      </c>
      <c r="F12" s="143" t="str">
        <f>IF(ISNA(VLOOKUP($A12+3000,CONFIG!$W$2:$AE$804,5,FALSE)),"",VLOOKUP($A12+3000,CONFIG!$W$2:$AE$804,5,FALSE))</f>
        <v>PARISIS A.C. 95</v>
      </c>
      <c r="G12" s="142" t="str">
        <f>IF(ISNA(VLOOKUP($A12+3000,CONFIG!$W$2:$AE$804,6,FALSE)),"",VLOOKUP($A12+3000,CONFIG!$W$2:$AE$804,6,FALSE))</f>
        <v>Access</v>
      </c>
      <c r="H12" s="142" t="str">
        <f>IF(ISNA(VLOOKUP($A12+3000,CONFIG!$W$2:$AE$804,7,FALSE)),"",VLOOKUP($A12+3000,CONFIG!$W$2:$AE$804,7,FALSE))</f>
        <v>4</v>
      </c>
      <c r="I12" s="142" t="str">
        <f>IF(ISNA(VLOOKUP($A12+3000,CONFIG!$W$2:$AE$804,8,FALSE)),"",VLOOKUP($A12+3000,CONFIG!$W$2:$AE$804,8,FALSE))</f>
        <v>H</v>
      </c>
      <c r="J12" s="142" t="str">
        <f>IF(ISNA(VLOOKUP($A12+3000,CONFIG!$W$2:$AE$804,9,FALSE)),"",VLOOKUP($A12+3000,CONFIG!$W$2:$AE$804,9,FALSE))</f>
        <v/>
      </c>
      <c r="K12"/>
      <c r="L12"/>
      <c r="M12"/>
    </row>
    <row r="13" spans="1:256" s="117" customFormat="1" ht="19.350000000000001" customHeight="1" x14ac:dyDescent="0.2">
      <c r="A13" s="140">
        <v>6</v>
      </c>
      <c r="B13" s="141"/>
      <c r="C13" s="142" t="str">
        <f>IF(ISNA(VLOOKUP($A13+3000,CONFIG!$W$2:$AE$804,2,FALSE)),"",VLOOKUP($A13+3000,CONFIG!$W$2:$AE$804,2,FALSE))</f>
        <v>48935130042</v>
      </c>
      <c r="D13" s="143" t="str">
        <f>IF(ISNA(VLOOKUP($A13+3000,CONFIG!$W$2:$AE$804,3,FALSE)),"",VLOOKUP($A13+3000,CONFIG!$W$2:$AE$804,3,FALSE))</f>
        <v>GAREL</v>
      </c>
      <c r="E13" s="143" t="str">
        <f>IF(ISNA(VLOOKUP($A13+3000,CONFIG!$W$2:$AE$804,4,FALSE)),"",VLOOKUP($A13+3000,CONFIG!$W$2:$AE$804,4,FALSE))</f>
        <v>Gilles</v>
      </c>
      <c r="F13" s="143" t="str">
        <f>IF(ISNA(VLOOKUP($A13+3000,CONFIG!$W$2:$AE$804,5,FALSE)),"",VLOOKUP($A13+3000,CONFIG!$W$2:$AE$804,5,FALSE))</f>
        <v>USM GAGNY</v>
      </c>
      <c r="G13" s="142" t="str">
        <f>IF(ISNA(VLOOKUP($A13+3000,CONFIG!$W$2:$AE$804,6,FALSE)),"",VLOOKUP($A13+3000,CONFIG!$W$2:$AE$804,6,FALSE))</f>
        <v>Access</v>
      </c>
      <c r="H13" s="142" t="str">
        <f>IF(ISNA(VLOOKUP($A13+3000,CONFIG!$W$2:$AE$804,7,FALSE)),"",VLOOKUP($A13+3000,CONFIG!$W$2:$AE$804,7,FALSE))</f>
        <v>3</v>
      </c>
      <c r="I13" s="142" t="str">
        <f>IF(ISNA(VLOOKUP($A13+3000,CONFIG!$W$2:$AE$804,8,FALSE)),"",VLOOKUP($A13+3000,CONFIG!$W$2:$AE$804,8,FALSE))</f>
        <v>H</v>
      </c>
      <c r="J13" s="142" t="str">
        <f>IF(ISNA(VLOOKUP($A13+3000,CONFIG!$W$2:$AE$804,9,FALSE)),"",VLOOKUP($A13+3000,CONFIG!$W$2:$AE$804,9,FALSE))</f>
        <v/>
      </c>
      <c r="K13"/>
      <c r="L13"/>
      <c r="M13"/>
    </row>
    <row r="14" spans="1:256" s="117" customFormat="1" ht="19.350000000000001" customHeight="1" x14ac:dyDescent="0.2">
      <c r="A14" s="140">
        <v>7</v>
      </c>
      <c r="B14" s="141"/>
      <c r="C14" s="142" t="str">
        <f>IF(ISNA(VLOOKUP($A14+3000,CONFIG!$W$2:$AE$804,2,FALSE)),"",VLOOKUP($A14+3000,CONFIG!$W$2:$AE$804,2,FALSE))</f>
        <v>48935130093</v>
      </c>
      <c r="D14" s="143" t="str">
        <f>IF(ISNA(VLOOKUP($A14+3000,CONFIG!$W$2:$AE$804,3,FALSE)),"",VLOOKUP($A14+3000,CONFIG!$W$2:$AE$804,3,FALSE))</f>
        <v>THOUMELIN</v>
      </c>
      <c r="E14" s="143" t="str">
        <f>IF(ISNA(VLOOKUP($A14+3000,CONFIG!$W$2:$AE$804,4,FALSE)),"",VLOOKUP($A14+3000,CONFIG!$W$2:$AE$804,4,FALSE))</f>
        <v>Mickaël</v>
      </c>
      <c r="F14" s="143" t="str">
        <f>IF(ISNA(VLOOKUP($A14+3000,CONFIG!$W$2:$AE$804,5,FALSE)),"",VLOOKUP($A14+3000,CONFIG!$W$2:$AE$804,5,FALSE))</f>
        <v>USM GAGNY</v>
      </c>
      <c r="G14" s="142" t="str">
        <f>IF(ISNA(VLOOKUP($A14+3000,CONFIG!$W$2:$AE$804,6,FALSE)),"",VLOOKUP($A14+3000,CONFIG!$W$2:$AE$804,6,FALSE))</f>
        <v>Access</v>
      </c>
      <c r="H14" s="142" t="str">
        <f>IF(ISNA(VLOOKUP($A14+3000,CONFIG!$W$2:$AE$804,7,FALSE)),"",VLOOKUP($A14+3000,CONFIG!$W$2:$AE$804,7,FALSE))</f>
        <v>3</v>
      </c>
      <c r="I14" s="142" t="str">
        <f>IF(ISNA(VLOOKUP($A14+3000,CONFIG!$W$2:$AE$804,8,FALSE)),"",VLOOKUP($A14+3000,CONFIG!$W$2:$AE$804,8,FALSE))</f>
        <v>H</v>
      </c>
      <c r="J14" s="142" t="str">
        <f>IF(ISNA(VLOOKUP($A14+3000,CONFIG!$W$2:$AE$804,9,FALSE)),"",VLOOKUP($A14+3000,CONFIG!$W$2:$AE$804,9,FALSE))</f>
        <v/>
      </c>
      <c r="K14"/>
      <c r="L14"/>
      <c r="M14"/>
    </row>
    <row r="15" spans="1:256" s="117" customFormat="1" ht="19.350000000000001" customHeight="1" x14ac:dyDescent="0.2">
      <c r="A15" s="140">
        <v>8</v>
      </c>
      <c r="B15" s="141"/>
      <c r="C15" s="142" t="str">
        <f>IF(ISNA(VLOOKUP($A15+3000,CONFIG!$W$2:$AE$804,2,FALSE)),"",VLOOKUP($A15+3000,CONFIG!$W$2:$AE$804,2,FALSE))</f>
        <v>48771020252</v>
      </c>
      <c r="D15" s="143" t="str">
        <f>IF(ISNA(VLOOKUP($A15+3000,CONFIG!$W$2:$AE$804,3,FALSE)),"",VLOOKUP($A15+3000,CONFIG!$W$2:$AE$804,3,FALSE))</f>
        <v>BARTLET</v>
      </c>
      <c r="E15" s="143" t="str">
        <f>IF(ISNA(VLOOKUP($A15+3000,CONFIG!$W$2:$AE$804,4,FALSE)),"",VLOOKUP($A15+3000,CONFIG!$W$2:$AE$804,4,FALSE))</f>
        <v>Frédéric</v>
      </c>
      <c r="F15" s="143" t="str">
        <f>IF(ISNA(VLOOKUP($A15+3000,CONFIG!$W$2:$AE$804,5,FALSE)),"",VLOOKUP($A15+3000,CONFIG!$W$2:$AE$804,5,FALSE))</f>
        <v>LA PÉDALE FERTOISE</v>
      </c>
      <c r="G15" s="142" t="str">
        <f>IF(ISNA(VLOOKUP($A15+3000,CONFIG!$W$2:$AE$804,6,FALSE)),"",VLOOKUP($A15+3000,CONFIG!$W$2:$AE$804,6,FALSE))</f>
        <v>Access</v>
      </c>
      <c r="H15" s="142" t="str">
        <f>IF(ISNA(VLOOKUP($A15+3000,CONFIG!$W$2:$AE$804,7,FALSE)),"",VLOOKUP($A15+3000,CONFIG!$W$2:$AE$804,7,FALSE))</f>
        <v>3</v>
      </c>
      <c r="I15" s="142" t="str">
        <f>IF(ISNA(VLOOKUP($A15+3000,CONFIG!$W$2:$AE$804,8,FALSE)),"",VLOOKUP($A15+3000,CONFIG!$W$2:$AE$804,8,FALSE))</f>
        <v>H</v>
      </c>
      <c r="J15" s="142" t="str">
        <f>IF(ISNA(VLOOKUP($A15+3000,CONFIG!$W$2:$AE$804,9,FALSE)),"",VLOOKUP($A15+3000,CONFIG!$W$2:$AE$804,9,FALSE))</f>
        <v/>
      </c>
      <c r="K15"/>
      <c r="L15"/>
      <c r="M15"/>
    </row>
    <row r="16" spans="1:256" s="117" customFormat="1" ht="19.350000000000001" customHeight="1" x14ac:dyDescent="0.2">
      <c r="A16" s="140">
        <v>9</v>
      </c>
      <c r="B16" s="141"/>
      <c r="C16" s="142" t="str">
        <f>IF(ISNA(VLOOKUP($A16+3000,CONFIG!$W$2:$AE$804,2,FALSE)),"",VLOOKUP($A16+3000,CONFIG!$W$2:$AE$804,2,FALSE))</f>
        <v>48771020439</v>
      </c>
      <c r="D16" s="143" t="str">
        <f>IF(ISNA(VLOOKUP($A16+3000,CONFIG!$W$2:$AE$804,3,FALSE)),"",VLOOKUP($A16+3000,CONFIG!$W$2:$AE$804,3,FALSE))</f>
        <v>BUSATO</v>
      </c>
      <c r="E16" s="143" t="str">
        <f>IF(ISNA(VLOOKUP($A16+3000,CONFIG!$W$2:$AE$804,4,FALSE)),"",VLOOKUP($A16+3000,CONFIG!$W$2:$AE$804,4,FALSE))</f>
        <v>Thierry</v>
      </c>
      <c r="F16" s="143" t="str">
        <f>IF(ISNA(VLOOKUP($A16+3000,CONFIG!$W$2:$AE$804,5,FALSE)),"",VLOOKUP($A16+3000,CONFIG!$W$2:$AE$804,5,FALSE))</f>
        <v>LA PÉDALE FERTOISE</v>
      </c>
      <c r="G16" s="142" t="str">
        <f>IF(ISNA(VLOOKUP($A16+3000,CONFIG!$W$2:$AE$804,6,FALSE)),"",VLOOKUP($A16+3000,CONFIG!$W$2:$AE$804,6,FALSE))</f>
        <v>Access</v>
      </c>
      <c r="H16" s="142" t="str">
        <f>IF(ISNA(VLOOKUP($A16+3000,CONFIG!$W$2:$AE$804,7,FALSE)),"",VLOOKUP($A16+3000,CONFIG!$W$2:$AE$804,7,FALSE))</f>
        <v>4</v>
      </c>
      <c r="I16" s="142" t="str">
        <f>IF(ISNA(VLOOKUP($A16+3000,CONFIG!$W$2:$AE$804,8,FALSE)),"",VLOOKUP($A16+3000,CONFIG!$W$2:$AE$804,8,FALSE))</f>
        <v>H</v>
      </c>
      <c r="J16" s="142" t="str">
        <f>IF(ISNA(VLOOKUP($A16+3000,CONFIG!$W$2:$AE$804,9,FALSE)),"",VLOOKUP($A16+3000,CONFIG!$W$2:$AE$804,9,FALSE))</f>
        <v/>
      </c>
      <c r="K16"/>
      <c r="L16"/>
      <c r="M16"/>
    </row>
    <row r="17" spans="1:13" s="117" customFormat="1" ht="19.350000000000001" customHeight="1" x14ac:dyDescent="0.2">
      <c r="A17" s="140">
        <v>10</v>
      </c>
      <c r="B17" s="141"/>
      <c r="C17" s="142" t="str">
        <f>IF(ISNA(VLOOKUP($A17+3000,CONFIG!$W$2:$AE$804,2,FALSE)),"",VLOOKUP($A17+3000,CONFIG!$W$2:$AE$804,2,FALSE))</f>
        <v>48771020107</v>
      </c>
      <c r="D17" s="143" t="str">
        <f>IF(ISNA(VLOOKUP($A17+3000,CONFIG!$W$2:$AE$804,3,FALSE)),"",VLOOKUP($A17+3000,CONFIG!$W$2:$AE$804,3,FALSE))</f>
        <v>VAN MOORLEGHEM</v>
      </c>
      <c r="E17" s="143" t="str">
        <f>IF(ISNA(VLOOKUP($A17+3000,CONFIG!$W$2:$AE$804,4,FALSE)),"",VLOOKUP($A17+3000,CONFIG!$W$2:$AE$804,4,FALSE))</f>
        <v>Thibaut</v>
      </c>
      <c r="F17" s="143" t="str">
        <f>IF(ISNA(VLOOKUP($A17+3000,CONFIG!$W$2:$AE$804,5,FALSE)),"",VLOOKUP($A17+3000,CONFIG!$W$2:$AE$804,5,FALSE))</f>
        <v>LA PÉDALE FERTOISE</v>
      </c>
      <c r="G17" s="142" t="str">
        <f>IF(ISNA(VLOOKUP($A17+3000,CONFIG!$W$2:$AE$804,6,FALSE)),"",VLOOKUP($A17+3000,CONFIG!$W$2:$AE$804,6,FALSE))</f>
        <v>Access</v>
      </c>
      <c r="H17" s="142" t="str">
        <f>IF(ISNA(VLOOKUP($A17+3000,CONFIG!$W$2:$AE$804,7,FALSE)),"",VLOOKUP($A17+3000,CONFIG!$W$2:$AE$804,7,FALSE))</f>
        <v>3</v>
      </c>
      <c r="I17" s="142" t="str">
        <f>IF(ISNA(VLOOKUP($A17+3000,CONFIG!$W$2:$AE$804,8,FALSE)),"",VLOOKUP($A17+3000,CONFIG!$W$2:$AE$804,8,FALSE))</f>
        <v>H</v>
      </c>
      <c r="J17" s="142" t="str">
        <f>IF(ISNA(VLOOKUP($A17+3000,CONFIG!$W$2:$AE$804,9,FALSE)),"",VLOOKUP($A17+3000,CONFIG!$W$2:$AE$804,9,FALSE))</f>
        <v/>
      </c>
      <c r="K17"/>
      <c r="L17"/>
      <c r="M17"/>
    </row>
    <row r="18" spans="1:13" s="117" customFormat="1" ht="19.350000000000001" customHeight="1" x14ac:dyDescent="0.2">
      <c r="A18" s="140">
        <v>11</v>
      </c>
      <c r="B18" s="141"/>
      <c r="C18" s="142" t="str">
        <f>IF(ISNA(VLOOKUP($A18+3000,CONFIG!$W$2:$AE$804,2,FALSE)),"",VLOOKUP($A18+3000,CONFIG!$W$2:$AE$804,2,FALSE))</f>
        <v>48924150273</v>
      </c>
      <c r="D18" s="143" t="str">
        <f>IF(ISNA(VLOOKUP($A18+3000,CONFIG!$W$2:$AE$804,3,FALSE)),"",VLOOKUP($A18+3000,CONFIG!$W$2:$AE$804,3,FALSE))</f>
        <v>LELU</v>
      </c>
      <c r="E18" s="143" t="str">
        <f>IF(ISNA(VLOOKUP($A18+3000,CONFIG!$W$2:$AE$804,4,FALSE)),"",VLOOKUP($A18+3000,CONFIG!$W$2:$AE$804,4,FALSE))</f>
        <v>Sylvain</v>
      </c>
      <c r="F18" s="143" t="str">
        <f>IF(ISNA(VLOOKUP($A18+3000,CONFIG!$W$2:$AE$804,5,FALSE)),"",VLOOKUP($A18+3000,CONFIG!$W$2:$AE$804,5,FALSE))</f>
        <v>COURBEVOIE SPORTS CYCLISME</v>
      </c>
      <c r="G18" s="142" t="str">
        <f>IF(ISNA(VLOOKUP($A18+3000,CONFIG!$W$2:$AE$804,6,FALSE)),"",VLOOKUP($A18+3000,CONFIG!$W$2:$AE$804,6,FALSE))</f>
        <v>Access</v>
      </c>
      <c r="H18" s="142" t="str">
        <f>IF(ISNA(VLOOKUP($A18+3000,CONFIG!$W$2:$AE$804,7,FALSE)),"",VLOOKUP($A18+3000,CONFIG!$W$2:$AE$804,7,FALSE))</f>
        <v>4</v>
      </c>
      <c r="I18" s="142" t="str">
        <f>IF(ISNA(VLOOKUP($A18+3000,CONFIG!$W$2:$AE$804,8,FALSE)),"",VLOOKUP($A18+3000,CONFIG!$W$2:$AE$804,8,FALSE))</f>
        <v>H</v>
      </c>
      <c r="J18" s="142" t="str">
        <f>IF(ISNA(VLOOKUP($A18+3000,CONFIG!$W$2:$AE$804,9,FALSE)),"",VLOOKUP($A18+3000,CONFIG!$W$2:$AE$804,9,FALSE))</f>
        <v/>
      </c>
      <c r="K18"/>
      <c r="L18"/>
      <c r="M18"/>
    </row>
    <row r="19" spans="1:13" s="117" customFormat="1" ht="19.350000000000001" customHeight="1" x14ac:dyDescent="0.2">
      <c r="A19" s="140">
        <v>12</v>
      </c>
      <c r="B19" s="141"/>
      <c r="C19" s="142" t="str">
        <f>IF(ISNA(VLOOKUP($A19+3000,CONFIG!$W$2:$AE$804,2,FALSE)),"",VLOOKUP($A19+3000,CONFIG!$W$2:$AE$804,2,FALSE))</f>
        <v>48924150126</v>
      </c>
      <c r="D19" s="143" t="str">
        <f>IF(ISNA(VLOOKUP($A19+3000,CONFIG!$W$2:$AE$804,3,FALSE)),"",VLOOKUP($A19+3000,CONFIG!$W$2:$AE$804,3,FALSE))</f>
        <v>LETOURNEUR</v>
      </c>
      <c r="E19" s="143" t="str">
        <f>IF(ISNA(VLOOKUP($A19+3000,CONFIG!$W$2:$AE$804,4,FALSE)),"",VLOOKUP($A19+3000,CONFIG!$W$2:$AE$804,4,FALSE))</f>
        <v>Régis</v>
      </c>
      <c r="F19" s="143" t="str">
        <f>IF(ISNA(VLOOKUP($A19+3000,CONFIG!$W$2:$AE$804,5,FALSE)),"",VLOOKUP($A19+3000,CONFIG!$W$2:$AE$804,5,FALSE))</f>
        <v>COURBEVOIE SPORTS CYCLISME</v>
      </c>
      <c r="G19" s="142" t="str">
        <f>IF(ISNA(VLOOKUP($A19+3000,CONFIG!$W$2:$AE$804,6,FALSE)),"",VLOOKUP($A19+3000,CONFIG!$W$2:$AE$804,6,FALSE))</f>
        <v>Access</v>
      </c>
      <c r="H19" s="142" t="str">
        <f>IF(ISNA(VLOOKUP($A19+3000,CONFIG!$W$2:$AE$804,7,FALSE)),"",VLOOKUP($A19+3000,CONFIG!$W$2:$AE$804,7,FALSE))</f>
        <v>3</v>
      </c>
      <c r="I19" s="142" t="str">
        <f>IF(ISNA(VLOOKUP($A19+3000,CONFIG!$W$2:$AE$804,8,FALSE)),"",VLOOKUP($A19+3000,CONFIG!$W$2:$AE$804,8,FALSE))</f>
        <v>H</v>
      </c>
      <c r="J19" s="142" t="str">
        <f>IF(ISNA(VLOOKUP($A19+3000,CONFIG!$W$2:$AE$804,9,FALSE)),"",VLOOKUP($A19+3000,CONFIG!$W$2:$AE$804,9,FALSE))</f>
        <v/>
      </c>
      <c r="K19"/>
      <c r="L19"/>
      <c r="M19"/>
    </row>
    <row r="20" spans="1:13" s="117" customFormat="1" ht="19.350000000000001" customHeight="1" x14ac:dyDescent="0.2">
      <c r="A20" s="140">
        <v>13</v>
      </c>
      <c r="B20" s="141"/>
      <c r="C20" s="142" t="str">
        <f>IF(ISNA(VLOOKUP($A20+3000,CONFIG!$W$2:$AE$804,2,FALSE)),"",VLOOKUP($A20+3000,CONFIG!$W$2:$AE$804,2,FALSE))</f>
        <v>48924150260</v>
      </c>
      <c r="D20" s="143" t="str">
        <f>IF(ISNA(VLOOKUP($A20+3000,CONFIG!$W$2:$AE$804,3,FALSE)),"",VLOOKUP($A20+3000,CONFIG!$W$2:$AE$804,3,FALSE))</f>
        <v>MORVAN</v>
      </c>
      <c r="E20" s="143" t="str">
        <f>IF(ISNA(VLOOKUP($A20+3000,CONFIG!$W$2:$AE$804,4,FALSE)),"",VLOOKUP($A20+3000,CONFIG!$W$2:$AE$804,4,FALSE))</f>
        <v>Eric</v>
      </c>
      <c r="F20" s="143" t="str">
        <f>IF(ISNA(VLOOKUP($A20+3000,CONFIG!$W$2:$AE$804,5,FALSE)),"",VLOOKUP($A20+3000,CONFIG!$W$2:$AE$804,5,FALSE))</f>
        <v>COURBEVOIE SPORTS CYCLISME</v>
      </c>
      <c r="G20" s="142" t="str">
        <f>IF(ISNA(VLOOKUP($A20+3000,CONFIG!$W$2:$AE$804,6,FALSE)),"",VLOOKUP($A20+3000,CONFIG!$W$2:$AE$804,6,FALSE))</f>
        <v>Access</v>
      </c>
      <c r="H20" s="142" t="str">
        <f>IF(ISNA(VLOOKUP($A20+3000,CONFIG!$W$2:$AE$804,7,FALSE)),"",VLOOKUP($A20+3000,CONFIG!$W$2:$AE$804,7,FALSE))</f>
        <v>4</v>
      </c>
      <c r="I20" s="142" t="str">
        <f>IF(ISNA(VLOOKUP($A20+3000,CONFIG!$W$2:$AE$804,8,FALSE)),"",VLOOKUP($A20+3000,CONFIG!$W$2:$AE$804,8,FALSE))</f>
        <v>H</v>
      </c>
      <c r="J20" s="142" t="str">
        <f>IF(ISNA(VLOOKUP($A20+3000,CONFIG!$W$2:$AE$804,9,FALSE)),"",VLOOKUP($A20+3000,CONFIG!$W$2:$AE$804,9,FALSE))</f>
        <v/>
      </c>
      <c r="K20"/>
      <c r="L20"/>
      <c r="M20"/>
    </row>
    <row r="21" spans="1:13" s="117" customFormat="1" ht="19.350000000000001" customHeight="1" x14ac:dyDescent="0.2">
      <c r="A21" s="140">
        <v>14</v>
      </c>
      <c r="B21" s="141"/>
      <c r="C21" s="142" t="str">
        <f>IF(ISNA(VLOOKUP($A21+3000,CONFIG!$W$2:$AE$804,2,FALSE)),"",VLOOKUP($A21+3000,CONFIG!$W$2:$AE$804,2,FALSE))</f>
        <v>48782280532</v>
      </c>
      <c r="D21" s="143" t="str">
        <f>IF(ISNA(VLOOKUP($A21+3000,CONFIG!$W$2:$AE$804,3,FALSE)),"",VLOOKUP($A21+3000,CONFIG!$W$2:$AE$804,3,FALSE))</f>
        <v>ACHACHE</v>
      </c>
      <c r="E21" s="143" t="str">
        <f>IF(ISNA(VLOOKUP($A21+3000,CONFIG!$W$2:$AE$804,4,FALSE)),"",VLOOKUP($A21+3000,CONFIG!$W$2:$AE$804,4,FALSE))</f>
        <v>Farid</v>
      </c>
      <c r="F21" s="143" t="str">
        <f>IF(ISNA(VLOOKUP($A21+3000,CONFIG!$W$2:$AE$804,5,FALSE)),"",VLOOKUP($A21+3000,CONFIG!$W$2:$AE$804,5,FALSE))</f>
        <v>US MAULE CYCLISME</v>
      </c>
      <c r="G21" s="142" t="str">
        <f>IF(ISNA(VLOOKUP($A21+3000,CONFIG!$W$2:$AE$804,6,FALSE)),"",VLOOKUP($A21+3000,CONFIG!$W$2:$AE$804,6,FALSE))</f>
        <v>Access</v>
      </c>
      <c r="H21" s="142" t="str">
        <f>IF(ISNA(VLOOKUP($A21+3000,CONFIG!$W$2:$AE$804,7,FALSE)),"",VLOOKUP($A21+3000,CONFIG!$W$2:$AE$804,7,FALSE))</f>
        <v>4</v>
      </c>
      <c r="I21" s="142" t="str">
        <f>IF(ISNA(VLOOKUP($A21+3000,CONFIG!$W$2:$AE$804,8,FALSE)),"",VLOOKUP($A21+3000,CONFIG!$W$2:$AE$804,8,FALSE))</f>
        <v>H</v>
      </c>
      <c r="J21" s="142" t="str">
        <f>IF(ISNA(VLOOKUP($A21+3000,CONFIG!$W$2:$AE$804,9,FALSE)),"",VLOOKUP($A21+3000,CONFIG!$W$2:$AE$804,9,FALSE))</f>
        <v/>
      </c>
      <c r="K21"/>
      <c r="L21"/>
      <c r="M21"/>
    </row>
    <row r="22" spans="1:13" s="117" customFormat="1" ht="19.350000000000001" customHeight="1" x14ac:dyDescent="0.2">
      <c r="A22" s="140">
        <v>15</v>
      </c>
      <c r="B22" s="141"/>
      <c r="C22" s="142" t="str">
        <f>IF(ISNA(VLOOKUP($A22+3000,CONFIG!$W$2:$AE$804,2,FALSE)),"",VLOOKUP($A22+3000,CONFIG!$W$2:$AE$804,2,FALSE))</f>
        <v>48782280463</v>
      </c>
      <c r="D22" s="143" t="str">
        <f>IF(ISNA(VLOOKUP($A22+3000,CONFIG!$W$2:$AE$804,3,FALSE)),"",VLOOKUP($A22+3000,CONFIG!$W$2:$AE$804,3,FALSE))</f>
        <v>HOFFMANN</v>
      </c>
      <c r="E22" s="143" t="str">
        <f>IF(ISNA(VLOOKUP($A22+3000,CONFIG!$W$2:$AE$804,4,FALSE)),"",VLOOKUP($A22+3000,CONFIG!$W$2:$AE$804,4,FALSE))</f>
        <v>Gilles</v>
      </c>
      <c r="F22" s="143" t="str">
        <f>IF(ISNA(VLOOKUP($A22+3000,CONFIG!$W$2:$AE$804,5,FALSE)),"",VLOOKUP($A22+3000,CONFIG!$W$2:$AE$804,5,FALSE))</f>
        <v>US MAULE CYCLISME</v>
      </c>
      <c r="G22" s="142" t="str">
        <f>IF(ISNA(VLOOKUP($A22+3000,CONFIG!$W$2:$AE$804,6,FALSE)),"",VLOOKUP($A22+3000,CONFIG!$W$2:$AE$804,6,FALSE))</f>
        <v>Access</v>
      </c>
      <c r="H22" s="142" t="str">
        <f>IF(ISNA(VLOOKUP($A22+3000,CONFIG!$W$2:$AE$804,7,FALSE)),"",VLOOKUP($A22+3000,CONFIG!$W$2:$AE$804,7,FALSE))</f>
        <v>3</v>
      </c>
      <c r="I22" s="142" t="str">
        <f>IF(ISNA(VLOOKUP($A22+3000,CONFIG!$W$2:$AE$804,8,FALSE)),"",VLOOKUP($A22+3000,CONFIG!$W$2:$AE$804,8,FALSE))</f>
        <v>H</v>
      </c>
      <c r="J22" s="142" t="str">
        <f>IF(ISNA(VLOOKUP($A22+3000,CONFIG!$W$2:$AE$804,9,FALSE)),"",VLOOKUP($A22+3000,CONFIG!$W$2:$AE$804,9,FALSE))</f>
        <v/>
      </c>
      <c r="K22"/>
      <c r="L22"/>
      <c r="M22"/>
    </row>
    <row r="23" spans="1:13" s="117" customFormat="1" ht="19.350000000000001" customHeight="1" x14ac:dyDescent="0.2">
      <c r="A23" s="140">
        <v>16</v>
      </c>
      <c r="B23" s="141"/>
      <c r="C23" s="142" t="str">
        <f>IF(ISNA(VLOOKUP($A23+3000,CONFIG!$W$2:$AE$804,2,FALSE)),"",VLOOKUP($A23+3000,CONFIG!$W$2:$AE$804,2,FALSE))</f>
        <v>48957110135</v>
      </c>
      <c r="D23" s="143" t="str">
        <f>IF(ISNA(VLOOKUP($A23+3000,CONFIG!$W$2:$AE$804,3,FALSE)),"",VLOOKUP($A23+3000,CONFIG!$W$2:$AE$804,3,FALSE))</f>
        <v>HUBERT</v>
      </c>
      <c r="E23" s="143" t="str">
        <f>IF(ISNA(VLOOKUP($A23+3000,CONFIG!$W$2:$AE$804,4,FALSE)),"",VLOOKUP($A23+3000,CONFIG!$W$2:$AE$804,4,FALSE))</f>
        <v>René</v>
      </c>
      <c r="F23" s="143" t="str">
        <f>IF(ISNA(VLOOKUP($A23+3000,CONFIG!$W$2:$AE$804,5,FALSE)),"",VLOOKUP($A23+3000,CONFIG!$W$2:$AE$804,5,FALSE))</f>
        <v>US EZANVILLE ECOUEN</v>
      </c>
      <c r="G23" s="142" t="str">
        <f>IF(ISNA(VLOOKUP($A23+3000,CONFIG!$W$2:$AE$804,6,FALSE)),"",VLOOKUP($A23+3000,CONFIG!$W$2:$AE$804,6,FALSE))</f>
        <v>Access</v>
      </c>
      <c r="H23" s="142" t="str">
        <f>IF(ISNA(VLOOKUP($A23+3000,CONFIG!$W$2:$AE$804,7,FALSE)),"",VLOOKUP($A23+3000,CONFIG!$W$2:$AE$804,7,FALSE))</f>
        <v>4</v>
      </c>
      <c r="I23" s="142" t="str">
        <f>IF(ISNA(VLOOKUP($A23+3000,CONFIG!$W$2:$AE$804,8,FALSE)),"",VLOOKUP($A23+3000,CONFIG!$W$2:$AE$804,8,FALSE))</f>
        <v>H</v>
      </c>
      <c r="J23" s="142" t="str">
        <f>IF(ISNA(VLOOKUP($A23+3000,CONFIG!$W$2:$AE$804,9,FALSE)),"",VLOOKUP($A23+3000,CONFIG!$W$2:$AE$804,9,FALSE))</f>
        <v/>
      </c>
      <c r="K23"/>
      <c r="L23"/>
      <c r="M23"/>
    </row>
    <row r="24" spans="1:13" s="117" customFormat="1" ht="19.350000000000001" customHeight="1" x14ac:dyDescent="0.2">
      <c r="A24" s="140">
        <v>17</v>
      </c>
      <c r="B24" s="141"/>
      <c r="C24" s="142" t="str">
        <f>IF(ISNA(VLOOKUP($A24+3000,CONFIG!$W$2:$AE$804,2,FALSE)),"",VLOOKUP($A24+3000,CONFIG!$W$2:$AE$804,2,FALSE))</f>
        <v>48957110275</v>
      </c>
      <c r="D24" s="143" t="str">
        <f>IF(ISNA(VLOOKUP($A24+3000,CONFIG!$W$2:$AE$804,3,FALSE)),"",VLOOKUP($A24+3000,CONFIG!$W$2:$AE$804,3,FALSE))</f>
        <v>LEMA</v>
      </c>
      <c r="E24" s="143" t="str">
        <f>IF(ISNA(VLOOKUP($A24+3000,CONFIG!$W$2:$AE$804,4,FALSE)),"",VLOOKUP($A24+3000,CONFIG!$W$2:$AE$804,4,FALSE))</f>
        <v>Frédéric</v>
      </c>
      <c r="F24" s="143" t="str">
        <f>IF(ISNA(VLOOKUP($A24+3000,CONFIG!$W$2:$AE$804,5,FALSE)),"",VLOOKUP($A24+3000,CONFIG!$W$2:$AE$804,5,FALSE))</f>
        <v>US EZANVILLE ECOUEN</v>
      </c>
      <c r="G24" s="142" t="str">
        <f>IF(ISNA(VLOOKUP($A24+3000,CONFIG!$W$2:$AE$804,6,FALSE)),"",VLOOKUP($A24+3000,CONFIG!$W$2:$AE$804,6,FALSE))</f>
        <v>Access</v>
      </c>
      <c r="H24" s="142" t="str">
        <f>IF(ISNA(VLOOKUP($A24+3000,CONFIG!$W$2:$AE$804,7,FALSE)),"",VLOOKUP($A24+3000,CONFIG!$W$2:$AE$804,7,FALSE))</f>
        <v>4</v>
      </c>
      <c r="I24" s="142" t="str">
        <f>IF(ISNA(VLOOKUP($A24+3000,CONFIG!$W$2:$AE$804,8,FALSE)),"",VLOOKUP($A24+3000,CONFIG!$W$2:$AE$804,8,FALSE))</f>
        <v>H</v>
      </c>
      <c r="J24" s="142" t="str">
        <f>IF(ISNA(VLOOKUP($A24+3000,CONFIG!$W$2:$AE$804,9,FALSE)),"",VLOOKUP($A24+3000,CONFIG!$W$2:$AE$804,9,FALSE))</f>
        <v/>
      </c>
      <c r="K24"/>
      <c r="L24"/>
      <c r="M24"/>
    </row>
    <row r="25" spans="1:13" s="117" customFormat="1" ht="19.350000000000001" customHeight="1" x14ac:dyDescent="0.2">
      <c r="A25" s="140">
        <v>18</v>
      </c>
      <c r="B25" s="141"/>
      <c r="C25" s="142" t="str">
        <f>IF(ISNA(VLOOKUP($A25+3000,CONFIG!$W$2:$AE$804,2,FALSE)),"",VLOOKUP($A25+3000,CONFIG!$W$2:$AE$804,2,FALSE))</f>
        <v>48771520020</v>
      </c>
      <c r="D25" s="143" t="str">
        <f>IF(ISNA(VLOOKUP($A25+3000,CONFIG!$W$2:$AE$804,3,FALSE)),"",VLOOKUP($A25+3000,CONFIG!$W$2:$AE$804,3,FALSE))</f>
        <v>CAMBRAYE</v>
      </c>
      <c r="E25" s="143" t="str">
        <f>IF(ISNA(VLOOKUP($A25+3000,CONFIG!$W$2:$AE$804,4,FALSE)),"",VLOOKUP($A25+3000,CONFIG!$W$2:$AE$804,4,FALSE))</f>
        <v>Michel</v>
      </c>
      <c r="F25" s="143" t="str">
        <f>IF(ISNA(VLOOKUP($A25+3000,CONFIG!$W$2:$AE$804,5,FALSE)),"",VLOOKUP($A25+3000,CONFIG!$W$2:$AE$804,5,FALSE))</f>
        <v>TEAM CYCLISTE BUSSY</v>
      </c>
      <c r="G25" s="142" t="str">
        <f>IF(ISNA(VLOOKUP($A25+3000,CONFIG!$W$2:$AE$804,6,FALSE)),"",VLOOKUP($A25+3000,CONFIG!$W$2:$AE$804,6,FALSE))</f>
        <v>Access</v>
      </c>
      <c r="H25" s="142" t="str">
        <f>IF(ISNA(VLOOKUP($A25+3000,CONFIG!$W$2:$AE$804,7,FALSE)),"",VLOOKUP($A25+3000,CONFIG!$W$2:$AE$804,7,FALSE))</f>
        <v>3</v>
      </c>
      <c r="I25" s="142" t="str">
        <f>IF(ISNA(VLOOKUP($A25+3000,CONFIG!$W$2:$AE$804,8,FALSE)),"",VLOOKUP($A25+3000,CONFIG!$W$2:$AE$804,8,FALSE))</f>
        <v>H</v>
      </c>
      <c r="J25" s="142" t="str">
        <f>IF(ISNA(VLOOKUP($A25+3000,CONFIG!$W$2:$AE$804,9,FALSE)),"",VLOOKUP($A25+3000,CONFIG!$W$2:$AE$804,9,FALSE))</f>
        <v/>
      </c>
      <c r="K25"/>
      <c r="L25"/>
      <c r="M25"/>
    </row>
    <row r="26" spans="1:13" s="117" customFormat="1" ht="19.350000000000001" customHeight="1" x14ac:dyDescent="0.2">
      <c r="A26" s="140">
        <v>19</v>
      </c>
      <c r="B26" s="141"/>
      <c r="C26" s="142" t="str">
        <f>IF(ISNA(VLOOKUP($A26+3000,CONFIG!$W$2:$AE$804,2,FALSE)),"",VLOOKUP($A26+3000,CONFIG!$W$2:$AE$804,2,FALSE))</f>
        <v>48771520100</v>
      </c>
      <c r="D26" s="143" t="str">
        <f>IF(ISNA(VLOOKUP($A26+3000,CONFIG!$W$2:$AE$804,3,FALSE)),"",VLOOKUP($A26+3000,CONFIG!$W$2:$AE$804,3,FALSE))</f>
        <v>COSTANTINI</v>
      </c>
      <c r="E26" s="143" t="str">
        <f>IF(ISNA(VLOOKUP($A26+3000,CONFIG!$W$2:$AE$804,4,FALSE)),"",VLOOKUP($A26+3000,CONFIG!$W$2:$AE$804,4,FALSE))</f>
        <v>Pascal</v>
      </c>
      <c r="F26" s="143" t="str">
        <f>IF(ISNA(VLOOKUP($A26+3000,CONFIG!$W$2:$AE$804,5,FALSE)),"",VLOOKUP($A26+3000,CONFIG!$W$2:$AE$804,5,FALSE))</f>
        <v>TEAM CYCLISTE BUSSY</v>
      </c>
      <c r="G26" s="142" t="str">
        <f>IF(ISNA(VLOOKUP($A26+3000,CONFIG!$W$2:$AE$804,6,FALSE)),"",VLOOKUP($A26+3000,CONFIG!$W$2:$AE$804,6,FALSE))</f>
        <v>Access</v>
      </c>
      <c r="H26" s="142" t="str">
        <f>IF(ISNA(VLOOKUP($A26+3000,CONFIG!$W$2:$AE$804,7,FALSE)),"",VLOOKUP($A26+3000,CONFIG!$W$2:$AE$804,7,FALSE))</f>
        <v>4</v>
      </c>
      <c r="I26" s="142" t="str">
        <f>IF(ISNA(VLOOKUP($A26+3000,CONFIG!$W$2:$AE$804,8,FALSE)),"",VLOOKUP($A26+3000,CONFIG!$W$2:$AE$804,8,FALSE))</f>
        <v>H</v>
      </c>
      <c r="J26" s="142" t="str">
        <f>IF(ISNA(VLOOKUP($A26+3000,CONFIG!$W$2:$AE$804,9,FALSE)),"",VLOOKUP($A26+3000,CONFIG!$W$2:$AE$804,9,FALSE))</f>
        <v/>
      </c>
      <c r="K26"/>
      <c r="L26"/>
      <c r="M26"/>
    </row>
    <row r="27" spans="1:13" s="117" customFormat="1" ht="19.350000000000001" customHeight="1" x14ac:dyDescent="0.2">
      <c r="A27" s="140">
        <v>20</v>
      </c>
      <c r="B27" s="141"/>
      <c r="C27" s="142" t="str">
        <f>IF(ISNA(VLOOKUP($A27+3000,CONFIG!$W$2:$AE$804,2,FALSE)),"",VLOOKUP($A27+3000,CONFIG!$W$2:$AE$804,2,FALSE))</f>
        <v>48935320041</v>
      </c>
      <c r="D27" s="143" t="str">
        <f>IF(ISNA(VLOOKUP($A27+3000,CONFIG!$W$2:$AE$804,3,FALSE)),"",VLOOKUP($A27+3000,CONFIG!$W$2:$AE$804,3,FALSE))</f>
        <v>BOURGEOIS</v>
      </c>
      <c r="E27" s="143" t="str">
        <f>IF(ISNA(VLOOKUP($A27+3000,CONFIG!$W$2:$AE$804,4,FALSE)),"",VLOOKUP($A27+3000,CONFIG!$W$2:$AE$804,4,FALSE))</f>
        <v>Florian</v>
      </c>
      <c r="F27" s="143" t="str">
        <f>IF(ISNA(VLOOKUP($A27+3000,CONFIG!$W$2:$AE$804,5,FALSE)),"",VLOOKUP($A27+3000,CONFIG!$W$2:$AE$804,5,FALSE))</f>
        <v>US BOIS SAINT-DENIS</v>
      </c>
      <c r="G27" s="142" t="str">
        <f>IF(ISNA(VLOOKUP($A27+3000,CONFIG!$W$2:$AE$804,6,FALSE)),"",VLOOKUP($A27+3000,CONFIG!$W$2:$AE$804,6,FALSE))</f>
        <v>Access</v>
      </c>
      <c r="H27" s="142" t="str">
        <f>IF(ISNA(VLOOKUP($A27+3000,CONFIG!$W$2:$AE$804,7,FALSE)),"",VLOOKUP($A27+3000,CONFIG!$W$2:$AE$804,7,FALSE))</f>
        <v>3</v>
      </c>
      <c r="I27" s="142" t="str">
        <f>IF(ISNA(VLOOKUP($A27+3000,CONFIG!$W$2:$AE$804,8,FALSE)),"",VLOOKUP($A27+3000,CONFIG!$W$2:$AE$804,8,FALSE))</f>
        <v>H</v>
      </c>
      <c r="J27" s="142" t="str">
        <f>IF(ISNA(VLOOKUP($A27+3000,CONFIG!$W$2:$AE$804,9,FALSE)),"",VLOOKUP($A27+3000,CONFIG!$W$2:$AE$804,9,FALSE))</f>
        <v/>
      </c>
      <c r="K27"/>
      <c r="L27"/>
      <c r="M27"/>
    </row>
    <row r="28" spans="1:13" s="117" customFormat="1" ht="19.350000000000001" customHeight="1" x14ac:dyDescent="0.2">
      <c r="A28" s="140">
        <v>21</v>
      </c>
      <c r="B28" s="141"/>
      <c r="C28" s="142" t="str">
        <f>IF(ISNA(VLOOKUP($A28+3000,CONFIG!$W$2:$AE$804,2,FALSE)),"",VLOOKUP($A28+3000,CONFIG!$W$2:$AE$804,2,FALSE))</f>
        <v>48771010089</v>
      </c>
      <c r="D28" s="143" t="str">
        <f>IF(ISNA(VLOOKUP($A28+3000,CONFIG!$W$2:$AE$804,3,FALSE)),"",VLOOKUP($A28+3000,CONFIG!$W$2:$AE$804,3,FALSE))</f>
        <v>CIVALLERO</v>
      </c>
      <c r="E28" s="143" t="str">
        <f>IF(ISNA(VLOOKUP($A28+3000,CONFIG!$W$2:$AE$804,4,FALSE)),"",VLOOKUP($A28+3000,CONFIG!$W$2:$AE$804,4,FALSE))</f>
        <v>José</v>
      </c>
      <c r="F28" s="143" t="str">
        <f>IF(ISNA(VLOOKUP($A28+3000,CONFIG!$W$2:$AE$804,5,FALSE)),"",VLOOKUP($A28+3000,CONFIG!$W$2:$AE$804,5,FALSE))</f>
        <v>TEAM ALL CYCLES MEAUX</v>
      </c>
      <c r="G28" s="142" t="str">
        <f>IF(ISNA(VLOOKUP($A28+3000,CONFIG!$W$2:$AE$804,6,FALSE)),"",VLOOKUP($A28+3000,CONFIG!$W$2:$AE$804,6,FALSE))</f>
        <v>Access</v>
      </c>
      <c r="H28" s="142" t="str">
        <f>IF(ISNA(VLOOKUP($A28+3000,CONFIG!$W$2:$AE$804,7,FALSE)),"",VLOOKUP($A28+3000,CONFIG!$W$2:$AE$804,7,FALSE))</f>
        <v>4</v>
      </c>
      <c r="I28" s="142" t="str">
        <f>IF(ISNA(VLOOKUP($A28+3000,CONFIG!$W$2:$AE$804,8,FALSE)),"",VLOOKUP($A28+3000,CONFIG!$W$2:$AE$804,8,FALSE))</f>
        <v>H</v>
      </c>
      <c r="J28" s="142" t="str">
        <f>IF(ISNA(VLOOKUP($A28+3000,CONFIG!$W$2:$AE$804,9,FALSE)),"",VLOOKUP($A28+3000,CONFIG!$W$2:$AE$804,9,FALSE))</f>
        <v/>
      </c>
      <c r="K28"/>
      <c r="L28"/>
      <c r="M28"/>
    </row>
    <row r="29" spans="1:13" s="117" customFormat="1" ht="19.350000000000001" customHeight="1" x14ac:dyDescent="0.2">
      <c r="A29" s="140">
        <v>22</v>
      </c>
      <c r="B29" s="141"/>
      <c r="C29" s="142" t="str">
        <f>IF(ISNA(VLOOKUP($A29+3000,CONFIG!$W$2:$AE$804,2,FALSE)),"",VLOOKUP($A29+3000,CONFIG!$W$2:$AE$804,2,FALSE))</f>
        <v>48771010563</v>
      </c>
      <c r="D29" s="143" t="str">
        <f>IF(ISNA(VLOOKUP($A29+3000,CONFIG!$W$2:$AE$804,3,FALSE)),"",VLOOKUP($A29+3000,CONFIG!$W$2:$AE$804,3,FALSE))</f>
        <v>MELCHIOR</v>
      </c>
      <c r="E29" s="143" t="str">
        <f>IF(ISNA(VLOOKUP($A29+3000,CONFIG!$W$2:$AE$804,4,FALSE)),"",VLOOKUP($A29+3000,CONFIG!$W$2:$AE$804,4,FALSE))</f>
        <v>Loïc</v>
      </c>
      <c r="F29" s="143" t="str">
        <f>IF(ISNA(VLOOKUP($A29+3000,CONFIG!$W$2:$AE$804,5,FALSE)),"",VLOOKUP($A29+3000,CONFIG!$W$2:$AE$804,5,FALSE))</f>
        <v>TEAM ALL CYCLES MEAUX</v>
      </c>
      <c r="G29" s="142" t="str">
        <f>IF(ISNA(VLOOKUP($A29+3000,CONFIG!$W$2:$AE$804,6,FALSE)),"",VLOOKUP($A29+3000,CONFIG!$W$2:$AE$804,6,FALSE))</f>
        <v>Access</v>
      </c>
      <c r="H29" s="142" t="str">
        <f>IF(ISNA(VLOOKUP($A29+3000,CONFIG!$W$2:$AE$804,7,FALSE)),"",VLOOKUP($A29+3000,CONFIG!$W$2:$AE$804,7,FALSE))</f>
        <v>3</v>
      </c>
      <c r="I29" s="142" t="str">
        <f>IF(ISNA(VLOOKUP($A29+3000,CONFIG!$W$2:$AE$804,8,FALSE)),"",VLOOKUP($A29+3000,CONFIG!$W$2:$AE$804,8,FALSE))</f>
        <v>H</v>
      </c>
      <c r="J29" s="142" t="str">
        <f>IF(ISNA(VLOOKUP($A29+3000,CONFIG!$W$2:$AE$804,9,FALSE)),"",VLOOKUP($A29+3000,CONFIG!$W$2:$AE$804,9,FALSE))</f>
        <v/>
      </c>
      <c r="K29"/>
      <c r="L29"/>
      <c r="M29"/>
    </row>
    <row r="30" spans="1:13" s="117" customFormat="1" ht="19.350000000000001" customHeight="1" x14ac:dyDescent="0.2">
      <c r="A30" s="140">
        <v>23</v>
      </c>
      <c r="B30" s="141"/>
      <c r="C30" s="142" t="str">
        <f>IF(ISNA(VLOOKUP($A30+3000,CONFIG!$W$2:$AE$804,2,FALSE)),"",VLOOKUP($A30+3000,CONFIG!$W$2:$AE$804,2,FALSE))</f>
        <v>48924220036</v>
      </c>
      <c r="D30" s="143" t="str">
        <f>IF(ISNA(VLOOKUP($A30+3000,CONFIG!$W$2:$AE$804,3,FALSE)),"",VLOOKUP($A30+3000,CONFIG!$W$2:$AE$804,3,FALSE))</f>
        <v>RIVIERE</v>
      </c>
      <c r="E30" s="143" t="str">
        <f>IF(ISNA(VLOOKUP($A30+3000,CONFIG!$W$2:$AE$804,4,FALSE)),"",VLOOKUP($A30+3000,CONFIG!$W$2:$AE$804,4,FALSE))</f>
        <v>Thibaut</v>
      </c>
      <c r="F30" s="143" t="str">
        <f>IF(ISNA(VLOOKUP($A30+3000,CONFIG!$W$2:$AE$804,5,FALSE)),"",VLOOKUP($A30+3000,CONFIG!$W$2:$AE$804,5,FALSE))</f>
        <v>CYCLO-CROSS UNITED</v>
      </c>
      <c r="G30" s="142" t="str">
        <f>IF(ISNA(VLOOKUP($A30+3000,CONFIG!$W$2:$AE$804,6,FALSE)),"",VLOOKUP($A30+3000,CONFIG!$W$2:$AE$804,6,FALSE))</f>
        <v>Access</v>
      </c>
      <c r="H30" s="142" t="str">
        <f>IF(ISNA(VLOOKUP($A30+3000,CONFIG!$W$2:$AE$804,7,FALSE)),"",VLOOKUP($A30+3000,CONFIG!$W$2:$AE$804,7,FALSE))</f>
        <v>3</v>
      </c>
      <c r="I30" s="142" t="str">
        <f>IF(ISNA(VLOOKUP($A30+3000,CONFIG!$W$2:$AE$804,8,FALSE)),"",VLOOKUP($A30+3000,CONFIG!$W$2:$AE$804,8,FALSE))</f>
        <v>H</v>
      </c>
      <c r="J30" s="142" t="str">
        <f>IF(ISNA(VLOOKUP($A30+3000,CONFIG!$W$2:$AE$804,9,FALSE)),"",VLOOKUP($A30+3000,CONFIG!$W$2:$AE$804,9,FALSE))</f>
        <v/>
      </c>
      <c r="K30"/>
      <c r="L30"/>
      <c r="M30"/>
    </row>
    <row r="31" spans="1:13" s="117" customFormat="1" ht="19.350000000000001" customHeight="1" x14ac:dyDescent="0.2">
      <c r="A31" s="140">
        <v>24</v>
      </c>
      <c r="B31" s="141"/>
      <c r="C31" s="142" t="str">
        <f>IF(ISNA(VLOOKUP($A31+3000,CONFIG!$W$2:$AE$804,2,FALSE)),"",VLOOKUP($A31+3000,CONFIG!$W$2:$AE$804,2,FALSE))</f>
        <v>48957380023</v>
      </c>
      <c r="D31" s="143" t="str">
        <f>IF(ISNA(VLOOKUP($A31+3000,CONFIG!$W$2:$AE$804,3,FALSE)),"",VLOOKUP($A31+3000,CONFIG!$W$2:$AE$804,3,FALSE))</f>
        <v>LACAINE</v>
      </c>
      <c r="E31" s="143" t="str">
        <f>IF(ISNA(VLOOKUP($A31+3000,CONFIG!$W$2:$AE$804,4,FALSE)),"",VLOOKUP($A31+3000,CONFIG!$W$2:$AE$804,4,FALSE))</f>
        <v>Franck</v>
      </c>
      <c r="F31" s="143" t="str">
        <f>IF(ISNA(VLOOKUP($A31+3000,CONFIG!$W$2:$AE$804,5,FALSE)),"",VLOOKUP($A31+3000,CONFIG!$W$2:$AE$804,5,FALSE))</f>
        <v>CLUB CYCLISTE BAILLET EN FRANCE</v>
      </c>
      <c r="G31" s="142" t="str">
        <f>IF(ISNA(VLOOKUP($A31+3000,CONFIG!$W$2:$AE$804,6,FALSE)),"",VLOOKUP($A31+3000,CONFIG!$W$2:$AE$804,6,FALSE))</f>
        <v>Access</v>
      </c>
      <c r="H31" s="142" t="str">
        <f>IF(ISNA(VLOOKUP($A31+3000,CONFIG!$W$2:$AE$804,7,FALSE)),"",VLOOKUP($A31+3000,CONFIG!$W$2:$AE$804,7,FALSE))</f>
        <v>3</v>
      </c>
      <c r="I31" s="142" t="str">
        <f>IF(ISNA(VLOOKUP($A31+3000,CONFIG!$W$2:$AE$804,8,FALSE)),"",VLOOKUP($A31+3000,CONFIG!$W$2:$AE$804,8,FALSE))</f>
        <v>H</v>
      </c>
      <c r="J31" s="142" t="str">
        <f>IF(ISNA(VLOOKUP($A31+3000,CONFIG!$W$2:$AE$804,9,FALSE)),"",VLOOKUP($A31+3000,CONFIG!$W$2:$AE$804,9,FALSE))</f>
        <v/>
      </c>
      <c r="K31"/>
      <c r="L31"/>
      <c r="M31"/>
    </row>
    <row r="32" spans="1:13" s="117" customFormat="1" ht="19.350000000000001" customHeight="1" x14ac:dyDescent="0.2">
      <c r="A32" s="140">
        <v>25</v>
      </c>
      <c r="B32" s="141"/>
      <c r="C32" s="142" t="str">
        <f>IF(ISNA(VLOOKUP($A32+3000,CONFIG!$W$2:$AE$804,2,FALSE)),"",VLOOKUP($A32+3000,CONFIG!$W$2:$AE$804,2,FALSE))</f>
        <v>48935380162</v>
      </c>
      <c r="D32" s="143" t="str">
        <f>IF(ISNA(VLOOKUP($A32+3000,CONFIG!$W$2:$AE$804,3,FALSE)),"",VLOOKUP($A32+3000,CONFIG!$W$2:$AE$804,3,FALSE))</f>
        <v>THIAM</v>
      </c>
      <c r="E32" s="143" t="str">
        <f>IF(ISNA(VLOOKUP($A32+3000,CONFIG!$W$2:$AE$804,4,FALSE)),"",VLOOKUP($A32+3000,CONFIG!$W$2:$AE$804,4,FALSE))</f>
        <v>El Hadji Malick</v>
      </c>
      <c r="F32" s="143" t="str">
        <f>IF(ISNA(VLOOKUP($A32+3000,CONFIG!$W$2:$AE$804,5,FALSE)),"",VLOOKUP($A32+3000,CONFIG!$W$2:$AE$804,5,FALSE))</f>
        <v>ENTENTE CYCLISTE AULNAY DRANCY 93</v>
      </c>
      <c r="G32" s="142" t="str">
        <f>IF(ISNA(VLOOKUP($A32+3000,CONFIG!$W$2:$AE$804,6,FALSE)),"",VLOOKUP($A32+3000,CONFIG!$W$2:$AE$804,6,FALSE))</f>
        <v>Access</v>
      </c>
      <c r="H32" s="142" t="str">
        <f>IF(ISNA(VLOOKUP($A32+3000,CONFIG!$W$2:$AE$804,7,FALSE)),"",VLOOKUP($A32+3000,CONFIG!$W$2:$AE$804,7,FALSE))</f>
        <v>3</v>
      </c>
      <c r="I32" s="142" t="str">
        <f>IF(ISNA(VLOOKUP($A32+3000,CONFIG!$W$2:$AE$804,8,FALSE)),"",VLOOKUP($A32+3000,CONFIG!$W$2:$AE$804,8,FALSE))</f>
        <v>H</v>
      </c>
      <c r="J32" s="142" t="str">
        <f>IF(ISNA(VLOOKUP($A32+3000,CONFIG!$W$2:$AE$804,9,FALSE)),"",VLOOKUP($A32+3000,CONFIG!$W$2:$AE$804,9,FALSE))</f>
        <v/>
      </c>
      <c r="K32"/>
      <c r="L32"/>
      <c r="M32"/>
    </row>
    <row r="33" spans="1:13" s="117" customFormat="1" ht="19.350000000000001" customHeight="1" x14ac:dyDescent="0.2">
      <c r="A33" s="140">
        <v>26</v>
      </c>
      <c r="B33" s="141"/>
      <c r="C33" s="142" t="str">
        <f>IF(ISNA(VLOOKUP($A33+3000,CONFIG!$W$2:$AE$804,2,FALSE)),"",VLOOKUP($A33+3000,CONFIG!$W$2:$AE$804,2,FALSE))</f>
        <v>48935380065</v>
      </c>
      <c r="D33" s="143" t="str">
        <f>IF(ISNA(VLOOKUP($A33+3000,CONFIG!$W$2:$AE$804,3,FALSE)),"",VLOOKUP($A33+3000,CONFIG!$W$2:$AE$804,3,FALSE))</f>
        <v>UHL</v>
      </c>
      <c r="E33" s="143" t="str">
        <f>IF(ISNA(VLOOKUP($A33+3000,CONFIG!$W$2:$AE$804,4,FALSE)),"",VLOOKUP($A33+3000,CONFIG!$W$2:$AE$804,4,FALSE))</f>
        <v>Jérôme</v>
      </c>
      <c r="F33" s="143" t="str">
        <f>IF(ISNA(VLOOKUP($A33+3000,CONFIG!$W$2:$AE$804,5,FALSE)),"",VLOOKUP($A33+3000,CONFIG!$W$2:$AE$804,5,FALSE))</f>
        <v>ENTENTE CYCLISTE AULNAY DRANCY 93</v>
      </c>
      <c r="G33" s="142" t="str">
        <f>IF(ISNA(VLOOKUP($A33+3000,CONFIG!$W$2:$AE$804,6,FALSE)),"",VLOOKUP($A33+3000,CONFIG!$W$2:$AE$804,6,FALSE))</f>
        <v>Access</v>
      </c>
      <c r="H33" s="142" t="str">
        <f>IF(ISNA(VLOOKUP($A33+3000,CONFIG!$W$2:$AE$804,7,FALSE)),"",VLOOKUP($A33+3000,CONFIG!$W$2:$AE$804,7,FALSE))</f>
        <v>3</v>
      </c>
      <c r="I33" s="142" t="str">
        <f>IF(ISNA(VLOOKUP($A33+3000,CONFIG!$W$2:$AE$804,8,FALSE)),"",VLOOKUP($A33+3000,CONFIG!$W$2:$AE$804,8,FALSE))</f>
        <v>H</v>
      </c>
      <c r="J33" s="142" t="str">
        <f>IF(ISNA(VLOOKUP($A33+3000,CONFIG!$W$2:$AE$804,9,FALSE)),"",VLOOKUP($A33+3000,CONFIG!$W$2:$AE$804,9,FALSE))</f>
        <v/>
      </c>
      <c r="K33"/>
      <c r="L33"/>
      <c r="M33"/>
    </row>
    <row r="34" spans="1:13" s="117" customFormat="1" ht="19.350000000000001" customHeight="1" x14ac:dyDescent="0.2">
      <c r="A34" s="140">
        <v>27</v>
      </c>
      <c r="B34" s="141"/>
      <c r="C34" s="142" t="str">
        <f>IF(ISNA(VLOOKUP($A34+3000,CONFIG!$W$2:$AE$804,2,FALSE)),"",VLOOKUP($A34+3000,CONFIG!$W$2:$AE$804,2,FALSE))</f>
        <v>48771650001</v>
      </c>
      <c r="D34" s="143" t="str">
        <f>IF(ISNA(VLOOKUP($A34+3000,CONFIG!$W$2:$AE$804,3,FALSE)),"",VLOOKUP($A34+3000,CONFIG!$W$2:$AE$804,3,FALSE))</f>
        <v>MEZZATESTA</v>
      </c>
      <c r="E34" s="143" t="str">
        <f>IF(ISNA(VLOOKUP($A34+3000,CONFIG!$W$2:$AE$804,4,FALSE)),"",VLOOKUP($A34+3000,CONFIG!$W$2:$AE$804,4,FALSE))</f>
        <v>Dominique</v>
      </c>
      <c r="F34" s="143" t="str">
        <f>IF(ISNA(VLOOKUP($A34+3000,CONFIG!$W$2:$AE$804,5,FALSE)),"",VLOOKUP($A34+3000,CONFIG!$W$2:$AE$804,5,FALSE))</f>
        <v>TEAM CYCLISTE EN DANSEUSE</v>
      </c>
      <c r="G34" s="142" t="str">
        <f>IF(ISNA(VLOOKUP($A34+3000,CONFIG!$W$2:$AE$804,6,FALSE)),"",VLOOKUP($A34+3000,CONFIG!$W$2:$AE$804,6,FALSE))</f>
        <v>Access</v>
      </c>
      <c r="H34" s="142" t="str">
        <f>IF(ISNA(VLOOKUP($A34+3000,CONFIG!$W$2:$AE$804,7,FALSE)),"",VLOOKUP($A34+3000,CONFIG!$W$2:$AE$804,7,FALSE))</f>
        <v>3</v>
      </c>
      <c r="I34" s="142" t="str">
        <f>IF(ISNA(VLOOKUP($A34+3000,CONFIG!$W$2:$AE$804,8,FALSE)),"",VLOOKUP($A34+3000,CONFIG!$W$2:$AE$804,8,FALSE))</f>
        <v>H</v>
      </c>
      <c r="J34" s="142" t="str">
        <f>IF(ISNA(VLOOKUP($A34+3000,CONFIG!$W$2:$AE$804,9,FALSE)),"",VLOOKUP($A34+3000,CONFIG!$W$2:$AE$804,9,FALSE))</f>
        <v/>
      </c>
      <c r="K34"/>
      <c r="L34"/>
      <c r="M34"/>
    </row>
    <row r="35" spans="1:13" s="117" customFormat="1" ht="19.350000000000001" customHeight="1" x14ac:dyDescent="0.2">
      <c r="A35" s="140">
        <v>28</v>
      </c>
      <c r="B35" s="141"/>
      <c r="C35" s="142" t="str">
        <f>IF(ISNA(VLOOKUP($A35+3000,CONFIG!$W$2:$AE$804,2,FALSE)),"",VLOOKUP($A35+3000,CONFIG!$W$2:$AE$804,2,FALSE))</f>
        <v>48771080143</v>
      </c>
      <c r="D35" s="143" t="str">
        <f>IF(ISNA(VLOOKUP($A35+3000,CONFIG!$W$2:$AE$804,3,FALSE)),"",VLOOKUP($A35+3000,CONFIG!$W$2:$AE$804,3,FALSE))</f>
        <v>PROVOST</v>
      </c>
      <c r="E35" s="143" t="str">
        <f>IF(ISNA(VLOOKUP($A35+3000,CONFIG!$W$2:$AE$804,4,FALSE)),"",VLOOKUP($A35+3000,CONFIG!$W$2:$AE$804,4,FALSE))</f>
        <v>Romuald</v>
      </c>
      <c r="F35" s="143" t="str">
        <f>IF(ISNA(VLOOKUP($A35+3000,CONFIG!$W$2:$AE$804,5,FALSE)),"",VLOOKUP($A35+3000,CONFIG!$W$2:$AE$804,5,FALSE))</f>
        <v>AS CHELLES</v>
      </c>
      <c r="G35" s="142" t="str">
        <f>IF(ISNA(VLOOKUP($A35+3000,CONFIG!$W$2:$AE$804,6,FALSE)),"",VLOOKUP($A35+3000,CONFIG!$W$2:$AE$804,6,FALSE))</f>
        <v>Access</v>
      </c>
      <c r="H35" s="142" t="str">
        <f>IF(ISNA(VLOOKUP($A35+3000,CONFIG!$W$2:$AE$804,7,FALSE)),"",VLOOKUP($A35+3000,CONFIG!$W$2:$AE$804,7,FALSE))</f>
        <v>3</v>
      </c>
      <c r="I35" s="142" t="str">
        <f>IF(ISNA(VLOOKUP($A35+3000,CONFIG!$W$2:$AE$804,8,FALSE)),"",VLOOKUP($A35+3000,CONFIG!$W$2:$AE$804,8,FALSE))</f>
        <v>H</v>
      </c>
      <c r="J35" s="142" t="str">
        <f>IF(ISNA(VLOOKUP($A35+3000,CONFIG!$W$2:$AE$804,9,FALSE)),"",VLOOKUP($A35+3000,CONFIG!$W$2:$AE$804,9,FALSE))</f>
        <v/>
      </c>
      <c r="K35"/>
      <c r="L35"/>
      <c r="M35"/>
    </row>
    <row r="36" spans="1:13" s="117" customFormat="1" ht="19.350000000000001" customHeight="1" x14ac:dyDescent="0.2">
      <c r="A36" s="140">
        <v>29</v>
      </c>
      <c r="B36" s="141"/>
      <c r="C36" s="142">
        <f>IF(ISNA(VLOOKUP($A36+3000,CONFIG!$W$2:$AE$804,2,FALSE)),"",VLOOKUP($A36+3000,CONFIG!$W$2:$AE$804,2,FALSE))</f>
        <v>0</v>
      </c>
      <c r="D36" s="143" t="str">
        <f>IF(ISNA(VLOOKUP($A36+3000,CONFIG!$W$2:$AE$804,3,FALSE)),"",VLOOKUP($A36+3000,CONFIG!$W$2:$AE$804,3,FALSE))</f>
        <v/>
      </c>
      <c r="E36" s="143" t="str">
        <f>IF(ISNA(VLOOKUP($A36+3000,CONFIG!$W$2:$AE$804,4,FALSE)),"",VLOOKUP($A36+3000,CONFIG!$W$2:$AE$804,4,FALSE))</f>
        <v/>
      </c>
      <c r="F36" s="143" t="str">
        <f>IF(ISNA(VLOOKUP($A36+3000,CONFIG!$W$2:$AE$804,5,FALSE)),"",VLOOKUP($A36+3000,CONFIG!$W$2:$AE$804,5,FALSE))</f>
        <v/>
      </c>
      <c r="G36" s="142" t="str">
        <f>IF(ISNA(VLOOKUP($A36+3000,CONFIG!$W$2:$AE$804,6,FALSE)),"",VLOOKUP($A36+3000,CONFIG!$W$2:$AE$804,6,FALSE))</f>
        <v/>
      </c>
      <c r="H36" s="142" t="str">
        <f>IF(ISNA(VLOOKUP($A36+3000,CONFIG!$W$2:$AE$804,7,FALSE)),"",VLOOKUP($A36+3000,CONFIG!$W$2:$AE$804,7,FALSE))</f>
        <v/>
      </c>
      <c r="I36" s="142" t="str">
        <f>IF(ISNA(VLOOKUP($A36+3000,CONFIG!$W$2:$AE$804,8,FALSE)),"",VLOOKUP($A36+3000,CONFIG!$W$2:$AE$804,8,FALSE))</f>
        <v/>
      </c>
      <c r="J36" s="142" t="str">
        <f>IF(ISNA(VLOOKUP($A36+3000,CONFIG!$W$2:$AE$804,9,FALSE)),"",VLOOKUP($A36+3000,CONFIG!$W$2:$AE$804,9,FALSE))</f>
        <v/>
      </c>
      <c r="K36"/>
      <c r="L36"/>
      <c r="M36"/>
    </row>
    <row r="37" spans="1:13" s="117" customFormat="1" ht="19.350000000000001" customHeight="1" x14ac:dyDescent="0.2">
      <c r="A37" s="140">
        <v>30</v>
      </c>
      <c r="B37" s="141"/>
      <c r="C37" s="142">
        <f>IF(ISNA(VLOOKUP($A37+3000,CONFIG!$W$2:$AE$804,2,FALSE)),"",VLOOKUP($A37+3000,CONFIG!$W$2:$AE$804,2,FALSE))</f>
        <v>0</v>
      </c>
      <c r="D37" s="143" t="str">
        <f>IF(ISNA(VLOOKUP($A37+3000,CONFIG!$W$2:$AE$804,3,FALSE)),"",VLOOKUP($A37+3000,CONFIG!$W$2:$AE$804,3,FALSE))</f>
        <v/>
      </c>
      <c r="E37" s="143" t="str">
        <f>IF(ISNA(VLOOKUP($A37+3000,CONFIG!$W$2:$AE$804,4,FALSE)),"",VLOOKUP($A37+3000,CONFIG!$W$2:$AE$804,4,FALSE))</f>
        <v/>
      </c>
      <c r="F37" s="143" t="str">
        <f>IF(ISNA(VLOOKUP($A37+3000,CONFIG!$W$2:$AE$804,5,FALSE)),"",VLOOKUP($A37+3000,CONFIG!$W$2:$AE$804,5,FALSE))</f>
        <v/>
      </c>
      <c r="G37" s="142" t="str">
        <f>IF(ISNA(VLOOKUP($A37+3000,CONFIG!$W$2:$AE$804,6,FALSE)),"",VLOOKUP($A37+3000,CONFIG!$W$2:$AE$804,6,FALSE))</f>
        <v/>
      </c>
      <c r="H37" s="142" t="str">
        <f>IF(ISNA(VLOOKUP($A37+3000,CONFIG!$W$2:$AE$804,7,FALSE)),"",VLOOKUP($A37+3000,CONFIG!$W$2:$AE$804,7,FALSE))</f>
        <v/>
      </c>
      <c r="I37" s="142" t="str">
        <f>IF(ISNA(VLOOKUP($A37+3000,CONFIG!$W$2:$AE$804,8,FALSE)),"",VLOOKUP($A37+3000,CONFIG!$W$2:$AE$804,8,FALSE))</f>
        <v/>
      </c>
      <c r="J37" s="142" t="str">
        <f>IF(ISNA(VLOOKUP($A37+3000,CONFIG!$W$2:$AE$804,9,FALSE)),"",VLOOKUP($A37+3000,CONFIG!$W$2:$AE$804,9,FALSE))</f>
        <v/>
      </c>
      <c r="K37"/>
      <c r="L37"/>
      <c r="M37"/>
    </row>
    <row r="38" spans="1:13" s="117" customFormat="1" ht="19.350000000000001" customHeight="1" x14ac:dyDescent="0.2">
      <c r="A38" s="140">
        <v>31</v>
      </c>
      <c r="B38" s="141"/>
      <c r="C38" s="142">
        <f>IF(ISNA(VLOOKUP($A38+3000,CONFIG!$W$2:$AE$804,2,FALSE)),"",VLOOKUP($A38+3000,CONFIG!$W$2:$AE$804,2,FALSE))</f>
        <v>0</v>
      </c>
      <c r="D38" s="143" t="str">
        <f>IF(ISNA(VLOOKUP($A38+3000,CONFIG!$W$2:$AE$804,3,FALSE)),"",VLOOKUP($A38+3000,CONFIG!$W$2:$AE$804,3,FALSE))</f>
        <v/>
      </c>
      <c r="E38" s="143" t="str">
        <f>IF(ISNA(VLOOKUP($A38+3000,CONFIG!$W$2:$AE$804,4,FALSE)),"",VLOOKUP($A38+3000,CONFIG!$W$2:$AE$804,4,FALSE))</f>
        <v/>
      </c>
      <c r="F38" s="143" t="str">
        <f>IF(ISNA(VLOOKUP($A38+3000,CONFIG!$W$2:$AE$804,5,FALSE)),"",VLOOKUP($A38+3000,CONFIG!$W$2:$AE$804,5,FALSE))</f>
        <v/>
      </c>
      <c r="G38" s="142" t="str">
        <f>IF(ISNA(VLOOKUP($A38+3000,CONFIG!$W$2:$AE$804,6,FALSE)),"",VLOOKUP($A38+3000,CONFIG!$W$2:$AE$804,6,FALSE))</f>
        <v/>
      </c>
      <c r="H38" s="142" t="str">
        <f>IF(ISNA(VLOOKUP($A38+3000,CONFIG!$W$2:$AE$804,7,FALSE)),"",VLOOKUP($A38+3000,CONFIG!$W$2:$AE$804,7,FALSE))</f>
        <v/>
      </c>
      <c r="I38" s="142" t="str">
        <f>IF(ISNA(VLOOKUP($A38+3000,CONFIG!$W$2:$AE$804,8,FALSE)),"",VLOOKUP($A38+3000,CONFIG!$W$2:$AE$804,8,FALSE))</f>
        <v/>
      </c>
      <c r="J38" s="142" t="str">
        <f>IF(ISNA(VLOOKUP($A38+3000,CONFIG!$W$2:$AE$804,9,FALSE)),"",VLOOKUP($A38+3000,CONFIG!$W$2:$AE$804,9,FALSE))</f>
        <v/>
      </c>
      <c r="K38"/>
      <c r="L38"/>
      <c r="M38"/>
    </row>
    <row r="39" spans="1:13" s="117" customFormat="1" ht="19.350000000000001" customHeight="1" x14ac:dyDescent="0.2">
      <c r="A39" s="140">
        <v>32</v>
      </c>
      <c r="B39" s="141"/>
      <c r="C39" s="142">
        <f>IF(ISNA(VLOOKUP($A39+3000,CONFIG!$W$2:$AE$804,2,FALSE)),"",VLOOKUP($A39+3000,CONFIG!$W$2:$AE$804,2,FALSE))</f>
        <v>0</v>
      </c>
      <c r="D39" s="143" t="str">
        <f>IF(ISNA(VLOOKUP($A39+3000,CONFIG!$W$2:$AE$804,3,FALSE)),"",VLOOKUP($A39+3000,CONFIG!$W$2:$AE$804,3,FALSE))</f>
        <v/>
      </c>
      <c r="E39" s="143" t="str">
        <f>IF(ISNA(VLOOKUP($A39+3000,CONFIG!$W$2:$AE$804,4,FALSE)),"",VLOOKUP($A39+3000,CONFIG!$W$2:$AE$804,4,FALSE))</f>
        <v/>
      </c>
      <c r="F39" s="143" t="str">
        <f>IF(ISNA(VLOOKUP($A39+3000,CONFIG!$W$2:$AE$804,5,FALSE)),"",VLOOKUP($A39+3000,CONFIG!$W$2:$AE$804,5,FALSE))</f>
        <v/>
      </c>
      <c r="G39" s="142" t="str">
        <f>IF(ISNA(VLOOKUP($A39+3000,CONFIG!$W$2:$AE$804,6,FALSE)),"",VLOOKUP($A39+3000,CONFIG!$W$2:$AE$804,6,FALSE))</f>
        <v/>
      </c>
      <c r="H39" s="142" t="str">
        <f>IF(ISNA(VLOOKUP($A39+3000,CONFIG!$W$2:$AE$804,7,FALSE)),"",VLOOKUP($A39+3000,CONFIG!$W$2:$AE$804,7,FALSE))</f>
        <v/>
      </c>
      <c r="I39" s="142" t="str">
        <f>IF(ISNA(VLOOKUP($A39+3000,CONFIG!$W$2:$AE$804,8,FALSE)),"",VLOOKUP($A39+3000,CONFIG!$W$2:$AE$804,8,FALSE))</f>
        <v/>
      </c>
      <c r="J39" s="142" t="str">
        <f>IF(ISNA(VLOOKUP($A39+3000,CONFIG!$W$2:$AE$804,9,FALSE)),"",VLOOKUP($A39+3000,CONFIG!$W$2:$AE$804,9,FALSE))</f>
        <v/>
      </c>
      <c r="K39"/>
      <c r="L39"/>
      <c r="M39"/>
    </row>
    <row r="40" spans="1:13" s="117" customFormat="1" ht="19.350000000000001" customHeight="1" x14ac:dyDescent="0.2">
      <c r="A40" s="140">
        <v>33</v>
      </c>
      <c r="B40" s="141"/>
      <c r="C40" s="142">
        <f>IF(ISNA(VLOOKUP($A40+3000,CONFIG!$W$2:$AE$804,2,FALSE)),"",VLOOKUP($A40+3000,CONFIG!$W$2:$AE$804,2,FALSE))</f>
        <v>0</v>
      </c>
      <c r="D40" s="143" t="str">
        <f>IF(ISNA(VLOOKUP($A40+3000,CONFIG!$W$2:$AE$804,3,FALSE)),"",VLOOKUP($A40+3000,CONFIG!$W$2:$AE$804,3,FALSE))</f>
        <v/>
      </c>
      <c r="E40" s="143" t="str">
        <f>IF(ISNA(VLOOKUP($A40+3000,CONFIG!$W$2:$AE$804,4,FALSE)),"",VLOOKUP($A40+3000,CONFIG!$W$2:$AE$804,4,FALSE))</f>
        <v/>
      </c>
      <c r="F40" s="143" t="str">
        <f>IF(ISNA(VLOOKUP($A40+3000,CONFIG!$W$2:$AE$804,5,FALSE)),"",VLOOKUP($A40+3000,CONFIG!$W$2:$AE$804,5,FALSE))</f>
        <v/>
      </c>
      <c r="G40" s="142" t="str">
        <f>IF(ISNA(VLOOKUP($A40+3000,CONFIG!$W$2:$AE$804,6,FALSE)),"",VLOOKUP($A40+3000,CONFIG!$W$2:$AE$804,6,FALSE))</f>
        <v/>
      </c>
      <c r="H40" s="142" t="str">
        <f>IF(ISNA(VLOOKUP($A40+3000,CONFIG!$W$2:$AE$804,7,FALSE)),"",VLOOKUP($A40+3000,CONFIG!$W$2:$AE$804,7,FALSE))</f>
        <v/>
      </c>
      <c r="I40" s="142" t="str">
        <f>IF(ISNA(VLOOKUP($A40+3000,CONFIG!$W$2:$AE$804,8,FALSE)),"",VLOOKUP($A40+3000,CONFIG!$W$2:$AE$804,8,FALSE))</f>
        <v/>
      </c>
      <c r="J40" s="142" t="str">
        <f>IF(ISNA(VLOOKUP($A40+3000,CONFIG!$W$2:$AE$804,9,FALSE)),"",VLOOKUP($A40+3000,CONFIG!$W$2:$AE$804,9,FALSE))</f>
        <v/>
      </c>
      <c r="K40"/>
      <c r="L40"/>
      <c r="M40"/>
    </row>
    <row r="41" spans="1:13" s="117" customFormat="1" ht="19.350000000000001" customHeight="1" x14ac:dyDescent="0.2">
      <c r="A41" s="140">
        <v>34</v>
      </c>
      <c r="B41" s="141"/>
      <c r="C41" s="142">
        <f>IF(ISNA(VLOOKUP($A41+3000,CONFIG!$W$2:$AE$804,2,FALSE)),"",VLOOKUP($A41+3000,CONFIG!$W$2:$AE$804,2,FALSE))</f>
        <v>0</v>
      </c>
      <c r="D41" s="143" t="str">
        <f>IF(ISNA(VLOOKUP($A41+3000,CONFIG!$W$2:$AE$804,3,FALSE)),"",VLOOKUP($A41+3000,CONFIG!$W$2:$AE$804,3,FALSE))</f>
        <v/>
      </c>
      <c r="E41" s="143" t="str">
        <f>IF(ISNA(VLOOKUP($A41+3000,CONFIG!$W$2:$AE$804,4,FALSE)),"",VLOOKUP($A41+3000,CONFIG!$W$2:$AE$804,4,FALSE))</f>
        <v/>
      </c>
      <c r="F41" s="143" t="str">
        <f>IF(ISNA(VLOOKUP($A41+3000,CONFIG!$W$2:$AE$804,5,FALSE)),"",VLOOKUP($A41+3000,CONFIG!$W$2:$AE$804,5,FALSE))</f>
        <v/>
      </c>
      <c r="G41" s="142" t="str">
        <f>IF(ISNA(VLOOKUP($A41+3000,CONFIG!$W$2:$AE$804,6,FALSE)),"",VLOOKUP($A41+3000,CONFIG!$W$2:$AE$804,6,FALSE))</f>
        <v/>
      </c>
      <c r="H41" s="142" t="str">
        <f>IF(ISNA(VLOOKUP($A41+3000,CONFIG!$W$2:$AE$804,7,FALSE)),"",VLOOKUP($A41+3000,CONFIG!$W$2:$AE$804,7,FALSE))</f>
        <v/>
      </c>
      <c r="I41" s="142" t="str">
        <f>IF(ISNA(VLOOKUP($A41+3000,CONFIG!$W$2:$AE$804,8,FALSE)),"",VLOOKUP($A41+3000,CONFIG!$W$2:$AE$804,8,FALSE))</f>
        <v/>
      </c>
      <c r="J41" s="142" t="str">
        <f>IF(ISNA(VLOOKUP($A41+3000,CONFIG!$W$2:$AE$804,9,FALSE)),"",VLOOKUP($A41+3000,CONFIG!$W$2:$AE$804,9,FALSE))</f>
        <v/>
      </c>
      <c r="K41"/>
      <c r="L41"/>
      <c r="M41"/>
    </row>
    <row r="42" spans="1:13" s="117" customFormat="1" ht="19.350000000000001" customHeight="1" x14ac:dyDescent="0.2">
      <c r="A42" s="140">
        <v>35</v>
      </c>
      <c r="B42" s="141"/>
      <c r="C42" s="142">
        <f>IF(ISNA(VLOOKUP($A42+3000,CONFIG!$W$2:$AE$804,2,FALSE)),"",VLOOKUP($A42+3000,CONFIG!$W$2:$AE$804,2,FALSE))</f>
        <v>0</v>
      </c>
      <c r="D42" s="143" t="str">
        <f>IF(ISNA(VLOOKUP($A42+3000,CONFIG!$W$2:$AE$804,3,FALSE)),"",VLOOKUP($A42+3000,CONFIG!$W$2:$AE$804,3,FALSE))</f>
        <v/>
      </c>
      <c r="E42" s="143" t="str">
        <f>IF(ISNA(VLOOKUP($A42+3000,CONFIG!$W$2:$AE$804,4,FALSE)),"",VLOOKUP($A42+3000,CONFIG!$W$2:$AE$804,4,FALSE))</f>
        <v/>
      </c>
      <c r="F42" s="143" t="str">
        <f>IF(ISNA(VLOOKUP($A42+3000,CONFIG!$W$2:$AE$804,5,FALSE)),"",VLOOKUP($A42+3000,CONFIG!$W$2:$AE$804,5,FALSE))</f>
        <v/>
      </c>
      <c r="G42" s="142" t="str">
        <f>IF(ISNA(VLOOKUP($A42+3000,CONFIG!$W$2:$AE$804,6,FALSE)),"",VLOOKUP($A42+3000,CONFIG!$W$2:$AE$804,6,FALSE))</f>
        <v/>
      </c>
      <c r="H42" s="142" t="str">
        <f>IF(ISNA(VLOOKUP($A42+3000,CONFIG!$W$2:$AE$804,7,FALSE)),"",VLOOKUP($A42+3000,CONFIG!$W$2:$AE$804,7,FALSE))</f>
        <v/>
      </c>
      <c r="I42" s="142" t="str">
        <f>IF(ISNA(VLOOKUP($A42+3000,CONFIG!$W$2:$AE$804,8,FALSE)),"",VLOOKUP($A42+3000,CONFIG!$W$2:$AE$804,8,FALSE))</f>
        <v/>
      </c>
      <c r="J42" s="142" t="str">
        <f>IF(ISNA(VLOOKUP($A42+3000,CONFIG!$W$2:$AE$804,9,FALSE)),"",VLOOKUP($A42+3000,CONFIG!$W$2:$AE$804,9,FALSE))</f>
        <v/>
      </c>
      <c r="K42"/>
      <c r="L42"/>
      <c r="M42"/>
    </row>
    <row r="43" spans="1:13" s="117" customFormat="1" ht="19.350000000000001" customHeight="1" x14ac:dyDescent="0.2">
      <c r="A43" s="140">
        <v>36</v>
      </c>
      <c r="B43" s="141"/>
      <c r="C43" s="142">
        <f>IF(ISNA(VLOOKUP($A43+3000,CONFIG!$W$2:$AE$804,2,FALSE)),"",VLOOKUP($A43+3000,CONFIG!$W$2:$AE$804,2,FALSE))</f>
        <v>0</v>
      </c>
      <c r="D43" s="143" t="str">
        <f>IF(ISNA(VLOOKUP($A43+3000,CONFIG!$W$2:$AE$804,3,FALSE)),"",VLOOKUP($A43+3000,CONFIG!$W$2:$AE$804,3,FALSE))</f>
        <v/>
      </c>
      <c r="E43" s="143" t="str">
        <f>IF(ISNA(VLOOKUP($A43+3000,CONFIG!$W$2:$AE$804,4,FALSE)),"",VLOOKUP($A43+3000,CONFIG!$W$2:$AE$804,4,FALSE))</f>
        <v/>
      </c>
      <c r="F43" s="143" t="str">
        <f>IF(ISNA(VLOOKUP($A43+3000,CONFIG!$W$2:$AE$804,5,FALSE)),"",VLOOKUP($A43+3000,CONFIG!$W$2:$AE$804,5,FALSE))</f>
        <v/>
      </c>
      <c r="G43" s="142" t="str">
        <f>IF(ISNA(VLOOKUP($A43+3000,CONFIG!$W$2:$AE$804,6,FALSE)),"",VLOOKUP($A43+3000,CONFIG!$W$2:$AE$804,6,FALSE))</f>
        <v/>
      </c>
      <c r="H43" s="142" t="str">
        <f>IF(ISNA(VLOOKUP($A43+3000,CONFIG!$W$2:$AE$804,7,FALSE)),"",VLOOKUP($A43+3000,CONFIG!$W$2:$AE$804,7,FALSE))</f>
        <v/>
      </c>
      <c r="I43" s="142" t="str">
        <f>IF(ISNA(VLOOKUP($A43+3000,CONFIG!$W$2:$AE$804,8,FALSE)),"",VLOOKUP($A43+3000,CONFIG!$W$2:$AE$804,8,FALSE))</f>
        <v/>
      </c>
      <c r="J43" s="142" t="str">
        <f>IF(ISNA(VLOOKUP($A43+3000,CONFIG!$W$2:$AE$804,9,FALSE)),"",VLOOKUP($A43+3000,CONFIG!$W$2:$AE$804,9,FALSE))</f>
        <v/>
      </c>
      <c r="K43"/>
      <c r="L43"/>
      <c r="M43"/>
    </row>
    <row r="44" spans="1:13" s="117" customFormat="1" ht="19.350000000000001" customHeight="1" x14ac:dyDescent="0.2">
      <c r="A44" s="140">
        <v>37</v>
      </c>
      <c r="B44" s="141"/>
      <c r="C44" s="142">
        <f>IF(ISNA(VLOOKUP($A44+3000,CONFIG!$W$2:$AE$804,2,FALSE)),"",VLOOKUP($A44+3000,CONFIG!$W$2:$AE$804,2,FALSE))</f>
        <v>0</v>
      </c>
      <c r="D44" s="143" t="str">
        <f>IF(ISNA(VLOOKUP($A44+3000,CONFIG!$W$2:$AE$804,3,FALSE)),"",VLOOKUP($A44+3000,CONFIG!$W$2:$AE$804,3,FALSE))</f>
        <v/>
      </c>
      <c r="E44" s="143" t="str">
        <f>IF(ISNA(VLOOKUP($A44+3000,CONFIG!$W$2:$AE$804,4,FALSE)),"",VLOOKUP($A44+3000,CONFIG!$W$2:$AE$804,4,FALSE))</f>
        <v/>
      </c>
      <c r="F44" s="143" t="str">
        <f>IF(ISNA(VLOOKUP($A44+3000,CONFIG!$W$2:$AE$804,5,FALSE)),"",VLOOKUP($A44+3000,CONFIG!$W$2:$AE$804,5,FALSE))</f>
        <v/>
      </c>
      <c r="G44" s="142" t="str">
        <f>IF(ISNA(VLOOKUP($A44+3000,CONFIG!$W$2:$AE$804,6,FALSE)),"",VLOOKUP($A44+3000,CONFIG!$W$2:$AE$804,6,FALSE))</f>
        <v/>
      </c>
      <c r="H44" s="142" t="str">
        <f>IF(ISNA(VLOOKUP($A44+3000,CONFIG!$W$2:$AE$804,7,FALSE)),"",VLOOKUP($A44+3000,CONFIG!$W$2:$AE$804,7,FALSE))</f>
        <v/>
      </c>
      <c r="I44" s="142" t="str">
        <f>IF(ISNA(VLOOKUP($A44+3000,CONFIG!$W$2:$AE$804,8,FALSE)),"",VLOOKUP($A44+3000,CONFIG!$W$2:$AE$804,8,FALSE))</f>
        <v/>
      </c>
      <c r="J44" s="142" t="str">
        <f>IF(ISNA(VLOOKUP($A44+3000,CONFIG!$W$2:$AE$804,9,FALSE)),"",VLOOKUP($A44+3000,CONFIG!$W$2:$AE$804,9,FALSE))</f>
        <v/>
      </c>
      <c r="K44"/>
      <c r="L44"/>
      <c r="M44"/>
    </row>
    <row r="45" spans="1:13" s="117" customFormat="1" ht="19.350000000000001" customHeight="1" x14ac:dyDescent="0.2">
      <c r="A45" s="140">
        <v>38</v>
      </c>
      <c r="B45" s="141"/>
      <c r="C45" s="142">
        <f>IF(ISNA(VLOOKUP($A45+3000,CONFIG!$W$2:$AE$804,2,FALSE)),"",VLOOKUP($A45+3000,CONFIG!$W$2:$AE$804,2,FALSE))</f>
        <v>0</v>
      </c>
      <c r="D45" s="143" t="str">
        <f>IF(ISNA(VLOOKUP($A45+3000,CONFIG!$W$2:$AE$804,3,FALSE)),"",VLOOKUP($A45+3000,CONFIG!$W$2:$AE$804,3,FALSE))</f>
        <v/>
      </c>
      <c r="E45" s="143" t="str">
        <f>IF(ISNA(VLOOKUP($A45+3000,CONFIG!$W$2:$AE$804,4,FALSE)),"",VLOOKUP($A45+3000,CONFIG!$W$2:$AE$804,4,FALSE))</f>
        <v/>
      </c>
      <c r="F45" s="143" t="str">
        <f>IF(ISNA(VLOOKUP($A45+3000,CONFIG!$W$2:$AE$804,5,FALSE)),"",VLOOKUP($A45+3000,CONFIG!$W$2:$AE$804,5,FALSE))</f>
        <v/>
      </c>
      <c r="G45" s="142" t="str">
        <f>IF(ISNA(VLOOKUP($A45+3000,CONFIG!$W$2:$AE$804,6,FALSE)),"",VLOOKUP($A45+3000,CONFIG!$W$2:$AE$804,6,FALSE))</f>
        <v/>
      </c>
      <c r="H45" s="142" t="str">
        <f>IF(ISNA(VLOOKUP($A45+3000,CONFIG!$W$2:$AE$804,7,FALSE)),"",VLOOKUP($A45+3000,CONFIG!$W$2:$AE$804,7,FALSE))</f>
        <v/>
      </c>
      <c r="I45" s="142" t="str">
        <f>IF(ISNA(VLOOKUP($A45+3000,CONFIG!$W$2:$AE$804,8,FALSE)),"",VLOOKUP($A45+3000,CONFIG!$W$2:$AE$804,8,FALSE))</f>
        <v/>
      </c>
      <c r="J45" s="142" t="str">
        <f>IF(ISNA(VLOOKUP($A45+3000,CONFIG!$W$2:$AE$804,9,FALSE)),"",VLOOKUP($A45+3000,CONFIG!$W$2:$AE$804,9,FALSE))</f>
        <v/>
      </c>
      <c r="K45"/>
      <c r="L45"/>
      <c r="M45"/>
    </row>
    <row r="46" spans="1:13" s="117" customFormat="1" ht="19.350000000000001" customHeight="1" x14ac:dyDescent="0.2">
      <c r="A46" s="140">
        <v>39</v>
      </c>
      <c r="B46" s="141"/>
      <c r="C46" s="142">
        <f>IF(ISNA(VLOOKUP($A46+3000,CONFIG!$W$2:$AE$804,2,FALSE)),"",VLOOKUP($A46+3000,CONFIG!$W$2:$AE$804,2,FALSE))</f>
        <v>0</v>
      </c>
      <c r="D46" s="143" t="str">
        <f>IF(ISNA(VLOOKUP($A46+3000,CONFIG!$W$2:$AE$804,3,FALSE)),"",VLOOKUP($A46+3000,CONFIG!$W$2:$AE$804,3,FALSE))</f>
        <v/>
      </c>
      <c r="E46" s="143" t="str">
        <f>IF(ISNA(VLOOKUP($A46+3000,CONFIG!$W$2:$AE$804,4,FALSE)),"",VLOOKUP($A46+3000,CONFIG!$W$2:$AE$804,4,FALSE))</f>
        <v/>
      </c>
      <c r="F46" s="143" t="str">
        <f>IF(ISNA(VLOOKUP($A46+3000,CONFIG!$W$2:$AE$804,5,FALSE)),"",VLOOKUP($A46+3000,CONFIG!$W$2:$AE$804,5,FALSE))</f>
        <v/>
      </c>
      <c r="G46" s="142" t="str">
        <f>IF(ISNA(VLOOKUP($A46+3000,CONFIG!$W$2:$AE$804,6,FALSE)),"",VLOOKUP($A46+3000,CONFIG!$W$2:$AE$804,6,FALSE))</f>
        <v/>
      </c>
      <c r="H46" s="142" t="str">
        <f>IF(ISNA(VLOOKUP($A46+3000,CONFIG!$W$2:$AE$804,7,FALSE)),"",VLOOKUP($A46+3000,CONFIG!$W$2:$AE$804,7,FALSE))</f>
        <v/>
      </c>
      <c r="I46" s="142" t="str">
        <f>IF(ISNA(VLOOKUP($A46+3000,CONFIG!$W$2:$AE$804,8,FALSE)),"",VLOOKUP($A46+3000,CONFIG!$W$2:$AE$804,8,FALSE))</f>
        <v/>
      </c>
      <c r="J46" s="142" t="str">
        <f>IF(ISNA(VLOOKUP($A46+3000,CONFIG!$W$2:$AE$804,9,FALSE)),"",VLOOKUP($A46+3000,CONFIG!$W$2:$AE$804,9,FALSE))</f>
        <v/>
      </c>
      <c r="K46"/>
      <c r="L46"/>
      <c r="M46"/>
    </row>
    <row r="47" spans="1:13" s="117" customFormat="1" ht="19.350000000000001" customHeight="1" x14ac:dyDescent="0.2">
      <c r="A47" s="140">
        <v>40</v>
      </c>
      <c r="B47" s="141"/>
      <c r="C47" s="142">
        <f>IF(ISNA(VLOOKUP($A47+3000,CONFIG!$W$2:$AE$804,2,FALSE)),"",VLOOKUP($A47+3000,CONFIG!$W$2:$AE$804,2,FALSE))</f>
        <v>0</v>
      </c>
      <c r="D47" s="143" t="str">
        <f>IF(ISNA(VLOOKUP($A47+3000,CONFIG!$W$2:$AE$804,3,FALSE)),"",VLOOKUP($A47+3000,CONFIG!$W$2:$AE$804,3,FALSE))</f>
        <v/>
      </c>
      <c r="E47" s="143" t="str">
        <f>IF(ISNA(VLOOKUP($A47+3000,CONFIG!$W$2:$AE$804,4,FALSE)),"",VLOOKUP($A47+3000,CONFIG!$W$2:$AE$804,4,FALSE))</f>
        <v/>
      </c>
      <c r="F47" s="143" t="str">
        <f>IF(ISNA(VLOOKUP($A47+3000,CONFIG!$W$2:$AE$804,5,FALSE)),"",VLOOKUP($A47+3000,CONFIG!$W$2:$AE$804,5,FALSE))</f>
        <v/>
      </c>
      <c r="G47" s="142" t="str">
        <f>IF(ISNA(VLOOKUP($A47+3000,CONFIG!$W$2:$AE$804,6,FALSE)),"",VLOOKUP($A47+3000,CONFIG!$W$2:$AE$804,6,FALSE))</f>
        <v/>
      </c>
      <c r="H47" s="142" t="str">
        <f>IF(ISNA(VLOOKUP($A47+3000,CONFIG!$W$2:$AE$804,7,FALSE)),"",VLOOKUP($A47+3000,CONFIG!$W$2:$AE$804,7,FALSE))</f>
        <v/>
      </c>
      <c r="I47" s="142" t="str">
        <f>IF(ISNA(VLOOKUP($A47+3000,CONFIG!$W$2:$AE$804,8,FALSE)),"",VLOOKUP($A47+3000,CONFIG!$W$2:$AE$804,8,FALSE))</f>
        <v/>
      </c>
      <c r="J47" s="142" t="str">
        <f>IF(ISNA(VLOOKUP($A47+3000,CONFIG!$W$2:$AE$804,9,FALSE)),"",VLOOKUP($A47+3000,CONFIG!$W$2:$AE$804,9,FALSE))</f>
        <v/>
      </c>
      <c r="K47"/>
      <c r="L47"/>
      <c r="M47"/>
    </row>
    <row r="48" spans="1:13" s="117" customFormat="1" ht="19.350000000000001" customHeight="1" x14ac:dyDescent="0.2">
      <c r="A48" s="140">
        <v>41</v>
      </c>
      <c r="B48" s="141"/>
      <c r="C48" s="142">
        <f>IF(ISNA(VLOOKUP($A48+3000,CONFIG!$W$2:$AE$804,2,FALSE)),"",VLOOKUP($A48+3000,CONFIG!$W$2:$AE$804,2,FALSE))</f>
        <v>0</v>
      </c>
      <c r="D48" s="143" t="str">
        <f>IF(ISNA(VLOOKUP($A48+3000,CONFIG!$W$2:$AE$804,3,FALSE)),"",VLOOKUP($A48+3000,CONFIG!$W$2:$AE$804,3,FALSE))</f>
        <v/>
      </c>
      <c r="E48" s="143" t="str">
        <f>IF(ISNA(VLOOKUP($A48+3000,CONFIG!$W$2:$AE$804,4,FALSE)),"",VLOOKUP($A48+3000,CONFIG!$W$2:$AE$804,4,FALSE))</f>
        <v/>
      </c>
      <c r="F48" s="143" t="str">
        <f>IF(ISNA(VLOOKUP($A48+3000,CONFIG!$W$2:$AE$804,5,FALSE)),"",VLOOKUP($A48+3000,CONFIG!$W$2:$AE$804,5,FALSE))</f>
        <v/>
      </c>
      <c r="G48" s="142" t="str">
        <f>IF(ISNA(VLOOKUP($A48+3000,CONFIG!$W$2:$AE$804,6,FALSE)),"",VLOOKUP($A48+3000,CONFIG!$W$2:$AE$804,6,FALSE))</f>
        <v/>
      </c>
      <c r="H48" s="142" t="str">
        <f>IF(ISNA(VLOOKUP($A48+3000,CONFIG!$W$2:$AE$804,7,FALSE)),"",VLOOKUP($A48+3000,CONFIG!$W$2:$AE$804,7,FALSE))</f>
        <v/>
      </c>
      <c r="I48" s="142" t="str">
        <f>IF(ISNA(VLOOKUP($A48+3000,CONFIG!$W$2:$AE$804,8,FALSE)),"",VLOOKUP($A48+3000,CONFIG!$W$2:$AE$804,8,FALSE))</f>
        <v/>
      </c>
      <c r="J48" s="142" t="str">
        <f>IF(ISNA(VLOOKUP($A48+3000,CONFIG!$W$2:$AE$804,9,FALSE)),"",VLOOKUP($A48+3000,CONFIG!$W$2:$AE$804,9,FALSE))</f>
        <v/>
      </c>
      <c r="K48"/>
      <c r="L48"/>
      <c r="M48"/>
    </row>
    <row r="49" spans="1:13" s="117" customFormat="1" ht="19.350000000000001" customHeight="1" x14ac:dyDescent="0.2">
      <c r="A49" s="140">
        <v>42</v>
      </c>
      <c r="B49" s="141"/>
      <c r="C49" s="142">
        <f>IF(ISNA(VLOOKUP($A49+3000,CONFIG!$W$2:$AE$804,2,FALSE)),"",VLOOKUP($A49+3000,CONFIG!$W$2:$AE$804,2,FALSE))</f>
        <v>0</v>
      </c>
      <c r="D49" s="143" t="str">
        <f>IF(ISNA(VLOOKUP($A49+3000,CONFIG!$W$2:$AE$804,3,FALSE)),"",VLOOKUP($A49+3000,CONFIG!$W$2:$AE$804,3,FALSE))</f>
        <v/>
      </c>
      <c r="E49" s="143" t="str">
        <f>IF(ISNA(VLOOKUP($A49+3000,CONFIG!$W$2:$AE$804,4,FALSE)),"",VLOOKUP($A49+3000,CONFIG!$W$2:$AE$804,4,FALSE))</f>
        <v/>
      </c>
      <c r="F49" s="143" t="str">
        <f>IF(ISNA(VLOOKUP($A49+3000,CONFIG!$W$2:$AE$804,5,FALSE)),"",VLOOKUP($A49+3000,CONFIG!$W$2:$AE$804,5,FALSE))</f>
        <v/>
      </c>
      <c r="G49" s="142" t="str">
        <f>IF(ISNA(VLOOKUP($A49+3000,CONFIG!$W$2:$AE$804,6,FALSE)),"",VLOOKUP($A49+3000,CONFIG!$W$2:$AE$804,6,FALSE))</f>
        <v/>
      </c>
      <c r="H49" s="142" t="str">
        <f>IF(ISNA(VLOOKUP($A49+3000,CONFIG!$W$2:$AE$804,7,FALSE)),"",VLOOKUP($A49+3000,CONFIG!$W$2:$AE$804,7,FALSE))</f>
        <v/>
      </c>
      <c r="I49" s="142" t="str">
        <f>IF(ISNA(VLOOKUP($A49+3000,CONFIG!$W$2:$AE$804,8,FALSE)),"",VLOOKUP($A49+3000,CONFIG!$W$2:$AE$804,8,FALSE))</f>
        <v/>
      </c>
      <c r="J49" s="142" t="str">
        <f>IF(ISNA(VLOOKUP($A49+3000,CONFIG!$W$2:$AE$804,9,FALSE)),"",VLOOKUP($A49+3000,CONFIG!$W$2:$AE$804,9,FALSE))</f>
        <v/>
      </c>
      <c r="K49"/>
      <c r="L49"/>
      <c r="M49"/>
    </row>
    <row r="50" spans="1:13" s="117" customFormat="1" ht="19.350000000000001" customHeight="1" x14ac:dyDescent="0.2">
      <c r="A50" s="140">
        <v>43</v>
      </c>
      <c r="B50" s="141"/>
      <c r="C50" s="142">
        <f>IF(ISNA(VLOOKUP($A50+3000,CONFIG!$W$2:$AE$804,2,FALSE)),"",VLOOKUP($A50+3000,CONFIG!$W$2:$AE$804,2,FALSE))</f>
        <v>0</v>
      </c>
      <c r="D50" s="143" t="str">
        <f>IF(ISNA(VLOOKUP($A50+3000,CONFIG!$W$2:$AE$804,3,FALSE)),"",VLOOKUP($A50+3000,CONFIG!$W$2:$AE$804,3,FALSE))</f>
        <v/>
      </c>
      <c r="E50" s="143" t="str">
        <f>IF(ISNA(VLOOKUP($A50+3000,CONFIG!$W$2:$AE$804,4,FALSE)),"",VLOOKUP($A50+3000,CONFIG!$W$2:$AE$804,4,FALSE))</f>
        <v/>
      </c>
      <c r="F50" s="143" t="str">
        <f>IF(ISNA(VLOOKUP($A50+3000,CONFIG!$W$2:$AE$804,5,FALSE)),"",VLOOKUP($A50+3000,CONFIG!$W$2:$AE$804,5,FALSE))</f>
        <v/>
      </c>
      <c r="G50" s="142" t="str">
        <f>IF(ISNA(VLOOKUP($A50+3000,CONFIG!$W$2:$AE$804,6,FALSE)),"",VLOOKUP($A50+3000,CONFIG!$W$2:$AE$804,6,FALSE))</f>
        <v/>
      </c>
      <c r="H50" s="142" t="str">
        <f>IF(ISNA(VLOOKUP($A50+3000,CONFIG!$W$2:$AE$804,7,FALSE)),"",VLOOKUP($A50+3000,CONFIG!$W$2:$AE$804,7,FALSE))</f>
        <v/>
      </c>
      <c r="I50" s="142" t="str">
        <f>IF(ISNA(VLOOKUP($A50+3000,CONFIG!$W$2:$AE$804,8,FALSE)),"",VLOOKUP($A50+3000,CONFIG!$W$2:$AE$804,8,FALSE))</f>
        <v/>
      </c>
      <c r="J50" s="142" t="str">
        <f>IF(ISNA(VLOOKUP($A50+3000,CONFIG!$W$2:$AE$804,9,FALSE)),"",VLOOKUP($A50+3000,CONFIG!$W$2:$AE$804,9,FALSE))</f>
        <v/>
      </c>
      <c r="K50"/>
      <c r="L50"/>
      <c r="M50"/>
    </row>
    <row r="51" spans="1:13" s="117" customFormat="1" ht="19.350000000000001" customHeight="1" x14ac:dyDescent="0.2">
      <c r="A51" s="140">
        <v>44</v>
      </c>
      <c r="B51" s="141"/>
      <c r="C51" s="142">
        <f>IF(ISNA(VLOOKUP($A51+3000,CONFIG!$W$2:$AE$804,2,FALSE)),"",VLOOKUP($A51+3000,CONFIG!$W$2:$AE$804,2,FALSE))</f>
        <v>0</v>
      </c>
      <c r="D51" s="143" t="str">
        <f>IF(ISNA(VLOOKUP($A51+3000,CONFIG!$W$2:$AE$804,3,FALSE)),"",VLOOKUP($A51+3000,CONFIG!$W$2:$AE$804,3,FALSE))</f>
        <v/>
      </c>
      <c r="E51" s="143" t="str">
        <f>IF(ISNA(VLOOKUP($A51+3000,CONFIG!$W$2:$AE$804,4,FALSE)),"",VLOOKUP($A51+3000,CONFIG!$W$2:$AE$804,4,FALSE))</f>
        <v/>
      </c>
      <c r="F51" s="143" t="str">
        <f>IF(ISNA(VLOOKUP($A51+3000,CONFIG!$W$2:$AE$804,5,FALSE)),"",VLOOKUP($A51+3000,CONFIG!$W$2:$AE$804,5,FALSE))</f>
        <v/>
      </c>
      <c r="G51" s="142" t="str">
        <f>IF(ISNA(VLOOKUP($A51+3000,CONFIG!$W$2:$AE$804,6,FALSE)),"",VLOOKUP($A51+3000,CONFIG!$W$2:$AE$804,6,FALSE))</f>
        <v/>
      </c>
      <c r="H51" s="142" t="str">
        <f>IF(ISNA(VLOOKUP($A51+3000,CONFIG!$W$2:$AE$804,7,FALSE)),"",VLOOKUP($A51+3000,CONFIG!$W$2:$AE$804,7,FALSE))</f>
        <v/>
      </c>
      <c r="I51" s="142" t="str">
        <f>IF(ISNA(VLOOKUP($A51+3000,CONFIG!$W$2:$AE$804,8,FALSE)),"",VLOOKUP($A51+3000,CONFIG!$W$2:$AE$804,8,FALSE))</f>
        <v/>
      </c>
      <c r="J51" s="142" t="str">
        <f>IF(ISNA(VLOOKUP($A51+3000,CONFIG!$W$2:$AE$804,9,FALSE)),"",VLOOKUP($A51+3000,CONFIG!$W$2:$AE$804,9,FALSE))</f>
        <v/>
      </c>
      <c r="K51"/>
      <c r="L51"/>
      <c r="M51"/>
    </row>
    <row r="52" spans="1:13" s="117" customFormat="1" ht="19.350000000000001" customHeight="1" x14ac:dyDescent="0.2">
      <c r="A52" s="140">
        <v>45</v>
      </c>
      <c r="B52" s="141"/>
      <c r="C52" s="142">
        <f>IF(ISNA(VLOOKUP($A52+3000,CONFIG!$W$2:$AE$804,2,FALSE)),"",VLOOKUP($A52+3000,CONFIG!$W$2:$AE$804,2,FALSE))</f>
        <v>0</v>
      </c>
      <c r="D52" s="143" t="str">
        <f>IF(ISNA(VLOOKUP($A52+3000,CONFIG!$W$2:$AE$804,3,FALSE)),"",VLOOKUP($A52+3000,CONFIG!$W$2:$AE$804,3,FALSE))</f>
        <v/>
      </c>
      <c r="E52" s="143" t="str">
        <f>IF(ISNA(VLOOKUP($A52+3000,CONFIG!$W$2:$AE$804,4,FALSE)),"",VLOOKUP($A52+3000,CONFIG!$W$2:$AE$804,4,FALSE))</f>
        <v/>
      </c>
      <c r="F52" s="143" t="str">
        <f>IF(ISNA(VLOOKUP($A52+3000,CONFIG!$W$2:$AE$804,5,FALSE)),"",VLOOKUP($A52+3000,CONFIG!$W$2:$AE$804,5,FALSE))</f>
        <v/>
      </c>
      <c r="G52" s="142" t="str">
        <f>IF(ISNA(VLOOKUP($A52+3000,CONFIG!$W$2:$AE$804,6,FALSE)),"",VLOOKUP($A52+3000,CONFIG!$W$2:$AE$804,6,FALSE))</f>
        <v/>
      </c>
      <c r="H52" s="142" t="str">
        <f>IF(ISNA(VLOOKUP($A52+3000,CONFIG!$W$2:$AE$804,7,FALSE)),"",VLOOKUP($A52+3000,CONFIG!$W$2:$AE$804,7,FALSE))</f>
        <v/>
      </c>
      <c r="I52" s="142" t="str">
        <f>IF(ISNA(VLOOKUP($A52+3000,CONFIG!$W$2:$AE$804,8,FALSE)),"",VLOOKUP($A52+3000,CONFIG!$W$2:$AE$804,8,FALSE))</f>
        <v/>
      </c>
      <c r="J52" s="142" t="str">
        <f>IF(ISNA(VLOOKUP($A52+3000,CONFIG!$W$2:$AE$804,9,FALSE)),"",VLOOKUP($A52+3000,CONFIG!$W$2:$AE$804,9,FALSE))</f>
        <v/>
      </c>
      <c r="K52"/>
      <c r="L52"/>
      <c r="M52"/>
    </row>
    <row r="53" spans="1:13" s="117" customFormat="1" ht="19.350000000000001" customHeight="1" x14ac:dyDescent="0.2">
      <c r="A53" s="140">
        <v>46</v>
      </c>
      <c r="B53" s="141"/>
      <c r="C53" s="142">
        <f>IF(ISNA(VLOOKUP($A53+3000,CONFIG!$W$2:$AE$804,2,FALSE)),"",VLOOKUP($A53+3000,CONFIG!$W$2:$AE$804,2,FALSE))</f>
        <v>0</v>
      </c>
      <c r="D53" s="143" t="str">
        <f>IF(ISNA(VLOOKUP($A53+3000,CONFIG!$W$2:$AE$804,3,FALSE)),"",VLOOKUP($A53+3000,CONFIG!$W$2:$AE$804,3,FALSE))</f>
        <v/>
      </c>
      <c r="E53" s="143" t="str">
        <f>IF(ISNA(VLOOKUP($A53+3000,CONFIG!$W$2:$AE$804,4,FALSE)),"",VLOOKUP($A53+3000,CONFIG!$W$2:$AE$804,4,FALSE))</f>
        <v/>
      </c>
      <c r="F53" s="143" t="str">
        <f>IF(ISNA(VLOOKUP($A53+3000,CONFIG!$W$2:$AE$804,5,FALSE)),"",VLOOKUP($A53+3000,CONFIG!$W$2:$AE$804,5,FALSE))</f>
        <v/>
      </c>
      <c r="G53" s="142" t="str">
        <f>IF(ISNA(VLOOKUP($A53+3000,CONFIG!$W$2:$AE$804,6,FALSE)),"",VLOOKUP($A53+3000,CONFIG!$W$2:$AE$804,6,FALSE))</f>
        <v/>
      </c>
      <c r="H53" s="142" t="str">
        <f>IF(ISNA(VLOOKUP($A53+3000,CONFIG!$W$2:$AE$804,7,FALSE)),"",VLOOKUP($A53+3000,CONFIG!$W$2:$AE$804,7,FALSE))</f>
        <v/>
      </c>
      <c r="I53" s="142" t="str">
        <f>IF(ISNA(VLOOKUP($A53+3000,CONFIG!$W$2:$AE$804,8,FALSE)),"",VLOOKUP($A53+3000,CONFIG!$W$2:$AE$804,8,FALSE))</f>
        <v/>
      </c>
      <c r="J53" s="142" t="str">
        <f>IF(ISNA(VLOOKUP($A53+3000,CONFIG!$W$2:$AE$804,9,FALSE)),"",VLOOKUP($A53+3000,CONFIG!$W$2:$AE$804,9,FALSE))</f>
        <v/>
      </c>
      <c r="K53"/>
      <c r="L53"/>
      <c r="M53"/>
    </row>
    <row r="54" spans="1:13" s="117" customFormat="1" ht="19.350000000000001" customHeight="1" x14ac:dyDescent="0.2">
      <c r="A54" s="140">
        <v>47</v>
      </c>
      <c r="B54" s="141"/>
      <c r="C54" s="142">
        <f>IF(ISNA(VLOOKUP($A54+3000,CONFIG!$W$2:$AE$804,2,FALSE)),"",VLOOKUP($A54+3000,CONFIG!$W$2:$AE$804,2,FALSE))</f>
        <v>0</v>
      </c>
      <c r="D54" s="143" t="str">
        <f>IF(ISNA(VLOOKUP($A54+3000,CONFIG!$W$2:$AE$804,3,FALSE)),"",VLOOKUP($A54+3000,CONFIG!$W$2:$AE$804,3,FALSE))</f>
        <v/>
      </c>
      <c r="E54" s="143" t="str">
        <f>IF(ISNA(VLOOKUP($A54+3000,CONFIG!$W$2:$AE$804,4,FALSE)),"",VLOOKUP($A54+3000,CONFIG!$W$2:$AE$804,4,FALSE))</f>
        <v/>
      </c>
      <c r="F54" s="143" t="str">
        <f>IF(ISNA(VLOOKUP($A54+3000,CONFIG!$W$2:$AE$804,5,FALSE)),"",VLOOKUP($A54+3000,CONFIG!$W$2:$AE$804,5,FALSE))</f>
        <v/>
      </c>
      <c r="G54" s="142" t="str">
        <f>IF(ISNA(VLOOKUP($A54+3000,CONFIG!$W$2:$AE$804,6,FALSE)),"",VLOOKUP($A54+3000,CONFIG!$W$2:$AE$804,6,FALSE))</f>
        <v/>
      </c>
      <c r="H54" s="142" t="str">
        <f>IF(ISNA(VLOOKUP($A54+3000,CONFIG!$W$2:$AE$804,7,FALSE)),"",VLOOKUP($A54+3000,CONFIG!$W$2:$AE$804,7,FALSE))</f>
        <v/>
      </c>
      <c r="I54" s="142" t="str">
        <f>IF(ISNA(VLOOKUP($A54+3000,CONFIG!$W$2:$AE$804,8,FALSE)),"",VLOOKUP($A54+3000,CONFIG!$W$2:$AE$804,8,FALSE))</f>
        <v/>
      </c>
      <c r="J54" s="142" t="str">
        <f>IF(ISNA(VLOOKUP($A54+3000,CONFIG!$W$2:$AE$804,9,FALSE)),"",VLOOKUP($A54+3000,CONFIG!$W$2:$AE$804,9,FALSE))</f>
        <v/>
      </c>
      <c r="K54"/>
      <c r="L54"/>
      <c r="M54"/>
    </row>
    <row r="55" spans="1:13" s="117" customFormat="1" ht="19.350000000000001" customHeight="1" x14ac:dyDescent="0.2">
      <c r="A55" s="140">
        <v>48</v>
      </c>
      <c r="B55" s="141"/>
      <c r="C55" s="142">
        <f>IF(ISNA(VLOOKUP($A55+3000,CONFIG!$W$2:$AE$804,2,FALSE)),"",VLOOKUP($A55+3000,CONFIG!$W$2:$AE$804,2,FALSE))</f>
        <v>0</v>
      </c>
      <c r="D55" s="143" t="str">
        <f>IF(ISNA(VLOOKUP($A55+3000,CONFIG!$W$2:$AE$804,3,FALSE)),"",VLOOKUP($A55+3000,CONFIG!$W$2:$AE$804,3,FALSE))</f>
        <v/>
      </c>
      <c r="E55" s="143" t="str">
        <f>IF(ISNA(VLOOKUP($A55+3000,CONFIG!$W$2:$AE$804,4,FALSE)),"",VLOOKUP($A55+3000,CONFIG!$W$2:$AE$804,4,FALSE))</f>
        <v/>
      </c>
      <c r="F55" s="143" t="str">
        <f>IF(ISNA(VLOOKUP($A55+3000,CONFIG!$W$2:$AE$804,5,FALSE)),"",VLOOKUP($A55+3000,CONFIG!$W$2:$AE$804,5,FALSE))</f>
        <v/>
      </c>
      <c r="G55" s="142" t="str">
        <f>IF(ISNA(VLOOKUP($A55+3000,CONFIG!$W$2:$AE$804,6,FALSE)),"",VLOOKUP($A55+3000,CONFIG!$W$2:$AE$804,6,FALSE))</f>
        <v/>
      </c>
      <c r="H55" s="142" t="str">
        <f>IF(ISNA(VLOOKUP($A55+3000,CONFIG!$W$2:$AE$804,7,FALSE)),"",VLOOKUP($A55+3000,CONFIG!$W$2:$AE$804,7,FALSE))</f>
        <v/>
      </c>
      <c r="I55" s="142" t="str">
        <f>IF(ISNA(VLOOKUP($A55+3000,CONFIG!$W$2:$AE$804,8,FALSE)),"",VLOOKUP($A55+3000,CONFIG!$W$2:$AE$804,8,FALSE))</f>
        <v/>
      </c>
      <c r="J55" s="142" t="str">
        <f>IF(ISNA(VLOOKUP($A55+3000,CONFIG!$W$2:$AE$804,9,FALSE)),"",VLOOKUP($A55+3000,CONFIG!$W$2:$AE$804,9,FALSE))</f>
        <v/>
      </c>
      <c r="K55"/>
      <c r="L55"/>
      <c r="M55"/>
    </row>
    <row r="56" spans="1:13" s="117" customFormat="1" ht="19.350000000000001" customHeight="1" x14ac:dyDescent="0.2">
      <c r="A56" s="140">
        <v>49</v>
      </c>
      <c r="B56" s="141"/>
      <c r="C56" s="142">
        <f>IF(ISNA(VLOOKUP($A56+3000,CONFIG!$W$2:$AE$804,2,FALSE)),"",VLOOKUP($A56+3000,CONFIG!$W$2:$AE$804,2,FALSE))</f>
        <v>0</v>
      </c>
      <c r="D56" s="143" t="str">
        <f>IF(ISNA(VLOOKUP($A56+3000,CONFIG!$W$2:$AE$804,3,FALSE)),"",VLOOKUP($A56+3000,CONFIG!$W$2:$AE$804,3,FALSE))</f>
        <v/>
      </c>
      <c r="E56" s="143" t="str">
        <f>IF(ISNA(VLOOKUP($A56+3000,CONFIG!$W$2:$AE$804,4,FALSE)),"",VLOOKUP($A56+3000,CONFIG!$W$2:$AE$804,4,FALSE))</f>
        <v/>
      </c>
      <c r="F56" s="143" t="str">
        <f>IF(ISNA(VLOOKUP($A56+3000,CONFIG!$W$2:$AE$804,5,FALSE)),"",VLOOKUP($A56+3000,CONFIG!$W$2:$AE$804,5,FALSE))</f>
        <v/>
      </c>
      <c r="G56" s="142" t="str">
        <f>IF(ISNA(VLOOKUP($A56+3000,CONFIG!$W$2:$AE$804,6,FALSE)),"",VLOOKUP($A56+3000,CONFIG!$W$2:$AE$804,6,FALSE))</f>
        <v/>
      </c>
      <c r="H56" s="142" t="str">
        <f>IF(ISNA(VLOOKUP($A56+3000,CONFIG!$W$2:$AE$804,7,FALSE)),"",VLOOKUP($A56+3000,CONFIG!$W$2:$AE$804,7,FALSE))</f>
        <v/>
      </c>
      <c r="I56" s="142" t="str">
        <f>IF(ISNA(VLOOKUP($A56+3000,CONFIG!$W$2:$AE$804,8,FALSE)),"",VLOOKUP($A56+3000,CONFIG!$W$2:$AE$804,8,FALSE))</f>
        <v/>
      </c>
      <c r="J56" s="142" t="str">
        <f>IF(ISNA(VLOOKUP($A56+3000,CONFIG!$W$2:$AE$804,9,FALSE)),"",VLOOKUP($A56+3000,CONFIG!$W$2:$AE$804,9,FALSE))</f>
        <v/>
      </c>
      <c r="K56"/>
      <c r="L56"/>
      <c r="M56"/>
    </row>
    <row r="57" spans="1:13" s="117" customFormat="1" ht="19.350000000000001" customHeight="1" x14ac:dyDescent="0.2">
      <c r="A57" s="140">
        <v>50</v>
      </c>
      <c r="B57" s="141"/>
      <c r="C57" s="142">
        <f>IF(ISNA(VLOOKUP($A57+3000,CONFIG!$W$2:$AE$804,2,FALSE)),"",VLOOKUP($A57+3000,CONFIG!$W$2:$AE$804,2,FALSE))</f>
        <v>0</v>
      </c>
      <c r="D57" s="143" t="str">
        <f>IF(ISNA(VLOOKUP($A57+3000,CONFIG!$W$2:$AE$804,3,FALSE)),"",VLOOKUP($A57+3000,CONFIG!$W$2:$AE$804,3,FALSE))</f>
        <v/>
      </c>
      <c r="E57" s="143" t="str">
        <f>IF(ISNA(VLOOKUP($A57+3000,CONFIG!$W$2:$AE$804,4,FALSE)),"",VLOOKUP($A57+3000,CONFIG!$W$2:$AE$804,4,FALSE))</f>
        <v/>
      </c>
      <c r="F57" s="143" t="str">
        <f>IF(ISNA(VLOOKUP($A57+3000,CONFIG!$W$2:$AE$804,5,FALSE)),"",VLOOKUP($A57+3000,CONFIG!$W$2:$AE$804,5,FALSE))</f>
        <v/>
      </c>
      <c r="G57" s="142" t="str">
        <f>IF(ISNA(VLOOKUP($A57+3000,CONFIG!$W$2:$AE$804,6,FALSE)),"",VLOOKUP($A57+3000,CONFIG!$W$2:$AE$804,6,FALSE))</f>
        <v/>
      </c>
      <c r="H57" s="142" t="str">
        <f>IF(ISNA(VLOOKUP($A57+3000,CONFIG!$W$2:$AE$804,7,FALSE)),"",VLOOKUP($A57+3000,CONFIG!$W$2:$AE$804,7,FALSE))</f>
        <v/>
      </c>
      <c r="I57" s="142" t="str">
        <f>IF(ISNA(VLOOKUP($A57+3000,CONFIG!$W$2:$AE$804,8,FALSE)),"",VLOOKUP($A57+3000,CONFIG!$W$2:$AE$804,8,FALSE))</f>
        <v/>
      </c>
      <c r="J57" s="142" t="str">
        <f>IF(ISNA(VLOOKUP($A57+3000,CONFIG!$W$2:$AE$804,9,FALSE)),"",VLOOKUP($A57+3000,CONFIG!$W$2:$AE$804,9,FALSE))</f>
        <v/>
      </c>
      <c r="K57"/>
      <c r="L57"/>
      <c r="M57"/>
    </row>
    <row r="58" spans="1:13" s="117" customFormat="1" ht="19.350000000000001" customHeight="1" x14ac:dyDescent="0.2">
      <c r="A58" s="140">
        <v>51</v>
      </c>
      <c r="B58" s="141"/>
      <c r="C58" s="142">
        <f>IF(ISNA(VLOOKUP($A58+3000,CONFIG!$W$2:$AE$804,2,FALSE)),"",VLOOKUP($A58+3000,CONFIG!$W$2:$AE$804,2,FALSE))</f>
        <v>0</v>
      </c>
      <c r="D58" s="143" t="str">
        <f>IF(ISNA(VLOOKUP($A58+3000,CONFIG!$W$2:$AE$804,3,FALSE)),"",VLOOKUP($A58+3000,CONFIG!$W$2:$AE$804,3,FALSE))</f>
        <v/>
      </c>
      <c r="E58" s="143" t="str">
        <f>IF(ISNA(VLOOKUP($A58+3000,CONFIG!$W$2:$AE$804,4,FALSE)),"",VLOOKUP($A58+3000,CONFIG!$W$2:$AE$804,4,FALSE))</f>
        <v/>
      </c>
      <c r="F58" s="143" t="str">
        <f>IF(ISNA(VLOOKUP($A58+3000,CONFIG!$W$2:$AE$804,5,FALSE)),"",VLOOKUP($A58+3000,CONFIG!$W$2:$AE$804,5,FALSE))</f>
        <v/>
      </c>
      <c r="G58" s="142" t="str">
        <f>IF(ISNA(VLOOKUP($A58+3000,CONFIG!$W$2:$AE$804,6,FALSE)),"",VLOOKUP($A58+3000,CONFIG!$W$2:$AE$804,6,FALSE))</f>
        <v/>
      </c>
      <c r="H58" s="142" t="str">
        <f>IF(ISNA(VLOOKUP($A58+3000,CONFIG!$W$2:$AE$804,7,FALSE)),"",VLOOKUP($A58+3000,CONFIG!$W$2:$AE$804,7,FALSE))</f>
        <v/>
      </c>
      <c r="I58" s="142" t="str">
        <f>IF(ISNA(VLOOKUP($A58+3000,CONFIG!$W$2:$AE$804,8,FALSE)),"",VLOOKUP($A58+3000,CONFIG!$W$2:$AE$804,8,FALSE))</f>
        <v/>
      </c>
      <c r="J58" s="142" t="str">
        <f>IF(ISNA(VLOOKUP($A58+3000,CONFIG!$W$2:$AE$804,9,FALSE)),"",VLOOKUP($A58+3000,CONFIG!$W$2:$AE$804,9,FALSE))</f>
        <v/>
      </c>
      <c r="K58"/>
      <c r="L58"/>
      <c r="M58"/>
    </row>
    <row r="59" spans="1:13" s="117" customFormat="1" ht="19.350000000000001" customHeight="1" x14ac:dyDescent="0.2">
      <c r="A59" s="140">
        <v>52</v>
      </c>
      <c r="B59" s="141"/>
      <c r="C59" s="142">
        <f>IF(ISNA(VLOOKUP($A59+3000,CONFIG!$W$2:$AE$804,2,FALSE)),"",VLOOKUP($A59+3000,CONFIG!$W$2:$AE$804,2,FALSE))</f>
        <v>0</v>
      </c>
      <c r="D59" s="143" t="str">
        <f>IF(ISNA(VLOOKUP($A59+3000,CONFIG!$W$2:$AE$804,3,FALSE)),"",VLOOKUP($A59+3000,CONFIG!$W$2:$AE$804,3,FALSE))</f>
        <v/>
      </c>
      <c r="E59" s="143" t="str">
        <f>IF(ISNA(VLOOKUP($A59+3000,CONFIG!$W$2:$AE$804,4,FALSE)),"",VLOOKUP($A59+3000,CONFIG!$W$2:$AE$804,4,FALSE))</f>
        <v/>
      </c>
      <c r="F59" s="143" t="str">
        <f>IF(ISNA(VLOOKUP($A59+3000,CONFIG!$W$2:$AE$804,5,FALSE)),"",VLOOKUP($A59+3000,CONFIG!$W$2:$AE$804,5,FALSE))</f>
        <v/>
      </c>
      <c r="G59" s="142" t="str">
        <f>IF(ISNA(VLOOKUP($A59+3000,CONFIG!$W$2:$AE$804,6,FALSE)),"",VLOOKUP($A59+3000,CONFIG!$W$2:$AE$804,6,FALSE))</f>
        <v/>
      </c>
      <c r="H59" s="142" t="str">
        <f>IF(ISNA(VLOOKUP($A59+3000,CONFIG!$W$2:$AE$804,7,FALSE)),"",VLOOKUP($A59+3000,CONFIG!$W$2:$AE$804,7,FALSE))</f>
        <v/>
      </c>
      <c r="I59" s="142" t="str">
        <f>IF(ISNA(VLOOKUP($A59+3000,CONFIG!$W$2:$AE$804,8,FALSE)),"",VLOOKUP($A59+3000,CONFIG!$W$2:$AE$804,8,FALSE))</f>
        <v/>
      </c>
      <c r="J59" s="142" t="str">
        <f>IF(ISNA(VLOOKUP($A59+3000,CONFIG!$W$2:$AE$804,9,FALSE)),"",VLOOKUP($A59+3000,CONFIG!$W$2:$AE$804,9,FALSE))</f>
        <v/>
      </c>
      <c r="K59"/>
      <c r="L59"/>
      <c r="M59"/>
    </row>
    <row r="60" spans="1:13" s="117" customFormat="1" ht="19.350000000000001" customHeight="1" x14ac:dyDescent="0.2">
      <c r="A60" s="140">
        <v>53</v>
      </c>
      <c r="B60" s="141"/>
      <c r="C60" s="142">
        <f>IF(ISNA(VLOOKUP($A60+3000,CONFIG!$W$2:$AE$804,2,FALSE)),"",VLOOKUP($A60+3000,CONFIG!$W$2:$AE$804,2,FALSE))</f>
        <v>0</v>
      </c>
      <c r="D60" s="143" t="str">
        <f>IF(ISNA(VLOOKUP($A60+3000,CONFIG!$W$2:$AE$804,3,FALSE)),"",VLOOKUP($A60+3000,CONFIG!$W$2:$AE$804,3,FALSE))</f>
        <v/>
      </c>
      <c r="E60" s="143" t="str">
        <f>IF(ISNA(VLOOKUP($A60+3000,CONFIG!$W$2:$AE$804,4,FALSE)),"",VLOOKUP($A60+3000,CONFIG!$W$2:$AE$804,4,FALSE))</f>
        <v/>
      </c>
      <c r="F60" s="143" t="str">
        <f>IF(ISNA(VLOOKUP($A60+3000,CONFIG!$W$2:$AE$804,5,FALSE)),"",VLOOKUP($A60+3000,CONFIG!$W$2:$AE$804,5,FALSE))</f>
        <v/>
      </c>
      <c r="G60" s="142" t="str">
        <f>IF(ISNA(VLOOKUP($A60+3000,CONFIG!$W$2:$AE$804,6,FALSE)),"",VLOOKUP($A60+3000,CONFIG!$W$2:$AE$804,6,FALSE))</f>
        <v/>
      </c>
      <c r="H60" s="142" t="str">
        <f>IF(ISNA(VLOOKUP($A60+3000,CONFIG!$W$2:$AE$804,7,FALSE)),"",VLOOKUP($A60+3000,CONFIG!$W$2:$AE$804,7,FALSE))</f>
        <v/>
      </c>
      <c r="I60" s="142" t="str">
        <f>IF(ISNA(VLOOKUP($A60+3000,CONFIG!$W$2:$AE$804,8,FALSE)),"",VLOOKUP($A60+3000,CONFIG!$W$2:$AE$804,8,FALSE))</f>
        <v/>
      </c>
      <c r="J60" s="142" t="str">
        <f>IF(ISNA(VLOOKUP($A60+3000,CONFIG!$W$2:$AE$804,9,FALSE)),"",VLOOKUP($A60+3000,CONFIG!$W$2:$AE$804,9,FALSE))</f>
        <v/>
      </c>
      <c r="K60"/>
      <c r="L60"/>
      <c r="M60"/>
    </row>
    <row r="61" spans="1:13" s="117" customFormat="1" ht="19.350000000000001" customHeight="1" x14ac:dyDescent="0.2">
      <c r="A61" s="140">
        <v>54</v>
      </c>
      <c r="B61" s="141"/>
      <c r="C61" s="142">
        <f>IF(ISNA(VLOOKUP($A61+3000,CONFIG!$W$2:$AE$804,2,FALSE)),"",VLOOKUP($A61+3000,CONFIG!$W$2:$AE$804,2,FALSE))</f>
        <v>0</v>
      </c>
      <c r="D61" s="143" t="str">
        <f>IF(ISNA(VLOOKUP($A61+3000,CONFIG!$W$2:$AE$804,3,FALSE)),"",VLOOKUP($A61+3000,CONFIG!$W$2:$AE$804,3,FALSE))</f>
        <v/>
      </c>
      <c r="E61" s="143" t="str">
        <f>IF(ISNA(VLOOKUP($A61+3000,CONFIG!$W$2:$AE$804,4,FALSE)),"",VLOOKUP($A61+3000,CONFIG!$W$2:$AE$804,4,FALSE))</f>
        <v/>
      </c>
      <c r="F61" s="143" t="str">
        <f>IF(ISNA(VLOOKUP($A61+3000,CONFIG!$W$2:$AE$804,5,FALSE)),"",VLOOKUP($A61+3000,CONFIG!$W$2:$AE$804,5,FALSE))</f>
        <v/>
      </c>
      <c r="G61" s="142" t="str">
        <f>IF(ISNA(VLOOKUP($A61+3000,CONFIG!$W$2:$AE$804,6,FALSE)),"",VLOOKUP($A61+3000,CONFIG!$W$2:$AE$804,6,FALSE))</f>
        <v/>
      </c>
      <c r="H61" s="142" t="str">
        <f>IF(ISNA(VLOOKUP($A61+3000,CONFIG!$W$2:$AE$804,7,FALSE)),"",VLOOKUP($A61+3000,CONFIG!$W$2:$AE$804,7,FALSE))</f>
        <v/>
      </c>
      <c r="I61" s="142" t="str">
        <f>IF(ISNA(VLOOKUP($A61+3000,CONFIG!$W$2:$AE$804,8,FALSE)),"",VLOOKUP($A61+3000,CONFIG!$W$2:$AE$804,8,FALSE))</f>
        <v/>
      </c>
      <c r="J61" s="142" t="str">
        <f>IF(ISNA(VLOOKUP($A61+3000,CONFIG!$W$2:$AE$804,9,FALSE)),"",VLOOKUP($A61+3000,CONFIG!$W$2:$AE$804,9,FALSE))</f>
        <v/>
      </c>
      <c r="K61"/>
      <c r="L61"/>
      <c r="M61"/>
    </row>
    <row r="62" spans="1:13" s="117" customFormat="1" ht="19.350000000000001" customHeight="1" x14ac:dyDescent="0.2">
      <c r="A62" s="140">
        <v>55</v>
      </c>
      <c r="B62" s="141"/>
      <c r="C62" s="142">
        <f>IF(ISNA(VLOOKUP($A62+3000,CONFIG!$W$2:$AE$804,2,FALSE)),"",VLOOKUP($A62+3000,CONFIG!$W$2:$AE$804,2,FALSE))</f>
        <v>0</v>
      </c>
      <c r="D62" s="143" t="str">
        <f>IF(ISNA(VLOOKUP($A62+3000,CONFIG!$W$2:$AE$804,3,FALSE)),"",VLOOKUP($A62+3000,CONFIG!$W$2:$AE$804,3,FALSE))</f>
        <v/>
      </c>
      <c r="E62" s="143" t="str">
        <f>IF(ISNA(VLOOKUP($A62+3000,CONFIG!$W$2:$AE$804,4,FALSE)),"",VLOOKUP($A62+3000,CONFIG!$W$2:$AE$804,4,FALSE))</f>
        <v/>
      </c>
      <c r="F62" s="143" t="str">
        <f>IF(ISNA(VLOOKUP($A62+3000,CONFIG!$W$2:$AE$804,5,FALSE)),"",VLOOKUP($A62+3000,CONFIG!$W$2:$AE$804,5,FALSE))</f>
        <v/>
      </c>
      <c r="G62" s="142" t="str">
        <f>IF(ISNA(VLOOKUP($A62+3000,CONFIG!$W$2:$AE$804,6,FALSE)),"",VLOOKUP($A62+3000,CONFIG!$W$2:$AE$804,6,FALSE))</f>
        <v/>
      </c>
      <c r="H62" s="142" t="str">
        <f>IF(ISNA(VLOOKUP($A62+3000,CONFIG!$W$2:$AE$804,7,FALSE)),"",VLOOKUP($A62+3000,CONFIG!$W$2:$AE$804,7,FALSE))</f>
        <v/>
      </c>
      <c r="I62" s="142" t="str">
        <f>IF(ISNA(VLOOKUP($A62+3000,CONFIG!$W$2:$AE$804,8,FALSE)),"",VLOOKUP($A62+3000,CONFIG!$W$2:$AE$804,8,FALSE))</f>
        <v/>
      </c>
      <c r="J62" s="142" t="str">
        <f>IF(ISNA(VLOOKUP($A62+3000,CONFIG!$W$2:$AE$804,9,FALSE)),"",VLOOKUP($A62+3000,CONFIG!$W$2:$AE$804,9,FALSE))</f>
        <v/>
      </c>
      <c r="K62"/>
      <c r="L62"/>
      <c r="M62"/>
    </row>
    <row r="63" spans="1:13" s="117" customFormat="1" ht="19.350000000000001" customHeight="1" x14ac:dyDescent="0.2">
      <c r="A63" s="140">
        <v>56</v>
      </c>
      <c r="B63" s="141"/>
      <c r="C63" s="142">
        <f>IF(ISNA(VLOOKUP($A63+3000,CONFIG!$W$2:$AE$804,2,FALSE)),"",VLOOKUP($A63+3000,CONFIG!$W$2:$AE$804,2,FALSE))</f>
        <v>0</v>
      </c>
      <c r="D63" s="143" t="str">
        <f>IF(ISNA(VLOOKUP($A63+3000,CONFIG!$W$2:$AE$804,3,FALSE)),"",VLOOKUP($A63+3000,CONFIG!$W$2:$AE$804,3,FALSE))</f>
        <v/>
      </c>
      <c r="E63" s="143" t="str">
        <f>IF(ISNA(VLOOKUP($A63+3000,CONFIG!$W$2:$AE$804,4,FALSE)),"",VLOOKUP($A63+3000,CONFIG!$W$2:$AE$804,4,FALSE))</f>
        <v/>
      </c>
      <c r="F63" s="143" t="str">
        <f>IF(ISNA(VLOOKUP($A63+3000,CONFIG!$W$2:$AE$804,5,FALSE)),"",VLOOKUP($A63+3000,CONFIG!$W$2:$AE$804,5,FALSE))</f>
        <v/>
      </c>
      <c r="G63" s="142" t="str">
        <f>IF(ISNA(VLOOKUP($A63+3000,CONFIG!$W$2:$AE$804,6,FALSE)),"",VLOOKUP($A63+3000,CONFIG!$W$2:$AE$804,6,FALSE))</f>
        <v/>
      </c>
      <c r="H63" s="142" t="str">
        <f>IF(ISNA(VLOOKUP($A63+3000,CONFIG!$W$2:$AE$804,7,FALSE)),"",VLOOKUP($A63+3000,CONFIG!$W$2:$AE$804,7,FALSE))</f>
        <v/>
      </c>
      <c r="I63" s="142" t="str">
        <f>IF(ISNA(VLOOKUP($A63+3000,CONFIG!$W$2:$AE$804,8,FALSE)),"",VLOOKUP($A63+3000,CONFIG!$W$2:$AE$804,8,FALSE))</f>
        <v/>
      </c>
      <c r="J63" s="142" t="str">
        <f>IF(ISNA(VLOOKUP($A63+3000,CONFIG!$W$2:$AE$804,9,FALSE)),"",VLOOKUP($A63+3000,CONFIG!$W$2:$AE$804,9,FALSE))</f>
        <v/>
      </c>
      <c r="K63"/>
      <c r="L63"/>
      <c r="M63"/>
    </row>
    <row r="64" spans="1:13" s="117" customFormat="1" ht="19.350000000000001" customHeight="1" x14ac:dyDescent="0.2">
      <c r="A64" s="140">
        <v>57</v>
      </c>
      <c r="B64" s="141"/>
      <c r="C64" s="142">
        <f>IF(ISNA(VLOOKUP($A64+3000,CONFIG!$W$2:$AE$804,2,FALSE)),"",VLOOKUP($A64+3000,CONFIG!$W$2:$AE$804,2,FALSE))</f>
        <v>0</v>
      </c>
      <c r="D64" s="143" t="str">
        <f>IF(ISNA(VLOOKUP($A64+3000,CONFIG!$W$2:$AE$804,3,FALSE)),"",VLOOKUP($A64+3000,CONFIG!$W$2:$AE$804,3,FALSE))</f>
        <v/>
      </c>
      <c r="E64" s="143" t="str">
        <f>IF(ISNA(VLOOKUP($A64+3000,CONFIG!$W$2:$AE$804,4,FALSE)),"",VLOOKUP($A64+3000,CONFIG!$W$2:$AE$804,4,FALSE))</f>
        <v/>
      </c>
      <c r="F64" s="143" t="str">
        <f>IF(ISNA(VLOOKUP($A64+3000,CONFIG!$W$2:$AE$804,5,FALSE)),"",VLOOKUP($A64+3000,CONFIG!$W$2:$AE$804,5,FALSE))</f>
        <v/>
      </c>
      <c r="G64" s="142" t="str">
        <f>IF(ISNA(VLOOKUP($A64+3000,CONFIG!$W$2:$AE$804,6,FALSE)),"",VLOOKUP($A64+3000,CONFIG!$W$2:$AE$804,6,FALSE))</f>
        <v/>
      </c>
      <c r="H64" s="142" t="str">
        <f>IF(ISNA(VLOOKUP($A64+3000,CONFIG!$W$2:$AE$804,7,FALSE)),"",VLOOKUP($A64+3000,CONFIG!$W$2:$AE$804,7,FALSE))</f>
        <v/>
      </c>
      <c r="I64" s="142" t="str">
        <f>IF(ISNA(VLOOKUP($A64+3000,CONFIG!$W$2:$AE$804,8,FALSE)),"",VLOOKUP($A64+3000,CONFIG!$W$2:$AE$804,8,FALSE))</f>
        <v/>
      </c>
      <c r="J64" s="142" t="str">
        <f>IF(ISNA(VLOOKUP($A64+3000,CONFIG!$W$2:$AE$804,9,FALSE)),"",VLOOKUP($A64+3000,CONFIG!$W$2:$AE$804,9,FALSE))</f>
        <v/>
      </c>
      <c r="K64"/>
      <c r="L64"/>
      <c r="M64"/>
    </row>
    <row r="65" spans="1:13" s="117" customFormat="1" ht="19.350000000000001" customHeight="1" x14ac:dyDescent="0.2">
      <c r="A65" s="140">
        <v>58</v>
      </c>
      <c r="B65" s="141"/>
      <c r="C65" s="142">
        <f>IF(ISNA(VLOOKUP($A65+3000,CONFIG!$W$2:$AE$804,2,FALSE)),"",VLOOKUP($A65+3000,CONFIG!$W$2:$AE$804,2,FALSE))</f>
        <v>0</v>
      </c>
      <c r="D65" s="143" t="str">
        <f>IF(ISNA(VLOOKUP($A65+3000,CONFIG!$W$2:$AE$804,3,FALSE)),"",VLOOKUP($A65+3000,CONFIG!$W$2:$AE$804,3,FALSE))</f>
        <v/>
      </c>
      <c r="E65" s="143" t="str">
        <f>IF(ISNA(VLOOKUP($A65+3000,CONFIG!$W$2:$AE$804,4,FALSE)),"",VLOOKUP($A65+3000,CONFIG!$W$2:$AE$804,4,FALSE))</f>
        <v/>
      </c>
      <c r="F65" s="143" t="str">
        <f>IF(ISNA(VLOOKUP($A65+3000,CONFIG!$W$2:$AE$804,5,FALSE)),"",VLOOKUP($A65+3000,CONFIG!$W$2:$AE$804,5,FALSE))</f>
        <v/>
      </c>
      <c r="G65" s="142" t="str">
        <f>IF(ISNA(VLOOKUP($A65+3000,CONFIG!$W$2:$AE$804,6,FALSE)),"",VLOOKUP($A65+3000,CONFIG!$W$2:$AE$804,6,FALSE))</f>
        <v/>
      </c>
      <c r="H65" s="142" t="str">
        <f>IF(ISNA(VLOOKUP($A65+3000,CONFIG!$W$2:$AE$804,7,FALSE)),"",VLOOKUP($A65+3000,CONFIG!$W$2:$AE$804,7,FALSE))</f>
        <v/>
      </c>
      <c r="I65" s="142" t="str">
        <f>IF(ISNA(VLOOKUP($A65+3000,CONFIG!$W$2:$AE$804,8,FALSE)),"",VLOOKUP($A65+3000,CONFIG!$W$2:$AE$804,8,FALSE))</f>
        <v/>
      </c>
      <c r="J65" s="142" t="str">
        <f>IF(ISNA(VLOOKUP($A65+3000,CONFIG!$W$2:$AE$804,9,FALSE)),"",VLOOKUP($A65+3000,CONFIG!$W$2:$AE$804,9,FALSE))</f>
        <v/>
      </c>
      <c r="K65"/>
      <c r="L65"/>
      <c r="M65"/>
    </row>
    <row r="66" spans="1:13" s="117" customFormat="1" ht="19.350000000000001" customHeight="1" x14ac:dyDescent="0.2">
      <c r="A66" s="140">
        <v>59</v>
      </c>
      <c r="B66" s="141"/>
      <c r="C66" s="142">
        <f>IF(ISNA(VLOOKUP($A66+3000,CONFIG!$W$2:$AE$804,2,FALSE)),"",VLOOKUP($A66+3000,CONFIG!$W$2:$AE$804,2,FALSE))</f>
        <v>0</v>
      </c>
      <c r="D66" s="143" t="str">
        <f>IF(ISNA(VLOOKUP($A66+3000,CONFIG!$W$2:$AE$804,3,FALSE)),"",VLOOKUP($A66+3000,CONFIG!$W$2:$AE$804,3,FALSE))</f>
        <v/>
      </c>
      <c r="E66" s="143" t="str">
        <f>IF(ISNA(VLOOKUP($A66+3000,CONFIG!$W$2:$AE$804,4,FALSE)),"",VLOOKUP($A66+3000,CONFIG!$W$2:$AE$804,4,FALSE))</f>
        <v/>
      </c>
      <c r="F66" s="143" t="str">
        <f>IF(ISNA(VLOOKUP($A66+3000,CONFIG!$W$2:$AE$804,5,FALSE)),"",VLOOKUP($A66+3000,CONFIG!$W$2:$AE$804,5,FALSE))</f>
        <v/>
      </c>
      <c r="G66" s="142" t="str">
        <f>IF(ISNA(VLOOKUP($A66+3000,CONFIG!$W$2:$AE$804,6,FALSE)),"",VLOOKUP($A66+3000,CONFIG!$W$2:$AE$804,6,FALSE))</f>
        <v/>
      </c>
      <c r="H66" s="142" t="str">
        <f>IF(ISNA(VLOOKUP($A66+3000,CONFIG!$W$2:$AE$804,7,FALSE)),"",VLOOKUP($A66+3000,CONFIG!$W$2:$AE$804,7,FALSE))</f>
        <v/>
      </c>
      <c r="I66" s="142" t="str">
        <f>IF(ISNA(VLOOKUP($A66+3000,CONFIG!$W$2:$AE$804,8,FALSE)),"",VLOOKUP($A66+3000,CONFIG!$W$2:$AE$804,8,FALSE))</f>
        <v/>
      </c>
      <c r="J66" s="142" t="str">
        <f>IF(ISNA(VLOOKUP($A66+3000,CONFIG!$W$2:$AE$804,9,FALSE)),"",VLOOKUP($A66+3000,CONFIG!$W$2:$AE$804,9,FALSE))</f>
        <v/>
      </c>
      <c r="K66"/>
      <c r="L66"/>
      <c r="M66"/>
    </row>
    <row r="67" spans="1:13" s="117" customFormat="1" ht="19.350000000000001" customHeight="1" x14ac:dyDescent="0.2">
      <c r="A67" s="140">
        <v>60</v>
      </c>
      <c r="B67" s="141"/>
      <c r="C67" s="142">
        <f>IF(ISNA(VLOOKUP($A67+3000,CONFIG!$W$2:$AE$804,2,FALSE)),"",VLOOKUP($A67+3000,CONFIG!$W$2:$AE$804,2,FALSE))</f>
        <v>0</v>
      </c>
      <c r="D67" s="143" t="str">
        <f>IF(ISNA(VLOOKUP($A67+3000,CONFIG!$W$2:$AE$804,3,FALSE)),"",VLOOKUP($A67+3000,CONFIG!$W$2:$AE$804,3,FALSE))</f>
        <v/>
      </c>
      <c r="E67" s="143" t="str">
        <f>IF(ISNA(VLOOKUP($A67+3000,CONFIG!$W$2:$AE$804,4,FALSE)),"",VLOOKUP($A67+3000,CONFIG!$W$2:$AE$804,4,FALSE))</f>
        <v/>
      </c>
      <c r="F67" s="143" t="str">
        <f>IF(ISNA(VLOOKUP($A67+3000,CONFIG!$W$2:$AE$804,5,FALSE)),"",VLOOKUP($A67+3000,CONFIG!$W$2:$AE$804,5,FALSE))</f>
        <v/>
      </c>
      <c r="G67" s="142" t="str">
        <f>IF(ISNA(VLOOKUP($A67+3000,CONFIG!$W$2:$AE$804,6,FALSE)),"",VLOOKUP($A67+3000,CONFIG!$W$2:$AE$804,6,FALSE))</f>
        <v/>
      </c>
      <c r="H67" s="142" t="str">
        <f>IF(ISNA(VLOOKUP($A67+3000,CONFIG!$W$2:$AE$804,7,FALSE)),"",VLOOKUP($A67+3000,CONFIG!$W$2:$AE$804,7,FALSE))</f>
        <v/>
      </c>
      <c r="I67" s="142" t="str">
        <f>IF(ISNA(VLOOKUP($A67+3000,CONFIG!$W$2:$AE$804,8,FALSE)),"",VLOOKUP($A67+3000,CONFIG!$W$2:$AE$804,8,FALSE))</f>
        <v/>
      </c>
      <c r="J67" s="142" t="str">
        <f>IF(ISNA(VLOOKUP($A67+3000,CONFIG!$W$2:$AE$804,9,FALSE)),"",VLOOKUP($A67+3000,CONFIG!$W$2:$AE$804,9,FALSE))</f>
        <v/>
      </c>
      <c r="K67"/>
      <c r="L67"/>
      <c r="M67"/>
    </row>
    <row r="68" spans="1:13" s="117" customFormat="1" ht="19.350000000000001" customHeight="1" x14ac:dyDescent="0.2">
      <c r="A68" s="140">
        <v>61</v>
      </c>
      <c r="B68" s="141"/>
      <c r="C68" s="142">
        <f>IF(ISNA(VLOOKUP($A68+3000,CONFIG!$W$2:$AE$804,2,FALSE)),"",VLOOKUP($A68+3000,CONFIG!$W$2:$AE$804,2,FALSE))</f>
        <v>0</v>
      </c>
      <c r="D68" s="143" t="str">
        <f>IF(ISNA(VLOOKUP($A68+3000,CONFIG!$W$2:$AE$804,3,FALSE)),"",VLOOKUP($A68+3000,CONFIG!$W$2:$AE$804,3,FALSE))</f>
        <v/>
      </c>
      <c r="E68" s="143" t="str">
        <f>IF(ISNA(VLOOKUP($A68+3000,CONFIG!$W$2:$AE$804,4,FALSE)),"",VLOOKUP($A68+3000,CONFIG!$W$2:$AE$804,4,FALSE))</f>
        <v/>
      </c>
      <c r="F68" s="143" t="str">
        <f>IF(ISNA(VLOOKUP($A68+3000,CONFIG!$W$2:$AE$804,5,FALSE)),"",VLOOKUP($A68+3000,CONFIG!$W$2:$AE$804,5,FALSE))</f>
        <v/>
      </c>
      <c r="G68" s="142" t="str">
        <f>IF(ISNA(VLOOKUP($A68+3000,CONFIG!$W$2:$AE$804,6,FALSE)),"",VLOOKUP($A68+3000,CONFIG!$W$2:$AE$804,6,FALSE))</f>
        <v/>
      </c>
      <c r="H68" s="142" t="str">
        <f>IF(ISNA(VLOOKUP($A68+3000,CONFIG!$W$2:$AE$804,7,FALSE)),"",VLOOKUP($A68+3000,CONFIG!$W$2:$AE$804,7,FALSE))</f>
        <v/>
      </c>
      <c r="I68" s="142" t="str">
        <f>IF(ISNA(VLOOKUP($A68+3000,CONFIG!$W$2:$AE$804,8,FALSE)),"",VLOOKUP($A68+3000,CONFIG!$W$2:$AE$804,8,FALSE))</f>
        <v/>
      </c>
      <c r="J68" s="142" t="str">
        <f>IF(ISNA(VLOOKUP($A68+3000,CONFIG!$W$2:$AE$804,9,FALSE)),"",VLOOKUP($A68+3000,CONFIG!$W$2:$AE$804,9,FALSE))</f>
        <v/>
      </c>
      <c r="K68"/>
      <c r="L68"/>
      <c r="M68"/>
    </row>
    <row r="69" spans="1:13" s="117" customFormat="1" ht="19.350000000000001" customHeight="1" x14ac:dyDescent="0.2">
      <c r="A69" s="140">
        <v>62</v>
      </c>
      <c r="B69" s="141"/>
      <c r="C69" s="142">
        <f>IF(ISNA(VLOOKUP($A69+3000,CONFIG!$W$2:$AE$804,2,FALSE)),"",VLOOKUP($A69+3000,CONFIG!$W$2:$AE$804,2,FALSE))</f>
        <v>0</v>
      </c>
      <c r="D69" s="143" t="str">
        <f>IF(ISNA(VLOOKUP($A69+3000,CONFIG!$W$2:$AE$804,3,FALSE)),"",VLOOKUP($A69+3000,CONFIG!$W$2:$AE$804,3,FALSE))</f>
        <v/>
      </c>
      <c r="E69" s="143" t="str">
        <f>IF(ISNA(VLOOKUP($A69+3000,CONFIG!$W$2:$AE$804,4,FALSE)),"",VLOOKUP($A69+3000,CONFIG!$W$2:$AE$804,4,FALSE))</f>
        <v/>
      </c>
      <c r="F69" s="143" t="str">
        <f>IF(ISNA(VLOOKUP($A69+3000,CONFIG!$W$2:$AE$804,5,FALSE)),"",VLOOKUP($A69+3000,CONFIG!$W$2:$AE$804,5,FALSE))</f>
        <v/>
      </c>
      <c r="G69" s="142" t="str">
        <f>IF(ISNA(VLOOKUP($A69+3000,CONFIG!$W$2:$AE$804,6,FALSE)),"",VLOOKUP($A69+3000,CONFIG!$W$2:$AE$804,6,FALSE))</f>
        <v/>
      </c>
      <c r="H69" s="142" t="str">
        <f>IF(ISNA(VLOOKUP($A69+3000,CONFIG!$W$2:$AE$804,7,FALSE)),"",VLOOKUP($A69+3000,CONFIG!$W$2:$AE$804,7,FALSE))</f>
        <v/>
      </c>
      <c r="I69" s="142" t="str">
        <f>IF(ISNA(VLOOKUP($A69+3000,CONFIG!$W$2:$AE$804,8,FALSE)),"",VLOOKUP($A69+3000,CONFIG!$W$2:$AE$804,8,FALSE))</f>
        <v/>
      </c>
      <c r="J69" s="142" t="str">
        <f>IF(ISNA(VLOOKUP($A69+3000,CONFIG!$W$2:$AE$804,9,FALSE)),"",VLOOKUP($A69+3000,CONFIG!$W$2:$AE$804,9,FALSE))</f>
        <v/>
      </c>
      <c r="K69"/>
      <c r="L69"/>
      <c r="M69"/>
    </row>
    <row r="70" spans="1:13" s="117" customFormat="1" ht="19.350000000000001" customHeight="1" x14ac:dyDescent="0.2">
      <c r="A70" s="140">
        <v>63</v>
      </c>
      <c r="B70" s="141"/>
      <c r="C70" s="142">
        <f>IF(ISNA(VLOOKUP($A70+3000,CONFIG!$W$2:$AE$804,2,FALSE)),"",VLOOKUP($A70+3000,CONFIG!$W$2:$AE$804,2,FALSE))</f>
        <v>0</v>
      </c>
      <c r="D70" s="143" t="str">
        <f>IF(ISNA(VLOOKUP($A70+3000,CONFIG!$W$2:$AE$804,3,FALSE)),"",VLOOKUP($A70+3000,CONFIG!$W$2:$AE$804,3,FALSE))</f>
        <v/>
      </c>
      <c r="E70" s="143" t="str">
        <f>IF(ISNA(VLOOKUP($A70+3000,CONFIG!$W$2:$AE$804,4,FALSE)),"",VLOOKUP($A70+3000,CONFIG!$W$2:$AE$804,4,FALSE))</f>
        <v/>
      </c>
      <c r="F70" s="143" t="str">
        <f>IF(ISNA(VLOOKUP($A70+3000,CONFIG!$W$2:$AE$804,5,FALSE)),"",VLOOKUP($A70+3000,CONFIG!$W$2:$AE$804,5,FALSE))</f>
        <v/>
      </c>
      <c r="G70" s="142" t="str">
        <f>IF(ISNA(VLOOKUP($A70+3000,CONFIG!$W$2:$AE$804,6,FALSE)),"",VLOOKUP($A70+3000,CONFIG!$W$2:$AE$804,6,FALSE))</f>
        <v/>
      </c>
      <c r="H70" s="142" t="str">
        <f>IF(ISNA(VLOOKUP($A70+3000,CONFIG!$W$2:$AE$804,7,FALSE)),"",VLOOKUP($A70+3000,CONFIG!$W$2:$AE$804,7,FALSE))</f>
        <v/>
      </c>
      <c r="I70" s="142" t="str">
        <f>IF(ISNA(VLOOKUP($A70+3000,CONFIG!$W$2:$AE$804,8,FALSE)),"",VLOOKUP($A70+3000,CONFIG!$W$2:$AE$804,8,FALSE))</f>
        <v/>
      </c>
      <c r="J70" s="142" t="str">
        <f>IF(ISNA(VLOOKUP($A70+3000,CONFIG!$W$2:$AE$804,9,FALSE)),"",VLOOKUP($A70+3000,CONFIG!$W$2:$AE$804,9,FALSE))</f>
        <v/>
      </c>
      <c r="K70"/>
      <c r="L70"/>
      <c r="M70"/>
    </row>
    <row r="71" spans="1:13" s="117" customFormat="1" ht="19.350000000000001" customHeight="1" x14ac:dyDescent="0.2">
      <c r="A71" s="140">
        <v>64</v>
      </c>
      <c r="B71" s="141"/>
      <c r="C71" s="142">
        <f>IF(ISNA(VLOOKUP($A71+3000,CONFIG!$W$2:$AE$804,2,FALSE)),"",VLOOKUP($A71+3000,CONFIG!$W$2:$AE$804,2,FALSE))</f>
        <v>0</v>
      </c>
      <c r="D71" s="143" t="str">
        <f>IF(ISNA(VLOOKUP($A71+3000,CONFIG!$W$2:$AE$804,3,FALSE)),"",VLOOKUP($A71+3000,CONFIG!$W$2:$AE$804,3,FALSE))</f>
        <v/>
      </c>
      <c r="E71" s="143" t="str">
        <f>IF(ISNA(VLOOKUP($A71+3000,CONFIG!$W$2:$AE$804,4,FALSE)),"",VLOOKUP($A71+3000,CONFIG!$W$2:$AE$804,4,FALSE))</f>
        <v/>
      </c>
      <c r="F71" s="143" t="str">
        <f>IF(ISNA(VLOOKUP($A71+3000,CONFIG!$W$2:$AE$804,5,FALSE)),"",VLOOKUP($A71+3000,CONFIG!$W$2:$AE$804,5,FALSE))</f>
        <v/>
      </c>
      <c r="G71" s="142" t="str">
        <f>IF(ISNA(VLOOKUP($A71+3000,CONFIG!$W$2:$AE$804,6,FALSE)),"",VLOOKUP($A71+3000,CONFIG!$W$2:$AE$804,6,FALSE))</f>
        <v/>
      </c>
      <c r="H71" s="142" t="str">
        <f>IF(ISNA(VLOOKUP($A71+3000,CONFIG!$W$2:$AE$804,7,FALSE)),"",VLOOKUP($A71+3000,CONFIG!$W$2:$AE$804,7,FALSE))</f>
        <v/>
      </c>
      <c r="I71" s="142" t="str">
        <f>IF(ISNA(VLOOKUP($A71+3000,CONFIG!$W$2:$AE$804,8,FALSE)),"",VLOOKUP($A71+3000,CONFIG!$W$2:$AE$804,8,FALSE))</f>
        <v/>
      </c>
      <c r="J71" s="142" t="str">
        <f>IF(ISNA(VLOOKUP($A71+3000,CONFIG!$W$2:$AE$804,9,FALSE)),"",VLOOKUP($A71+3000,CONFIG!$W$2:$AE$804,9,FALSE))</f>
        <v/>
      </c>
      <c r="K71"/>
      <c r="L71"/>
      <c r="M71"/>
    </row>
    <row r="72" spans="1:13" s="117" customFormat="1" ht="19.350000000000001" customHeight="1" x14ac:dyDescent="0.2">
      <c r="A72" s="140">
        <v>65</v>
      </c>
      <c r="B72" s="141"/>
      <c r="C72" s="142">
        <f>IF(ISNA(VLOOKUP($A72+3000,CONFIG!$W$2:$AE$804,2,FALSE)),"",VLOOKUP($A72+3000,CONFIG!$W$2:$AE$804,2,FALSE))</f>
        <v>0</v>
      </c>
      <c r="D72" s="143" t="str">
        <f>IF(ISNA(VLOOKUP($A72+3000,CONFIG!$W$2:$AE$804,3,FALSE)),"",VLOOKUP($A72+3000,CONFIG!$W$2:$AE$804,3,FALSE))</f>
        <v/>
      </c>
      <c r="E72" s="143" t="str">
        <f>IF(ISNA(VLOOKUP($A72+3000,CONFIG!$W$2:$AE$804,4,FALSE)),"",VLOOKUP($A72+3000,CONFIG!$W$2:$AE$804,4,FALSE))</f>
        <v/>
      </c>
      <c r="F72" s="143" t="str">
        <f>IF(ISNA(VLOOKUP($A72+3000,CONFIG!$W$2:$AE$804,5,FALSE)),"",VLOOKUP($A72+3000,CONFIG!$W$2:$AE$804,5,FALSE))</f>
        <v/>
      </c>
      <c r="G72" s="142" t="str">
        <f>IF(ISNA(VLOOKUP($A72+3000,CONFIG!$W$2:$AE$804,6,FALSE)),"",VLOOKUP($A72+3000,CONFIG!$W$2:$AE$804,6,FALSE))</f>
        <v/>
      </c>
      <c r="H72" s="142" t="str">
        <f>IF(ISNA(VLOOKUP($A72+3000,CONFIG!$W$2:$AE$804,7,FALSE)),"",VLOOKUP($A72+3000,CONFIG!$W$2:$AE$804,7,FALSE))</f>
        <v/>
      </c>
      <c r="I72" s="142" t="str">
        <f>IF(ISNA(VLOOKUP($A72+3000,CONFIG!$W$2:$AE$804,8,FALSE)),"",VLOOKUP($A72+3000,CONFIG!$W$2:$AE$804,8,FALSE))</f>
        <v/>
      </c>
      <c r="J72" s="142" t="str">
        <f>IF(ISNA(VLOOKUP($A72+3000,CONFIG!$W$2:$AE$804,9,FALSE)),"",VLOOKUP($A72+3000,CONFIG!$W$2:$AE$804,9,FALSE))</f>
        <v/>
      </c>
      <c r="K72"/>
      <c r="L72"/>
      <c r="M72"/>
    </row>
    <row r="73" spans="1:13" s="117" customFormat="1" ht="19.350000000000001" customHeight="1" x14ac:dyDescent="0.2">
      <c r="A73" s="140">
        <v>66</v>
      </c>
      <c r="B73" s="141"/>
      <c r="C73" s="142">
        <f>IF(ISNA(VLOOKUP($A73+3000,CONFIG!$W$2:$AE$804,2,FALSE)),"",VLOOKUP($A73+3000,CONFIG!$W$2:$AE$804,2,FALSE))</f>
        <v>0</v>
      </c>
      <c r="D73" s="143" t="str">
        <f>IF(ISNA(VLOOKUP($A73+3000,CONFIG!$W$2:$AE$804,3,FALSE)),"",VLOOKUP($A73+3000,CONFIG!$W$2:$AE$804,3,FALSE))</f>
        <v/>
      </c>
      <c r="E73" s="143" t="str">
        <f>IF(ISNA(VLOOKUP($A73+3000,CONFIG!$W$2:$AE$804,4,FALSE)),"",VLOOKUP($A73+3000,CONFIG!$W$2:$AE$804,4,FALSE))</f>
        <v/>
      </c>
      <c r="F73" s="143" t="str">
        <f>IF(ISNA(VLOOKUP($A73+3000,CONFIG!$W$2:$AE$804,5,FALSE)),"",VLOOKUP($A73+3000,CONFIG!$W$2:$AE$804,5,FALSE))</f>
        <v/>
      </c>
      <c r="G73" s="142" t="str">
        <f>IF(ISNA(VLOOKUP($A73+3000,CONFIG!$W$2:$AE$804,6,FALSE)),"",VLOOKUP($A73+3000,CONFIG!$W$2:$AE$804,6,FALSE))</f>
        <v/>
      </c>
      <c r="H73" s="142" t="str">
        <f>IF(ISNA(VLOOKUP($A73+3000,CONFIG!$W$2:$AE$804,7,FALSE)),"",VLOOKUP($A73+3000,CONFIG!$W$2:$AE$804,7,FALSE))</f>
        <v/>
      </c>
      <c r="I73" s="142" t="str">
        <f>IF(ISNA(VLOOKUP($A73+3000,CONFIG!$W$2:$AE$804,8,FALSE)),"",VLOOKUP($A73+3000,CONFIG!$W$2:$AE$804,8,FALSE))</f>
        <v/>
      </c>
      <c r="J73" s="142" t="str">
        <f>IF(ISNA(VLOOKUP($A73+3000,CONFIG!$W$2:$AE$804,9,FALSE)),"",VLOOKUP($A73+3000,CONFIG!$W$2:$AE$804,9,FALSE))</f>
        <v/>
      </c>
      <c r="K73"/>
      <c r="L73"/>
      <c r="M73"/>
    </row>
    <row r="74" spans="1:13" s="117" customFormat="1" ht="19.350000000000001" customHeight="1" x14ac:dyDescent="0.2">
      <c r="A74" s="140">
        <v>67</v>
      </c>
      <c r="B74" s="141"/>
      <c r="C74" s="142">
        <f>IF(ISNA(VLOOKUP($A74+3000,CONFIG!$W$2:$AE$804,2,FALSE)),"",VLOOKUP($A74+3000,CONFIG!$W$2:$AE$804,2,FALSE))</f>
        <v>0</v>
      </c>
      <c r="D74" s="143" t="str">
        <f>IF(ISNA(VLOOKUP($A74+3000,CONFIG!$W$2:$AE$804,3,FALSE)),"",VLOOKUP($A74+3000,CONFIG!$W$2:$AE$804,3,FALSE))</f>
        <v/>
      </c>
      <c r="E74" s="143" t="str">
        <f>IF(ISNA(VLOOKUP($A74+3000,CONFIG!$W$2:$AE$804,4,FALSE)),"",VLOOKUP($A74+3000,CONFIG!$W$2:$AE$804,4,FALSE))</f>
        <v/>
      </c>
      <c r="F74" s="143" t="str">
        <f>IF(ISNA(VLOOKUP($A74+3000,CONFIG!$W$2:$AE$804,5,FALSE)),"",VLOOKUP($A74+3000,CONFIG!$W$2:$AE$804,5,FALSE))</f>
        <v/>
      </c>
      <c r="G74" s="142" t="str">
        <f>IF(ISNA(VLOOKUP($A74+3000,CONFIG!$W$2:$AE$804,6,FALSE)),"",VLOOKUP($A74+3000,CONFIG!$W$2:$AE$804,6,FALSE))</f>
        <v/>
      </c>
      <c r="H74" s="142" t="str">
        <f>IF(ISNA(VLOOKUP($A74+3000,CONFIG!$W$2:$AE$804,7,FALSE)),"",VLOOKUP($A74+3000,CONFIG!$W$2:$AE$804,7,FALSE))</f>
        <v/>
      </c>
      <c r="I74" s="142" t="str">
        <f>IF(ISNA(VLOOKUP($A74+3000,CONFIG!$W$2:$AE$804,8,FALSE)),"",VLOOKUP($A74+3000,CONFIG!$W$2:$AE$804,8,FALSE))</f>
        <v/>
      </c>
      <c r="J74" s="142" t="str">
        <f>IF(ISNA(VLOOKUP($A74+3000,CONFIG!$W$2:$AE$804,9,FALSE)),"",VLOOKUP($A74+3000,CONFIG!$W$2:$AE$804,9,FALSE))</f>
        <v/>
      </c>
      <c r="K74"/>
      <c r="L74"/>
      <c r="M74"/>
    </row>
    <row r="75" spans="1:13" s="117" customFormat="1" ht="19.350000000000001" customHeight="1" x14ac:dyDescent="0.2">
      <c r="A75" s="140">
        <v>68</v>
      </c>
      <c r="B75" s="141"/>
      <c r="C75" s="142">
        <f>IF(ISNA(VLOOKUP($A75+3000,CONFIG!$W$2:$AE$804,2,FALSE)),"",VLOOKUP($A75+3000,CONFIG!$W$2:$AE$804,2,FALSE))</f>
        <v>0</v>
      </c>
      <c r="D75" s="143" t="str">
        <f>IF(ISNA(VLOOKUP($A75+3000,CONFIG!$W$2:$AE$804,3,FALSE)),"",VLOOKUP($A75+3000,CONFIG!$W$2:$AE$804,3,FALSE))</f>
        <v/>
      </c>
      <c r="E75" s="143" t="str">
        <f>IF(ISNA(VLOOKUP($A75+3000,CONFIG!$W$2:$AE$804,4,FALSE)),"",VLOOKUP($A75+3000,CONFIG!$W$2:$AE$804,4,FALSE))</f>
        <v/>
      </c>
      <c r="F75" s="143" t="str">
        <f>IF(ISNA(VLOOKUP($A75+3000,CONFIG!$W$2:$AE$804,5,FALSE)),"",VLOOKUP($A75+3000,CONFIG!$W$2:$AE$804,5,FALSE))</f>
        <v/>
      </c>
      <c r="G75" s="142" t="str">
        <f>IF(ISNA(VLOOKUP($A75+3000,CONFIG!$W$2:$AE$804,6,FALSE)),"",VLOOKUP($A75+3000,CONFIG!$W$2:$AE$804,6,FALSE))</f>
        <v/>
      </c>
      <c r="H75" s="142" t="str">
        <f>IF(ISNA(VLOOKUP($A75+3000,CONFIG!$W$2:$AE$804,7,FALSE)),"",VLOOKUP($A75+3000,CONFIG!$W$2:$AE$804,7,FALSE))</f>
        <v/>
      </c>
      <c r="I75" s="142" t="str">
        <f>IF(ISNA(VLOOKUP($A75+3000,CONFIG!$W$2:$AE$804,8,FALSE)),"",VLOOKUP($A75+3000,CONFIG!$W$2:$AE$804,8,FALSE))</f>
        <v/>
      </c>
      <c r="J75" s="142" t="str">
        <f>IF(ISNA(VLOOKUP($A75+3000,CONFIG!$W$2:$AE$804,9,FALSE)),"",VLOOKUP($A75+3000,CONFIG!$W$2:$AE$804,9,FALSE))</f>
        <v/>
      </c>
      <c r="K75"/>
      <c r="L75"/>
      <c r="M75"/>
    </row>
    <row r="76" spans="1:13" s="117" customFormat="1" ht="19.350000000000001" customHeight="1" x14ac:dyDescent="0.2">
      <c r="A76" s="140">
        <v>69</v>
      </c>
      <c r="B76" s="141"/>
      <c r="C76" s="142">
        <f>IF(ISNA(VLOOKUP($A76+3000,CONFIG!$W$2:$AE$804,2,FALSE)),"",VLOOKUP($A76+3000,CONFIG!$W$2:$AE$804,2,FALSE))</f>
        <v>0</v>
      </c>
      <c r="D76" s="143" t="str">
        <f>IF(ISNA(VLOOKUP($A76+3000,CONFIG!$W$2:$AE$804,3,FALSE)),"",VLOOKUP($A76+3000,CONFIG!$W$2:$AE$804,3,FALSE))</f>
        <v/>
      </c>
      <c r="E76" s="143" t="str">
        <f>IF(ISNA(VLOOKUP($A76+3000,CONFIG!$W$2:$AE$804,4,FALSE)),"",VLOOKUP($A76+3000,CONFIG!$W$2:$AE$804,4,FALSE))</f>
        <v/>
      </c>
      <c r="F76" s="143" t="str">
        <f>IF(ISNA(VLOOKUP($A76+3000,CONFIG!$W$2:$AE$804,5,FALSE)),"",VLOOKUP($A76+3000,CONFIG!$W$2:$AE$804,5,FALSE))</f>
        <v/>
      </c>
      <c r="G76" s="142" t="str">
        <f>IF(ISNA(VLOOKUP($A76+3000,CONFIG!$W$2:$AE$804,6,FALSE)),"",VLOOKUP($A76+3000,CONFIG!$W$2:$AE$804,6,FALSE))</f>
        <v/>
      </c>
      <c r="H76" s="142" t="str">
        <f>IF(ISNA(VLOOKUP($A76+3000,CONFIG!$W$2:$AE$804,7,FALSE)),"",VLOOKUP($A76+3000,CONFIG!$W$2:$AE$804,7,FALSE))</f>
        <v/>
      </c>
      <c r="I76" s="142" t="str">
        <f>IF(ISNA(VLOOKUP($A76+3000,CONFIG!$W$2:$AE$804,8,FALSE)),"",VLOOKUP($A76+3000,CONFIG!$W$2:$AE$804,8,FALSE))</f>
        <v/>
      </c>
      <c r="J76" s="142" t="str">
        <f>IF(ISNA(VLOOKUP($A76+3000,CONFIG!$W$2:$AE$804,9,FALSE)),"",VLOOKUP($A76+3000,CONFIG!$W$2:$AE$804,9,FALSE))</f>
        <v/>
      </c>
      <c r="K76"/>
      <c r="L76"/>
      <c r="M76"/>
    </row>
    <row r="77" spans="1:13" s="117" customFormat="1" ht="19.350000000000001" customHeight="1" x14ac:dyDescent="0.2">
      <c r="A77" s="140">
        <v>70</v>
      </c>
      <c r="B77" s="141"/>
      <c r="C77" s="142">
        <f>IF(ISNA(VLOOKUP($A77+3000,CONFIG!$W$2:$AE$804,2,FALSE)),"",VLOOKUP($A77+3000,CONFIG!$W$2:$AE$804,2,FALSE))</f>
        <v>0</v>
      </c>
      <c r="D77" s="143" t="str">
        <f>IF(ISNA(VLOOKUP($A77+3000,CONFIG!$W$2:$AE$804,3,FALSE)),"",VLOOKUP($A77+3000,CONFIG!$W$2:$AE$804,3,FALSE))</f>
        <v/>
      </c>
      <c r="E77" s="143" t="str">
        <f>IF(ISNA(VLOOKUP($A77+3000,CONFIG!$W$2:$AE$804,4,FALSE)),"",VLOOKUP($A77+3000,CONFIG!$W$2:$AE$804,4,FALSE))</f>
        <v/>
      </c>
      <c r="F77" s="143" t="str">
        <f>IF(ISNA(VLOOKUP($A77+3000,CONFIG!$W$2:$AE$804,5,FALSE)),"",VLOOKUP($A77+3000,CONFIG!$W$2:$AE$804,5,FALSE))</f>
        <v/>
      </c>
      <c r="G77" s="142" t="str">
        <f>IF(ISNA(VLOOKUP($A77+3000,CONFIG!$W$2:$AE$804,6,FALSE)),"",VLOOKUP($A77+3000,CONFIG!$W$2:$AE$804,6,FALSE))</f>
        <v/>
      </c>
      <c r="H77" s="142" t="str">
        <f>IF(ISNA(VLOOKUP($A77+3000,CONFIG!$W$2:$AE$804,7,FALSE)),"",VLOOKUP($A77+3000,CONFIG!$W$2:$AE$804,7,FALSE))</f>
        <v/>
      </c>
      <c r="I77" s="142" t="str">
        <f>IF(ISNA(VLOOKUP($A77+3000,CONFIG!$W$2:$AE$804,8,FALSE)),"",VLOOKUP($A77+3000,CONFIG!$W$2:$AE$804,8,FALSE))</f>
        <v/>
      </c>
      <c r="J77" s="142" t="str">
        <f>IF(ISNA(VLOOKUP($A77+3000,CONFIG!$W$2:$AE$804,9,FALSE)),"",VLOOKUP($A77+3000,CONFIG!$W$2:$AE$804,9,FALSE))</f>
        <v/>
      </c>
      <c r="K77"/>
      <c r="L77"/>
      <c r="M77"/>
    </row>
    <row r="78" spans="1:13" s="117" customFormat="1" ht="19.350000000000001" customHeight="1" x14ac:dyDescent="0.2">
      <c r="A78" s="140">
        <v>71</v>
      </c>
      <c r="B78" s="141"/>
      <c r="C78" s="142">
        <f>IF(ISNA(VLOOKUP($A78+3000,CONFIG!$W$2:$AE$804,2,FALSE)),"",VLOOKUP($A78+3000,CONFIG!$W$2:$AE$804,2,FALSE))</f>
        <v>0</v>
      </c>
      <c r="D78" s="143" t="str">
        <f>IF(ISNA(VLOOKUP($A78+3000,CONFIG!$W$2:$AE$804,3,FALSE)),"",VLOOKUP($A78+3000,CONFIG!$W$2:$AE$804,3,FALSE))</f>
        <v/>
      </c>
      <c r="E78" s="143" t="str">
        <f>IF(ISNA(VLOOKUP($A78+3000,CONFIG!$W$2:$AE$804,4,FALSE)),"",VLOOKUP($A78+3000,CONFIG!$W$2:$AE$804,4,FALSE))</f>
        <v/>
      </c>
      <c r="F78" s="143" t="str">
        <f>IF(ISNA(VLOOKUP($A78+3000,CONFIG!$W$2:$AE$804,5,FALSE)),"",VLOOKUP($A78+3000,CONFIG!$W$2:$AE$804,5,FALSE))</f>
        <v/>
      </c>
      <c r="G78" s="142" t="str">
        <f>IF(ISNA(VLOOKUP($A78+3000,CONFIG!$W$2:$AE$804,6,FALSE)),"",VLOOKUP($A78+3000,CONFIG!$W$2:$AE$804,6,FALSE))</f>
        <v/>
      </c>
      <c r="H78" s="142" t="str">
        <f>IF(ISNA(VLOOKUP($A78+3000,CONFIG!$W$2:$AE$804,7,FALSE)),"",VLOOKUP($A78+3000,CONFIG!$W$2:$AE$804,7,FALSE))</f>
        <v/>
      </c>
      <c r="I78" s="142" t="str">
        <f>IF(ISNA(VLOOKUP($A78+3000,CONFIG!$W$2:$AE$804,8,FALSE)),"",VLOOKUP($A78+3000,CONFIG!$W$2:$AE$804,8,FALSE))</f>
        <v/>
      </c>
      <c r="J78" s="142" t="str">
        <f>IF(ISNA(VLOOKUP($A78+3000,CONFIG!$W$2:$AE$804,9,FALSE)),"",VLOOKUP($A78+3000,CONFIG!$W$2:$AE$804,9,FALSE))</f>
        <v/>
      </c>
      <c r="K78"/>
      <c r="L78"/>
      <c r="M78"/>
    </row>
    <row r="79" spans="1:13" s="117" customFormat="1" ht="19.350000000000001" customHeight="1" x14ac:dyDescent="0.2">
      <c r="A79" s="140">
        <v>72</v>
      </c>
      <c r="B79" s="141"/>
      <c r="C79" s="142">
        <f>IF(ISNA(VLOOKUP($A79+3000,CONFIG!$W$2:$AE$804,2,FALSE)),"",VLOOKUP($A79+3000,CONFIG!$W$2:$AE$804,2,FALSE))</f>
        <v>0</v>
      </c>
      <c r="D79" s="143" t="str">
        <f>IF(ISNA(VLOOKUP($A79+3000,CONFIG!$W$2:$AE$804,3,FALSE)),"",VLOOKUP($A79+3000,CONFIG!$W$2:$AE$804,3,FALSE))</f>
        <v/>
      </c>
      <c r="E79" s="143" t="str">
        <f>IF(ISNA(VLOOKUP($A79+3000,CONFIG!$W$2:$AE$804,4,FALSE)),"",VLOOKUP($A79+3000,CONFIG!$W$2:$AE$804,4,FALSE))</f>
        <v/>
      </c>
      <c r="F79" s="143" t="str">
        <f>IF(ISNA(VLOOKUP($A79+3000,CONFIG!$W$2:$AE$804,5,FALSE)),"",VLOOKUP($A79+3000,CONFIG!$W$2:$AE$804,5,FALSE))</f>
        <v/>
      </c>
      <c r="G79" s="142" t="str">
        <f>IF(ISNA(VLOOKUP($A79+3000,CONFIG!$W$2:$AE$804,6,FALSE)),"",VLOOKUP($A79+3000,CONFIG!$W$2:$AE$804,6,FALSE))</f>
        <v/>
      </c>
      <c r="H79" s="142" t="str">
        <f>IF(ISNA(VLOOKUP($A79+3000,CONFIG!$W$2:$AE$804,7,FALSE)),"",VLOOKUP($A79+3000,CONFIG!$W$2:$AE$804,7,FALSE))</f>
        <v/>
      </c>
      <c r="I79" s="142" t="str">
        <f>IF(ISNA(VLOOKUP($A79+3000,CONFIG!$W$2:$AE$804,8,FALSE)),"",VLOOKUP($A79+3000,CONFIG!$W$2:$AE$804,8,FALSE))</f>
        <v/>
      </c>
      <c r="J79" s="142" t="str">
        <f>IF(ISNA(VLOOKUP($A79+3000,CONFIG!$W$2:$AE$804,9,FALSE)),"",VLOOKUP($A79+3000,CONFIG!$W$2:$AE$804,9,FALSE))</f>
        <v/>
      </c>
      <c r="K79"/>
      <c r="L79"/>
      <c r="M79"/>
    </row>
    <row r="80" spans="1:13" s="117" customFormat="1" ht="19.350000000000001" customHeight="1" x14ac:dyDescent="0.2">
      <c r="A80" s="140">
        <v>73</v>
      </c>
      <c r="B80" s="141"/>
      <c r="C80" s="142">
        <f>IF(ISNA(VLOOKUP($A80+3000,CONFIG!$W$2:$AE$804,2,FALSE)),"",VLOOKUP($A80+3000,CONFIG!$W$2:$AE$804,2,FALSE))</f>
        <v>0</v>
      </c>
      <c r="D80" s="143" t="str">
        <f>IF(ISNA(VLOOKUP($A80+3000,CONFIG!$W$2:$AE$804,3,FALSE)),"",VLOOKUP($A80+3000,CONFIG!$W$2:$AE$804,3,FALSE))</f>
        <v/>
      </c>
      <c r="E80" s="143" t="str">
        <f>IF(ISNA(VLOOKUP($A80+3000,CONFIG!$W$2:$AE$804,4,FALSE)),"",VLOOKUP($A80+3000,CONFIG!$W$2:$AE$804,4,FALSE))</f>
        <v/>
      </c>
      <c r="F80" s="143" t="str">
        <f>IF(ISNA(VLOOKUP($A80+3000,CONFIG!$W$2:$AE$804,5,FALSE)),"",VLOOKUP($A80+3000,CONFIG!$W$2:$AE$804,5,FALSE))</f>
        <v/>
      </c>
      <c r="G80" s="142" t="str">
        <f>IF(ISNA(VLOOKUP($A80+3000,CONFIG!$W$2:$AE$804,6,FALSE)),"",VLOOKUP($A80+3000,CONFIG!$W$2:$AE$804,6,FALSE))</f>
        <v/>
      </c>
      <c r="H80" s="142" t="str">
        <f>IF(ISNA(VLOOKUP($A80+3000,CONFIG!$W$2:$AE$804,7,FALSE)),"",VLOOKUP($A80+3000,CONFIG!$W$2:$AE$804,7,FALSE))</f>
        <v/>
      </c>
      <c r="I80" s="142" t="str">
        <f>IF(ISNA(VLOOKUP($A80+3000,CONFIG!$W$2:$AE$804,8,FALSE)),"",VLOOKUP($A80+3000,CONFIG!$W$2:$AE$804,8,FALSE))</f>
        <v/>
      </c>
      <c r="J80" s="142" t="str">
        <f>IF(ISNA(VLOOKUP($A80+3000,CONFIG!$W$2:$AE$804,9,FALSE)),"",VLOOKUP($A80+3000,CONFIG!$W$2:$AE$804,9,FALSE))</f>
        <v/>
      </c>
      <c r="K80"/>
      <c r="L80"/>
      <c r="M80"/>
    </row>
    <row r="81" spans="1:13" s="117" customFormat="1" ht="19.350000000000001" customHeight="1" x14ac:dyDescent="0.2">
      <c r="A81" s="140">
        <v>74</v>
      </c>
      <c r="B81" s="141"/>
      <c r="C81" s="142">
        <f>IF(ISNA(VLOOKUP($A81+3000,CONFIG!$W$2:$AE$804,2,FALSE)),"",VLOOKUP($A81+3000,CONFIG!$W$2:$AE$804,2,FALSE))</f>
        <v>0</v>
      </c>
      <c r="D81" s="143" t="str">
        <f>IF(ISNA(VLOOKUP($A81+3000,CONFIG!$W$2:$AE$804,3,FALSE)),"",VLOOKUP($A81+3000,CONFIG!$W$2:$AE$804,3,FALSE))</f>
        <v/>
      </c>
      <c r="E81" s="143" t="str">
        <f>IF(ISNA(VLOOKUP($A81+3000,CONFIG!$W$2:$AE$804,4,FALSE)),"",VLOOKUP($A81+3000,CONFIG!$W$2:$AE$804,4,FALSE))</f>
        <v/>
      </c>
      <c r="F81" s="143" t="str">
        <f>IF(ISNA(VLOOKUP($A81+3000,CONFIG!$W$2:$AE$804,5,FALSE)),"",VLOOKUP($A81+3000,CONFIG!$W$2:$AE$804,5,FALSE))</f>
        <v/>
      </c>
      <c r="G81" s="142" t="str">
        <f>IF(ISNA(VLOOKUP($A81+3000,CONFIG!$W$2:$AE$804,6,FALSE)),"",VLOOKUP($A81+3000,CONFIG!$W$2:$AE$804,6,FALSE))</f>
        <v/>
      </c>
      <c r="H81" s="142" t="str">
        <f>IF(ISNA(VLOOKUP($A81+3000,CONFIG!$W$2:$AE$804,7,FALSE)),"",VLOOKUP($A81+3000,CONFIG!$W$2:$AE$804,7,FALSE))</f>
        <v/>
      </c>
      <c r="I81" s="142" t="str">
        <f>IF(ISNA(VLOOKUP($A81+3000,CONFIG!$W$2:$AE$804,8,FALSE)),"",VLOOKUP($A81+3000,CONFIG!$W$2:$AE$804,8,FALSE))</f>
        <v/>
      </c>
      <c r="J81" s="142" t="str">
        <f>IF(ISNA(VLOOKUP($A81+3000,CONFIG!$W$2:$AE$804,9,FALSE)),"",VLOOKUP($A81+3000,CONFIG!$W$2:$AE$804,9,FALSE))</f>
        <v/>
      </c>
      <c r="K81"/>
      <c r="L81"/>
      <c r="M81"/>
    </row>
    <row r="82" spans="1:13" s="117" customFormat="1" ht="19.350000000000001" customHeight="1" x14ac:dyDescent="0.2">
      <c r="A82" s="140">
        <v>75</v>
      </c>
      <c r="B82" s="141"/>
      <c r="C82" s="142">
        <f>IF(ISNA(VLOOKUP($A82+3000,CONFIG!$W$2:$AE$804,2,FALSE)),"",VLOOKUP($A82+3000,CONFIG!$W$2:$AE$804,2,FALSE))</f>
        <v>0</v>
      </c>
      <c r="D82" s="143" t="str">
        <f>IF(ISNA(VLOOKUP($A82+3000,CONFIG!$W$2:$AE$804,3,FALSE)),"",VLOOKUP($A82+3000,CONFIG!$W$2:$AE$804,3,FALSE))</f>
        <v/>
      </c>
      <c r="E82" s="143" t="str">
        <f>IF(ISNA(VLOOKUP($A82+3000,CONFIG!$W$2:$AE$804,4,FALSE)),"",VLOOKUP($A82+3000,CONFIG!$W$2:$AE$804,4,FALSE))</f>
        <v/>
      </c>
      <c r="F82" s="143" t="str">
        <f>IF(ISNA(VLOOKUP($A82+3000,CONFIG!$W$2:$AE$804,5,FALSE)),"",VLOOKUP($A82+3000,CONFIG!$W$2:$AE$804,5,FALSE))</f>
        <v/>
      </c>
      <c r="G82" s="142" t="str">
        <f>IF(ISNA(VLOOKUP($A82+3000,CONFIG!$W$2:$AE$804,6,FALSE)),"",VLOOKUP($A82+3000,CONFIG!$W$2:$AE$804,6,FALSE))</f>
        <v/>
      </c>
      <c r="H82" s="142" t="str">
        <f>IF(ISNA(VLOOKUP($A82+3000,CONFIG!$W$2:$AE$804,7,FALSE)),"",VLOOKUP($A82+3000,CONFIG!$W$2:$AE$804,7,FALSE))</f>
        <v/>
      </c>
      <c r="I82" s="142" t="str">
        <f>IF(ISNA(VLOOKUP($A82+3000,CONFIG!$W$2:$AE$804,8,FALSE)),"",VLOOKUP($A82+3000,CONFIG!$W$2:$AE$804,8,FALSE))</f>
        <v/>
      </c>
      <c r="J82" s="142" t="str">
        <f>IF(ISNA(VLOOKUP($A82+3000,CONFIG!$W$2:$AE$804,9,FALSE)),"",VLOOKUP($A82+3000,CONFIG!$W$2:$AE$804,9,FALSE))</f>
        <v/>
      </c>
      <c r="K82"/>
      <c r="L82"/>
      <c r="M82"/>
    </row>
    <row r="83" spans="1:13" s="117" customFormat="1" ht="19.350000000000001" customHeight="1" x14ac:dyDescent="0.2">
      <c r="A83" s="140">
        <v>76</v>
      </c>
      <c r="B83" s="141"/>
      <c r="C83" s="142">
        <f>IF(ISNA(VLOOKUP($A83+3000,CONFIG!$W$2:$AE$804,2,FALSE)),"",VLOOKUP($A83+3000,CONFIG!$W$2:$AE$804,2,FALSE))</f>
        <v>0</v>
      </c>
      <c r="D83" s="143" t="str">
        <f>IF(ISNA(VLOOKUP($A83+3000,CONFIG!$W$2:$AE$804,3,FALSE)),"",VLOOKUP($A83+3000,CONFIG!$W$2:$AE$804,3,FALSE))</f>
        <v/>
      </c>
      <c r="E83" s="143" t="str">
        <f>IF(ISNA(VLOOKUP($A83+3000,CONFIG!$W$2:$AE$804,4,FALSE)),"",VLOOKUP($A83+3000,CONFIG!$W$2:$AE$804,4,FALSE))</f>
        <v/>
      </c>
      <c r="F83" s="143" t="str">
        <f>IF(ISNA(VLOOKUP($A83+3000,CONFIG!$W$2:$AE$804,5,FALSE)),"",VLOOKUP($A83+3000,CONFIG!$W$2:$AE$804,5,FALSE))</f>
        <v/>
      </c>
      <c r="G83" s="142" t="str">
        <f>IF(ISNA(VLOOKUP($A83+3000,CONFIG!$W$2:$AE$804,6,FALSE)),"",VLOOKUP($A83+3000,CONFIG!$W$2:$AE$804,6,FALSE))</f>
        <v/>
      </c>
      <c r="H83" s="142" t="str">
        <f>IF(ISNA(VLOOKUP($A83+3000,CONFIG!$W$2:$AE$804,7,FALSE)),"",VLOOKUP($A83+3000,CONFIG!$W$2:$AE$804,7,FALSE))</f>
        <v/>
      </c>
      <c r="I83" s="142" t="str">
        <f>IF(ISNA(VLOOKUP($A83+3000,CONFIG!$W$2:$AE$804,8,FALSE)),"",VLOOKUP($A83+3000,CONFIG!$W$2:$AE$804,8,FALSE))</f>
        <v/>
      </c>
      <c r="J83" s="142" t="str">
        <f>IF(ISNA(VLOOKUP($A83+3000,CONFIG!$W$2:$AE$804,9,FALSE)),"",VLOOKUP($A83+3000,CONFIG!$W$2:$AE$804,9,FALSE))</f>
        <v/>
      </c>
      <c r="K83"/>
      <c r="L83"/>
      <c r="M83"/>
    </row>
    <row r="84" spans="1:13" s="117" customFormat="1" ht="19.350000000000001" customHeight="1" x14ac:dyDescent="0.2">
      <c r="A84" s="140">
        <v>77</v>
      </c>
      <c r="B84" s="141"/>
      <c r="C84" s="142">
        <f>IF(ISNA(VLOOKUP($A84+3000,CONFIG!$W$2:$AE$804,2,FALSE)),"",VLOOKUP($A84+3000,CONFIG!$W$2:$AE$804,2,FALSE))</f>
        <v>0</v>
      </c>
      <c r="D84" s="143" t="str">
        <f>IF(ISNA(VLOOKUP($A84+3000,CONFIG!$W$2:$AE$804,3,FALSE)),"",VLOOKUP($A84+3000,CONFIG!$W$2:$AE$804,3,FALSE))</f>
        <v/>
      </c>
      <c r="E84" s="143" t="str">
        <f>IF(ISNA(VLOOKUP($A84+3000,CONFIG!$W$2:$AE$804,4,FALSE)),"",VLOOKUP($A84+3000,CONFIG!$W$2:$AE$804,4,FALSE))</f>
        <v/>
      </c>
      <c r="F84" s="143" t="str">
        <f>IF(ISNA(VLOOKUP($A84+3000,CONFIG!$W$2:$AE$804,5,FALSE)),"",VLOOKUP($A84+3000,CONFIG!$W$2:$AE$804,5,FALSE))</f>
        <v/>
      </c>
      <c r="G84" s="142" t="str">
        <f>IF(ISNA(VLOOKUP($A84+3000,CONFIG!$W$2:$AE$804,6,FALSE)),"",VLOOKUP($A84+3000,CONFIG!$W$2:$AE$804,6,FALSE))</f>
        <v/>
      </c>
      <c r="H84" s="142" t="str">
        <f>IF(ISNA(VLOOKUP($A84+3000,CONFIG!$W$2:$AE$804,7,FALSE)),"",VLOOKUP($A84+3000,CONFIG!$W$2:$AE$804,7,FALSE))</f>
        <v/>
      </c>
      <c r="I84" s="142" t="str">
        <f>IF(ISNA(VLOOKUP($A84+3000,CONFIG!$W$2:$AE$804,8,FALSE)),"",VLOOKUP($A84+3000,CONFIG!$W$2:$AE$804,8,FALSE))</f>
        <v/>
      </c>
      <c r="J84" s="142" t="str">
        <f>IF(ISNA(VLOOKUP($A84+3000,CONFIG!$W$2:$AE$804,9,FALSE)),"",VLOOKUP($A84+3000,CONFIG!$W$2:$AE$804,9,FALSE))</f>
        <v/>
      </c>
      <c r="K84"/>
      <c r="L84"/>
      <c r="M84"/>
    </row>
    <row r="85" spans="1:13" s="117" customFormat="1" ht="19.350000000000001" customHeight="1" x14ac:dyDescent="0.2">
      <c r="A85" s="140">
        <v>78</v>
      </c>
      <c r="B85" s="141"/>
      <c r="C85" s="142">
        <f>IF(ISNA(VLOOKUP($A85+3000,CONFIG!$W$2:$AE$804,2,FALSE)),"",VLOOKUP($A85+3000,CONFIG!$W$2:$AE$804,2,FALSE))</f>
        <v>0</v>
      </c>
      <c r="D85" s="143" t="str">
        <f>IF(ISNA(VLOOKUP($A85+3000,CONFIG!$W$2:$AE$804,3,FALSE)),"",VLOOKUP($A85+3000,CONFIG!$W$2:$AE$804,3,FALSE))</f>
        <v/>
      </c>
      <c r="E85" s="143" t="str">
        <f>IF(ISNA(VLOOKUP($A85+3000,CONFIG!$W$2:$AE$804,4,FALSE)),"",VLOOKUP($A85+3000,CONFIG!$W$2:$AE$804,4,FALSE))</f>
        <v/>
      </c>
      <c r="F85" s="143" t="str">
        <f>IF(ISNA(VLOOKUP($A85+3000,CONFIG!$W$2:$AE$804,5,FALSE)),"",VLOOKUP($A85+3000,CONFIG!$W$2:$AE$804,5,FALSE))</f>
        <v/>
      </c>
      <c r="G85" s="142" t="str">
        <f>IF(ISNA(VLOOKUP($A85+3000,CONFIG!$W$2:$AE$804,6,FALSE)),"",VLOOKUP($A85+3000,CONFIG!$W$2:$AE$804,6,FALSE))</f>
        <v/>
      </c>
      <c r="H85" s="142" t="str">
        <f>IF(ISNA(VLOOKUP($A85+3000,CONFIG!$W$2:$AE$804,7,FALSE)),"",VLOOKUP($A85+3000,CONFIG!$W$2:$AE$804,7,FALSE))</f>
        <v/>
      </c>
      <c r="I85" s="142" t="str">
        <f>IF(ISNA(VLOOKUP($A85+3000,CONFIG!$W$2:$AE$804,8,FALSE)),"",VLOOKUP($A85+3000,CONFIG!$W$2:$AE$804,8,FALSE))</f>
        <v/>
      </c>
      <c r="J85" s="142" t="str">
        <f>IF(ISNA(VLOOKUP($A85+3000,CONFIG!$W$2:$AE$804,9,FALSE)),"",VLOOKUP($A85+3000,CONFIG!$W$2:$AE$804,9,FALSE))</f>
        <v/>
      </c>
      <c r="K85"/>
      <c r="L85"/>
      <c r="M85"/>
    </row>
    <row r="86" spans="1:13" s="117" customFormat="1" ht="19.350000000000001" customHeight="1" x14ac:dyDescent="0.2">
      <c r="A86" s="140">
        <v>79</v>
      </c>
      <c r="B86" s="141"/>
      <c r="C86" s="142">
        <f>IF(ISNA(VLOOKUP($A86+3000,CONFIG!$W$2:$AE$804,2,FALSE)),"",VLOOKUP($A86+3000,CONFIG!$W$2:$AE$804,2,FALSE))</f>
        <v>0</v>
      </c>
      <c r="D86" s="143" t="str">
        <f>IF(ISNA(VLOOKUP($A86+3000,CONFIG!$W$2:$AE$804,3,FALSE)),"",VLOOKUP($A86+3000,CONFIG!$W$2:$AE$804,3,FALSE))</f>
        <v/>
      </c>
      <c r="E86" s="143" t="str">
        <f>IF(ISNA(VLOOKUP($A86+3000,CONFIG!$W$2:$AE$804,4,FALSE)),"",VLOOKUP($A86+3000,CONFIG!$W$2:$AE$804,4,FALSE))</f>
        <v/>
      </c>
      <c r="F86" s="143" t="str">
        <f>IF(ISNA(VLOOKUP($A86+3000,CONFIG!$W$2:$AE$804,5,FALSE)),"",VLOOKUP($A86+3000,CONFIG!$W$2:$AE$804,5,FALSE))</f>
        <v/>
      </c>
      <c r="G86" s="142" t="str">
        <f>IF(ISNA(VLOOKUP($A86+3000,CONFIG!$W$2:$AE$804,6,FALSE)),"",VLOOKUP($A86+3000,CONFIG!$W$2:$AE$804,6,FALSE))</f>
        <v/>
      </c>
      <c r="H86" s="142" t="str">
        <f>IF(ISNA(VLOOKUP($A86+3000,CONFIG!$W$2:$AE$804,7,FALSE)),"",VLOOKUP($A86+3000,CONFIG!$W$2:$AE$804,7,FALSE))</f>
        <v/>
      </c>
      <c r="I86" s="142" t="str">
        <f>IF(ISNA(VLOOKUP($A86+3000,CONFIG!$W$2:$AE$804,8,FALSE)),"",VLOOKUP($A86+3000,CONFIG!$W$2:$AE$804,8,FALSE))</f>
        <v/>
      </c>
      <c r="J86" s="142" t="str">
        <f>IF(ISNA(VLOOKUP($A86+3000,CONFIG!$W$2:$AE$804,9,FALSE)),"",VLOOKUP($A86+3000,CONFIG!$W$2:$AE$804,9,FALSE))</f>
        <v/>
      </c>
      <c r="K86"/>
      <c r="L86"/>
      <c r="M86"/>
    </row>
    <row r="87" spans="1:13" s="117" customFormat="1" ht="19.350000000000001" customHeight="1" x14ac:dyDescent="0.2">
      <c r="A87" s="140">
        <v>80</v>
      </c>
      <c r="B87" s="141"/>
      <c r="C87" s="142">
        <f>IF(ISNA(VLOOKUP($A87+3000,CONFIG!$W$2:$AE$804,2,FALSE)),"",VLOOKUP($A87+3000,CONFIG!$W$2:$AE$804,2,FALSE))</f>
        <v>0</v>
      </c>
      <c r="D87" s="143" t="str">
        <f>IF(ISNA(VLOOKUP($A87+3000,CONFIG!$W$2:$AE$804,3,FALSE)),"",VLOOKUP($A87+3000,CONFIG!$W$2:$AE$804,3,FALSE))</f>
        <v/>
      </c>
      <c r="E87" s="143" t="str">
        <f>IF(ISNA(VLOOKUP($A87+3000,CONFIG!$W$2:$AE$804,4,FALSE)),"",VLOOKUP($A87+3000,CONFIG!$W$2:$AE$804,4,FALSE))</f>
        <v/>
      </c>
      <c r="F87" s="143" t="str">
        <f>IF(ISNA(VLOOKUP($A87+3000,CONFIG!$W$2:$AE$804,5,FALSE)),"",VLOOKUP($A87+3000,CONFIG!$W$2:$AE$804,5,FALSE))</f>
        <v/>
      </c>
      <c r="G87" s="142" t="str">
        <f>IF(ISNA(VLOOKUP($A87+3000,CONFIG!$W$2:$AE$804,6,FALSE)),"",VLOOKUP($A87+3000,CONFIG!$W$2:$AE$804,6,FALSE))</f>
        <v/>
      </c>
      <c r="H87" s="142" t="str">
        <f>IF(ISNA(VLOOKUP($A87+3000,CONFIG!$W$2:$AE$804,7,FALSE)),"",VLOOKUP($A87+3000,CONFIG!$W$2:$AE$804,7,FALSE))</f>
        <v/>
      </c>
      <c r="I87" s="142" t="str">
        <f>IF(ISNA(VLOOKUP($A87+3000,CONFIG!$W$2:$AE$804,8,FALSE)),"",VLOOKUP($A87+3000,CONFIG!$W$2:$AE$804,8,FALSE))</f>
        <v/>
      </c>
      <c r="J87" s="142" t="str">
        <f>IF(ISNA(VLOOKUP($A87+3000,CONFIG!$W$2:$AE$804,9,FALSE)),"",VLOOKUP($A87+3000,CONFIG!$W$2:$AE$804,9,FALSE))</f>
        <v/>
      </c>
      <c r="K87"/>
      <c r="L87"/>
      <c r="M87"/>
    </row>
    <row r="88" spans="1:13" s="117" customFormat="1" ht="19.350000000000001" customHeight="1" x14ac:dyDescent="0.2">
      <c r="A88" s="140">
        <v>81</v>
      </c>
      <c r="B88" s="141"/>
      <c r="C88" s="142">
        <f>IF(ISNA(VLOOKUP($A88+3000,CONFIG!$W$2:$AE$804,2,FALSE)),"",VLOOKUP($A88+3000,CONFIG!$W$2:$AE$804,2,FALSE))</f>
        <v>0</v>
      </c>
      <c r="D88" s="143" t="str">
        <f>IF(ISNA(VLOOKUP($A88+3000,CONFIG!$W$2:$AE$804,3,FALSE)),"",VLOOKUP($A88+3000,CONFIG!$W$2:$AE$804,3,FALSE))</f>
        <v/>
      </c>
      <c r="E88" s="143" t="str">
        <f>IF(ISNA(VLOOKUP($A88+3000,CONFIG!$W$2:$AE$804,4,FALSE)),"",VLOOKUP($A88+3000,CONFIG!$W$2:$AE$804,4,FALSE))</f>
        <v/>
      </c>
      <c r="F88" s="143" t="str">
        <f>IF(ISNA(VLOOKUP($A88+3000,CONFIG!$W$2:$AE$804,5,FALSE)),"",VLOOKUP($A88+3000,CONFIG!$W$2:$AE$804,5,FALSE))</f>
        <v/>
      </c>
      <c r="G88" s="142" t="str">
        <f>IF(ISNA(VLOOKUP($A88+3000,CONFIG!$W$2:$AE$804,6,FALSE)),"",VLOOKUP($A88+3000,CONFIG!$W$2:$AE$804,6,FALSE))</f>
        <v/>
      </c>
      <c r="H88" s="142" t="str">
        <f>IF(ISNA(VLOOKUP($A88+3000,CONFIG!$W$2:$AE$804,7,FALSE)),"",VLOOKUP($A88+3000,CONFIG!$W$2:$AE$804,7,FALSE))</f>
        <v/>
      </c>
      <c r="I88" s="142" t="str">
        <f>IF(ISNA(VLOOKUP($A88+3000,CONFIG!$W$2:$AE$804,8,FALSE)),"",VLOOKUP($A88+3000,CONFIG!$W$2:$AE$804,8,FALSE))</f>
        <v/>
      </c>
      <c r="J88" s="142" t="str">
        <f>IF(ISNA(VLOOKUP($A88+3000,CONFIG!$W$2:$AE$804,9,FALSE)),"",VLOOKUP($A88+3000,CONFIG!$W$2:$AE$804,9,FALSE))</f>
        <v/>
      </c>
      <c r="K88"/>
      <c r="L88"/>
      <c r="M88"/>
    </row>
    <row r="89" spans="1:13" s="117" customFormat="1" ht="19.350000000000001" customHeight="1" x14ac:dyDescent="0.2">
      <c r="A89" s="140">
        <v>82</v>
      </c>
      <c r="B89" s="141"/>
      <c r="C89" s="142">
        <f>IF(ISNA(VLOOKUP($A89+3000,CONFIG!$W$2:$AE$804,2,FALSE)),"",VLOOKUP($A89+3000,CONFIG!$W$2:$AE$804,2,FALSE))</f>
        <v>0</v>
      </c>
      <c r="D89" s="143" t="str">
        <f>IF(ISNA(VLOOKUP($A89+3000,CONFIG!$W$2:$AE$804,3,FALSE)),"",VLOOKUP($A89+3000,CONFIG!$W$2:$AE$804,3,FALSE))</f>
        <v/>
      </c>
      <c r="E89" s="143" t="str">
        <f>IF(ISNA(VLOOKUP($A89+3000,CONFIG!$W$2:$AE$804,4,FALSE)),"",VLOOKUP($A89+3000,CONFIG!$W$2:$AE$804,4,FALSE))</f>
        <v/>
      </c>
      <c r="F89" s="143" t="str">
        <f>IF(ISNA(VLOOKUP($A89+3000,CONFIG!$W$2:$AE$804,5,FALSE)),"",VLOOKUP($A89+3000,CONFIG!$W$2:$AE$804,5,FALSE))</f>
        <v/>
      </c>
      <c r="G89" s="142" t="str">
        <f>IF(ISNA(VLOOKUP($A89+3000,CONFIG!$W$2:$AE$804,6,FALSE)),"",VLOOKUP($A89+3000,CONFIG!$W$2:$AE$804,6,FALSE))</f>
        <v/>
      </c>
      <c r="H89" s="142" t="str">
        <f>IF(ISNA(VLOOKUP($A89+3000,CONFIG!$W$2:$AE$804,7,FALSE)),"",VLOOKUP($A89+3000,CONFIG!$W$2:$AE$804,7,FALSE))</f>
        <v/>
      </c>
      <c r="I89" s="142" t="str">
        <f>IF(ISNA(VLOOKUP($A89+3000,CONFIG!$W$2:$AE$804,8,FALSE)),"",VLOOKUP($A89+3000,CONFIG!$W$2:$AE$804,8,FALSE))</f>
        <v/>
      </c>
      <c r="J89" s="142" t="str">
        <f>IF(ISNA(VLOOKUP($A89+3000,CONFIG!$W$2:$AE$804,9,FALSE)),"",VLOOKUP($A89+3000,CONFIG!$W$2:$AE$804,9,FALSE))</f>
        <v/>
      </c>
      <c r="K89"/>
      <c r="L89"/>
      <c r="M89"/>
    </row>
    <row r="90" spans="1:13" s="117" customFormat="1" ht="19.350000000000001" customHeight="1" x14ac:dyDescent="0.2">
      <c r="A90" s="140">
        <v>83</v>
      </c>
      <c r="B90" s="141"/>
      <c r="C90" s="142">
        <f>IF(ISNA(VLOOKUP($A90+3000,CONFIG!$W$2:$AE$804,2,FALSE)),"",VLOOKUP($A90+3000,CONFIG!$W$2:$AE$804,2,FALSE))</f>
        <v>0</v>
      </c>
      <c r="D90" s="143" t="str">
        <f>IF(ISNA(VLOOKUP($A90+3000,CONFIG!$W$2:$AE$804,3,FALSE)),"",VLOOKUP($A90+3000,CONFIG!$W$2:$AE$804,3,FALSE))</f>
        <v/>
      </c>
      <c r="E90" s="143" t="str">
        <f>IF(ISNA(VLOOKUP($A90+3000,CONFIG!$W$2:$AE$804,4,FALSE)),"",VLOOKUP($A90+3000,CONFIG!$W$2:$AE$804,4,FALSE))</f>
        <v/>
      </c>
      <c r="F90" s="143" t="str">
        <f>IF(ISNA(VLOOKUP($A90+3000,CONFIG!$W$2:$AE$804,5,FALSE)),"",VLOOKUP($A90+3000,CONFIG!$W$2:$AE$804,5,FALSE))</f>
        <v/>
      </c>
      <c r="G90" s="142" t="str">
        <f>IF(ISNA(VLOOKUP($A90+3000,CONFIG!$W$2:$AE$804,6,FALSE)),"",VLOOKUP($A90+3000,CONFIG!$W$2:$AE$804,6,FALSE))</f>
        <v/>
      </c>
      <c r="H90" s="142" t="str">
        <f>IF(ISNA(VLOOKUP($A90+3000,CONFIG!$W$2:$AE$804,7,FALSE)),"",VLOOKUP($A90+3000,CONFIG!$W$2:$AE$804,7,FALSE))</f>
        <v/>
      </c>
      <c r="I90" s="142" t="str">
        <f>IF(ISNA(VLOOKUP($A90+3000,CONFIG!$W$2:$AE$804,8,FALSE)),"",VLOOKUP($A90+3000,CONFIG!$W$2:$AE$804,8,FALSE))</f>
        <v/>
      </c>
      <c r="J90" s="142" t="str">
        <f>IF(ISNA(VLOOKUP($A90+3000,CONFIG!$W$2:$AE$804,9,FALSE)),"",VLOOKUP($A90+3000,CONFIG!$W$2:$AE$804,9,FALSE))</f>
        <v/>
      </c>
      <c r="K90"/>
      <c r="L90"/>
      <c r="M90"/>
    </row>
    <row r="91" spans="1:13" s="117" customFormat="1" ht="19.350000000000001" customHeight="1" x14ac:dyDescent="0.2">
      <c r="A91" s="140">
        <v>84</v>
      </c>
      <c r="B91" s="141"/>
      <c r="C91" s="142">
        <f>IF(ISNA(VLOOKUP($A91+3000,CONFIG!$W$2:$AE$804,2,FALSE)),"",VLOOKUP($A91+3000,CONFIG!$W$2:$AE$804,2,FALSE))</f>
        <v>0</v>
      </c>
      <c r="D91" s="143" t="str">
        <f>IF(ISNA(VLOOKUP($A91+3000,CONFIG!$W$2:$AE$804,3,FALSE)),"",VLOOKUP($A91+3000,CONFIG!$W$2:$AE$804,3,FALSE))</f>
        <v/>
      </c>
      <c r="E91" s="143" t="str">
        <f>IF(ISNA(VLOOKUP($A91+3000,CONFIG!$W$2:$AE$804,4,FALSE)),"",VLOOKUP($A91+3000,CONFIG!$W$2:$AE$804,4,FALSE))</f>
        <v/>
      </c>
      <c r="F91" s="143" t="str">
        <f>IF(ISNA(VLOOKUP($A91+3000,CONFIG!$W$2:$AE$804,5,FALSE)),"",VLOOKUP($A91+3000,CONFIG!$W$2:$AE$804,5,FALSE))</f>
        <v/>
      </c>
      <c r="G91" s="142" t="str">
        <f>IF(ISNA(VLOOKUP($A91+3000,CONFIG!$W$2:$AE$804,6,FALSE)),"",VLOOKUP($A91+3000,CONFIG!$W$2:$AE$804,6,FALSE))</f>
        <v/>
      </c>
      <c r="H91" s="142" t="str">
        <f>IF(ISNA(VLOOKUP($A91+3000,CONFIG!$W$2:$AE$804,7,FALSE)),"",VLOOKUP($A91+3000,CONFIG!$W$2:$AE$804,7,FALSE))</f>
        <v/>
      </c>
      <c r="I91" s="142" t="str">
        <f>IF(ISNA(VLOOKUP($A91+3000,CONFIG!$W$2:$AE$804,8,FALSE)),"",VLOOKUP($A91+3000,CONFIG!$W$2:$AE$804,8,FALSE))</f>
        <v/>
      </c>
      <c r="J91" s="142" t="str">
        <f>IF(ISNA(VLOOKUP($A91+3000,CONFIG!$W$2:$AE$804,9,FALSE)),"",VLOOKUP($A91+3000,CONFIG!$W$2:$AE$804,9,FALSE))</f>
        <v/>
      </c>
      <c r="K91"/>
      <c r="L91"/>
      <c r="M91"/>
    </row>
    <row r="92" spans="1:13" s="117" customFormat="1" ht="19.350000000000001" customHeight="1" x14ac:dyDescent="0.2">
      <c r="A92" s="140">
        <v>85</v>
      </c>
      <c r="B92" s="141"/>
      <c r="C92" s="142">
        <f>IF(ISNA(VLOOKUP($A92+3000,CONFIG!$W$2:$AE$804,2,FALSE)),"",VLOOKUP($A92+3000,CONFIG!$W$2:$AE$804,2,FALSE))</f>
        <v>0</v>
      </c>
      <c r="D92" s="143" t="str">
        <f>IF(ISNA(VLOOKUP($A92+3000,CONFIG!$W$2:$AE$804,3,FALSE)),"",VLOOKUP($A92+3000,CONFIG!$W$2:$AE$804,3,FALSE))</f>
        <v/>
      </c>
      <c r="E92" s="143" t="str">
        <f>IF(ISNA(VLOOKUP($A92+3000,CONFIG!$W$2:$AE$804,4,FALSE)),"",VLOOKUP($A92+3000,CONFIG!$W$2:$AE$804,4,FALSE))</f>
        <v/>
      </c>
      <c r="F92" s="143" t="str">
        <f>IF(ISNA(VLOOKUP($A92+3000,CONFIG!$W$2:$AE$804,5,FALSE)),"",VLOOKUP($A92+3000,CONFIG!$W$2:$AE$804,5,FALSE))</f>
        <v/>
      </c>
      <c r="G92" s="142" t="str">
        <f>IF(ISNA(VLOOKUP($A92+3000,CONFIG!$W$2:$AE$804,6,FALSE)),"",VLOOKUP($A92+3000,CONFIG!$W$2:$AE$804,6,FALSE))</f>
        <v/>
      </c>
      <c r="H92" s="142" t="str">
        <f>IF(ISNA(VLOOKUP($A92+3000,CONFIG!$W$2:$AE$804,7,FALSE)),"",VLOOKUP($A92+3000,CONFIG!$W$2:$AE$804,7,FALSE))</f>
        <v/>
      </c>
      <c r="I92" s="142" t="str">
        <f>IF(ISNA(VLOOKUP($A92+3000,CONFIG!$W$2:$AE$804,8,FALSE)),"",VLOOKUP($A92+3000,CONFIG!$W$2:$AE$804,8,FALSE))</f>
        <v/>
      </c>
      <c r="J92" s="142" t="str">
        <f>IF(ISNA(VLOOKUP($A92+3000,CONFIG!$W$2:$AE$804,9,FALSE)),"",VLOOKUP($A92+3000,CONFIG!$W$2:$AE$804,9,FALSE))</f>
        <v/>
      </c>
      <c r="K92"/>
      <c r="L92"/>
      <c r="M92"/>
    </row>
    <row r="93" spans="1:13" s="117" customFormat="1" ht="19.350000000000001" customHeight="1" x14ac:dyDescent="0.2">
      <c r="A93" s="140">
        <v>86</v>
      </c>
      <c r="B93" s="141"/>
      <c r="C93" s="142">
        <f>IF(ISNA(VLOOKUP($A93+3000,CONFIG!$W$2:$AE$804,2,FALSE)),"",VLOOKUP($A93+3000,CONFIG!$W$2:$AE$804,2,FALSE))</f>
        <v>0</v>
      </c>
      <c r="D93" s="143" t="str">
        <f>IF(ISNA(VLOOKUP($A93+3000,CONFIG!$W$2:$AE$804,3,FALSE)),"",VLOOKUP($A93+3000,CONFIG!$W$2:$AE$804,3,FALSE))</f>
        <v/>
      </c>
      <c r="E93" s="143" t="str">
        <f>IF(ISNA(VLOOKUP($A93+3000,CONFIG!$W$2:$AE$804,4,FALSE)),"",VLOOKUP($A93+3000,CONFIG!$W$2:$AE$804,4,FALSE))</f>
        <v/>
      </c>
      <c r="F93" s="143" t="str">
        <f>IF(ISNA(VLOOKUP($A93+3000,CONFIG!$W$2:$AE$804,5,FALSE)),"",VLOOKUP($A93+3000,CONFIG!$W$2:$AE$804,5,FALSE))</f>
        <v/>
      </c>
      <c r="G93" s="142" t="str">
        <f>IF(ISNA(VLOOKUP($A93+3000,CONFIG!$W$2:$AE$804,6,FALSE)),"",VLOOKUP($A93+3000,CONFIG!$W$2:$AE$804,6,FALSE))</f>
        <v/>
      </c>
      <c r="H93" s="142" t="str">
        <f>IF(ISNA(VLOOKUP($A93+3000,CONFIG!$W$2:$AE$804,7,FALSE)),"",VLOOKUP($A93+3000,CONFIG!$W$2:$AE$804,7,FALSE))</f>
        <v/>
      </c>
      <c r="I93" s="142" t="str">
        <f>IF(ISNA(VLOOKUP($A93+3000,CONFIG!$W$2:$AE$804,8,FALSE)),"",VLOOKUP($A93+3000,CONFIG!$W$2:$AE$804,8,FALSE))</f>
        <v/>
      </c>
      <c r="J93" s="142" t="str">
        <f>IF(ISNA(VLOOKUP($A93+3000,CONFIG!$W$2:$AE$804,9,FALSE)),"",VLOOKUP($A93+3000,CONFIG!$W$2:$AE$804,9,FALSE))</f>
        <v/>
      </c>
      <c r="K93"/>
      <c r="L93"/>
      <c r="M93"/>
    </row>
    <row r="94" spans="1:13" s="117" customFormat="1" ht="19.350000000000001" customHeight="1" x14ac:dyDescent="0.2">
      <c r="A94" s="140">
        <v>87</v>
      </c>
      <c r="B94" s="141"/>
      <c r="C94" s="142">
        <f>IF(ISNA(VLOOKUP($A94+3000,CONFIG!$W$2:$AE$804,2,FALSE)),"",VLOOKUP($A94+3000,CONFIG!$W$2:$AE$804,2,FALSE))</f>
        <v>0</v>
      </c>
      <c r="D94" s="143" t="str">
        <f>IF(ISNA(VLOOKUP($A94+3000,CONFIG!$W$2:$AE$804,3,FALSE)),"",VLOOKUP($A94+3000,CONFIG!$W$2:$AE$804,3,FALSE))</f>
        <v/>
      </c>
      <c r="E94" s="143" t="str">
        <f>IF(ISNA(VLOOKUP($A94+3000,CONFIG!$W$2:$AE$804,4,FALSE)),"",VLOOKUP($A94+3000,CONFIG!$W$2:$AE$804,4,FALSE))</f>
        <v/>
      </c>
      <c r="F94" s="143" t="str">
        <f>IF(ISNA(VLOOKUP($A94+3000,CONFIG!$W$2:$AE$804,5,FALSE)),"",VLOOKUP($A94+3000,CONFIG!$W$2:$AE$804,5,FALSE))</f>
        <v/>
      </c>
      <c r="G94" s="142" t="str">
        <f>IF(ISNA(VLOOKUP($A94+3000,CONFIG!$W$2:$AE$804,6,FALSE)),"",VLOOKUP($A94+3000,CONFIG!$W$2:$AE$804,6,FALSE))</f>
        <v/>
      </c>
      <c r="H94" s="142" t="str">
        <f>IF(ISNA(VLOOKUP($A94+3000,CONFIG!$W$2:$AE$804,7,FALSE)),"",VLOOKUP($A94+3000,CONFIG!$W$2:$AE$804,7,FALSE))</f>
        <v/>
      </c>
      <c r="I94" s="142" t="str">
        <f>IF(ISNA(VLOOKUP($A94+3000,CONFIG!$W$2:$AE$804,8,FALSE)),"",VLOOKUP($A94+3000,CONFIG!$W$2:$AE$804,8,FALSE))</f>
        <v/>
      </c>
      <c r="J94" s="142" t="str">
        <f>IF(ISNA(VLOOKUP($A94+3000,CONFIG!$W$2:$AE$804,9,FALSE)),"",VLOOKUP($A94+3000,CONFIG!$W$2:$AE$804,9,FALSE))</f>
        <v/>
      </c>
      <c r="K94"/>
      <c r="L94"/>
      <c r="M94"/>
    </row>
    <row r="95" spans="1:13" s="117" customFormat="1" ht="19.350000000000001" customHeight="1" x14ac:dyDescent="0.2">
      <c r="A95" s="140">
        <v>88</v>
      </c>
      <c r="B95" s="141"/>
      <c r="C95" s="142">
        <f>IF(ISNA(VLOOKUP($A95+3000,CONFIG!$W$2:$AE$804,2,FALSE)),"",VLOOKUP($A95+3000,CONFIG!$W$2:$AE$804,2,FALSE))</f>
        <v>0</v>
      </c>
      <c r="D95" s="143" t="str">
        <f>IF(ISNA(VLOOKUP($A95+3000,CONFIG!$W$2:$AE$804,3,FALSE)),"",VLOOKUP($A95+3000,CONFIG!$W$2:$AE$804,3,FALSE))</f>
        <v/>
      </c>
      <c r="E95" s="143" t="str">
        <f>IF(ISNA(VLOOKUP($A95+3000,CONFIG!$W$2:$AE$804,4,FALSE)),"",VLOOKUP($A95+3000,CONFIG!$W$2:$AE$804,4,FALSE))</f>
        <v/>
      </c>
      <c r="F95" s="143" t="str">
        <f>IF(ISNA(VLOOKUP($A95+3000,CONFIG!$W$2:$AE$804,5,FALSE)),"",VLOOKUP($A95+3000,CONFIG!$W$2:$AE$804,5,FALSE))</f>
        <v/>
      </c>
      <c r="G95" s="142" t="str">
        <f>IF(ISNA(VLOOKUP($A95+3000,CONFIG!$W$2:$AE$804,6,FALSE)),"",VLOOKUP($A95+3000,CONFIG!$W$2:$AE$804,6,FALSE))</f>
        <v/>
      </c>
      <c r="H95" s="142" t="str">
        <f>IF(ISNA(VLOOKUP($A95+3000,CONFIG!$W$2:$AE$804,7,FALSE)),"",VLOOKUP($A95+3000,CONFIG!$W$2:$AE$804,7,FALSE))</f>
        <v/>
      </c>
      <c r="I95" s="142" t="str">
        <f>IF(ISNA(VLOOKUP($A95+3000,CONFIG!$W$2:$AE$804,8,FALSE)),"",VLOOKUP($A95+3000,CONFIG!$W$2:$AE$804,8,FALSE))</f>
        <v/>
      </c>
      <c r="J95" s="142" t="str">
        <f>IF(ISNA(VLOOKUP($A95+3000,CONFIG!$W$2:$AE$804,9,FALSE)),"",VLOOKUP($A95+3000,CONFIG!$W$2:$AE$804,9,FALSE))</f>
        <v/>
      </c>
      <c r="K95"/>
      <c r="L95"/>
      <c r="M95"/>
    </row>
    <row r="96" spans="1:13" s="117" customFormat="1" ht="19.350000000000001" customHeight="1" x14ac:dyDescent="0.2">
      <c r="A96" s="140">
        <v>89</v>
      </c>
      <c r="B96" s="141"/>
      <c r="C96" s="142">
        <f>IF(ISNA(VLOOKUP($A96+3000,CONFIG!$W$2:$AE$804,2,FALSE)),"",VLOOKUP($A96+3000,CONFIG!$W$2:$AE$804,2,FALSE))</f>
        <v>0</v>
      </c>
      <c r="D96" s="143" t="str">
        <f>IF(ISNA(VLOOKUP($A96+3000,CONFIG!$W$2:$AE$804,3,FALSE)),"",VLOOKUP($A96+3000,CONFIG!$W$2:$AE$804,3,FALSE))</f>
        <v/>
      </c>
      <c r="E96" s="143" t="str">
        <f>IF(ISNA(VLOOKUP($A96+3000,CONFIG!$W$2:$AE$804,4,FALSE)),"",VLOOKUP($A96+3000,CONFIG!$W$2:$AE$804,4,FALSE))</f>
        <v/>
      </c>
      <c r="F96" s="143" t="str">
        <f>IF(ISNA(VLOOKUP($A96+3000,CONFIG!$W$2:$AE$804,5,FALSE)),"",VLOOKUP($A96+3000,CONFIG!$W$2:$AE$804,5,FALSE))</f>
        <v/>
      </c>
      <c r="G96" s="142" t="str">
        <f>IF(ISNA(VLOOKUP($A96+3000,CONFIG!$W$2:$AE$804,6,FALSE)),"",VLOOKUP($A96+3000,CONFIG!$W$2:$AE$804,6,FALSE))</f>
        <v/>
      </c>
      <c r="H96" s="142" t="str">
        <f>IF(ISNA(VLOOKUP($A96+3000,CONFIG!$W$2:$AE$804,7,FALSE)),"",VLOOKUP($A96+3000,CONFIG!$W$2:$AE$804,7,FALSE))</f>
        <v/>
      </c>
      <c r="I96" s="142" t="str">
        <f>IF(ISNA(VLOOKUP($A96+3000,CONFIG!$W$2:$AE$804,8,FALSE)),"",VLOOKUP($A96+3000,CONFIG!$W$2:$AE$804,8,FALSE))</f>
        <v/>
      </c>
      <c r="J96" s="142" t="str">
        <f>IF(ISNA(VLOOKUP($A96+3000,CONFIG!$W$2:$AE$804,9,FALSE)),"",VLOOKUP($A96+3000,CONFIG!$W$2:$AE$804,9,FALSE))</f>
        <v/>
      </c>
      <c r="K96"/>
      <c r="L96"/>
      <c r="M96"/>
    </row>
    <row r="97" spans="1:13" s="117" customFormat="1" ht="19.350000000000001" customHeight="1" x14ac:dyDescent="0.2">
      <c r="A97" s="140">
        <v>90</v>
      </c>
      <c r="B97" s="141"/>
      <c r="C97" s="142">
        <f>IF(ISNA(VLOOKUP($A97+3000,CONFIG!$W$2:$AE$804,2,FALSE)),"",VLOOKUP($A97+3000,CONFIG!$W$2:$AE$804,2,FALSE))</f>
        <v>0</v>
      </c>
      <c r="D97" s="143" t="str">
        <f>IF(ISNA(VLOOKUP($A97+3000,CONFIG!$W$2:$AE$804,3,FALSE)),"",VLOOKUP($A97+3000,CONFIG!$W$2:$AE$804,3,FALSE))</f>
        <v/>
      </c>
      <c r="E97" s="143" t="str">
        <f>IF(ISNA(VLOOKUP($A97+3000,CONFIG!$W$2:$AE$804,4,FALSE)),"",VLOOKUP($A97+3000,CONFIG!$W$2:$AE$804,4,FALSE))</f>
        <v/>
      </c>
      <c r="F97" s="143" t="str">
        <f>IF(ISNA(VLOOKUP($A97+3000,CONFIG!$W$2:$AE$804,5,FALSE)),"",VLOOKUP($A97+3000,CONFIG!$W$2:$AE$804,5,FALSE))</f>
        <v/>
      </c>
      <c r="G97" s="142" t="str">
        <f>IF(ISNA(VLOOKUP($A97+3000,CONFIG!$W$2:$AE$804,6,FALSE)),"",VLOOKUP($A97+3000,CONFIG!$W$2:$AE$804,6,FALSE))</f>
        <v/>
      </c>
      <c r="H97" s="142" t="str">
        <f>IF(ISNA(VLOOKUP($A97+3000,CONFIG!$W$2:$AE$804,7,FALSE)),"",VLOOKUP($A97+3000,CONFIG!$W$2:$AE$804,7,FALSE))</f>
        <v/>
      </c>
      <c r="I97" s="142" t="str">
        <f>IF(ISNA(VLOOKUP($A97+3000,CONFIG!$W$2:$AE$804,8,FALSE)),"",VLOOKUP($A97+3000,CONFIG!$W$2:$AE$804,8,FALSE))</f>
        <v/>
      </c>
      <c r="J97" s="142" t="str">
        <f>IF(ISNA(VLOOKUP($A97+3000,CONFIG!$W$2:$AE$804,9,FALSE)),"",VLOOKUP($A97+3000,CONFIG!$W$2:$AE$804,9,FALSE))</f>
        <v/>
      </c>
      <c r="K97"/>
      <c r="L97"/>
      <c r="M97"/>
    </row>
    <row r="98" spans="1:13" s="117" customFormat="1" ht="19.350000000000001" customHeight="1" x14ac:dyDescent="0.2">
      <c r="A98" s="140">
        <v>91</v>
      </c>
      <c r="B98" s="141"/>
      <c r="C98" s="142">
        <f>IF(ISNA(VLOOKUP($A98+3000,CONFIG!$W$2:$AE$804,2,FALSE)),"",VLOOKUP($A98+3000,CONFIG!$W$2:$AE$804,2,FALSE))</f>
        <v>0</v>
      </c>
      <c r="D98" s="143" t="str">
        <f>IF(ISNA(VLOOKUP($A98+3000,CONFIG!$W$2:$AE$804,3,FALSE)),"",VLOOKUP($A98+3000,CONFIG!$W$2:$AE$804,3,FALSE))</f>
        <v/>
      </c>
      <c r="E98" s="143" t="str">
        <f>IF(ISNA(VLOOKUP($A98+3000,CONFIG!$W$2:$AE$804,4,FALSE)),"",VLOOKUP($A98+3000,CONFIG!$W$2:$AE$804,4,FALSE))</f>
        <v/>
      </c>
      <c r="F98" s="143" t="str">
        <f>IF(ISNA(VLOOKUP($A98+3000,CONFIG!$W$2:$AE$804,5,FALSE)),"",VLOOKUP($A98+3000,CONFIG!$W$2:$AE$804,5,FALSE))</f>
        <v/>
      </c>
      <c r="G98" s="142" t="str">
        <f>IF(ISNA(VLOOKUP($A98+3000,CONFIG!$W$2:$AE$804,6,FALSE)),"",VLOOKUP($A98+3000,CONFIG!$W$2:$AE$804,6,FALSE))</f>
        <v/>
      </c>
      <c r="H98" s="142" t="str">
        <f>IF(ISNA(VLOOKUP($A98+3000,CONFIG!$W$2:$AE$804,7,FALSE)),"",VLOOKUP($A98+3000,CONFIG!$W$2:$AE$804,7,FALSE))</f>
        <v/>
      </c>
      <c r="I98" s="142" t="str">
        <f>IF(ISNA(VLOOKUP($A98+3000,CONFIG!$W$2:$AE$804,8,FALSE)),"",VLOOKUP($A98+3000,CONFIG!$W$2:$AE$804,8,FALSE))</f>
        <v/>
      </c>
      <c r="J98" s="142" t="str">
        <f>IF(ISNA(VLOOKUP($A98+3000,CONFIG!$W$2:$AE$804,9,FALSE)),"",VLOOKUP($A98+3000,CONFIG!$W$2:$AE$804,9,FALSE))</f>
        <v/>
      </c>
      <c r="K98"/>
      <c r="L98"/>
      <c r="M98"/>
    </row>
    <row r="99" spans="1:13" s="117" customFormat="1" ht="19.350000000000001" customHeight="1" x14ac:dyDescent="0.2">
      <c r="A99" s="140">
        <v>92</v>
      </c>
      <c r="B99" s="141"/>
      <c r="C99" s="142">
        <f>IF(ISNA(VLOOKUP($A99+3000,CONFIG!$W$2:$AE$804,2,FALSE)),"",VLOOKUP($A99+3000,CONFIG!$W$2:$AE$804,2,FALSE))</f>
        <v>0</v>
      </c>
      <c r="D99" s="143" t="str">
        <f>IF(ISNA(VLOOKUP($A99+3000,CONFIG!$W$2:$AE$804,3,FALSE)),"",VLOOKUP($A99+3000,CONFIG!$W$2:$AE$804,3,FALSE))</f>
        <v/>
      </c>
      <c r="E99" s="143" t="str">
        <f>IF(ISNA(VLOOKUP($A99+3000,CONFIG!$W$2:$AE$804,4,FALSE)),"",VLOOKUP($A99+3000,CONFIG!$W$2:$AE$804,4,FALSE))</f>
        <v/>
      </c>
      <c r="F99" s="143" t="str">
        <f>IF(ISNA(VLOOKUP($A99+3000,CONFIG!$W$2:$AE$804,5,FALSE)),"",VLOOKUP($A99+3000,CONFIG!$W$2:$AE$804,5,FALSE))</f>
        <v/>
      </c>
      <c r="G99" s="142" t="str">
        <f>IF(ISNA(VLOOKUP($A99+3000,CONFIG!$W$2:$AE$804,6,FALSE)),"",VLOOKUP($A99+3000,CONFIG!$W$2:$AE$804,6,FALSE))</f>
        <v/>
      </c>
      <c r="H99" s="142" t="str">
        <f>IF(ISNA(VLOOKUP($A99+3000,CONFIG!$W$2:$AE$804,7,FALSE)),"",VLOOKUP($A99+3000,CONFIG!$W$2:$AE$804,7,FALSE))</f>
        <v/>
      </c>
      <c r="I99" s="142" t="str">
        <f>IF(ISNA(VLOOKUP($A99+3000,CONFIG!$W$2:$AE$804,8,FALSE)),"",VLOOKUP($A99+3000,CONFIG!$W$2:$AE$804,8,FALSE))</f>
        <v/>
      </c>
      <c r="J99" s="142" t="str">
        <f>IF(ISNA(VLOOKUP($A99+3000,CONFIG!$W$2:$AE$804,9,FALSE)),"",VLOOKUP($A99+3000,CONFIG!$W$2:$AE$804,9,FALSE))</f>
        <v/>
      </c>
      <c r="K99"/>
      <c r="L99"/>
      <c r="M99"/>
    </row>
    <row r="100" spans="1:13" s="117" customFormat="1" ht="19.350000000000001" customHeight="1" x14ac:dyDescent="0.2">
      <c r="A100" s="140">
        <v>93</v>
      </c>
      <c r="B100" s="141"/>
      <c r="C100" s="142">
        <f>IF(ISNA(VLOOKUP($A100+3000,CONFIG!$W$2:$AE$804,2,FALSE)),"",VLOOKUP($A100+3000,CONFIG!$W$2:$AE$804,2,FALSE))</f>
        <v>0</v>
      </c>
      <c r="D100" s="143" t="str">
        <f>IF(ISNA(VLOOKUP($A100+3000,CONFIG!$W$2:$AE$804,3,FALSE)),"",VLOOKUP($A100+3000,CONFIG!$W$2:$AE$804,3,FALSE))</f>
        <v/>
      </c>
      <c r="E100" s="143" t="str">
        <f>IF(ISNA(VLOOKUP($A100+3000,CONFIG!$W$2:$AE$804,4,FALSE)),"",VLOOKUP($A100+3000,CONFIG!$W$2:$AE$804,4,FALSE))</f>
        <v/>
      </c>
      <c r="F100" s="143" t="str">
        <f>IF(ISNA(VLOOKUP($A100+3000,CONFIG!$W$2:$AE$804,5,FALSE)),"",VLOOKUP($A100+3000,CONFIG!$W$2:$AE$804,5,FALSE))</f>
        <v/>
      </c>
      <c r="G100" s="142" t="str">
        <f>IF(ISNA(VLOOKUP($A100+3000,CONFIG!$W$2:$AE$804,6,FALSE)),"",VLOOKUP($A100+3000,CONFIG!$W$2:$AE$804,6,FALSE))</f>
        <v/>
      </c>
      <c r="H100" s="142" t="str">
        <f>IF(ISNA(VLOOKUP($A100+3000,CONFIG!$W$2:$AE$804,7,FALSE)),"",VLOOKUP($A100+3000,CONFIG!$W$2:$AE$804,7,FALSE))</f>
        <v/>
      </c>
      <c r="I100" s="142" t="str">
        <f>IF(ISNA(VLOOKUP($A100+3000,CONFIG!$W$2:$AE$804,8,FALSE)),"",VLOOKUP($A100+3000,CONFIG!$W$2:$AE$804,8,FALSE))</f>
        <v/>
      </c>
      <c r="J100" s="142" t="str">
        <f>IF(ISNA(VLOOKUP($A100+3000,CONFIG!$W$2:$AE$804,9,FALSE)),"",VLOOKUP($A100+3000,CONFIG!$W$2:$AE$804,9,FALSE))</f>
        <v/>
      </c>
      <c r="K100"/>
      <c r="L100"/>
      <c r="M100"/>
    </row>
    <row r="101" spans="1:13" s="117" customFormat="1" ht="19.350000000000001" customHeight="1" x14ac:dyDescent="0.2">
      <c r="A101" s="140">
        <v>94</v>
      </c>
      <c r="B101" s="141"/>
      <c r="C101" s="142">
        <f>IF(ISNA(VLOOKUP($A101+3000,CONFIG!$W$2:$AE$804,2,FALSE)),"",VLOOKUP($A101+3000,CONFIG!$W$2:$AE$804,2,FALSE))</f>
        <v>0</v>
      </c>
      <c r="D101" s="143" t="str">
        <f>IF(ISNA(VLOOKUP($A101+3000,CONFIG!$W$2:$AE$804,3,FALSE)),"",VLOOKUP($A101+3000,CONFIG!$W$2:$AE$804,3,FALSE))</f>
        <v/>
      </c>
      <c r="E101" s="143" t="str">
        <f>IF(ISNA(VLOOKUP($A101+3000,CONFIG!$W$2:$AE$804,4,FALSE)),"",VLOOKUP($A101+3000,CONFIG!$W$2:$AE$804,4,FALSE))</f>
        <v/>
      </c>
      <c r="F101" s="143" t="str">
        <f>IF(ISNA(VLOOKUP($A101+3000,CONFIG!$W$2:$AE$804,5,FALSE)),"",VLOOKUP($A101+3000,CONFIG!$W$2:$AE$804,5,FALSE))</f>
        <v/>
      </c>
      <c r="G101" s="142" t="str">
        <f>IF(ISNA(VLOOKUP($A101+3000,CONFIG!$W$2:$AE$804,6,FALSE)),"",VLOOKUP($A101+3000,CONFIG!$W$2:$AE$804,6,FALSE))</f>
        <v/>
      </c>
      <c r="H101" s="142" t="str">
        <f>IF(ISNA(VLOOKUP($A101+3000,CONFIG!$W$2:$AE$804,7,FALSE)),"",VLOOKUP($A101+3000,CONFIG!$W$2:$AE$804,7,FALSE))</f>
        <v/>
      </c>
      <c r="I101" s="142" t="str">
        <f>IF(ISNA(VLOOKUP($A101+3000,CONFIG!$W$2:$AE$804,8,FALSE)),"",VLOOKUP($A101+3000,CONFIG!$W$2:$AE$804,8,FALSE))</f>
        <v/>
      </c>
      <c r="J101" s="142" t="str">
        <f>IF(ISNA(VLOOKUP($A101+3000,CONFIG!$W$2:$AE$804,9,FALSE)),"",VLOOKUP($A101+3000,CONFIG!$W$2:$AE$804,9,FALSE))</f>
        <v/>
      </c>
      <c r="K101"/>
      <c r="L101"/>
      <c r="M101"/>
    </row>
    <row r="102" spans="1:13" s="117" customFormat="1" ht="19.350000000000001" customHeight="1" x14ac:dyDescent="0.2">
      <c r="A102" s="140">
        <v>95</v>
      </c>
      <c r="B102" s="141"/>
      <c r="C102" s="142">
        <f>IF(ISNA(VLOOKUP($A102+3000,CONFIG!$W$2:$AE$804,2,FALSE)),"",VLOOKUP($A102+3000,CONFIG!$W$2:$AE$804,2,FALSE))</f>
        <v>0</v>
      </c>
      <c r="D102" s="143" t="str">
        <f>IF(ISNA(VLOOKUP($A102+3000,CONFIG!$W$2:$AE$804,3,FALSE)),"",VLOOKUP($A102+3000,CONFIG!$W$2:$AE$804,3,FALSE))</f>
        <v/>
      </c>
      <c r="E102" s="143" t="str">
        <f>IF(ISNA(VLOOKUP($A102+3000,CONFIG!$W$2:$AE$804,4,FALSE)),"",VLOOKUP($A102+3000,CONFIG!$W$2:$AE$804,4,FALSE))</f>
        <v/>
      </c>
      <c r="F102" s="143" t="str">
        <f>IF(ISNA(VLOOKUP($A102+3000,CONFIG!$W$2:$AE$804,5,FALSE)),"",VLOOKUP($A102+3000,CONFIG!$W$2:$AE$804,5,FALSE))</f>
        <v/>
      </c>
      <c r="G102" s="142" t="str">
        <f>IF(ISNA(VLOOKUP($A102+3000,CONFIG!$W$2:$AE$804,6,FALSE)),"",VLOOKUP($A102+3000,CONFIG!$W$2:$AE$804,6,FALSE))</f>
        <v/>
      </c>
      <c r="H102" s="142" t="str">
        <f>IF(ISNA(VLOOKUP($A102+3000,CONFIG!$W$2:$AE$804,7,FALSE)),"",VLOOKUP($A102+3000,CONFIG!$W$2:$AE$804,7,FALSE))</f>
        <v/>
      </c>
      <c r="I102" s="142" t="str">
        <f>IF(ISNA(VLOOKUP($A102+3000,CONFIG!$W$2:$AE$804,8,FALSE)),"",VLOOKUP($A102+3000,CONFIG!$W$2:$AE$804,8,FALSE))</f>
        <v/>
      </c>
      <c r="J102" s="142" t="str">
        <f>IF(ISNA(VLOOKUP($A102+3000,CONFIG!$W$2:$AE$804,9,FALSE)),"",VLOOKUP($A102+3000,CONFIG!$W$2:$AE$804,9,FALSE))</f>
        <v/>
      </c>
      <c r="K102"/>
      <c r="L102"/>
      <c r="M102"/>
    </row>
    <row r="103" spans="1:13" s="117" customFormat="1" ht="19.350000000000001" customHeight="1" x14ac:dyDescent="0.2">
      <c r="A103" s="140">
        <v>96</v>
      </c>
      <c r="B103" s="141"/>
      <c r="C103" s="142">
        <f>IF(ISNA(VLOOKUP($A103+3000,CONFIG!$W$2:$AE$804,2,FALSE)),"",VLOOKUP($A103+3000,CONFIG!$W$2:$AE$804,2,FALSE))</f>
        <v>0</v>
      </c>
      <c r="D103" s="143" t="str">
        <f>IF(ISNA(VLOOKUP($A103+3000,CONFIG!$W$2:$AE$804,3,FALSE)),"",VLOOKUP($A103+3000,CONFIG!$W$2:$AE$804,3,FALSE))</f>
        <v/>
      </c>
      <c r="E103" s="143" t="str">
        <f>IF(ISNA(VLOOKUP($A103+3000,CONFIG!$W$2:$AE$804,4,FALSE)),"",VLOOKUP($A103+3000,CONFIG!$W$2:$AE$804,4,FALSE))</f>
        <v/>
      </c>
      <c r="F103" s="143" t="str">
        <f>IF(ISNA(VLOOKUP($A103+3000,CONFIG!$W$2:$AE$804,5,FALSE)),"",VLOOKUP($A103+3000,CONFIG!$W$2:$AE$804,5,FALSE))</f>
        <v/>
      </c>
      <c r="G103" s="142" t="str">
        <f>IF(ISNA(VLOOKUP($A103+3000,CONFIG!$W$2:$AE$804,6,FALSE)),"",VLOOKUP($A103+3000,CONFIG!$W$2:$AE$804,6,FALSE))</f>
        <v/>
      </c>
      <c r="H103" s="142" t="str">
        <f>IF(ISNA(VLOOKUP($A103+3000,CONFIG!$W$2:$AE$804,7,FALSE)),"",VLOOKUP($A103+3000,CONFIG!$W$2:$AE$804,7,FALSE))</f>
        <v/>
      </c>
      <c r="I103" s="142" t="str">
        <f>IF(ISNA(VLOOKUP($A103+3000,CONFIG!$W$2:$AE$804,8,FALSE)),"",VLOOKUP($A103+3000,CONFIG!$W$2:$AE$804,8,FALSE))</f>
        <v/>
      </c>
      <c r="J103" s="142" t="str">
        <f>IF(ISNA(VLOOKUP($A103+3000,CONFIG!$W$2:$AE$804,9,FALSE)),"",VLOOKUP($A103+3000,CONFIG!$W$2:$AE$804,9,FALSE))</f>
        <v/>
      </c>
      <c r="K103"/>
      <c r="L103"/>
      <c r="M103"/>
    </row>
    <row r="104" spans="1:13" s="117" customFormat="1" ht="19.350000000000001" customHeight="1" x14ac:dyDescent="0.2">
      <c r="A104" s="140">
        <v>97</v>
      </c>
      <c r="B104" s="141"/>
      <c r="C104" s="142">
        <f>IF(ISNA(VLOOKUP($A104+3000,CONFIG!$W$2:$AE$804,2,FALSE)),"",VLOOKUP($A104+3000,CONFIG!$W$2:$AE$804,2,FALSE))</f>
        <v>0</v>
      </c>
      <c r="D104" s="143" t="str">
        <f>IF(ISNA(VLOOKUP($A104+3000,CONFIG!$W$2:$AE$804,3,FALSE)),"",VLOOKUP($A104+3000,CONFIG!$W$2:$AE$804,3,FALSE))</f>
        <v/>
      </c>
      <c r="E104" s="143" t="str">
        <f>IF(ISNA(VLOOKUP($A104+3000,CONFIG!$W$2:$AE$804,4,FALSE)),"",VLOOKUP($A104+3000,CONFIG!$W$2:$AE$804,4,FALSE))</f>
        <v/>
      </c>
      <c r="F104" s="143" t="str">
        <f>IF(ISNA(VLOOKUP($A104+3000,CONFIG!$W$2:$AE$804,5,FALSE)),"",VLOOKUP($A104+3000,CONFIG!$W$2:$AE$804,5,FALSE))</f>
        <v/>
      </c>
      <c r="G104" s="142" t="str">
        <f>IF(ISNA(VLOOKUP($A104+3000,CONFIG!$W$2:$AE$804,6,FALSE)),"",VLOOKUP($A104+3000,CONFIG!$W$2:$AE$804,6,FALSE))</f>
        <v/>
      </c>
      <c r="H104" s="142" t="str">
        <f>IF(ISNA(VLOOKUP($A104+3000,CONFIG!$W$2:$AE$804,7,FALSE)),"",VLOOKUP($A104+3000,CONFIG!$W$2:$AE$804,7,FALSE))</f>
        <v/>
      </c>
      <c r="I104" s="142" t="str">
        <f>IF(ISNA(VLOOKUP($A104+3000,CONFIG!$W$2:$AE$804,8,FALSE)),"",VLOOKUP($A104+3000,CONFIG!$W$2:$AE$804,8,FALSE))</f>
        <v/>
      </c>
      <c r="J104" s="142" t="str">
        <f>IF(ISNA(VLOOKUP($A104+3000,CONFIG!$W$2:$AE$804,9,FALSE)),"",VLOOKUP($A104+3000,CONFIG!$W$2:$AE$804,9,FALSE))</f>
        <v/>
      </c>
      <c r="K104"/>
      <c r="L104"/>
      <c r="M104"/>
    </row>
    <row r="105" spans="1:13" s="117" customFormat="1" ht="19.350000000000001" customHeight="1" x14ac:dyDescent="0.2">
      <c r="A105" s="140">
        <v>98</v>
      </c>
      <c r="B105" s="141"/>
      <c r="C105" s="142">
        <f>IF(ISNA(VLOOKUP($A105+3000,CONFIG!$W$2:$AE$804,2,FALSE)),"",VLOOKUP($A105+3000,CONFIG!$W$2:$AE$804,2,FALSE))</f>
        <v>0</v>
      </c>
      <c r="D105" s="143" t="str">
        <f>IF(ISNA(VLOOKUP($A105+3000,CONFIG!$W$2:$AE$804,3,FALSE)),"",VLOOKUP($A105+3000,CONFIG!$W$2:$AE$804,3,FALSE))</f>
        <v/>
      </c>
      <c r="E105" s="143" t="str">
        <f>IF(ISNA(VLOOKUP($A105+3000,CONFIG!$W$2:$AE$804,4,FALSE)),"",VLOOKUP($A105+3000,CONFIG!$W$2:$AE$804,4,FALSE))</f>
        <v/>
      </c>
      <c r="F105" s="143" t="str">
        <f>IF(ISNA(VLOOKUP($A105+3000,CONFIG!$W$2:$AE$804,5,FALSE)),"",VLOOKUP($A105+3000,CONFIG!$W$2:$AE$804,5,FALSE))</f>
        <v/>
      </c>
      <c r="G105" s="142" t="str">
        <f>IF(ISNA(VLOOKUP($A105+3000,CONFIG!$W$2:$AE$804,6,FALSE)),"",VLOOKUP($A105+3000,CONFIG!$W$2:$AE$804,6,FALSE))</f>
        <v/>
      </c>
      <c r="H105" s="142" t="str">
        <f>IF(ISNA(VLOOKUP($A105+3000,CONFIG!$W$2:$AE$804,7,FALSE)),"",VLOOKUP($A105+3000,CONFIG!$W$2:$AE$804,7,FALSE))</f>
        <v/>
      </c>
      <c r="I105" s="142" t="str">
        <f>IF(ISNA(VLOOKUP($A105+3000,CONFIG!$W$2:$AE$804,8,FALSE)),"",VLOOKUP($A105+3000,CONFIG!$W$2:$AE$804,8,FALSE))</f>
        <v/>
      </c>
      <c r="J105" s="142" t="str">
        <f>IF(ISNA(VLOOKUP($A105+3000,CONFIG!$W$2:$AE$804,9,FALSE)),"",VLOOKUP($A105+3000,CONFIG!$W$2:$AE$804,9,FALSE))</f>
        <v/>
      </c>
      <c r="K105"/>
      <c r="L105"/>
      <c r="M105"/>
    </row>
    <row r="106" spans="1:13" s="117" customFormat="1" ht="19.350000000000001" customHeight="1" x14ac:dyDescent="0.2">
      <c r="A106" s="140">
        <v>99</v>
      </c>
      <c r="B106" s="141"/>
      <c r="C106" s="142">
        <f>IF(ISNA(VLOOKUP($A106+3000,CONFIG!$W$2:$AE$804,2,FALSE)),"",VLOOKUP($A106+3000,CONFIG!$W$2:$AE$804,2,FALSE))</f>
        <v>0</v>
      </c>
      <c r="D106" s="143" t="str">
        <f>IF(ISNA(VLOOKUP($A106+3000,CONFIG!$W$2:$AE$804,3,FALSE)),"",VLOOKUP($A106+3000,CONFIG!$W$2:$AE$804,3,FALSE))</f>
        <v/>
      </c>
      <c r="E106" s="143" t="str">
        <f>IF(ISNA(VLOOKUP($A106+3000,CONFIG!$W$2:$AE$804,4,FALSE)),"",VLOOKUP($A106+3000,CONFIG!$W$2:$AE$804,4,FALSE))</f>
        <v/>
      </c>
      <c r="F106" s="143" t="str">
        <f>IF(ISNA(VLOOKUP($A106+3000,CONFIG!$W$2:$AE$804,5,FALSE)),"",VLOOKUP($A106+3000,CONFIG!$W$2:$AE$804,5,FALSE))</f>
        <v/>
      </c>
      <c r="G106" s="142" t="str">
        <f>IF(ISNA(VLOOKUP($A106+3000,CONFIG!$W$2:$AE$804,6,FALSE)),"",VLOOKUP($A106+3000,CONFIG!$W$2:$AE$804,6,FALSE))</f>
        <v/>
      </c>
      <c r="H106" s="142" t="str">
        <f>IF(ISNA(VLOOKUP($A106+3000,CONFIG!$W$2:$AE$804,7,FALSE)),"",VLOOKUP($A106+3000,CONFIG!$W$2:$AE$804,7,FALSE))</f>
        <v/>
      </c>
      <c r="I106" s="142" t="str">
        <f>IF(ISNA(VLOOKUP($A106+3000,CONFIG!$W$2:$AE$804,8,FALSE)),"",VLOOKUP($A106+3000,CONFIG!$W$2:$AE$804,8,FALSE))</f>
        <v/>
      </c>
      <c r="J106" s="142" t="str">
        <f>IF(ISNA(VLOOKUP($A106+3000,CONFIG!$W$2:$AE$804,9,FALSE)),"",VLOOKUP($A106+3000,CONFIG!$W$2:$AE$804,9,FALSE))</f>
        <v/>
      </c>
      <c r="K106"/>
      <c r="L106"/>
      <c r="M106"/>
    </row>
    <row r="107" spans="1:13" s="117" customFormat="1" ht="19.350000000000001" customHeight="1" x14ac:dyDescent="0.2">
      <c r="A107" s="140">
        <v>100</v>
      </c>
      <c r="B107" s="141"/>
      <c r="C107" s="142">
        <f>IF(ISNA(VLOOKUP($A107+3000,CONFIG!$W$2:$AE$804,2,FALSE)),"",VLOOKUP($A107+3000,CONFIG!$W$2:$AE$804,2,FALSE))</f>
        <v>0</v>
      </c>
      <c r="D107" s="143" t="str">
        <f>IF(ISNA(VLOOKUP($A107+3000,CONFIG!$W$2:$AE$804,3,FALSE)),"",VLOOKUP($A107+3000,CONFIG!$W$2:$AE$804,3,FALSE))</f>
        <v/>
      </c>
      <c r="E107" s="143" t="str">
        <f>IF(ISNA(VLOOKUP($A107+3000,CONFIG!$W$2:$AE$804,4,FALSE)),"",VLOOKUP($A107+3000,CONFIG!$W$2:$AE$804,4,FALSE))</f>
        <v/>
      </c>
      <c r="F107" s="143" t="str">
        <f>IF(ISNA(VLOOKUP($A107+3000,CONFIG!$W$2:$AE$804,5,FALSE)),"",VLOOKUP($A107+3000,CONFIG!$W$2:$AE$804,5,FALSE))</f>
        <v/>
      </c>
      <c r="G107" s="142" t="str">
        <f>IF(ISNA(VLOOKUP($A107+3000,CONFIG!$W$2:$AE$804,6,FALSE)),"",VLOOKUP($A107+3000,CONFIG!$W$2:$AE$804,6,FALSE))</f>
        <v/>
      </c>
      <c r="H107" s="142" t="str">
        <f>IF(ISNA(VLOOKUP($A107+3000,CONFIG!$W$2:$AE$804,7,FALSE)),"",VLOOKUP($A107+3000,CONFIG!$W$2:$AE$804,7,FALSE))</f>
        <v/>
      </c>
      <c r="I107" s="142" t="str">
        <f>IF(ISNA(VLOOKUP($A107+3000,CONFIG!$W$2:$AE$804,8,FALSE)),"",VLOOKUP($A107+3000,CONFIG!$W$2:$AE$804,8,FALSE))</f>
        <v/>
      </c>
      <c r="J107" s="142" t="str">
        <f>IF(ISNA(VLOOKUP($A107+3000,CONFIG!$W$2:$AE$804,9,FALSE)),"",VLOOKUP($A107+3000,CONFIG!$W$2:$AE$804,9,FALSE))</f>
        <v/>
      </c>
      <c r="K107"/>
      <c r="L107"/>
      <c r="M107"/>
    </row>
    <row r="108" spans="1:13" s="117" customFormat="1" ht="19.350000000000001" customHeight="1" x14ac:dyDescent="0.2">
      <c r="A108" s="140">
        <v>101</v>
      </c>
      <c r="B108" s="141"/>
      <c r="C108" s="142">
        <f>IF(ISNA(VLOOKUP($A108+3000,CONFIG!$W$2:$AE$804,2,FALSE)),"",VLOOKUP($A108+3000,CONFIG!$W$2:$AE$804,2,FALSE))</f>
        <v>0</v>
      </c>
      <c r="D108" s="143" t="str">
        <f>IF(ISNA(VLOOKUP($A108+3000,CONFIG!$W$2:$AE$804,3,FALSE)),"",VLOOKUP($A108+3000,CONFIG!$W$2:$AE$804,3,FALSE))</f>
        <v/>
      </c>
      <c r="E108" s="143" t="str">
        <f>IF(ISNA(VLOOKUP($A108+3000,CONFIG!$W$2:$AE$804,4,FALSE)),"",VLOOKUP($A108+3000,CONFIG!$W$2:$AE$804,4,FALSE))</f>
        <v/>
      </c>
      <c r="F108" s="143" t="str">
        <f>IF(ISNA(VLOOKUP($A108+3000,CONFIG!$W$2:$AE$804,5,FALSE)),"",VLOOKUP($A108+3000,CONFIG!$W$2:$AE$804,5,FALSE))</f>
        <v/>
      </c>
      <c r="G108" s="142" t="str">
        <f>IF(ISNA(VLOOKUP($A108+3000,CONFIG!$W$2:$AE$804,6,FALSE)),"",VLOOKUP($A108+3000,CONFIG!$W$2:$AE$804,6,FALSE))</f>
        <v/>
      </c>
      <c r="H108" s="142" t="str">
        <f>IF(ISNA(VLOOKUP($A108+3000,CONFIG!$W$2:$AE$804,7,FALSE)),"",VLOOKUP($A108+3000,CONFIG!$W$2:$AE$804,7,FALSE))</f>
        <v/>
      </c>
      <c r="I108" s="142" t="str">
        <f>IF(ISNA(VLOOKUP($A108+3000,CONFIG!$W$2:$AE$804,8,FALSE)),"",VLOOKUP($A108+3000,CONFIG!$W$2:$AE$804,8,FALSE))</f>
        <v/>
      </c>
      <c r="J108" s="142" t="str">
        <f>IF(ISNA(VLOOKUP($A108+3000,CONFIG!$W$2:$AE$804,9,FALSE)),"",VLOOKUP($A108+3000,CONFIG!$W$2:$AE$804,9,FALSE))</f>
        <v/>
      </c>
      <c r="K108"/>
      <c r="L108"/>
      <c r="M108"/>
    </row>
    <row r="109" spans="1:13" s="117" customFormat="1" ht="19.350000000000001" customHeight="1" x14ac:dyDescent="0.2">
      <c r="A109" s="140">
        <v>102</v>
      </c>
      <c r="B109" s="141"/>
      <c r="C109" s="142">
        <f>IF(ISNA(VLOOKUP($A109+3000,CONFIG!$W$2:$AE$804,2,FALSE)),"",VLOOKUP($A109+3000,CONFIG!$W$2:$AE$804,2,FALSE))</f>
        <v>0</v>
      </c>
      <c r="D109" s="143" t="str">
        <f>IF(ISNA(VLOOKUP($A109+3000,CONFIG!$W$2:$AE$804,3,FALSE)),"",VLOOKUP($A109+3000,CONFIG!$W$2:$AE$804,3,FALSE))</f>
        <v/>
      </c>
      <c r="E109" s="143" t="str">
        <f>IF(ISNA(VLOOKUP($A109+3000,CONFIG!$W$2:$AE$804,4,FALSE)),"",VLOOKUP($A109+3000,CONFIG!$W$2:$AE$804,4,FALSE))</f>
        <v/>
      </c>
      <c r="F109" s="143" t="str">
        <f>IF(ISNA(VLOOKUP($A109+3000,CONFIG!$W$2:$AE$804,5,FALSE)),"",VLOOKUP($A109+3000,CONFIG!$W$2:$AE$804,5,FALSE))</f>
        <v/>
      </c>
      <c r="G109" s="142" t="str">
        <f>IF(ISNA(VLOOKUP($A109+3000,CONFIG!$W$2:$AE$804,6,FALSE)),"",VLOOKUP($A109+3000,CONFIG!$W$2:$AE$804,6,FALSE))</f>
        <v/>
      </c>
      <c r="H109" s="142" t="str">
        <f>IF(ISNA(VLOOKUP($A109+3000,CONFIG!$W$2:$AE$804,7,FALSE)),"",VLOOKUP($A109+3000,CONFIG!$W$2:$AE$804,7,FALSE))</f>
        <v/>
      </c>
      <c r="I109" s="142" t="str">
        <f>IF(ISNA(VLOOKUP($A109+3000,CONFIG!$W$2:$AE$804,8,FALSE)),"",VLOOKUP($A109+3000,CONFIG!$W$2:$AE$804,8,FALSE))</f>
        <v/>
      </c>
      <c r="J109" s="142" t="str">
        <f>IF(ISNA(VLOOKUP($A109+3000,CONFIG!$W$2:$AE$804,9,FALSE)),"",VLOOKUP($A109+3000,CONFIG!$W$2:$AE$804,9,FALSE))</f>
        <v/>
      </c>
      <c r="K109"/>
      <c r="L109"/>
      <c r="M109"/>
    </row>
    <row r="110" spans="1:13" s="117" customFormat="1" ht="19.350000000000001" customHeight="1" x14ac:dyDescent="0.2">
      <c r="A110" s="140">
        <v>103</v>
      </c>
      <c r="B110" s="141"/>
      <c r="C110" s="142">
        <f>IF(ISNA(VLOOKUP($A110+3000,CONFIG!$W$2:$AE$804,2,FALSE)),"",VLOOKUP($A110+3000,CONFIG!$W$2:$AE$804,2,FALSE))</f>
        <v>0</v>
      </c>
      <c r="D110" s="143" t="str">
        <f>IF(ISNA(VLOOKUP($A110+3000,CONFIG!$W$2:$AE$804,3,FALSE)),"",VLOOKUP($A110+3000,CONFIG!$W$2:$AE$804,3,FALSE))</f>
        <v/>
      </c>
      <c r="E110" s="143" t="str">
        <f>IF(ISNA(VLOOKUP($A110+3000,CONFIG!$W$2:$AE$804,4,FALSE)),"",VLOOKUP($A110+3000,CONFIG!$W$2:$AE$804,4,FALSE))</f>
        <v/>
      </c>
      <c r="F110" s="143" t="str">
        <f>IF(ISNA(VLOOKUP($A110+3000,CONFIG!$W$2:$AE$804,5,FALSE)),"",VLOOKUP($A110+3000,CONFIG!$W$2:$AE$804,5,FALSE))</f>
        <v/>
      </c>
      <c r="G110" s="142" t="str">
        <f>IF(ISNA(VLOOKUP($A110+3000,CONFIG!$W$2:$AE$804,6,FALSE)),"",VLOOKUP($A110+3000,CONFIG!$W$2:$AE$804,6,FALSE))</f>
        <v/>
      </c>
      <c r="H110" s="142" t="str">
        <f>IF(ISNA(VLOOKUP($A110+3000,CONFIG!$W$2:$AE$804,7,FALSE)),"",VLOOKUP($A110+3000,CONFIG!$W$2:$AE$804,7,FALSE))</f>
        <v/>
      </c>
      <c r="I110" s="142" t="str">
        <f>IF(ISNA(VLOOKUP($A110+3000,CONFIG!$W$2:$AE$804,8,FALSE)),"",VLOOKUP($A110+3000,CONFIG!$W$2:$AE$804,8,FALSE))</f>
        <v/>
      </c>
      <c r="J110" s="142" t="str">
        <f>IF(ISNA(VLOOKUP($A110+3000,CONFIG!$W$2:$AE$804,9,FALSE)),"",VLOOKUP($A110+3000,CONFIG!$W$2:$AE$804,9,FALSE))</f>
        <v/>
      </c>
      <c r="K110"/>
      <c r="L110"/>
      <c r="M110"/>
    </row>
    <row r="111" spans="1:13" s="117" customFormat="1" ht="19.350000000000001" customHeight="1" x14ac:dyDescent="0.2">
      <c r="A111" s="140">
        <v>104</v>
      </c>
      <c r="B111" s="141"/>
      <c r="C111" s="142">
        <f>IF(ISNA(VLOOKUP($A111+3000,CONFIG!$W$2:$AE$804,2,FALSE)),"",VLOOKUP($A111+3000,CONFIG!$W$2:$AE$804,2,FALSE))</f>
        <v>0</v>
      </c>
      <c r="D111" s="143" t="str">
        <f>IF(ISNA(VLOOKUP($A111+3000,CONFIG!$W$2:$AE$804,3,FALSE)),"",VLOOKUP($A111+3000,CONFIG!$W$2:$AE$804,3,FALSE))</f>
        <v/>
      </c>
      <c r="E111" s="143" t="str">
        <f>IF(ISNA(VLOOKUP($A111+3000,CONFIG!$W$2:$AE$804,4,FALSE)),"",VLOOKUP($A111+3000,CONFIG!$W$2:$AE$804,4,FALSE))</f>
        <v/>
      </c>
      <c r="F111" s="143" t="str">
        <f>IF(ISNA(VLOOKUP($A111+3000,CONFIG!$W$2:$AE$804,5,FALSE)),"",VLOOKUP($A111+3000,CONFIG!$W$2:$AE$804,5,FALSE))</f>
        <v/>
      </c>
      <c r="G111" s="142" t="str">
        <f>IF(ISNA(VLOOKUP($A111+3000,CONFIG!$W$2:$AE$804,6,FALSE)),"",VLOOKUP($A111+3000,CONFIG!$W$2:$AE$804,6,FALSE))</f>
        <v/>
      </c>
      <c r="H111" s="142" t="str">
        <f>IF(ISNA(VLOOKUP($A111+3000,CONFIG!$W$2:$AE$804,7,FALSE)),"",VLOOKUP($A111+3000,CONFIG!$W$2:$AE$804,7,FALSE))</f>
        <v/>
      </c>
      <c r="I111" s="142" t="str">
        <f>IF(ISNA(VLOOKUP($A111+3000,CONFIG!$W$2:$AE$804,8,FALSE)),"",VLOOKUP($A111+3000,CONFIG!$W$2:$AE$804,8,FALSE))</f>
        <v/>
      </c>
      <c r="J111" s="142" t="str">
        <f>IF(ISNA(VLOOKUP($A111+3000,CONFIG!$W$2:$AE$804,9,FALSE)),"",VLOOKUP($A111+3000,CONFIG!$W$2:$AE$804,9,FALSE))</f>
        <v/>
      </c>
      <c r="K111"/>
      <c r="L111"/>
      <c r="M111"/>
    </row>
    <row r="112" spans="1:13" s="117" customFormat="1" ht="19.350000000000001" customHeight="1" x14ac:dyDescent="0.2">
      <c r="A112" s="140">
        <v>105</v>
      </c>
      <c r="B112" s="141"/>
      <c r="C112" s="142">
        <f>IF(ISNA(VLOOKUP($A112+3000,CONFIG!$W$2:$AE$804,2,FALSE)),"",VLOOKUP($A112+3000,CONFIG!$W$2:$AE$804,2,FALSE))</f>
        <v>0</v>
      </c>
      <c r="D112" s="143" t="str">
        <f>IF(ISNA(VLOOKUP($A112+3000,CONFIG!$W$2:$AE$804,3,FALSE)),"",VLOOKUP($A112+3000,CONFIG!$W$2:$AE$804,3,FALSE))</f>
        <v/>
      </c>
      <c r="E112" s="143" t="str">
        <f>IF(ISNA(VLOOKUP($A112+3000,CONFIG!$W$2:$AE$804,4,FALSE)),"",VLOOKUP($A112+3000,CONFIG!$W$2:$AE$804,4,FALSE))</f>
        <v/>
      </c>
      <c r="F112" s="143" t="str">
        <f>IF(ISNA(VLOOKUP($A112+3000,CONFIG!$W$2:$AE$804,5,FALSE)),"",VLOOKUP($A112+3000,CONFIG!$W$2:$AE$804,5,FALSE))</f>
        <v/>
      </c>
      <c r="G112" s="142" t="str">
        <f>IF(ISNA(VLOOKUP($A112+3000,CONFIG!$W$2:$AE$804,6,FALSE)),"",VLOOKUP($A112+3000,CONFIG!$W$2:$AE$804,6,FALSE))</f>
        <v/>
      </c>
      <c r="H112" s="142" t="str">
        <f>IF(ISNA(VLOOKUP($A112+3000,CONFIG!$W$2:$AE$804,7,FALSE)),"",VLOOKUP($A112+3000,CONFIG!$W$2:$AE$804,7,FALSE))</f>
        <v/>
      </c>
      <c r="I112" s="142" t="str">
        <f>IF(ISNA(VLOOKUP($A112+3000,CONFIG!$W$2:$AE$804,8,FALSE)),"",VLOOKUP($A112+3000,CONFIG!$W$2:$AE$804,8,FALSE))</f>
        <v/>
      </c>
      <c r="J112" s="142" t="str">
        <f>IF(ISNA(VLOOKUP($A112+3000,CONFIG!$W$2:$AE$804,9,FALSE)),"",VLOOKUP($A112+3000,CONFIG!$W$2:$AE$804,9,FALSE))</f>
        <v/>
      </c>
      <c r="K112"/>
      <c r="L112"/>
      <c r="M112"/>
    </row>
    <row r="113" spans="1:13" s="117" customFormat="1" ht="19.350000000000001" customHeight="1" x14ac:dyDescent="0.2">
      <c r="A113" s="140">
        <v>106</v>
      </c>
      <c r="B113" s="141"/>
      <c r="C113" s="142">
        <f>IF(ISNA(VLOOKUP($A113+3000,CONFIG!$W$2:$AE$804,2,FALSE)),"",VLOOKUP($A113+3000,CONFIG!$W$2:$AE$804,2,FALSE))</f>
        <v>0</v>
      </c>
      <c r="D113" s="143" t="str">
        <f>IF(ISNA(VLOOKUP($A113+3000,CONFIG!$W$2:$AE$804,3,FALSE)),"",VLOOKUP($A113+3000,CONFIG!$W$2:$AE$804,3,FALSE))</f>
        <v/>
      </c>
      <c r="E113" s="143" t="str">
        <f>IF(ISNA(VLOOKUP($A113+3000,CONFIG!$W$2:$AE$804,4,FALSE)),"",VLOOKUP($A113+3000,CONFIG!$W$2:$AE$804,4,FALSE))</f>
        <v/>
      </c>
      <c r="F113" s="143" t="str">
        <f>IF(ISNA(VLOOKUP($A113+3000,CONFIG!$W$2:$AE$804,5,FALSE)),"",VLOOKUP($A113+3000,CONFIG!$W$2:$AE$804,5,FALSE))</f>
        <v/>
      </c>
      <c r="G113" s="142" t="str">
        <f>IF(ISNA(VLOOKUP($A113+3000,CONFIG!$W$2:$AE$804,6,FALSE)),"",VLOOKUP($A113+3000,CONFIG!$W$2:$AE$804,6,FALSE))</f>
        <v/>
      </c>
      <c r="H113" s="142" t="str">
        <f>IF(ISNA(VLOOKUP($A113+3000,CONFIG!$W$2:$AE$804,7,FALSE)),"",VLOOKUP($A113+3000,CONFIG!$W$2:$AE$804,7,FALSE))</f>
        <v/>
      </c>
      <c r="I113" s="142" t="str">
        <f>IF(ISNA(VLOOKUP($A113+3000,CONFIG!$W$2:$AE$804,8,FALSE)),"",VLOOKUP($A113+3000,CONFIG!$W$2:$AE$804,8,FALSE))</f>
        <v/>
      </c>
      <c r="J113" s="142" t="str">
        <f>IF(ISNA(VLOOKUP($A113+3000,CONFIG!$W$2:$AE$804,9,FALSE)),"",VLOOKUP($A113+3000,CONFIG!$W$2:$AE$804,9,FALSE))</f>
        <v/>
      </c>
      <c r="K113"/>
      <c r="L113"/>
      <c r="M113"/>
    </row>
    <row r="114" spans="1:13" s="117" customFormat="1" ht="19.350000000000001" customHeight="1" x14ac:dyDescent="0.2">
      <c r="A114" s="140">
        <v>107</v>
      </c>
      <c r="B114" s="141"/>
      <c r="C114" s="142">
        <f>IF(ISNA(VLOOKUP($A114+3000,CONFIG!$W$2:$AE$804,2,FALSE)),"",VLOOKUP($A114+3000,CONFIG!$W$2:$AE$804,2,FALSE))</f>
        <v>0</v>
      </c>
      <c r="D114" s="143" t="str">
        <f>IF(ISNA(VLOOKUP($A114+3000,CONFIG!$W$2:$AE$804,3,FALSE)),"",VLOOKUP($A114+3000,CONFIG!$W$2:$AE$804,3,FALSE))</f>
        <v/>
      </c>
      <c r="E114" s="143" t="str">
        <f>IF(ISNA(VLOOKUP($A114+3000,CONFIG!$W$2:$AE$804,4,FALSE)),"",VLOOKUP($A114+3000,CONFIG!$W$2:$AE$804,4,FALSE))</f>
        <v/>
      </c>
      <c r="F114" s="143" t="str">
        <f>IF(ISNA(VLOOKUP($A114+3000,CONFIG!$W$2:$AE$804,5,FALSE)),"",VLOOKUP($A114+3000,CONFIG!$W$2:$AE$804,5,FALSE))</f>
        <v/>
      </c>
      <c r="G114" s="142" t="str">
        <f>IF(ISNA(VLOOKUP($A114+3000,CONFIG!$W$2:$AE$804,6,FALSE)),"",VLOOKUP($A114+3000,CONFIG!$W$2:$AE$804,6,FALSE))</f>
        <v/>
      </c>
      <c r="H114" s="142" t="str">
        <f>IF(ISNA(VLOOKUP($A114+3000,CONFIG!$W$2:$AE$804,7,FALSE)),"",VLOOKUP($A114+3000,CONFIG!$W$2:$AE$804,7,FALSE))</f>
        <v/>
      </c>
      <c r="I114" s="142" t="str">
        <f>IF(ISNA(VLOOKUP($A114+3000,CONFIG!$W$2:$AE$804,8,FALSE)),"",VLOOKUP($A114+3000,CONFIG!$W$2:$AE$804,8,FALSE))</f>
        <v/>
      </c>
      <c r="J114" s="142" t="str">
        <f>IF(ISNA(VLOOKUP($A114+3000,CONFIG!$W$2:$AE$804,9,FALSE)),"",VLOOKUP($A114+3000,CONFIG!$W$2:$AE$804,9,FALSE))</f>
        <v/>
      </c>
      <c r="K114"/>
      <c r="L114"/>
      <c r="M114"/>
    </row>
    <row r="115" spans="1:13" s="117" customFormat="1" ht="19.350000000000001" customHeight="1" x14ac:dyDescent="0.2">
      <c r="A115" s="140">
        <v>108</v>
      </c>
      <c r="B115" s="141"/>
      <c r="C115" s="142">
        <f>IF(ISNA(VLOOKUP($A115+3000,CONFIG!$W$2:$AE$804,2,FALSE)),"",VLOOKUP($A115+3000,CONFIG!$W$2:$AE$804,2,FALSE))</f>
        <v>0</v>
      </c>
      <c r="D115" s="143" t="str">
        <f>IF(ISNA(VLOOKUP($A115+3000,CONFIG!$W$2:$AE$804,3,FALSE)),"",VLOOKUP($A115+3000,CONFIG!$W$2:$AE$804,3,FALSE))</f>
        <v/>
      </c>
      <c r="E115" s="143" t="str">
        <f>IF(ISNA(VLOOKUP($A115+3000,CONFIG!$W$2:$AE$804,4,FALSE)),"",VLOOKUP($A115+3000,CONFIG!$W$2:$AE$804,4,FALSE))</f>
        <v/>
      </c>
      <c r="F115" s="143" t="str">
        <f>IF(ISNA(VLOOKUP($A115+3000,CONFIG!$W$2:$AE$804,5,FALSE)),"",VLOOKUP($A115+3000,CONFIG!$W$2:$AE$804,5,FALSE))</f>
        <v/>
      </c>
      <c r="G115" s="142" t="str">
        <f>IF(ISNA(VLOOKUP($A115+3000,CONFIG!$W$2:$AE$804,6,FALSE)),"",VLOOKUP($A115+3000,CONFIG!$W$2:$AE$804,6,FALSE))</f>
        <v/>
      </c>
      <c r="H115" s="142" t="str">
        <f>IF(ISNA(VLOOKUP($A115+3000,CONFIG!$W$2:$AE$804,7,FALSE)),"",VLOOKUP($A115+3000,CONFIG!$W$2:$AE$804,7,FALSE))</f>
        <v/>
      </c>
      <c r="I115" s="142" t="str">
        <f>IF(ISNA(VLOOKUP($A115+3000,CONFIG!$W$2:$AE$804,8,FALSE)),"",VLOOKUP($A115+3000,CONFIG!$W$2:$AE$804,8,FALSE))</f>
        <v/>
      </c>
      <c r="J115" s="142" t="str">
        <f>IF(ISNA(VLOOKUP($A115+3000,CONFIG!$W$2:$AE$804,9,FALSE)),"",VLOOKUP($A115+3000,CONFIG!$W$2:$AE$804,9,FALSE))</f>
        <v/>
      </c>
      <c r="K115"/>
      <c r="L115"/>
      <c r="M115"/>
    </row>
    <row r="116" spans="1:13" s="117" customFormat="1" ht="19.350000000000001" customHeight="1" x14ac:dyDescent="0.2">
      <c r="A116" s="140">
        <v>109</v>
      </c>
      <c r="B116" s="141"/>
      <c r="C116" s="142">
        <f>IF(ISNA(VLOOKUP($A116+3000,CONFIG!$W$2:$AE$804,2,FALSE)),"",VLOOKUP($A116+3000,CONFIG!$W$2:$AE$804,2,FALSE))</f>
        <v>0</v>
      </c>
      <c r="D116" s="143" t="str">
        <f>IF(ISNA(VLOOKUP($A116+3000,CONFIG!$W$2:$AE$804,3,FALSE)),"",VLOOKUP($A116+3000,CONFIG!$W$2:$AE$804,3,FALSE))</f>
        <v/>
      </c>
      <c r="E116" s="143" t="str">
        <f>IF(ISNA(VLOOKUP($A116+3000,CONFIG!$W$2:$AE$804,4,FALSE)),"",VLOOKUP($A116+3000,CONFIG!$W$2:$AE$804,4,FALSE))</f>
        <v/>
      </c>
      <c r="F116" s="143" t="str">
        <f>IF(ISNA(VLOOKUP($A116+3000,CONFIG!$W$2:$AE$804,5,FALSE)),"",VLOOKUP($A116+3000,CONFIG!$W$2:$AE$804,5,FALSE))</f>
        <v/>
      </c>
      <c r="G116" s="142" t="str">
        <f>IF(ISNA(VLOOKUP($A116+3000,CONFIG!$W$2:$AE$804,6,FALSE)),"",VLOOKUP($A116+3000,CONFIG!$W$2:$AE$804,6,FALSE))</f>
        <v/>
      </c>
      <c r="H116" s="142" t="str">
        <f>IF(ISNA(VLOOKUP($A116+3000,CONFIG!$W$2:$AE$804,7,FALSE)),"",VLOOKUP($A116+3000,CONFIG!$W$2:$AE$804,7,FALSE))</f>
        <v/>
      </c>
      <c r="I116" s="142" t="str">
        <f>IF(ISNA(VLOOKUP($A116+3000,CONFIG!$W$2:$AE$804,8,FALSE)),"",VLOOKUP($A116+3000,CONFIG!$W$2:$AE$804,8,FALSE))</f>
        <v/>
      </c>
      <c r="J116" s="142" t="str">
        <f>IF(ISNA(VLOOKUP($A116+3000,CONFIG!$W$2:$AE$804,9,FALSE)),"",VLOOKUP($A116+3000,CONFIG!$W$2:$AE$804,9,FALSE))</f>
        <v/>
      </c>
      <c r="K116"/>
      <c r="L116"/>
      <c r="M116"/>
    </row>
    <row r="117" spans="1:13" s="117" customFormat="1" ht="19.350000000000001" customHeight="1" x14ac:dyDescent="0.2">
      <c r="A117" s="140">
        <v>110</v>
      </c>
      <c r="B117" s="141"/>
      <c r="C117" s="142">
        <f>IF(ISNA(VLOOKUP($A117+3000,CONFIG!$W$2:$AE$804,2,FALSE)),"",VLOOKUP($A117+3000,CONFIG!$W$2:$AE$804,2,FALSE))</f>
        <v>0</v>
      </c>
      <c r="D117" s="143" t="str">
        <f>IF(ISNA(VLOOKUP($A117+3000,CONFIG!$W$2:$AE$804,3,FALSE)),"",VLOOKUP($A117+3000,CONFIG!$W$2:$AE$804,3,FALSE))</f>
        <v/>
      </c>
      <c r="E117" s="143" t="str">
        <f>IF(ISNA(VLOOKUP($A117+3000,CONFIG!$W$2:$AE$804,4,FALSE)),"",VLOOKUP($A117+3000,CONFIG!$W$2:$AE$804,4,FALSE))</f>
        <v/>
      </c>
      <c r="F117" s="143" t="str">
        <f>IF(ISNA(VLOOKUP($A117+3000,CONFIG!$W$2:$AE$804,5,FALSE)),"",VLOOKUP($A117+3000,CONFIG!$W$2:$AE$804,5,FALSE))</f>
        <v/>
      </c>
      <c r="G117" s="142" t="str">
        <f>IF(ISNA(VLOOKUP($A117+3000,CONFIG!$W$2:$AE$804,6,FALSE)),"",VLOOKUP($A117+3000,CONFIG!$W$2:$AE$804,6,FALSE))</f>
        <v/>
      </c>
      <c r="H117" s="142" t="str">
        <f>IF(ISNA(VLOOKUP($A117+3000,CONFIG!$W$2:$AE$804,7,FALSE)),"",VLOOKUP($A117+3000,CONFIG!$W$2:$AE$804,7,FALSE))</f>
        <v/>
      </c>
      <c r="I117" s="142" t="str">
        <f>IF(ISNA(VLOOKUP($A117+3000,CONFIG!$W$2:$AE$804,8,FALSE)),"",VLOOKUP($A117+3000,CONFIG!$W$2:$AE$804,8,FALSE))</f>
        <v/>
      </c>
      <c r="J117" s="142" t="str">
        <f>IF(ISNA(VLOOKUP($A117+3000,CONFIG!$W$2:$AE$804,9,FALSE)),"",VLOOKUP($A117+3000,CONFIG!$W$2:$AE$804,9,FALSE))</f>
        <v/>
      </c>
      <c r="K117"/>
      <c r="L117"/>
      <c r="M117"/>
    </row>
    <row r="118" spans="1:13" s="117" customFormat="1" ht="19.350000000000001" customHeight="1" x14ac:dyDescent="0.2">
      <c r="A118" s="140">
        <v>111</v>
      </c>
      <c r="B118" s="141"/>
      <c r="C118" s="142">
        <f>IF(ISNA(VLOOKUP($A118+3000,CONFIG!$W$2:$AE$804,2,FALSE)),"",VLOOKUP($A118+3000,CONFIG!$W$2:$AE$804,2,FALSE))</f>
        <v>0</v>
      </c>
      <c r="D118" s="143" t="str">
        <f>IF(ISNA(VLOOKUP($A118+3000,CONFIG!$W$2:$AE$804,3,FALSE)),"",VLOOKUP($A118+3000,CONFIG!$W$2:$AE$804,3,FALSE))</f>
        <v/>
      </c>
      <c r="E118" s="143" t="str">
        <f>IF(ISNA(VLOOKUP($A118+3000,CONFIG!$W$2:$AE$804,4,FALSE)),"",VLOOKUP($A118+3000,CONFIG!$W$2:$AE$804,4,FALSE))</f>
        <v/>
      </c>
      <c r="F118" s="143" t="str">
        <f>IF(ISNA(VLOOKUP($A118+3000,CONFIG!$W$2:$AE$804,5,FALSE)),"",VLOOKUP($A118+3000,CONFIG!$W$2:$AE$804,5,FALSE))</f>
        <v/>
      </c>
      <c r="G118" s="142" t="str">
        <f>IF(ISNA(VLOOKUP($A118+3000,CONFIG!$W$2:$AE$804,6,FALSE)),"",VLOOKUP($A118+3000,CONFIG!$W$2:$AE$804,6,FALSE))</f>
        <v/>
      </c>
      <c r="H118" s="142" t="str">
        <f>IF(ISNA(VLOOKUP($A118+3000,CONFIG!$W$2:$AE$804,7,FALSE)),"",VLOOKUP($A118+3000,CONFIG!$W$2:$AE$804,7,FALSE))</f>
        <v/>
      </c>
      <c r="I118" s="142" t="str">
        <f>IF(ISNA(VLOOKUP($A118+3000,CONFIG!$W$2:$AE$804,8,FALSE)),"",VLOOKUP($A118+3000,CONFIG!$W$2:$AE$804,8,FALSE))</f>
        <v/>
      </c>
      <c r="J118" s="142" t="str">
        <f>IF(ISNA(VLOOKUP($A118+3000,CONFIG!$W$2:$AE$804,9,FALSE)),"",VLOOKUP($A118+3000,CONFIG!$W$2:$AE$804,9,FALSE))</f>
        <v/>
      </c>
      <c r="K118"/>
      <c r="L118"/>
      <c r="M118"/>
    </row>
    <row r="119" spans="1:13" s="117" customFormat="1" ht="19.350000000000001" customHeight="1" x14ac:dyDescent="0.2">
      <c r="A119" s="140">
        <v>112</v>
      </c>
      <c r="B119" s="141"/>
      <c r="C119" s="142">
        <f>IF(ISNA(VLOOKUP($A119+3000,CONFIG!$W$2:$AE$804,2,FALSE)),"",VLOOKUP($A119+3000,CONFIG!$W$2:$AE$804,2,FALSE))</f>
        <v>0</v>
      </c>
      <c r="D119" s="143" t="str">
        <f>IF(ISNA(VLOOKUP($A119+3000,CONFIG!$W$2:$AE$804,3,FALSE)),"",VLOOKUP($A119+3000,CONFIG!$W$2:$AE$804,3,FALSE))</f>
        <v/>
      </c>
      <c r="E119" s="143" t="str">
        <f>IF(ISNA(VLOOKUP($A119+3000,CONFIG!$W$2:$AE$804,4,FALSE)),"",VLOOKUP($A119+3000,CONFIG!$W$2:$AE$804,4,FALSE))</f>
        <v/>
      </c>
      <c r="F119" s="143" t="str">
        <f>IF(ISNA(VLOOKUP($A119+3000,CONFIG!$W$2:$AE$804,5,FALSE)),"",VLOOKUP($A119+3000,CONFIG!$W$2:$AE$804,5,FALSE))</f>
        <v/>
      </c>
      <c r="G119" s="142" t="str">
        <f>IF(ISNA(VLOOKUP($A119+3000,CONFIG!$W$2:$AE$804,6,FALSE)),"",VLOOKUP($A119+3000,CONFIG!$W$2:$AE$804,6,FALSE))</f>
        <v/>
      </c>
      <c r="H119" s="142" t="str">
        <f>IF(ISNA(VLOOKUP($A119+3000,CONFIG!$W$2:$AE$804,7,FALSE)),"",VLOOKUP($A119+3000,CONFIG!$W$2:$AE$804,7,FALSE))</f>
        <v/>
      </c>
      <c r="I119" s="142" t="str">
        <f>IF(ISNA(VLOOKUP($A119+3000,CONFIG!$W$2:$AE$804,8,FALSE)),"",VLOOKUP($A119+3000,CONFIG!$W$2:$AE$804,8,FALSE))</f>
        <v/>
      </c>
      <c r="J119" s="142" t="str">
        <f>IF(ISNA(VLOOKUP($A119+3000,CONFIG!$W$2:$AE$804,9,FALSE)),"",VLOOKUP($A119+3000,CONFIG!$W$2:$AE$804,9,FALSE))</f>
        <v/>
      </c>
      <c r="K119"/>
      <c r="L119"/>
      <c r="M119"/>
    </row>
    <row r="120" spans="1:13" s="117" customFormat="1" ht="19.350000000000001" customHeight="1" x14ac:dyDescent="0.2">
      <c r="A120" s="140">
        <v>113</v>
      </c>
      <c r="B120" s="141"/>
      <c r="C120" s="142">
        <f>IF(ISNA(VLOOKUP($A120+3000,CONFIG!$W$2:$AE$804,2,FALSE)),"",VLOOKUP($A120+3000,CONFIG!$W$2:$AE$804,2,FALSE))</f>
        <v>0</v>
      </c>
      <c r="D120" s="143" t="str">
        <f>IF(ISNA(VLOOKUP($A120+3000,CONFIG!$W$2:$AE$804,3,FALSE)),"",VLOOKUP($A120+3000,CONFIG!$W$2:$AE$804,3,FALSE))</f>
        <v/>
      </c>
      <c r="E120" s="143" t="str">
        <f>IF(ISNA(VLOOKUP($A120+3000,CONFIG!$W$2:$AE$804,4,FALSE)),"",VLOOKUP($A120+3000,CONFIG!$W$2:$AE$804,4,FALSE))</f>
        <v/>
      </c>
      <c r="F120" s="143" t="str">
        <f>IF(ISNA(VLOOKUP($A120+3000,CONFIG!$W$2:$AE$804,5,FALSE)),"",VLOOKUP($A120+3000,CONFIG!$W$2:$AE$804,5,FALSE))</f>
        <v/>
      </c>
      <c r="G120" s="142" t="str">
        <f>IF(ISNA(VLOOKUP($A120+3000,CONFIG!$W$2:$AE$804,6,FALSE)),"",VLOOKUP($A120+3000,CONFIG!$W$2:$AE$804,6,FALSE))</f>
        <v/>
      </c>
      <c r="H120" s="142" t="str">
        <f>IF(ISNA(VLOOKUP($A120+3000,CONFIG!$W$2:$AE$804,7,FALSE)),"",VLOOKUP($A120+3000,CONFIG!$W$2:$AE$804,7,FALSE))</f>
        <v/>
      </c>
      <c r="I120" s="142" t="str">
        <f>IF(ISNA(VLOOKUP($A120+3000,CONFIG!$W$2:$AE$804,8,FALSE)),"",VLOOKUP($A120+3000,CONFIG!$W$2:$AE$804,8,FALSE))</f>
        <v/>
      </c>
      <c r="J120" s="142" t="str">
        <f>IF(ISNA(VLOOKUP($A120+3000,CONFIG!$W$2:$AE$804,9,FALSE)),"",VLOOKUP($A120+3000,CONFIG!$W$2:$AE$804,9,FALSE))</f>
        <v/>
      </c>
      <c r="K120"/>
      <c r="L120"/>
      <c r="M120"/>
    </row>
    <row r="121" spans="1:13" s="117" customFormat="1" ht="19.350000000000001" customHeight="1" x14ac:dyDescent="0.2">
      <c r="A121" s="140">
        <v>114</v>
      </c>
      <c r="B121" s="141"/>
      <c r="C121" s="142">
        <f>IF(ISNA(VLOOKUP($A121+3000,CONFIG!$W$2:$AE$804,2,FALSE)),"",VLOOKUP($A121+3000,CONFIG!$W$2:$AE$804,2,FALSE))</f>
        <v>0</v>
      </c>
      <c r="D121" s="143" t="str">
        <f>IF(ISNA(VLOOKUP($A121+3000,CONFIG!$W$2:$AE$804,3,FALSE)),"",VLOOKUP($A121+3000,CONFIG!$W$2:$AE$804,3,FALSE))</f>
        <v/>
      </c>
      <c r="E121" s="143" t="str">
        <f>IF(ISNA(VLOOKUP($A121+3000,CONFIG!$W$2:$AE$804,4,FALSE)),"",VLOOKUP($A121+3000,CONFIG!$W$2:$AE$804,4,FALSE))</f>
        <v/>
      </c>
      <c r="F121" s="143" t="str">
        <f>IF(ISNA(VLOOKUP($A121+3000,CONFIG!$W$2:$AE$804,5,FALSE)),"",VLOOKUP($A121+3000,CONFIG!$W$2:$AE$804,5,FALSE))</f>
        <v/>
      </c>
      <c r="G121" s="142" t="str">
        <f>IF(ISNA(VLOOKUP($A121+3000,CONFIG!$W$2:$AE$804,6,FALSE)),"",VLOOKUP($A121+3000,CONFIG!$W$2:$AE$804,6,FALSE))</f>
        <v/>
      </c>
      <c r="H121" s="142" t="str">
        <f>IF(ISNA(VLOOKUP($A121+3000,CONFIG!$W$2:$AE$804,7,FALSE)),"",VLOOKUP($A121+3000,CONFIG!$W$2:$AE$804,7,FALSE))</f>
        <v/>
      </c>
      <c r="I121" s="142" t="str">
        <f>IF(ISNA(VLOOKUP($A121+3000,CONFIG!$W$2:$AE$804,8,FALSE)),"",VLOOKUP($A121+3000,CONFIG!$W$2:$AE$804,8,FALSE))</f>
        <v/>
      </c>
      <c r="J121" s="142" t="str">
        <f>IF(ISNA(VLOOKUP($A121+3000,CONFIG!$W$2:$AE$804,9,FALSE)),"",VLOOKUP($A121+3000,CONFIG!$W$2:$AE$804,9,FALSE))</f>
        <v/>
      </c>
      <c r="K121"/>
      <c r="L121"/>
      <c r="M121"/>
    </row>
    <row r="122" spans="1:13" s="117" customFormat="1" ht="19.350000000000001" customHeight="1" x14ac:dyDescent="0.2">
      <c r="A122" s="140">
        <v>115</v>
      </c>
      <c r="B122" s="141"/>
      <c r="C122" s="142">
        <f>IF(ISNA(VLOOKUP($A122+3000,CONFIG!$W$2:$AE$804,2,FALSE)),"",VLOOKUP($A122+3000,CONFIG!$W$2:$AE$804,2,FALSE))</f>
        <v>0</v>
      </c>
      <c r="D122" s="143" t="str">
        <f>IF(ISNA(VLOOKUP($A122+3000,CONFIG!$W$2:$AE$804,3,FALSE)),"",VLOOKUP($A122+3000,CONFIG!$W$2:$AE$804,3,FALSE))</f>
        <v/>
      </c>
      <c r="E122" s="143" t="str">
        <f>IF(ISNA(VLOOKUP($A122+3000,CONFIG!$W$2:$AE$804,4,FALSE)),"",VLOOKUP($A122+3000,CONFIG!$W$2:$AE$804,4,FALSE))</f>
        <v/>
      </c>
      <c r="F122" s="143" t="str">
        <f>IF(ISNA(VLOOKUP($A122+3000,CONFIG!$W$2:$AE$804,5,FALSE)),"",VLOOKUP($A122+3000,CONFIG!$W$2:$AE$804,5,FALSE))</f>
        <v/>
      </c>
      <c r="G122" s="142" t="str">
        <f>IF(ISNA(VLOOKUP($A122+3000,CONFIG!$W$2:$AE$804,6,FALSE)),"",VLOOKUP($A122+3000,CONFIG!$W$2:$AE$804,6,FALSE))</f>
        <v/>
      </c>
      <c r="H122" s="142" t="str">
        <f>IF(ISNA(VLOOKUP($A122+3000,CONFIG!$W$2:$AE$804,7,FALSE)),"",VLOOKUP($A122+3000,CONFIG!$W$2:$AE$804,7,FALSE))</f>
        <v/>
      </c>
      <c r="I122" s="142" t="str">
        <f>IF(ISNA(VLOOKUP($A122+3000,CONFIG!$W$2:$AE$804,8,FALSE)),"",VLOOKUP($A122+3000,CONFIG!$W$2:$AE$804,8,FALSE))</f>
        <v/>
      </c>
      <c r="J122" s="142" t="str">
        <f>IF(ISNA(VLOOKUP($A122+3000,CONFIG!$W$2:$AE$804,9,FALSE)),"",VLOOKUP($A122+3000,CONFIG!$W$2:$AE$804,9,FALSE))</f>
        <v/>
      </c>
      <c r="K122"/>
      <c r="L122"/>
      <c r="M122"/>
    </row>
    <row r="123" spans="1:13" s="117" customFormat="1" ht="19.350000000000001" customHeight="1" x14ac:dyDescent="0.2">
      <c r="A123" s="140">
        <v>116</v>
      </c>
      <c r="B123" s="141"/>
      <c r="C123" s="142">
        <f>IF(ISNA(VLOOKUP($A123+3000,CONFIG!$W$2:$AE$804,2,FALSE)),"",VLOOKUP($A123+3000,CONFIG!$W$2:$AE$804,2,FALSE))</f>
        <v>0</v>
      </c>
      <c r="D123" s="143" t="str">
        <f>IF(ISNA(VLOOKUP($A123+3000,CONFIG!$W$2:$AE$804,3,FALSE)),"",VLOOKUP($A123+3000,CONFIG!$W$2:$AE$804,3,FALSE))</f>
        <v/>
      </c>
      <c r="E123" s="143" t="str">
        <f>IF(ISNA(VLOOKUP($A123+3000,CONFIG!$W$2:$AE$804,4,FALSE)),"",VLOOKUP($A123+3000,CONFIG!$W$2:$AE$804,4,FALSE))</f>
        <v/>
      </c>
      <c r="F123" s="143" t="str">
        <f>IF(ISNA(VLOOKUP($A123+3000,CONFIG!$W$2:$AE$804,5,FALSE)),"",VLOOKUP($A123+3000,CONFIG!$W$2:$AE$804,5,FALSE))</f>
        <v/>
      </c>
      <c r="G123" s="142" t="str">
        <f>IF(ISNA(VLOOKUP($A123+3000,CONFIG!$W$2:$AE$804,6,FALSE)),"",VLOOKUP($A123+3000,CONFIG!$W$2:$AE$804,6,FALSE))</f>
        <v/>
      </c>
      <c r="H123" s="142" t="str">
        <f>IF(ISNA(VLOOKUP($A123+3000,CONFIG!$W$2:$AE$804,7,FALSE)),"",VLOOKUP($A123+3000,CONFIG!$W$2:$AE$804,7,FALSE))</f>
        <v/>
      </c>
      <c r="I123" s="142" t="str">
        <f>IF(ISNA(VLOOKUP($A123+3000,CONFIG!$W$2:$AE$804,8,FALSE)),"",VLOOKUP($A123+3000,CONFIG!$W$2:$AE$804,8,FALSE))</f>
        <v/>
      </c>
      <c r="J123" s="142" t="str">
        <f>IF(ISNA(VLOOKUP($A123+3000,CONFIG!$W$2:$AE$804,9,FALSE)),"",VLOOKUP($A123+3000,CONFIG!$W$2:$AE$804,9,FALSE))</f>
        <v/>
      </c>
      <c r="K123"/>
      <c r="L123"/>
      <c r="M123"/>
    </row>
    <row r="124" spans="1:13" s="117" customFormat="1" ht="19.350000000000001" customHeight="1" x14ac:dyDescent="0.2">
      <c r="A124" s="140">
        <v>117</v>
      </c>
      <c r="B124" s="141"/>
      <c r="C124" s="142">
        <f>IF(ISNA(VLOOKUP($A124+3000,CONFIG!$W$2:$AE$804,2,FALSE)),"",VLOOKUP($A124+3000,CONFIG!$W$2:$AE$804,2,FALSE))</f>
        <v>0</v>
      </c>
      <c r="D124" s="143" t="str">
        <f>IF(ISNA(VLOOKUP($A124+3000,CONFIG!$W$2:$AE$804,3,FALSE)),"",VLOOKUP($A124+3000,CONFIG!$W$2:$AE$804,3,FALSE))</f>
        <v/>
      </c>
      <c r="E124" s="143" t="str">
        <f>IF(ISNA(VLOOKUP($A124+3000,CONFIG!$W$2:$AE$804,4,FALSE)),"",VLOOKUP($A124+3000,CONFIG!$W$2:$AE$804,4,FALSE))</f>
        <v/>
      </c>
      <c r="F124" s="143" t="str">
        <f>IF(ISNA(VLOOKUP($A124+3000,CONFIG!$W$2:$AE$804,5,FALSE)),"",VLOOKUP($A124+3000,CONFIG!$W$2:$AE$804,5,FALSE))</f>
        <v/>
      </c>
      <c r="G124" s="142" t="str">
        <f>IF(ISNA(VLOOKUP($A124+3000,CONFIG!$W$2:$AE$804,6,FALSE)),"",VLOOKUP($A124+3000,CONFIG!$W$2:$AE$804,6,FALSE))</f>
        <v/>
      </c>
      <c r="H124" s="142" t="str">
        <f>IF(ISNA(VLOOKUP($A124+3000,CONFIG!$W$2:$AE$804,7,FALSE)),"",VLOOKUP($A124+3000,CONFIG!$W$2:$AE$804,7,FALSE))</f>
        <v/>
      </c>
      <c r="I124" s="142" t="str">
        <f>IF(ISNA(VLOOKUP($A124+3000,CONFIG!$W$2:$AE$804,8,FALSE)),"",VLOOKUP($A124+3000,CONFIG!$W$2:$AE$804,8,FALSE))</f>
        <v/>
      </c>
      <c r="J124" s="142" t="str">
        <f>IF(ISNA(VLOOKUP($A124+3000,CONFIG!$W$2:$AE$804,9,FALSE)),"",VLOOKUP($A124+3000,CONFIG!$W$2:$AE$804,9,FALSE))</f>
        <v/>
      </c>
      <c r="K124"/>
      <c r="L124"/>
      <c r="M124"/>
    </row>
    <row r="125" spans="1:13" s="117" customFormat="1" ht="19.350000000000001" customHeight="1" x14ac:dyDescent="0.2">
      <c r="A125" s="140">
        <v>118</v>
      </c>
      <c r="B125" s="141"/>
      <c r="C125" s="142">
        <f>IF(ISNA(VLOOKUP($A125+3000,CONFIG!$W$2:$AE$804,2,FALSE)),"",VLOOKUP($A125+3000,CONFIG!$W$2:$AE$804,2,FALSE))</f>
        <v>0</v>
      </c>
      <c r="D125" s="143" t="str">
        <f>IF(ISNA(VLOOKUP($A125+3000,CONFIG!$W$2:$AE$804,3,FALSE)),"",VLOOKUP($A125+3000,CONFIG!$W$2:$AE$804,3,FALSE))</f>
        <v/>
      </c>
      <c r="E125" s="143" t="str">
        <f>IF(ISNA(VLOOKUP($A125+3000,CONFIG!$W$2:$AE$804,4,FALSE)),"",VLOOKUP($A125+3000,CONFIG!$W$2:$AE$804,4,FALSE))</f>
        <v/>
      </c>
      <c r="F125" s="143" t="str">
        <f>IF(ISNA(VLOOKUP($A125+3000,CONFIG!$W$2:$AE$804,5,FALSE)),"",VLOOKUP($A125+3000,CONFIG!$W$2:$AE$804,5,FALSE))</f>
        <v/>
      </c>
      <c r="G125" s="142" t="str">
        <f>IF(ISNA(VLOOKUP($A125+3000,CONFIG!$W$2:$AE$804,6,FALSE)),"",VLOOKUP($A125+3000,CONFIG!$W$2:$AE$804,6,FALSE))</f>
        <v/>
      </c>
      <c r="H125" s="142" t="str">
        <f>IF(ISNA(VLOOKUP($A125+3000,CONFIG!$W$2:$AE$804,7,FALSE)),"",VLOOKUP($A125+3000,CONFIG!$W$2:$AE$804,7,FALSE))</f>
        <v/>
      </c>
      <c r="I125" s="142" t="str">
        <f>IF(ISNA(VLOOKUP($A125+3000,CONFIG!$W$2:$AE$804,8,FALSE)),"",VLOOKUP($A125+3000,CONFIG!$W$2:$AE$804,8,FALSE))</f>
        <v/>
      </c>
      <c r="J125" s="142" t="str">
        <f>IF(ISNA(VLOOKUP($A125+3000,CONFIG!$W$2:$AE$804,9,FALSE)),"",VLOOKUP($A125+3000,CONFIG!$W$2:$AE$804,9,FALSE))</f>
        <v/>
      </c>
      <c r="K125"/>
      <c r="L125"/>
      <c r="M125"/>
    </row>
    <row r="126" spans="1:13" s="117" customFormat="1" ht="19.350000000000001" customHeight="1" x14ac:dyDescent="0.2">
      <c r="A126" s="140">
        <v>119</v>
      </c>
      <c r="B126" s="141"/>
      <c r="C126" s="142">
        <f>IF(ISNA(VLOOKUP($A126+3000,CONFIG!$W$2:$AE$804,2,FALSE)),"",VLOOKUP($A126+3000,CONFIG!$W$2:$AE$804,2,FALSE))</f>
        <v>0</v>
      </c>
      <c r="D126" s="143" t="str">
        <f>IF(ISNA(VLOOKUP($A126+3000,CONFIG!$W$2:$AE$804,3,FALSE)),"",VLOOKUP($A126+3000,CONFIG!$W$2:$AE$804,3,FALSE))</f>
        <v/>
      </c>
      <c r="E126" s="143" t="str">
        <f>IF(ISNA(VLOOKUP($A126+3000,CONFIG!$W$2:$AE$804,4,FALSE)),"",VLOOKUP($A126+3000,CONFIG!$W$2:$AE$804,4,FALSE))</f>
        <v/>
      </c>
      <c r="F126" s="143" t="str">
        <f>IF(ISNA(VLOOKUP($A126+3000,CONFIG!$W$2:$AE$804,5,FALSE)),"",VLOOKUP($A126+3000,CONFIG!$W$2:$AE$804,5,FALSE))</f>
        <v/>
      </c>
      <c r="G126" s="142" t="str">
        <f>IF(ISNA(VLOOKUP($A126+3000,CONFIG!$W$2:$AE$804,6,FALSE)),"",VLOOKUP($A126+3000,CONFIG!$W$2:$AE$804,6,FALSE))</f>
        <v/>
      </c>
      <c r="H126" s="142" t="str">
        <f>IF(ISNA(VLOOKUP($A126+3000,CONFIG!$W$2:$AE$804,7,FALSE)),"",VLOOKUP($A126+3000,CONFIG!$W$2:$AE$804,7,FALSE))</f>
        <v/>
      </c>
      <c r="I126" s="142" t="str">
        <f>IF(ISNA(VLOOKUP($A126+3000,CONFIG!$W$2:$AE$804,8,FALSE)),"",VLOOKUP($A126+3000,CONFIG!$W$2:$AE$804,8,FALSE))</f>
        <v/>
      </c>
      <c r="J126" s="142" t="str">
        <f>IF(ISNA(VLOOKUP($A126+3000,CONFIG!$W$2:$AE$804,9,FALSE)),"",VLOOKUP($A126+3000,CONFIG!$W$2:$AE$804,9,FALSE))</f>
        <v/>
      </c>
      <c r="K126"/>
      <c r="L126"/>
      <c r="M126"/>
    </row>
    <row r="127" spans="1:13" s="117" customFormat="1" ht="19.350000000000001" customHeight="1" x14ac:dyDescent="0.2">
      <c r="A127" s="140">
        <v>120</v>
      </c>
      <c r="B127" s="141"/>
      <c r="C127" s="142">
        <f>IF(ISNA(VLOOKUP($A127+3000,CONFIG!$W$2:$AE$804,2,FALSE)),"",VLOOKUP($A127+3000,CONFIG!$W$2:$AE$804,2,FALSE))</f>
        <v>0</v>
      </c>
      <c r="D127" s="143" t="str">
        <f>IF(ISNA(VLOOKUP($A127+3000,CONFIG!$W$2:$AE$804,3,FALSE)),"",VLOOKUP($A127+3000,CONFIG!$W$2:$AE$804,3,FALSE))</f>
        <v/>
      </c>
      <c r="E127" s="143" t="str">
        <f>IF(ISNA(VLOOKUP($A127+3000,CONFIG!$W$2:$AE$804,4,FALSE)),"",VLOOKUP($A127+3000,CONFIG!$W$2:$AE$804,4,FALSE))</f>
        <v/>
      </c>
      <c r="F127" s="143" t="str">
        <f>IF(ISNA(VLOOKUP($A127+3000,CONFIG!$W$2:$AE$804,5,FALSE)),"",VLOOKUP($A127+3000,CONFIG!$W$2:$AE$804,5,FALSE))</f>
        <v/>
      </c>
      <c r="G127" s="142" t="str">
        <f>IF(ISNA(VLOOKUP($A127+3000,CONFIG!$W$2:$AE$804,6,FALSE)),"",VLOOKUP($A127+3000,CONFIG!$W$2:$AE$804,6,FALSE))</f>
        <v/>
      </c>
      <c r="H127" s="142" t="str">
        <f>IF(ISNA(VLOOKUP($A127+3000,CONFIG!$W$2:$AE$804,7,FALSE)),"",VLOOKUP($A127+3000,CONFIG!$W$2:$AE$804,7,FALSE))</f>
        <v/>
      </c>
      <c r="I127" s="142" t="str">
        <f>IF(ISNA(VLOOKUP($A127+3000,CONFIG!$W$2:$AE$804,8,FALSE)),"",VLOOKUP($A127+3000,CONFIG!$W$2:$AE$804,8,FALSE))</f>
        <v/>
      </c>
      <c r="J127" s="142" t="str">
        <f>IF(ISNA(VLOOKUP($A127+3000,CONFIG!$W$2:$AE$804,9,FALSE)),"",VLOOKUP($A127+3000,CONFIG!$W$2:$AE$804,9,FALSE))</f>
        <v/>
      </c>
      <c r="K127"/>
      <c r="L127"/>
      <c r="M127"/>
    </row>
    <row r="128" spans="1:13" s="117" customFormat="1" ht="19.350000000000001" customHeight="1" x14ac:dyDescent="0.2">
      <c r="A128" s="140">
        <v>121</v>
      </c>
      <c r="B128" s="141"/>
      <c r="C128" s="142">
        <f>IF(ISNA(VLOOKUP($A128+3000,CONFIG!$W$2:$AE$804,2,FALSE)),"",VLOOKUP($A128+3000,CONFIG!$W$2:$AE$804,2,FALSE))</f>
        <v>0</v>
      </c>
      <c r="D128" s="143" t="str">
        <f>IF(ISNA(VLOOKUP($A128+3000,CONFIG!$W$2:$AE$804,3,FALSE)),"",VLOOKUP($A128+3000,CONFIG!$W$2:$AE$804,3,FALSE))</f>
        <v/>
      </c>
      <c r="E128" s="143" t="str">
        <f>IF(ISNA(VLOOKUP($A128+3000,CONFIG!$W$2:$AE$804,4,FALSE)),"",VLOOKUP($A128+3000,CONFIG!$W$2:$AE$804,4,FALSE))</f>
        <v/>
      </c>
      <c r="F128" s="143" t="str">
        <f>IF(ISNA(VLOOKUP($A128+3000,CONFIG!$W$2:$AE$804,5,FALSE)),"",VLOOKUP($A128+3000,CONFIG!$W$2:$AE$804,5,FALSE))</f>
        <v/>
      </c>
      <c r="G128" s="142" t="str">
        <f>IF(ISNA(VLOOKUP($A128+3000,CONFIG!$W$2:$AE$804,6,FALSE)),"",VLOOKUP($A128+3000,CONFIG!$W$2:$AE$804,6,FALSE))</f>
        <v/>
      </c>
      <c r="H128" s="142" t="str">
        <f>IF(ISNA(VLOOKUP($A128+3000,CONFIG!$W$2:$AE$804,7,FALSE)),"",VLOOKUP($A128+3000,CONFIG!$W$2:$AE$804,7,FALSE))</f>
        <v/>
      </c>
      <c r="I128" s="142" t="str">
        <f>IF(ISNA(VLOOKUP($A128+3000,CONFIG!$W$2:$AE$804,8,FALSE)),"",VLOOKUP($A128+3000,CONFIG!$W$2:$AE$804,8,FALSE))</f>
        <v/>
      </c>
      <c r="J128" s="142" t="str">
        <f>IF(ISNA(VLOOKUP($A128+3000,CONFIG!$W$2:$AE$804,9,FALSE)),"",VLOOKUP($A128+3000,CONFIG!$W$2:$AE$804,9,FALSE))</f>
        <v/>
      </c>
      <c r="K128"/>
      <c r="L128"/>
      <c r="M128"/>
    </row>
    <row r="129" spans="1:13" s="117" customFormat="1" ht="19.350000000000001" customHeight="1" x14ac:dyDescent="0.2">
      <c r="A129" s="140">
        <v>122</v>
      </c>
      <c r="B129" s="141"/>
      <c r="C129" s="142">
        <f>IF(ISNA(VLOOKUP($A129+3000,CONFIG!$W$2:$AE$804,2,FALSE)),"",VLOOKUP($A129+3000,CONFIG!$W$2:$AE$804,2,FALSE))</f>
        <v>0</v>
      </c>
      <c r="D129" s="143" t="str">
        <f>IF(ISNA(VLOOKUP($A129+3000,CONFIG!$W$2:$AE$804,3,FALSE)),"",VLOOKUP($A129+3000,CONFIG!$W$2:$AE$804,3,FALSE))</f>
        <v/>
      </c>
      <c r="E129" s="143" t="str">
        <f>IF(ISNA(VLOOKUP($A129+3000,CONFIG!$W$2:$AE$804,4,FALSE)),"",VLOOKUP($A129+3000,CONFIG!$W$2:$AE$804,4,FALSE))</f>
        <v/>
      </c>
      <c r="F129" s="143" t="str">
        <f>IF(ISNA(VLOOKUP($A129+3000,CONFIG!$W$2:$AE$804,5,FALSE)),"",VLOOKUP($A129+3000,CONFIG!$W$2:$AE$804,5,FALSE))</f>
        <v/>
      </c>
      <c r="G129" s="142" t="str">
        <f>IF(ISNA(VLOOKUP($A129+3000,CONFIG!$W$2:$AE$804,6,FALSE)),"",VLOOKUP($A129+3000,CONFIG!$W$2:$AE$804,6,FALSE))</f>
        <v/>
      </c>
      <c r="H129" s="142" t="str">
        <f>IF(ISNA(VLOOKUP($A129+3000,CONFIG!$W$2:$AE$804,7,FALSE)),"",VLOOKUP($A129+3000,CONFIG!$W$2:$AE$804,7,FALSE))</f>
        <v/>
      </c>
      <c r="I129" s="142" t="str">
        <f>IF(ISNA(VLOOKUP($A129+3000,CONFIG!$W$2:$AE$804,8,FALSE)),"",VLOOKUP($A129+3000,CONFIG!$W$2:$AE$804,8,FALSE))</f>
        <v/>
      </c>
      <c r="J129" s="142" t="str">
        <f>IF(ISNA(VLOOKUP($A129+3000,CONFIG!$W$2:$AE$804,9,FALSE)),"",VLOOKUP($A129+3000,CONFIG!$W$2:$AE$804,9,FALSE))</f>
        <v/>
      </c>
      <c r="K129"/>
      <c r="L129"/>
      <c r="M129"/>
    </row>
    <row r="130" spans="1:13" s="117" customFormat="1" ht="19.350000000000001" customHeight="1" x14ac:dyDescent="0.2">
      <c r="A130" s="140">
        <v>123</v>
      </c>
      <c r="B130" s="141"/>
      <c r="C130" s="142">
        <f>IF(ISNA(VLOOKUP($A130+3000,CONFIG!$W$2:$AE$804,2,FALSE)),"",VLOOKUP($A130+3000,CONFIG!$W$2:$AE$804,2,FALSE))</f>
        <v>0</v>
      </c>
      <c r="D130" s="143" t="str">
        <f>IF(ISNA(VLOOKUP($A130+3000,CONFIG!$W$2:$AE$804,3,FALSE)),"",VLOOKUP($A130+3000,CONFIG!$W$2:$AE$804,3,FALSE))</f>
        <v/>
      </c>
      <c r="E130" s="143" t="str">
        <f>IF(ISNA(VLOOKUP($A130+3000,CONFIG!$W$2:$AE$804,4,FALSE)),"",VLOOKUP($A130+3000,CONFIG!$W$2:$AE$804,4,FALSE))</f>
        <v/>
      </c>
      <c r="F130" s="143" t="str">
        <f>IF(ISNA(VLOOKUP($A130+3000,CONFIG!$W$2:$AE$804,5,FALSE)),"",VLOOKUP($A130+3000,CONFIG!$W$2:$AE$804,5,FALSE))</f>
        <v/>
      </c>
      <c r="G130" s="142" t="str">
        <f>IF(ISNA(VLOOKUP($A130+3000,CONFIG!$W$2:$AE$804,6,FALSE)),"",VLOOKUP($A130+3000,CONFIG!$W$2:$AE$804,6,FALSE))</f>
        <v/>
      </c>
      <c r="H130" s="142" t="str">
        <f>IF(ISNA(VLOOKUP($A130+3000,CONFIG!$W$2:$AE$804,7,FALSE)),"",VLOOKUP($A130+3000,CONFIG!$W$2:$AE$804,7,FALSE))</f>
        <v/>
      </c>
      <c r="I130" s="142" t="str">
        <f>IF(ISNA(VLOOKUP($A130+3000,CONFIG!$W$2:$AE$804,8,FALSE)),"",VLOOKUP($A130+3000,CONFIG!$W$2:$AE$804,8,FALSE))</f>
        <v/>
      </c>
      <c r="J130" s="142" t="str">
        <f>IF(ISNA(VLOOKUP($A130+3000,CONFIG!$W$2:$AE$804,9,FALSE)),"",VLOOKUP($A130+3000,CONFIG!$W$2:$AE$804,9,FALSE))</f>
        <v/>
      </c>
      <c r="K130"/>
      <c r="L130"/>
      <c r="M130"/>
    </row>
    <row r="131" spans="1:13" s="117" customFormat="1" ht="19.350000000000001" customHeight="1" x14ac:dyDescent="0.2">
      <c r="A131" s="140">
        <v>124</v>
      </c>
      <c r="B131" s="141"/>
      <c r="C131" s="142">
        <f>IF(ISNA(VLOOKUP($A131+3000,CONFIG!$W$2:$AE$804,2,FALSE)),"",VLOOKUP($A131+3000,CONFIG!$W$2:$AE$804,2,FALSE))</f>
        <v>0</v>
      </c>
      <c r="D131" s="143" t="str">
        <f>IF(ISNA(VLOOKUP($A131+3000,CONFIG!$W$2:$AE$804,3,FALSE)),"",VLOOKUP($A131+3000,CONFIG!$W$2:$AE$804,3,FALSE))</f>
        <v/>
      </c>
      <c r="E131" s="143" t="str">
        <f>IF(ISNA(VLOOKUP($A131+3000,CONFIG!$W$2:$AE$804,4,FALSE)),"",VLOOKUP($A131+3000,CONFIG!$W$2:$AE$804,4,FALSE))</f>
        <v/>
      </c>
      <c r="F131" s="143" t="str">
        <f>IF(ISNA(VLOOKUP($A131+3000,CONFIG!$W$2:$AE$804,5,FALSE)),"",VLOOKUP($A131+3000,CONFIG!$W$2:$AE$804,5,FALSE))</f>
        <v/>
      </c>
      <c r="G131" s="142" t="str">
        <f>IF(ISNA(VLOOKUP($A131+3000,CONFIG!$W$2:$AE$804,6,FALSE)),"",VLOOKUP($A131+3000,CONFIG!$W$2:$AE$804,6,FALSE))</f>
        <v/>
      </c>
      <c r="H131" s="142" t="str">
        <f>IF(ISNA(VLOOKUP($A131+3000,CONFIG!$W$2:$AE$804,7,FALSE)),"",VLOOKUP($A131+3000,CONFIG!$W$2:$AE$804,7,FALSE))</f>
        <v/>
      </c>
      <c r="I131" s="142" t="str">
        <f>IF(ISNA(VLOOKUP($A131+3000,CONFIG!$W$2:$AE$804,8,FALSE)),"",VLOOKUP($A131+3000,CONFIG!$W$2:$AE$804,8,FALSE))</f>
        <v/>
      </c>
      <c r="J131" s="142" t="str">
        <f>IF(ISNA(VLOOKUP($A131+3000,CONFIG!$W$2:$AE$804,9,FALSE)),"",VLOOKUP($A131+3000,CONFIG!$W$2:$AE$804,9,FALSE))</f>
        <v/>
      </c>
      <c r="K131"/>
      <c r="L131"/>
      <c r="M131"/>
    </row>
    <row r="132" spans="1:13" s="117" customFormat="1" ht="19.350000000000001" customHeight="1" x14ac:dyDescent="0.2">
      <c r="A132" s="140">
        <v>125</v>
      </c>
      <c r="B132" s="141"/>
      <c r="C132" s="142">
        <f>IF(ISNA(VLOOKUP($A132+3000,CONFIG!$W$2:$AE$804,2,FALSE)),"",VLOOKUP($A132+3000,CONFIG!$W$2:$AE$804,2,FALSE))</f>
        <v>0</v>
      </c>
      <c r="D132" s="143" t="str">
        <f>IF(ISNA(VLOOKUP($A132+3000,CONFIG!$W$2:$AE$804,3,FALSE)),"",VLOOKUP($A132+3000,CONFIG!$W$2:$AE$804,3,FALSE))</f>
        <v/>
      </c>
      <c r="E132" s="143" t="str">
        <f>IF(ISNA(VLOOKUP($A132+3000,CONFIG!$W$2:$AE$804,4,FALSE)),"",VLOOKUP($A132+3000,CONFIG!$W$2:$AE$804,4,FALSE))</f>
        <v/>
      </c>
      <c r="F132" s="143" t="str">
        <f>IF(ISNA(VLOOKUP($A132+3000,CONFIG!$W$2:$AE$804,5,FALSE)),"",VLOOKUP($A132+3000,CONFIG!$W$2:$AE$804,5,FALSE))</f>
        <v/>
      </c>
      <c r="G132" s="142" t="str">
        <f>IF(ISNA(VLOOKUP($A132+3000,CONFIG!$W$2:$AE$804,6,FALSE)),"",VLOOKUP($A132+3000,CONFIG!$W$2:$AE$804,6,FALSE))</f>
        <v/>
      </c>
      <c r="H132" s="142" t="str">
        <f>IF(ISNA(VLOOKUP($A132+3000,CONFIG!$W$2:$AE$804,7,FALSE)),"",VLOOKUP($A132+3000,CONFIG!$W$2:$AE$804,7,FALSE))</f>
        <v/>
      </c>
      <c r="I132" s="142" t="str">
        <f>IF(ISNA(VLOOKUP($A132+3000,CONFIG!$W$2:$AE$804,8,FALSE)),"",VLOOKUP($A132+3000,CONFIG!$W$2:$AE$804,8,FALSE))</f>
        <v/>
      </c>
      <c r="J132" s="142" t="str">
        <f>IF(ISNA(VLOOKUP($A132+3000,CONFIG!$W$2:$AE$804,9,FALSE)),"",VLOOKUP($A132+3000,CONFIG!$W$2:$AE$804,9,FALSE))</f>
        <v/>
      </c>
      <c r="K132"/>
      <c r="L132"/>
      <c r="M132"/>
    </row>
    <row r="133" spans="1:13" s="117" customFormat="1" ht="19.350000000000001" customHeight="1" x14ac:dyDescent="0.2">
      <c r="A133" s="140">
        <v>126</v>
      </c>
      <c r="B133" s="141"/>
      <c r="C133" s="142">
        <f>IF(ISNA(VLOOKUP($A133+3000,CONFIG!$W$2:$AE$804,2,FALSE)),"",VLOOKUP($A133+3000,CONFIG!$W$2:$AE$804,2,FALSE))</f>
        <v>0</v>
      </c>
      <c r="D133" s="143" t="str">
        <f>IF(ISNA(VLOOKUP($A133+3000,CONFIG!$W$2:$AE$804,3,FALSE)),"",VLOOKUP($A133+3000,CONFIG!$W$2:$AE$804,3,FALSE))</f>
        <v/>
      </c>
      <c r="E133" s="143" t="str">
        <f>IF(ISNA(VLOOKUP($A133+3000,CONFIG!$W$2:$AE$804,4,FALSE)),"",VLOOKUP($A133+3000,CONFIG!$W$2:$AE$804,4,FALSE))</f>
        <v/>
      </c>
      <c r="F133" s="143" t="str">
        <f>IF(ISNA(VLOOKUP($A133+3000,CONFIG!$W$2:$AE$804,5,FALSE)),"",VLOOKUP($A133+3000,CONFIG!$W$2:$AE$804,5,FALSE))</f>
        <v/>
      </c>
      <c r="G133" s="142" t="str">
        <f>IF(ISNA(VLOOKUP($A133+3000,CONFIG!$W$2:$AE$804,6,FALSE)),"",VLOOKUP($A133+3000,CONFIG!$W$2:$AE$804,6,FALSE))</f>
        <v/>
      </c>
      <c r="H133" s="142" t="str">
        <f>IF(ISNA(VLOOKUP($A133+3000,CONFIG!$W$2:$AE$804,7,FALSE)),"",VLOOKUP($A133+3000,CONFIG!$W$2:$AE$804,7,FALSE))</f>
        <v/>
      </c>
      <c r="I133" s="142" t="str">
        <f>IF(ISNA(VLOOKUP($A133+3000,CONFIG!$W$2:$AE$804,8,FALSE)),"",VLOOKUP($A133+3000,CONFIG!$W$2:$AE$804,8,FALSE))</f>
        <v/>
      </c>
      <c r="J133" s="142" t="str">
        <f>IF(ISNA(VLOOKUP($A133+3000,CONFIG!$W$2:$AE$804,9,FALSE)),"",VLOOKUP($A133+3000,CONFIG!$W$2:$AE$804,9,FALSE))</f>
        <v/>
      </c>
      <c r="K133"/>
      <c r="L133"/>
      <c r="M133"/>
    </row>
    <row r="134" spans="1:13" s="117" customFormat="1" ht="19.350000000000001" customHeight="1" x14ac:dyDescent="0.2">
      <c r="A134" s="140">
        <v>127</v>
      </c>
      <c r="B134" s="141"/>
      <c r="C134" s="142">
        <f>IF(ISNA(VLOOKUP($A134+3000,CONFIG!$W$2:$AE$804,2,FALSE)),"",VLOOKUP($A134+3000,CONFIG!$W$2:$AE$804,2,FALSE))</f>
        <v>0</v>
      </c>
      <c r="D134" s="143" t="str">
        <f>IF(ISNA(VLOOKUP($A134+3000,CONFIG!$W$2:$AE$804,3,FALSE)),"",VLOOKUP($A134+3000,CONFIG!$W$2:$AE$804,3,FALSE))</f>
        <v/>
      </c>
      <c r="E134" s="143" t="str">
        <f>IF(ISNA(VLOOKUP($A134+3000,CONFIG!$W$2:$AE$804,4,FALSE)),"",VLOOKUP($A134+3000,CONFIG!$W$2:$AE$804,4,FALSE))</f>
        <v/>
      </c>
      <c r="F134" s="143" t="str">
        <f>IF(ISNA(VLOOKUP($A134+3000,CONFIG!$W$2:$AE$804,5,FALSE)),"",VLOOKUP($A134+3000,CONFIG!$W$2:$AE$804,5,FALSE))</f>
        <v/>
      </c>
      <c r="G134" s="142" t="str">
        <f>IF(ISNA(VLOOKUP($A134+3000,CONFIG!$W$2:$AE$804,6,FALSE)),"",VLOOKUP($A134+3000,CONFIG!$W$2:$AE$804,6,FALSE))</f>
        <v/>
      </c>
      <c r="H134" s="142" t="str">
        <f>IF(ISNA(VLOOKUP($A134+3000,CONFIG!$W$2:$AE$804,7,FALSE)),"",VLOOKUP($A134+3000,CONFIG!$W$2:$AE$804,7,FALSE))</f>
        <v/>
      </c>
      <c r="I134" s="142" t="str">
        <f>IF(ISNA(VLOOKUP($A134+3000,CONFIG!$W$2:$AE$804,8,FALSE)),"",VLOOKUP($A134+3000,CONFIG!$W$2:$AE$804,8,FALSE))</f>
        <v/>
      </c>
      <c r="J134" s="142" t="str">
        <f>IF(ISNA(VLOOKUP($A134+3000,CONFIG!$W$2:$AE$804,9,FALSE)),"",VLOOKUP($A134+3000,CONFIG!$W$2:$AE$804,9,FALSE))</f>
        <v/>
      </c>
      <c r="K134"/>
      <c r="L134"/>
      <c r="M134"/>
    </row>
    <row r="135" spans="1:13" s="117" customFormat="1" ht="19.350000000000001" customHeight="1" x14ac:dyDescent="0.2">
      <c r="A135" s="140">
        <v>128</v>
      </c>
      <c r="B135" s="141"/>
      <c r="C135" s="142">
        <f>IF(ISNA(VLOOKUP($A135+3000,CONFIG!$W$2:$AE$804,2,FALSE)),"",VLOOKUP($A135+3000,CONFIG!$W$2:$AE$804,2,FALSE))</f>
        <v>0</v>
      </c>
      <c r="D135" s="143" t="str">
        <f>IF(ISNA(VLOOKUP($A135+3000,CONFIG!$W$2:$AE$804,3,FALSE)),"",VLOOKUP($A135+3000,CONFIG!$W$2:$AE$804,3,FALSE))</f>
        <v/>
      </c>
      <c r="E135" s="143" t="str">
        <f>IF(ISNA(VLOOKUP($A135+3000,CONFIG!$W$2:$AE$804,4,FALSE)),"",VLOOKUP($A135+3000,CONFIG!$W$2:$AE$804,4,FALSE))</f>
        <v/>
      </c>
      <c r="F135" s="143" t="str">
        <f>IF(ISNA(VLOOKUP($A135+3000,CONFIG!$W$2:$AE$804,5,FALSE)),"",VLOOKUP($A135+3000,CONFIG!$W$2:$AE$804,5,FALSE))</f>
        <v/>
      </c>
      <c r="G135" s="142" t="str">
        <f>IF(ISNA(VLOOKUP($A135+3000,CONFIG!$W$2:$AE$804,6,FALSE)),"",VLOOKUP($A135+3000,CONFIG!$W$2:$AE$804,6,FALSE))</f>
        <v/>
      </c>
      <c r="H135" s="142" t="str">
        <f>IF(ISNA(VLOOKUP($A135+3000,CONFIG!$W$2:$AE$804,7,FALSE)),"",VLOOKUP($A135+3000,CONFIG!$W$2:$AE$804,7,FALSE))</f>
        <v/>
      </c>
      <c r="I135" s="142" t="str">
        <f>IF(ISNA(VLOOKUP($A135+3000,CONFIG!$W$2:$AE$804,8,FALSE)),"",VLOOKUP($A135+3000,CONFIG!$W$2:$AE$804,8,FALSE))</f>
        <v/>
      </c>
      <c r="J135" s="142" t="str">
        <f>IF(ISNA(VLOOKUP($A135+3000,CONFIG!$W$2:$AE$804,9,FALSE)),"",VLOOKUP($A135+3000,CONFIG!$W$2:$AE$804,9,FALSE))</f>
        <v/>
      </c>
      <c r="K135"/>
      <c r="L135"/>
      <c r="M135"/>
    </row>
    <row r="136" spans="1:13" s="117" customFormat="1" ht="19.350000000000001" customHeight="1" x14ac:dyDescent="0.2">
      <c r="A136" s="140">
        <v>129</v>
      </c>
      <c r="B136" s="141"/>
      <c r="C136" s="142">
        <f>IF(ISNA(VLOOKUP($A136+3000,CONFIG!$W$2:$AE$804,2,FALSE)),"",VLOOKUP($A136+3000,CONFIG!$W$2:$AE$804,2,FALSE))</f>
        <v>0</v>
      </c>
      <c r="D136" s="143" t="str">
        <f>IF(ISNA(VLOOKUP($A136+3000,CONFIG!$W$2:$AE$804,3,FALSE)),"",VLOOKUP($A136+3000,CONFIG!$W$2:$AE$804,3,FALSE))</f>
        <v/>
      </c>
      <c r="E136" s="143" t="str">
        <f>IF(ISNA(VLOOKUP($A136+3000,CONFIG!$W$2:$AE$804,4,FALSE)),"",VLOOKUP($A136+3000,CONFIG!$W$2:$AE$804,4,FALSE))</f>
        <v/>
      </c>
      <c r="F136" s="143" t="str">
        <f>IF(ISNA(VLOOKUP($A136+3000,CONFIG!$W$2:$AE$804,5,FALSE)),"",VLOOKUP($A136+3000,CONFIG!$W$2:$AE$804,5,FALSE))</f>
        <v/>
      </c>
      <c r="G136" s="142" t="str">
        <f>IF(ISNA(VLOOKUP($A136+3000,CONFIG!$W$2:$AE$804,6,FALSE)),"",VLOOKUP($A136+3000,CONFIG!$W$2:$AE$804,6,FALSE))</f>
        <v/>
      </c>
      <c r="H136" s="142" t="str">
        <f>IF(ISNA(VLOOKUP($A136+3000,CONFIG!$W$2:$AE$804,7,FALSE)),"",VLOOKUP($A136+3000,CONFIG!$W$2:$AE$804,7,FALSE))</f>
        <v/>
      </c>
      <c r="I136" s="142" t="str">
        <f>IF(ISNA(VLOOKUP($A136+3000,CONFIG!$W$2:$AE$804,8,FALSE)),"",VLOOKUP($A136+3000,CONFIG!$W$2:$AE$804,8,FALSE))</f>
        <v/>
      </c>
      <c r="J136" s="142" t="str">
        <f>IF(ISNA(VLOOKUP($A136+3000,CONFIG!$W$2:$AE$804,9,FALSE)),"",VLOOKUP($A136+3000,CONFIG!$W$2:$AE$804,9,FALSE))</f>
        <v/>
      </c>
      <c r="K136"/>
      <c r="L136"/>
      <c r="M136"/>
    </row>
    <row r="137" spans="1:13" s="117" customFormat="1" ht="19.350000000000001" customHeight="1" x14ac:dyDescent="0.2">
      <c r="A137" s="140">
        <v>130</v>
      </c>
      <c r="B137" s="141"/>
      <c r="C137" s="142">
        <f>IF(ISNA(VLOOKUP($A137+3000,CONFIG!$W$2:$AE$804,2,FALSE)),"",VLOOKUP($A137+3000,CONFIG!$W$2:$AE$804,2,FALSE))</f>
        <v>0</v>
      </c>
      <c r="D137" s="143" t="str">
        <f>IF(ISNA(VLOOKUP($A137+3000,CONFIG!$W$2:$AE$804,3,FALSE)),"",VLOOKUP($A137+3000,CONFIG!$W$2:$AE$804,3,FALSE))</f>
        <v/>
      </c>
      <c r="E137" s="143" t="str">
        <f>IF(ISNA(VLOOKUP($A137+3000,CONFIG!$W$2:$AE$804,4,FALSE)),"",VLOOKUP($A137+3000,CONFIG!$W$2:$AE$804,4,FALSE))</f>
        <v/>
      </c>
      <c r="F137" s="143" t="str">
        <f>IF(ISNA(VLOOKUP($A137+3000,CONFIG!$W$2:$AE$804,5,FALSE)),"",VLOOKUP($A137+3000,CONFIG!$W$2:$AE$804,5,FALSE))</f>
        <v/>
      </c>
      <c r="G137" s="142" t="str">
        <f>IF(ISNA(VLOOKUP($A137+3000,CONFIG!$W$2:$AE$804,6,FALSE)),"",VLOOKUP($A137+3000,CONFIG!$W$2:$AE$804,6,FALSE))</f>
        <v/>
      </c>
      <c r="H137" s="142" t="str">
        <f>IF(ISNA(VLOOKUP($A137+3000,CONFIG!$W$2:$AE$804,7,FALSE)),"",VLOOKUP($A137+3000,CONFIG!$W$2:$AE$804,7,FALSE))</f>
        <v/>
      </c>
      <c r="I137" s="142" t="str">
        <f>IF(ISNA(VLOOKUP($A137+3000,CONFIG!$W$2:$AE$804,8,FALSE)),"",VLOOKUP($A137+3000,CONFIG!$W$2:$AE$804,8,FALSE))</f>
        <v/>
      </c>
      <c r="J137" s="142" t="str">
        <f>IF(ISNA(VLOOKUP($A137+3000,CONFIG!$W$2:$AE$804,9,FALSE)),"",VLOOKUP($A137+3000,CONFIG!$W$2:$AE$804,9,FALSE))</f>
        <v/>
      </c>
      <c r="K137"/>
      <c r="L137"/>
      <c r="M137"/>
    </row>
    <row r="138" spans="1:13" s="117" customFormat="1" ht="19.350000000000001" customHeight="1" x14ac:dyDescent="0.2">
      <c r="A138" s="140">
        <v>131</v>
      </c>
      <c r="B138" s="141"/>
      <c r="C138" s="142">
        <f>IF(ISNA(VLOOKUP($A138+3000,CONFIG!$W$2:$AE$804,2,FALSE)),"",VLOOKUP($A138+3000,CONFIG!$W$2:$AE$804,2,FALSE))</f>
        <v>0</v>
      </c>
      <c r="D138" s="143" t="str">
        <f>IF(ISNA(VLOOKUP($A138+3000,CONFIG!$W$2:$AE$804,3,FALSE)),"",VLOOKUP($A138+3000,CONFIG!$W$2:$AE$804,3,FALSE))</f>
        <v/>
      </c>
      <c r="E138" s="143" t="str">
        <f>IF(ISNA(VLOOKUP($A138+3000,CONFIG!$W$2:$AE$804,4,FALSE)),"",VLOOKUP($A138+3000,CONFIG!$W$2:$AE$804,4,FALSE))</f>
        <v/>
      </c>
      <c r="F138" s="143" t="str">
        <f>IF(ISNA(VLOOKUP($A138+3000,CONFIG!$W$2:$AE$804,5,FALSE)),"",VLOOKUP($A138+3000,CONFIG!$W$2:$AE$804,5,FALSE))</f>
        <v/>
      </c>
      <c r="G138" s="142" t="str">
        <f>IF(ISNA(VLOOKUP($A138+3000,CONFIG!$W$2:$AE$804,6,FALSE)),"",VLOOKUP($A138+3000,CONFIG!$W$2:$AE$804,6,FALSE))</f>
        <v/>
      </c>
      <c r="H138" s="142" t="str">
        <f>IF(ISNA(VLOOKUP($A138+3000,CONFIG!$W$2:$AE$804,7,FALSE)),"",VLOOKUP($A138+3000,CONFIG!$W$2:$AE$804,7,FALSE))</f>
        <v/>
      </c>
      <c r="I138" s="142" t="str">
        <f>IF(ISNA(VLOOKUP($A138+3000,CONFIG!$W$2:$AE$804,8,FALSE)),"",VLOOKUP($A138+3000,CONFIG!$W$2:$AE$804,8,FALSE))</f>
        <v/>
      </c>
      <c r="J138" s="142" t="str">
        <f>IF(ISNA(VLOOKUP($A138+3000,CONFIG!$W$2:$AE$804,9,FALSE)),"",VLOOKUP($A138+3000,CONFIG!$W$2:$AE$804,9,FALSE))</f>
        <v/>
      </c>
      <c r="K138"/>
      <c r="L138"/>
      <c r="M138"/>
    </row>
    <row r="139" spans="1:13" s="117" customFormat="1" ht="19.350000000000001" customHeight="1" x14ac:dyDescent="0.2">
      <c r="A139" s="140">
        <v>132</v>
      </c>
      <c r="B139" s="141"/>
      <c r="C139" s="142">
        <f>IF(ISNA(VLOOKUP($A139+3000,CONFIG!$W$2:$AE$804,2,FALSE)),"",VLOOKUP($A139+3000,CONFIG!$W$2:$AE$804,2,FALSE))</f>
        <v>0</v>
      </c>
      <c r="D139" s="143" t="str">
        <f>IF(ISNA(VLOOKUP($A139+3000,CONFIG!$W$2:$AE$804,3,FALSE)),"",VLOOKUP($A139+3000,CONFIG!$W$2:$AE$804,3,FALSE))</f>
        <v/>
      </c>
      <c r="E139" s="143" t="str">
        <f>IF(ISNA(VLOOKUP($A139+3000,CONFIG!$W$2:$AE$804,4,FALSE)),"",VLOOKUP($A139+3000,CONFIG!$W$2:$AE$804,4,FALSE))</f>
        <v/>
      </c>
      <c r="F139" s="143" t="str">
        <f>IF(ISNA(VLOOKUP($A139+3000,CONFIG!$W$2:$AE$804,5,FALSE)),"",VLOOKUP($A139+3000,CONFIG!$W$2:$AE$804,5,FALSE))</f>
        <v/>
      </c>
      <c r="G139" s="142" t="str">
        <f>IF(ISNA(VLOOKUP($A139+3000,CONFIG!$W$2:$AE$804,6,FALSE)),"",VLOOKUP($A139+3000,CONFIG!$W$2:$AE$804,6,FALSE))</f>
        <v/>
      </c>
      <c r="H139" s="142" t="str">
        <f>IF(ISNA(VLOOKUP($A139+3000,CONFIG!$W$2:$AE$804,7,FALSE)),"",VLOOKUP($A139+3000,CONFIG!$W$2:$AE$804,7,FALSE))</f>
        <v/>
      </c>
      <c r="I139" s="142" t="str">
        <f>IF(ISNA(VLOOKUP($A139+3000,CONFIG!$W$2:$AE$804,8,FALSE)),"",VLOOKUP($A139+3000,CONFIG!$W$2:$AE$804,8,FALSE))</f>
        <v/>
      </c>
      <c r="J139" s="142" t="str">
        <f>IF(ISNA(VLOOKUP($A139+3000,CONFIG!$W$2:$AE$804,9,FALSE)),"",VLOOKUP($A139+3000,CONFIG!$W$2:$AE$804,9,FALSE))</f>
        <v/>
      </c>
      <c r="K139"/>
      <c r="L139"/>
      <c r="M139"/>
    </row>
    <row r="140" spans="1:13" s="117" customFormat="1" ht="19.350000000000001" customHeight="1" x14ac:dyDescent="0.2">
      <c r="A140" s="140">
        <v>133</v>
      </c>
      <c r="B140" s="141"/>
      <c r="C140" s="142">
        <f>IF(ISNA(VLOOKUP($A140+3000,CONFIG!$W$2:$AE$804,2,FALSE)),"",VLOOKUP($A140+3000,CONFIG!$W$2:$AE$804,2,FALSE))</f>
        <v>0</v>
      </c>
      <c r="D140" s="143" t="str">
        <f>IF(ISNA(VLOOKUP($A140+3000,CONFIG!$W$2:$AE$804,3,FALSE)),"",VLOOKUP($A140+3000,CONFIG!$W$2:$AE$804,3,FALSE))</f>
        <v/>
      </c>
      <c r="E140" s="143" t="str">
        <f>IF(ISNA(VLOOKUP($A140+3000,CONFIG!$W$2:$AE$804,4,FALSE)),"",VLOOKUP($A140+3000,CONFIG!$W$2:$AE$804,4,FALSE))</f>
        <v/>
      </c>
      <c r="F140" s="143" t="str">
        <f>IF(ISNA(VLOOKUP($A140+3000,CONFIG!$W$2:$AE$804,5,FALSE)),"",VLOOKUP($A140+3000,CONFIG!$W$2:$AE$804,5,FALSE))</f>
        <v/>
      </c>
      <c r="G140" s="142" t="str">
        <f>IF(ISNA(VLOOKUP($A140+3000,CONFIG!$W$2:$AE$804,6,FALSE)),"",VLOOKUP($A140+3000,CONFIG!$W$2:$AE$804,6,FALSE))</f>
        <v/>
      </c>
      <c r="H140" s="142" t="str">
        <f>IF(ISNA(VLOOKUP($A140+3000,CONFIG!$W$2:$AE$804,7,FALSE)),"",VLOOKUP($A140+3000,CONFIG!$W$2:$AE$804,7,FALSE))</f>
        <v/>
      </c>
      <c r="I140" s="142" t="str">
        <f>IF(ISNA(VLOOKUP($A140+3000,CONFIG!$W$2:$AE$804,8,FALSE)),"",VLOOKUP($A140+3000,CONFIG!$W$2:$AE$804,8,FALSE))</f>
        <v/>
      </c>
      <c r="J140" s="142" t="str">
        <f>IF(ISNA(VLOOKUP($A140+3000,CONFIG!$W$2:$AE$804,9,FALSE)),"",VLOOKUP($A140+3000,CONFIG!$W$2:$AE$804,9,FALSE))</f>
        <v/>
      </c>
      <c r="K140"/>
      <c r="L140"/>
      <c r="M140"/>
    </row>
    <row r="141" spans="1:13" s="117" customFormat="1" ht="19.350000000000001" customHeight="1" x14ac:dyDescent="0.2">
      <c r="A141" s="140">
        <v>134</v>
      </c>
      <c r="B141" s="141"/>
      <c r="C141" s="142">
        <f>IF(ISNA(VLOOKUP($A141+3000,CONFIG!$W$2:$AE$804,2,FALSE)),"",VLOOKUP($A141+3000,CONFIG!$W$2:$AE$804,2,FALSE))</f>
        <v>0</v>
      </c>
      <c r="D141" s="143" t="str">
        <f>IF(ISNA(VLOOKUP($A141+3000,CONFIG!$W$2:$AE$804,3,FALSE)),"",VLOOKUP($A141+3000,CONFIG!$W$2:$AE$804,3,FALSE))</f>
        <v/>
      </c>
      <c r="E141" s="143" t="str">
        <f>IF(ISNA(VLOOKUP($A141+3000,CONFIG!$W$2:$AE$804,4,FALSE)),"",VLOOKUP($A141+3000,CONFIG!$W$2:$AE$804,4,FALSE))</f>
        <v/>
      </c>
      <c r="F141" s="143" t="str">
        <f>IF(ISNA(VLOOKUP($A141+3000,CONFIG!$W$2:$AE$804,5,FALSE)),"",VLOOKUP($A141+3000,CONFIG!$W$2:$AE$804,5,FALSE))</f>
        <v/>
      </c>
      <c r="G141" s="142" t="str">
        <f>IF(ISNA(VLOOKUP($A141+3000,CONFIG!$W$2:$AE$804,6,FALSE)),"",VLOOKUP($A141+3000,CONFIG!$W$2:$AE$804,6,FALSE))</f>
        <v/>
      </c>
      <c r="H141" s="142" t="str">
        <f>IF(ISNA(VLOOKUP($A141+3000,CONFIG!$W$2:$AE$804,7,FALSE)),"",VLOOKUP($A141+3000,CONFIG!$W$2:$AE$804,7,FALSE))</f>
        <v/>
      </c>
      <c r="I141" s="142" t="str">
        <f>IF(ISNA(VLOOKUP($A141+3000,CONFIG!$W$2:$AE$804,8,FALSE)),"",VLOOKUP($A141+3000,CONFIG!$W$2:$AE$804,8,FALSE))</f>
        <v/>
      </c>
      <c r="J141" s="142" t="str">
        <f>IF(ISNA(VLOOKUP($A141+3000,CONFIG!$W$2:$AE$804,9,FALSE)),"",VLOOKUP($A141+3000,CONFIG!$W$2:$AE$804,9,FALSE))</f>
        <v/>
      </c>
      <c r="K141"/>
      <c r="L141"/>
      <c r="M141"/>
    </row>
    <row r="142" spans="1:13" s="117" customFormat="1" ht="19.350000000000001" customHeight="1" x14ac:dyDescent="0.2">
      <c r="A142" s="140">
        <v>135</v>
      </c>
      <c r="B142" s="141"/>
      <c r="C142" s="142">
        <f>IF(ISNA(VLOOKUP($A142+3000,CONFIG!$W$2:$AE$804,2,FALSE)),"",VLOOKUP($A142+3000,CONFIG!$W$2:$AE$804,2,FALSE))</f>
        <v>0</v>
      </c>
      <c r="D142" s="143" t="str">
        <f>IF(ISNA(VLOOKUP($A142+3000,CONFIG!$W$2:$AE$804,3,FALSE)),"",VLOOKUP($A142+3000,CONFIG!$W$2:$AE$804,3,FALSE))</f>
        <v/>
      </c>
      <c r="E142" s="143" t="str">
        <f>IF(ISNA(VLOOKUP($A142+3000,CONFIG!$W$2:$AE$804,4,FALSE)),"",VLOOKUP($A142+3000,CONFIG!$W$2:$AE$804,4,FALSE))</f>
        <v/>
      </c>
      <c r="F142" s="143" t="str">
        <f>IF(ISNA(VLOOKUP($A142+3000,CONFIG!$W$2:$AE$804,5,FALSE)),"",VLOOKUP($A142+3000,CONFIG!$W$2:$AE$804,5,FALSE))</f>
        <v/>
      </c>
      <c r="G142" s="142" t="str">
        <f>IF(ISNA(VLOOKUP($A142+3000,CONFIG!$W$2:$AE$804,6,FALSE)),"",VLOOKUP($A142+3000,CONFIG!$W$2:$AE$804,6,FALSE))</f>
        <v/>
      </c>
      <c r="H142" s="142" t="str">
        <f>IF(ISNA(VLOOKUP($A142+3000,CONFIG!$W$2:$AE$804,7,FALSE)),"",VLOOKUP($A142+3000,CONFIG!$W$2:$AE$804,7,FALSE))</f>
        <v/>
      </c>
      <c r="I142" s="142" t="str">
        <f>IF(ISNA(VLOOKUP($A142+3000,CONFIG!$W$2:$AE$804,8,FALSE)),"",VLOOKUP($A142+3000,CONFIG!$W$2:$AE$804,8,FALSE))</f>
        <v/>
      </c>
      <c r="J142" s="142" t="str">
        <f>IF(ISNA(VLOOKUP($A142+3000,CONFIG!$W$2:$AE$804,9,FALSE)),"",VLOOKUP($A142+3000,CONFIG!$W$2:$AE$804,9,FALSE))</f>
        <v/>
      </c>
      <c r="K142"/>
      <c r="L142"/>
      <c r="M142"/>
    </row>
    <row r="143" spans="1:13" s="117" customFormat="1" ht="19.350000000000001" customHeight="1" x14ac:dyDescent="0.2">
      <c r="A143" s="140">
        <v>136</v>
      </c>
      <c r="B143" s="141"/>
      <c r="C143" s="142">
        <f>IF(ISNA(VLOOKUP($A143+3000,CONFIG!$W$2:$AE$804,2,FALSE)),"",VLOOKUP($A143+3000,CONFIG!$W$2:$AE$804,2,FALSE))</f>
        <v>0</v>
      </c>
      <c r="D143" s="143" t="str">
        <f>IF(ISNA(VLOOKUP($A143+3000,CONFIG!$W$2:$AE$804,3,FALSE)),"",VLOOKUP($A143+3000,CONFIG!$W$2:$AE$804,3,FALSE))</f>
        <v/>
      </c>
      <c r="E143" s="143" t="str">
        <f>IF(ISNA(VLOOKUP($A143+3000,CONFIG!$W$2:$AE$804,4,FALSE)),"",VLOOKUP($A143+3000,CONFIG!$W$2:$AE$804,4,FALSE))</f>
        <v/>
      </c>
      <c r="F143" s="143" t="str">
        <f>IF(ISNA(VLOOKUP($A143+3000,CONFIG!$W$2:$AE$804,5,FALSE)),"",VLOOKUP($A143+3000,CONFIG!$W$2:$AE$804,5,FALSE))</f>
        <v/>
      </c>
      <c r="G143" s="142" t="str">
        <f>IF(ISNA(VLOOKUP($A143+3000,CONFIG!$W$2:$AE$804,6,FALSE)),"",VLOOKUP($A143+3000,CONFIG!$W$2:$AE$804,6,FALSE))</f>
        <v/>
      </c>
      <c r="H143" s="142" t="str">
        <f>IF(ISNA(VLOOKUP($A143+3000,CONFIG!$W$2:$AE$804,7,FALSE)),"",VLOOKUP($A143+3000,CONFIG!$W$2:$AE$804,7,FALSE))</f>
        <v/>
      </c>
      <c r="I143" s="142" t="str">
        <f>IF(ISNA(VLOOKUP($A143+3000,CONFIG!$W$2:$AE$804,8,FALSE)),"",VLOOKUP($A143+3000,CONFIG!$W$2:$AE$804,8,FALSE))</f>
        <v/>
      </c>
      <c r="J143" s="142" t="str">
        <f>IF(ISNA(VLOOKUP($A143+3000,CONFIG!$W$2:$AE$804,9,FALSE)),"",VLOOKUP($A143+3000,CONFIG!$W$2:$AE$804,9,FALSE))</f>
        <v/>
      </c>
      <c r="K143"/>
      <c r="L143"/>
      <c r="M143"/>
    </row>
    <row r="144" spans="1:13" s="117" customFormat="1" ht="19.350000000000001" customHeight="1" x14ac:dyDescent="0.2">
      <c r="A144" s="140">
        <v>137</v>
      </c>
      <c r="B144" s="141"/>
      <c r="C144" s="142">
        <f>IF(ISNA(VLOOKUP($A144+3000,CONFIG!$W$2:$AE$804,2,FALSE)),"",VLOOKUP($A144+3000,CONFIG!$W$2:$AE$804,2,FALSE))</f>
        <v>0</v>
      </c>
      <c r="D144" s="143" t="str">
        <f>IF(ISNA(VLOOKUP($A144+3000,CONFIG!$W$2:$AE$804,3,FALSE)),"",VLOOKUP($A144+3000,CONFIG!$W$2:$AE$804,3,FALSE))</f>
        <v/>
      </c>
      <c r="E144" s="143" t="str">
        <f>IF(ISNA(VLOOKUP($A144+3000,CONFIG!$W$2:$AE$804,4,FALSE)),"",VLOOKUP($A144+3000,CONFIG!$W$2:$AE$804,4,FALSE))</f>
        <v/>
      </c>
      <c r="F144" s="143" t="str">
        <f>IF(ISNA(VLOOKUP($A144+3000,CONFIG!$W$2:$AE$804,5,FALSE)),"",VLOOKUP($A144+3000,CONFIG!$W$2:$AE$804,5,FALSE))</f>
        <v/>
      </c>
      <c r="G144" s="142" t="str">
        <f>IF(ISNA(VLOOKUP($A144+3000,CONFIG!$W$2:$AE$804,6,FALSE)),"",VLOOKUP($A144+3000,CONFIG!$W$2:$AE$804,6,FALSE))</f>
        <v/>
      </c>
      <c r="H144" s="142" t="str">
        <f>IF(ISNA(VLOOKUP($A144+3000,CONFIG!$W$2:$AE$804,7,FALSE)),"",VLOOKUP($A144+3000,CONFIG!$W$2:$AE$804,7,FALSE))</f>
        <v/>
      </c>
      <c r="I144" s="142" t="str">
        <f>IF(ISNA(VLOOKUP($A144+3000,CONFIG!$W$2:$AE$804,8,FALSE)),"",VLOOKUP($A144+3000,CONFIG!$W$2:$AE$804,8,FALSE))</f>
        <v/>
      </c>
      <c r="J144" s="142" t="str">
        <f>IF(ISNA(VLOOKUP($A144+3000,CONFIG!$W$2:$AE$804,9,FALSE)),"",VLOOKUP($A144+3000,CONFIG!$W$2:$AE$804,9,FALSE))</f>
        <v/>
      </c>
      <c r="K144"/>
      <c r="L144"/>
      <c r="M144"/>
    </row>
    <row r="145" spans="1:13" s="117" customFormat="1" ht="19.350000000000001" customHeight="1" x14ac:dyDescent="0.2">
      <c r="A145" s="140">
        <v>138</v>
      </c>
      <c r="B145" s="141"/>
      <c r="C145" s="142">
        <f>IF(ISNA(VLOOKUP($A145+3000,CONFIG!$W$2:$AE$804,2,FALSE)),"",VLOOKUP($A145+3000,CONFIG!$W$2:$AE$804,2,FALSE))</f>
        <v>0</v>
      </c>
      <c r="D145" s="143" t="str">
        <f>IF(ISNA(VLOOKUP($A145+3000,CONFIG!$W$2:$AE$804,3,FALSE)),"",VLOOKUP($A145+3000,CONFIG!$W$2:$AE$804,3,FALSE))</f>
        <v/>
      </c>
      <c r="E145" s="143" t="str">
        <f>IF(ISNA(VLOOKUP($A145+3000,CONFIG!$W$2:$AE$804,4,FALSE)),"",VLOOKUP($A145+3000,CONFIG!$W$2:$AE$804,4,FALSE))</f>
        <v/>
      </c>
      <c r="F145" s="143" t="str">
        <f>IF(ISNA(VLOOKUP($A145+3000,CONFIG!$W$2:$AE$804,5,FALSE)),"",VLOOKUP($A145+3000,CONFIG!$W$2:$AE$804,5,FALSE))</f>
        <v/>
      </c>
      <c r="G145" s="142" t="str">
        <f>IF(ISNA(VLOOKUP($A145+3000,CONFIG!$W$2:$AE$804,6,FALSE)),"",VLOOKUP($A145+3000,CONFIG!$W$2:$AE$804,6,FALSE))</f>
        <v/>
      </c>
      <c r="H145" s="142" t="str">
        <f>IF(ISNA(VLOOKUP($A145+3000,CONFIG!$W$2:$AE$804,7,FALSE)),"",VLOOKUP($A145+3000,CONFIG!$W$2:$AE$804,7,FALSE))</f>
        <v/>
      </c>
      <c r="I145" s="142" t="str">
        <f>IF(ISNA(VLOOKUP($A145+3000,CONFIG!$W$2:$AE$804,8,FALSE)),"",VLOOKUP($A145+3000,CONFIG!$W$2:$AE$804,8,FALSE))</f>
        <v/>
      </c>
      <c r="J145" s="142" t="str">
        <f>IF(ISNA(VLOOKUP($A145+3000,CONFIG!$W$2:$AE$804,9,FALSE)),"",VLOOKUP($A145+3000,CONFIG!$W$2:$AE$804,9,FALSE))</f>
        <v/>
      </c>
      <c r="K145"/>
      <c r="L145"/>
      <c r="M145"/>
    </row>
    <row r="146" spans="1:13" s="117" customFormat="1" ht="19.350000000000001" customHeight="1" x14ac:dyDescent="0.2">
      <c r="A146" s="140">
        <v>139</v>
      </c>
      <c r="B146" s="141"/>
      <c r="C146" s="142">
        <f>IF(ISNA(VLOOKUP($A146+3000,CONFIG!$W$2:$AE$804,2,FALSE)),"",VLOOKUP($A146+3000,CONFIG!$W$2:$AE$804,2,FALSE))</f>
        <v>0</v>
      </c>
      <c r="D146" s="143" t="str">
        <f>IF(ISNA(VLOOKUP($A146+3000,CONFIG!$W$2:$AE$804,3,FALSE)),"",VLOOKUP($A146+3000,CONFIG!$W$2:$AE$804,3,FALSE))</f>
        <v/>
      </c>
      <c r="E146" s="143" t="str">
        <f>IF(ISNA(VLOOKUP($A146+3000,CONFIG!$W$2:$AE$804,4,FALSE)),"",VLOOKUP($A146+3000,CONFIG!$W$2:$AE$804,4,FALSE))</f>
        <v/>
      </c>
      <c r="F146" s="143" t="str">
        <f>IF(ISNA(VLOOKUP($A146+3000,CONFIG!$W$2:$AE$804,5,FALSE)),"",VLOOKUP($A146+3000,CONFIG!$W$2:$AE$804,5,FALSE))</f>
        <v/>
      </c>
      <c r="G146" s="142" t="str">
        <f>IF(ISNA(VLOOKUP($A146+3000,CONFIG!$W$2:$AE$804,6,FALSE)),"",VLOOKUP($A146+3000,CONFIG!$W$2:$AE$804,6,FALSE))</f>
        <v/>
      </c>
      <c r="H146" s="142" t="str">
        <f>IF(ISNA(VLOOKUP($A146+3000,CONFIG!$W$2:$AE$804,7,FALSE)),"",VLOOKUP($A146+3000,CONFIG!$W$2:$AE$804,7,FALSE))</f>
        <v/>
      </c>
      <c r="I146" s="142" t="str">
        <f>IF(ISNA(VLOOKUP($A146+3000,CONFIG!$W$2:$AE$804,8,FALSE)),"",VLOOKUP($A146+3000,CONFIG!$W$2:$AE$804,8,FALSE))</f>
        <v/>
      </c>
      <c r="J146" s="142" t="str">
        <f>IF(ISNA(VLOOKUP($A146+3000,CONFIG!$W$2:$AE$804,9,FALSE)),"",VLOOKUP($A146+3000,CONFIG!$W$2:$AE$804,9,FALSE))</f>
        <v/>
      </c>
      <c r="K146"/>
      <c r="L146"/>
      <c r="M146"/>
    </row>
    <row r="147" spans="1:13" s="117" customFormat="1" ht="19.350000000000001" customHeight="1" x14ac:dyDescent="0.2">
      <c r="A147" s="140">
        <v>140</v>
      </c>
      <c r="B147" s="141"/>
      <c r="C147" s="142">
        <f>IF(ISNA(VLOOKUP($A147+3000,CONFIG!$W$2:$AE$804,2,FALSE)),"",VLOOKUP($A147+3000,CONFIG!$W$2:$AE$804,2,FALSE))</f>
        <v>0</v>
      </c>
      <c r="D147" s="143" t="str">
        <f>IF(ISNA(VLOOKUP($A147+3000,CONFIG!$W$2:$AE$804,3,FALSE)),"",VLOOKUP($A147+3000,CONFIG!$W$2:$AE$804,3,FALSE))</f>
        <v/>
      </c>
      <c r="E147" s="143" t="str">
        <f>IF(ISNA(VLOOKUP($A147+3000,CONFIG!$W$2:$AE$804,4,FALSE)),"",VLOOKUP($A147+3000,CONFIG!$W$2:$AE$804,4,FALSE))</f>
        <v/>
      </c>
      <c r="F147" s="143" t="str">
        <f>IF(ISNA(VLOOKUP($A147+3000,CONFIG!$W$2:$AE$804,5,FALSE)),"",VLOOKUP($A147+3000,CONFIG!$W$2:$AE$804,5,FALSE))</f>
        <v/>
      </c>
      <c r="G147" s="142" t="str">
        <f>IF(ISNA(VLOOKUP($A147+3000,CONFIG!$W$2:$AE$804,6,FALSE)),"",VLOOKUP($A147+3000,CONFIG!$W$2:$AE$804,6,FALSE))</f>
        <v/>
      </c>
      <c r="H147" s="142" t="str">
        <f>IF(ISNA(VLOOKUP($A147+3000,CONFIG!$W$2:$AE$804,7,FALSE)),"",VLOOKUP($A147+3000,CONFIG!$W$2:$AE$804,7,FALSE))</f>
        <v/>
      </c>
      <c r="I147" s="142" t="str">
        <f>IF(ISNA(VLOOKUP($A147+3000,CONFIG!$W$2:$AE$804,8,FALSE)),"",VLOOKUP($A147+3000,CONFIG!$W$2:$AE$804,8,FALSE))</f>
        <v/>
      </c>
      <c r="J147" s="142" t="str">
        <f>IF(ISNA(VLOOKUP($A147+3000,CONFIG!$W$2:$AE$804,9,FALSE)),"",VLOOKUP($A147+3000,CONFIG!$W$2:$AE$804,9,FALSE))</f>
        <v/>
      </c>
      <c r="K147"/>
      <c r="L147"/>
      <c r="M147"/>
    </row>
    <row r="148" spans="1:13" s="117" customFormat="1" ht="19.350000000000001" customHeight="1" x14ac:dyDescent="0.2">
      <c r="A148" s="140">
        <v>141</v>
      </c>
      <c r="B148" s="141"/>
      <c r="C148" s="142">
        <f>IF(ISNA(VLOOKUP($A148+3000,CONFIG!$W$2:$AE$804,2,FALSE)),"",VLOOKUP($A148+3000,CONFIG!$W$2:$AE$804,2,FALSE))</f>
        <v>0</v>
      </c>
      <c r="D148" s="143" t="str">
        <f>IF(ISNA(VLOOKUP($A148+3000,CONFIG!$W$2:$AE$804,3,FALSE)),"",VLOOKUP($A148+3000,CONFIG!$W$2:$AE$804,3,FALSE))</f>
        <v/>
      </c>
      <c r="E148" s="143" t="str">
        <f>IF(ISNA(VLOOKUP($A148+3000,CONFIG!$W$2:$AE$804,4,FALSE)),"",VLOOKUP($A148+3000,CONFIG!$W$2:$AE$804,4,FALSE))</f>
        <v/>
      </c>
      <c r="F148" s="143" t="str">
        <f>IF(ISNA(VLOOKUP($A148+3000,CONFIG!$W$2:$AE$804,5,FALSE)),"",VLOOKUP($A148+3000,CONFIG!$W$2:$AE$804,5,FALSE))</f>
        <v/>
      </c>
      <c r="G148" s="142" t="str">
        <f>IF(ISNA(VLOOKUP($A148+3000,CONFIG!$W$2:$AE$804,6,FALSE)),"",VLOOKUP($A148+3000,CONFIG!$W$2:$AE$804,6,FALSE))</f>
        <v/>
      </c>
      <c r="H148" s="142" t="str">
        <f>IF(ISNA(VLOOKUP($A148+3000,CONFIG!$W$2:$AE$804,7,FALSE)),"",VLOOKUP($A148+3000,CONFIG!$W$2:$AE$804,7,FALSE))</f>
        <v/>
      </c>
      <c r="I148" s="142" t="str">
        <f>IF(ISNA(VLOOKUP($A148+3000,CONFIG!$W$2:$AE$804,8,FALSE)),"",VLOOKUP($A148+3000,CONFIG!$W$2:$AE$804,8,FALSE))</f>
        <v/>
      </c>
      <c r="J148" s="142" t="str">
        <f>IF(ISNA(VLOOKUP($A148+3000,CONFIG!$W$2:$AE$804,9,FALSE)),"",VLOOKUP($A148+3000,CONFIG!$W$2:$AE$804,9,FALSE))</f>
        <v/>
      </c>
      <c r="K148"/>
      <c r="L148"/>
      <c r="M148"/>
    </row>
    <row r="149" spans="1:13" s="117" customFormat="1" ht="19.350000000000001" customHeight="1" x14ac:dyDescent="0.2">
      <c r="A149" s="140">
        <v>142</v>
      </c>
      <c r="B149" s="141"/>
      <c r="C149" s="142">
        <f>IF(ISNA(VLOOKUP($A149+3000,CONFIG!$W$2:$AE$804,2,FALSE)),"",VLOOKUP($A149+3000,CONFIG!$W$2:$AE$804,2,FALSE))</f>
        <v>0</v>
      </c>
      <c r="D149" s="143" t="str">
        <f>IF(ISNA(VLOOKUP($A149+3000,CONFIG!$W$2:$AE$804,3,FALSE)),"",VLOOKUP($A149+3000,CONFIG!$W$2:$AE$804,3,FALSE))</f>
        <v/>
      </c>
      <c r="E149" s="143" t="str">
        <f>IF(ISNA(VLOOKUP($A149+3000,CONFIG!$W$2:$AE$804,4,FALSE)),"",VLOOKUP($A149+3000,CONFIG!$W$2:$AE$804,4,FALSE))</f>
        <v/>
      </c>
      <c r="F149" s="143" t="str">
        <f>IF(ISNA(VLOOKUP($A149+3000,CONFIG!$W$2:$AE$804,5,FALSE)),"",VLOOKUP($A149+3000,CONFIG!$W$2:$AE$804,5,FALSE))</f>
        <v/>
      </c>
      <c r="G149" s="142" t="str">
        <f>IF(ISNA(VLOOKUP($A149+3000,CONFIG!$W$2:$AE$804,6,FALSE)),"",VLOOKUP($A149+3000,CONFIG!$W$2:$AE$804,6,FALSE))</f>
        <v/>
      </c>
      <c r="H149" s="142" t="str">
        <f>IF(ISNA(VLOOKUP($A149+3000,CONFIG!$W$2:$AE$804,7,FALSE)),"",VLOOKUP($A149+3000,CONFIG!$W$2:$AE$804,7,FALSE))</f>
        <v/>
      </c>
      <c r="I149" s="142" t="str">
        <f>IF(ISNA(VLOOKUP($A149+3000,CONFIG!$W$2:$AE$804,8,FALSE)),"",VLOOKUP($A149+3000,CONFIG!$W$2:$AE$804,8,FALSE))</f>
        <v/>
      </c>
      <c r="J149" s="142" t="str">
        <f>IF(ISNA(VLOOKUP($A149+3000,CONFIG!$W$2:$AE$804,9,FALSE)),"",VLOOKUP($A149+3000,CONFIG!$W$2:$AE$804,9,FALSE))</f>
        <v/>
      </c>
      <c r="K149"/>
      <c r="L149"/>
      <c r="M149"/>
    </row>
    <row r="150" spans="1:13" s="117" customFormat="1" ht="19.350000000000001" customHeight="1" x14ac:dyDescent="0.2">
      <c r="A150" s="140">
        <v>143</v>
      </c>
      <c r="B150" s="141"/>
      <c r="C150" s="142">
        <f>IF(ISNA(VLOOKUP($A150+3000,CONFIG!$W$2:$AE$804,2,FALSE)),"",VLOOKUP($A150+3000,CONFIG!$W$2:$AE$804,2,FALSE))</f>
        <v>0</v>
      </c>
      <c r="D150" s="143" t="str">
        <f>IF(ISNA(VLOOKUP($A150+3000,CONFIG!$W$2:$AE$804,3,FALSE)),"",VLOOKUP($A150+3000,CONFIG!$W$2:$AE$804,3,FALSE))</f>
        <v/>
      </c>
      <c r="E150" s="143" t="str">
        <f>IF(ISNA(VLOOKUP($A150+3000,CONFIG!$W$2:$AE$804,4,FALSE)),"",VLOOKUP($A150+3000,CONFIG!$W$2:$AE$804,4,FALSE))</f>
        <v/>
      </c>
      <c r="F150" s="143" t="str">
        <f>IF(ISNA(VLOOKUP($A150+3000,CONFIG!$W$2:$AE$804,5,FALSE)),"",VLOOKUP($A150+3000,CONFIG!$W$2:$AE$804,5,FALSE))</f>
        <v/>
      </c>
      <c r="G150" s="142" t="str">
        <f>IF(ISNA(VLOOKUP($A150+3000,CONFIG!$W$2:$AE$804,6,FALSE)),"",VLOOKUP($A150+3000,CONFIG!$W$2:$AE$804,6,FALSE))</f>
        <v/>
      </c>
      <c r="H150" s="142" t="str">
        <f>IF(ISNA(VLOOKUP($A150+3000,CONFIG!$W$2:$AE$804,7,FALSE)),"",VLOOKUP($A150+3000,CONFIG!$W$2:$AE$804,7,FALSE))</f>
        <v/>
      </c>
      <c r="I150" s="142" t="str">
        <f>IF(ISNA(VLOOKUP($A150+3000,CONFIG!$W$2:$AE$804,8,FALSE)),"",VLOOKUP($A150+3000,CONFIG!$W$2:$AE$804,8,FALSE))</f>
        <v/>
      </c>
      <c r="J150" s="142" t="str">
        <f>IF(ISNA(VLOOKUP($A150+3000,CONFIG!$W$2:$AE$804,9,FALSE)),"",VLOOKUP($A150+3000,CONFIG!$W$2:$AE$804,9,FALSE))</f>
        <v/>
      </c>
      <c r="K150"/>
      <c r="L150"/>
      <c r="M150"/>
    </row>
    <row r="151" spans="1:13" s="117" customFormat="1" ht="19.350000000000001" customHeight="1" x14ac:dyDescent="0.2">
      <c r="A151" s="140">
        <v>144</v>
      </c>
      <c r="B151" s="141"/>
      <c r="C151" s="142">
        <f>IF(ISNA(VLOOKUP($A151+3000,CONFIG!$W$2:$AE$804,2,FALSE)),"",VLOOKUP($A151+3000,CONFIG!$W$2:$AE$804,2,FALSE))</f>
        <v>0</v>
      </c>
      <c r="D151" s="143" t="str">
        <f>IF(ISNA(VLOOKUP($A151+3000,CONFIG!$W$2:$AE$804,3,FALSE)),"",VLOOKUP($A151+3000,CONFIG!$W$2:$AE$804,3,FALSE))</f>
        <v/>
      </c>
      <c r="E151" s="143" t="str">
        <f>IF(ISNA(VLOOKUP($A151+3000,CONFIG!$W$2:$AE$804,4,FALSE)),"",VLOOKUP($A151+3000,CONFIG!$W$2:$AE$804,4,FALSE))</f>
        <v/>
      </c>
      <c r="F151" s="143" t="str">
        <f>IF(ISNA(VLOOKUP($A151+3000,CONFIG!$W$2:$AE$804,5,FALSE)),"",VLOOKUP($A151+3000,CONFIG!$W$2:$AE$804,5,FALSE))</f>
        <v/>
      </c>
      <c r="G151" s="142" t="str">
        <f>IF(ISNA(VLOOKUP($A151+3000,CONFIG!$W$2:$AE$804,6,FALSE)),"",VLOOKUP($A151+3000,CONFIG!$W$2:$AE$804,6,FALSE))</f>
        <v/>
      </c>
      <c r="H151" s="142" t="str">
        <f>IF(ISNA(VLOOKUP($A151+3000,CONFIG!$W$2:$AE$804,7,FALSE)),"",VLOOKUP($A151+3000,CONFIG!$W$2:$AE$804,7,FALSE))</f>
        <v/>
      </c>
      <c r="I151" s="142" t="str">
        <f>IF(ISNA(VLOOKUP($A151+3000,CONFIG!$W$2:$AE$804,8,FALSE)),"",VLOOKUP($A151+3000,CONFIG!$W$2:$AE$804,8,FALSE))</f>
        <v/>
      </c>
      <c r="J151" s="142" t="str">
        <f>IF(ISNA(VLOOKUP($A151+3000,CONFIG!$W$2:$AE$804,9,FALSE)),"",VLOOKUP($A151+3000,CONFIG!$W$2:$AE$804,9,FALSE))</f>
        <v/>
      </c>
      <c r="K151"/>
      <c r="L151"/>
      <c r="M151"/>
    </row>
    <row r="152" spans="1:13" s="117" customFormat="1" ht="19.350000000000001" customHeight="1" x14ac:dyDescent="0.2">
      <c r="A152" s="140">
        <v>145</v>
      </c>
      <c r="B152" s="141"/>
      <c r="C152" s="142">
        <f>IF(ISNA(VLOOKUP($A152+3000,CONFIG!$W$2:$AE$804,2,FALSE)),"",VLOOKUP($A152+3000,CONFIG!$W$2:$AE$804,2,FALSE))</f>
        <v>0</v>
      </c>
      <c r="D152" s="143" t="str">
        <f>IF(ISNA(VLOOKUP($A152+3000,CONFIG!$W$2:$AE$804,3,FALSE)),"",VLOOKUP($A152+3000,CONFIG!$W$2:$AE$804,3,FALSE))</f>
        <v/>
      </c>
      <c r="E152" s="143" t="str">
        <f>IF(ISNA(VLOOKUP($A152+3000,CONFIG!$W$2:$AE$804,4,FALSE)),"",VLOOKUP($A152+3000,CONFIG!$W$2:$AE$804,4,FALSE))</f>
        <v/>
      </c>
      <c r="F152" s="143" t="str">
        <f>IF(ISNA(VLOOKUP($A152+3000,CONFIG!$W$2:$AE$804,5,FALSE)),"",VLOOKUP($A152+3000,CONFIG!$W$2:$AE$804,5,FALSE))</f>
        <v/>
      </c>
      <c r="G152" s="142" t="str">
        <f>IF(ISNA(VLOOKUP($A152+3000,CONFIG!$W$2:$AE$804,6,FALSE)),"",VLOOKUP($A152+3000,CONFIG!$W$2:$AE$804,6,FALSE))</f>
        <v/>
      </c>
      <c r="H152" s="142" t="str">
        <f>IF(ISNA(VLOOKUP($A152+3000,CONFIG!$W$2:$AE$804,7,FALSE)),"",VLOOKUP($A152+3000,CONFIG!$W$2:$AE$804,7,FALSE))</f>
        <v/>
      </c>
      <c r="I152" s="142" t="str">
        <f>IF(ISNA(VLOOKUP($A152+3000,CONFIG!$W$2:$AE$804,8,FALSE)),"",VLOOKUP($A152+3000,CONFIG!$W$2:$AE$804,8,FALSE))</f>
        <v/>
      </c>
      <c r="J152" s="142" t="str">
        <f>IF(ISNA(VLOOKUP($A152+3000,CONFIG!$W$2:$AE$804,9,FALSE)),"",VLOOKUP($A152+3000,CONFIG!$W$2:$AE$804,9,FALSE))</f>
        <v/>
      </c>
      <c r="K152"/>
      <c r="L152"/>
      <c r="M152"/>
    </row>
    <row r="153" spans="1:13" s="117" customFormat="1" ht="19.350000000000001" customHeight="1" x14ac:dyDescent="0.2">
      <c r="A153" s="140">
        <v>146</v>
      </c>
      <c r="B153" s="141"/>
      <c r="C153" s="142">
        <f>IF(ISNA(VLOOKUP($A153+3000,CONFIG!$W$2:$AE$804,2,FALSE)),"",VLOOKUP($A153+3000,CONFIG!$W$2:$AE$804,2,FALSE))</f>
        <v>0</v>
      </c>
      <c r="D153" s="143" t="str">
        <f>IF(ISNA(VLOOKUP($A153+3000,CONFIG!$W$2:$AE$804,3,FALSE)),"",VLOOKUP($A153+3000,CONFIG!$W$2:$AE$804,3,FALSE))</f>
        <v/>
      </c>
      <c r="E153" s="143" t="str">
        <f>IF(ISNA(VLOOKUP($A153+3000,CONFIG!$W$2:$AE$804,4,FALSE)),"",VLOOKUP($A153+3000,CONFIG!$W$2:$AE$804,4,FALSE))</f>
        <v/>
      </c>
      <c r="F153" s="143" t="str">
        <f>IF(ISNA(VLOOKUP($A153+3000,CONFIG!$W$2:$AE$804,5,FALSE)),"",VLOOKUP($A153+3000,CONFIG!$W$2:$AE$804,5,FALSE))</f>
        <v/>
      </c>
      <c r="G153" s="142" t="str">
        <f>IF(ISNA(VLOOKUP($A153+3000,CONFIG!$W$2:$AE$804,6,FALSE)),"",VLOOKUP($A153+3000,CONFIG!$W$2:$AE$804,6,FALSE))</f>
        <v/>
      </c>
      <c r="H153" s="142" t="str">
        <f>IF(ISNA(VLOOKUP($A153+3000,CONFIG!$W$2:$AE$804,7,FALSE)),"",VLOOKUP($A153+3000,CONFIG!$W$2:$AE$804,7,FALSE))</f>
        <v/>
      </c>
      <c r="I153" s="142" t="str">
        <f>IF(ISNA(VLOOKUP($A153+3000,CONFIG!$W$2:$AE$804,8,FALSE)),"",VLOOKUP($A153+3000,CONFIG!$W$2:$AE$804,8,FALSE))</f>
        <v/>
      </c>
      <c r="J153" s="142" t="str">
        <f>IF(ISNA(VLOOKUP($A153+3000,CONFIG!$W$2:$AE$804,9,FALSE)),"",VLOOKUP($A153+3000,CONFIG!$W$2:$AE$804,9,FALSE))</f>
        <v/>
      </c>
      <c r="K153"/>
      <c r="L153"/>
      <c r="M153"/>
    </row>
    <row r="154" spans="1:13" s="117" customFormat="1" ht="19.350000000000001" customHeight="1" x14ac:dyDescent="0.2">
      <c r="A154" s="140">
        <v>147</v>
      </c>
      <c r="B154" s="141"/>
      <c r="C154" s="142">
        <f>IF(ISNA(VLOOKUP($A154+3000,CONFIG!$W$2:$AE$804,2,FALSE)),"",VLOOKUP($A154+3000,CONFIG!$W$2:$AE$804,2,FALSE))</f>
        <v>0</v>
      </c>
      <c r="D154" s="143" t="str">
        <f>IF(ISNA(VLOOKUP($A154+3000,CONFIG!$W$2:$AE$804,3,FALSE)),"",VLOOKUP($A154+3000,CONFIG!$W$2:$AE$804,3,FALSE))</f>
        <v/>
      </c>
      <c r="E154" s="143" t="str">
        <f>IF(ISNA(VLOOKUP($A154+3000,CONFIG!$W$2:$AE$804,4,FALSE)),"",VLOOKUP($A154+3000,CONFIG!$W$2:$AE$804,4,FALSE))</f>
        <v/>
      </c>
      <c r="F154" s="143" t="str">
        <f>IF(ISNA(VLOOKUP($A154+3000,CONFIG!$W$2:$AE$804,5,FALSE)),"",VLOOKUP($A154+3000,CONFIG!$W$2:$AE$804,5,FALSE))</f>
        <v/>
      </c>
      <c r="G154" s="142" t="str">
        <f>IF(ISNA(VLOOKUP($A154+3000,CONFIG!$W$2:$AE$804,6,FALSE)),"",VLOOKUP($A154+3000,CONFIG!$W$2:$AE$804,6,FALSE))</f>
        <v/>
      </c>
      <c r="H154" s="142" t="str">
        <f>IF(ISNA(VLOOKUP($A154+3000,CONFIG!$W$2:$AE$804,7,FALSE)),"",VLOOKUP($A154+3000,CONFIG!$W$2:$AE$804,7,FALSE))</f>
        <v/>
      </c>
      <c r="I154" s="142" t="str">
        <f>IF(ISNA(VLOOKUP($A154+3000,CONFIG!$W$2:$AE$804,8,FALSE)),"",VLOOKUP($A154+3000,CONFIG!$W$2:$AE$804,8,FALSE))</f>
        <v/>
      </c>
      <c r="J154" s="142" t="str">
        <f>IF(ISNA(VLOOKUP($A154+3000,CONFIG!$W$2:$AE$804,9,FALSE)),"",VLOOKUP($A154+3000,CONFIG!$W$2:$AE$804,9,FALSE))</f>
        <v/>
      </c>
      <c r="K154"/>
      <c r="L154"/>
      <c r="M154"/>
    </row>
    <row r="155" spans="1:13" s="117" customFormat="1" ht="19.350000000000001" customHeight="1" x14ac:dyDescent="0.2">
      <c r="A155" s="140">
        <v>148</v>
      </c>
      <c r="B155" s="141"/>
      <c r="C155" s="142">
        <f>IF(ISNA(VLOOKUP($A155+3000,CONFIG!$W$2:$AE$804,2,FALSE)),"",VLOOKUP($A155+3000,CONFIG!$W$2:$AE$804,2,FALSE))</f>
        <v>0</v>
      </c>
      <c r="D155" s="143" t="str">
        <f>IF(ISNA(VLOOKUP($A155+3000,CONFIG!$W$2:$AE$804,3,FALSE)),"",VLOOKUP($A155+3000,CONFIG!$W$2:$AE$804,3,FALSE))</f>
        <v/>
      </c>
      <c r="E155" s="143" t="str">
        <f>IF(ISNA(VLOOKUP($A155+3000,CONFIG!$W$2:$AE$804,4,FALSE)),"",VLOOKUP($A155+3000,CONFIG!$W$2:$AE$804,4,FALSE))</f>
        <v/>
      </c>
      <c r="F155" s="143" t="str">
        <f>IF(ISNA(VLOOKUP($A155+3000,CONFIG!$W$2:$AE$804,5,FALSE)),"",VLOOKUP($A155+3000,CONFIG!$W$2:$AE$804,5,FALSE))</f>
        <v/>
      </c>
      <c r="G155" s="142" t="str">
        <f>IF(ISNA(VLOOKUP($A155+3000,CONFIG!$W$2:$AE$804,6,FALSE)),"",VLOOKUP($A155+3000,CONFIG!$W$2:$AE$804,6,FALSE))</f>
        <v/>
      </c>
      <c r="H155" s="142" t="str">
        <f>IF(ISNA(VLOOKUP($A155+3000,CONFIG!$W$2:$AE$804,7,FALSE)),"",VLOOKUP($A155+3000,CONFIG!$W$2:$AE$804,7,FALSE))</f>
        <v/>
      </c>
      <c r="I155" s="142" t="str">
        <f>IF(ISNA(VLOOKUP($A155+3000,CONFIG!$W$2:$AE$804,8,FALSE)),"",VLOOKUP($A155+3000,CONFIG!$W$2:$AE$804,8,FALSE))</f>
        <v/>
      </c>
      <c r="J155" s="142" t="str">
        <f>IF(ISNA(VLOOKUP($A155+3000,CONFIG!$W$2:$AE$804,9,FALSE)),"",VLOOKUP($A155+3000,CONFIG!$W$2:$AE$804,9,FALSE))</f>
        <v/>
      </c>
      <c r="K155"/>
      <c r="L155"/>
      <c r="M155"/>
    </row>
    <row r="156" spans="1:13" s="117" customFormat="1" ht="19.350000000000001" customHeight="1" x14ac:dyDescent="0.2">
      <c r="A156" s="140">
        <v>149</v>
      </c>
      <c r="B156" s="141"/>
      <c r="C156" s="142">
        <f>IF(ISNA(VLOOKUP($A156+3000,CONFIG!$W$2:$AE$804,2,FALSE)),"",VLOOKUP($A156+3000,CONFIG!$W$2:$AE$804,2,FALSE))</f>
        <v>0</v>
      </c>
      <c r="D156" s="143" t="str">
        <f>IF(ISNA(VLOOKUP($A156+3000,CONFIG!$W$2:$AE$804,3,FALSE)),"",VLOOKUP($A156+3000,CONFIG!$W$2:$AE$804,3,FALSE))</f>
        <v/>
      </c>
      <c r="E156" s="143" t="str">
        <f>IF(ISNA(VLOOKUP($A156+3000,CONFIG!$W$2:$AE$804,4,FALSE)),"",VLOOKUP($A156+3000,CONFIG!$W$2:$AE$804,4,FALSE))</f>
        <v/>
      </c>
      <c r="F156" s="143" t="str">
        <f>IF(ISNA(VLOOKUP($A156+3000,CONFIG!$W$2:$AE$804,5,FALSE)),"",VLOOKUP($A156+3000,CONFIG!$W$2:$AE$804,5,FALSE))</f>
        <v/>
      </c>
      <c r="G156" s="142" t="str">
        <f>IF(ISNA(VLOOKUP($A156+3000,CONFIG!$W$2:$AE$804,6,FALSE)),"",VLOOKUP($A156+3000,CONFIG!$W$2:$AE$804,6,FALSE))</f>
        <v/>
      </c>
      <c r="H156" s="142" t="str">
        <f>IF(ISNA(VLOOKUP($A156+3000,CONFIG!$W$2:$AE$804,7,FALSE)),"",VLOOKUP($A156+3000,CONFIG!$W$2:$AE$804,7,FALSE))</f>
        <v/>
      </c>
      <c r="I156" s="142" t="str">
        <f>IF(ISNA(VLOOKUP($A156+3000,CONFIG!$W$2:$AE$804,8,FALSE)),"",VLOOKUP($A156+3000,CONFIG!$W$2:$AE$804,8,FALSE))</f>
        <v/>
      </c>
      <c r="J156" s="142" t="str">
        <f>IF(ISNA(VLOOKUP($A156+3000,CONFIG!$W$2:$AE$804,9,FALSE)),"",VLOOKUP($A156+3000,CONFIG!$W$2:$AE$804,9,FALSE))</f>
        <v/>
      </c>
      <c r="K156"/>
      <c r="L156"/>
      <c r="M156"/>
    </row>
    <row r="157" spans="1:13" s="117" customFormat="1" ht="19.350000000000001" customHeight="1" x14ac:dyDescent="0.2">
      <c r="A157" s="140">
        <v>150</v>
      </c>
      <c r="B157" s="141"/>
      <c r="C157" s="142">
        <f>IF(ISNA(VLOOKUP($A157+3000,CONFIG!$W$2:$AE$804,2,FALSE)),"",VLOOKUP($A157+3000,CONFIG!$W$2:$AE$804,2,FALSE))</f>
        <v>0</v>
      </c>
      <c r="D157" s="143" t="str">
        <f>IF(ISNA(VLOOKUP($A157+3000,CONFIG!$W$2:$AE$804,3,FALSE)),"",VLOOKUP($A157+3000,CONFIG!$W$2:$AE$804,3,FALSE))</f>
        <v/>
      </c>
      <c r="E157" s="143" t="str">
        <f>IF(ISNA(VLOOKUP($A157+3000,CONFIG!$W$2:$AE$804,4,FALSE)),"",VLOOKUP($A157+3000,CONFIG!$W$2:$AE$804,4,FALSE))</f>
        <v/>
      </c>
      <c r="F157" s="143" t="str">
        <f>IF(ISNA(VLOOKUP($A157+3000,CONFIG!$W$2:$AE$804,5,FALSE)),"",VLOOKUP($A157+3000,CONFIG!$W$2:$AE$804,5,FALSE))</f>
        <v/>
      </c>
      <c r="G157" s="142" t="str">
        <f>IF(ISNA(VLOOKUP($A157+3000,CONFIG!$W$2:$AE$804,6,FALSE)),"",VLOOKUP($A157+3000,CONFIG!$W$2:$AE$804,6,FALSE))</f>
        <v/>
      </c>
      <c r="H157" s="142" t="str">
        <f>IF(ISNA(VLOOKUP($A157+3000,CONFIG!$W$2:$AE$804,7,FALSE)),"",VLOOKUP($A157+3000,CONFIG!$W$2:$AE$804,7,FALSE))</f>
        <v/>
      </c>
      <c r="I157" s="142" t="str">
        <f>IF(ISNA(VLOOKUP($A157+3000,CONFIG!$W$2:$AE$804,8,FALSE)),"",VLOOKUP($A157+3000,CONFIG!$W$2:$AE$804,8,FALSE))</f>
        <v/>
      </c>
      <c r="J157" s="142" t="str">
        <f>IF(ISNA(VLOOKUP($A157+3000,CONFIG!$W$2:$AE$804,9,FALSE)),"",VLOOKUP($A157+3000,CONFIG!$W$2:$AE$804,9,FALSE))</f>
        <v/>
      </c>
      <c r="K157"/>
      <c r="L157"/>
      <c r="M157"/>
    </row>
    <row r="158" spans="1:13" s="117" customFormat="1" ht="19.350000000000001" customHeight="1" x14ac:dyDescent="0.2">
      <c r="A158" s="140">
        <v>151</v>
      </c>
      <c r="B158" s="141"/>
      <c r="C158" s="142">
        <f>IF(ISNA(VLOOKUP($A158+3000,CONFIG!$W$2:$AE$804,2,FALSE)),"",VLOOKUP($A158+3000,CONFIG!$W$2:$AE$804,2,FALSE))</f>
        <v>0</v>
      </c>
      <c r="D158" s="143" t="str">
        <f>IF(ISNA(VLOOKUP($A158+3000,CONFIG!$W$2:$AE$804,3,FALSE)),"",VLOOKUP($A158+3000,CONFIG!$W$2:$AE$804,3,FALSE))</f>
        <v/>
      </c>
      <c r="E158" s="143" t="str">
        <f>IF(ISNA(VLOOKUP($A158+3000,CONFIG!$W$2:$AE$804,4,FALSE)),"",VLOOKUP($A158+3000,CONFIG!$W$2:$AE$804,4,FALSE))</f>
        <v/>
      </c>
      <c r="F158" s="143" t="str">
        <f>IF(ISNA(VLOOKUP($A158+3000,CONFIG!$W$2:$AE$804,5,FALSE)),"",VLOOKUP($A158+3000,CONFIG!$W$2:$AE$804,5,FALSE))</f>
        <v/>
      </c>
      <c r="G158" s="142" t="str">
        <f>IF(ISNA(VLOOKUP($A158+3000,CONFIG!$W$2:$AE$804,6,FALSE)),"",VLOOKUP($A158+3000,CONFIG!$W$2:$AE$804,6,FALSE))</f>
        <v/>
      </c>
      <c r="H158" s="142" t="str">
        <f>IF(ISNA(VLOOKUP($A158+3000,CONFIG!$W$2:$AE$804,7,FALSE)),"",VLOOKUP($A158+3000,CONFIG!$W$2:$AE$804,7,FALSE))</f>
        <v/>
      </c>
      <c r="I158" s="142" t="str">
        <f>IF(ISNA(VLOOKUP($A158+3000,CONFIG!$W$2:$AE$804,8,FALSE)),"",VLOOKUP($A158+3000,CONFIG!$W$2:$AE$804,8,FALSE))</f>
        <v/>
      </c>
      <c r="J158" s="142" t="str">
        <f>IF(ISNA(VLOOKUP($A158+3000,CONFIG!$W$2:$AE$804,9,FALSE)),"",VLOOKUP($A158+3000,CONFIG!$W$2:$AE$804,9,FALSE))</f>
        <v/>
      </c>
      <c r="K158"/>
      <c r="L158"/>
      <c r="M158"/>
    </row>
    <row r="159" spans="1:13" s="117" customFormat="1" ht="19.350000000000001" customHeight="1" x14ac:dyDescent="0.2">
      <c r="A159" s="140">
        <v>152</v>
      </c>
      <c r="B159" s="141"/>
      <c r="C159" s="142">
        <f>IF(ISNA(VLOOKUP($A159+3000,CONFIG!$W$2:$AE$804,2,FALSE)),"",VLOOKUP($A159+3000,CONFIG!$W$2:$AE$804,2,FALSE))</f>
        <v>0</v>
      </c>
      <c r="D159" s="143" t="str">
        <f>IF(ISNA(VLOOKUP($A159+3000,CONFIG!$W$2:$AE$804,3,FALSE)),"",VLOOKUP($A159+3000,CONFIG!$W$2:$AE$804,3,FALSE))</f>
        <v/>
      </c>
      <c r="E159" s="143" t="str">
        <f>IF(ISNA(VLOOKUP($A159+3000,CONFIG!$W$2:$AE$804,4,FALSE)),"",VLOOKUP($A159+3000,CONFIG!$W$2:$AE$804,4,FALSE))</f>
        <v/>
      </c>
      <c r="F159" s="143" t="str">
        <f>IF(ISNA(VLOOKUP($A159+3000,CONFIG!$W$2:$AE$804,5,FALSE)),"",VLOOKUP($A159+3000,CONFIG!$W$2:$AE$804,5,FALSE))</f>
        <v/>
      </c>
      <c r="G159" s="142" t="str">
        <f>IF(ISNA(VLOOKUP($A159+3000,CONFIG!$W$2:$AE$804,6,FALSE)),"",VLOOKUP($A159+3000,CONFIG!$W$2:$AE$804,6,FALSE))</f>
        <v/>
      </c>
      <c r="H159" s="142" t="str">
        <f>IF(ISNA(VLOOKUP($A159+3000,CONFIG!$W$2:$AE$804,7,FALSE)),"",VLOOKUP($A159+3000,CONFIG!$W$2:$AE$804,7,FALSE))</f>
        <v/>
      </c>
      <c r="I159" s="142" t="str">
        <f>IF(ISNA(VLOOKUP($A159+3000,CONFIG!$W$2:$AE$804,8,FALSE)),"",VLOOKUP($A159+3000,CONFIG!$W$2:$AE$804,8,FALSE))</f>
        <v/>
      </c>
      <c r="J159" s="142" t="str">
        <f>IF(ISNA(VLOOKUP($A159+3000,CONFIG!$W$2:$AE$804,9,FALSE)),"",VLOOKUP($A159+3000,CONFIG!$W$2:$AE$804,9,FALSE))</f>
        <v/>
      </c>
      <c r="K159"/>
      <c r="L159"/>
      <c r="M159"/>
    </row>
    <row r="160" spans="1:13" s="117" customFormat="1" ht="19.350000000000001" customHeight="1" x14ac:dyDescent="0.2">
      <c r="A160" s="140">
        <v>153</v>
      </c>
      <c r="B160" s="141"/>
      <c r="C160" s="142">
        <f>IF(ISNA(VLOOKUP($A160+3000,CONFIG!$W$2:$AE$804,2,FALSE)),"",VLOOKUP($A160+3000,CONFIG!$W$2:$AE$804,2,FALSE))</f>
        <v>0</v>
      </c>
      <c r="D160" s="143" t="str">
        <f>IF(ISNA(VLOOKUP($A160+3000,CONFIG!$W$2:$AE$804,3,FALSE)),"",VLOOKUP($A160+3000,CONFIG!$W$2:$AE$804,3,FALSE))</f>
        <v/>
      </c>
      <c r="E160" s="143" t="str">
        <f>IF(ISNA(VLOOKUP($A160+3000,CONFIG!$W$2:$AE$804,4,FALSE)),"",VLOOKUP($A160+3000,CONFIG!$W$2:$AE$804,4,FALSE))</f>
        <v/>
      </c>
      <c r="F160" s="143" t="str">
        <f>IF(ISNA(VLOOKUP($A160+3000,CONFIG!$W$2:$AE$804,5,FALSE)),"",VLOOKUP($A160+3000,CONFIG!$W$2:$AE$804,5,FALSE))</f>
        <v/>
      </c>
      <c r="G160" s="142" t="str">
        <f>IF(ISNA(VLOOKUP($A160+3000,CONFIG!$W$2:$AE$804,6,FALSE)),"",VLOOKUP($A160+3000,CONFIG!$W$2:$AE$804,6,FALSE))</f>
        <v/>
      </c>
      <c r="H160" s="142" t="str">
        <f>IF(ISNA(VLOOKUP($A160+3000,CONFIG!$W$2:$AE$804,7,FALSE)),"",VLOOKUP($A160+3000,CONFIG!$W$2:$AE$804,7,FALSE))</f>
        <v/>
      </c>
      <c r="I160" s="142" t="str">
        <f>IF(ISNA(VLOOKUP($A160+3000,CONFIG!$W$2:$AE$804,8,FALSE)),"",VLOOKUP($A160+3000,CONFIG!$W$2:$AE$804,8,FALSE))</f>
        <v/>
      </c>
      <c r="J160" s="142" t="str">
        <f>IF(ISNA(VLOOKUP($A160+3000,CONFIG!$W$2:$AE$804,9,FALSE)),"",VLOOKUP($A160+3000,CONFIG!$W$2:$AE$804,9,FALSE))</f>
        <v/>
      </c>
      <c r="K160"/>
      <c r="L160"/>
      <c r="M160"/>
    </row>
    <row r="161" spans="1:13" s="117" customFormat="1" ht="19.350000000000001" customHeight="1" x14ac:dyDescent="0.2">
      <c r="A161" s="140">
        <v>154</v>
      </c>
      <c r="B161" s="141"/>
      <c r="C161" s="142">
        <f>IF(ISNA(VLOOKUP($A161+3000,CONFIG!$W$2:$AE$804,2,FALSE)),"",VLOOKUP($A161+3000,CONFIG!$W$2:$AE$804,2,FALSE))</f>
        <v>0</v>
      </c>
      <c r="D161" s="143" t="str">
        <f>IF(ISNA(VLOOKUP($A161+3000,CONFIG!$W$2:$AE$804,3,FALSE)),"",VLOOKUP($A161+3000,CONFIG!$W$2:$AE$804,3,FALSE))</f>
        <v/>
      </c>
      <c r="E161" s="143" t="str">
        <f>IF(ISNA(VLOOKUP($A161+3000,CONFIG!$W$2:$AE$804,4,FALSE)),"",VLOOKUP($A161+3000,CONFIG!$W$2:$AE$804,4,FALSE))</f>
        <v/>
      </c>
      <c r="F161" s="143" t="str">
        <f>IF(ISNA(VLOOKUP($A161+3000,CONFIG!$W$2:$AE$804,5,FALSE)),"",VLOOKUP($A161+3000,CONFIG!$W$2:$AE$804,5,FALSE))</f>
        <v/>
      </c>
      <c r="G161" s="142" t="str">
        <f>IF(ISNA(VLOOKUP($A161+3000,CONFIG!$W$2:$AE$804,6,FALSE)),"",VLOOKUP($A161+3000,CONFIG!$W$2:$AE$804,6,FALSE))</f>
        <v/>
      </c>
      <c r="H161" s="142" t="str">
        <f>IF(ISNA(VLOOKUP($A161+3000,CONFIG!$W$2:$AE$804,7,FALSE)),"",VLOOKUP($A161+3000,CONFIG!$W$2:$AE$804,7,FALSE))</f>
        <v/>
      </c>
      <c r="I161" s="142" t="str">
        <f>IF(ISNA(VLOOKUP($A161+3000,CONFIG!$W$2:$AE$804,8,FALSE)),"",VLOOKUP($A161+3000,CONFIG!$W$2:$AE$804,8,FALSE))</f>
        <v/>
      </c>
      <c r="J161" s="142" t="str">
        <f>IF(ISNA(VLOOKUP($A161+3000,CONFIG!$W$2:$AE$804,9,FALSE)),"",VLOOKUP($A161+3000,CONFIG!$W$2:$AE$804,9,FALSE))</f>
        <v/>
      </c>
      <c r="K161"/>
      <c r="L161"/>
      <c r="M161"/>
    </row>
    <row r="162" spans="1:13" s="117" customFormat="1" ht="19.350000000000001" customHeight="1" x14ac:dyDescent="0.2">
      <c r="A162" s="140">
        <v>155</v>
      </c>
      <c r="B162" s="141"/>
      <c r="C162" s="142">
        <f>IF(ISNA(VLOOKUP($A162+3000,CONFIG!$W$2:$AE$804,2,FALSE)),"",VLOOKUP($A162+3000,CONFIG!$W$2:$AE$804,2,FALSE))</f>
        <v>0</v>
      </c>
      <c r="D162" s="143" t="str">
        <f>IF(ISNA(VLOOKUP($A162+3000,CONFIG!$W$2:$AE$804,3,FALSE)),"",VLOOKUP($A162+3000,CONFIG!$W$2:$AE$804,3,FALSE))</f>
        <v/>
      </c>
      <c r="E162" s="143" t="str">
        <f>IF(ISNA(VLOOKUP($A162+3000,CONFIG!$W$2:$AE$804,4,FALSE)),"",VLOOKUP($A162+3000,CONFIG!$W$2:$AE$804,4,FALSE))</f>
        <v/>
      </c>
      <c r="F162" s="143" t="str">
        <f>IF(ISNA(VLOOKUP($A162+3000,CONFIG!$W$2:$AE$804,5,FALSE)),"",VLOOKUP($A162+3000,CONFIG!$W$2:$AE$804,5,FALSE))</f>
        <v/>
      </c>
      <c r="G162" s="142" t="str">
        <f>IF(ISNA(VLOOKUP($A162+3000,CONFIG!$W$2:$AE$804,6,FALSE)),"",VLOOKUP($A162+3000,CONFIG!$W$2:$AE$804,6,FALSE))</f>
        <v/>
      </c>
      <c r="H162" s="142" t="str">
        <f>IF(ISNA(VLOOKUP($A162+3000,CONFIG!$W$2:$AE$804,7,FALSE)),"",VLOOKUP($A162+3000,CONFIG!$W$2:$AE$804,7,FALSE))</f>
        <v/>
      </c>
      <c r="I162" s="142" t="str">
        <f>IF(ISNA(VLOOKUP($A162+3000,CONFIG!$W$2:$AE$804,8,FALSE)),"",VLOOKUP($A162+3000,CONFIG!$W$2:$AE$804,8,FALSE))</f>
        <v/>
      </c>
      <c r="J162" s="142" t="str">
        <f>IF(ISNA(VLOOKUP($A162+3000,CONFIG!$W$2:$AE$804,9,FALSE)),"",VLOOKUP($A162+3000,CONFIG!$W$2:$AE$804,9,FALSE))</f>
        <v/>
      </c>
      <c r="K162"/>
      <c r="L162"/>
      <c r="M162"/>
    </row>
    <row r="163" spans="1:13" s="117" customFormat="1" ht="19.350000000000001" customHeight="1" x14ac:dyDescent="0.2">
      <c r="A163" s="140">
        <v>156</v>
      </c>
      <c r="B163" s="141"/>
      <c r="C163" s="142">
        <f>IF(ISNA(VLOOKUP($A163+3000,CONFIG!$W$2:$AE$804,2,FALSE)),"",VLOOKUP($A163+3000,CONFIG!$W$2:$AE$804,2,FALSE))</f>
        <v>0</v>
      </c>
      <c r="D163" s="143" t="str">
        <f>IF(ISNA(VLOOKUP($A163+3000,CONFIG!$W$2:$AE$804,3,FALSE)),"",VLOOKUP($A163+3000,CONFIG!$W$2:$AE$804,3,FALSE))</f>
        <v/>
      </c>
      <c r="E163" s="143" t="str">
        <f>IF(ISNA(VLOOKUP($A163+3000,CONFIG!$W$2:$AE$804,4,FALSE)),"",VLOOKUP($A163+3000,CONFIG!$W$2:$AE$804,4,FALSE))</f>
        <v/>
      </c>
      <c r="F163" s="143" t="str">
        <f>IF(ISNA(VLOOKUP($A163+3000,CONFIG!$W$2:$AE$804,5,FALSE)),"",VLOOKUP($A163+3000,CONFIG!$W$2:$AE$804,5,FALSE))</f>
        <v/>
      </c>
      <c r="G163" s="142" t="str">
        <f>IF(ISNA(VLOOKUP($A163+3000,CONFIG!$W$2:$AE$804,6,FALSE)),"",VLOOKUP($A163+3000,CONFIG!$W$2:$AE$804,6,FALSE))</f>
        <v/>
      </c>
      <c r="H163" s="142" t="str">
        <f>IF(ISNA(VLOOKUP($A163+3000,CONFIG!$W$2:$AE$804,7,FALSE)),"",VLOOKUP($A163+3000,CONFIG!$W$2:$AE$804,7,FALSE))</f>
        <v/>
      </c>
      <c r="I163" s="142" t="str">
        <f>IF(ISNA(VLOOKUP($A163+3000,CONFIG!$W$2:$AE$804,8,FALSE)),"",VLOOKUP($A163+3000,CONFIG!$W$2:$AE$804,8,FALSE))</f>
        <v/>
      </c>
      <c r="J163" s="142" t="str">
        <f>IF(ISNA(VLOOKUP($A163+3000,CONFIG!$W$2:$AE$804,9,FALSE)),"",VLOOKUP($A163+3000,CONFIG!$W$2:$AE$804,9,FALSE))</f>
        <v/>
      </c>
      <c r="K163"/>
      <c r="L163"/>
      <c r="M163"/>
    </row>
    <row r="164" spans="1:13" s="117" customFormat="1" ht="19.350000000000001" customHeight="1" x14ac:dyDescent="0.2">
      <c r="A164" s="140">
        <v>157</v>
      </c>
      <c r="B164" s="141"/>
      <c r="C164" s="142">
        <f>IF(ISNA(VLOOKUP($A164+3000,CONFIG!$W$2:$AE$804,2,FALSE)),"",VLOOKUP($A164+3000,CONFIG!$W$2:$AE$804,2,FALSE))</f>
        <v>0</v>
      </c>
      <c r="D164" s="143" t="str">
        <f>IF(ISNA(VLOOKUP($A164+3000,CONFIG!$W$2:$AE$804,3,FALSE)),"",VLOOKUP($A164+3000,CONFIG!$W$2:$AE$804,3,FALSE))</f>
        <v/>
      </c>
      <c r="E164" s="143" t="str">
        <f>IF(ISNA(VLOOKUP($A164+3000,CONFIG!$W$2:$AE$804,4,FALSE)),"",VLOOKUP($A164+3000,CONFIG!$W$2:$AE$804,4,FALSE))</f>
        <v/>
      </c>
      <c r="F164" s="143" t="str">
        <f>IF(ISNA(VLOOKUP($A164+3000,CONFIG!$W$2:$AE$804,5,FALSE)),"",VLOOKUP($A164+3000,CONFIG!$W$2:$AE$804,5,FALSE))</f>
        <v/>
      </c>
      <c r="G164" s="142" t="str">
        <f>IF(ISNA(VLOOKUP($A164+3000,CONFIG!$W$2:$AE$804,6,FALSE)),"",VLOOKUP($A164+3000,CONFIG!$W$2:$AE$804,6,FALSE))</f>
        <v/>
      </c>
      <c r="H164" s="142" t="str">
        <f>IF(ISNA(VLOOKUP($A164+3000,CONFIG!$W$2:$AE$804,7,FALSE)),"",VLOOKUP($A164+3000,CONFIG!$W$2:$AE$804,7,FALSE))</f>
        <v/>
      </c>
      <c r="I164" s="142" t="str">
        <f>IF(ISNA(VLOOKUP($A164+3000,CONFIG!$W$2:$AE$804,8,FALSE)),"",VLOOKUP($A164+3000,CONFIG!$W$2:$AE$804,8,FALSE))</f>
        <v/>
      </c>
      <c r="J164" s="142" t="str">
        <f>IF(ISNA(VLOOKUP($A164+3000,CONFIG!$W$2:$AE$804,9,FALSE)),"",VLOOKUP($A164+3000,CONFIG!$W$2:$AE$804,9,FALSE))</f>
        <v/>
      </c>
      <c r="K164"/>
      <c r="L164"/>
      <c r="M164"/>
    </row>
    <row r="165" spans="1:13" s="117" customFormat="1" ht="19.350000000000001" customHeight="1" x14ac:dyDescent="0.2">
      <c r="A165" s="140">
        <v>158</v>
      </c>
      <c r="B165" s="141"/>
      <c r="C165" s="142">
        <f>IF(ISNA(VLOOKUP($A165+3000,CONFIG!$W$2:$AE$804,2,FALSE)),"",VLOOKUP($A165+3000,CONFIG!$W$2:$AE$804,2,FALSE))</f>
        <v>0</v>
      </c>
      <c r="D165" s="143" t="str">
        <f>IF(ISNA(VLOOKUP($A165+3000,CONFIG!$W$2:$AE$804,3,FALSE)),"",VLOOKUP($A165+3000,CONFIG!$W$2:$AE$804,3,FALSE))</f>
        <v/>
      </c>
      <c r="E165" s="143" t="str">
        <f>IF(ISNA(VLOOKUP($A165+3000,CONFIG!$W$2:$AE$804,4,FALSE)),"",VLOOKUP($A165+3000,CONFIG!$W$2:$AE$804,4,FALSE))</f>
        <v/>
      </c>
      <c r="F165" s="143" t="str">
        <f>IF(ISNA(VLOOKUP($A165+3000,CONFIG!$W$2:$AE$804,5,FALSE)),"",VLOOKUP($A165+3000,CONFIG!$W$2:$AE$804,5,FALSE))</f>
        <v/>
      </c>
      <c r="G165" s="142" t="str">
        <f>IF(ISNA(VLOOKUP($A165+3000,CONFIG!$W$2:$AE$804,6,FALSE)),"",VLOOKUP($A165+3000,CONFIG!$W$2:$AE$804,6,FALSE))</f>
        <v/>
      </c>
      <c r="H165" s="142" t="str">
        <f>IF(ISNA(VLOOKUP($A165+3000,CONFIG!$W$2:$AE$804,7,FALSE)),"",VLOOKUP($A165+3000,CONFIG!$W$2:$AE$804,7,FALSE))</f>
        <v/>
      </c>
      <c r="I165" s="142" t="str">
        <f>IF(ISNA(VLOOKUP($A165+3000,CONFIG!$W$2:$AE$804,8,FALSE)),"",VLOOKUP($A165+3000,CONFIG!$W$2:$AE$804,8,FALSE))</f>
        <v/>
      </c>
      <c r="J165" s="142" t="str">
        <f>IF(ISNA(VLOOKUP($A165+3000,CONFIG!$W$2:$AE$804,9,FALSE)),"",VLOOKUP($A165+3000,CONFIG!$W$2:$AE$804,9,FALSE))</f>
        <v/>
      </c>
      <c r="K165"/>
      <c r="L165"/>
      <c r="M165"/>
    </row>
    <row r="166" spans="1:13" s="117" customFormat="1" ht="19.350000000000001" customHeight="1" x14ac:dyDescent="0.2">
      <c r="A166" s="140">
        <v>159</v>
      </c>
      <c r="B166" s="141"/>
      <c r="C166" s="142">
        <f>IF(ISNA(VLOOKUP($A166+3000,CONFIG!$W$2:$AE$804,2,FALSE)),"",VLOOKUP($A166+3000,CONFIG!$W$2:$AE$804,2,FALSE))</f>
        <v>0</v>
      </c>
      <c r="D166" s="143" t="str">
        <f>IF(ISNA(VLOOKUP($A166+3000,CONFIG!$W$2:$AE$804,3,FALSE)),"",VLOOKUP($A166+3000,CONFIG!$W$2:$AE$804,3,FALSE))</f>
        <v/>
      </c>
      <c r="E166" s="143" t="str">
        <f>IF(ISNA(VLOOKUP($A166+3000,CONFIG!$W$2:$AE$804,4,FALSE)),"",VLOOKUP($A166+3000,CONFIG!$W$2:$AE$804,4,FALSE))</f>
        <v/>
      </c>
      <c r="F166" s="143" t="str">
        <f>IF(ISNA(VLOOKUP($A166+3000,CONFIG!$W$2:$AE$804,5,FALSE)),"",VLOOKUP($A166+3000,CONFIG!$W$2:$AE$804,5,FALSE))</f>
        <v/>
      </c>
      <c r="G166" s="142" t="str">
        <f>IF(ISNA(VLOOKUP($A166+3000,CONFIG!$W$2:$AE$804,6,FALSE)),"",VLOOKUP($A166+3000,CONFIG!$W$2:$AE$804,6,FALSE))</f>
        <v/>
      </c>
      <c r="H166" s="142" t="str">
        <f>IF(ISNA(VLOOKUP($A166+3000,CONFIG!$W$2:$AE$804,7,FALSE)),"",VLOOKUP($A166+3000,CONFIG!$W$2:$AE$804,7,FALSE))</f>
        <v/>
      </c>
      <c r="I166" s="142" t="str">
        <f>IF(ISNA(VLOOKUP($A166+3000,CONFIG!$W$2:$AE$804,8,FALSE)),"",VLOOKUP($A166+3000,CONFIG!$W$2:$AE$804,8,FALSE))</f>
        <v/>
      </c>
      <c r="J166" s="142" t="str">
        <f>IF(ISNA(VLOOKUP($A166+3000,CONFIG!$W$2:$AE$804,9,FALSE)),"",VLOOKUP($A166+3000,CONFIG!$W$2:$AE$804,9,FALSE))</f>
        <v/>
      </c>
      <c r="K166"/>
      <c r="L166"/>
      <c r="M166"/>
    </row>
    <row r="167" spans="1:13" s="117" customFormat="1" ht="19.350000000000001" customHeight="1" x14ac:dyDescent="0.2">
      <c r="A167" s="140">
        <v>160</v>
      </c>
      <c r="B167" s="141"/>
      <c r="C167" s="142">
        <f>IF(ISNA(VLOOKUP($A167+3000,CONFIG!$W$2:$AE$804,2,FALSE)),"",VLOOKUP($A167+3000,CONFIG!$W$2:$AE$804,2,FALSE))</f>
        <v>0</v>
      </c>
      <c r="D167" s="143" t="str">
        <f>IF(ISNA(VLOOKUP($A167+3000,CONFIG!$W$2:$AE$804,3,FALSE)),"",VLOOKUP($A167+3000,CONFIG!$W$2:$AE$804,3,FALSE))</f>
        <v/>
      </c>
      <c r="E167" s="143" t="str">
        <f>IF(ISNA(VLOOKUP($A167+3000,CONFIG!$W$2:$AE$804,4,FALSE)),"",VLOOKUP($A167+3000,CONFIG!$W$2:$AE$804,4,FALSE))</f>
        <v/>
      </c>
      <c r="F167" s="143" t="str">
        <f>IF(ISNA(VLOOKUP($A167+3000,CONFIG!$W$2:$AE$804,5,FALSE)),"",VLOOKUP($A167+3000,CONFIG!$W$2:$AE$804,5,FALSE))</f>
        <v/>
      </c>
      <c r="G167" s="142" t="str">
        <f>IF(ISNA(VLOOKUP($A167+3000,CONFIG!$W$2:$AE$804,6,FALSE)),"",VLOOKUP($A167+3000,CONFIG!$W$2:$AE$804,6,FALSE))</f>
        <v/>
      </c>
      <c r="H167" s="142" t="str">
        <f>IF(ISNA(VLOOKUP($A167+3000,CONFIG!$W$2:$AE$804,7,FALSE)),"",VLOOKUP($A167+3000,CONFIG!$W$2:$AE$804,7,FALSE))</f>
        <v/>
      </c>
      <c r="I167" s="142" t="str">
        <f>IF(ISNA(VLOOKUP($A167+3000,CONFIG!$W$2:$AE$804,8,FALSE)),"",VLOOKUP($A167+3000,CONFIG!$W$2:$AE$804,8,FALSE))</f>
        <v/>
      </c>
      <c r="J167" s="142" t="str">
        <f>IF(ISNA(VLOOKUP($A167+3000,CONFIG!$W$2:$AE$804,9,FALSE)),"",VLOOKUP($A167+3000,CONFIG!$W$2:$AE$804,9,FALSE))</f>
        <v/>
      </c>
      <c r="K167"/>
      <c r="L167"/>
      <c r="M167"/>
    </row>
    <row r="168" spans="1:13" s="117" customFormat="1" ht="19.350000000000001" customHeight="1" x14ac:dyDescent="0.2">
      <c r="A168" s="140">
        <v>161</v>
      </c>
      <c r="B168" s="141"/>
      <c r="C168" s="142">
        <f>IF(ISNA(VLOOKUP($A168+3000,CONFIG!$W$2:$AE$804,2,FALSE)),"",VLOOKUP($A168+3000,CONFIG!$W$2:$AE$804,2,FALSE))</f>
        <v>0</v>
      </c>
      <c r="D168" s="143" t="str">
        <f>IF(ISNA(VLOOKUP($A168+3000,CONFIG!$W$2:$AE$804,3,FALSE)),"",VLOOKUP($A168+3000,CONFIG!$W$2:$AE$804,3,FALSE))</f>
        <v/>
      </c>
      <c r="E168" s="143" t="str">
        <f>IF(ISNA(VLOOKUP($A168+3000,CONFIG!$W$2:$AE$804,4,FALSE)),"",VLOOKUP($A168+3000,CONFIG!$W$2:$AE$804,4,FALSE))</f>
        <v/>
      </c>
      <c r="F168" s="143" t="str">
        <f>IF(ISNA(VLOOKUP($A168+3000,CONFIG!$W$2:$AE$804,5,FALSE)),"",VLOOKUP($A168+3000,CONFIG!$W$2:$AE$804,5,FALSE))</f>
        <v/>
      </c>
      <c r="G168" s="142" t="str">
        <f>IF(ISNA(VLOOKUP($A168+3000,CONFIG!$W$2:$AE$804,6,FALSE)),"",VLOOKUP($A168+3000,CONFIG!$W$2:$AE$804,6,FALSE))</f>
        <v/>
      </c>
      <c r="H168" s="142" t="str">
        <f>IF(ISNA(VLOOKUP($A168+3000,CONFIG!$W$2:$AE$804,7,FALSE)),"",VLOOKUP($A168+3000,CONFIG!$W$2:$AE$804,7,FALSE))</f>
        <v/>
      </c>
      <c r="I168" s="142" t="str">
        <f>IF(ISNA(VLOOKUP($A168+3000,CONFIG!$W$2:$AE$804,8,FALSE)),"",VLOOKUP($A168+3000,CONFIG!$W$2:$AE$804,8,FALSE))</f>
        <v/>
      </c>
      <c r="J168" s="142" t="str">
        <f>IF(ISNA(VLOOKUP($A168+3000,CONFIG!$W$2:$AE$804,9,FALSE)),"",VLOOKUP($A168+3000,CONFIG!$W$2:$AE$804,9,FALSE))</f>
        <v/>
      </c>
      <c r="K168"/>
      <c r="L168"/>
      <c r="M168"/>
    </row>
    <row r="169" spans="1:13" s="117" customFormat="1" ht="19.350000000000001" customHeight="1" x14ac:dyDescent="0.2">
      <c r="A169" s="140">
        <v>162</v>
      </c>
      <c r="B169" s="141"/>
      <c r="C169" s="142">
        <f>IF(ISNA(VLOOKUP($A169+3000,CONFIG!$W$2:$AE$804,2,FALSE)),"",VLOOKUP($A169+3000,CONFIG!$W$2:$AE$804,2,FALSE))</f>
        <v>0</v>
      </c>
      <c r="D169" s="143" t="str">
        <f>IF(ISNA(VLOOKUP($A169+3000,CONFIG!$W$2:$AE$804,3,FALSE)),"",VLOOKUP($A169+3000,CONFIG!$W$2:$AE$804,3,FALSE))</f>
        <v/>
      </c>
      <c r="E169" s="143" t="str">
        <f>IF(ISNA(VLOOKUP($A169+3000,CONFIG!$W$2:$AE$804,4,FALSE)),"",VLOOKUP($A169+3000,CONFIG!$W$2:$AE$804,4,FALSE))</f>
        <v/>
      </c>
      <c r="F169" s="143" t="str">
        <f>IF(ISNA(VLOOKUP($A169+3000,CONFIG!$W$2:$AE$804,5,FALSE)),"",VLOOKUP($A169+3000,CONFIG!$W$2:$AE$804,5,FALSE))</f>
        <v/>
      </c>
      <c r="G169" s="142" t="str">
        <f>IF(ISNA(VLOOKUP($A169+3000,CONFIG!$W$2:$AE$804,6,FALSE)),"",VLOOKUP($A169+3000,CONFIG!$W$2:$AE$804,6,FALSE))</f>
        <v/>
      </c>
      <c r="H169" s="142" t="str">
        <f>IF(ISNA(VLOOKUP($A169+3000,CONFIG!$W$2:$AE$804,7,FALSE)),"",VLOOKUP($A169+3000,CONFIG!$W$2:$AE$804,7,FALSE))</f>
        <v/>
      </c>
      <c r="I169" s="142" t="str">
        <f>IF(ISNA(VLOOKUP($A169+3000,CONFIG!$W$2:$AE$804,8,FALSE)),"",VLOOKUP($A169+3000,CONFIG!$W$2:$AE$804,8,FALSE))</f>
        <v/>
      </c>
      <c r="J169" s="142" t="str">
        <f>IF(ISNA(VLOOKUP($A169+3000,CONFIG!$W$2:$AE$804,9,FALSE)),"",VLOOKUP($A169+3000,CONFIG!$W$2:$AE$804,9,FALSE))</f>
        <v/>
      </c>
      <c r="K169"/>
      <c r="L169"/>
      <c r="M169"/>
    </row>
    <row r="170" spans="1:13" s="117" customFormat="1" ht="19.350000000000001" customHeight="1" x14ac:dyDescent="0.2">
      <c r="A170" s="140">
        <v>163</v>
      </c>
      <c r="B170" s="141"/>
      <c r="C170" s="142">
        <f>IF(ISNA(VLOOKUP($A170+3000,CONFIG!$W$2:$AE$804,2,FALSE)),"",VLOOKUP($A170+3000,CONFIG!$W$2:$AE$804,2,FALSE))</f>
        <v>0</v>
      </c>
      <c r="D170" s="143" t="str">
        <f>IF(ISNA(VLOOKUP($A170+3000,CONFIG!$W$2:$AE$804,3,FALSE)),"",VLOOKUP($A170+3000,CONFIG!$W$2:$AE$804,3,FALSE))</f>
        <v/>
      </c>
      <c r="E170" s="143" t="str">
        <f>IF(ISNA(VLOOKUP($A170+3000,CONFIG!$W$2:$AE$804,4,FALSE)),"",VLOOKUP($A170+3000,CONFIG!$W$2:$AE$804,4,FALSE))</f>
        <v/>
      </c>
      <c r="F170" s="143" t="str">
        <f>IF(ISNA(VLOOKUP($A170+3000,CONFIG!$W$2:$AE$804,5,FALSE)),"",VLOOKUP($A170+3000,CONFIG!$W$2:$AE$804,5,FALSE))</f>
        <v/>
      </c>
      <c r="G170" s="142" t="str">
        <f>IF(ISNA(VLOOKUP($A170+3000,CONFIG!$W$2:$AE$804,6,FALSE)),"",VLOOKUP($A170+3000,CONFIG!$W$2:$AE$804,6,FALSE))</f>
        <v/>
      </c>
      <c r="H170" s="142" t="str">
        <f>IF(ISNA(VLOOKUP($A170+3000,CONFIG!$W$2:$AE$804,7,FALSE)),"",VLOOKUP($A170+3000,CONFIG!$W$2:$AE$804,7,FALSE))</f>
        <v/>
      </c>
      <c r="I170" s="142" t="str">
        <f>IF(ISNA(VLOOKUP($A170+3000,CONFIG!$W$2:$AE$804,8,FALSE)),"",VLOOKUP($A170+3000,CONFIG!$W$2:$AE$804,8,FALSE))</f>
        <v/>
      </c>
      <c r="J170" s="142" t="str">
        <f>IF(ISNA(VLOOKUP($A170+3000,CONFIG!$W$2:$AE$804,9,FALSE)),"",VLOOKUP($A170+3000,CONFIG!$W$2:$AE$804,9,FALSE))</f>
        <v/>
      </c>
      <c r="K170"/>
      <c r="L170"/>
      <c r="M170"/>
    </row>
    <row r="171" spans="1:13" s="117" customFormat="1" ht="19.350000000000001" customHeight="1" x14ac:dyDescent="0.2">
      <c r="A171" s="140">
        <v>164</v>
      </c>
      <c r="B171" s="141"/>
      <c r="C171" s="142">
        <f>IF(ISNA(VLOOKUP($A171+3000,CONFIG!$W$2:$AE$804,2,FALSE)),"",VLOOKUP($A171+3000,CONFIG!$W$2:$AE$804,2,FALSE))</f>
        <v>0</v>
      </c>
      <c r="D171" s="143" t="str">
        <f>IF(ISNA(VLOOKUP($A171+3000,CONFIG!$W$2:$AE$804,3,FALSE)),"",VLOOKUP($A171+3000,CONFIG!$W$2:$AE$804,3,FALSE))</f>
        <v/>
      </c>
      <c r="E171" s="143" t="str">
        <f>IF(ISNA(VLOOKUP($A171+3000,CONFIG!$W$2:$AE$804,4,FALSE)),"",VLOOKUP($A171+3000,CONFIG!$W$2:$AE$804,4,FALSE))</f>
        <v/>
      </c>
      <c r="F171" s="143" t="str">
        <f>IF(ISNA(VLOOKUP($A171+3000,CONFIG!$W$2:$AE$804,5,FALSE)),"",VLOOKUP($A171+3000,CONFIG!$W$2:$AE$804,5,FALSE))</f>
        <v/>
      </c>
      <c r="G171" s="142" t="str">
        <f>IF(ISNA(VLOOKUP($A171+3000,CONFIG!$W$2:$AE$804,6,FALSE)),"",VLOOKUP($A171+3000,CONFIG!$W$2:$AE$804,6,FALSE))</f>
        <v/>
      </c>
      <c r="H171" s="142" t="str">
        <f>IF(ISNA(VLOOKUP($A171+3000,CONFIG!$W$2:$AE$804,7,FALSE)),"",VLOOKUP($A171+3000,CONFIG!$W$2:$AE$804,7,FALSE))</f>
        <v/>
      </c>
      <c r="I171" s="142" t="str">
        <f>IF(ISNA(VLOOKUP($A171+3000,CONFIG!$W$2:$AE$804,8,FALSE)),"",VLOOKUP($A171+3000,CONFIG!$W$2:$AE$804,8,FALSE))</f>
        <v/>
      </c>
      <c r="J171" s="142" t="str">
        <f>IF(ISNA(VLOOKUP($A171+3000,CONFIG!$W$2:$AE$804,9,FALSE)),"",VLOOKUP($A171+3000,CONFIG!$W$2:$AE$804,9,FALSE))</f>
        <v/>
      </c>
      <c r="K171"/>
      <c r="L171"/>
      <c r="M171"/>
    </row>
    <row r="172" spans="1:13" s="117" customFormat="1" ht="19.350000000000001" customHeight="1" x14ac:dyDescent="0.2">
      <c r="A172" s="140">
        <v>165</v>
      </c>
      <c r="B172" s="141"/>
      <c r="C172" s="142">
        <f>IF(ISNA(VLOOKUP($A172+3000,CONFIG!$W$2:$AE$804,2,FALSE)),"",VLOOKUP($A172+3000,CONFIG!$W$2:$AE$804,2,FALSE))</f>
        <v>0</v>
      </c>
      <c r="D172" s="143" t="str">
        <f>IF(ISNA(VLOOKUP($A172+3000,CONFIG!$W$2:$AE$804,3,FALSE)),"",VLOOKUP($A172+3000,CONFIG!$W$2:$AE$804,3,FALSE))</f>
        <v/>
      </c>
      <c r="E172" s="143" t="str">
        <f>IF(ISNA(VLOOKUP($A172+3000,CONFIG!$W$2:$AE$804,4,FALSE)),"",VLOOKUP($A172+3000,CONFIG!$W$2:$AE$804,4,FALSE))</f>
        <v/>
      </c>
      <c r="F172" s="143" t="str">
        <f>IF(ISNA(VLOOKUP($A172+3000,CONFIG!$W$2:$AE$804,5,FALSE)),"",VLOOKUP($A172+3000,CONFIG!$W$2:$AE$804,5,FALSE))</f>
        <v/>
      </c>
      <c r="G172" s="142" t="str">
        <f>IF(ISNA(VLOOKUP($A172+3000,CONFIG!$W$2:$AE$804,6,FALSE)),"",VLOOKUP($A172+3000,CONFIG!$W$2:$AE$804,6,FALSE))</f>
        <v/>
      </c>
      <c r="H172" s="142" t="str">
        <f>IF(ISNA(VLOOKUP($A172+3000,CONFIG!$W$2:$AE$804,7,FALSE)),"",VLOOKUP($A172+3000,CONFIG!$W$2:$AE$804,7,FALSE))</f>
        <v/>
      </c>
      <c r="I172" s="142" t="str">
        <f>IF(ISNA(VLOOKUP($A172+3000,CONFIG!$W$2:$AE$804,8,FALSE)),"",VLOOKUP($A172+3000,CONFIG!$W$2:$AE$804,8,FALSE))</f>
        <v/>
      </c>
      <c r="J172" s="142" t="str">
        <f>IF(ISNA(VLOOKUP($A172+3000,CONFIG!$W$2:$AE$804,9,FALSE)),"",VLOOKUP($A172+3000,CONFIG!$W$2:$AE$804,9,FALSE))</f>
        <v/>
      </c>
      <c r="K172"/>
      <c r="L172"/>
      <c r="M172"/>
    </row>
    <row r="173" spans="1:13" s="117" customFormat="1" ht="19.350000000000001" customHeight="1" x14ac:dyDescent="0.2">
      <c r="A173" s="140">
        <v>166</v>
      </c>
      <c r="B173" s="141"/>
      <c r="C173" s="142">
        <f>IF(ISNA(VLOOKUP($A173+3000,CONFIG!$W$2:$AE$804,2,FALSE)),"",VLOOKUP($A173+3000,CONFIG!$W$2:$AE$804,2,FALSE))</f>
        <v>0</v>
      </c>
      <c r="D173" s="143" t="str">
        <f>IF(ISNA(VLOOKUP($A173+3000,CONFIG!$W$2:$AE$804,3,FALSE)),"",VLOOKUP($A173+3000,CONFIG!$W$2:$AE$804,3,FALSE))</f>
        <v/>
      </c>
      <c r="E173" s="143" t="str">
        <f>IF(ISNA(VLOOKUP($A173+3000,CONFIG!$W$2:$AE$804,4,FALSE)),"",VLOOKUP($A173+3000,CONFIG!$W$2:$AE$804,4,FALSE))</f>
        <v/>
      </c>
      <c r="F173" s="143" t="str">
        <f>IF(ISNA(VLOOKUP($A173+3000,CONFIG!$W$2:$AE$804,5,FALSE)),"",VLOOKUP($A173+3000,CONFIG!$W$2:$AE$804,5,FALSE))</f>
        <v/>
      </c>
      <c r="G173" s="142" t="str">
        <f>IF(ISNA(VLOOKUP($A173+3000,CONFIG!$W$2:$AE$804,6,FALSE)),"",VLOOKUP($A173+3000,CONFIG!$W$2:$AE$804,6,FALSE))</f>
        <v/>
      </c>
      <c r="H173" s="142" t="str">
        <f>IF(ISNA(VLOOKUP($A173+3000,CONFIG!$W$2:$AE$804,7,FALSE)),"",VLOOKUP($A173+3000,CONFIG!$W$2:$AE$804,7,FALSE))</f>
        <v/>
      </c>
      <c r="I173" s="142" t="str">
        <f>IF(ISNA(VLOOKUP($A173+3000,CONFIG!$W$2:$AE$804,8,FALSE)),"",VLOOKUP($A173+3000,CONFIG!$W$2:$AE$804,8,FALSE))</f>
        <v/>
      </c>
      <c r="J173" s="142" t="str">
        <f>IF(ISNA(VLOOKUP($A173+3000,CONFIG!$W$2:$AE$804,9,FALSE)),"",VLOOKUP($A173+3000,CONFIG!$W$2:$AE$804,9,FALSE))</f>
        <v/>
      </c>
      <c r="K173"/>
      <c r="L173"/>
      <c r="M173"/>
    </row>
    <row r="174" spans="1:13" s="117" customFormat="1" ht="19.350000000000001" customHeight="1" x14ac:dyDescent="0.2">
      <c r="A174" s="140">
        <v>167</v>
      </c>
      <c r="B174" s="141"/>
      <c r="C174" s="142">
        <f>IF(ISNA(VLOOKUP($A174+3000,CONFIG!$W$2:$AE$804,2,FALSE)),"",VLOOKUP($A174+3000,CONFIG!$W$2:$AE$804,2,FALSE))</f>
        <v>0</v>
      </c>
      <c r="D174" s="143" t="str">
        <f>IF(ISNA(VLOOKUP($A174+3000,CONFIG!$W$2:$AE$804,3,FALSE)),"",VLOOKUP($A174+3000,CONFIG!$W$2:$AE$804,3,FALSE))</f>
        <v/>
      </c>
      <c r="E174" s="143" t="str">
        <f>IF(ISNA(VLOOKUP($A174+3000,CONFIG!$W$2:$AE$804,4,FALSE)),"",VLOOKUP($A174+3000,CONFIG!$W$2:$AE$804,4,FALSE))</f>
        <v/>
      </c>
      <c r="F174" s="143" t="str">
        <f>IF(ISNA(VLOOKUP($A174+3000,CONFIG!$W$2:$AE$804,5,FALSE)),"",VLOOKUP($A174+3000,CONFIG!$W$2:$AE$804,5,FALSE))</f>
        <v/>
      </c>
      <c r="G174" s="142" t="str">
        <f>IF(ISNA(VLOOKUP($A174+3000,CONFIG!$W$2:$AE$804,6,FALSE)),"",VLOOKUP($A174+3000,CONFIG!$W$2:$AE$804,6,FALSE))</f>
        <v/>
      </c>
      <c r="H174" s="142" t="str">
        <f>IF(ISNA(VLOOKUP($A174+3000,CONFIG!$W$2:$AE$804,7,FALSE)),"",VLOOKUP($A174+3000,CONFIG!$W$2:$AE$804,7,FALSE))</f>
        <v/>
      </c>
      <c r="I174" s="142" t="str">
        <f>IF(ISNA(VLOOKUP($A174+3000,CONFIG!$W$2:$AE$804,8,FALSE)),"",VLOOKUP($A174+3000,CONFIG!$W$2:$AE$804,8,FALSE))</f>
        <v/>
      </c>
      <c r="J174" s="142" t="str">
        <f>IF(ISNA(VLOOKUP($A174+3000,CONFIG!$W$2:$AE$804,9,FALSE)),"",VLOOKUP($A174+3000,CONFIG!$W$2:$AE$804,9,FALSE))</f>
        <v/>
      </c>
      <c r="K174"/>
      <c r="L174"/>
      <c r="M174"/>
    </row>
    <row r="175" spans="1:13" s="117" customFormat="1" ht="19.350000000000001" customHeight="1" x14ac:dyDescent="0.2">
      <c r="A175" s="140">
        <v>168</v>
      </c>
      <c r="B175" s="141"/>
      <c r="C175" s="142">
        <f>IF(ISNA(VLOOKUP($A175+3000,CONFIG!$W$2:$AE$804,2,FALSE)),"",VLOOKUP($A175+3000,CONFIG!$W$2:$AE$804,2,FALSE))</f>
        <v>0</v>
      </c>
      <c r="D175" s="143" t="str">
        <f>IF(ISNA(VLOOKUP($A175+3000,CONFIG!$W$2:$AE$804,3,FALSE)),"",VLOOKUP($A175+3000,CONFIG!$W$2:$AE$804,3,FALSE))</f>
        <v/>
      </c>
      <c r="E175" s="143" t="str">
        <f>IF(ISNA(VLOOKUP($A175+3000,CONFIG!$W$2:$AE$804,4,FALSE)),"",VLOOKUP($A175+3000,CONFIG!$W$2:$AE$804,4,FALSE))</f>
        <v/>
      </c>
      <c r="F175" s="143" t="str">
        <f>IF(ISNA(VLOOKUP($A175+3000,CONFIG!$W$2:$AE$804,5,FALSE)),"",VLOOKUP($A175+3000,CONFIG!$W$2:$AE$804,5,FALSE))</f>
        <v/>
      </c>
      <c r="G175" s="142" t="str">
        <f>IF(ISNA(VLOOKUP($A175+3000,CONFIG!$W$2:$AE$804,6,FALSE)),"",VLOOKUP($A175+3000,CONFIG!$W$2:$AE$804,6,FALSE))</f>
        <v/>
      </c>
      <c r="H175" s="142" t="str">
        <f>IF(ISNA(VLOOKUP($A175+3000,CONFIG!$W$2:$AE$804,7,FALSE)),"",VLOOKUP($A175+3000,CONFIG!$W$2:$AE$804,7,FALSE))</f>
        <v/>
      </c>
      <c r="I175" s="142" t="str">
        <f>IF(ISNA(VLOOKUP($A175+3000,CONFIG!$W$2:$AE$804,8,FALSE)),"",VLOOKUP($A175+3000,CONFIG!$W$2:$AE$804,8,FALSE))</f>
        <v/>
      </c>
      <c r="J175" s="142" t="str">
        <f>IF(ISNA(VLOOKUP($A175+3000,CONFIG!$W$2:$AE$804,9,FALSE)),"",VLOOKUP($A175+3000,CONFIG!$W$2:$AE$804,9,FALSE))</f>
        <v/>
      </c>
      <c r="K175"/>
      <c r="L175"/>
      <c r="M175"/>
    </row>
    <row r="176" spans="1:13" s="117" customFormat="1" ht="19.350000000000001" customHeight="1" x14ac:dyDescent="0.2">
      <c r="A176" s="140">
        <v>169</v>
      </c>
      <c r="B176" s="141"/>
      <c r="C176" s="142">
        <f>IF(ISNA(VLOOKUP($A176+3000,CONFIG!$W$2:$AE$804,2,FALSE)),"",VLOOKUP($A176+3000,CONFIG!$W$2:$AE$804,2,FALSE))</f>
        <v>0</v>
      </c>
      <c r="D176" s="143" t="str">
        <f>IF(ISNA(VLOOKUP($A176+3000,CONFIG!$W$2:$AE$804,3,FALSE)),"",VLOOKUP($A176+3000,CONFIG!$W$2:$AE$804,3,FALSE))</f>
        <v/>
      </c>
      <c r="E176" s="143" t="str">
        <f>IF(ISNA(VLOOKUP($A176+3000,CONFIG!$W$2:$AE$804,4,FALSE)),"",VLOOKUP($A176+3000,CONFIG!$W$2:$AE$804,4,FALSE))</f>
        <v/>
      </c>
      <c r="F176" s="143" t="str">
        <f>IF(ISNA(VLOOKUP($A176+3000,CONFIG!$W$2:$AE$804,5,FALSE)),"",VLOOKUP($A176+3000,CONFIG!$W$2:$AE$804,5,FALSE))</f>
        <v/>
      </c>
      <c r="G176" s="142" t="str">
        <f>IF(ISNA(VLOOKUP($A176+3000,CONFIG!$W$2:$AE$804,6,FALSE)),"",VLOOKUP($A176+3000,CONFIG!$W$2:$AE$804,6,FALSE))</f>
        <v/>
      </c>
      <c r="H176" s="142" t="str">
        <f>IF(ISNA(VLOOKUP($A176+3000,CONFIG!$W$2:$AE$804,7,FALSE)),"",VLOOKUP($A176+3000,CONFIG!$W$2:$AE$804,7,FALSE))</f>
        <v/>
      </c>
      <c r="I176" s="142" t="str">
        <f>IF(ISNA(VLOOKUP($A176+3000,CONFIG!$W$2:$AE$804,8,FALSE)),"",VLOOKUP($A176+3000,CONFIG!$W$2:$AE$804,8,FALSE))</f>
        <v/>
      </c>
      <c r="J176" s="142" t="str">
        <f>IF(ISNA(VLOOKUP($A176+3000,CONFIG!$W$2:$AE$804,9,FALSE)),"",VLOOKUP($A176+3000,CONFIG!$W$2:$AE$804,9,FALSE))</f>
        <v/>
      </c>
      <c r="K176"/>
      <c r="L176"/>
      <c r="M176"/>
    </row>
    <row r="177" spans="1:13" s="117" customFormat="1" ht="19.350000000000001" customHeight="1" x14ac:dyDescent="0.2">
      <c r="A177" s="140">
        <v>170</v>
      </c>
      <c r="B177" s="141"/>
      <c r="C177" s="142">
        <f>IF(ISNA(VLOOKUP($A177+3000,CONFIG!$W$2:$AE$804,2,FALSE)),"",VLOOKUP($A177+3000,CONFIG!$W$2:$AE$804,2,FALSE))</f>
        <v>0</v>
      </c>
      <c r="D177" s="143" t="str">
        <f>IF(ISNA(VLOOKUP($A177+3000,CONFIG!$W$2:$AE$804,3,FALSE)),"",VLOOKUP($A177+3000,CONFIG!$W$2:$AE$804,3,FALSE))</f>
        <v/>
      </c>
      <c r="E177" s="143" t="str">
        <f>IF(ISNA(VLOOKUP($A177+3000,CONFIG!$W$2:$AE$804,4,FALSE)),"",VLOOKUP($A177+3000,CONFIG!$W$2:$AE$804,4,FALSE))</f>
        <v/>
      </c>
      <c r="F177" s="143" t="str">
        <f>IF(ISNA(VLOOKUP($A177+3000,CONFIG!$W$2:$AE$804,5,FALSE)),"",VLOOKUP($A177+3000,CONFIG!$W$2:$AE$804,5,FALSE))</f>
        <v/>
      </c>
      <c r="G177" s="142" t="str">
        <f>IF(ISNA(VLOOKUP($A177+3000,CONFIG!$W$2:$AE$804,6,FALSE)),"",VLOOKUP($A177+3000,CONFIG!$W$2:$AE$804,6,FALSE))</f>
        <v/>
      </c>
      <c r="H177" s="142" t="str">
        <f>IF(ISNA(VLOOKUP($A177+3000,CONFIG!$W$2:$AE$804,7,FALSE)),"",VLOOKUP($A177+3000,CONFIG!$W$2:$AE$804,7,FALSE))</f>
        <v/>
      </c>
      <c r="I177" s="142" t="str">
        <f>IF(ISNA(VLOOKUP($A177+3000,CONFIG!$W$2:$AE$804,8,FALSE)),"",VLOOKUP($A177+3000,CONFIG!$W$2:$AE$804,8,FALSE))</f>
        <v/>
      </c>
      <c r="J177" s="142" t="str">
        <f>IF(ISNA(VLOOKUP($A177+3000,CONFIG!$W$2:$AE$804,9,FALSE)),"",VLOOKUP($A177+3000,CONFIG!$W$2:$AE$804,9,FALSE))</f>
        <v/>
      </c>
      <c r="K177"/>
      <c r="L177"/>
      <c r="M177"/>
    </row>
    <row r="178" spans="1:13" s="117" customFormat="1" ht="19.350000000000001" customHeight="1" x14ac:dyDescent="0.2">
      <c r="A178" s="140">
        <v>171</v>
      </c>
      <c r="B178" s="141"/>
      <c r="C178" s="142">
        <f>IF(ISNA(VLOOKUP($A178+3000,CONFIG!$W$2:$AE$804,2,FALSE)),"",VLOOKUP($A178+3000,CONFIG!$W$2:$AE$804,2,FALSE))</f>
        <v>0</v>
      </c>
      <c r="D178" s="143" t="str">
        <f>IF(ISNA(VLOOKUP($A178+3000,CONFIG!$W$2:$AE$804,3,FALSE)),"",VLOOKUP($A178+3000,CONFIG!$W$2:$AE$804,3,FALSE))</f>
        <v/>
      </c>
      <c r="E178" s="143" t="str">
        <f>IF(ISNA(VLOOKUP($A178+3000,CONFIG!$W$2:$AE$804,4,FALSE)),"",VLOOKUP($A178+3000,CONFIG!$W$2:$AE$804,4,FALSE))</f>
        <v/>
      </c>
      <c r="F178" s="143" t="str">
        <f>IF(ISNA(VLOOKUP($A178+3000,CONFIG!$W$2:$AE$804,5,FALSE)),"",VLOOKUP($A178+3000,CONFIG!$W$2:$AE$804,5,FALSE))</f>
        <v/>
      </c>
      <c r="G178" s="142" t="str">
        <f>IF(ISNA(VLOOKUP($A178+3000,CONFIG!$W$2:$AE$804,6,FALSE)),"",VLOOKUP($A178+3000,CONFIG!$W$2:$AE$804,6,FALSE))</f>
        <v/>
      </c>
      <c r="H178" s="142" t="str">
        <f>IF(ISNA(VLOOKUP($A178+3000,CONFIG!$W$2:$AE$804,7,FALSE)),"",VLOOKUP($A178+3000,CONFIG!$W$2:$AE$804,7,FALSE))</f>
        <v/>
      </c>
      <c r="I178" s="142" t="str">
        <f>IF(ISNA(VLOOKUP($A178+3000,CONFIG!$W$2:$AE$804,8,FALSE)),"",VLOOKUP($A178+3000,CONFIG!$W$2:$AE$804,8,FALSE))</f>
        <v/>
      </c>
      <c r="J178" s="142" t="str">
        <f>IF(ISNA(VLOOKUP($A178+3000,CONFIG!$W$2:$AE$804,9,FALSE)),"",VLOOKUP($A178+3000,CONFIG!$W$2:$AE$804,9,FALSE))</f>
        <v/>
      </c>
      <c r="K178"/>
      <c r="L178"/>
      <c r="M178"/>
    </row>
    <row r="179" spans="1:13" s="117" customFormat="1" ht="19.350000000000001" customHeight="1" x14ac:dyDescent="0.2">
      <c r="A179" s="140">
        <v>172</v>
      </c>
      <c r="B179" s="141"/>
      <c r="C179" s="142">
        <f>IF(ISNA(VLOOKUP($A179+3000,CONFIG!$W$2:$AE$804,2,FALSE)),"",VLOOKUP($A179+3000,CONFIG!$W$2:$AE$804,2,FALSE))</f>
        <v>0</v>
      </c>
      <c r="D179" s="143" t="str">
        <f>IF(ISNA(VLOOKUP($A179+3000,CONFIG!$W$2:$AE$804,3,FALSE)),"",VLOOKUP($A179+3000,CONFIG!$W$2:$AE$804,3,FALSE))</f>
        <v/>
      </c>
      <c r="E179" s="143" t="str">
        <f>IF(ISNA(VLOOKUP($A179+3000,CONFIG!$W$2:$AE$804,4,FALSE)),"",VLOOKUP($A179+3000,CONFIG!$W$2:$AE$804,4,FALSE))</f>
        <v/>
      </c>
      <c r="F179" s="143" t="str">
        <f>IF(ISNA(VLOOKUP($A179+3000,CONFIG!$W$2:$AE$804,5,FALSE)),"",VLOOKUP($A179+3000,CONFIG!$W$2:$AE$804,5,FALSE))</f>
        <v/>
      </c>
      <c r="G179" s="142" t="str">
        <f>IF(ISNA(VLOOKUP($A179+3000,CONFIG!$W$2:$AE$804,6,FALSE)),"",VLOOKUP($A179+3000,CONFIG!$W$2:$AE$804,6,FALSE))</f>
        <v/>
      </c>
      <c r="H179" s="142" t="str">
        <f>IF(ISNA(VLOOKUP($A179+3000,CONFIG!$W$2:$AE$804,7,FALSE)),"",VLOOKUP($A179+3000,CONFIG!$W$2:$AE$804,7,FALSE))</f>
        <v/>
      </c>
      <c r="I179" s="142" t="str">
        <f>IF(ISNA(VLOOKUP($A179+3000,CONFIG!$W$2:$AE$804,8,FALSE)),"",VLOOKUP($A179+3000,CONFIG!$W$2:$AE$804,8,FALSE))</f>
        <v/>
      </c>
      <c r="J179" s="142" t="str">
        <f>IF(ISNA(VLOOKUP($A179+3000,CONFIG!$W$2:$AE$804,9,FALSE)),"",VLOOKUP($A179+3000,CONFIG!$W$2:$AE$804,9,FALSE))</f>
        <v/>
      </c>
      <c r="K179"/>
      <c r="L179"/>
      <c r="M179"/>
    </row>
    <row r="180" spans="1:13" s="117" customFormat="1" ht="19.350000000000001" customHeight="1" x14ac:dyDescent="0.2">
      <c r="A180" s="140">
        <v>173</v>
      </c>
      <c r="B180" s="141"/>
      <c r="C180" s="142">
        <f>IF(ISNA(VLOOKUP($A180+3000,CONFIG!$W$2:$AE$804,2,FALSE)),"",VLOOKUP($A180+3000,CONFIG!$W$2:$AE$804,2,FALSE))</f>
        <v>0</v>
      </c>
      <c r="D180" s="143" t="str">
        <f>IF(ISNA(VLOOKUP($A180+3000,CONFIG!$W$2:$AE$804,3,FALSE)),"",VLOOKUP($A180+3000,CONFIG!$W$2:$AE$804,3,FALSE))</f>
        <v/>
      </c>
      <c r="E180" s="143" t="str">
        <f>IF(ISNA(VLOOKUP($A180+3000,CONFIG!$W$2:$AE$804,4,FALSE)),"",VLOOKUP($A180+3000,CONFIG!$W$2:$AE$804,4,FALSE))</f>
        <v/>
      </c>
      <c r="F180" s="143" t="str">
        <f>IF(ISNA(VLOOKUP($A180+3000,CONFIG!$W$2:$AE$804,5,FALSE)),"",VLOOKUP($A180+3000,CONFIG!$W$2:$AE$804,5,FALSE))</f>
        <v/>
      </c>
      <c r="G180" s="142" t="str">
        <f>IF(ISNA(VLOOKUP($A180+3000,CONFIG!$W$2:$AE$804,6,FALSE)),"",VLOOKUP($A180+3000,CONFIG!$W$2:$AE$804,6,FALSE))</f>
        <v/>
      </c>
      <c r="H180" s="142" t="str">
        <f>IF(ISNA(VLOOKUP($A180+3000,CONFIG!$W$2:$AE$804,7,FALSE)),"",VLOOKUP($A180+3000,CONFIG!$W$2:$AE$804,7,FALSE))</f>
        <v/>
      </c>
      <c r="I180" s="142" t="str">
        <f>IF(ISNA(VLOOKUP($A180+3000,CONFIG!$W$2:$AE$804,8,FALSE)),"",VLOOKUP($A180+3000,CONFIG!$W$2:$AE$804,8,FALSE))</f>
        <v/>
      </c>
      <c r="J180" s="142" t="str">
        <f>IF(ISNA(VLOOKUP($A180+3000,CONFIG!$W$2:$AE$804,9,FALSE)),"",VLOOKUP($A180+3000,CONFIG!$W$2:$AE$804,9,FALSE))</f>
        <v/>
      </c>
      <c r="K180"/>
      <c r="L180"/>
      <c r="M180"/>
    </row>
    <row r="181" spans="1:13" s="117" customFormat="1" ht="19.350000000000001" customHeight="1" x14ac:dyDescent="0.2">
      <c r="A181" s="140">
        <v>174</v>
      </c>
      <c r="B181" s="141"/>
      <c r="C181" s="142">
        <f>IF(ISNA(VLOOKUP($A181+3000,CONFIG!$W$2:$AE$804,2,FALSE)),"",VLOOKUP($A181+3000,CONFIG!$W$2:$AE$804,2,FALSE))</f>
        <v>0</v>
      </c>
      <c r="D181" s="143" t="str">
        <f>IF(ISNA(VLOOKUP($A181+3000,CONFIG!$W$2:$AE$804,3,FALSE)),"",VLOOKUP($A181+3000,CONFIG!$W$2:$AE$804,3,FALSE))</f>
        <v/>
      </c>
      <c r="E181" s="143" t="str">
        <f>IF(ISNA(VLOOKUP($A181+3000,CONFIG!$W$2:$AE$804,4,FALSE)),"",VLOOKUP($A181+3000,CONFIG!$W$2:$AE$804,4,FALSE))</f>
        <v/>
      </c>
      <c r="F181" s="143" t="str">
        <f>IF(ISNA(VLOOKUP($A181+3000,CONFIG!$W$2:$AE$804,5,FALSE)),"",VLOOKUP($A181+3000,CONFIG!$W$2:$AE$804,5,FALSE))</f>
        <v/>
      </c>
      <c r="G181" s="142" t="str">
        <f>IF(ISNA(VLOOKUP($A181+3000,CONFIG!$W$2:$AE$804,6,FALSE)),"",VLOOKUP($A181+3000,CONFIG!$W$2:$AE$804,6,FALSE))</f>
        <v/>
      </c>
      <c r="H181" s="142" t="str">
        <f>IF(ISNA(VLOOKUP($A181+3000,CONFIG!$W$2:$AE$804,7,FALSE)),"",VLOOKUP($A181+3000,CONFIG!$W$2:$AE$804,7,FALSE))</f>
        <v/>
      </c>
      <c r="I181" s="142" t="str">
        <f>IF(ISNA(VLOOKUP($A181+3000,CONFIG!$W$2:$AE$804,8,FALSE)),"",VLOOKUP($A181+3000,CONFIG!$W$2:$AE$804,8,FALSE))</f>
        <v/>
      </c>
      <c r="J181" s="142" t="str">
        <f>IF(ISNA(VLOOKUP($A181+3000,CONFIG!$W$2:$AE$804,9,FALSE)),"",VLOOKUP($A181+3000,CONFIG!$W$2:$AE$804,9,FALSE))</f>
        <v/>
      </c>
      <c r="K181"/>
      <c r="L181"/>
      <c r="M181"/>
    </row>
    <row r="182" spans="1:13" s="117" customFormat="1" ht="19.350000000000001" customHeight="1" x14ac:dyDescent="0.2">
      <c r="A182" s="140">
        <v>175</v>
      </c>
      <c r="B182" s="141"/>
      <c r="C182" s="142">
        <f>IF(ISNA(VLOOKUP($A182+3000,CONFIG!$W$2:$AE$804,2,FALSE)),"",VLOOKUP($A182+3000,CONFIG!$W$2:$AE$804,2,FALSE))</f>
        <v>0</v>
      </c>
      <c r="D182" s="143" t="str">
        <f>IF(ISNA(VLOOKUP($A182+3000,CONFIG!$W$2:$AE$804,3,FALSE)),"",VLOOKUP($A182+3000,CONFIG!$W$2:$AE$804,3,FALSE))</f>
        <v/>
      </c>
      <c r="E182" s="143" t="str">
        <f>IF(ISNA(VLOOKUP($A182+3000,CONFIG!$W$2:$AE$804,4,FALSE)),"",VLOOKUP($A182+3000,CONFIG!$W$2:$AE$804,4,FALSE))</f>
        <v/>
      </c>
      <c r="F182" s="143" t="str">
        <f>IF(ISNA(VLOOKUP($A182+3000,CONFIG!$W$2:$AE$804,5,FALSE)),"",VLOOKUP($A182+3000,CONFIG!$W$2:$AE$804,5,FALSE))</f>
        <v/>
      </c>
      <c r="G182" s="142" t="str">
        <f>IF(ISNA(VLOOKUP($A182+3000,CONFIG!$W$2:$AE$804,6,FALSE)),"",VLOOKUP($A182+3000,CONFIG!$W$2:$AE$804,6,FALSE))</f>
        <v/>
      </c>
      <c r="H182" s="142" t="str">
        <f>IF(ISNA(VLOOKUP($A182+3000,CONFIG!$W$2:$AE$804,7,FALSE)),"",VLOOKUP($A182+3000,CONFIG!$W$2:$AE$804,7,FALSE))</f>
        <v/>
      </c>
      <c r="I182" s="142" t="str">
        <f>IF(ISNA(VLOOKUP($A182+3000,CONFIG!$W$2:$AE$804,8,FALSE)),"",VLOOKUP($A182+3000,CONFIG!$W$2:$AE$804,8,FALSE))</f>
        <v/>
      </c>
      <c r="J182" s="142" t="str">
        <f>IF(ISNA(VLOOKUP($A182+3000,CONFIG!$W$2:$AE$804,9,FALSE)),"",VLOOKUP($A182+3000,CONFIG!$W$2:$AE$804,9,FALSE))</f>
        <v/>
      </c>
      <c r="K182"/>
      <c r="L182"/>
      <c r="M182"/>
    </row>
    <row r="183" spans="1:13" s="117" customFormat="1" ht="19.350000000000001" customHeight="1" x14ac:dyDescent="0.2">
      <c r="A183" s="140">
        <v>176</v>
      </c>
      <c r="B183" s="141"/>
      <c r="C183" s="142">
        <f>IF(ISNA(VLOOKUP($A183+3000,CONFIG!$W$2:$AE$804,2,FALSE)),"",VLOOKUP($A183+3000,CONFIG!$W$2:$AE$804,2,FALSE))</f>
        <v>0</v>
      </c>
      <c r="D183" s="143" t="str">
        <f>IF(ISNA(VLOOKUP($A183+3000,CONFIG!$W$2:$AE$804,3,FALSE)),"",VLOOKUP($A183+3000,CONFIG!$W$2:$AE$804,3,FALSE))</f>
        <v/>
      </c>
      <c r="E183" s="143" t="str">
        <f>IF(ISNA(VLOOKUP($A183+3000,CONFIG!$W$2:$AE$804,4,FALSE)),"",VLOOKUP($A183+3000,CONFIG!$W$2:$AE$804,4,FALSE))</f>
        <v/>
      </c>
      <c r="F183" s="143" t="str">
        <f>IF(ISNA(VLOOKUP($A183+3000,CONFIG!$W$2:$AE$804,5,FALSE)),"",VLOOKUP($A183+3000,CONFIG!$W$2:$AE$804,5,FALSE))</f>
        <v/>
      </c>
      <c r="G183" s="142" t="str">
        <f>IF(ISNA(VLOOKUP($A183+3000,CONFIG!$W$2:$AE$804,6,FALSE)),"",VLOOKUP($A183+3000,CONFIG!$W$2:$AE$804,6,FALSE))</f>
        <v/>
      </c>
      <c r="H183" s="142" t="str">
        <f>IF(ISNA(VLOOKUP($A183+3000,CONFIG!$W$2:$AE$804,7,FALSE)),"",VLOOKUP($A183+3000,CONFIG!$W$2:$AE$804,7,FALSE))</f>
        <v/>
      </c>
      <c r="I183" s="142" t="str">
        <f>IF(ISNA(VLOOKUP($A183+3000,CONFIG!$W$2:$AE$804,8,FALSE)),"",VLOOKUP($A183+3000,CONFIG!$W$2:$AE$804,8,FALSE))</f>
        <v/>
      </c>
      <c r="J183" s="142" t="str">
        <f>IF(ISNA(VLOOKUP($A183+3000,CONFIG!$W$2:$AE$804,9,FALSE)),"",VLOOKUP($A183+3000,CONFIG!$W$2:$AE$804,9,FALSE))</f>
        <v/>
      </c>
      <c r="K183"/>
      <c r="L183"/>
      <c r="M183"/>
    </row>
    <row r="184" spans="1:13" s="117" customFormat="1" ht="19.350000000000001" customHeight="1" x14ac:dyDescent="0.2">
      <c r="A184" s="140">
        <v>177</v>
      </c>
      <c r="B184" s="141"/>
      <c r="C184" s="142">
        <f>IF(ISNA(VLOOKUP($A184+3000,CONFIG!$W$2:$AE$804,2,FALSE)),"",VLOOKUP($A184+3000,CONFIG!$W$2:$AE$804,2,FALSE))</f>
        <v>0</v>
      </c>
      <c r="D184" s="143" t="str">
        <f>IF(ISNA(VLOOKUP($A184+3000,CONFIG!$W$2:$AE$804,3,FALSE)),"",VLOOKUP($A184+3000,CONFIG!$W$2:$AE$804,3,FALSE))</f>
        <v/>
      </c>
      <c r="E184" s="143" t="str">
        <f>IF(ISNA(VLOOKUP($A184+3000,CONFIG!$W$2:$AE$804,4,FALSE)),"",VLOOKUP($A184+3000,CONFIG!$W$2:$AE$804,4,FALSE))</f>
        <v/>
      </c>
      <c r="F184" s="143" t="str">
        <f>IF(ISNA(VLOOKUP($A184+3000,CONFIG!$W$2:$AE$804,5,FALSE)),"",VLOOKUP($A184+3000,CONFIG!$W$2:$AE$804,5,FALSE))</f>
        <v/>
      </c>
      <c r="G184" s="142" t="str">
        <f>IF(ISNA(VLOOKUP($A184+3000,CONFIG!$W$2:$AE$804,6,FALSE)),"",VLOOKUP($A184+3000,CONFIG!$W$2:$AE$804,6,FALSE))</f>
        <v/>
      </c>
      <c r="H184" s="142" t="str">
        <f>IF(ISNA(VLOOKUP($A184+3000,CONFIG!$W$2:$AE$804,7,FALSE)),"",VLOOKUP($A184+3000,CONFIG!$W$2:$AE$804,7,FALSE))</f>
        <v/>
      </c>
      <c r="I184" s="142" t="str">
        <f>IF(ISNA(VLOOKUP($A184+3000,CONFIG!$W$2:$AE$804,8,FALSE)),"",VLOOKUP($A184+3000,CONFIG!$W$2:$AE$804,8,FALSE))</f>
        <v/>
      </c>
      <c r="J184" s="142" t="str">
        <f>IF(ISNA(VLOOKUP($A184+3000,CONFIG!$W$2:$AE$804,9,FALSE)),"",VLOOKUP($A184+3000,CONFIG!$W$2:$AE$804,9,FALSE))</f>
        <v/>
      </c>
      <c r="K184"/>
      <c r="L184"/>
      <c r="M184"/>
    </row>
    <row r="185" spans="1:13" s="117" customFormat="1" ht="19.350000000000001" customHeight="1" x14ac:dyDescent="0.2">
      <c r="A185" s="140">
        <v>178</v>
      </c>
      <c r="B185" s="141"/>
      <c r="C185" s="142">
        <f>IF(ISNA(VLOOKUP($A185+3000,CONFIG!$W$2:$AE$804,2,FALSE)),"",VLOOKUP($A185+3000,CONFIG!$W$2:$AE$804,2,FALSE))</f>
        <v>0</v>
      </c>
      <c r="D185" s="143" t="str">
        <f>IF(ISNA(VLOOKUP($A185+3000,CONFIG!$W$2:$AE$804,3,FALSE)),"",VLOOKUP($A185+3000,CONFIG!$W$2:$AE$804,3,FALSE))</f>
        <v/>
      </c>
      <c r="E185" s="143" t="str">
        <f>IF(ISNA(VLOOKUP($A185+3000,CONFIG!$W$2:$AE$804,4,FALSE)),"",VLOOKUP($A185+3000,CONFIG!$W$2:$AE$804,4,FALSE))</f>
        <v/>
      </c>
      <c r="F185" s="143" t="str">
        <f>IF(ISNA(VLOOKUP($A185+3000,CONFIG!$W$2:$AE$804,5,FALSE)),"",VLOOKUP($A185+3000,CONFIG!$W$2:$AE$804,5,FALSE))</f>
        <v/>
      </c>
      <c r="G185" s="142" t="str">
        <f>IF(ISNA(VLOOKUP($A185+3000,CONFIG!$W$2:$AE$804,6,FALSE)),"",VLOOKUP($A185+3000,CONFIG!$W$2:$AE$804,6,FALSE))</f>
        <v/>
      </c>
      <c r="H185" s="142" t="str">
        <f>IF(ISNA(VLOOKUP($A185+3000,CONFIG!$W$2:$AE$804,7,FALSE)),"",VLOOKUP($A185+3000,CONFIG!$W$2:$AE$804,7,FALSE))</f>
        <v/>
      </c>
      <c r="I185" s="142" t="str">
        <f>IF(ISNA(VLOOKUP($A185+3000,CONFIG!$W$2:$AE$804,8,FALSE)),"",VLOOKUP($A185+3000,CONFIG!$W$2:$AE$804,8,FALSE))</f>
        <v/>
      </c>
      <c r="J185" s="142" t="str">
        <f>IF(ISNA(VLOOKUP($A185+3000,CONFIG!$W$2:$AE$804,9,FALSE)),"",VLOOKUP($A185+3000,CONFIG!$W$2:$AE$804,9,FALSE))</f>
        <v/>
      </c>
      <c r="K185"/>
      <c r="L185"/>
      <c r="M185"/>
    </row>
    <row r="186" spans="1:13" s="117" customFormat="1" ht="19.350000000000001" customHeight="1" x14ac:dyDescent="0.2">
      <c r="A186" s="140">
        <v>179</v>
      </c>
      <c r="B186" s="141"/>
      <c r="C186" s="142">
        <f>IF(ISNA(VLOOKUP($A186+3000,CONFIG!$W$2:$AE$804,2,FALSE)),"",VLOOKUP($A186+3000,CONFIG!$W$2:$AE$804,2,FALSE))</f>
        <v>0</v>
      </c>
      <c r="D186" s="143" t="str">
        <f>IF(ISNA(VLOOKUP($A186+3000,CONFIG!$W$2:$AE$804,3,FALSE)),"",VLOOKUP($A186+3000,CONFIG!$W$2:$AE$804,3,FALSE))</f>
        <v/>
      </c>
      <c r="E186" s="143" t="str">
        <f>IF(ISNA(VLOOKUP($A186+3000,CONFIG!$W$2:$AE$804,4,FALSE)),"",VLOOKUP($A186+3000,CONFIG!$W$2:$AE$804,4,FALSE))</f>
        <v/>
      </c>
      <c r="F186" s="143" t="str">
        <f>IF(ISNA(VLOOKUP($A186+3000,CONFIG!$W$2:$AE$804,5,FALSE)),"",VLOOKUP($A186+3000,CONFIG!$W$2:$AE$804,5,FALSE))</f>
        <v/>
      </c>
      <c r="G186" s="142" t="str">
        <f>IF(ISNA(VLOOKUP($A186+3000,CONFIG!$W$2:$AE$804,6,FALSE)),"",VLOOKUP($A186+3000,CONFIG!$W$2:$AE$804,6,FALSE))</f>
        <v/>
      </c>
      <c r="H186" s="142" t="str">
        <f>IF(ISNA(VLOOKUP($A186+3000,CONFIG!$W$2:$AE$804,7,FALSE)),"",VLOOKUP($A186+3000,CONFIG!$W$2:$AE$804,7,FALSE))</f>
        <v/>
      </c>
      <c r="I186" s="142" t="str">
        <f>IF(ISNA(VLOOKUP($A186+3000,CONFIG!$W$2:$AE$804,8,FALSE)),"",VLOOKUP($A186+3000,CONFIG!$W$2:$AE$804,8,FALSE))</f>
        <v/>
      </c>
      <c r="J186" s="142" t="str">
        <f>IF(ISNA(VLOOKUP($A186+3000,CONFIG!$W$2:$AE$804,9,FALSE)),"",VLOOKUP($A186+3000,CONFIG!$W$2:$AE$804,9,FALSE))</f>
        <v/>
      </c>
      <c r="K186"/>
      <c r="L186"/>
      <c r="M186"/>
    </row>
    <row r="187" spans="1:13" s="117" customFormat="1" ht="19.350000000000001" customHeight="1" x14ac:dyDescent="0.2">
      <c r="A187" s="140">
        <v>180</v>
      </c>
      <c r="B187" s="141"/>
      <c r="C187" s="142">
        <f>IF(ISNA(VLOOKUP($A187+3000,CONFIG!$W$2:$AE$804,2,FALSE)),"",VLOOKUP($A187+3000,CONFIG!$W$2:$AE$804,2,FALSE))</f>
        <v>0</v>
      </c>
      <c r="D187" s="143" t="str">
        <f>IF(ISNA(VLOOKUP($A187+3000,CONFIG!$W$2:$AE$804,3,FALSE)),"",VLOOKUP($A187+3000,CONFIG!$W$2:$AE$804,3,FALSE))</f>
        <v/>
      </c>
      <c r="E187" s="143" t="str">
        <f>IF(ISNA(VLOOKUP($A187+3000,CONFIG!$W$2:$AE$804,4,FALSE)),"",VLOOKUP($A187+3000,CONFIG!$W$2:$AE$804,4,FALSE))</f>
        <v/>
      </c>
      <c r="F187" s="143" t="str">
        <f>IF(ISNA(VLOOKUP($A187+3000,CONFIG!$W$2:$AE$804,5,FALSE)),"",VLOOKUP($A187+3000,CONFIG!$W$2:$AE$804,5,FALSE))</f>
        <v/>
      </c>
      <c r="G187" s="142" t="str">
        <f>IF(ISNA(VLOOKUP($A187+3000,CONFIG!$W$2:$AE$804,6,FALSE)),"",VLOOKUP($A187+3000,CONFIG!$W$2:$AE$804,6,FALSE))</f>
        <v/>
      </c>
      <c r="H187" s="142" t="str">
        <f>IF(ISNA(VLOOKUP($A187+3000,CONFIG!$W$2:$AE$804,7,FALSE)),"",VLOOKUP($A187+3000,CONFIG!$W$2:$AE$804,7,FALSE))</f>
        <v/>
      </c>
      <c r="I187" s="142" t="str">
        <f>IF(ISNA(VLOOKUP($A187+3000,CONFIG!$W$2:$AE$804,8,FALSE)),"",VLOOKUP($A187+3000,CONFIG!$W$2:$AE$804,8,FALSE))</f>
        <v/>
      </c>
      <c r="J187" s="142" t="str">
        <f>IF(ISNA(VLOOKUP($A187+3000,CONFIG!$W$2:$AE$804,9,FALSE)),"",VLOOKUP($A187+3000,CONFIG!$W$2:$AE$804,9,FALSE))</f>
        <v/>
      </c>
      <c r="K187"/>
      <c r="L187"/>
      <c r="M187"/>
    </row>
    <row r="188" spans="1:13" s="117" customFormat="1" ht="19.350000000000001" customHeight="1" x14ac:dyDescent="0.2">
      <c r="A188" s="140">
        <v>181</v>
      </c>
      <c r="B188" s="141"/>
      <c r="C188" s="142">
        <f>IF(ISNA(VLOOKUP($A188+3000,CONFIG!$W$2:$AE$804,2,FALSE)),"",VLOOKUP($A188+3000,CONFIG!$W$2:$AE$804,2,FALSE))</f>
        <v>0</v>
      </c>
      <c r="D188" s="143" t="str">
        <f>IF(ISNA(VLOOKUP($A188+3000,CONFIG!$W$2:$AE$804,3,FALSE)),"",VLOOKUP($A188+3000,CONFIG!$W$2:$AE$804,3,FALSE))</f>
        <v/>
      </c>
      <c r="E188" s="143" t="str">
        <f>IF(ISNA(VLOOKUP($A188+3000,CONFIG!$W$2:$AE$804,4,FALSE)),"",VLOOKUP($A188+3000,CONFIG!$W$2:$AE$804,4,FALSE))</f>
        <v/>
      </c>
      <c r="F188" s="143" t="str">
        <f>IF(ISNA(VLOOKUP($A188+3000,CONFIG!$W$2:$AE$804,5,FALSE)),"",VLOOKUP($A188+3000,CONFIG!$W$2:$AE$804,5,FALSE))</f>
        <v/>
      </c>
      <c r="G188" s="142" t="str">
        <f>IF(ISNA(VLOOKUP($A188+3000,CONFIG!$W$2:$AE$804,6,FALSE)),"",VLOOKUP($A188+3000,CONFIG!$W$2:$AE$804,6,FALSE))</f>
        <v/>
      </c>
      <c r="H188" s="142" t="str">
        <f>IF(ISNA(VLOOKUP($A188+3000,CONFIG!$W$2:$AE$804,7,FALSE)),"",VLOOKUP($A188+3000,CONFIG!$W$2:$AE$804,7,FALSE))</f>
        <v/>
      </c>
      <c r="I188" s="142" t="str">
        <f>IF(ISNA(VLOOKUP($A188+3000,CONFIG!$W$2:$AE$804,8,FALSE)),"",VLOOKUP($A188+3000,CONFIG!$W$2:$AE$804,8,FALSE))</f>
        <v/>
      </c>
      <c r="J188" s="142" t="str">
        <f>IF(ISNA(VLOOKUP($A188+3000,CONFIG!$W$2:$AE$804,9,FALSE)),"",VLOOKUP($A188+3000,CONFIG!$W$2:$AE$804,9,FALSE))</f>
        <v/>
      </c>
      <c r="K188"/>
      <c r="L188"/>
      <c r="M188"/>
    </row>
    <row r="189" spans="1:13" s="117" customFormat="1" ht="19.350000000000001" customHeight="1" x14ac:dyDescent="0.2">
      <c r="A189" s="140">
        <v>182</v>
      </c>
      <c r="B189" s="141"/>
      <c r="C189" s="142">
        <f>IF(ISNA(VLOOKUP($A189+3000,CONFIG!$W$2:$AE$804,2,FALSE)),"",VLOOKUP($A189+3000,CONFIG!$W$2:$AE$804,2,FALSE))</f>
        <v>0</v>
      </c>
      <c r="D189" s="143" t="str">
        <f>IF(ISNA(VLOOKUP($A189+3000,CONFIG!$W$2:$AE$804,3,FALSE)),"",VLOOKUP($A189+3000,CONFIG!$W$2:$AE$804,3,FALSE))</f>
        <v/>
      </c>
      <c r="E189" s="143" t="str">
        <f>IF(ISNA(VLOOKUP($A189+3000,CONFIG!$W$2:$AE$804,4,FALSE)),"",VLOOKUP($A189+3000,CONFIG!$W$2:$AE$804,4,FALSE))</f>
        <v/>
      </c>
      <c r="F189" s="143" t="str">
        <f>IF(ISNA(VLOOKUP($A189+3000,CONFIG!$W$2:$AE$804,5,FALSE)),"",VLOOKUP($A189+3000,CONFIG!$W$2:$AE$804,5,FALSE))</f>
        <v/>
      </c>
      <c r="G189" s="142" t="str">
        <f>IF(ISNA(VLOOKUP($A189+3000,CONFIG!$W$2:$AE$804,6,FALSE)),"",VLOOKUP($A189+3000,CONFIG!$W$2:$AE$804,6,FALSE))</f>
        <v/>
      </c>
      <c r="H189" s="142" t="str">
        <f>IF(ISNA(VLOOKUP($A189+3000,CONFIG!$W$2:$AE$804,7,FALSE)),"",VLOOKUP($A189+3000,CONFIG!$W$2:$AE$804,7,FALSE))</f>
        <v/>
      </c>
      <c r="I189" s="142" t="str">
        <f>IF(ISNA(VLOOKUP($A189+3000,CONFIG!$W$2:$AE$804,8,FALSE)),"",VLOOKUP($A189+3000,CONFIG!$W$2:$AE$804,8,FALSE))</f>
        <v/>
      </c>
      <c r="J189" s="142" t="str">
        <f>IF(ISNA(VLOOKUP($A189+3000,CONFIG!$W$2:$AE$804,9,FALSE)),"",VLOOKUP($A189+3000,CONFIG!$W$2:$AE$804,9,FALSE))</f>
        <v/>
      </c>
      <c r="K189"/>
      <c r="L189"/>
      <c r="M189"/>
    </row>
    <row r="190" spans="1:13" s="117" customFormat="1" ht="19.350000000000001" customHeight="1" x14ac:dyDescent="0.2">
      <c r="A190" s="140">
        <v>183</v>
      </c>
      <c r="B190" s="141"/>
      <c r="C190" s="142">
        <f>IF(ISNA(VLOOKUP($A190+3000,CONFIG!$W$2:$AE$804,2,FALSE)),"",VLOOKUP($A190+3000,CONFIG!$W$2:$AE$804,2,FALSE))</f>
        <v>0</v>
      </c>
      <c r="D190" s="143" t="str">
        <f>IF(ISNA(VLOOKUP($A190+3000,CONFIG!$W$2:$AE$804,3,FALSE)),"",VLOOKUP($A190+3000,CONFIG!$W$2:$AE$804,3,FALSE))</f>
        <v/>
      </c>
      <c r="E190" s="143" t="str">
        <f>IF(ISNA(VLOOKUP($A190+3000,CONFIG!$W$2:$AE$804,4,FALSE)),"",VLOOKUP($A190+3000,CONFIG!$W$2:$AE$804,4,FALSE))</f>
        <v/>
      </c>
      <c r="F190" s="143" t="str">
        <f>IF(ISNA(VLOOKUP($A190+3000,CONFIG!$W$2:$AE$804,5,FALSE)),"",VLOOKUP($A190+3000,CONFIG!$W$2:$AE$804,5,FALSE))</f>
        <v/>
      </c>
      <c r="G190" s="142" t="str">
        <f>IF(ISNA(VLOOKUP($A190+3000,CONFIG!$W$2:$AE$804,6,FALSE)),"",VLOOKUP($A190+3000,CONFIG!$W$2:$AE$804,6,FALSE))</f>
        <v/>
      </c>
      <c r="H190" s="142" t="str">
        <f>IF(ISNA(VLOOKUP($A190+3000,CONFIG!$W$2:$AE$804,7,FALSE)),"",VLOOKUP($A190+3000,CONFIG!$W$2:$AE$804,7,FALSE))</f>
        <v/>
      </c>
      <c r="I190" s="142" t="str">
        <f>IF(ISNA(VLOOKUP($A190+3000,CONFIG!$W$2:$AE$804,8,FALSE)),"",VLOOKUP($A190+3000,CONFIG!$W$2:$AE$804,8,FALSE))</f>
        <v/>
      </c>
      <c r="J190" s="142" t="str">
        <f>IF(ISNA(VLOOKUP($A190+3000,CONFIG!$W$2:$AE$804,9,FALSE)),"",VLOOKUP($A190+3000,CONFIG!$W$2:$AE$804,9,FALSE))</f>
        <v/>
      </c>
      <c r="K190"/>
      <c r="L190"/>
      <c r="M190"/>
    </row>
    <row r="191" spans="1:13" s="117" customFormat="1" ht="19.350000000000001" customHeight="1" x14ac:dyDescent="0.2">
      <c r="A191" s="140">
        <v>184</v>
      </c>
      <c r="B191" s="141"/>
      <c r="C191" s="142">
        <f>IF(ISNA(VLOOKUP($A191+3000,CONFIG!$W$2:$AE$804,2,FALSE)),"",VLOOKUP($A191+3000,CONFIG!$W$2:$AE$804,2,FALSE))</f>
        <v>0</v>
      </c>
      <c r="D191" s="143" t="str">
        <f>IF(ISNA(VLOOKUP($A191+3000,CONFIG!$W$2:$AE$804,3,FALSE)),"",VLOOKUP($A191+3000,CONFIG!$W$2:$AE$804,3,FALSE))</f>
        <v/>
      </c>
      <c r="E191" s="143" t="str">
        <f>IF(ISNA(VLOOKUP($A191+3000,CONFIG!$W$2:$AE$804,4,FALSE)),"",VLOOKUP($A191+3000,CONFIG!$W$2:$AE$804,4,FALSE))</f>
        <v/>
      </c>
      <c r="F191" s="143" t="str">
        <f>IF(ISNA(VLOOKUP($A191+3000,CONFIG!$W$2:$AE$804,5,FALSE)),"",VLOOKUP($A191+3000,CONFIG!$W$2:$AE$804,5,FALSE))</f>
        <v/>
      </c>
      <c r="G191" s="142" t="str">
        <f>IF(ISNA(VLOOKUP($A191+3000,CONFIG!$W$2:$AE$804,6,FALSE)),"",VLOOKUP($A191+3000,CONFIG!$W$2:$AE$804,6,FALSE))</f>
        <v/>
      </c>
      <c r="H191" s="142" t="str">
        <f>IF(ISNA(VLOOKUP($A191+3000,CONFIG!$W$2:$AE$804,7,FALSE)),"",VLOOKUP($A191+3000,CONFIG!$W$2:$AE$804,7,FALSE))</f>
        <v/>
      </c>
      <c r="I191" s="142" t="str">
        <f>IF(ISNA(VLOOKUP($A191+3000,CONFIG!$W$2:$AE$804,8,FALSE)),"",VLOOKUP($A191+3000,CONFIG!$W$2:$AE$804,8,FALSE))</f>
        <v/>
      </c>
      <c r="J191" s="142" t="str">
        <f>IF(ISNA(VLOOKUP($A191+3000,CONFIG!$W$2:$AE$804,9,FALSE)),"",VLOOKUP($A191+3000,CONFIG!$W$2:$AE$804,9,FALSE))</f>
        <v/>
      </c>
      <c r="K191"/>
      <c r="L191"/>
      <c r="M191"/>
    </row>
    <row r="192" spans="1:13" s="117" customFormat="1" ht="19.350000000000001" customHeight="1" x14ac:dyDescent="0.2">
      <c r="A192" s="140">
        <v>185</v>
      </c>
      <c r="B192" s="141"/>
      <c r="C192" s="142">
        <f>IF(ISNA(VLOOKUP($A192+3000,CONFIG!$W$2:$AE$804,2,FALSE)),"",VLOOKUP($A192+3000,CONFIG!$W$2:$AE$804,2,FALSE))</f>
        <v>0</v>
      </c>
      <c r="D192" s="143" t="str">
        <f>IF(ISNA(VLOOKUP($A192+3000,CONFIG!$W$2:$AE$804,3,FALSE)),"",VLOOKUP($A192+3000,CONFIG!$W$2:$AE$804,3,FALSE))</f>
        <v/>
      </c>
      <c r="E192" s="143" t="str">
        <f>IF(ISNA(VLOOKUP($A192+3000,CONFIG!$W$2:$AE$804,4,FALSE)),"",VLOOKUP($A192+3000,CONFIG!$W$2:$AE$804,4,FALSE))</f>
        <v/>
      </c>
      <c r="F192" s="143" t="str">
        <f>IF(ISNA(VLOOKUP($A192+3000,CONFIG!$W$2:$AE$804,5,FALSE)),"",VLOOKUP($A192+3000,CONFIG!$W$2:$AE$804,5,FALSE))</f>
        <v/>
      </c>
      <c r="G192" s="142" t="str">
        <f>IF(ISNA(VLOOKUP($A192+3000,CONFIG!$W$2:$AE$804,6,FALSE)),"",VLOOKUP($A192+3000,CONFIG!$W$2:$AE$804,6,FALSE))</f>
        <v/>
      </c>
      <c r="H192" s="142" t="str">
        <f>IF(ISNA(VLOOKUP($A192+3000,CONFIG!$W$2:$AE$804,7,FALSE)),"",VLOOKUP($A192+3000,CONFIG!$W$2:$AE$804,7,FALSE))</f>
        <v/>
      </c>
      <c r="I192" s="142" t="str">
        <f>IF(ISNA(VLOOKUP($A192+3000,CONFIG!$W$2:$AE$804,8,FALSE)),"",VLOOKUP($A192+3000,CONFIG!$W$2:$AE$804,8,FALSE))</f>
        <v/>
      </c>
      <c r="J192" s="142" t="str">
        <f>IF(ISNA(VLOOKUP($A192+3000,CONFIG!$W$2:$AE$804,9,FALSE)),"",VLOOKUP($A192+3000,CONFIG!$W$2:$AE$804,9,FALSE))</f>
        <v/>
      </c>
      <c r="K192"/>
      <c r="L192"/>
      <c r="M192"/>
    </row>
    <row r="193" spans="1:13" s="117" customFormat="1" ht="19.350000000000001" customHeight="1" x14ac:dyDescent="0.2">
      <c r="A193" s="140">
        <v>186</v>
      </c>
      <c r="B193" s="141"/>
      <c r="C193" s="142">
        <f>IF(ISNA(VLOOKUP($A193+3000,CONFIG!$W$2:$AE$804,2,FALSE)),"",VLOOKUP($A193+3000,CONFIG!$W$2:$AE$804,2,FALSE))</f>
        <v>0</v>
      </c>
      <c r="D193" s="143" t="str">
        <f>IF(ISNA(VLOOKUP($A193+3000,CONFIG!$W$2:$AE$804,3,FALSE)),"",VLOOKUP($A193+3000,CONFIG!$W$2:$AE$804,3,FALSE))</f>
        <v/>
      </c>
      <c r="E193" s="143" t="str">
        <f>IF(ISNA(VLOOKUP($A193+3000,CONFIG!$W$2:$AE$804,4,FALSE)),"",VLOOKUP($A193+3000,CONFIG!$W$2:$AE$804,4,FALSE))</f>
        <v/>
      </c>
      <c r="F193" s="143" t="str">
        <f>IF(ISNA(VLOOKUP($A193+3000,CONFIG!$W$2:$AE$804,5,FALSE)),"",VLOOKUP($A193+3000,CONFIG!$W$2:$AE$804,5,FALSE))</f>
        <v/>
      </c>
      <c r="G193" s="142" t="str">
        <f>IF(ISNA(VLOOKUP($A193+3000,CONFIG!$W$2:$AE$804,6,FALSE)),"",VLOOKUP($A193+3000,CONFIG!$W$2:$AE$804,6,FALSE))</f>
        <v/>
      </c>
      <c r="H193" s="142" t="str">
        <f>IF(ISNA(VLOOKUP($A193+3000,CONFIG!$W$2:$AE$804,7,FALSE)),"",VLOOKUP($A193+3000,CONFIG!$W$2:$AE$804,7,FALSE))</f>
        <v/>
      </c>
      <c r="I193" s="142" t="str">
        <f>IF(ISNA(VLOOKUP($A193+3000,CONFIG!$W$2:$AE$804,8,FALSE)),"",VLOOKUP($A193+3000,CONFIG!$W$2:$AE$804,8,FALSE))</f>
        <v/>
      </c>
      <c r="J193" s="142" t="str">
        <f>IF(ISNA(VLOOKUP($A193+3000,CONFIG!$W$2:$AE$804,9,FALSE)),"",VLOOKUP($A193+3000,CONFIG!$W$2:$AE$804,9,FALSE))</f>
        <v/>
      </c>
      <c r="K193"/>
      <c r="L193"/>
      <c r="M193"/>
    </row>
    <row r="194" spans="1:13" s="117" customFormat="1" ht="19.350000000000001" customHeight="1" x14ac:dyDescent="0.2">
      <c r="A194" s="140">
        <v>187</v>
      </c>
      <c r="B194" s="141"/>
      <c r="C194" s="142">
        <f>IF(ISNA(VLOOKUP($A194+3000,CONFIG!$W$2:$AE$804,2,FALSE)),"",VLOOKUP($A194+3000,CONFIG!$W$2:$AE$804,2,FALSE))</f>
        <v>0</v>
      </c>
      <c r="D194" s="143" t="str">
        <f>IF(ISNA(VLOOKUP($A194+3000,CONFIG!$W$2:$AE$804,3,FALSE)),"",VLOOKUP($A194+3000,CONFIG!$W$2:$AE$804,3,FALSE))</f>
        <v/>
      </c>
      <c r="E194" s="143" t="str">
        <f>IF(ISNA(VLOOKUP($A194+3000,CONFIG!$W$2:$AE$804,4,FALSE)),"",VLOOKUP($A194+3000,CONFIG!$W$2:$AE$804,4,FALSE))</f>
        <v/>
      </c>
      <c r="F194" s="143" t="str">
        <f>IF(ISNA(VLOOKUP($A194+3000,CONFIG!$W$2:$AE$804,5,FALSE)),"",VLOOKUP($A194+3000,CONFIG!$W$2:$AE$804,5,FALSE))</f>
        <v/>
      </c>
      <c r="G194" s="142" t="str">
        <f>IF(ISNA(VLOOKUP($A194+3000,CONFIG!$W$2:$AE$804,6,FALSE)),"",VLOOKUP($A194+3000,CONFIG!$W$2:$AE$804,6,FALSE))</f>
        <v/>
      </c>
      <c r="H194" s="142" t="str">
        <f>IF(ISNA(VLOOKUP($A194+3000,CONFIG!$W$2:$AE$804,7,FALSE)),"",VLOOKUP($A194+3000,CONFIG!$W$2:$AE$804,7,FALSE))</f>
        <v/>
      </c>
      <c r="I194" s="142" t="str">
        <f>IF(ISNA(VLOOKUP($A194+3000,CONFIG!$W$2:$AE$804,8,FALSE)),"",VLOOKUP($A194+3000,CONFIG!$W$2:$AE$804,8,FALSE))</f>
        <v/>
      </c>
      <c r="J194" s="142" t="str">
        <f>IF(ISNA(VLOOKUP($A194+3000,CONFIG!$W$2:$AE$804,9,FALSE)),"",VLOOKUP($A194+3000,CONFIG!$W$2:$AE$804,9,FALSE))</f>
        <v/>
      </c>
      <c r="K194"/>
      <c r="L194"/>
      <c r="M194"/>
    </row>
    <row r="195" spans="1:13" s="117" customFormat="1" ht="19.350000000000001" customHeight="1" x14ac:dyDescent="0.2">
      <c r="A195" s="140">
        <v>188</v>
      </c>
      <c r="B195" s="141"/>
      <c r="C195" s="142">
        <f>IF(ISNA(VLOOKUP($A195+3000,CONFIG!$W$2:$AE$804,2,FALSE)),"",VLOOKUP($A195+3000,CONFIG!$W$2:$AE$804,2,FALSE))</f>
        <v>0</v>
      </c>
      <c r="D195" s="143" t="str">
        <f>IF(ISNA(VLOOKUP($A195+3000,CONFIG!$W$2:$AE$804,3,FALSE)),"",VLOOKUP($A195+3000,CONFIG!$W$2:$AE$804,3,FALSE))</f>
        <v/>
      </c>
      <c r="E195" s="143" t="str">
        <f>IF(ISNA(VLOOKUP($A195+3000,CONFIG!$W$2:$AE$804,4,FALSE)),"",VLOOKUP($A195+3000,CONFIG!$W$2:$AE$804,4,FALSE))</f>
        <v/>
      </c>
      <c r="F195" s="143" t="str">
        <f>IF(ISNA(VLOOKUP($A195+3000,CONFIG!$W$2:$AE$804,5,FALSE)),"",VLOOKUP($A195+3000,CONFIG!$W$2:$AE$804,5,FALSE))</f>
        <v/>
      </c>
      <c r="G195" s="142" t="str">
        <f>IF(ISNA(VLOOKUP($A195+3000,CONFIG!$W$2:$AE$804,6,FALSE)),"",VLOOKUP($A195+3000,CONFIG!$W$2:$AE$804,6,FALSE))</f>
        <v/>
      </c>
      <c r="H195" s="142" t="str">
        <f>IF(ISNA(VLOOKUP($A195+3000,CONFIG!$W$2:$AE$804,7,FALSE)),"",VLOOKUP($A195+3000,CONFIG!$W$2:$AE$804,7,FALSE))</f>
        <v/>
      </c>
      <c r="I195" s="142" t="str">
        <f>IF(ISNA(VLOOKUP($A195+3000,CONFIG!$W$2:$AE$804,8,FALSE)),"",VLOOKUP($A195+3000,CONFIG!$W$2:$AE$804,8,FALSE))</f>
        <v/>
      </c>
      <c r="J195" s="142" t="str">
        <f>IF(ISNA(VLOOKUP($A195+3000,CONFIG!$W$2:$AE$804,9,FALSE)),"",VLOOKUP($A195+3000,CONFIG!$W$2:$AE$804,9,FALSE))</f>
        <v/>
      </c>
      <c r="K195"/>
      <c r="L195"/>
      <c r="M195"/>
    </row>
    <row r="196" spans="1:13" s="117" customFormat="1" ht="19.350000000000001" customHeight="1" x14ac:dyDescent="0.2">
      <c r="A196" s="140">
        <v>189</v>
      </c>
      <c r="B196" s="141"/>
      <c r="C196" s="142">
        <f>IF(ISNA(VLOOKUP($A196+3000,CONFIG!$W$2:$AE$804,2,FALSE)),"",VLOOKUP($A196+3000,CONFIG!$W$2:$AE$804,2,FALSE))</f>
        <v>0</v>
      </c>
      <c r="D196" s="143" t="str">
        <f>IF(ISNA(VLOOKUP($A196+3000,CONFIG!$W$2:$AE$804,3,FALSE)),"",VLOOKUP($A196+3000,CONFIG!$W$2:$AE$804,3,FALSE))</f>
        <v/>
      </c>
      <c r="E196" s="143" t="str">
        <f>IF(ISNA(VLOOKUP($A196+3000,CONFIG!$W$2:$AE$804,4,FALSE)),"",VLOOKUP($A196+3000,CONFIG!$W$2:$AE$804,4,FALSE))</f>
        <v/>
      </c>
      <c r="F196" s="143" t="str">
        <f>IF(ISNA(VLOOKUP($A196+3000,CONFIG!$W$2:$AE$804,5,FALSE)),"",VLOOKUP($A196+3000,CONFIG!$W$2:$AE$804,5,FALSE))</f>
        <v/>
      </c>
      <c r="G196" s="142" t="str">
        <f>IF(ISNA(VLOOKUP($A196+3000,CONFIG!$W$2:$AE$804,6,FALSE)),"",VLOOKUP($A196+3000,CONFIG!$W$2:$AE$804,6,FALSE))</f>
        <v/>
      </c>
      <c r="H196" s="142" t="str">
        <f>IF(ISNA(VLOOKUP($A196+3000,CONFIG!$W$2:$AE$804,7,FALSE)),"",VLOOKUP($A196+3000,CONFIG!$W$2:$AE$804,7,FALSE))</f>
        <v/>
      </c>
      <c r="I196" s="142" t="str">
        <f>IF(ISNA(VLOOKUP($A196+3000,CONFIG!$W$2:$AE$804,8,FALSE)),"",VLOOKUP($A196+3000,CONFIG!$W$2:$AE$804,8,FALSE))</f>
        <v/>
      </c>
      <c r="J196" s="142" t="str">
        <f>IF(ISNA(VLOOKUP($A196+3000,CONFIG!$W$2:$AE$804,9,FALSE)),"",VLOOKUP($A196+3000,CONFIG!$W$2:$AE$804,9,FALSE))</f>
        <v/>
      </c>
      <c r="K196"/>
      <c r="L196"/>
      <c r="M196"/>
    </row>
    <row r="197" spans="1:13" s="117" customFormat="1" ht="19.350000000000001" customHeight="1" x14ac:dyDescent="0.2">
      <c r="A197" s="140">
        <v>190</v>
      </c>
      <c r="B197" s="141"/>
      <c r="C197" s="142">
        <f>IF(ISNA(VLOOKUP($A197+3000,CONFIG!$W$2:$AE$804,2,FALSE)),"",VLOOKUP($A197+3000,CONFIG!$W$2:$AE$804,2,FALSE))</f>
        <v>0</v>
      </c>
      <c r="D197" s="143" t="str">
        <f>IF(ISNA(VLOOKUP($A197+3000,CONFIG!$W$2:$AE$804,3,FALSE)),"",VLOOKUP($A197+3000,CONFIG!$W$2:$AE$804,3,FALSE))</f>
        <v/>
      </c>
      <c r="E197" s="143" t="str">
        <f>IF(ISNA(VLOOKUP($A197+3000,CONFIG!$W$2:$AE$804,4,FALSE)),"",VLOOKUP($A197+3000,CONFIG!$W$2:$AE$804,4,FALSE))</f>
        <v/>
      </c>
      <c r="F197" s="143" t="str">
        <f>IF(ISNA(VLOOKUP($A197+3000,CONFIG!$W$2:$AE$804,5,FALSE)),"",VLOOKUP($A197+3000,CONFIG!$W$2:$AE$804,5,FALSE))</f>
        <v/>
      </c>
      <c r="G197" s="142" t="str">
        <f>IF(ISNA(VLOOKUP($A197+3000,CONFIG!$W$2:$AE$804,6,FALSE)),"",VLOOKUP($A197+3000,CONFIG!$W$2:$AE$804,6,FALSE))</f>
        <v/>
      </c>
      <c r="H197" s="142" t="str">
        <f>IF(ISNA(VLOOKUP($A197+3000,CONFIG!$W$2:$AE$804,7,FALSE)),"",VLOOKUP($A197+3000,CONFIG!$W$2:$AE$804,7,FALSE))</f>
        <v/>
      </c>
      <c r="I197" s="142" t="str">
        <f>IF(ISNA(VLOOKUP($A197+3000,CONFIG!$W$2:$AE$804,8,FALSE)),"",VLOOKUP($A197+3000,CONFIG!$W$2:$AE$804,8,FALSE))</f>
        <v/>
      </c>
      <c r="J197" s="142" t="str">
        <f>IF(ISNA(VLOOKUP($A197+3000,CONFIG!$W$2:$AE$804,9,FALSE)),"",VLOOKUP($A197+3000,CONFIG!$W$2:$AE$804,9,FALSE))</f>
        <v/>
      </c>
      <c r="K197"/>
      <c r="L197"/>
      <c r="M197"/>
    </row>
    <row r="198" spans="1:13" s="117" customFormat="1" ht="19.350000000000001" customHeight="1" x14ac:dyDescent="0.2">
      <c r="A198" s="140">
        <v>191</v>
      </c>
      <c r="B198" s="141"/>
      <c r="C198" s="142">
        <f>IF(ISNA(VLOOKUP($A198+3000,CONFIG!$W$2:$AE$804,2,FALSE)),"",VLOOKUP($A198+3000,CONFIG!$W$2:$AE$804,2,FALSE))</f>
        <v>0</v>
      </c>
      <c r="D198" s="143" t="str">
        <f>IF(ISNA(VLOOKUP($A198+3000,CONFIG!$W$2:$AE$804,3,FALSE)),"",VLOOKUP($A198+3000,CONFIG!$W$2:$AE$804,3,FALSE))</f>
        <v/>
      </c>
      <c r="E198" s="143" t="str">
        <f>IF(ISNA(VLOOKUP($A198+3000,CONFIG!$W$2:$AE$804,4,FALSE)),"",VLOOKUP($A198+3000,CONFIG!$W$2:$AE$804,4,FALSE))</f>
        <v/>
      </c>
      <c r="F198" s="143" t="str">
        <f>IF(ISNA(VLOOKUP($A198+3000,CONFIG!$W$2:$AE$804,5,FALSE)),"",VLOOKUP($A198+3000,CONFIG!$W$2:$AE$804,5,FALSE))</f>
        <v/>
      </c>
      <c r="G198" s="142" t="str">
        <f>IF(ISNA(VLOOKUP($A198+3000,CONFIG!$W$2:$AE$804,6,FALSE)),"",VLOOKUP($A198+3000,CONFIG!$W$2:$AE$804,6,FALSE))</f>
        <v/>
      </c>
      <c r="H198" s="142" t="str">
        <f>IF(ISNA(VLOOKUP($A198+3000,CONFIG!$W$2:$AE$804,7,FALSE)),"",VLOOKUP($A198+3000,CONFIG!$W$2:$AE$804,7,FALSE))</f>
        <v/>
      </c>
      <c r="I198" s="142" t="str">
        <f>IF(ISNA(VLOOKUP($A198+3000,CONFIG!$W$2:$AE$804,8,FALSE)),"",VLOOKUP($A198+3000,CONFIG!$W$2:$AE$804,8,FALSE))</f>
        <v/>
      </c>
      <c r="J198" s="142" t="str">
        <f>IF(ISNA(VLOOKUP($A198+3000,CONFIG!$W$2:$AE$804,9,FALSE)),"",VLOOKUP($A198+3000,CONFIG!$W$2:$AE$804,9,FALSE))</f>
        <v/>
      </c>
      <c r="K198"/>
      <c r="L198"/>
      <c r="M198"/>
    </row>
    <row r="199" spans="1:13" s="117" customFormat="1" ht="19.350000000000001" customHeight="1" x14ac:dyDescent="0.2">
      <c r="A199" s="140">
        <v>192</v>
      </c>
      <c r="B199" s="141"/>
      <c r="C199" s="142">
        <f>IF(ISNA(VLOOKUP($A199+3000,CONFIG!$W$2:$AE$804,2,FALSE)),"",VLOOKUP($A199+3000,CONFIG!$W$2:$AE$804,2,FALSE))</f>
        <v>0</v>
      </c>
      <c r="D199" s="143" t="str">
        <f>IF(ISNA(VLOOKUP($A199+3000,CONFIG!$W$2:$AE$804,3,FALSE)),"",VLOOKUP($A199+3000,CONFIG!$W$2:$AE$804,3,FALSE))</f>
        <v/>
      </c>
      <c r="E199" s="143" t="str">
        <f>IF(ISNA(VLOOKUP($A199+3000,CONFIG!$W$2:$AE$804,4,FALSE)),"",VLOOKUP($A199+3000,CONFIG!$W$2:$AE$804,4,FALSE))</f>
        <v/>
      </c>
      <c r="F199" s="143" t="str">
        <f>IF(ISNA(VLOOKUP($A199+3000,CONFIG!$W$2:$AE$804,5,FALSE)),"",VLOOKUP($A199+3000,CONFIG!$W$2:$AE$804,5,FALSE))</f>
        <v/>
      </c>
      <c r="G199" s="142" t="str">
        <f>IF(ISNA(VLOOKUP($A199+3000,CONFIG!$W$2:$AE$804,6,FALSE)),"",VLOOKUP($A199+3000,CONFIG!$W$2:$AE$804,6,FALSE))</f>
        <v/>
      </c>
      <c r="H199" s="142" t="str">
        <f>IF(ISNA(VLOOKUP($A199+3000,CONFIG!$W$2:$AE$804,7,FALSE)),"",VLOOKUP($A199+3000,CONFIG!$W$2:$AE$804,7,FALSE))</f>
        <v/>
      </c>
      <c r="I199" s="142" t="str">
        <f>IF(ISNA(VLOOKUP($A199+3000,CONFIG!$W$2:$AE$804,8,FALSE)),"",VLOOKUP($A199+3000,CONFIG!$W$2:$AE$804,8,FALSE))</f>
        <v/>
      </c>
      <c r="J199" s="142" t="str">
        <f>IF(ISNA(VLOOKUP($A199+3000,CONFIG!$W$2:$AE$804,9,FALSE)),"",VLOOKUP($A199+3000,CONFIG!$W$2:$AE$804,9,FALSE))</f>
        <v/>
      </c>
      <c r="K199"/>
      <c r="L199"/>
      <c r="M199"/>
    </row>
    <row r="200" spans="1:13" s="117" customFormat="1" ht="19.350000000000001" customHeight="1" x14ac:dyDescent="0.2">
      <c r="A200" s="140">
        <v>193</v>
      </c>
      <c r="B200" s="141"/>
      <c r="C200" s="142">
        <f>IF(ISNA(VLOOKUP($A200+3000,CONFIG!$W$2:$AE$804,2,FALSE)),"",VLOOKUP($A200+3000,CONFIG!$W$2:$AE$804,2,FALSE))</f>
        <v>0</v>
      </c>
      <c r="D200" s="143" t="str">
        <f>IF(ISNA(VLOOKUP($A200+3000,CONFIG!$W$2:$AE$804,3,FALSE)),"",VLOOKUP($A200+3000,CONFIG!$W$2:$AE$804,3,FALSE))</f>
        <v/>
      </c>
      <c r="E200" s="143" t="str">
        <f>IF(ISNA(VLOOKUP($A200+3000,CONFIG!$W$2:$AE$804,4,FALSE)),"",VLOOKUP($A200+3000,CONFIG!$W$2:$AE$804,4,FALSE))</f>
        <v/>
      </c>
      <c r="F200" s="143" t="str">
        <f>IF(ISNA(VLOOKUP($A200+3000,CONFIG!$W$2:$AE$804,5,FALSE)),"",VLOOKUP($A200+3000,CONFIG!$W$2:$AE$804,5,FALSE))</f>
        <v/>
      </c>
      <c r="G200" s="142" t="str">
        <f>IF(ISNA(VLOOKUP($A200+3000,CONFIG!$W$2:$AE$804,6,FALSE)),"",VLOOKUP($A200+3000,CONFIG!$W$2:$AE$804,6,FALSE))</f>
        <v/>
      </c>
      <c r="H200" s="142" t="str">
        <f>IF(ISNA(VLOOKUP($A200+3000,CONFIG!$W$2:$AE$804,7,FALSE)),"",VLOOKUP($A200+3000,CONFIG!$W$2:$AE$804,7,FALSE))</f>
        <v/>
      </c>
      <c r="I200" s="142" t="str">
        <f>IF(ISNA(VLOOKUP($A200+3000,CONFIG!$W$2:$AE$804,8,FALSE)),"",VLOOKUP($A200+3000,CONFIG!$W$2:$AE$804,8,FALSE))</f>
        <v/>
      </c>
      <c r="J200" s="142" t="str">
        <f>IF(ISNA(VLOOKUP($A200+3000,CONFIG!$W$2:$AE$804,9,FALSE)),"",VLOOKUP($A200+3000,CONFIG!$W$2:$AE$804,9,FALSE))</f>
        <v/>
      </c>
      <c r="K200"/>
      <c r="L200"/>
      <c r="M200"/>
    </row>
    <row r="201" spans="1:13" s="117" customFormat="1" ht="19.350000000000001" customHeight="1" x14ac:dyDescent="0.2">
      <c r="A201" s="140">
        <v>194</v>
      </c>
      <c r="B201" s="141"/>
      <c r="C201" s="142">
        <f>IF(ISNA(VLOOKUP($A201+3000,CONFIG!$W$2:$AE$804,2,FALSE)),"",VLOOKUP($A201+3000,CONFIG!$W$2:$AE$804,2,FALSE))</f>
        <v>0</v>
      </c>
      <c r="D201" s="143" t="str">
        <f>IF(ISNA(VLOOKUP($A201+3000,CONFIG!$W$2:$AE$804,3,FALSE)),"",VLOOKUP($A201+3000,CONFIG!$W$2:$AE$804,3,FALSE))</f>
        <v/>
      </c>
      <c r="E201" s="143" t="str">
        <f>IF(ISNA(VLOOKUP($A201+3000,CONFIG!$W$2:$AE$804,4,FALSE)),"",VLOOKUP($A201+3000,CONFIG!$W$2:$AE$804,4,FALSE))</f>
        <v/>
      </c>
      <c r="F201" s="143" t="str">
        <f>IF(ISNA(VLOOKUP($A201+3000,CONFIG!$W$2:$AE$804,5,FALSE)),"",VLOOKUP($A201+3000,CONFIG!$W$2:$AE$804,5,FALSE))</f>
        <v/>
      </c>
      <c r="G201" s="142" t="str">
        <f>IF(ISNA(VLOOKUP($A201+3000,CONFIG!$W$2:$AE$804,6,FALSE)),"",VLOOKUP($A201+3000,CONFIG!$W$2:$AE$804,6,FALSE))</f>
        <v/>
      </c>
      <c r="H201" s="142" t="str">
        <f>IF(ISNA(VLOOKUP($A201+3000,CONFIG!$W$2:$AE$804,7,FALSE)),"",VLOOKUP($A201+3000,CONFIG!$W$2:$AE$804,7,FALSE))</f>
        <v/>
      </c>
      <c r="I201" s="142" t="str">
        <f>IF(ISNA(VLOOKUP($A201+3000,CONFIG!$W$2:$AE$804,8,FALSE)),"",VLOOKUP($A201+3000,CONFIG!$W$2:$AE$804,8,FALSE))</f>
        <v/>
      </c>
      <c r="J201" s="142" t="str">
        <f>IF(ISNA(VLOOKUP($A201+3000,CONFIG!$W$2:$AE$804,9,FALSE)),"",VLOOKUP($A201+3000,CONFIG!$W$2:$AE$804,9,FALSE))</f>
        <v/>
      </c>
      <c r="K201"/>
      <c r="L201"/>
      <c r="M201"/>
    </row>
    <row r="202" spans="1:13" s="117" customFormat="1" ht="19.350000000000001" customHeight="1" x14ac:dyDescent="0.2">
      <c r="A202" s="140">
        <v>195</v>
      </c>
      <c r="B202" s="141"/>
      <c r="C202" s="142">
        <f>IF(ISNA(VLOOKUP($A202+3000,CONFIG!$W$2:$AE$804,2,FALSE)),"",VLOOKUP($A202+3000,CONFIG!$W$2:$AE$804,2,FALSE))</f>
        <v>0</v>
      </c>
      <c r="D202" s="143" t="str">
        <f>IF(ISNA(VLOOKUP($A202+3000,CONFIG!$W$2:$AE$804,3,FALSE)),"",VLOOKUP($A202+3000,CONFIG!$W$2:$AE$804,3,FALSE))</f>
        <v/>
      </c>
      <c r="E202" s="143" t="str">
        <f>IF(ISNA(VLOOKUP($A202+3000,CONFIG!$W$2:$AE$804,4,FALSE)),"",VLOOKUP($A202+3000,CONFIG!$W$2:$AE$804,4,FALSE))</f>
        <v/>
      </c>
      <c r="F202" s="143" t="str">
        <f>IF(ISNA(VLOOKUP($A202+3000,CONFIG!$W$2:$AE$804,5,FALSE)),"",VLOOKUP($A202+3000,CONFIG!$W$2:$AE$804,5,FALSE))</f>
        <v/>
      </c>
      <c r="G202" s="142" t="str">
        <f>IF(ISNA(VLOOKUP($A202+3000,CONFIG!$W$2:$AE$804,6,FALSE)),"",VLOOKUP($A202+3000,CONFIG!$W$2:$AE$804,6,FALSE))</f>
        <v/>
      </c>
      <c r="H202" s="142" t="str">
        <f>IF(ISNA(VLOOKUP($A202+3000,CONFIG!$W$2:$AE$804,7,FALSE)),"",VLOOKUP($A202+3000,CONFIG!$W$2:$AE$804,7,FALSE))</f>
        <v/>
      </c>
      <c r="I202" s="142" t="str">
        <f>IF(ISNA(VLOOKUP($A202+3000,CONFIG!$W$2:$AE$804,8,FALSE)),"",VLOOKUP($A202+3000,CONFIG!$W$2:$AE$804,8,FALSE))</f>
        <v/>
      </c>
      <c r="J202" s="142" t="str">
        <f>IF(ISNA(VLOOKUP($A202+3000,CONFIG!$W$2:$AE$804,9,FALSE)),"",VLOOKUP($A202+3000,CONFIG!$W$2:$AE$804,9,FALSE))</f>
        <v/>
      </c>
      <c r="K202"/>
      <c r="L202"/>
      <c r="M202"/>
    </row>
    <row r="203" spans="1:13" s="117" customFormat="1" ht="19.350000000000001" customHeight="1" x14ac:dyDescent="0.2">
      <c r="A203" s="140">
        <v>196</v>
      </c>
      <c r="B203" s="141"/>
      <c r="C203" s="142">
        <f>IF(ISNA(VLOOKUP($A203+3000,CONFIG!$W$2:$AE$804,2,FALSE)),"",VLOOKUP($A203+3000,CONFIG!$W$2:$AE$804,2,FALSE))</f>
        <v>0</v>
      </c>
      <c r="D203" s="143" t="str">
        <f>IF(ISNA(VLOOKUP($A203+3000,CONFIG!$W$2:$AE$804,3,FALSE)),"",VLOOKUP($A203+3000,CONFIG!$W$2:$AE$804,3,FALSE))</f>
        <v/>
      </c>
      <c r="E203" s="143" t="str">
        <f>IF(ISNA(VLOOKUP($A203+3000,CONFIG!$W$2:$AE$804,4,FALSE)),"",VLOOKUP($A203+3000,CONFIG!$W$2:$AE$804,4,FALSE))</f>
        <v/>
      </c>
      <c r="F203" s="143" t="str">
        <f>IF(ISNA(VLOOKUP($A203+3000,CONFIG!$W$2:$AE$804,5,FALSE)),"",VLOOKUP($A203+3000,CONFIG!$W$2:$AE$804,5,FALSE))</f>
        <v/>
      </c>
      <c r="G203" s="142" t="str">
        <f>IF(ISNA(VLOOKUP($A203+3000,CONFIG!$W$2:$AE$804,6,FALSE)),"",VLOOKUP($A203+3000,CONFIG!$W$2:$AE$804,6,FALSE))</f>
        <v/>
      </c>
      <c r="H203" s="142" t="str">
        <f>IF(ISNA(VLOOKUP($A203+3000,CONFIG!$W$2:$AE$804,7,FALSE)),"",VLOOKUP($A203+3000,CONFIG!$W$2:$AE$804,7,FALSE))</f>
        <v/>
      </c>
      <c r="I203" s="142" t="str">
        <f>IF(ISNA(VLOOKUP($A203+3000,CONFIG!$W$2:$AE$804,8,FALSE)),"",VLOOKUP($A203+3000,CONFIG!$W$2:$AE$804,8,FALSE))</f>
        <v/>
      </c>
      <c r="J203" s="142" t="str">
        <f>IF(ISNA(VLOOKUP($A203+3000,CONFIG!$W$2:$AE$804,9,FALSE)),"",VLOOKUP($A203+3000,CONFIG!$W$2:$AE$804,9,FALSE))</f>
        <v/>
      </c>
      <c r="K203"/>
      <c r="L203"/>
      <c r="M203"/>
    </row>
    <row r="204" spans="1:13" s="117" customFormat="1" ht="19.350000000000001" customHeight="1" x14ac:dyDescent="0.2">
      <c r="A204" s="140">
        <v>197</v>
      </c>
      <c r="B204" s="141"/>
      <c r="C204" s="142">
        <f>IF(ISNA(VLOOKUP($A204+3000,CONFIG!$W$2:$AE$804,2,FALSE)),"",VLOOKUP($A204+3000,CONFIG!$W$2:$AE$804,2,FALSE))</f>
        <v>0</v>
      </c>
      <c r="D204" s="143" t="str">
        <f>IF(ISNA(VLOOKUP($A204+3000,CONFIG!$W$2:$AE$804,3,FALSE)),"",VLOOKUP($A204+3000,CONFIG!$W$2:$AE$804,3,FALSE))</f>
        <v/>
      </c>
      <c r="E204" s="143" t="str">
        <f>IF(ISNA(VLOOKUP($A204+3000,CONFIG!$W$2:$AE$804,4,FALSE)),"",VLOOKUP($A204+3000,CONFIG!$W$2:$AE$804,4,FALSE))</f>
        <v/>
      </c>
      <c r="F204" s="143" t="str">
        <f>IF(ISNA(VLOOKUP($A204+3000,CONFIG!$W$2:$AE$804,5,FALSE)),"",VLOOKUP($A204+3000,CONFIG!$W$2:$AE$804,5,FALSE))</f>
        <v/>
      </c>
      <c r="G204" s="142" t="str">
        <f>IF(ISNA(VLOOKUP($A204+3000,CONFIG!$W$2:$AE$804,6,FALSE)),"",VLOOKUP($A204+3000,CONFIG!$W$2:$AE$804,6,FALSE))</f>
        <v/>
      </c>
      <c r="H204" s="142" t="str">
        <f>IF(ISNA(VLOOKUP($A204+3000,CONFIG!$W$2:$AE$804,7,FALSE)),"",VLOOKUP($A204+3000,CONFIG!$W$2:$AE$804,7,FALSE))</f>
        <v/>
      </c>
      <c r="I204" s="142" t="str">
        <f>IF(ISNA(VLOOKUP($A204+3000,CONFIG!$W$2:$AE$804,8,FALSE)),"",VLOOKUP($A204+3000,CONFIG!$W$2:$AE$804,8,FALSE))</f>
        <v/>
      </c>
      <c r="J204" s="142" t="str">
        <f>IF(ISNA(VLOOKUP($A204+3000,CONFIG!$W$2:$AE$804,9,FALSE)),"",VLOOKUP($A204+3000,CONFIG!$W$2:$AE$804,9,FALSE))</f>
        <v/>
      </c>
      <c r="K204"/>
      <c r="L204"/>
      <c r="M204"/>
    </row>
    <row r="205" spans="1:13" s="117" customFormat="1" ht="19.350000000000001" customHeight="1" x14ac:dyDescent="0.2">
      <c r="A205"/>
      <c r="B205"/>
      <c r="C205"/>
      <c r="D205"/>
      <c r="E205"/>
      <c r="F205"/>
      <c r="G205" s="1"/>
      <c r="H205" s="1"/>
      <c r="I205" s="1"/>
      <c r="J205" s="1"/>
      <c r="K205"/>
      <c r="L205"/>
      <c r="M205"/>
    </row>
    <row r="206" spans="1:13" s="117" customFormat="1" ht="19.350000000000001" customHeight="1" x14ac:dyDescent="0.2">
      <c r="A206"/>
      <c r="B206"/>
      <c r="C206"/>
      <c r="D206"/>
      <c r="E206"/>
      <c r="F206"/>
      <c r="G206" s="1"/>
      <c r="H206" s="1"/>
      <c r="I206" s="1"/>
      <c r="J206" s="1"/>
      <c r="K206"/>
      <c r="L206"/>
      <c r="M206"/>
    </row>
    <row r="207" spans="1:13" s="117" customFormat="1" ht="19.350000000000001" customHeight="1" x14ac:dyDescent="0.2">
      <c r="A207"/>
      <c r="B207"/>
      <c r="C207"/>
      <c r="D207"/>
      <c r="E207"/>
      <c r="F207"/>
      <c r="G207" s="1"/>
      <c r="H207" s="1"/>
      <c r="I207" s="1"/>
      <c r="J207" s="1"/>
      <c r="K207"/>
      <c r="L207"/>
      <c r="M207"/>
    </row>
  </sheetData>
  <sheetProtection formatColumns="0"/>
  <customSheetViews>
    <customSheetView guid="{9AA32AE5-0DAB-8E4F-A086-D2EB8423E58C}" showGridLines="0" hiddenColumns="1" view="pageLayout" topLeftCell="D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D3&amp;R&amp;"Arial,Gras"&amp;11&amp;P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204">
    <cfRule type="cellIs" dxfId="19" priority="2" stopIfTrue="1" operator="equal">
      <formula>0</formula>
    </cfRule>
  </conditionalFormatting>
  <conditionalFormatting sqref="B8:B204">
    <cfRule type="cellIs" dxfId="18" priority="3" stopIfTrue="1" operator="notEqual">
      <formula>""</formula>
    </cfRule>
  </conditionalFormatting>
  <conditionalFormatting sqref="F6">
    <cfRule type="cellIs" dxfId="17" priority="1" operator="greaterThan">
      <formula>200</formula>
    </cfRule>
  </conditionalFormatting>
  <dataValidations count="1">
    <dataValidation type="custom" allowBlank="1" showInputMessage="1" showErrorMessage="1" errorTitle="Doublon" error="Dossard en doublon" sqref="A8:A204 HG8:HG207" xr:uid="{C37128B6-DAFA-493C-8CFB-56180B6E34F5}">
      <formula1>COUNTIF(#REF!,#REF!)&lt;2</formula1>
    </dataValidation>
  </dataValidations>
  <pageMargins left="0.25" right="0.25" top="0.75" bottom="0.75" header="0.3" footer="0.3"/>
  <pageSetup paperSize="9" orientation="portrait" horizontalDpi="4294967293" verticalDpi="0" r:id="rId1"/>
  <headerFooter>
    <oddHeader xml:space="preserve">&amp;CCOMITE D'ILE DE FRANCE DE LA FEDERATION FRANCAISE DE CYCLISME
</oddHeader>
    <oddFooter>&amp;L&amp;"Arial,Gras"&amp;14Liste des engagés D3&amp;R&amp;"Arial,Gras"&amp;11&amp;P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19</vt:i4>
      </vt:variant>
    </vt:vector>
  </HeadingPairs>
  <TitlesOfParts>
    <vt:vector size="39" baseType="lpstr">
      <vt:lpstr>Mode d'Emploi</vt:lpstr>
      <vt:lpstr>CONFIG</vt:lpstr>
      <vt:lpstr>Ext A1</vt:lpstr>
      <vt:lpstr>Ext A2</vt:lpstr>
      <vt:lpstr>Ext A3</vt:lpstr>
      <vt:lpstr>Ext A4</vt:lpstr>
      <vt:lpstr>Eng A1</vt:lpstr>
      <vt:lpstr>Eng A2</vt:lpstr>
      <vt:lpstr>Eng A3</vt:lpstr>
      <vt:lpstr>Eng A4</vt:lpstr>
      <vt:lpstr>EMARGEMENT</vt:lpstr>
      <vt:lpstr>Enga manuel</vt:lpstr>
      <vt:lpstr>Résultat PE</vt:lpstr>
      <vt:lpstr>Engagés PE</vt:lpstr>
      <vt:lpstr>Saisie Class</vt:lpstr>
      <vt:lpstr>Rapport jury-Fiche apre</vt:lpstr>
      <vt:lpstr>ETAT RESULT</vt:lpstr>
      <vt:lpstr>FICHE INCIDENTS </vt:lpstr>
      <vt:lpstr>EXPORT CICLEWEB</vt:lpstr>
      <vt:lpstr>LICENCIES</vt:lpstr>
      <vt:lpstr>Cat</vt:lpstr>
      <vt:lpstr>'Enga manuel'!Impression_des_titres</vt:lpstr>
      <vt:lpstr>Licencies</vt:lpstr>
      <vt:lpstr>'Rapport jury-Fiche apre'!OLE_LINK1</vt:lpstr>
      <vt:lpstr>'Rapport jury-Fiche apre'!Texte16</vt:lpstr>
      <vt:lpstr>'Rapport jury-Fiche apre'!Texte17</vt:lpstr>
      <vt:lpstr>'Rapport jury-Fiche apre'!Texte18</vt:lpstr>
      <vt:lpstr>'Rapport jury-Fiche apre'!Texte19</vt:lpstr>
      <vt:lpstr>'Rapport jury-Fiche apre'!Texte20</vt:lpstr>
      <vt:lpstr>'Rapport jury-Fiche apre'!Texte21</vt:lpstr>
      <vt:lpstr>'Rapport jury-Fiche apre'!Texte22</vt:lpstr>
      <vt:lpstr>'Rapport jury-Fiche apre'!Texte23</vt:lpstr>
      <vt:lpstr>'Rapport jury-Fiche apre'!Texte24</vt:lpstr>
      <vt:lpstr>'Rapport jury-Fiche apre'!Texte25</vt:lpstr>
      <vt:lpstr>'Rapport jury-Fiche apre'!Texte28</vt:lpstr>
      <vt:lpstr>'Rapport jury-Fiche apre'!Texte36</vt:lpstr>
      <vt:lpstr>EMARGEMENT!Zone_d_impression</vt:lpstr>
      <vt:lpstr>'Enga manuel'!Zone_d_impression</vt:lpstr>
      <vt:lpstr>'Saisie Class'!Zone_d_impression</vt:lpstr>
    </vt:vector>
  </TitlesOfParts>
  <Manager>Romain LAMIRAND</Manager>
  <Company>Comité D'ile de France de la FFC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Romain LAMIRAND</dc:creator>
  <cp:keywords/>
  <dc:description/>
  <cp:lastModifiedBy>Marc Ansermin</cp:lastModifiedBy>
  <cp:lastPrinted>2026-04-21T14:28:27Z</cp:lastPrinted>
  <dcterms:created xsi:type="dcterms:W3CDTF">2018-02-26T16:04:12Z</dcterms:created>
  <dcterms:modified xsi:type="dcterms:W3CDTF">2026-04-23T18:38:40Z</dcterms:modified>
  <cp:category/>
</cp:coreProperties>
</file>